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codeName="ThisWorkbook" defaultThemeVersion="124226"/>
  <mc:AlternateContent xmlns:mc="http://schemas.openxmlformats.org/markup-compatibility/2006">
    <mc:Choice Requires="x15">
      <x15ac:absPath xmlns:x15ac="http://schemas.microsoft.com/office/spreadsheetml/2010/11/ac" url="https://simtechno-my.sharepoint.com/personal/y_touma_simtechno_onmicrosoft_com/Documents/2024業務/ＥＥＥ（令和6年）/08_様式/"/>
    </mc:Choice>
  </mc:AlternateContent>
  <xr:revisionPtr revIDLastSave="123" documentId="8_{070CAB19-4691-4983-9ADF-2F36EF912EAE}" xr6:coauthVersionLast="47" xr6:coauthVersionMax="47" xr10:uidLastSave="{DE3BC700-2914-4650-8646-05D929DDC2B0}"/>
  <workbookProtection workbookAlgorithmName="SHA-512" workbookHashValue="WF7/mIIzO+HeIDm/MUbt67FqEIeaf3svCnKtCVF7RzpyAHjWQtxqcFkSPxf/BORmRoNq7Mv/3DCG5bWRq2vkmA==" workbookSaltValue="8IfIONhlzDqGaF3wNarSrw==" workbookSpinCount="100000" lockStructure="1"/>
  <bookViews>
    <workbookView xWindow="28680" yWindow="-120" windowWidth="29040" windowHeight="15720" xr2:uid="{01DE2586-190E-4A63-94A1-CAF0705758FD}"/>
  </bookViews>
  <sheets>
    <sheet name="はじめに" sheetId="59" r:id="rId1"/>
    <sheet name="提出書" sheetId="55" r:id="rId2"/>
    <sheet name="その１（報告書）" sheetId="56" r:id="rId3"/>
    <sheet name="その２（報告書）" sheetId="57" r:id="rId4"/>
    <sheet name="その３（報告書）" sheetId="58" r:id="rId5"/>
    <sheet name="その４（報告書）" sheetId="104" r:id="rId6"/>
    <sheet name="シート①" sheetId="64" r:id="rId7"/>
    <sheet name="シート②" sheetId="65" r:id="rId8"/>
    <sheet name="シート③" sheetId="67" r:id="rId9"/>
    <sheet name="シート④" sheetId="68" r:id="rId10"/>
    <sheet name="シート⑤" sheetId="69" r:id="rId11"/>
    <sheet name="シート⑧" sheetId="66" r:id="rId12"/>
    <sheet name="シート⑨" sheetId="70" r:id="rId13"/>
    <sheet name="シート⑩" sheetId="78" r:id="rId14"/>
    <sheet name="シート⑪" sheetId="72" r:id="rId15"/>
    <sheet name="シート⑫" sheetId="73" r:id="rId16"/>
    <sheet name="シート⑬A" sheetId="101" r:id="rId17"/>
    <sheet name="シート⑬B" sheetId="102" r:id="rId18"/>
    <sheet name="シート⑭A" sheetId="76" r:id="rId19"/>
    <sheet name="シート⑭B" sheetId="103" r:id="rId20"/>
    <sheet name="シート⑮" sheetId="79" r:id="rId21"/>
    <sheet name="係数表" sheetId="26" r:id="rId22"/>
    <sheet name="調達元事業者" sheetId="87" r:id="rId23"/>
    <sheet name="メニュー別報告の有無" sheetId="109" r:id="rId24"/>
    <sheet name="メニュー別販売電力量" sheetId="88" r:id="rId25"/>
    <sheet name="メニュー別排出係数" sheetId="99" r:id="rId26"/>
    <sheet name="【C＆T用】同意確認" sheetId="110" r:id="rId27"/>
    <sheet name="【C＆T用】認証排出削減量算定" sheetId="112" r:id="rId28"/>
    <sheet name="メニュー別事業者リスト" sheetId="107" state="hidden" r:id="rId29"/>
    <sheet name="報告書事業者リスト" sheetId="62" state="hidden" r:id="rId30"/>
    <sheet name="事業者比較" sheetId="63" state="hidden" r:id="rId31"/>
  </sheets>
  <externalReferences>
    <externalReference r:id="rId32"/>
    <externalReference r:id="rId33"/>
  </externalReferences>
  <definedNames>
    <definedName name="_Fill" localSheetId="26" hidden="1">[1]昨年!$B$2:$J$2</definedName>
    <definedName name="_Fill" localSheetId="23" hidden="1">[2]昨年!$B$2:$J$2</definedName>
    <definedName name="_Fill" hidden="1">[2]昨年!$B$2:$J$2</definedName>
    <definedName name="_xlnm._FilterDatabase" localSheetId="9" hidden="1">シート④!$A$2:$BW$176</definedName>
    <definedName name="_xlnm._FilterDatabase" localSheetId="30" hidden="1">事業者比較!$B$8:$F$720</definedName>
    <definedName name="_xlnm._FilterDatabase" localSheetId="22" hidden="1">調達元事業者!$A$6:$B$712</definedName>
    <definedName name="_xlnm._FilterDatabase" localSheetId="29" hidden="1">報告書事業者リスト!$A$3:$L$717</definedName>
    <definedName name="HTML_CodePage" hidden="1">932</definedName>
    <definedName name="HTML_Control" localSheetId="26" hidden="1">{"'第２表'!$W$27:$AA$68"}</definedName>
    <definedName name="HTML_Control" localSheetId="27" hidden="1">{"'第２表'!$W$27:$AA$68"}</definedName>
    <definedName name="HTML_Control" localSheetId="23" hidden="1">{"'第２表'!$W$27:$AA$68"}</definedName>
    <definedName name="HTML_Control" hidden="1">{"'第２表'!$W$27:$AA$68"}</definedName>
    <definedName name="HTML_Description" hidden="1">""</definedName>
    <definedName name="HTML_Email" hidden="1">""</definedName>
    <definedName name="HTML_Header" hidden="1">"第１表印刷用"</definedName>
    <definedName name="HTML_LastUpdate" hidden="1">"平成 11/08/04 (水)"</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"N:\速報作業中\MyHTMLg.htm"</definedName>
    <definedName name="HTML_PathTemplate" hidden="1">"N:\速報作業中\MyHTMLg.htm"</definedName>
    <definedName name="HTML_Title" hidden="1">"10FYｿｸﾎｰ"</definedName>
    <definedName name="pps推移" localSheetId="26" hidden="1">{"'第２表'!$W$27:$AA$68"}</definedName>
    <definedName name="pps推移" localSheetId="27" hidden="1">{"'第２表'!$W$27:$AA$68"}</definedName>
    <definedName name="pps推移" localSheetId="23" hidden="1">{"'第２表'!$W$27:$AA$68"}</definedName>
    <definedName name="pps推移" hidden="1">{"'第２表'!$W$27:$AA$68"}</definedName>
    <definedName name="_xlnm.Print_Area" localSheetId="27">'【C＆T用】認証排出削減量算定'!$A$1:$O$38</definedName>
    <definedName name="_xlnm.Print_Area" localSheetId="6">シート①!$B$1:$I$45</definedName>
    <definedName name="_xlnm.Print_Area" localSheetId="7">シート②!$B$1:$BA$37</definedName>
    <definedName name="_xlnm.Print_Area" localSheetId="8">シート③!$A$1:$EW$40</definedName>
    <definedName name="_xlnm.Print_Area" localSheetId="9">シート④!$B$1:$BV$187</definedName>
    <definedName name="_xlnm.Print_Area" localSheetId="10">シート⑤!$A$1:$BT$86</definedName>
    <definedName name="_xlnm.Print_Area" localSheetId="11">シート⑧!$B$1:$CY$25</definedName>
    <definedName name="_xlnm.Print_Area" localSheetId="12">シート⑨!$A$1:$AD$43</definedName>
    <definedName name="_xlnm.Print_Area" localSheetId="13">シート⑩!$A$1:$N$32</definedName>
    <definedName name="_xlnm.Print_Area" localSheetId="14">シート⑪!$A$1:$G$35</definedName>
    <definedName name="_xlnm.Print_Area" localSheetId="15">シート⑫!$A$1:$H$35</definedName>
    <definedName name="_xlnm.Print_Area" localSheetId="16">シート⑬A!$A$1:$H$18</definedName>
    <definedName name="_xlnm.Print_Area" localSheetId="17">シート⑬B!$A$1:$H$20</definedName>
    <definedName name="_xlnm.Print_Area" localSheetId="18">シート⑭A!$A$1:$E$145</definedName>
    <definedName name="_xlnm.Print_Area" localSheetId="19">シート⑭B!$A$1:$J$74</definedName>
    <definedName name="_xlnm.Print_Area" localSheetId="20">シート⑮!$A$1:$D$29</definedName>
    <definedName name="_xlnm.Print_Area" localSheetId="2">'その１（報告書）'!$A$1:$N$25</definedName>
    <definedName name="_xlnm.Print_Area" localSheetId="3">'その２（報告書）'!$A$1:$U$43</definedName>
    <definedName name="_xlnm.Print_Area" localSheetId="4">'その３（報告書）'!$A$1:$R$38</definedName>
    <definedName name="_xlnm.Print_Area" localSheetId="5">'その４（報告書）'!$A$1:$R$31</definedName>
    <definedName name="_xlnm.Print_Area" localSheetId="0">はじめに!$A$1:$H$54</definedName>
    <definedName name="_xlnm.Print_Area" localSheetId="25">メニュー別排出係数!$A$1:$Q$55</definedName>
    <definedName name="_xlnm.Print_Area" localSheetId="24">メニュー別販売電力量!$A$1:$O$52</definedName>
    <definedName name="_xlnm.Print_Area" localSheetId="23">メニュー別報告の有無!$A$1:$K$36</definedName>
    <definedName name="_xlnm.Print_Area" localSheetId="21">係数表!$A$1:$K$78</definedName>
    <definedName name="_xlnm.Print_Area" localSheetId="22">調達元事業者!$A$1:$D$891</definedName>
    <definedName name="_xlnm.Print_Area" localSheetId="1">提出書!$A$1:$L$28</definedName>
    <definedName name="_xlnm.Print_Titles" localSheetId="7">シート②!$B:$C</definedName>
    <definedName name="_xlnm.Print_Titles" localSheetId="8">シート③!$A:$C</definedName>
    <definedName name="_xlnm.Print_Titles" localSheetId="9">シート④!$B:$D</definedName>
    <definedName name="_xlnm.Print_Titles" localSheetId="10">シート⑤!$A:$B</definedName>
    <definedName name="_xlnm.Print_Titles" localSheetId="11">シート⑧!$B:$C</definedName>
    <definedName name="_xlnm.Print_Titles" localSheetId="22">調達元事業者!$6:$6</definedName>
    <definedName name="Z_7C73768E_F605_4E66_A1EA_792805CF7D21_.wvu.Cols" localSheetId="16" hidden="1">シート⑬A!#REF!</definedName>
    <definedName name="Z_7C73768E_F605_4E66_A1EA_792805CF7D21_.wvu.Cols" localSheetId="17" hidden="1">シート⑬B!#REF!</definedName>
    <definedName name="Z_7C73768E_F605_4E66_A1EA_792805CF7D21_.wvu.Cols" localSheetId="19" hidden="1">シート⑭B!#REF!</definedName>
    <definedName name="Z_7C73768E_F605_4E66_A1EA_792805CF7D21_.wvu.Cols" localSheetId="25" hidden="1">メニュー別排出係数!#REF!</definedName>
    <definedName name="Z_7C73768E_F605_4E66_A1EA_792805CF7D21_.wvu.PrintArea" localSheetId="16" hidden="1">シート⑬A!$A$1:$I$13</definedName>
    <definedName name="Z_7C73768E_F605_4E66_A1EA_792805CF7D21_.wvu.PrintArea" localSheetId="17" hidden="1">シート⑬B!$A$1:$I$15</definedName>
    <definedName name="Z_7C73768E_F605_4E66_A1EA_792805CF7D21_.wvu.PrintArea" localSheetId="25" hidden="1">メニュー別排出係数!$A$1:$K$22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Y59" i="67" l="1"/>
  <c r="CF279" i="68"/>
  <c r="CF278" i="68"/>
  <c r="D14" i="112" l="1"/>
  <c r="D35" i="112" s="1"/>
  <c r="O35" i="112" s="1"/>
  <c r="D13" i="112"/>
  <c r="D34" i="112" s="1"/>
  <c r="O34" i="112" s="1"/>
  <c r="D38" i="112"/>
  <c r="O38" i="112" s="1"/>
  <c r="D36" i="112"/>
  <c r="O36" i="112" s="1"/>
  <c r="D33" i="112"/>
  <c r="O33" i="112" s="1"/>
  <c r="D27" i="112"/>
  <c r="D35" i="88"/>
  <c r="F7" i="56"/>
  <c r="G33" i="70"/>
  <c r="J21" i="57" s="1"/>
  <c r="BV63" i="68"/>
  <c r="BU63" i="68"/>
  <c r="BT63" i="68"/>
  <c r="BS63" i="68"/>
  <c r="BR63" i="68"/>
  <c r="BQ63" i="68"/>
  <c r="BP63" i="68"/>
  <c r="BO63" i="68"/>
  <c r="BN63" i="68"/>
  <c r="BM63" i="68"/>
  <c r="BL63" i="68"/>
  <c r="BK63" i="68"/>
  <c r="BJ63" i="68"/>
  <c r="BI63" i="68"/>
  <c r="BH63" i="68"/>
  <c r="BG63" i="68"/>
  <c r="BF63" i="68"/>
  <c r="BE63" i="68"/>
  <c r="BD63" i="68"/>
  <c r="BC63" i="68"/>
  <c r="BB63" i="68"/>
  <c r="BA63" i="68"/>
  <c r="AZ63" i="68"/>
  <c r="AY63" i="68"/>
  <c r="AX63" i="68"/>
  <c r="AW63" i="68"/>
  <c r="AV63" i="68"/>
  <c r="AU63" i="68"/>
  <c r="AT63" i="68"/>
  <c r="AS63" i="68"/>
  <c r="AR63" i="68"/>
  <c r="AQ63" i="68"/>
  <c r="AP63" i="68"/>
  <c r="AO63" i="68"/>
  <c r="AN63" i="68"/>
  <c r="AM63" i="68"/>
  <c r="AL63" i="68"/>
  <c r="AK63" i="68"/>
  <c r="AJ63" i="68"/>
  <c r="AI63" i="68"/>
  <c r="AH63" i="68"/>
  <c r="AG63" i="68"/>
  <c r="AF63" i="68"/>
  <c r="AE63" i="68"/>
  <c r="AD63" i="68"/>
  <c r="AC63" i="68"/>
  <c r="AB63" i="68"/>
  <c r="AA63" i="68"/>
  <c r="Z63" i="68"/>
  <c r="Y63" i="68"/>
  <c r="X63" i="68"/>
  <c r="W63" i="68"/>
  <c r="V63" i="68"/>
  <c r="U63" i="68"/>
  <c r="T63" i="68"/>
  <c r="S63" i="68"/>
  <c r="R63" i="68"/>
  <c r="Q63" i="68"/>
  <c r="P63" i="68"/>
  <c r="O63" i="68"/>
  <c r="N63" i="68"/>
  <c r="M63" i="68"/>
  <c r="L63" i="68"/>
  <c r="K63" i="68"/>
  <c r="J63" i="68"/>
  <c r="I63" i="68"/>
  <c r="H63" i="68"/>
  <c r="G63" i="68"/>
  <c r="BV62" i="68"/>
  <c r="BU62" i="68"/>
  <c r="BT62" i="68"/>
  <c r="BS62" i="68"/>
  <c r="BR62" i="68"/>
  <c r="BQ62" i="68"/>
  <c r="BP62" i="68"/>
  <c r="BO62" i="68"/>
  <c r="BN62" i="68"/>
  <c r="BM62" i="68"/>
  <c r="BL62" i="68"/>
  <c r="BK62" i="68"/>
  <c r="BJ62" i="68"/>
  <c r="BI62" i="68"/>
  <c r="BH62" i="68"/>
  <c r="BG62" i="68"/>
  <c r="BF62" i="68"/>
  <c r="BE62" i="68"/>
  <c r="BD62" i="68"/>
  <c r="BC62" i="68"/>
  <c r="BB62" i="68"/>
  <c r="BA62" i="68"/>
  <c r="AZ62" i="68"/>
  <c r="AY62" i="68"/>
  <c r="AX62" i="68"/>
  <c r="AW62" i="68"/>
  <c r="AV62" i="68"/>
  <c r="AU62" i="68"/>
  <c r="AT62" i="68"/>
  <c r="AS62" i="68"/>
  <c r="AR62" i="68"/>
  <c r="AQ62" i="68"/>
  <c r="AP62" i="68"/>
  <c r="AO62" i="68"/>
  <c r="AN62" i="68"/>
  <c r="AM62" i="68"/>
  <c r="AL62" i="68"/>
  <c r="AK62" i="68"/>
  <c r="AJ62" i="68"/>
  <c r="AI62" i="68"/>
  <c r="AH62" i="68"/>
  <c r="AG62" i="68"/>
  <c r="AF62" i="68"/>
  <c r="AE62" i="68"/>
  <c r="AD62" i="68"/>
  <c r="AC62" i="68"/>
  <c r="AB62" i="68"/>
  <c r="AA62" i="68"/>
  <c r="Z62" i="68"/>
  <c r="Y62" i="68"/>
  <c r="X62" i="68"/>
  <c r="W62" i="68"/>
  <c r="V62" i="68"/>
  <c r="U62" i="68"/>
  <c r="T62" i="68"/>
  <c r="S62" i="68"/>
  <c r="R62" i="68"/>
  <c r="Q62" i="68"/>
  <c r="P62" i="68"/>
  <c r="O62" i="68"/>
  <c r="N62" i="68"/>
  <c r="M62" i="68"/>
  <c r="L62" i="68"/>
  <c r="K62" i="68"/>
  <c r="J62" i="68"/>
  <c r="I62" i="68"/>
  <c r="H62" i="68"/>
  <c r="G62" i="68"/>
  <c r="F62" i="68"/>
  <c r="BV53" i="68"/>
  <c r="BU53" i="68"/>
  <c r="BT53" i="68"/>
  <c r="BS53" i="68"/>
  <c r="BR53" i="68"/>
  <c r="BQ53" i="68"/>
  <c r="BP53" i="68"/>
  <c r="BO53" i="68"/>
  <c r="BN53" i="68"/>
  <c r="BM53" i="68"/>
  <c r="BL53" i="68"/>
  <c r="BK53" i="68"/>
  <c r="BJ53" i="68"/>
  <c r="BI53" i="68"/>
  <c r="BH53" i="68"/>
  <c r="BG53" i="68"/>
  <c r="BF53" i="68"/>
  <c r="BE53" i="68"/>
  <c r="BD53" i="68"/>
  <c r="BC53" i="68"/>
  <c r="BB53" i="68"/>
  <c r="BA53" i="68"/>
  <c r="AZ53" i="68"/>
  <c r="AY53" i="68"/>
  <c r="AX53" i="68"/>
  <c r="AW53" i="68"/>
  <c r="AV53" i="68"/>
  <c r="AU53" i="68"/>
  <c r="AT53" i="68"/>
  <c r="AS53" i="68"/>
  <c r="AR53" i="68"/>
  <c r="AQ53" i="68"/>
  <c r="AP53" i="68"/>
  <c r="AO53" i="68"/>
  <c r="AN53" i="68"/>
  <c r="AM53" i="68"/>
  <c r="AL53" i="68"/>
  <c r="AK53" i="68"/>
  <c r="AJ53" i="68"/>
  <c r="AI53" i="68"/>
  <c r="AH53" i="68"/>
  <c r="AG53" i="68"/>
  <c r="AF53" i="68"/>
  <c r="AE53" i="68"/>
  <c r="AD53" i="68"/>
  <c r="AC53" i="68"/>
  <c r="AB53" i="68"/>
  <c r="AA53" i="68"/>
  <c r="Z53" i="68"/>
  <c r="Y53" i="68"/>
  <c r="X53" i="68"/>
  <c r="W53" i="68"/>
  <c r="V53" i="68"/>
  <c r="U53" i="68"/>
  <c r="T53" i="68"/>
  <c r="S53" i="68"/>
  <c r="R53" i="68"/>
  <c r="Q53" i="68"/>
  <c r="P53" i="68"/>
  <c r="O53" i="68"/>
  <c r="N53" i="68"/>
  <c r="M53" i="68"/>
  <c r="L53" i="68"/>
  <c r="K53" i="68"/>
  <c r="J53" i="68"/>
  <c r="I53" i="68"/>
  <c r="H53" i="68"/>
  <c r="G53" i="68"/>
  <c r="F53" i="68"/>
  <c r="BV58" i="68"/>
  <c r="BU58" i="68"/>
  <c r="BT58" i="68"/>
  <c r="BS58" i="68"/>
  <c r="BR58" i="68"/>
  <c r="BQ58" i="68"/>
  <c r="BP58" i="68"/>
  <c r="BO58" i="68"/>
  <c r="BN58" i="68"/>
  <c r="BM58" i="68"/>
  <c r="BL58" i="68"/>
  <c r="BK58" i="68"/>
  <c r="BJ58" i="68"/>
  <c r="BI58" i="68"/>
  <c r="BH58" i="68"/>
  <c r="BG58" i="68"/>
  <c r="BF58" i="68"/>
  <c r="BE58" i="68"/>
  <c r="BD58" i="68"/>
  <c r="BC58" i="68"/>
  <c r="BB58" i="68"/>
  <c r="BA58" i="68"/>
  <c r="AZ58" i="68"/>
  <c r="AY58" i="68"/>
  <c r="AX58" i="68"/>
  <c r="AW58" i="68"/>
  <c r="AV58" i="68"/>
  <c r="AU58" i="68"/>
  <c r="AT58" i="68"/>
  <c r="AS58" i="68"/>
  <c r="AR58" i="68"/>
  <c r="AQ58" i="68"/>
  <c r="AP58" i="68"/>
  <c r="AO58" i="68"/>
  <c r="AN58" i="68"/>
  <c r="AM58" i="68"/>
  <c r="AL58" i="68"/>
  <c r="AK58" i="68"/>
  <c r="AJ58" i="68"/>
  <c r="AI58" i="68"/>
  <c r="AH58" i="68"/>
  <c r="AG58" i="68"/>
  <c r="AF58" i="68"/>
  <c r="AE58" i="68"/>
  <c r="AD58" i="68"/>
  <c r="AC58" i="68"/>
  <c r="AB58" i="68"/>
  <c r="AA58" i="68"/>
  <c r="Z58" i="68"/>
  <c r="Y58" i="68"/>
  <c r="X58" i="68"/>
  <c r="W58" i="68"/>
  <c r="V58" i="68"/>
  <c r="U58" i="68"/>
  <c r="T58" i="68"/>
  <c r="S58" i="68"/>
  <c r="R58" i="68"/>
  <c r="Q58" i="68"/>
  <c r="P58" i="68"/>
  <c r="O58" i="68"/>
  <c r="N58" i="68"/>
  <c r="M58" i="68"/>
  <c r="L58" i="68"/>
  <c r="K58" i="68"/>
  <c r="J58" i="68"/>
  <c r="I58" i="68"/>
  <c r="H58" i="68"/>
  <c r="G58" i="68"/>
  <c r="F58" i="68"/>
  <c r="E58" i="68"/>
  <c r="BV49" i="68"/>
  <c r="BU49" i="68"/>
  <c r="BT49" i="68"/>
  <c r="BS49" i="68"/>
  <c r="BR49" i="68"/>
  <c r="BQ49" i="68"/>
  <c r="BP49" i="68"/>
  <c r="BO49" i="68"/>
  <c r="BN49" i="68"/>
  <c r="BM49" i="68"/>
  <c r="BL49" i="68"/>
  <c r="BK49" i="68"/>
  <c r="BJ49" i="68"/>
  <c r="BI49" i="68"/>
  <c r="BH49" i="68"/>
  <c r="BG49" i="68"/>
  <c r="BF49" i="68"/>
  <c r="BE49" i="68"/>
  <c r="BD49" i="68"/>
  <c r="BC49" i="68"/>
  <c r="BB49" i="68"/>
  <c r="BA49" i="68"/>
  <c r="AZ49" i="68"/>
  <c r="AY49" i="68"/>
  <c r="AX49" i="68"/>
  <c r="AW49" i="68"/>
  <c r="AV49" i="68"/>
  <c r="AU49" i="68"/>
  <c r="AT49" i="68"/>
  <c r="AS49" i="68"/>
  <c r="AR49" i="68"/>
  <c r="AQ49" i="68"/>
  <c r="AP49" i="68"/>
  <c r="AO49" i="68"/>
  <c r="AN49" i="68"/>
  <c r="AM49" i="68"/>
  <c r="AL49" i="68"/>
  <c r="AK49" i="68"/>
  <c r="AJ49" i="68"/>
  <c r="AI49" i="68"/>
  <c r="AH49" i="68"/>
  <c r="AG49" i="68"/>
  <c r="AF49" i="68"/>
  <c r="AE49" i="68"/>
  <c r="AD49" i="68"/>
  <c r="AC49" i="68"/>
  <c r="AB49" i="68"/>
  <c r="AA49" i="68"/>
  <c r="Z49" i="68"/>
  <c r="Y49" i="68"/>
  <c r="X49" i="68"/>
  <c r="W49" i="68"/>
  <c r="V49" i="68"/>
  <c r="U49" i="68"/>
  <c r="T49" i="68"/>
  <c r="S49" i="68"/>
  <c r="R49" i="68"/>
  <c r="Q49" i="68"/>
  <c r="P49" i="68"/>
  <c r="O49" i="68"/>
  <c r="N49" i="68"/>
  <c r="M49" i="68"/>
  <c r="L49" i="68"/>
  <c r="K49" i="68"/>
  <c r="J49" i="68"/>
  <c r="I49" i="68"/>
  <c r="H49" i="68"/>
  <c r="G49" i="68"/>
  <c r="F49" i="68"/>
  <c r="E49" i="68"/>
  <c r="BV56" i="68"/>
  <c r="BV60" i="68" s="1"/>
  <c r="BU56" i="68"/>
  <c r="BU60" i="68" s="1"/>
  <c r="BT56" i="68"/>
  <c r="BT60" i="68" s="1"/>
  <c r="BS56" i="68"/>
  <c r="BS60" i="68" s="1"/>
  <c r="BR56" i="68"/>
  <c r="BR60" i="68" s="1"/>
  <c r="BQ56" i="68"/>
  <c r="BQ60" i="68" s="1"/>
  <c r="BP56" i="68"/>
  <c r="BP60" i="68" s="1"/>
  <c r="BO56" i="68"/>
  <c r="BO60" i="68" s="1"/>
  <c r="BN56" i="68"/>
  <c r="BN60" i="68" s="1"/>
  <c r="BM56" i="68"/>
  <c r="BM60" i="68" s="1"/>
  <c r="BL56" i="68"/>
  <c r="BL60" i="68" s="1"/>
  <c r="BK56" i="68"/>
  <c r="BK60" i="68" s="1"/>
  <c r="BJ56" i="68"/>
  <c r="BJ60" i="68" s="1"/>
  <c r="BI56" i="68"/>
  <c r="BI60" i="68" s="1"/>
  <c r="BH56" i="68"/>
  <c r="BH60" i="68" s="1"/>
  <c r="BG56" i="68"/>
  <c r="BG60" i="68" s="1"/>
  <c r="BF56" i="68"/>
  <c r="BF60" i="68" s="1"/>
  <c r="BE56" i="68"/>
  <c r="BE60" i="68" s="1"/>
  <c r="BD56" i="68"/>
  <c r="BD60" i="68" s="1"/>
  <c r="BC56" i="68"/>
  <c r="BC60" i="68" s="1"/>
  <c r="BB56" i="68"/>
  <c r="BB60" i="68" s="1"/>
  <c r="BA56" i="68"/>
  <c r="BA60" i="68" s="1"/>
  <c r="AZ56" i="68"/>
  <c r="AZ60" i="68" s="1"/>
  <c r="AY56" i="68"/>
  <c r="AY60" i="68" s="1"/>
  <c r="AX56" i="68"/>
  <c r="AX60" i="68" s="1"/>
  <c r="AW56" i="68"/>
  <c r="AW60" i="68" s="1"/>
  <c r="AV56" i="68"/>
  <c r="AV60" i="68" s="1"/>
  <c r="AU56" i="68"/>
  <c r="AU60" i="68" s="1"/>
  <c r="AT56" i="68"/>
  <c r="AT60" i="68" s="1"/>
  <c r="AS56" i="68"/>
  <c r="AS60" i="68" s="1"/>
  <c r="AR56" i="68"/>
  <c r="AR60" i="68" s="1"/>
  <c r="AQ56" i="68"/>
  <c r="AQ60" i="68" s="1"/>
  <c r="AP56" i="68"/>
  <c r="AP60" i="68" s="1"/>
  <c r="AO56" i="68"/>
  <c r="AO60" i="68" s="1"/>
  <c r="AN56" i="68"/>
  <c r="AN60" i="68" s="1"/>
  <c r="AM56" i="68"/>
  <c r="AM60" i="68" s="1"/>
  <c r="AL56" i="68"/>
  <c r="AL60" i="68" s="1"/>
  <c r="AK56" i="68"/>
  <c r="AK60" i="68" s="1"/>
  <c r="AJ56" i="68"/>
  <c r="AJ60" i="68" s="1"/>
  <c r="AI56" i="68"/>
  <c r="AI60" i="68" s="1"/>
  <c r="AH56" i="68"/>
  <c r="AH60" i="68" s="1"/>
  <c r="AG56" i="68"/>
  <c r="AG60" i="68" s="1"/>
  <c r="AF56" i="68"/>
  <c r="AF60" i="68" s="1"/>
  <c r="AE56" i="68"/>
  <c r="AE60" i="68" s="1"/>
  <c r="AD56" i="68"/>
  <c r="AD60" i="68" s="1"/>
  <c r="AC56" i="68"/>
  <c r="AC60" i="68" s="1"/>
  <c r="AB56" i="68"/>
  <c r="AB60" i="68" s="1"/>
  <c r="AA56" i="68"/>
  <c r="AA60" i="68" s="1"/>
  <c r="Z56" i="68"/>
  <c r="Z60" i="68" s="1"/>
  <c r="Y56" i="68"/>
  <c r="Y60" i="68" s="1"/>
  <c r="X56" i="68"/>
  <c r="X60" i="68" s="1"/>
  <c r="W56" i="68"/>
  <c r="W60" i="68" s="1"/>
  <c r="V56" i="68"/>
  <c r="V60" i="68" s="1"/>
  <c r="U56" i="68"/>
  <c r="U60" i="68" s="1"/>
  <c r="T56" i="68"/>
  <c r="T60" i="68" s="1"/>
  <c r="S56" i="68"/>
  <c r="S60" i="68" s="1"/>
  <c r="R56" i="68"/>
  <c r="R60" i="68" s="1"/>
  <c r="Q56" i="68"/>
  <c r="Q60" i="68" s="1"/>
  <c r="P56" i="68"/>
  <c r="P60" i="68" s="1"/>
  <c r="O56" i="68"/>
  <c r="O60" i="68" s="1"/>
  <c r="N56" i="68"/>
  <c r="N60" i="68" s="1"/>
  <c r="M56" i="68"/>
  <c r="M60" i="68" s="1"/>
  <c r="L56" i="68"/>
  <c r="L60" i="68" s="1"/>
  <c r="K56" i="68"/>
  <c r="K60" i="68" s="1"/>
  <c r="J56" i="68"/>
  <c r="J60" i="68" s="1"/>
  <c r="I56" i="68"/>
  <c r="I60" i="68" s="1"/>
  <c r="H56" i="68"/>
  <c r="H60" i="68" s="1"/>
  <c r="G56" i="68"/>
  <c r="G60" i="68" s="1"/>
  <c r="F56" i="68"/>
  <c r="F60" i="68" s="1"/>
  <c r="E56" i="68"/>
  <c r="E60" i="68" s="1"/>
  <c r="BV47" i="68"/>
  <c r="BV51" i="68" s="1"/>
  <c r="BU47" i="68"/>
  <c r="BU51" i="68" s="1"/>
  <c r="BT47" i="68"/>
  <c r="BT51" i="68" s="1"/>
  <c r="BS47" i="68"/>
  <c r="BS51" i="68" s="1"/>
  <c r="BR47" i="68"/>
  <c r="BR51" i="68" s="1"/>
  <c r="BQ47" i="68"/>
  <c r="BQ51" i="68" s="1"/>
  <c r="BP47" i="68"/>
  <c r="BP51" i="68" s="1"/>
  <c r="BO47" i="68"/>
  <c r="BO51" i="68" s="1"/>
  <c r="BN47" i="68"/>
  <c r="BN51" i="68" s="1"/>
  <c r="BM47" i="68"/>
  <c r="BM51" i="68" s="1"/>
  <c r="BL47" i="68"/>
  <c r="BL51" i="68" s="1"/>
  <c r="BK47" i="68"/>
  <c r="BK51" i="68" s="1"/>
  <c r="BJ47" i="68"/>
  <c r="BJ51" i="68" s="1"/>
  <c r="BI47" i="68"/>
  <c r="BI51" i="68" s="1"/>
  <c r="BH47" i="68"/>
  <c r="BH51" i="68" s="1"/>
  <c r="BG47" i="68"/>
  <c r="BG51" i="68" s="1"/>
  <c r="BF47" i="68"/>
  <c r="BF51" i="68" s="1"/>
  <c r="BE47" i="68"/>
  <c r="BE51" i="68" s="1"/>
  <c r="BD47" i="68"/>
  <c r="BD51" i="68" s="1"/>
  <c r="BC47" i="68"/>
  <c r="BC51" i="68" s="1"/>
  <c r="BB47" i="68"/>
  <c r="BB51" i="68" s="1"/>
  <c r="BA47" i="68"/>
  <c r="BA51" i="68" s="1"/>
  <c r="AZ47" i="68"/>
  <c r="AZ51" i="68" s="1"/>
  <c r="AY47" i="68"/>
  <c r="AY51" i="68" s="1"/>
  <c r="AX47" i="68"/>
  <c r="AX51" i="68" s="1"/>
  <c r="AW47" i="68"/>
  <c r="AW51" i="68" s="1"/>
  <c r="AV47" i="68"/>
  <c r="AV51" i="68" s="1"/>
  <c r="AU47" i="68"/>
  <c r="AU51" i="68" s="1"/>
  <c r="AT47" i="68"/>
  <c r="AT51" i="68" s="1"/>
  <c r="AS47" i="68"/>
  <c r="AS51" i="68" s="1"/>
  <c r="AR47" i="68"/>
  <c r="AR51" i="68" s="1"/>
  <c r="AQ47" i="68"/>
  <c r="AQ51" i="68" s="1"/>
  <c r="AP47" i="68"/>
  <c r="AP51" i="68" s="1"/>
  <c r="AO47" i="68"/>
  <c r="AO51" i="68" s="1"/>
  <c r="AN47" i="68"/>
  <c r="AN51" i="68" s="1"/>
  <c r="AM47" i="68"/>
  <c r="AM51" i="68" s="1"/>
  <c r="AL47" i="68"/>
  <c r="AL51" i="68" s="1"/>
  <c r="AK47" i="68"/>
  <c r="AK51" i="68" s="1"/>
  <c r="AJ47" i="68"/>
  <c r="AJ51" i="68" s="1"/>
  <c r="AI47" i="68"/>
  <c r="AI51" i="68" s="1"/>
  <c r="AH47" i="68"/>
  <c r="AH51" i="68" s="1"/>
  <c r="AG47" i="68"/>
  <c r="AG51" i="68" s="1"/>
  <c r="AF47" i="68"/>
  <c r="AF51" i="68" s="1"/>
  <c r="AE47" i="68"/>
  <c r="AE51" i="68" s="1"/>
  <c r="AD47" i="68"/>
  <c r="AD51" i="68" s="1"/>
  <c r="AC47" i="68"/>
  <c r="AC51" i="68" s="1"/>
  <c r="AB47" i="68"/>
  <c r="AB51" i="68" s="1"/>
  <c r="AA47" i="68"/>
  <c r="AA51" i="68" s="1"/>
  <c r="Z47" i="68"/>
  <c r="Z51" i="68" s="1"/>
  <c r="Y47" i="68"/>
  <c r="Y51" i="68" s="1"/>
  <c r="X47" i="68"/>
  <c r="X51" i="68" s="1"/>
  <c r="W47" i="68"/>
  <c r="W51" i="68" s="1"/>
  <c r="V47" i="68"/>
  <c r="V51" i="68" s="1"/>
  <c r="U47" i="68"/>
  <c r="U51" i="68" s="1"/>
  <c r="T47" i="68"/>
  <c r="T51" i="68" s="1"/>
  <c r="S47" i="68"/>
  <c r="S51" i="68" s="1"/>
  <c r="R47" i="68"/>
  <c r="R51" i="68" s="1"/>
  <c r="Q47" i="68"/>
  <c r="Q51" i="68" s="1"/>
  <c r="P47" i="68"/>
  <c r="P51" i="68" s="1"/>
  <c r="O47" i="68"/>
  <c r="O51" i="68" s="1"/>
  <c r="N47" i="68"/>
  <c r="N51" i="68" s="1"/>
  <c r="M47" i="68"/>
  <c r="M51" i="68" s="1"/>
  <c r="L47" i="68"/>
  <c r="L51" i="68" s="1"/>
  <c r="K47" i="68"/>
  <c r="K51" i="68" s="1"/>
  <c r="J47" i="68"/>
  <c r="J51" i="68" s="1"/>
  <c r="I47" i="68"/>
  <c r="I51" i="68" s="1"/>
  <c r="H47" i="68"/>
  <c r="H51" i="68" s="1"/>
  <c r="G47" i="68"/>
  <c r="G51" i="68" s="1"/>
  <c r="F47" i="68"/>
  <c r="F51" i="68" s="1"/>
  <c r="E47" i="68"/>
  <c r="E51" i="68" s="1"/>
  <c r="CE279" i="68"/>
  <c r="CE278" i="68"/>
  <c r="F68" i="68" l="1"/>
  <c r="F67" i="68"/>
  <c r="D21" i="55"/>
  <c r="E71" i="68"/>
  <c r="E70" i="68"/>
  <c r="E68" i="68"/>
  <c r="E67" i="68"/>
  <c r="E73" i="68" l="1"/>
  <c r="D22" i="55" l="1"/>
  <c r="H13" i="56"/>
  <c r="BV298" i="68" l="1"/>
  <c r="BU298" i="68"/>
  <c r="BT298" i="68"/>
  <c r="BS298" i="68"/>
  <c r="BR298" i="68"/>
  <c r="BQ298" i="68"/>
  <c r="BP298" i="68"/>
  <c r="BO298" i="68"/>
  <c r="BN298" i="68"/>
  <c r="BM298" i="68"/>
  <c r="BL298" i="68"/>
  <c r="BK298" i="68"/>
  <c r="BJ298" i="68"/>
  <c r="BI298" i="68"/>
  <c r="BH298" i="68"/>
  <c r="BG298" i="68"/>
  <c r="BF298" i="68"/>
  <c r="BE298" i="68"/>
  <c r="BD298" i="68"/>
  <c r="BC298" i="68"/>
  <c r="BB298" i="68"/>
  <c r="BA298" i="68"/>
  <c r="AZ298" i="68"/>
  <c r="AY298" i="68"/>
  <c r="AX298" i="68"/>
  <c r="AW298" i="68"/>
  <c r="AV298" i="68"/>
  <c r="AU298" i="68"/>
  <c r="AT298" i="68"/>
  <c r="AS298" i="68"/>
  <c r="AR298" i="68"/>
  <c r="AQ298" i="68"/>
  <c r="AP298" i="68"/>
  <c r="AO298" i="68"/>
  <c r="AN298" i="68"/>
  <c r="AM298" i="68"/>
  <c r="AL298" i="68"/>
  <c r="AK298" i="68"/>
  <c r="AJ298" i="68"/>
  <c r="AI298" i="68"/>
  <c r="AH298" i="68"/>
  <c r="AG298" i="68"/>
  <c r="AF298" i="68"/>
  <c r="AE298" i="68"/>
  <c r="AD298" i="68"/>
  <c r="AC298" i="68"/>
  <c r="AB298" i="68"/>
  <c r="AA298" i="68"/>
  <c r="Z298" i="68"/>
  <c r="Y298" i="68"/>
  <c r="X298" i="68"/>
  <c r="W298" i="68"/>
  <c r="V298" i="68"/>
  <c r="U298" i="68"/>
  <c r="T298" i="68"/>
  <c r="S298" i="68"/>
  <c r="R298" i="68"/>
  <c r="Q298" i="68"/>
  <c r="P298" i="68"/>
  <c r="O298" i="68"/>
  <c r="N298" i="68"/>
  <c r="M298" i="68"/>
  <c r="L298" i="68"/>
  <c r="K298" i="68"/>
  <c r="J298" i="68"/>
  <c r="I298" i="68"/>
  <c r="H298" i="68"/>
  <c r="G298" i="68"/>
  <c r="F298" i="68"/>
  <c r="E298" i="68"/>
  <c r="L18" i="68" l="1"/>
  <c r="M18" i="68"/>
  <c r="J18" i="68"/>
  <c r="I18" i="68"/>
  <c r="H18" i="68"/>
  <c r="G18" i="68"/>
  <c r="F18" i="68"/>
  <c r="C82" i="69" l="1"/>
  <c r="BV71" i="68" l="1"/>
  <c r="BU71" i="68"/>
  <c r="BT71" i="68"/>
  <c r="BS71" i="68"/>
  <c r="BR71" i="68"/>
  <c r="BQ71" i="68"/>
  <c r="BP71" i="68"/>
  <c r="BO71" i="68"/>
  <c r="BN71" i="68"/>
  <c r="BM71" i="68"/>
  <c r="BL71" i="68"/>
  <c r="BK71" i="68"/>
  <c r="BJ71" i="68"/>
  <c r="BI71" i="68"/>
  <c r="BH71" i="68"/>
  <c r="BG71" i="68"/>
  <c r="BF71" i="68"/>
  <c r="BE71" i="68"/>
  <c r="BD71" i="68"/>
  <c r="BC71" i="68"/>
  <c r="BB71" i="68"/>
  <c r="BA71" i="68"/>
  <c r="AZ71" i="68"/>
  <c r="AY71" i="68"/>
  <c r="AX71" i="68"/>
  <c r="AW71" i="68"/>
  <c r="AV71" i="68"/>
  <c r="AU71" i="68"/>
  <c r="AT71" i="68"/>
  <c r="AS71" i="68"/>
  <c r="AR71" i="68"/>
  <c r="AQ71" i="68"/>
  <c r="AP71" i="68"/>
  <c r="AO71" i="68"/>
  <c r="AN71" i="68"/>
  <c r="AM71" i="68"/>
  <c r="AL71" i="68"/>
  <c r="AK71" i="68"/>
  <c r="AJ71" i="68"/>
  <c r="AI71" i="68"/>
  <c r="AH71" i="68"/>
  <c r="AG71" i="68"/>
  <c r="AF71" i="68"/>
  <c r="AE71" i="68"/>
  <c r="AD71" i="68"/>
  <c r="AC71" i="68"/>
  <c r="AB71" i="68"/>
  <c r="AA71" i="68"/>
  <c r="Z71" i="68"/>
  <c r="Y71" i="68"/>
  <c r="X71" i="68"/>
  <c r="W71" i="68"/>
  <c r="V71" i="68"/>
  <c r="U71" i="68"/>
  <c r="T71" i="68"/>
  <c r="S71" i="68"/>
  <c r="R71" i="68"/>
  <c r="Q71" i="68"/>
  <c r="P71" i="68"/>
  <c r="O71" i="68"/>
  <c r="N71" i="68"/>
  <c r="M71" i="68"/>
  <c r="L71" i="68"/>
  <c r="K71" i="68"/>
  <c r="J71" i="68"/>
  <c r="I71" i="68"/>
  <c r="H71" i="68"/>
  <c r="G71" i="68"/>
  <c r="BV70" i="68"/>
  <c r="BU70" i="68"/>
  <c r="BT70" i="68"/>
  <c r="BS70" i="68"/>
  <c r="BR70" i="68"/>
  <c r="BQ70" i="68"/>
  <c r="BP70" i="68"/>
  <c r="BO70" i="68"/>
  <c r="BN70" i="68"/>
  <c r="BM70" i="68"/>
  <c r="BL70" i="68"/>
  <c r="BK70" i="68"/>
  <c r="BJ70" i="68"/>
  <c r="BI70" i="68"/>
  <c r="BH70" i="68"/>
  <c r="BG70" i="68"/>
  <c r="BF70" i="68"/>
  <c r="BE70" i="68"/>
  <c r="BD70" i="68"/>
  <c r="BC70" i="68"/>
  <c r="BB70" i="68"/>
  <c r="BA70" i="68"/>
  <c r="AZ70" i="68"/>
  <c r="AY70" i="68"/>
  <c r="AX70" i="68"/>
  <c r="AW70" i="68"/>
  <c r="AV70" i="68"/>
  <c r="AU70" i="68"/>
  <c r="AT70" i="68"/>
  <c r="AS70" i="68"/>
  <c r="AR70" i="68"/>
  <c r="AQ70" i="68"/>
  <c r="AP70" i="68"/>
  <c r="AO70" i="68"/>
  <c r="AN70" i="68"/>
  <c r="AM70" i="68"/>
  <c r="AL70" i="68"/>
  <c r="AK70" i="68"/>
  <c r="AJ70" i="68"/>
  <c r="AI70" i="68"/>
  <c r="AH70" i="68"/>
  <c r="AG70" i="68"/>
  <c r="AF70" i="68"/>
  <c r="AE70" i="68"/>
  <c r="AD70" i="68"/>
  <c r="AC70" i="68"/>
  <c r="AB70" i="68"/>
  <c r="AA70" i="68"/>
  <c r="Z70" i="68"/>
  <c r="Y70" i="68"/>
  <c r="X70" i="68"/>
  <c r="W70" i="68"/>
  <c r="V70" i="68"/>
  <c r="U70" i="68"/>
  <c r="T70" i="68"/>
  <c r="S70" i="68"/>
  <c r="R70" i="68"/>
  <c r="Q70" i="68"/>
  <c r="P70" i="68"/>
  <c r="O70" i="68"/>
  <c r="N70" i="68"/>
  <c r="M70" i="68"/>
  <c r="L70" i="68"/>
  <c r="K70" i="68"/>
  <c r="J70" i="68"/>
  <c r="I70" i="68"/>
  <c r="H70" i="68"/>
  <c r="G70" i="68"/>
  <c r="BV68" i="68"/>
  <c r="BU68" i="68"/>
  <c r="BT68" i="68"/>
  <c r="BS68" i="68"/>
  <c r="BR68" i="68"/>
  <c r="BQ68" i="68"/>
  <c r="BP68" i="68"/>
  <c r="BO68" i="68"/>
  <c r="BN68" i="68"/>
  <c r="BM68" i="68"/>
  <c r="BL68" i="68"/>
  <c r="BK68" i="68"/>
  <c r="BJ68" i="68"/>
  <c r="BI68" i="68"/>
  <c r="BH68" i="68"/>
  <c r="BG68" i="68"/>
  <c r="BF68" i="68"/>
  <c r="BE68" i="68"/>
  <c r="BD68" i="68"/>
  <c r="BC68" i="68"/>
  <c r="BB68" i="68"/>
  <c r="BA68" i="68"/>
  <c r="AZ68" i="68"/>
  <c r="AY68" i="68"/>
  <c r="AX68" i="68"/>
  <c r="AW68" i="68"/>
  <c r="AV68" i="68"/>
  <c r="AU68" i="68"/>
  <c r="AT68" i="68"/>
  <c r="AS68" i="68"/>
  <c r="AR68" i="68"/>
  <c r="AQ68" i="68"/>
  <c r="AP68" i="68"/>
  <c r="AO68" i="68"/>
  <c r="AN68" i="68"/>
  <c r="AM68" i="68"/>
  <c r="AL68" i="68"/>
  <c r="AK68" i="68"/>
  <c r="AJ68" i="68"/>
  <c r="AI68" i="68"/>
  <c r="AH68" i="68"/>
  <c r="AG68" i="68"/>
  <c r="AF68" i="68"/>
  <c r="AE68" i="68"/>
  <c r="AD68" i="68"/>
  <c r="AC68" i="68"/>
  <c r="AB68" i="68"/>
  <c r="AA68" i="68"/>
  <c r="Z68" i="68"/>
  <c r="Y68" i="68"/>
  <c r="X68" i="68"/>
  <c r="W68" i="68"/>
  <c r="V68" i="68"/>
  <c r="U68" i="68"/>
  <c r="T68" i="68"/>
  <c r="S68" i="68"/>
  <c r="R68" i="68"/>
  <c r="Q68" i="68"/>
  <c r="P68" i="68"/>
  <c r="O68" i="68"/>
  <c r="N68" i="68"/>
  <c r="M68" i="68"/>
  <c r="L68" i="68"/>
  <c r="K68" i="68"/>
  <c r="J68" i="68"/>
  <c r="I68" i="68"/>
  <c r="H68" i="68"/>
  <c r="G68" i="68"/>
  <c r="BV67" i="68"/>
  <c r="BU67" i="68"/>
  <c r="BT67" i="68"/>
  <c r="BS67" i="68"/>
  <c r="BR67" i="68"/>
  <c r="BQ67" i="68"/>
  <c r="BP67" i="68"/>
  <c r="BO67" i="68"/>
  <c r="BN67" i="68"/>
  <c r="BM67" i="68"/>
  <c r="BL67" i="68"/>
  <c r="BK67" i="68"/>
  <c r="BJ67" i="68"/>
  <c r="BI67" i="68"/>
  <c r="BH67" i="68"/>
  <c r="BG67" i="68"/>
  <c r="BF67" i="68"/>
  <c r="BE67" i="68"/>
  <c r="BD67" i="68"/>
  <c r="BC67" i="68"/>
  <c r="BB67" i="68"/>
  <c r="BA67" i="68"/>
  <c r="AZ67" i="68"/>
  <c r="AY67" i="68"/>
  <c r="AX67" i="68"/>
  <c r="AW67" i="68"/>
  <c r="AV67" i="68"/>
  <c r="AU67" i="68"/>
  <c r="AT67" i="68"/>
  <c r="AS67" i="68"/>
  <c r="AR67" i="68"/>
  <c r="AQ67" i="68"/>
  <c r="AP67" i="68"/>
  <c r="AO67" i="68"/>
  <c r="AN67" i="68"/>
  <c r="AM67" i="68"/>
  <c r="AL67" i="68"/>
  <c r="AK67" i="68"/>
  <c r="AJ67" i="68"/>
  <c r="AI67" i="68"/>
  <c r="AH67" i="68"/>
  <c r="AG67" i="68"/>
  <c r="AF67" i="68"/>
  <c r="AE67" i="68"/>
  <c r="AD67" i="68"/>
  <c r="AC67" i="68"/>
  <c r="AB67" i="68"/>
  <c r="AA67" i="68"/>
  <c r="Z67" i="68"/>
  <c r="Y67" i="68"/>
  <c r="X67" i="68"/>
  <c r="W67" i="68"/>
  <c r="V67" i="68"/>
  <c r="U67" i="68"/>
  <c r="T67" i="68"/>
  <c r="S67" i="68"/>
  <c r="R67" i="68"/>
  <c r="Q67" i="68"/>
  <c r="P67" i="68"/>
  <c r="O67" i="68"/>
  <c r="N67" i="68"/>
  <c r="M67" i="68"/>
  <c r="L67" i="68"/>
  <c r="K67" i="68"/>
  <c r="J67" i="68"/>
  <c r="I67" i="68"/>
  <c r="H67" i="68"/>
  <c r="G67" i="68"/>
  <c r="BV84" i="68"/>
  <c r="BU84" i="68"/>
  <c r="BT84" i="68"/>
  <c r="BS84" i="68"/>
  <c r="BR84" i="68"/>
  <c r="BQ84" i="68"/>
  <c r="BP84" i="68"/>
  <c r="BO84" i="68"/>
  <c r="BN84" i="68"/>
  <c r="BM84" i="68"/>
  <c r="BL84" i="68"/>
  <c r="BK84" i="68"/>
  <c r="BJ84" i="68"/>
  <c r="BI84" i="68"/>
  <c r="BH84" i="68"/>
  <c r="BG84" i="68"/>
  <c r="BF84" i="68"/>
  <c r="BE84" i="68"/>
  <c r="BD84" i="68"/>
  <c r="BC84" i="68"/>
  <c r="BB84" i="68"/>
  <c r="BA84" i="68"/>
  <c r="AZ84" i="68"/>
  <c r="AY84" i="68"/>
  <c r="AX84" i="68"/>
  <c r="AW84" i="68"/>
  <c r="AV84" i="68"/>
  <c r="AU84" i="68"/>
  <c r="AT84" i="68"/>
  <c r="AS84" i="68"/>
  <c r="AR84" i="68"/>
  <c r="AQ84" i="68"/>
  <c r="AP84" i="68"/>
  <c r="AO84" i="68"/>
  <c r="AN84" i="68"/>
  <c r="AM84" i="68"/>
  <c r="AL84" i="68"/>
  <c r="AK84" i="68"/>
  <c r="AJ84" i="68"/>
  <c r="AI84" i="68"/>
  <c r="AH84" i="68"/>
  <c r="AG84" i="68"/>
  <c r="AF84" i="68"/>
  <c r="AE84" i="68"/>
  <c r="AD84" i="68"/>
  <c r="AC84" i="68"/>
  <c r="AB84" i="68"/>
  <c r="AA84" i="68"/>
  <c r="Z84" i="68"/>
  <c r="Y84" i="68"/>
  <c r="X84" i="68"/>
  <c r="W84" i="68"/>
  <c r="V84" i="68"/>
  <c r="U84" i="68"/>
  <c r="T84" i="68"/>
  <c r="S84" i="68"/>
  <c r="R84" i="68"/>
  <c r="Q84" i="68"/>
  <c r="P84" i="68"/>
  <c r="O84" i="68"/>
  <c r="N84" i="68"/>
  <c r="M84" i="68"/>
  <c r="L84" i="68"/>
  <c r="K84" i="68"/>
  <c r="J84" i="68"/>
  <c r="BV94" i="68"/>
  <c r="BU94" i="68"/>
  <c r="BT94" i="68"/>
  <c r="BS94" i="68"/>
  <c r="BR94" i="68"/>
  <c r="BQ94" i="68"/>
  <c r="BP94" i="68"/>
  <c r="BO94" i="68"/>
  <c r="BN94" i="68"/>
  <c r="BM94" i="68"/>
  <c r="BL94" i="68"/>
  <c r="BK94" i="68"/>
  <c r="BJ94" i="68"/>
  <c r="BI94" i="68"/>
  <c r="BH94" i="68"/>
  <c r="BG94" i="68"/>
  <c r="BF94" i="68"/>
  <c r="BE94" i="68"/>
  <c r="BD94" i="68"/>
  <c r="BC94" i="68"/>
  <c r="BB94" i="68"/>
  <c r="BA94" i="68"/>
  <c r="AZ94" i="68"/>
  <c r="AY94" i="68"/>
  <c r="AX94" i="68"/>
  <c r="AW94" i="68"/>
  <c r="AV94" i="68"/>
  <c r="AU94" i="68"/>
  <c r="AT94" i="68"/>
  <c r="AS94" i="68"/>
  <c r="AR94" i="68"/>
  <c r="AQ94" i="68"/>
  <c r="AP94" i="68"/>
  <c r="AO94" i="68"/>
  <c r="AN94" i="68"/>
  <c r="AM94" i="68"/>
  <c r="AL94" i="68"/>
  <c r="AK94" i="68"/>
  <c r="AJ94" i="68"/>
  <c r="AI94" i="68"/>
  <c r="AH94" i="68"/>
  <c r="AG94" i="68"/>
  <c r="AF94" i="68"/>
  <c r="AE94" i="68"/>
  <c r="AD94" i="68"/>
  <c r="AC94" i="68"/>
  <c r="AB94" i="68"/>
  <c r="AA94" i="68"/>
  <c r="Z94" i="68"/>
  <c r="Y94" i="68"/>
  <c r="X94" i="68"/>
  <c r="W94" i="68"/>
  <c r="V94" i="68"/>
  <c r="U94" i="68"/>
  <c r="T94" i="68"/>
  <c r="S94" i="68"/>
  <c r="R94" i="68"/>
  <c r="Q94" i="68"/>
  <c r="P94" i="68"/>
  <c r="O94" i="68"/>
  <c r="N94" i="68"/>
  <c r="M94" i="68"/>
  <c r="L94" i="68"/>
  <c r="K94" i="68"/>
  <c r="J94" i="68"/>
  <c r="I94" i="68"/>
  <c r="H94" i="68"/>
  <c r="G94" i="68"/>
  <c r="F94" i="68"/>
  <c r="BV104" i="68"/>
  <c r="BU104" i="68"/>
  <c r="BT104" i="68"/>
  <c r="BS104" i="68"/>
  <c r="BR104" i="68"/>
  <c r="BQ104" i="68"/>
  <c r="BP104" i="68"/>
  <c r="BO104" i="68"/>
  <c r="BN104" i="68"/>
  <c r="BM104" i="68"/>
  <c r="BL104" i="68"/>
  <c r="BK104" i="68"/>
  <c r="BJ104" i="68"/>
  <c r="BI104" i="68"/>
  <c r="BH104" i="68"/>
  <c r="BG104" i="68"/>
  <c r="BF104" i="68"/>
  <c r="BE104" i="68"/>
  <c r="BD104" i="68"/>
  <c r="BC104" i="68"/>
  <c r="BB104" i="68"/>
  <c r="BA104" i="68"/>
  <c r="AZ104" i="68"/>
  <c r="AY104" i="68"/>
  <c r="AX104" i="68"/>
  <c r="AW104" i="68"/>
  <c r="AV104" i="68"/>
  <c r="AU104" i="68"/>
  <c r="AT104" i="68"/>
  <c r="AS104" i="68"/>
  <c r="AR104" i="68"/>
  <c r="AQ104" i="68"/>
  <c r="AP104" i="68"/>
  <c r="AO104" i="68"/>
  <c r="AN104" i="68"/>
  <c r="AM104" i="68"/>
  <c r="AL104" i="68"/>
  <c r="AK104" i="68"/>
  <c r="AJ104" i="68"/>
  <c r="AI104" i="68"/>
  <c r="AH104" i="68"/>
  <c r="AG104" i="68"/>
  <c r="AF104" i="68"/>
  <c r="AE104" i="68"/>
  <c r="AD104" i="68"/>
  <c r="AC104" i="68"/>
  <c r="AB104" i="68"/>
  <c r="AA104" i="68"/>
  <c r="Z104" i="68"/>
  <c r="Y104" i="68"/>
  <c r="X104" i="68"/>
  <c r="W104" i="68"/>
  <c r="V104" i="68"/>
  <c r="U104" i="68"/>
  <c r="T104" i="68"/>
  <c r="S104" i="68"/>
  <c r="R104" i="68"/>
  <c r="Q104" i="68"/>
  <c r="P104" i="68"/>
  <c r="O104" i="68"/>
  <c r="N104" i="68"/>
  <c r="M104" i="68"/>
  <c r="L104" i="68"/>
  <c r="K104" i="68"/>
  <c r="J104" i="68"/>
  <c r="I104" i="68"/>
  <c r="H104" i="68"/>
  <c r="G104" i="68"/>
  <c r="F104" i="68"/>
  <c r="BV114" i="68"/>
  <c r="BU114" i="68"/>
  <c r="BT114" i="68"/>
  <c r="BS114" i="68"/>
  <c r="BR114" i="68"/>
  <c r="BQ114" i="68"/>
  <c r="BP114" i="68"/>
  <c r="BO114" i="68"/>
  <c r="BN114" i="68"/>
  <c r="BM114" i="68"/>
  <c r="BL114" i="68"/>
  <c r="BK114" i="68"/>
  <c r="BJ114" i="68"/>
  <c r="BI114" i="68"/>
  <c r="BH114" i="68"/>
  <c r="BG114" i="68"/>
  <c r="BF114" i="68"/>
  <c r="BE114" i="68"/>
  <c r="BD114" i="68"/>
  <c r="BC114" i="68"/>
  <c r="BB114" i="68"/>
  <c r="BA114" i="68"/>
  <c r="AZ114" i="68"/>
  <c r="AY114" i="68"/>
  <c r="AX114" i="68"/>
  <c r="AW114" i="68"/>
  <c r="AV114" i="68"/>
  <c r="AU114" i="68"/>
  <c r="AT114" i="68"/>
  <c r="AS114" i="68"/>
  <c r="AR114" i="68"/>
  <c r="AQ114" i="68"/>
  <c r="AP114" i="68"/>
  <c r="AO114" i="68"/>
  <c r="AN114" i="68"/>
  <c r="AM114" i="68"/>
  <c r="AL114" i="68"/>
  <c r="AK114" i="68"/>
  <c r="AJ114" i="68"/>
  <c r="AI114" i="68"/>
  <c r="AH114" i="68"/>
  <c r="AG114" i="68"/>
  <c r="AF114" i="68"/>
  <c r="AE114" i="68"/>
  <c r="AD114" i="68"/>
  <c r="AC114" i="68"/>
  <c r="AB114" i="68"/>
  <c r="AA114" i="68"/>
  <c r="Z114" i="68"/>
  <c r="Y114" i="68"/>
  <c r="X114" i="68"/>
  <c r="W114" i="68"/>
  <c r="V114" i="68"/>
  <c r="U114" i="68"/>
  <c r="T114" i="68"/>
  <c r="S114" i="68"/>
  <c r="R114" i="68"/>
  <c r="Q114" i="68"/>
  <c r="P114" i="68"/>
  <c r="O114" i="68"/>
  <c r="N114" i="68"/>
  <c r="M114" i="68"/>
  <c r="L114" i="68"/>
  <c r="K114" i="68"/>
  <c r="J114" i="68"/>
  <c r="I114" i="68"/>
  <c r="H114" i="68"/>
  <c r="G114" i="68"/>
  <c r="F114" i="68"/>
  <c r="BV124" i="68"/>
  <c r="BU124" i="68"/>
  <c r="BT124" i="68"/>
  <c r="BS124" i="68"/>
  <c r="BR124" i="68"/>
  <c r="BQ124" i="68"/>
  <c r="BP124" i="68"/>
  <c r="BO124" i="68"/>
  <c r="BN124" i="68"/>
  <c r="BM124" i="68"/>
  <c r="BL124" i="68"/>
  <c r="BK124" i="68"/>
  <c r="BJ124" i="68"/>
  <c r="BI124" i="68"/>
  <c r="BH124" i="68"/>
  <c r="BG124" i="68"/>
  <c r="BF124" i="68"/>
  <c r="BE124" i="68"/>
  <c r="BD124" i="68"/>
  <c r="BC124" i="68"/>
  <c r="BB124" i="68"/>
  <c r="BA124" i="68"/>
  <c r="AZ124" i="68"/>
  <c r="AY124" i="68"/>
  <c r="AX124" i="68"/>
  <c r="AW124" i="68"/>
  <c r="AV124" i="68"/>
  <c r="AU124" i="68"/>
  <c r="AT124" i="68"/>
  <c r="AS124" i="68"/>
  <c r="AR124" i="68"/>
  <c r="AQ124" i="68"/>
  <c r="AP124" i="68"/>
  <c r="AO124" i="68"/>
  <c r="AN124" i="68"/>
  <c r="AM124" i="68"/>
  <c r="AL124" i="68"/>
  <c r="AK124" i="68"/>
  <c r="AJ124" i="68"/>
  <c r="AI124" i="68"/>
  <c r="AH124" i="68"/>
  <c r="AG124" i="68"/>
  <c r="AF124" i="68"/>
  <c r="AE124" i="68"/>
  <c r="AD124" i="68"/>
  <c r="AC124" i="68"/>
  <c r="AB124" i="68"/>
  <c r="AA124" i="68"/>
  <c r="Z124" i="68"/>
  <c r="Y124" i="68"/>
  <c r="X124" i="68"/>
  <c r="W124" i="68"/>
  <c r="V124" i="68"/>
  <c r="U124" i="68"/>
  <c r="T124" i="68"/>
  <c r="S124" i="68"/>
  <c r="R124" i="68"/>
  <c r="Q124" i="68"/>
  <c r="P124" i="68"/>
  <c r="O124" i="68"/>
  <c r="N124" i="68"/>
  <c r="M124" i="68"/>
  <c r="L124" i="68"/>
  <c r="K124" i="68"/>
  <c r="J124" i="68"/>
  <c r="I124" i="68"/>
  <c r="H124" i="68"/>
  <c r="G124" i="68"/>
  <c r="F124" i="68"/>
  <c r="BV134" i="68"/>
  <c r="BU134" i="68"/>
  <c r="BT134" i="68"/>
  <c r="BS134" i="68"/>
  <c r="BR134" i="68"/>
  <c r="BQ134" i="68"/>
  <c r="BP134" i="68"/>
  <c r="BO134" i="68"/>
  <c r="BN134" i="68"/>
  <c r="BM134" i="68"/>
  <c r="BL134" i="68"/>
  <c r="BK134" i="68"/>
  <c r="BJ134" i="68"/>
  <c r="BI134" i="68"/>
  <c r="BH134" i="68"/>
  <c r="BG134" i="68"/>
  <c r="BF134" i="68"/>
  <c r="BE134" i="68"/>
  <c r="BD134" i="68"/>
  <c r="BC134" i="68"/>
  <c r="BB134" i="68"/>
  <c r="BA134" i="68"/>
  <c r="AZ134" i="68"/>
  <c r="AY134" i="68"/>
  <c r="AX134" i="68"/>
  <c r="AW134" i="68"/>
  <c r="AV134" i="68"/>
  <c r="AU134" i="68"/>
  <c r="AT134" i="68"/>
  <c r="AS134" i="68"/>
  <c r="AR134" i="68"/>
  <c r="AQ134" i="68"/>
  <c r="AP134" i="68"/>
  <c r="AO134" i="68"/>
  <c r="AN134" i="68"/>
  <c r="AM134" i="68"/>
  <c r="AL134" i="68"/>
  <c r="AK134" i="68"/>
  <c r="AJ134" i="68"/>
  <c r="AI134" i="68"/>
  <c r="AH134" i="68"/>
  <c r="AG134" i="68"/>
  <c r="AF134" i="68"/>
  <c r="AE134" i="68"/>
  <c r="AD134" i="68"/>
  <c r="AC134" i="68"/>
  <c r="AB134" i="68"/>
  <c r="AA134" i="68"/>
  <c r="Z134" i="68"/>
  <c r="Y134" i="68"/>
  <c r="X134" i="68"/>
  <c r="W134" i="68"/>
  <c r="V134" i="68"/>
  <c r="U134" i="68"/>
  <c r="T134" i="68"/>
  <c r="S134" i="68"/>
  <c r="R134" i="68"/>
  <c r="Q134" i="68"/>
  <c r="P134" i="68"/>
  <c r="O134" i="68"/>
  <c r="N134" i="68"/>
  <c r="M134" i="68"/>
  <c r="L134" i="68"/>
  <c r="K134" i="68"/>
  <c r="J134" i="68"/>
  <c r="I134" i="68"/>
  <c r="H134" i="68"/>
  <c r="G134" i="68"/>
  <c r="F134" i="68"/>
  <c r="BV144" i="68"/>
  <c r="BU144" i="68"/>
  <c r="BT144" i="68"/>
  <c r="BS144" i="68"/>
  <c r="BR144" i="68"/>
  <c r="BQ144" i="68"/>
  <c r="BP144" i="68"/>
  <c r="BO144" i="68"/>
  <c r="BN144" i="68"/>
  <c r="BM144" i="68"/>
  <c r="BL144" i="68"/>
  <c r="BK144" i="68"/>
  <c r="BJ144" i="68"/>
  <c r="BI144" i="68"/>
  <c r="BH144" i="68"/>
  <c r="BG144" i="68"/>
  <c r="BF144" i="68"/>
  <c r="BE144" i="68"/>
  <c r="BD144" i="68"/>
  <c r="BC144" i="68"/>
  <c r="BB144" i="68"/>
  <c r="BA144" i="68"/>
  <c r="AZ144" i="68"/>
  <c r="AY144" i="68"/>
  <c r="AX144" i="68"/>
  <c r="AW144" i="68"/>
  <c r="AV144" i="68"/>
  <c r="AU144" i="68"/>
  <c r="AT144" i="68"/>
  <c r="AS144" i="68"/>
  <c r="AR144" i="68"/>
  <c r="AQ144" i="68"/>
  <c r="AP144" i="68"/>
  <c r="AO144" i="68"/>
  <c r="AN144" i="68"/>
  <c r="AM144" i="68"/>
  <c r="AL144" i="68"/>
  <c r="AK144" i="68"/>
  <c r="AJ144" i="68"/>
  <c r="AI144" i="68"/>
  <c r="AH144" i="68"/>
  <c r="AG144" i="68"/>
  <c r="AF144" i="68"/>
  <c r="AE144" i="68"/>
  <c r="AD144" i="68"/>
  <c r="AC144" i="68"/>
  <c r="AB144" i="68"/>
  <c r="AA144" i="68"/>
  <c r="Z144" i="68"/>
  <c r="Y144" i="68"/>
  <c r="X144" i="68"/>
  <c r="W144" i="68"/>
  <c r="V144" i="68"/>
  <c r="U144" i="68"/>
  <c r="T144" i="68"/>
  <c r="S144" i="68"/>
  <c r="R144" i="68"/>
  <c r="Q144" i="68"/>
  <c r="P144" i="68"/>
  <c r="O144" i="68"/>
  <c r="N144" i="68"/>
  <c r="M144" i="68"/>
  <c r="L144" i="68"/>
  <c r="K144" i="68"/>
  <c r="J144" i="68"/>
  <c r="I144" i="68"/>
  <c r="H144" i="68"/>
  <c r="G144" i="68"/>
  <c r="F144" i="68"/>
  <c r="BV154" i="68"/>
  <c r="BU154" i="68"/>
  <c r="BT154" i="68"/>
  <c r="BS154" i="68"/>
  <c r="BR154" i="68"/>
  <c r="BQ154" i="68"/>
  <c r="BP154" i="68"/>
  <c r="BO154" i="68"/>
  <c r="BN154" i="68"/>
  <c r="BM154" i="68"/>
  <c r="BL154" i="68"/>
  <c r="BK154" i="68"/>
  <c r="BJ154" i="68"/>
  <c r="BI154" i="68"/>
  <c r="BH154" i="68"/>
  <c r="BG154" i="68"/>
  <c r="BF154" i="68"/>
  <c r="BE154" i="68"/>
  <c r="BD154" i="68"/>
  <c r="BC154" i="68"/>
  <c r="BB154" i="68"/>
  <c r="BA154" i="68"/>
  <c r="AZ154" i="68"/>
  <c r="AY154" i="68"/>
  <c r="AX154" i="68"/>
  <c r="AW154" i="68"/>
  <c r="AV154" i="68"/>
  <c r="AU154" i="68"/>
  <c r="AT154" i="68"/>
  <c r="AS154" i="68"/>
  <c r="AR154" i="68"/>
  <c r="AQ154" i="68"/>
  <c r="AP154" i="68"/>
  <c r="AO154" i="68"/>
  <c r="AN154" i="68"/>
  <c r="AM154" i="68"/>
  <c r="AL154" i="68"/>
  <c r="AK154" i="68"/>
  <c r="AJ154" i="68"/>
  <c r="AI154" i="68"/>
  <c r="AH154" i="68"/>
  <c r="AG154" i="68"/>
  <c r="AF154" i="68"/>
  <c r="AE154" i="68"/>
  <c r="AD154" i="68"/>
  <c r="AC154" i="68"/>
  <c r="AB154" i="68"/>
  <c r="AA154" i="68"/>
  <c r="Z154" i="68"/>
  <c r="Y154" i="68"/>
  <c r="X154" i="68"/>
  <c r="W154" i="68"/>
  <c r="V154" i="68"/>
  <c r="U154" i="68"/>
  <c r="T154" i="68"/>
  <c r="S154" i="68"/>
  <c r="R154" i="68"/>
  <c r="Q154" i="68"/>
  <c r="P154" i="68"/>
  <c r="O154" i="68"/>
  <c r="N154" i="68"/>
  <c r="M154" i="68"/>
  <c r="L154" i="68"/>
  <c r="K154" i="68"/>
  <c r="J154" i="68"/>
  <c r="I154" i="68"/>
  <c r="H154" i="68"/>
  <c r="G154" i="68"/>
  <c r="F154" i="68"/>
  <c r="E154" i="68"/>
  <c r="E144" i="68"/>
  <c r="E134" i="68"/>
  <c r="E124" i="68"/>
  <c r="E114" i="68"/>
  <c r="E94" i="68"/>
  <c r="E82" i="68"/>
  <c r="E80" i="68"/>
  <c r="E81" i="68" s="1"/>
  <c r="E18" i="68" l="1"/>
  <c r="BV332" i="68"/>
  <c r="BU332" i="68"/>
  <c r="BT332" i="68"/>
  <c r="BS332" i="68"/>
  <c r="BR332" i="68"/>
  <c r="BQ332" i="68"/>
  <c r="BP332" i="68"/>
  <c r="BO332" i="68"/>
  <c r="BN332" i="68"/>
  <c r="BM332" i="68"/>
  <c r="BL332" i="68"/>
  <c r="BK332" i="68"/>
  <c r="BJ332" i="68"/>
  <c r="BI332" i="68"/>
  <c r="BH332" i="68"/>
  <c r="BG332" i="68"/>
  <c r="BF332" i="68"/>
  <c r="BE332" i="68"/>
  <c r="BD332" i="68"/>
  <c r="BC332" i="68"/>
  <c r="BB332" i="68"/>
  <c r="BA332" i="68"/>
  <c r="AZ332" i="68"/>
  <c r="AY332" i="68"/>
  <c r="AX332" i="68"/>
  <c r="AW332" i="68"/>
  <c r="AV332" i="68"/>
  <c r="AU332" i="68"/>
  <c r="AT332" i="68"/>
  <c r="AS332" i="68"/>
  <c r="AR332" i="68"/>
  <c r="AQ332" i="68"/>
  <c r="AP332" i="68"/>
  <c r="AO332" i="68"/>
  <c r="AN332" i="68"/>
  <c r="AM332" i="68"/>
  <c r="AL332" i="68"/>
  <c r="AK332" i="68"/>
  <c r="AJ332" i="68"/>
  <c r="AI332" i="68"/>
  <c r="AH332" i="68"/>
  <c r="AG332" i="68"/>
  <c r="AF332" i="68"/>
  <c r="AE332" i="68"/>
  <c r="AD332" i="68"/>
  <c r="AC332" i="68"/>
  <c r="AB332" i="68"/>
  <c r="AA332" i="68"/>
  <c r="Z332" i="68"/>
  <c r="Y332" i="68"/>
  <c r="X332" i="68"/>
  <c r="W332" i="68"/>
  <c r="V332" i="68"/>
  <c r="U332" i="68"/>
  <c r="T332" i="68"/>
  <c r="S332" i="68"/>
  <c r="R332" i="68"/>
  <c r="Q332" i="68"/>
  <c r="P332" i="68"/>
  <c r="O332" i="68"/>
  <c r="N332" i="68"/>
  <c r="M332" i="68"/>
  <c r="L332" i="68"/>
  <c r="K332" i="68"/>
  <c r="J332" i="68"/>
  <c r="I332" i="68"/>
  <c r="H332" i="68"/>
  <c r="G332" i="68"/>
  <c r="F332" i="68"/>
  <c r="E332" i="68"/>
  <c r="BV222" i="68"/>
  <c r="BU222" i="68"/>
  <c r="BT222" i="68"/>
  <c r="BS222" i="68"/>
  <c r="BR222" i="68"/>
  <c r="BQ222" i="68"/>
  <c r="BP222" i="68"/>
  <c r="BO222" i="68"/>
  <c r="BN222" i="68"/>
  <c r="BM222" i="68"/>
  <c r="BL222" i="68"/>
  <c r="BK222" i="68"/>
  <c r="BJ222" i="68"/>
  <c r="BI222" i="68"/>
  <c r="BH222" i="68"/>
  <c r="BG222" i="68"/>
  <c r="BF222" i="68"/>
  <c r="BE222" i="68"/>
  <c r="BD222" i="68"/>
  <c r="BC222" i="68"/>
  <c r="BB222" i="68"/>
  <c r="BA222" i="68"/>
  <c r="AZ222" i="68"/>
  <c r="AY222" i="68"/>
  <c r="AX222" i="68"/>
  <c r="AW222" i="68"/>
  <c r="AV222" i="68"/>
  <c r="AU222" i="68"/>
  <c r="AT222" i="68"/>
  <c r="AS222" i="68"/>
  <c r="AR222" i="68"/>
  <c r="AQ222" i="68"/>
  <c r="AP222" i="68"/>
  <c r="AO222" i="68"/>
  <c r="AN222" i="68"/>
  <c r="AM222" i="68"/>
  <c r="AL222" i="68"/>
  <c r="AK222" i="68"/>
  <c r="AJ222" i="68"/>
  <c r="AI222" i="68"/>
  <c r="AH222" i="68"/>
  <c r="AG222" i="68"/>
  <c r="AF222" i="68"/>
  <c r="AE222" i="68"/>
  <c r="AD222" i="68"/>
  <c r="AC222" i="68"/>
  <c r="AB222" i="68"/>
  <c r="AA222" i="68"/>
  <c r="Z222" i="68"/>
  <c r="Y222" i="68"/>
  <c r="X222" i="68"/>
  <c r="W222" i="68"/>
  <c r="V222" i="68"/>
  <c r="U222" i="68"/>
  <c r="T222" i="68"/>
  <c r="S222" i="68"/>
  <c r="R222" i="68"/>
  <c r="Q222" i="68"/>
  <c r="P222" i="68"/>
  <c r="O222" i="68"/>
  <c r="N222" i="68"/>
  <c r="M222" i="68"/>
  <c r="L222" i="68"/>
  <c r="K222" i="68"/>
  <c r="J222" i="68"/>
  <c r="I222" i="68"/>
  <c r="H222" i="68"/>
  <c r="G222" i="68"/>
  <c r="BV74" i="68"/>
  <c r="BU74" i="68"/>
  <c r="BT74" i="68"/>
  <c r="BS74" i="68"/>
  <c r="BR74" i="68"/>
  <c r="BQ74" i="68"/>
  <c r="BP74" i="68"/>
  <c r="BO74" i="68"/>
  <c r="BN74" i="68"/>
  <c r="BM74" i="68"/>
  <c r="BL74" i="68"/>
  <c r="BK74" i="68"/>
  <c r="BJ74" i="68"/>
  <c r="BI74" i="68"/>
  <c r="BH74" i="68"/>
  <c r="BG74" i="68"/>
  <c r="BF74" i="68"/>
  <c r="BE74" i="68"/>
  <c r="BD74" i="68"/>
  <c r="BC74" i="68"/>
  <c r="BB74" i="68"/>
  <c r="BA74" i="68"/>
  <c r="AZ74" i="68"/>
  <c r="AY74" i="68"/>
  <c r="AX74" i="68"/>
  <c r="AW74" i="68"/>
  <c r="AV74" i="68"/>
  <c r="AU74" i="68"/>
  <c r="AT74" i="68"/>
  <c r="AS74" i="68"/>
  <c r="AR74" i="68"/>
  <c r="AQ74" i="68"/>
  <c r="AP74" i="68"/>
  <c r="AO74" i="68"/>
  <c r="AN74" i="68"/>
  <c r="AM74" i="68"/>
  <c r="AL74" i="68"/>
  <c r="AK74" i="68"/>
  <c r="AJ74" i="68"/>
  <c r="AI74" i="68"/>
  <c r="AH74" i="68"/>
  <c r="AG74" i="68"/>
  <c r="AF74" i="68"/>
  <c r="AE74" i="68"/>
  <c r="AD74" i="68"/>
  <c r="AC74" i="68"/>
  <c r="AB74" i="68"/>
  <c r="AA74" i="68"/>
  <c r="Z74" i="68"/>
  <c r="Y74" i="68"/>
  <c r="X74" i="68"/>
  <c r="W74" i="68"/>
  <c r="V74" i="68"/>
  <c r="U74" i="68"/>
  <c r="T74" i="68"/>
  <c r="S74" i="68"/>
  <c r="R74" i="68"/>
  <c r="Q74" i="68"/>
  <c r="P74" i="68"/>
  <c r="O74" i="68"/>
  <c r="N74" i="68"/>
  <c r="M74" i="68"/>
  <c r="L74" i="68"/>
  <c r="K74" i="68"/>
  <c r="J74" i="68"/>
  <c r="I74" i="68"/>
  <c r="H74" i="68"/>
  <c r="G74" i="68"/>
  <c r="D75" i="65"/>
  <c r="E15" i="64"/>
  <c r="E13" i="64"/>
  <c r="E17" i="68" l="1"/>
  <c r="G4" i="57"/>
  <c r="E15" i="68" l="1"/>
  <c r="E308" i="68"/>
  <c r="E189" i="68"/>
  <c r="E16" i="68"/>
  <c r="E37" i="68" s="1"/>
  <c r="E32" i="68"/>
  <c r="E34" i="68" s="1"/>
  <c r="E43" i="68"/>
  <c r="E44" i="68" s="1"/>
  <c r="E33" i="68" l="1"/>
  <c r="E289" i="68"/>
  <c r="CF276" i="68"/>
  <c r="CF243" i="68"/>
  <c r="CF244" i="68"/>
  <c r="CF245" i="68"/>
  <c r="CF246" i="68"/>
  <c r="CF247" i="68"/>
  <c r="CF248" i="68"/>
  <c r="CF249" i="68"/>
  <c r="CF250" i="68"/>
  <c r="CF251" i="68"/>
  <c r="CF252" i="68"/>
  <c r="CF253" i="68"/>
  <c r="CF254" i="68"/>
  <c r="CF255" i="68"/>
  <c r="CF256" i="68"/>
  <c r="CF257" i="68"/>
  <c r="CF258" i="68"/>
  <c r="CF259" i="68"/>
  <c r="CF260" i="68"/>
  <c r="CF261" i="68"/>
  <c r="CF262" i="68"/>
  <c r="CF263" i="68"/>
  <c r="CF264" i="68"/>
  <c r="CF265" i="68"/>
  <c r="CF266" i="68"/>
  <c r="CF267" i="68"/>
  <c r="CF268" i="68"/>
  <c r="CF269" i="68"/>
  <c r="CF242" i="68"/>
  <c r="BV175" i="68" l="1"/>
  <c r="BU175" i="68"/>
  <c r="BT175" i="68"/>
  <c r="BS175" i="68"/>
  <c r="BR175" i="68"/>
  <c r="BQ175" i="68"/>
  <c r="BP175" i="68"/>
  <c r="BO175" i="68"/>
  <c r="BN175" i="68"/>
  <c r="BM175" i="68"/>
  <c r="BL175" i="68"/>
  <c r="BK175" i="68"/>
  <c r="BJ175" i="68"/>
  <c r="BI175" i="68"/>
  <c r="BH175" i="68"/>
  <c r="BG175" i="68"/>
  <c r="BF175" i="68"/>
  <c r="BE175" i="68"/>
  <c r="BD175" i="68"/>
  <c r="BC175" i="68"/>
  <c r="BB175" i="68"/>
  <c r="BA175" i="68"/>
  <c r="AZ175" i="68"/>
  <c r="AY175" i="68"/>
  <c r="AX175" i="68"/>
  <c r="AW175" i="68"/>
  <c r="AV175" i="68"/>
  <c r="AU175" i="68"/>
  <c r="AT175" i="68"/>
  <c r="AS175" i="68"/>
  <c r="AR175" i="68"/>
  <c r="AQ175" i="68"/>
  <c r="AP175" i="68"/>
  <c r="AO175" i="68"/>
  <c r="AN175" i="68"/>
  <c r="AM175" i="68"/>
  <c r="AL175" i="68"/>
  <c r="AK175" i="68"/>
  <c r="AJ175" i="68"/>
  <c r="AI175" i="68"/>
  <c r="AH175" i="68"/>
  <c r="AG175" i="68"/>
  <c r="AF175" i="68"/>
  <c r="AE175" i="68"/>
  <c r="AD175" i="68"/>
  <c r="AC175" i="68"/>
  <c r="AB175" i="68"/>
  <c r="AA175" i="68"/>
  <c r="Z175" i="68"/>
  <c r="Y175" i="68"/>
  <c r="X175" i="68"/>
  <c r="W175" i="68"/>
  <c r="V175" i="68"/>
  <c r="U175" i="68"/>
  <c r="T175" i="68"/>
  <c r="S175" i="68"/>
  <c r="R175" i="68"/>
  <c r="Q175" i="68"/>
  <c r="P175" i="68"/>
  <c r="O175" i="68"/>
  <c r="N175" i="68"/>
  <c r="M175" i="68"/>
  <c r="L175" i="68"/>
  <c r="K175" i="68"/>
  <c r="J175" i="68"/>
  <c r="I175" i="68"/>
  <c r="H175" i="68"/>
  <c r="G175" i="68"/>
  <c r="F175" i="68"/>
  <c r="E155" i="68"/>
  <c r="BN73" i="68"/>
  <c r="CE276" i="68"/>
  <c r="F8" i="56"/>
  <c r="E84" i="68" l="1"/>
  <c r="E38" i="68"/>
  <c r="E39" i="68"/>
  <c r="Q73" i="68"/>
  <c r="S73" i="68"/>
  <c r="AB73" i="68"/>
  <c r="AY73" i="68"/>
  <c r="AZ73" i="68"/>
  <c r="BC73" i="68"/>
  <c r="AW73" i="68"/>
  <c r="BD73" i="68"/>
  <c r="R73" i="68"/>
  <c r="AA73" i="68"/>
  <c r="AE73" i="68"/>
  <c r="AX73" i="68"/>
  <c r="BB73" i="68"/>
  <c r="BE73" i="68"/>
  <c r="T73" i="68"/>
  <c r="AC73" i="68"/>
  <c r="AD73" i="68"/>
  <c r="BA73" i="68"/>
  <c r="AG73" i="68"/>
  <c r="H73" i="68"/>
  <c r="BG73" i="68"/>
  <c r="AH73" i="68"/>
  <c r="I73" i="68"/>
  <c r="AI73" i="68"/>
  <c r="BO73" i="68"/>
  <c r="AJ73" i="68"/>
  <c r="BP73" i="68"/>
  <c r="K73" i="68"/>
  <c r="AK73" i="68"/>
  <c r="BQ73" i="68"/>
  <c r="BF73" i="68"/>
  <c r="BH73" i="68"/>
  <c r="J73" i="68"/>
  <c r="L73" i="68"/>
  <c r="AL73" i="68"/>
  <c r="BR73" i="68"/>
  <c r="AF73" i="68"/>
  <c r="G73" i="68"/>
  <c r="AM73" i="68"/>
  <c r="N73" i="68"/>
  <c r="O73" i="68"/>
  <c r="AU73" i="68"/>
  <c r="BU73" i="68"/>
  <c r="M73" i="68"/>
  <c r="BS73" i="68"/>
  <c r="AN73" i="68"/>
  <c r="BT73" i="68"/>
  <c r="P73" i="68"/>
  <c r="AV73" i="68"/>
  <c r="BV73" i="68"/>
  <c r="U73" i="68"/>
  <c r="AO73" i="68"/>
  <c r="BI73" i="68"/>
  <c r="V73" i="68"/>
  <c r="AP73" i="68"/>
  <c r="BJ73" i="68"/>
  <c r="W73" i="68"/>
  <c r="AQ73" i="68"/>
  <c r="BK73" i="68"/>
  <c r="X73" i="68"/>
  <c r="AR73" i="68"/>
  <c r="BL73" i="68"/>
  <c r="Y73" i="68"/>
  <c r="AS73" i="68"/>
  <c r="BM73" i="68"/>
  <c r="F73" i="68"/>
  <c r="Z73" i="68"/>
  <c r="AT73" i="68"/>
  <c r="D11" i="65"/>
  <c r="CY21" i="66"/>
  <c r="CX21" i="66"/>
  <c r="CW21" i="66"/>
  <c r="CV21" i="66"/>
  <c r="CU21" i="66"/>
  <c r="CT21" i="66"/>
  <c r="CS21" i="66"/>
  <c r="CR21" i="66"/>
  <c r="CQ21" i="66"/>
  <c r="CP21" i="66"/>
  <c r="CO21" i="66"/>
  <c r="CN21" i="66"/>
  <c r="CM21" i="66"/>
  <c r="CL21" i="66"/>
  <c r="CK21" i="66"/>
  <c r="CJ21" i="66"/>
  <c r="CI21" i="66"/>
  <c r="CH21" i="66"/>
  <c r="CG21" i="66"/>
  <c r="CF21" i="66"/>
  <c r="CE21" i="66"/>
  <c r="CD21" i="66"/>
  <c r="CC21" i="66"/>
  <c r="CB21" i="66"/>
  <c r="CA21" i="66"/>
  <c r="BZ21" i="66"/>
  <c r="BY21" i="66"/>
  <c r="BX21" i="66"/>
  <c r="BW21" i="66"/>
  <c r="BV21" i="66"/>
  <c r="BU21" i="66"/>
  <c r="BT21" i="66"/>
  <c r="BS21" i="66"/>
  <c r="BR21" i="66"/>
  <c r="BQ21" i="66"/>
  <c r="BP21" i="66"/>
  <c r="BO21" i="66"/>
  <c r="BN21" i="66"/>
  <c r="BM21" i="66"/>
  <c r="BL21" i="66"/>
  <c r="BK21" i="66"/>
  <c r="BJ21" i="66"/>
  <c r="BI21" i="66"/>
  <c r="BH21" i="66"/>
  <c r="BG21" i="66"/>
  <c r="BF21" i="66"/>
  <c r="BE21" i="66"/>
  <c r="BD21" i="66"/>
  <c r="BC21" i="66"/>
  <c r="BB21" i="66"/>
  <c r="BA21" i="66"/>
  <c r="AZ21" i="66"/>
  <c r="AY21" i="66"/>
  <c r="AX21" i="66"/>
  <c r="AW21" i="66"/>
  <c r="AV21" i="66"/>
  <c r="AU21" i="66"/>
  <c r="AT21" i="66"/>
  <c r="AS21" i="66"/>
  <c r="AR21" i="66"/>
  <c r="AQ21" i="66"/>
  <c r="AP21" i="66"/>
  <c r="AO21" i="66"/>
  <c r="AN21" i="66"/>
  <c r="AM21" i="66"/>
  <c r="AL21" i="66"/>
  <c r="AK21" i="66"/>
  <c r="AJ21" i="66"/>
  <c r="AI21" i="66"/>
  <c r="AH21" i="66"/>
  <c r="AG21" i="66"/>
  <c r="AF21" i="66"/>
  <c r="AE21" i="66"/>
  <c r="AD21" i="66"/>
  <c r="AC21" i="66"/>
  <c r="AB21" i="66"/>
  <c r="AA21" i="66"/>
  <c r="Z21" i="66"/>
  <c r="Y21" i="66"/>
  <c r="X21" i="66"/>
  <c r="W21" i="66"/>
  <c r="V21" i="66"/>
  <c r="U21" i="66"/>
  <c r="T21" i="66"/>
  <c r="S21" i="66"/>
  <c r="R21" i="66"/>
  <c r="Q21" i="66"/>
  <c r="P21" i="66"/>
  <c r="O21" i="66"/>
  <c r="N21" i="66"/>
  <c r="M21" i="66"/>
  <c r="L21" i="66"/>
  <c r="K21" i="66"/>
  <c r="J21" i="66"/>
  <c r="I21" i="66"/>
  <c r="H21" i="66"/>
  <c r="G21" i="66"/>
  <c r="F21" i="66"/>
  <c r="E21" i="66"/>
  <c r="D21" i="66"/>
  <c r="F7" i="104"/>
  <c r="O35" i="99" l="1"/>
  <c r="O36" i="99" s="1"/>
  <c r="O34" i="99"/>
  <c r="L35" i="99"/>
  <c r="L34" i="99"/>
  <c r="M36" i="99"/>
  <c r="M34" i="99"/>
  <c r="B54" i="99"/>
  <c r="L54" i="99" s="1"/>
  <c r="M54" i="99" s="1"/>
  <c r="O35" i="88"/>
  <c r="M35" i="99" s="1"/>
  <c r="N51" i="88"/>
  <c r="N50" i="88"/>
  <c r="F54" i="99" l="1"/>
  <c r="G54" i="99"/>
  <c r="H54" i="99"/>
  <c r="D54" i="99"/>
  <c r="O49" i="88"/>
  <c r="O48" i="88"/>
  <c r="O47" i="88"/>
  <c r="O46" i="88"/>
  <c r="O45" i="88"/>
  <c r="O44" i="88"/>
  <c r="O43" i="88"/>
  <c r="O42" i="88"/>
  <c r="O41" i="88"/>
  <c r="F21" i="88"/>
  <c r="D21" i="88"/>
  <c r="P35" i="99"/>
  <c r="N35" i="99"/>
  <c r="N58" i="78" l="1"/>
  <c r="I58" i="78"/>
  <c r="D7" i="66"/>
  <c r="D28" i="65" l="1"/>
  <c r="H52" i="26" l="1"/>
  <c r="CC33" i="69" s="1"/>
  <c r="CA33" i="69"/>
  <c r="CA32" i="69"/>
  <c r="BZ31" i="69"/>
  <c r="CB31" i="69" s="1"/>
  <c r="BZ32" i="69"/>
  <c r="CB32" i="69" s="1"/>
  <c r="BZ33" i="69"/>
  <c r="CB33" i="69" s="1"/>
  <c r="BY31" i="69"/>
  <c r="BY32" i="69"/>
  <c r="BY33" i="69"/>
  <c r="BX33" i="69"/>
  <c r="BX32" i="69"/>
  <c r="CA31" i="69"/>
  <c r="CA30" i="69"/>
  <c r="CA29" i="69"/>
  <c r="CA28" i="69"/>
  <c r="CA27" i="69"/>
  <c r="CA26" i="69"/>
  <c r="CA25" i="69"/>
  <c r="CA24" i="69"/>
  <c r="CA23" i="69"/>
  <c r="CA22" i="69"/>
  <c r="CA21" i="69"/>
  <c r="CA20" i="69"/>
  <c r="CA19" i="69"/>
  <c r="CA18" i="69"/>
  <c r="CA17" i="69"/>
  <c r="CA16" i="69"/>
  <c r="CA15" i="69"/>
  <c r="CA14" i="69"/>
  <c r="CA13" i="69"/>
  <c r="CA12" i="69"/>
  <c r="CA11" i="69"/>
  <c r="CA10" i="69"/>
  <c r="CA9" i="69"/>
  <c r="CA8" i="69"/>
  <c r="CA7" i="69"/>
  <c r="CA6" i="69"/>
  <c r="CA5" i="69"/>
  <c r="BZ30" i="69"/>
  <c r="CB30" i="69" s="1"/>
  <c r="BZ29" i="69"/>
  <c r="CB29" i="69" s="1"/>
  <c r="BZ28" i="69"/>
  <c r="CB28" i="69" s="1"/>
  <c r="BZ27" i="69"/>
  <c r="CB27" i="69" s="1"/>
  <c r="BZ26" i="69"/>
  <c r="CB26" i="69" s="1"/>
  <c r="BZ25" i="69"/>
  <c r="CB25" i="69" s="1"/>
  <c r="BZ24" i="69"/>
  <c r="CB24" i="69" s="1"/>
  <c r="BZ23" i="69"/>
  <c r="CB23" i="69" s="1"/>
  <c r="BZ22" i="69"/>
  <c r="CB22" i="69" s="1"/>
  <c r="BZ21" i="69"/>
  <c r="CB21" i="69" s="1"/>
  <c r="BZ20" i="69"/>
  <c r="CB20" i="69" s="1"/>
  <c r="BZ19" i="69"/>
  <c r="CB19" i="69" s="1"/>
  <c r="BZ18" i="69"/>
  <c r="CB18" i="69" s="1"/>
  <c r="BZ17" i="69"/>
  <c r="CB17" i="69" s="1"/>
  <c r="BZ16" i="69"/>
  <c r="CB16" i="69" s="1"/>
  <c r="BZ15" i="69"/>
  <c r="CB15" i="69" s="1"/>
  <c r="BZ14" i="69"/>
  <c r="CB14" i="69" s="1"/>
  <c r="BZ13" i="69"/>
  <c r="CB13" i="69" s="1"/>
  <c r="BZ12" i="69"/>
  <c r="CB12" i="69" s="1"/>
  <c r="BZ11" i="69"/>
  <c r="CB11" i="69" s="1"/>
  <c r="BZ10" i="69"/>
  <c r="CB10" i="69" s="1"/>
  <c r="BZ9" i="69"/>
  <c r="CB9" i="69" s="1"/>
  <c r="BZ8" i="69"/>
  <c r="CB8" i="69" s="1"/>
  <c r="BZ7" i="69"/>
  <c r="CB7" i="69" s="1"/>
  <c r="BZ6" i="69"/>
  <c r="CB6" i="69" s="1"/>
  <c r="BZ5" i="69"/>
  <c r="BY5" i="69"/>
  <c r="BY30" i="69"/>
  <c r="BY29" i="69"/>
  <c r="BY28" i="69"/>
  <c r="BY27" i="69"/>
  <c r="BY26" i="69"/>
  <c r="BY25" i="69"/>
  <c r="BY24" i="69"/>
  <c r="BY23" i="69"/>
  <c r="BY22" i="69"/>
  <c r="BY21" i="69"/>
  <c r="BY20" i="69"/>
  <c r="BY19" i="69"/>
  <c r="BY18" i="69"/>
  <c r="BY17" i="69"/>
  <c r="BY16" i="69"/>
  <c r="BY15" i="69"/>
  <c r="BY14" i="69"/>
  <c r="BY13" i="69"/>
  <c r="BY12" i="69"/>
  <c r="BY11" i="69"/>
  <c r="BY10" i="69"/>
  <c r="BY9" i="69"/>
  <c r="BY8" i="69"/>
  <c r="BY7" i="69"/>
  <c r="BY6" i="69"/>
  <c r="BX31" i="69"/>
  <c r="BX30" i="69"/>
  <c r="BX29" i="69"/>
  <c r="BX28" i="69"/>
  <c r="BX27" i="69"/>
  <c r="BX26" i="69"/>
  <c r="BX25" i="69"/>
  <c r="BX24" i="69"/>
  <c r="BX23" i="69"/>
  <c r="BX22" i="69"/>
  <c r="BX21" i="69"/>
  <c r="BX20" i="69"/>
  <c r="BX19" i="69"/>
  <c r="BX18" i="69"/>
  <c r="BX17" i="69"/>
  <c r="BX16" i="69"/>
  <c r="BX15" i="69"/>
  <c r="BX14" i="69"/>
  <c r="BX13" i="69"/>
  <c r="BX12" i="69"/>
  <c r="BX11" i="69"/>
  <c r="BX10" i="69"/>
  <c r="BX9" i="69"/>
  <c r="BX8" i="69"/>
  <c r="BX7" i="69"/>
  <c r="BX6" i="69"/>
  <c r="BX5" i="69"/>
  <c r="E333" i="68"/>
  <c r="CE269" i="68"/>
  <c r="CE268" i="68"/>
  <c r="CE267" i="68"/>
  <c r="CE266" i="68"/>
  <c r="CE264" i="68"/>
  <c r="CE263" i="68"/>
  <c r="H51" i="26"/>
  <c r="CC32" i="69" s="1"/>
  <c r="H48" i="26"/>
  <c r="CC29" i="69" s="1"/>
  <c r="H49" i="26"/>
  <c r="CC30" i="69" s="1"/>
  <c r="H50" i="26"/>
  <c r="CC31" i="69" s="1"/>
  <c r="E51" i="26"/>
  <c r="E50" i="26"/>
  <c r="E49" i="26"/>
  <c r="E48" i="26"/>
  <c r="E47" i="26"/>
  <c r="E46" i="26"/>
  <c r="E45" i="26"/>
  <c r="E44" i="26"/>
  <c r="E43" i="26"/>
  <c r="E42" i="26"/>
  <c r="E41" i="26"/>
  <c r="E40" i="26"/>
  <c r="E39" i="26"/>
  <c r="E38" i="26"/>
  <c r="E37" i="26"/>
  <c r="E36" i="26"/>
  <c r="E35" i="26"/>
  <c r="E34" i="26"/>
  <c r="E33" i="26"/>
  <c r="E32" i="26"/>
  <c r="E31" i="26"/>
  <c r="E30" i="26"/>
  <c r="E29" i="26"/>
  <c r="E28" i="26"/>
  <c r="E27" i="26"/>
  <c r="E26" i="26"/>
  <c r="E25" i="26"/>
  <c r="E24" i="26"/>
  <c r="BT31" i="69" l="1"/>
  <c r="AZ31" i="69"/>
  <c r="AF31" i="69"/>
  <c r="L31" i="69"/>
  <c r="AY31" i="69"/>
  <c r="AE31" i="69"/>
  <c r="K31" i="69"/>
  <c r="BR31" i="69"/>
  <c r="AX31" i="69"/>
  <c r="AD31" i="69"/>
  <c r="J31" i="69"/>
  <c r="BQ31" i="69"/>
  <c r="AW31" i="69"/>
  <c r="AC31" i="69"/>
  <c r="I31" i="69"/>
  <c r="BP31" i="69"/>
  <c r="AV31" i="69"/>
  <c r="AB31" i="69"/>
  <c r="H31" i="69"/>
  <c r="BO31" i="69"/>
  <c r="AU31" i="69"/>
  <c r="AA31" i="69"/>
  <c r="G31" i="69"/>
  <c r="BN31" i="69"/>
  <c r="AT31" i="69"/>
  <c r="Z31" i="69"/>
  <c r="F31" i="69"/>
  <c r="BM31" i="69"/>
  <c r="AS31" i="69"/>
  <c r="Y31" i="69"/>
  <c r="E31" i="69"/>
  <c r="BL31" i="69"/>
  <c r="X31" i="69"/>
  <c r="D31" i="69"/>
  <c r="BK31" i="69"/>
  <c r="W31" i="69"/>
  <c r="BJ31" i="69"/>
  <c r="AP31" i="69"/>
  <c r="BI31" i="69"/>
  <c r="U31" i="69"/>
  <c r="AN31" i="69"/>
  <c r="BG31" i="69"/>
  <c r="S31" i="69"/>
  <c r="AL31" i="69"/>
  <c r="BE31" i="69"/>
  <c r="Q31" i="69"/>
  <c r="AJ31" i="69"/>
  <c r="BC31" i="69"/>
  <c r="BB31" i="69"/>
  <c r="N31" i="69"/>
  <c r="AG31" i="69"/>
  <c r="BS31" i="69"/>
  <c r="AR31" i="69"/>
  <c r="AQ31" i="69"/>
  <c r="V31" i="69"/>
  <c r="AO31" i="69"/>
  <c r="BH31" i="69"/>
  <c r="T31" i="69"/>
  <c r="AM31" i="69"/>
  <c r="BF31" i="69"/>
  <c r="R31" i="69"/>
  <c r="AK31" i="69"/>
  <c r="BD31" i="69"/>
  <c r="P31" i="69"/>
  <c r="AI31" i="69"/>
  <c r="O31" i="69"/>
  <c r="AH31" i="69"/>
  <c r="BA31" i="69"/>
  <c r="M31" i="69"/>
  <c r="BE13" i="69"/>
  <c r="AK13" i="69"/>
  <c r="Q13" i="69"/>
  <c r="AG13" i="69"/>
  <c r="BT13" i="69"/>
  <c r="AY13" i="69"/>
  <c r="K13" i="69"/>
  <c r="AX13" i="69"/>
  <c r="J13" i="69"/>
  <c r="AW13" i="69"/>
  <c r="I13" i="69"/>
  <c r="AB13" i="69"/>
  <c r="BO13" i="69"/>
  <c r="AA13" i="69"/>
  <c r="AT13" i="69"/>
  <c r="F13" i="69"/>
  <c r="Y13" i="69"/>
  <c r="BL13" i="69"/>
  <c r="BK13" i="69"/>
  <c r="AP13" i="69"/>
  <c r="BI13" i="69"/>
  <c r="T13" i="69"/>
  <c r="AM13" i="69"/>
  <c r="AL13" i="69"/>
  <c r="BD13" i="69"/>
  <c r="AJ13" i="69"/>
  <c r="P13" i="69"/>
  <c r="AI13" i="69"/>
  <c r="O13" i="69"/>
  <c r="BB13" i="69"/>
  <c r="AH13" i="69"/>
  <c r="N13" i="69"/>
  <c r="BA13" i="69"/>
  <c r="M13" i="69"/>
  <c r="AZ13" i="69"/>
  <c r="AF13" i="69"/>
  <c r="L13" i="69"/>
  <c r="BS13" i="69"/>
  <c r="AE13" i="69"/>
  <c r="BR13" i="69"/>
  <c r="AD13" i="69"/>
  <c r="BQ13" i="69"/>
  <c r="AC13" i="69"/>
  <c r="BP13" i="69"/>
  <c r="H13" i="69"/>
  <c r="AU13" i="69"/>
  <c r="G13" i="69"/>
  <c r="Z13" i="69"/>
  <c r="BM13" i="69"/>
  <c r="E13" i="69"/>
  <c r="X13" i="69"/>
  <c r="AQ13" i="69"/>
  <c r="BJ13" i="69"/>
  <c r="AO13" i="69"/>
  <c r="BH13" i="69"/>
  <c r="S13" i="69"/>
  <c r="BF13" i="69"/>
  <c r="BC13" i="69"/>
  <c r="AV13" i="69"/>
  <c r="BN13" i="69"/>
  <c r="AS13" i="69"/>
  <c r="AR13" i="69"/>
  <c r="D13" i="69"/>
  <c r="W13" i="69"/>
  <c r="V13" i="69"/>
  <c r="U13" i="69"/>
  <c r="BG13" i="69"/>
  <c r="R13" i="69"/>
  <c r="AN13" i="69"/>
  <c r="G27" i="70" l="1"/>
  <c r="H24" i="26"/>
  <c r="CC5" i="69" s="1"/>
  <c r="C13" i="69" l="1"/>
  <c r="C14" i="69" s="1"/>
  <c r="C31" i="69"/>
  <c r="BA28" i="65"/>
  <c r="AZ28" i="65"/>
  <c r="AY28" i="65"/>
  <c r="AX28" i="65"/>
  <c r="AW28" i="65"/>
  <c r="AV28" i="65"/>
  <c r="AU28" i="65"/>
  <c r="AT28" i="65"/>
  <c r="AS28" i="65"/>
  <c r="AR28" i="65"/>
  <c r="AQ28" i="65"/>
  <c r="AP28" i="65"/>
  <c r="AO28" i="65"/>
  <c r="AN28" i="65"/>
  <c r="AM28" i="65"/>
  <c r="AL28" i="65"/>
  <c r="AK28" i="65"/>
  <c r="AJ28" i="65"/>
  <c r="AI28" i="65"/>
  <c r="AH28" i="65"/>
  <c r="AG28" i="65"/>
  <c r="AF28" i="65"/>
  <c r="AE28" i="65"/>
  <c r="AD28" i="65"/>
  <c r="AC28" i="65"/>
  <c r="AB28" i="65"/>
  <c r="AA28" i="65"/>
  <c r="Z28" i="65"/>
  <c r="Y28" i="65"/>
  <c r="X28" i="65"/>
  <c r="W28" i="65"/>
  <c r="V28" i="65"/>
  <c r="U28" i="65"/>
  <c r="T28" i="65"/>
  <c r="S28" i="65"/>
  <c r="R28" i="65"/>
  <c r="Q28" i="65"/>
  <c r="P28" i="65"/>
  <c r="O28" i="65"/>
  <c r="N28" i="65"/>
  <c r="M28" i="65"/>
  <c r="L28" i="65"/>
  <c r="K28" i="65"/>
  <c r="J28" i="65"/>
  <c r="I28" i="65"/>
  <c r="H28" i="65"/>
  <c r="G28" i="65"/>
  <c r="F28" i="65"/>
  <c r="E28" i="65"/>
  <c r="BA27" i="65"/>
  <c r="AZ27" i="65"/>
  <c r="AY27" i="65"/>
  <c r="AX27" i="65"/>
  <c r="AW27" i="65"/>
  <c r="AV27" i="65"/>
  <c r="AU27" i="65"/>
  <c r="AT27" i="65"/>
  <c r="AS27" i="65"/>
  <c r="AR27" i="65"/>
  <c r="AQ27" i="65"/>
  <c r="AP27" i="65"/>
  <c r="AO27" i="65"/>
  <c r="AN27" i="65"/>
  <c r="AM27" i="65"/>
  <c r="AL27" i="65"/>
  <c r="AK27" i="65"/>
  <c r="AJ27" i="65"/>
  <c r="AI27" i="65"/>
  <c r="AH27" i="65"/>
  <c r="AG27" i="65"/>
  <c r="AF27" i="65"/>
  <c r="AE27" i="65"/>
  <c r="AD27" i="65"/>
  <c r="AC27" i="65"/>
  <c r="AB27" i="65"/>
  <c r="AA27" i="65"/>
  <c r="Z27" i="65"/>
  <c r="Y27" i="65"/>
  <c r="X27" i="65"/>
  <c r="W27" i="65"/>
  <c r="V27" i="65"/>
  <c r="U27" i="65"/>
  <c r="T27" i="65"/>
  <c r="S27" i="65"/>
  <c r="R27" i="65"/>
  <c r="Q27" i="65"/>
  <c r="P27" i="65"/>
  <c r="O27" i="65"/>
  <c r="N27" i="65"/>
  <c r="M27" i="65"/>
  <c r="L27" i="65"/>
  <c r="K27" i="65"/>
  <c r="J27" i="65"/>
  <c r="H27" i="65"/>
  <c r="G27" i="65"/>
  <c r="BA11" i="65"/>
  <c r="AZ11" i="65"/>
  <c r="AY11" i="65"/>
  <c r="AX11" i="65"/>
  <c r="AW11" i="65"/>
  <c r="AV11" i="65"/>
  <c r="AU11" i="65"/>
  <c r="AT11" i="65"/>
  <c r="AS11" i="65"/>
  <c r="AR11" i="65"/>
  <c r="AQ11" i="65"/>
  <c r="AP11" i="65"/>
  <c r="AO11" i="65"/>
  <c r="AN11" i="65"/>
  <c r="AM11" i="65"/>
  <c r="AL11" i="65"/>
  <c r="AK11" i="65"/>
  <c r="AJ11" i="65"/>
  <c r="AI11" i="65"/>
  <c r="AH11" i="65"/>
  <c r="AG11" i="65"/>
  <c r="AF11" i="65"/>
  <c r="AE11" i="65"/>
  <c r="AD11"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I891" i="87"/>
  <c r="H891" i="87"/>
  <c r="G891" i="87"/>
  <c r="F891" i="87"/>
  <c r="I890" i="87"/>
  <c r="H890" i="87"/>
  <c r="G890" i="87"/>
  <c r="F890" i="87"/>
  <c r="I889" i="87"/>
  <c r="D889" i="87" s="1"/>
  <c r="H889" i="87"/>
  <c r="G889" i="87"/>
  <c r="F889" i="87"/>
  <c r="I888" i="87"/>
  <c r="C888" i="87" s="1"/>
  <c r="H888" i="87"/>
  <c r="G888" i="87"/>
  <c r="F888" i="87"/>
  <c r="I887" i="87"/>
  <c r="H887" i="87"/>
  <c r="G887" i="87"/>
  <c r="F887" i="87"/>
  <c r="I886" i="87"/>
  <c r="H886" i="87"/>
  <c r="G886" i="87"/>
  <c r="F886" i="87"/>
  <c r="I885" i="87"/>
  <c r="D885" i="87" s="1"/>
  <c r="H885" i="87"/>
  <c r="C885" i="87" s="1"/>
  <c r="G885" i="87"/>
  <c r="F885" i="87"/>
  <c r="I884" i="87"/>
  <c r="H884" i="87"/>
  <c r="G884" i="87"/>
  <c r="F884" i="87"/>
  <c r="I883" i="87"/>
  <c r="H883" i="87"/>
  <c r="G883" i="87"/>
  <c r="F883" i="87"/>
  <c r="I882" i="87"/>
  <c r="H882" i="87"/>
  <c r="G882" i="87"/>
  <c r="F882" i="87"/>
  <c r="I881" i="87"/>
  <c r="D881" i="87" s="1"/>
  <c r="H881" i="87"/>
  <c r="G881" i="87"/>
  <c r="F881" i="87"/>
  <c r="I880" i="87"/>
  <c r="H880" i="87"/>
  <c r="G880" i="87"/>
  <c r="F880" i="87"/>
  <c r="I879" i="87"/>
  <c r="H879" i="87"/>
  <c r="G879" i="87"/>
  <c r="F879" i="87"/>
  <c r="I878" i="87"/>
  <c r="C878" i="87" s="1"/>
  <c r="H878" i="87"/>
  <c r="G878" i="87"/>
  <c r="F878" i="87"/>
  <c r="I877" i="87"/>
  <c r="H877" i="87"/>
  <c r="G877" i="87"/>
  <c r="F877" i="87"/>
  <c r="I876" i="87"/>
  <c r="H876" i="87"/>
  <c r="G876" i="87"/>
  <c r="F876" i="87"/>
  <c r="I875" i="87"/>
  <c r="H875" i="87"/>
  <c r="G875" i="87"/>
  <c r="F875" i="87"/>
  <c r="I874" i="87"/>
  <c r="D874" i="87" s="1"/>
  <c r="H874" i="87"/>
  <c r="G874" i="87"/>
  <c r="F874" i="87"/>
  <c r="I873" i="87"/>
  <c r="D873" i="87" s="1"/>
  <c r="H873" i="87"/>
  <c r="G873" i="87"/>
  <c r="F873" i="87"/>
  <c r="I872" i="87"/>
  <c r="H872" i="87"/>
  <c r="G872" i="87"/>
  <c r="F872" i="87"/>
  <c r="I871" i="87"/>
  <c r="H871" i="87"/>
  <c r="G871" i="87"/>
  <c r="F871" i="87"/>
  <c r="I870" i="87"/>
  <c r="H870" i="87"/>
  <c r="G870" i="87"/>
  <c r="F870" i="87"/>
  <c r="I869" i="87"/>
  <c r="H869" i="87"/>
  <c r="G869" i="87"/>
  <c r="F869" i="87"/>
  <c r="I868" i="87"/>
  <c r="D868" i="87" s="1"/>
  <c r="H868" i="87"/>
  <c r="G868" i="87"/>
  <c r="F868" i="87"/>
  <c r="I867" i="87"/>
  <c r="H867" i="87"/>
  <c r="G867" i="87"/>
  <c r="F867" i="87"/>
  <c r="I866" i="87"/>
  <c r="H866" i="87"/>
  <c r="G866" i="87"/>
  <c r="F866" i="87"/>
  <c r="I865" i="87"/>
  <c r="H865" i="87"/>
  <c r="G865" i="87"/>
  <c r="F865" i="87"/>
  <c r="I864" i="87"/>
  <c r="H864" i="87"/>
  <c r="G864" i="87"/>
  <c r="F864" i="87"/>
  <c r="I863" i="87"/>
  <c r="H863" i="87"/>
  <c r="G863" i="87"/>
  <c r="F863" i="87"/>
  <c r="I862" i="87"/>
  <c r="H862" i="87"/>
  <c r="G862" i="87"/>
  <c r="F862" i="87"/>
  <c r="I861" i="87"/>
  <c r="H861" i="87"/>
  <c r="G861" i="87"/>
  <c r="F861" i="87"/>
  <c r="I860" i="87"/>
  <c r="H860" i="87"/>
  <c r="G860" i="87"/>
  <c r="F860" i="87"/>
  <c r="I859" i="87"/>
  <c r="H859" i="87"/>
  <c r="G859" i="87"/>
  <c r="F859" i="87"/>
  <c r="I858" i="87"/>
  <c r="H858" i="87"/>
  <c r="G858" i="87"/>
  <c r="F858" i="87"/>
  <c r="I857" i="87"/>
  <c r="H857" i="87"/>
  <c r="G857" i="87"/>
  <c r="F857" i="87"/>
  <c r="I856" i="87"/>
  <c r="H856" i="87"/>
  <c r="G856" i="87"/>
  <c r="F856" i="87"/>
  <c r="I855" i="87"/>
  <c r="H855" i="87"/>
  <c r="G855" i="87"/>
  <c r="F855" i="87"/>
  <c r="I854" i="87"/>
  <c r="H854" i="87"/>
  <c r="G854" i="87"/>
  <c r="F854" i="87"/>
  <c r="I853" i="87"/>
  <c r="H853" i="87"/>
  <c r="G853" i="87"/>
  <c r="F853" i="87"/>
  <c r="I852" i="87"/>
  <c r="H852" i="87"/>
  <c r="G852" i="87"/>
  <c r="F852" i="87"/>
  <c r="I851" i="87"/>
  <c r="H851" i="87"/>
  <c r="G851" i="87"/>
  <c r="F851" i="87"/>
  <c r="I850" i="87"/>
  <c r="H850" i="87"/>
  <c r="G850" i="87"/>
  <c r="F850" i="87"/>
  <c r="I849" i="87"/>
  <c r="H849" i="87"/>
  <c r="G849" i="87"/>
  <c r="F849" i="87"/>
  <c r="I848" i="87"/>
  <c r="H848" i="87"/>
  <c r="G848" i="87"/>
  <c r="F848" i="87"/>
  <c r="I847" i="87"/>
  <c r="H847" i="87"/>
  <c r="G847" i="87"/>
  <c r="F847" i="87"/>
  <c r="I846" i="87"/>
  <c r="H846" i="87"/>
  <c r="G846" i="87"/>
  <c r="F846" i="87"/>
  <c r="I845" i="87"/>
  <c r="H845" i="87"/>
  <c r="G845" i="87"/>
  <c r="F845" i="87"/>
  <c r="I844" i="87"/>
  <c r="H844" i="87"/>
  <c r="G844" i="87"/>
  <c r="F844" i="87"/>
  <c r="I843" i="87"/>
  <c r="H843" i="87"/>
  <c r="G843" i="87"/>
  <c r="F843" i="87"/>
  <c r="I842" i="87"/>
  <c r="H842" i="87"/>
  <c r="G842" i="87"/>
  <c r="F842" i="87"/>
  <c r="I841" i="87"/>
  <c r="H841" i="87"/>
  <c r="G841" i="87"/>
  <c r="F841" i="87"/>
  <c r="I840" i="87"/>
  <c r="H840" i="87"/>
  <c r="G840" i="87"/>
  <c r="F840" i="87"/>
  <c r="I839" i="87"/>
  <c r="H839" i="87"/>
  <c r="G839" i="87"/>
  <c r="F839" i="87"/>
  <c r="I838" i="87"/>
  <c r="H838" i="87"/>
  <c r="G838" i="87"/>
  <c r="F838" i="87"/>
  <c r="D887" i="87"/>
  <c r="C867" i="87"/>
  <c r="C890" i="87"/>
  <c r="D890" i="87"/>
  <c r="F7" i="87"/>
  <c r="I17" i="104"/>
  <c r="H17" i="104"/>
  <c r="F17" i="104"/>
  <c r="I16" i="104"/>
  <c r="H16" i="104"/>
  <c r="F16" i="104"/>
  <c r="I15" i="104"/>
  <c r="H15" i="104"/>
  <c r="F15" i="104"/>
  <c r="I14" i="104"/>
  <c r="H14" i="104"/>
  <c r="F14" i="104"/>
  <c r="I13" i="104"/>
  <c r="H13" i="104"/>
  <c r="F13" i="104"/>
  <c r="I12" i="104"/>
  <c r="H12" i="104"/>
  <c r="F12" i="104"/>
  <c r="I11" i="104"/>
  <c r="H11" i="104"/>
  <c r="F11" i="104"/>
  <c r="I10" i="104"/>
  <c r="H10" i="104"/>
  <c r="F10" i="104"/>
  <c r="I9" i="104"/>
  <c r="H9" i="104"/>
  <c r="F9" i="104"/>
  <c r="I8" i="104"/>
  <c r="H8" i="104"/>
  <c r="F8" i="104"/>
  <c r="I7" i="104"/>
  <c r="H7" i="104"/>
  <c r="C883" i="87" l="1"/>
  <c r="C875" i="87"/>
  <c r="C866" i="87"/>
  <c r="C871" i="87"/>
  <c r="C876" i="87"/>
  <c r="C886" i="87"/>
  <c r="C891" i="87"/>
  <c r="C884" i="87"/>
  <c r="C869" i="87"/>
  <c r="C879" i="87"/>
  <c r="C877" i="87"/>
  <c r="C864" i="87"/>
  <c r="C870" i="87"/>
  <c r="C880" i="87"/>
  <c r="D880" i="87"/>
  <c r="D875" i="87"/>
  <c r="C872" i="87"/>
  <c r="C882" i="87"/>
  <c r="D870" i="87"/>
  <c r="C881" i="87"/>
  <c r="D877" i="87"/>
  <c r="D876" i="87"/>
  <c r="D891" i="87"/>
  <c r="D871" i="87"/>
  <c r="D867" i="87"/>
  <c r="C887" i="87"/>
  <c r="D886" i="87"/>
  <c r="D866" i="87"/>
  <c r="C868" i="87"/>
  <c r="C889" i="87"/>
  <c r="D884" i="87"/>
  <c r="C874" i="87"/>
  <c r="D879" i="87"/>
  <c r="D888" i="87"/>
  <c r="D883" i="87"/>
  <c r="C873" i="87"/>
  <c r="D882" i="87"/>
  <c r="D872" i="87"/>
  <c r="D869" i="87"/>
  <c r="D878" i="87"/>
  <c r="E23" i="66" l="1"/>
  <c r="G835" i="87"/>
  <c r="F835" i="87"/>
  <c r="G834" i="87"/>
  <c r="G831" i="87"/>
  <c r="F831" i="87"/>
  <c r="G830" i="87"/>
  <c r="G827" i="87"/>
  <c r="F827" i="87"/>
  <c r="G826" i="87"/>
  <c r="G823" i="87"/>
  <c r="F823" i="87"/>
  <c r="G822" i="87"/>
  <c r="G819" i="87"/>
  <c r="F819" i="87"/>
  <c r="G818" i="87"/>
  <c r="G815" i="87"/>
  <c r="F815" i="87"/>
  <c r="G814" i="87"/>
  <c r="G811" i="87"/>
  <c r="F811" i="87"/>
  <c r="G810" i="87"/>
  <c r="G807" i="87"/>
  <c r="F807" i="87"/>
  <c r="G806" i="87"/>
  <c r="G803" i="87"/>
  <c r="F803" i="87"/>
  <c r="G802" i="87"/>
  <c r="G799" i="87"/>
  <c r="F799" i="87"/>
  <c r="G798" i="87"/>
  <c r="G795" i="87"/>
  <c r="F795" i="87"/>
  <c r="G794" i="87"/>
  <c r="G791" i="87"/>
  <c r="F791" i="87"/>
  <c r="G790" i="87"/>
  <c r="G787" i="87"/>
  <c r="F787" i="87"/>
  <c r="G786" i="87"/>
  <c r="G783" i="87"/>
  <c r="F783" i="87"/>
  <c r="G782" i="87"/>
  <c r="G779" i="87"/>
  <c r="F779" i="87"/>
  <c r="G778" i="87"/>
  <c r="G775" i="87"/>
  <c r="F775" i="87"/>
  <c r="G774" i="87"/>
  <c r="G771" i="87"/>
  <c r="F771" i="87"/>
  <c r="G770" i="87"/>
  <c r="G767" i="87"/>
  <c r="F767" i="87"/>
  <c r="G766" i="87"/>
  <c r="G763" i="87"/>
  <c r="F763" i="87"/>
  <c r="G762" i="87"/>
  <c r="G759" i="87"/>
  <c r="F759" i="87"/>
  <c r="G758" i="87"/>
  <c r="G755" i="87"/>
  <c r="F755" i="87"/>
  <c r="G754" i="87"/>
  <c r="G751" i="87"/>
  <c r="F751" i="87"/>
  <c r="G750" i="87"/>
  <c r="G747" i="87"/>
  <c r="F747" i="87"/>
  <c r="G746" i="87"/>
  <c r="G743" i="87"/>
  <c r="F743" i="87"/>
  <c r="G742" i="87"/>
  <c r="F739" i="87"/>
  <c r="G738" i="87"/>
  <c r="G735" i="87"/>
  <c r="F735" i="87"/>
  <c r="G734" i="87"/>
  <c r="G731" i="87"/>
  <c r="F731" i="87"/>
  <c r="G730" i="87"/>
  <c r="G727" i="87"/>
  <c r="F727" i="87"/>
  <c r="G726" i="87"/>
  <c r="G723" i="87"/>
  <c r="F723" i="87"/>
  <c r="G722" i="87"/>
  <c r="G719" i="87"/>
  <c r="F719" i="87"/>
  <c r="G718" i="87"/>
  <c r="F715" i="87"/>
  <c r="G714" i="87"/>
  <c r="G711" i="87"/>
  <c r="F711" i="87"/>
  <c r="G710" i="87"/>
  <c r="G707" i="87"/>
  <c r="F707" i="87"/>
  <c r="G706" i="87"/>
  <c r="G703" i="87"/>
  <c r="F703" i="87"/>
  <c r="G702" i="87"/>
  <c r="G699" i="87"/>
  <c r="F699" i="87"/>
  <c r="G698" i="87"/>
  <c r="G695" i="87"/>
  <c r="F695" i="87"/>
  <c r="G694" i="87"/>
  <c r="G691" i="87"/>
  <c r="F691" i="87"/>
  <c r="G690" i="87"/>
  <c r="G687" i="87"/>
  <c r="F687" i="87"/>
  <c r="G686" i="87"/>
  <c r="G683" i="87"/>
  <c r="F683" i="87"/>
  <c r="G682" i="87"/>
  <c r="G679" i="87"/>
  <c r="F679" i="87"/>
  <c r="G678" i="87"/>
  <c r="G675" i="87"/>
  <c r="F675" i="87"/>
  <c r="G674" i="87"/>
  <c r="G671" i="87"/>
  <c r="F671" i="87"/>
  <c r="G670" i="87"/>
  <c r="G667" i="87"/>
  <c r="F667" i="87"/>
  <c r="G666" i="87"/>
  <c r="G663" i="87"/>
  <c r="F663" i="87"/>
  <c r="G662" i="87"/>
  <c r="G659" i="87"/>
  <c r="F659" i="87"/>
  <c r="G658" i="87"/>
  <c r="F655" i="87"/>
  <c r="G654" i="87"/>
  <c r="G651" i="87"/>
  <c r="F651" i="87"/>
  <c r="G650" i="87"/>
  <c r="G647" i="87"/>
  <c r="F647" i="87"/>
  <c r="G646" i="87"/>
  <c r="G643" i="87"/>
  <c r="F643" i="87"/>
  <c r="G642" i="87"/>
  <c r="G639" i="87"/>
  <c r="F639" i="87"/>
  <c r="G638" i="87"/>
  <c r="G635" i="87"/>
  <c r="F635" i="87"/>
  <c r="G634" i="87"/>
  <c r="G631" i="87"/>
  <c r="F631" i="87"/>
  <c r="G630" i="87"/>
  <c r="G627" i="87"/>
  <c r="F627" i="87"/>
  <c r="G626" i="87"/>
  <c r="G623" i="87"/>
  <c r="F623" i="87"/>
  <c r="G622" i="87"/>
  <c r="G619" i="87"/>
  <c r="F619" i="87"/>
  <c r="G618" i="87"/>
  <c r="G615" i="87"/>
  <c r="F615" i="87"/>
  <c r="G614" i="87"/>
  <c r="G611" i="87"/>
  <c r="F611" i="87"/>
  <c r="G610" i="87"/>
  <c r="G607" i="87"/>
  <c r="F607" i="87"/>
  <c r="G606" i="87"/>
  <c r="G603" i="87"/>
  <c r="F603" i="87"/>
  <c r="G602" i="87"/>
  <c r="G599" i="87"/>
  <c r="F599" i="87"/>
  <c r="G598" i="87"/>
  <c r="G595" i="87"/>
  <c r="F595" i="87"/>
  <c r="G594" i="87"/>
  <c r="G591" i="87"/>
  <c r="F591" i="87"/>
  <c r="G590" i="87"/>
  <c r="G587" i="87"/>
  <c r="F587" i="87"/>
  <c r="G586" i="87"/>
  <c r="G583" i="87"/>
  <c r="F583" i="87"/>
  <c r="G582" i="87"/>
  <c r="G579" i="87"/>
  <c r="F579" i="87"/>
  <c r="G578" i="87"/>
  <c r="G575" i="87"/>
  <c r="F575" i="87"/>
  <c r="G574" i="87"/>
  <c r="G571" i="87"/>
  <c r="F571" i="87"/>
  <c r="G570" i="87"/>
  <c r="G567" i="87"/>
  <c r="F567" i="87"/>
  <c r="G566" i="87"/>
  <c r="G563" i="87"/>
  <c r="F563" i="87"/>
  <c r="G562" i="87"/>
  <c r="G559" i="87"/>
  <c r="F559" i="87"/>
  <c r="G558" i="87"/>
  <c r="G555" i="87"/>
  <c r="F555" i="87"/>
  <c r="G554" i="87"/>
  <c r="G551" i="87"/>
  <c r="F551" i="87"/>
  <c r="G550" i="87"/>
  <c r="G547" i="87"/>
  <c r="F547" i="87"/>
  <c r="G546" i="87"/>
  <c r="G543" i="87"/>
  <c r="F543" i="87"/>
  <c r="G542" i="87"/>
  <c r="G539" i="87"/>
  <c r="F539" i="87"/>
  <c r="G538" i="87"/>
  <c r="G535" i="87"/>
  <c r="F535" i="87"/>
  <c r="G534" i="87"/>
  <c r="G531" i="87"/>
  <c r="F531" i="87"/>
  <c r="G530" i="87"/>
  <c r="G527" i="87"/>
  <c r="F527" i="87"/>
  <c r="G526" i="87"/>
  <c r="G523" i="87"/>
  <c r="F523" i="87"/>
  <c r="G522" i="87"/>
  <c r="G519" i="87"/>
  <c r="F519" i="87"/>
  <c r="G518" i="87"/>
  <c r="G515" i="87"/>
  <c r="F515" i="87"/>
  <c r="G514" i="87"/>
  <c r="G511" i="87"/>
  <c r="F511" i="87"/>
  <c r="G510" i="87"/>
  <c r="G507" i="87"/>
  <c r="F507" i="87"/>
  <c r="G506" i="87"/>
  <c r="G503" i="87"/>
  <c r="F503" i="87"/>
  <c r="G502" i="87"/>
  <c r="G499" i="87"/>
  <c r="F499" i="87"/>
  <c r="G498" i="87"/>
  <c r="G495" i="87"/>
  <c r="F495" i="87"/>
  <c r="G494" i="87"/>
  <c r="G491" i="87"/>
  <c r="F491" i="87"/>
  <c r="G490" i="87"/>
  <c r="G487" i="87"/>
  <c r="F487" i="87"/>
  <c r="G486" i="87"/>
  <c r="G483" i="87"/>
  <c r="F483" i="87"/>
  <c r="G482" i="87"/>
  <c r="G479" i="87"/>
  <c r="F479" i="87"/>
  <c r="G478" i="87"/>
  <c r="G475" i="87"/>
  <c r="F475" i="87"/>
  <c r="G474" i="87"/>
  <c r="F471" i="87"/>
  <c r="G470" i="87"/>
  <c r="G467" i="87"/>
  <c r="F467" i="87"/>
  <c r="G466" i="87"/>
  <c r="G463" i="87"/>
  <c r="F463" i="87"/>
  <c r="G462" i="87"/>
  <c r="G459" i="87"/>
  <c r="F459" i="87"/>
  <c r="G458" i="87"/>
  <c r="G455" i="87"/>
  <c r="F455" i="87"/>
  <c r="G454" i="87"/>
  <c r="G451" i="87"/>
  <c r="F451" i="87"/>
  <c r="G450" i="87"/>
  <c r="G447" i="87"/>
  <c r="F447" i="87"/>
  <c r="G446" i="87"/>
  <c r="G443" i="87"/>
  <c r="F443" i="87"/>
  <c r="G442" i="87"/>
  <c r="G439" i="87"/>
  <c r="F439" i="87"/>
  <c r="G438" i="87"/>
  <c r="G435" i="87"/>
  <c r="F435" i="87"/>
  <c r="G434" i="87"/>
  <c r="G431" i="87"/>
  <c r="F431" i="87"/>
  <c r="G430" i="87"/>
  <c r="G427" i="87"/>
  <c r="F427" i="87"/>
  <c r="G426" i="87"/>
  <c r="G423" i="87"/>
  <c r="F423" i="87"/>
  <c r="G422" i="87"/>
  <c r="G419" i="87"/>
  <c r="F419" i="87"/>
  <c r="G418" i="87"/>
  <c r="G415" i="87"/>
  <c r="F415" i="87"/>
  <c r="G414" i="87"/>
  <c r="G411" i="87"/>
  <c r="F411" i="87"/>
  <c r="G410" i="87"/>
  <c r="G407" i="87"/>
  <c r="F407" i="87"/>
  <c r="G406" i="87"/>
  <c r="G403" i="87"/>
  <c r="F403" i="87"/>
  <c r="G402" i="87"/>
  <c r="G399" i="87"/>
  <c r="F399" i="87"/>
  <c r="G398" i="87"/>
  <c r="G395" i="87"/>
  <c r="F395" i="87"/>
  <c r="G394" i="87"/>
  <c r="G391" i="87"/>
  <c r="F391" i="87"/>
  <c r="G390" i="87"/>
  <c r="G387" i="87"/>
  <c r="F387" i="87"/>
  <c r="G386" i="87"/>
  <c r="G383" i="87"/>
  <c r="F383" i="87"/>
  <c r="G382" i="87"/>
  <c r="G379" i="87"/>
  <c r="F379" i="87"/>
  <c r="G378" i="87"/>
  <c r="G375" i="87"/>
  <c r="F375" i="87"/>
  <c r="G374" i="87"/>
  <c r="G371" i="87"/>
  <c r="F371" i="87"/>
  <c r="G370" i="87"/>
  <c r="G367" i="87"/>
  <c r="F367" i="87"/>
  <c r="G366" i="87"/>
  <c r="G363" i="87"/>
  <c r="F363" i="87"/>
  <c r="G362" i="87"/>
  <c r="G359" i="87"/>
  <c r="F359" i="87"/>
  <c r="G358" i="87"/>
  <c r="G355" i="87"/>
  <c r="F355" i="87"/>
  <c r="G354" i="87"/>
  <c r="G351" i="87"/>
  <c r="F351" i="87"/>
  <c r="G350" i="87"/>
  <c r="G347" i="87"/>
  <c r="F347" i="87"/>
  <c r="G346" i="87"/>
  <c r="G343" i="87"/>
  <c r="F343" i="87"/>
  <c r="G342" i="87"/>
  <c r="G339" i="87"/>
  <c r="F339" i="87"/>
  <c r="G338" i="87"/>
  <c r="G335" i="87"/>
  <c r="F335" i="87"/>
  <c r="G334" i="87"/>
  <c r="G331" i="87"/>
  <c r="F331" i="87"/>
  <c r="G330" i="87"/>
  <c r="G327" i="87"/>
  <c r="F327" i="87"/>
  <c r="G326" i="87"/>
  <c r="G323" i="87"/>
  <c r="F323" i="87"/>
  <c r="G322" i="87"/>
  <c r="G319" i="87"/>
  <c r="F319" i="87"/>
  <c r="G318" i="87"/>
  <c r="G315" i="87"/>
  <c r="F315" i="87"/>
  <c r="G314" i="87"/>
  <c r="G311" i="87"/>
  <c r="F311" i="87"/>
  <c r="G310" i="87"/>
  <c r="F307" i="87"/>
  <c r="G306" i="87"/>
  <c r="G303" i="87"/>
  <c r="F303" i="87"/>
  <c r="G302" i="87"/>
  <c r="G299" i="87"/>
  <c r="F299" i="87"/>
  <c r="G298" i="87"/>
  <c r="G295" i="87"/>
  <c r="F295" i="87"/>
  <c r="G294" i="87"/>
  <c r="G291" i="87"/>
  <c r="F291" i="87"/>
  <c r="G290" i="87"/>
  <c r="G287" i="87"/>
  <c r="F287" i="87"/>
  <c r="G286" i="87"/>
  <c r="G283" i="87"/>
  <c r="F283" i="87"/>
  <c r="G282" i="87"/>
  <c r="G279" i="87"/>
  <c r="F279" i="87"/>
  <c r="G278" i="87"/>
  <c r="G275" i="87"/>
  <c r="F275" i="87"/>
  <c r="G274" i="87"/>
  <c r="G271" i="87"/>
  <c r="F271" i="87"/>
  <c r="G270" i="87"/>
  <c r="G267" i="87"/>
  <c r="F267" i="87"/>
  <c r="G266" i="87"/>
  <c r="G263" i="87"/>
  <c r="F263" i="87"/>
  <c r="G262" i="87"/>
  <c r="G259" i="87"/>
  <c r="F259" i="87"/>
  <c r="G258" i="87"/>
  <c r="G255" i="87"/>
  <c r="F255" i="87"/>
  <c r="G254" i="87"/>
  <c r="G251" i="87"/>
  <c r="F251" i="87"/>
  <c r="G250" i="87"/>
  <c r="G247" i="87"/>
  <c r="F247" i="87"/>
  <c r="G246" i="87"/>
  <c r="F243" i="87"/>
  <c r="G242" i="87"/>
  <c r="G239" i="87"/>
  <c r="F239" i="87"/>
  <c r="G238" i="87"/>
  <c r="G235" i="87"/>
  <c r="F235" i="87"/>
  <c r="G234" i="87"/>
  <c r="G231" i="87"/>
  <c r="F231" i="87"/>
  <c r="G230" i="87"/>
  <c r="G227" i="87"/>
  <c r="F227" i="87"/>
  <c r="G226" i="87"/>
  <c r="G223" i="87"/>
  <c r="F223" i="87"/>
  <c r="G222" i="87"/>
  <c r="G219" i="87"/>
  <c r="F219" i="87"/>
  <c r="G218" i="87"/>
  <c r="G215" i="87"/>
  <c r="F215" i="87"/>
  <c r="G214" i="87"/>
  <c r="G211" i="87"/>
  <c r="F211" i="87"/>
  <c r="G210" i="87"/>
  <c r="G207" i="87"/>
  <c r="F207" i="87"/>
  <c r="G206" i="87"/>
  <c r="G203" i="87"/>
  <c r="F203" i="87"/>
  <c r="G202" i="87"/>
  <c r="G199" i="87"/>
  <c r="F199" i="87"/>
  <c r="G198" i="87"/>
  <c r="G195" i="87"/>
  <c r="F195" i="87"/>
  <c r="G194" i="87"/>
  <c r="G191" i="87"/>
  <c r="F191" i="87"/>
  <c r="G190" i="87"/>
  <c r="G187" i="87"/>
  <c r="F187" i="87"/>
  <c r="G186" i="87"/>
  <c r="G183" i="87"/>
  <c r="F183" i="87"/>
  <c r="G182" i="87"/>
  <c r="G179" i="87"/>
  <c r="F179" i="87"/>
  <c r="G178" i="87"/>
  <c r="G175" i="87"/>
  <c r="F175" i="87"/>
  <c r="G174" i="87"/>
  <c r="G171" i="87"/>
  <c r="F171" i="87"/>
  <c r="G170" i="87"/>
  <c r="G167" i="87"/>
  <c r="F167" i="87"/>
  <c r="G166" i="87"/>
  <c r="G163" i="87"/>
  <c r="F163" i="87"/>
  <c r="G162" i="87"/>
  <c r="G159" i="87"/>
  <c r="F159" i="87"/>
  <c r="G158" i="87"/>
  <c r="G155" i="87"/>
  <c r="F155" i="87"/>
  <c r="G154" i="87"/>
  <c r="G151" i="87"/>
  <c r="F151" i="87"/>
  <c r="G150" i="87"/>
  <c r="G147" i="87"/>
  <c r="F147" i="87"/>
  <c r="G146" i="87"/>
  <c r="G143" i="87"/>
  <c r="F143" i="87"/>
  <c r="G142" i="87"/>
  <c r="G139" i="87"/>
  <c r="F139" i="87"/>
  <c r="G138" i="87"/>
  <c r="G135" i="87"/>
  <c r="F135" i="87"/>
  <c r="G134" i="87"/>
  <c r="G131" i="87"/>
  <c r="F131" i="87"/>
  <c r="G130" i="87"/>
  <c r="G127" i="87"/>
  <c r="F127" i="87"/>
  <c r="G126" i="87"/>
  <c r="G123" i="87"/>
  <c r="F123" i="87"/>
  <c r="G122" i="87"/>
  <c r="G119" i="87"/>
  <c r="F119" i="87"/>
  <c r="G118" i="87"/>
  <c r="G115" i="87"/>
  <c r="F115" i="87"/>
  <c r="G114" i="87"/>
  <c r="G111" i="87"/>
  <c r="F111" i="87"/>
  <c r="G110" i="87"/>
  <c r="G107" i="87"/>
  <c r="F107" i="87"/>
  <c r="G106" i="87"/>
  <c r="G103" i="87"/>
  <c r="F103" i="87"/>
  <c r="G102" i="87"/>
  <c r="G99" i="87"/>
  <c r="F99" i="87"/>
  <c r="G98" i="87"/>
  <c r="G95" i="87"/>
  <c r="F95" i="87"/>
  <c r="G94" i="87"/>
  <c r="G91" i="87"/>
  <c r="F91" i="87"/>
  <c r="G90" i="87"/>
  <c r="F87" i="87"/>
  <c r="G86" i="87"/>
  <c r="G83" i="87"/>
  <c r="F83" i="87"/>
  <c r="G82" i="87"/>
  <c r="G79" i="87"/>
  <c r="F79" i="87"/>
  <c r="G78" i="87"/>
  <c r="G75" i="87"/>
  <c r="F75" i="87"/>
  <c r="G74" i="87"/>
  <c r="G71" i="87"/>
  <c r="F71" i="87"/>
  <c r="G70" i="87"/>
  <c r="G67" i="87"/>
  <c r="F67" i="87"/>
  <c r="G66" i="87"/>
  <c r="G63" i="87"/>
  <c r="F63" i="87"/>
  <c r="G62" i="87"/>
  <c r="G59" i="87"/>
  <c r="F59" i="87"/>
  <c r="G58" i="87"/>
  <c r="G55" i="87"/>
  <c r="F55" i="87"/>
  <c r="G54" i="87"/>
  <c r="G51" i="87"/>
  <c r="F51" i="87"/>
  <c r="G50" i="87"/>
  <c r="G47" i="87"/>
  <c r="F47" i="87"/>
  <c r="G46" i="87"/>
  <c r="G43" i="87"/>
  <c r="F43" i="87"/>
  <c r="G42" i="87"/>
  <c r="G39" i="87"/>
  <c r="F39" i="87"/>
  <c r="G38" i="87"/>
  <c r="G35" i="87"/>
  <c r="F35" i="87"/>
  <c r="G34" i="87"/>
  <c r="G31" i="87"/>
  <c r="F31" i="87"/>
  <c r="G30" i="87"/>
  <c r="G27" i="87"/>
  <c r="F27" i="87"/>
  <c r="G26" i="87"/>
  <c r="G23" i="87"/>
  <c r="F23" i="87"/>
  <c r="G22" i="87"/>
  <c r="G19" i="87"/>
  <c r="F19" i="87"/>
  <c r="G18" i="87"/>
  <c r="G15" i="87"/>
  <c r="F15" i="87"/>
  <c r="G14" i="87"/>
  <c r="G11" i="87"/>
  <c r="F11" i="87"/>
  <c r="G10" i="87"/>
  <c r="G7" i="87"/>
  <c r="C865" i="87"/>
  <c r="D864" i="87"/>
  <c r="D863" i="87"/>
  <c r="D861" i="87"/>
  <c r="D858" i="87"/>
  <c r="D857" i="87"/>
  <c r="C856" i="87"/>
  <c r="D854" i="87"/>
  <c r="D853" i="87"/>
  <c r="C852" i="87"/>
  <c r="D851" i="87"/>
  <c r="C850" i="87"/>
  <c r="D848" i="87"/>
  <c r="C846" i="87"/>
  <c r="D844" i="87"/>
  <c r="D843" i="87"/>
  <c r="C842" i="87"/>
  <c r="D841" i="87"/>
  <c r="D838" i="87"/>
  <c r="I837" i="87"/>
  <c r="D837" i="87" s="1"/>
  <c r="H837" i="87"/>
  <c r="G837" i="87"/>
  <c r="F837" i="87"/>
  <c r="I836" i="87"/>
  <c r="H836" i="87"/>
  <c r="G836" i="87"/>
  <c r="F836" i="87"/>
  <c r="I835" i="87"/>
  <c r="H835" i="87"/>
  <c r="I834" i="87"/>
  <c r="H834" i="87"/>
  <c r="F834" i="87"/>
  <c r="I833" i="87"/>
  <c r="D833" i="87" s="1"/>
  <c r="H833" i="87"/>
  <c r="G833" i="87"/>
  <c r="F833" i="87"/>
  <c r="I832" i="87"/>
  <c r="H832" i="87"/>
  <c r="G832" i="87"/>
  <c r="F832" i="87"/>
  <c r="I831" i="87"/>
  <c r="H831" i="87"/>
  <c r="I830" i="87"/>
  <c r="H830" i="87"/>
  <c r="F830" i="87"/>
  <c r="I829" i="87"/>
  <c r="C829" i="87" s="1"/>
  <c r="H829" i="87"/>
  <c r="G829" i="87"/>
  <c r="F829" i="87"/>
  <c r="I828" i="87"/>
  <c r="H828" i="87"/>
  <c r="G828" i="87"/>
  <c r="F828" i="87"/>
  <c r="I827" i="87"/>
  <c r="D827" i="87" s="1"/>
  <c r="H827" i="87"/>
  <c r="I826" i="87"/>
  <c r="D826" i="87" s="1"/>
  <c r="H826" i="87"/>
  <c r="F826" i="87"/>
  <c r="I825" i="87"/>
  <c r="H825" i="87"/>
  <c r="G825" i="87"/>
  <c r="F825" i="87"/>
  <c r="I824" i="87"/>
  <c r="D824" i="87" s="1"/>
  <c r="H824" i="87"/>
  <c r="G824" i="87"/>
  <c r="F824" i="87"/>
  <c r="I823" i="87"/>
  <c r="D823" i="87" s="1"/>
  <c r="H823" i="87"/>
  <c r="I822" i="87"/>
  <c r="H822" i="87"/>
  <c r="F822" i="87"/>
  <c r="I821" i="87"/>
  <c r="H821" i="87"/>
  <c r="G821" i="87"/>
  <c r="F821" i="87"/>
  <c r="I820" i="87"/>
  <c r="H820" i="87"/>
  <c r="G820" i="87"/>
  <c r="F820" i="87"/>
  <c r="I819" i="87"/>
  <c r="D819" i="87" s="1"/>
  <c r="H819" i="87"/>
  <c r="I818" i="87"/>
  <c r="D818" i="87" s="1"/>
  <c r="H818" i="87"/>
  <c r="F818" i="87"/>
  <c r="I817" i="87"/>
  <c r="D817" i="87" s="1"/>
  <c r="H817" i="87"/>
  <c r="G817" i="87"/>
  <c r="F817" i="87"/>
  <c r="I816" i="87"/>
  <c r="H816" i="87"/>
  <c r="G816" i="87"/>
  <c r="F816" i="87"/>
  <c r="I815" i="87"/>
  <c r="D815" i="87" s="1"/>
  <c r="H815" i="87"/>
  <c r="I814" i="87"/>
  <c r="D814" i="87" s="1"/>
  <c r="H814" i="87"/>
  <c r="F814" i="87"/>
  <c r="I813" i="87"/>
  <c r="D813" i="87" s="1"/>
  <c r="H813" i="87"/>
  <c r="G813" i="87"/>
  <c r="F813" i="87"/>
  <c r="I812" i="87"/>
  <c r="D812" i="87" s="1"/>
  <c r="H812" i="87"/>
  <c r="G812" i="87"/>
  <c r="F812" i="87"/>
  <c r="I811" i="87"/>
  <c r="D811" i="87" s="1"/>
  <c r="H811" i="87"/>
  <c r="I810" i="87"/>
  <c r="H810" i="87"/>
  <c r="F810" i="87"/>
  <c r="I809" i="87"/>
  <c r="D809" i="87" s="1"/>
  <c r="H809" i="87"/>
  <c r="G809" i="87"/>
  <c r="F809" i="87"/>
  <c r="I808" i="87"/>
  <c r="H808" i="87"/>
  <c r="G808" i="87"/>
  <c r="F808" i="87"/>
  <c r="I807" i="87"/>
  <c r="C807" i="87" s="1"/>
  <c r="H807" i="87"/>
  <c r="I806" i="87"/>
  <c r="H806" i="87"/>
  <c r="F806" i="87"/>
  <c r="I805" i="87"/>
  <c r="D805" i="87" s="1"/>
  <c r="H805" i="87"/>
  <c r="G805" i="87"/>
  <c r="F805" i="87"/>
  <c r="I804" i="87"/>
  <c r="D804" i="87" s="1"/>
  <c r="H804" i="87"/>
  <c r="G804" i="87"/>
  <c r="F804" i="87"/>
  <c r="I803" i="87"/>
  <c r="D803" i="87" s="1"/>
  <c r="H803" i="87"/>
  <c r="I802" i="87"/>
  <c r="D802" i="87" s="1"/>
  <c r="H802" i="87"/>
  <c r="F802" i="87"/>
  <c r="I801" i="87"/>
  <c r="D801" i="87" s="1"/>
  <c r="H801" i="87"/>
  <c r="G801" i="87"/>
  <c r="F801" i="87"/>
  <c r="I800" i="87"/>
  <c r="H800" i="87"/>
  <c r="G800" i="87"/>
  <c r="F800" i="87"/>
  <c r="I799" i="87"/>
  <c r="D799" i="87" s="1"/>
  <c r="H799" i="87"/>
  <c r="I798" i="87"/>
  <c r="H798" i="87"/>
  <c r="F798" i="87"/>
  <c r="I797" i="87"/>
  <c r="D797" i="87" s="1"/>
  <c r="H797" i="87"/>
  <c r="G797" i="87"/>
  <c r="F797" i="87"/>
  <c r="I796" i="87"/>
  <c r="D796" i="87" s="1"/>
  <c r="H796" i="87"/>
  <c r="G796" i="87"/>
  <c r="F796" i="87"/>
  <c r="I795" i="87"/>
  <c r="D795" i="87" s="1"/>
  <c r="H795" i="87"/>
  <c r="I794" i="87"/>
  <c r="H794" i="87"/>
  <c r="F794" i="87"/>
  <c r="I793" i="87"/>
  <c r="D793" i="87" s="1"/>
  <c r="H793" i="87"/>
  <c r="G793" i="87"/>
  <c r="F793" i="87"/>
  <c r="I792" i="87"/>
  <c r="D792" i="87" s="1"/>
  <c r="H792" i="87"/>
  <c r="G792" i="87"/>
  <c r="F792" i="87"/>
  <c r="I791" i="87"/>
  <c r="D791" i="87" s="1"/>
  <c r="H791" i="87"/>
  <c r="I790" i="87"/>
  <c r="H790" i="87"/>
  <c r="F790" i="87"/>
  <c r="I789" i="87"/>
  <c r="D789" i="87" s="1"/>
  <c r="H789" i="87"/>
  <c r="G789" i="87"/>
  <c r="F789" i="87"/>
  <c r="I788" i="87"/>
  <c r="D788" i="87" s="1"/>
  <c r="H788" i="87"/>
  <c r="G788" i="87"/>
  <c r="F788" i="87"/>
  <c r="I787" i="87"/>
  <c r="D787" i="87" s="1"/>
  <c r="H787" i="87"/>
  <c r="I786" i="87"/>
  <c r="D786" i="87" s="1"/>
  <c r="H786" i="87"/>
  <c r="F786" i="87"/>
  <c r="I785" i="87"/>
  <c r="H785" i="87"/>
  <c r="G785" i="87"/>
  <c r="F785" i="87"/>
  <c r="I784" i="87"/>
  <c r="D784" i="87" s="1"/>
  <c r="H784" i="87"/>
  <c r="G784" i="87"/>
  <c r="F784" i="87"/>
  <c r="I783" i="87"/>
  <c r="D783" i="87" s="1"/>
  <c r="H783" i="87"/>
  <c r="I782" i="87"/>
  <c r="D782" i="87" s="1"/>
  <c r="H782" i="87"/>
  <c r="F782" i="87"/>
  <c r="I781" i="87"/>
  <c r="H781" i="87"/>
  <c r="G781" i="87"/>
  <c r="F781" i="87"/>
  <c r="I780" i="87"/>
  <c r="D780" i="87" s="1"/>
  <c r="H780" i="87"/>
  <c r="G780" i="87"/>
  <c r="F780" i="87"/>
  <c r="I779" i="87"/>
  <c r="D779" i="87" s="1"/>
  <c r="H779" i="87"/>
  <c r="I778" i="87"/>
  <c r="D778" i="87" s="1"/>
  <c r="H778" i="87"/>
  <c r="F778" i="87"/>
  <c r="I777" i="87"/>
  <c r="H777" i="87"/>
  <c r="G777" i="87"/>
  <c r="F777" i="87"/>
  <c r="I776" i="87"/>
  <c r="D776" i="87" s="1"/>
  <c r="H776" i="87"/>
  <c r="G776" i="87"/>
  <c r="F776" i="87"/>
  <c r="I775" i="87"/>
  <c r="D775" i="87" s="1"/>
  <c r="H775" i="87"/>
  <c r="I774" i="87"/>
  <c r="H774" i="87"/>
  <c r="F774" i="87"/>
  <c r="I773" i="87"/>
  <c r="H773" i="87"/>
  <c r="G773" i="87"/>
  <c r="F773" i="87"/>
  <c r="I772" i="87"/>
  <c r="D772" i="87" s="1"/>
  <c r="H772" i="87"/>
  <c r="G772" i="87"/>
  <c r="F772" i="87"/>
  <c r="I771" i="87"/>
  <c r="H771" i="87"/>
  <c r="I770" i="87"/>
  <c r="H770" i="87"/>
  <c r="F770" i="87"/>
  <c r="I769" i="87"/>
  <c r="D769" i="87" s="1"/>
  <c r="H769" i="87"/>
  <c r="G769" i="87"/>
  <c r="F769" i="87"/>
  <c r="I768" i="87"/>
  <c r="H768" i="87"/>
  <c r="G768" i="87"/>
  <c r="F768" i="87"/>
  <c r="I767" i="87"/>
  <c r="D767" i="87" s="1"/>
  <c r="H767" i="87"/>
  <c r="I766" i="87"/>
  <c r="H766" i="87"/>
  <c r="F766" i="87"/>
  <c r="I765" i="87"/>
  <c r="D765" i="87" s="1"/>
  <c r="H765" i="87"/>
  <c r="G765" i="87"/>
  <c r="F765" i="87"/>
  <c r="I764" i="87"/>
  <c r="H764" i="87"/>
  <c r="G764" i="87"/>
  <c r="F764" i="87"/>
  <c r="I763" i="87"/>
  <c r="H763" i="87"/>
  <c r="I762" i="87"/>
  <c r="C762" i="87" s="1"/>
  <c r="H762" i="87"/>
  <c r="F762" i="87"/>
  <c r="I761" i="87"/>
  <c r="D761" i="87" s="1"/>
  <c r="H761" i="87"/>
  <c r="G761" i="87"/>
  <c r="F761" i="87"/>
  <c r="I760" i="87"/>
  <c r="H760" i="87"/>
  <c r="G760" i="87"/>
  <c r="F760" i="87"/>
  <c r="I759" i="87"/>
  <c r="D759" i="87" s="1"/>
  <c r="H759" i="87"/>
  <c r="I758" i="87"/>
  <c r="D758" i="87" s="1"/>
  <c r="H758" i="87"/>
  <c r="F758" i="87"/>
  <c r="I757" i="87"/>
  <c r="H757" i="87"/>
  <c r="G757" i="87"/>
  <c r="F757" i="87"/>
  <c r="I756" i="87"/>
  <c r="H756" i="87"/>
  <c r="G756" i="87"/>
  <c r="F756" i="87"/>
  <c r="I755" i="87"/>
  <c r="H755" i="87"/>
  <c r="I754" i="87"/>
  <c r="D754" i="87" s="1"/>
  <c r="H754" i="87"/>
  <c r="F754" i="87"/>
  <c r="I753" i="87"/>
  <c r="D753" i="87" s="1"/>
  <c r="H753" i="87"/>
  <c r="G753" i="87"/>
  <c r="F753" i="87"/>
  <c r="I752" i="87"/>
  <c r="H752" i="87"/>
  <c r="G752" i="87"/>
  <c r="F752" i="87"/>
  <c r="I751" i="87"/>
  <c r="D751" i="87" s="1"/>
  <c r="H751" i="87"/>
  <c r="I750" i="87"/>
  <c r="D750" i="87" s="1"/>
  <c r="H750" i="87"/>
  <c r="F750" i="87"/>
  <c r="I749" i="87"/>
  <c r="D749" i="87" s="1"/>
  <c r="H749" i="87"/>
  <c r="G749" i="87"/>
  <c r="F749" i="87"/>
  <c r="I748" i="87"/>
  <c r="D748" i="87" s="1"/>
  <c r="H748" i="87"/>
  <c r="G748" i="87"/>
  <c r="F748" i="87"/>
  <c r="I747" i="87"/>
  <c r="D747" i="87" s="1"/>
  <c r="H747" i="87"/>
  <c r="I746" i="87"/>
  <c r="H746" i="87"/>
  <c r="F746" i="87"/>
  <c r="I745" i="87"/>
  <c r="D745" i="87" s="1"/>
  <c r="H745" i="87"/>
  <c r="G745" i="87"/>
  <c r="F745" i="87"/>
  <c r="I744" i="87"/>
  <c r="D744" i="87" s="1"/>
  <c r="H744" i="87"/>
  <c r="G744" i="87"/>
  <c r="F744" i="87"/>
  <c r="I743" i="87"/>
  <c r="D743" i="87" s="1"/>
  <c r="H743" i="87"/>
  <c r="I742" i="87"/>
  <c r="H742" i="87"/>
  <c r="F742" i="87"/>
  <c r="I741" i="87"/>
  <c r="H741" i="87"/>
  <c r="G741" i="87"/>
  <c r="F741" i="87"/>
  <c r="I740" i="87"/>
  <c r="H740" i="87"/>
  <c r="G740" i="87"/>
  <c r="F740" i="87"/>
  <c r="I739" i="87"/>
  <c r="D739" i="87" s="1"/>
  <c r="H739" i="87"/>
  <c r="G739" i="87"/>
  <c r="I738" i="87"/>
  <c r="H738" i="87"/>
  <c r="F738" i="87"/>
  <c r="I737" i="87"/>
  <c r="D737" i="87" s="1"/>
  <c r="H737" i="87"/>
  <c r="G737" i="87"/>
  <c r="F737" i="87"/>
  <c r="I736" i="87"/>
  <c r="D736" i="87" s="1"/>
  <c r="H736" i="87"/>
  <c r="G736" i="87"/>
  <c r="F736" i="87"/>
  <c r="I735" i="87"/>
  <c r="D735" i="87" s="1"/>
  <c r="H735" i="87"/>
  <c r="I734" i="87"/>
  <c r="H734" i="87"/>
  <c r="F734" i="87"/>
  <c r="I733" i="87"/>
  <c r="D733" i="87" s="1"/>
  <c r="H733" i="87"/>
  <c r="G733" i="87"/>
  <c r="F733" i="87"/>
  <c r="I732" i="87"/>
  <c r="C732" i="87" s="1"/>
  <c r="H732" i="87"/>
  <c r="G732" i="87"/>
  <c r="F732" i="87"/>
  <c r="I731" i="87"/>
  <c r="D731" i="87" s="1"/>
  <c r="H731" i="87"/>
  <c r="I730" i="87"/>
  <c r="H730" i="87"/>
  <c r="F730" i="87"/>
  <c r="I729" i="87"/>
  <c r="D729" i="87" s="1"/>
  <c r="H729" i="87"/>
  <c r="G729" i="87"/>
  <c r="F729" i="87"/>
  <c r="I728" i="87"/>
  <c r="D728" i="87" s="1"/>
  <c r="H728" i="87"/>
  <c r="G728" i="87"/>
  <c r="F728" i="87"/>
  <c r="I727" i="87"/>
  <c r="D727" i="87" s="1"/>
  <c r="H727" i="87"/>
  <c r="I726" i="87"/>
  <c r="D726" i="87" s="1"/>
  <c r="H726" i="87"/>
  <c r="F726" i="87"/>
  <c r="I725" i="87"/>
  <c r="D725" i="87" s="1"/>
  <c r="H725" i="87"/>
  <c r="G725" i="87"/>
  <c r="F725" i="87"/>
  <c r="I724" i="87"/>
  <c r="D724" i="87" s="1"/>
  <c r="H724" i="87"/>
  <c r="G724" i="87"/>
  <c r="F724" i="87"/>
  <c r="I723" i="87"/>
  <c r="C723" i="87" s="1"/>
  <c r="H723" i="87"/>
  <c r="I722" i="87"/>
  <c r="H722" i="87"/>
  <c r="F722" i="87"/>
  <c r="I721" i="87"/>
  <c r="D721" i="87" s="1"/>
  <c r="H721" i="87"/>
  <c r="G721" i="87"/>
  <c r="F721" i="87"/>
  <c r="I720" i="87"/>
  <c r="H720" i="87"/>
  <c r="G720" i="87"/>
  <c r="F720" i="87"/>
  <c r="I719" i="87"/>
  <c r="D719" i="87" s="1"/>
  <c r="H719" i="87"/>
  <c r="I718" i="87"/>
  <c r="H718" i="87"/>
  <c r="F718" i="87"/>
  <c r="I717" i="87"/>
  <c r="D717" i="87" s="1"/>
  <c r="H717" i="87"/>
  <c r="G717" i="87"/>
  <c r="F717" i="87"/>
  <c r="I716" i="87"/>
  <c r="D716" i="87" s="1"/>
  <c r="H716" i="87"/>
  <c r="G716" i="87"/>
  <c r="F716" i="87"/>
  <c r="I715" i="87"/>
  <c r="D715" i="87" s="1"/>
  <c r="H715" i="87"/>
  <c r="G715" i="87"/>
  <c r="I714" i="87"/>
  <c r="H714" i="87"/>
  <c r="F714" i="87"/>
  <c r="I713" i="87"/>
  <c r="D713" i="87" s="1"/>
  <c r="H713" i="87"/>
  <c r="G713" i="87"/>
  <c r="F713" i="87"/>
  <c r="I712" i="87"/>
  <c r="D712" i="87" s="1"/>
  <c r="H712" i="87"/>
  <c r="G712" i="87"/>
  <c r="F712" i="87"/>
  <c r="I711" i="87"/>
  <c r="D711" i="87" s="1"/>
  <c r="H711" i="87"/>
  <c r="I710" i="87"/>
  <c r="H710" i="87"/>
  <c r="F710" i="87"/>
  <c r="I709" i="87"/>
  <c r="D709" i="87" s="1"/>
  <c r="H709" i="87"/>
  <c r="G709" i="87"/>
  <c r="F709" i="87"/>
  <c r="I708" i="87"/>
  <c r="H708" i="87"/>
  <c r="G708" i="87"/>
  <c r="F708" i="87"/>
  <c r="I707" i="87"/>
  <c r="C707" i="87" s="1"/>
  <c r="H707" i="87"/>
  <c r="I706" i="87"/>
  <c r="H706" i="87"/>
  <c r="F706" i="87"/>
  <c r="I705" i="87"/>
  <c r="H705" i="87"/>
  <c r="G705" i="87"/>
  <c r="F705" i="87"/>
  <c r="I704" i="87"/>
  <c r="H704" i="87"/>
  <c r="G704" i="87"/>
  <c r="F704" i="87"/>
  <c r="I703" i="87"/>
  <c r="C703" i="87" s="1"/>
  <c r="H703" i="87"/>
  <c r="I702" i="87"/>
  <c r="H702" i="87"/>
  <c r="F702" i="87"/>
  <c r="I701" i="87"/>
  <c r="D701" i="87" s="1"/>
  <c r="H701" i="87"/>
  <c r="G701" i="87"/>
  <c r="F701" i="87"/>
  <c r="I700" i="87"/>
  <c r="H700" i="87"/>
  <c r="G700" i="87"/>
  <c r="F700" i="87"/>
  <c r="I699" i="87"/>
  <c r="D699" i="87" s="1"/>
  <c r="H699" i="87"/>
  <c r="I698" i="87"/>
  <c r="H698" i="87"/>
  <c r="F698" i="87"/>
  <c r="I697" i="87"/>
  <c r="D697" i="87" s="1"/>
  <c r="H697" i="87"/>
  <c r="G697" i="87"/>
  <c r="F697" i="87"/>
  <c r="I696" i="87"/>
  <c r="D696" i="87" s="1"/>
  <c r="H696" i="87"/>
  <c r="G696" i="87"/>
  <c r="F696" i="87"/>
  <c r="I695" i="87"/>
  <c r="D695" i="87" s="1"/>
  <c r="H695" i="87"/>
  <c r="I694" i="87"/>
  <c r="C694" i="87" s="1"/>
  <c r="H694" i="87"/>
  <c r="F694" i="87"/>
  <c r="I693" i="87"/>
  <c r="D693" i="87" s="1"/>
  <c r="H693" i="87"/>
  <c r="G693" i="87"/>
  <c r="F693" i="87"/>
  <c r="I692" i="87"/>
  <c r="H692" i="87"/>
  <c r="G692" i="87"/>
  <c r="F692" i="87"/>
  <c r="I691" i="87"/>
  <c r="D691" i="87" s="1"/>
  <c r="H691" i="87"/>
  <c r="I690" i="87"/>
  <c r="H690" i="87"/>
  <c r="F690" i="87"/>
  <c r="I689" i="87"/>
  <c r="D689" i="87" s="1"/>
  <c r="H689" i="87"/>
  <c r="G689" i="87"/>
  <c r="F689" i="87"/>
  <c r="I688" i="87"/>
  <c r="C688" i="87" s="1"/>
  <c r="H688" i="87"/>
  <c r="G688" i="87"/>
  <c r="F688" i="87"/>
  <c r="I687" i="87"/>
  <c r="D687" i="87" s="1"/>
  <c r="H687" i="87"/>
  <c r="I686" i="87"/>
  <c r="D686" i="87" s="1"/>
  <c r="H686" i="87"/>
  <c r="F686" i="87"/>
  <c r="I685" i="87"/>
  <c r="D685" i="87" s="1"/>
  <c r="H685" i="87"/>
  <c r="G685" i="87"/>
  <c r="F685" i="87"/>
  <c r="I684" i="87"/>
  <c r="D684" i="87" s="1"/>
  <c r="H684" i="87"/>
  <c r="G684" i="87"/>
  <c r="F684" i="87"/>
  <c r="I683" i="87"/>
  <c r="D683" i="87" s="1"/>
  <c r="H683" i="87"/>
  <c r="I682" i="87"/>
  <c r="H682" i="87"/>
  <c r="F682" i="87"/>
  <c r="I681" i="87"/>
  <c r="D681" i="87" s="1"/>
  <c r="H681" i="87"/>
  <c r="G681" i="87"/>
  <c r="F681" i="87"/>
  <c r="I680" i="87"/>
  <c r="H680" i="87"/>
  <c r="G680" i="87"/>
  <c r="F680" i="87"/>
  <c r="I679" i="87"/>
  <c r="D679" i="87" s="1"/>
  <c r="H679" i="87"/>
  <c r="I678" i="87"/>
  <c r="H678" i="87"/>
  <c r="F678" i="87"/>
  <c r="I677" i="87"/>
  <c r="D677" i="87" s="1"/>
  <c r="H677" i="87"/>
  <c r="G677" i="87"/>
  <c r="F677" i="87"/>
  <c r="I676" i="87"/>
  <c r="H676" i="87"/>
  <c r="G676" i="87"/>
  <c r="F676" i="87"/>
  <c r="I675" i="87"/>
  <c r="D675" i="87" s="1"/>
  <c r="H675" i="87"/>
  <c r="I674" i="87"/>
  <c r="H674" i="87"/>
  <c r="F674" i="87"/>
  <c r="I673" i="87"/>
  <c r="D673" i="87" s="1"/>
  <c r="H673" i="87"/>
  <c r="G673" i="87"/>
  <c r="F673" i="87"/>
  <c r="I672" i="87"/>
  <c r="H672" i="87"/>
  <c r="G672" i="87"/>
  <c r="F672" i="87"/>
  <c r="I671" i="87"/>
  <c r="C671" i="87" s="1"/>
  <c r="H671" i="87"/>
  <c r="I670" i="87"/>
  <c r="D670" i="87" s="1"/>
  <c r="H670" i="87"/>
  <c r="F670" i="87"/>
  <c r="I669" i="87"/>
  <c r="D669" i="87" s="1"/>
  <c r="H669" i="87"/>
  <c r="G669" i="87"/>
  <c r="F669" i="87"/>
  <c r="I668" i="87"/>
  <c r="C668" i="87" s="1"/>
  <c r="H668" i="87"/>
  <c r="G668" i="87"/>
  <c r="F668" i="87"/>
  <c r="I667" i="87"/>
  <c r="D667" i="87" s="1"/>
  <c r="H667" i="87"/>
  <c r="I666" i="87"/>
  <c r="H666" i="87"/>
  <c r="F666" i="87"/>
  <c r="I665" i="87"/>
  <c r="D665" i="87" s="1"/>
  <c r="H665" i="87"/>
  <c r="G665" i="87"/>
  <c r="F665" i="87"/>
  <c r="I664" i="87"/>
  <c r="D664" i="87" s="1"/>
  <c r="H664" i="87"/>
  <c r="G664" i="87"/>
  <c r="F664" i="87"/>
  <c r="I663" i="87"/>
  <c r="H663" i="87"/>
  <c r="I662" i="87"/>
  <c r="D662" i="87" s="1"/>
  <c r="H662" i="87"/>
  <c r="F662" i="87"/>
  <c r="I661" i="87"/>
  <c r="D661" i="87" s="1"/>
  <c r="H661" i="87"/>
  <c r="G661" i="87"/>
  <c r="F661" i="87"/>
  <c r="I660" i="87"/>
  <c r="D660" i="87" s="1"/>
  <c r="H660" i="87"/>
  <c r="G660" i="87"/>
  <c r="F660" i="87"/>
  <c r="I659" i="87"/>
  <c r="D659" i="87" s="1"/>
  <c r="H659" i="87"/>
  <c r="I658" i="87"/>
  <c r="H658" i="87"/>
  <c r="F658" i="87"/>
  <c r="I657" i="87"/>
  <c r="D657" i="87" s="1"/>
  <c r="H657" i="87"/>
  <c r="G657" i="87"/>
  <c r="F657" i="87"/>
  <c r="I656" i="87"/>
  <c r="D656" i="87" s="1"/>
  <c r="H656" i="87"/>
  <c r="G656" i="87"/>
  <c r="F656" i="87"/>
  <c r="I655" i="87"/>
  <c r="D655" i="87" s="1"/>
  <c r="H655" i="87"/>
  <c r="G655" i="87"/>
  <c r="I654" i="87"/>
  <c r="H654" i="87"/>
  <c r="F654" i="87"/>
  <c r="I653" i="87"/>
  <c r="D653" i="87" s="1"/>
  <c r="H653" i="87"/>
  <c r="G653" i="87"/>
  <c r="F653" i="87"/>
  <c r="I652" i="87"/>
  <c r="D652" i="87" s="1"/>
  <c r="H652" i="87"/>
  <c r="G652" i="87"/>
  <c r="F652" i="87"/>
  <c r="I651" i="87"/>
  <c r="H651" i="87"/>
  <c r="I650" i="87"/>
  <c r="H650" i="87"/>
  <c r="F650" i="87"/>
  <c r="I649" i="87"/>
  <c r="D649" i="87" s="1"/>
  <c r="H649" i="87"/>
  <c r="G649" i="87"/>
  <c r="F649" i="87"/>
  <c r="I648" i="87"/>
  <c r="D648" i="87" s="1"/>
  <c r="H648" i="87"/>
  <c r="G648" i="87"/>
  <c r="F648" i="87"/>
  <c r="I647" i="87"/>
  <c r="D647" i="87" s="1"/>
  <c r="H647" i="87"/>
  <c r="I646" i="87"/>
  <c r="H646" i="87"/>
  <c r="F646" i="87"/>
  <c r="I645" i="87"/>
  <c r="D645" i="87" s="1"/>
  <c r="H645" i="87"/>
  <c r="G645" i="87"/>
  <c r="F645" i="87"/>
  <c r="I644" i="87"/>
  <c r="D644" i="87" s="1"/>
  <c r="H644" i="87"/>
  <c r="G644" i="87"/>
  <c r="F644" i="87"/>
  <c r="I643" i="87"/>
  <c r="D643" i="87" s="1"/>
  <c r="H643" i="87"/>
  <c r="I642" i="87"/>
  <c r="D642" i="87" s="1"/>
  <c r="H642" i="87"/>
  <c r="F642" i="87"/>
  <c r="I641" i="87"/>
  <c r="D641" i="87" s="1"/>
  <c r="H641" i="87"/>
  <c r="G641" i="87"/>
  <c r="F641" i="87"/>
  <c r="I640" i="87"/>
  <c r="H640" i="87"/>
  <c r="G640" i="87"/>
  <c r="F640" i="87"/>
  <c r="I639" i="87"/>
  <c r="D639" i="87" s="1"/>
  <c r="H639" i="87"/>
  <c r="I638" i="87"/>
  <c r="D638" i="87" s="1"/>
  <c r="H638" i="87"/>
  <c r="F638" i="87"/>
  <c r="I637" i="87"/>
  <c r="D637" i="87" s="1"/>
  <c r="H637" i="87"/>
  <c r="G637" i="87"/>
  <c r="F637" i="87"/>
  <c r="I636" i="87"/>
  <c r="H636" i="87"/>
  <c r="G636" i="87"/>
  <c r="F636" i="87"/>
  <c r="I635" i="87"/>
  <c r="D635" i="87" s="1"/>
  <c r="H635" i="87"/>
  <c r="I634" i="87"/>
  <c r="D634" i="87" s="1"/>
  <c r="H634" i="87"/>
  <c r="F634" i="87"/>
  <c r="I633" i="87"/>
  <c r="D633" i="87" s="1"/>
  <c r="H633" i="87"/>
  <c r="G633" i="87"/>
  <c r="F633" i="87"/>
  <c r="I632" i="87"/>
  <c r="C632" i="87" s="1"/>
  <c r="H632" i="87"/>
  <c r="G632" i="87"/>
  <c r="F632" i="87"/>
  <c r="I631" i="87"/>
  <c r="H631" i="87"/>
  <c r="I630" i="87"/>
  <c r="H630" i="87"/>
  <c r="F630" i="87"/>
  <c r="I629" i="87"/>
  <c r="D629" i="87" s="1"/>
  <c r="H629" i="87"/>
  <c r="G629" i="87"/>
  <c r="F629" i="87"/>
  <c r="I628" i="87"/>
  <c r="D628" i="87" s="1"/>
  <c r="H628" i="87"/>
  <c r="G628" i="87"/>
  <c r="F628" i="87"/>
  <c r="I627" i="87"/>
  <c r="H627" i="87"/>
  <c r="I626" i="87"/>
  <c r="H626" i="87"/>
  <c r="F626" i="87"/>
  <c r="I625" i="87"/>
  <c r="D625" i="87" s="1"/>
  <c r="H625" i="87"/>
  <c r="G625" i="87"/>
  <c r="F625" i="87"/>
  <c r="I624" i="87"/>
  <c r="D624" i="87" s="1"/>
  <c r="H624" i="87"/>
  <c r="G624" i="87"/>
  <c r="F624" i="87"/>
  <c r="I623" i="87"/>
  <c r="D623" i="87" s="1"/>
  <c r="H623" i="87"/>
  <c r="I622" i="87"/>
  <c r="H622" i="87"/>
  <c r="F622" i="87"/>
  <c r="I621" i="87"/>
  <c r="D621" i="87" s="1"/>
  <c r="H621" i="87"/>
  <c r="G621" i="87"/>
  <c r="F621" i="87"/>
  <c r="I620" i="87"/>
  <c r="D620" i="87" s="1"/>
  <c r="H620" i="87"/>
  <c r="G620" i="87"/>
  <c r="F620" i="87"/>
  <c r="I619" i="87"/>
  <c r="D619" i="87" s="1"/>
  <c r="H619" i="87"/>
  <c r="I618" i="87"/>
  <c r="H618" i="87"/>
  <c r="F618" i="87"/>
  <c r="I617" i="87"/>
  <c r="D617" i="87" s="1"/>
  <c r="H617" i="87"/>
  <c r="G617" i="87"/>
  <c r="F617" i="87"/>
  <c r="I616" i="87"/>
  <c r="H616" i="87"/>
  <c r="G616" i="87"/>
  <c r="F616" i="87"/>
  <c r="I615" i="87"/>
  <c r="D615" i="87" s="1"/>
  <c r="H615" i="87"/>
  <c r="I614" i="87"/>
  <c r="H614" i="87"/>
  <c r="F614" i="87"/>
  <c r="I613" i="87"/>
  <c r="D613" i="87" s="1"/>
  <c r="H613" i="87"/>
  <c r="G613" i="87"/>
  <c r="F613" i="87"/>
  <c r="I612" i="87"/>
  <c r="H612" i="87"/>
  <c r="G612" i="87"/>
  <c r="F612" i="87"/>
  <c r="I611" i="87"/>
  <c r="D611" i="87" s="1"/>
  <c r="H611" i="87"/>
  <c r="I610" i="87"/>
  <c r="D610" i="87" s="1"/>
  <c r="H610" i="87"/>
  <c r="F610" i="87"/>
  <c r="I609" i="87"/>
  <c r="D609" i="87" s="1"/>
  <c r="H609" i="87"/>
  <c r="G609" i="87"/>
  <c r="F609" i="87"/>
  <c r="I608" i="87"/>
  <c r="H608" i="87"/>
  <c r="G608" i="87"/>
  <c r="F608" i="87"/>
  <c r="I607" i="87"/>
  <c r="D607" i="87" s="1"/>
  <c r="H607" i="87"/>
  <c r="I606" i="87"/>
  <c r="H606" i="87"/>
  <c r="F606" i="87"/>
  <c r="I605" i="87"/>
  <c r="D605" i="87" s="1"/>
  <c r="H605" i="87"/>
  <c r="G605" i="87"/>
  <c r="F605" i="87"/>
  <c r="I604" i="87"/>
  <c r="D604" i="87" s="1"/>
  <c r="H604" i="87"/>
  <c r="G604" i="87"/>
  <c r="F604" i="87"/>
  <c r="I603" i="87"/>
  <c r="D603" i="87" s="1"/>
  <c r="H603" i="87"/>
  <c r="I602" i="87"/>
  <c r="H602" i="87"/>
  <c r="F602" i="87"/>
  <c r="I601" i="87"/>
  <c r="C601" i="87" s="1"/>
  <c r="H601" i="87"/>
  <c r="G601" i="87"/>
  <c r="F601" i="87"/>
  <c r="I600" i="87"/>
  <c r="H600" i="87"/>
  <c r="G600" i="87"/>
  <c r="F600" i="87"/>
  <c r="I599" i="87"/>
  <c r="D599" i="87" s="1"/>
  <c r="H599" i="87"/>
  <c r="I598" i="87"/>
  <c r="D598" i="87" s="1"/>
  <c r="H598" i="87"/>
  <c r="F598" i="87"/>
  <c r="I597" i="87"/>
  <c r="D597" i="87" s="1"/>
  <c r="H597" i="87"/>
  <c r="G597" i="87"/>
  <c r="F597" i="87"/>
  <c r="I596" i="87"/>
  <c r="D596" i="87" s="1"/>
  <c r="H596" i="87"/>
  <c r="G596" i="87"/>
  <c r="F596" i="87"/>
  <c r="I595" i="87"/>
  <c r="D595" i="87" s="1"/>
  <c r="H595" i="87"/>
  <c r="I594" i="87"/>
  <c r="H594" i="87"/>
  <c r="F594" i="87"/>
  <c r="I593" i="87"/>
  <c r="D593" i="87" s="1"/>
  <c r="H593" i="87"/>
  <c r="G593" i="87"/>
  <c r="F593" i="87"/>
  <c r="I592" i="87"/>
  <c r="H592" i="87"/>
  <c r="G592" i="87"/>
  <c r="F592" i="87"/>
  <c r="I591" i="87"/>
  <c r="D591" i="87" s="1"/>
  <c r="H591" i="87"/>
  <c r="I590" i="87"/>
  <c r="D590" i="87" s="1"/>
  <c r="H590" i="87"/>
  <c r="F590" i="87"/>
  <c r="I589" i="87"/>
  <c r="D589" i="87" s="1"/>
  <c r="H589" i="87"/>
  <c r="G589" i="87"/>
  <c r="F589" i="87"/>
  <c r="I588" i="87"/>
  <c r="H588" i="87"/>
  <c r="G588" i="87"/>
  <c r="F588" i="87"/>
  <c r="I587" i="87"/>
  <c r="D587" i="87" s="1"/>
  <c r="H587" i="87"/>
  <c r="I586" i="87"/>
  <c r="C586" i="87" s="1"/>
  <c r="H586" i="87"/>
  <c r="F586" i="87"/>
  <c r="I585" i="87"/>
  <c r="D585" i="87" s="1"/>
  <c r="H585" i="87"/>
  <c r="G585" i="87"/>
  <c r="F585" i="87"/>
  <c r="I584" i="87"/>
  <c r="H584" i="87"/>
  <c r="G584" i="87"/>
  <c r="F584" i="87"/>
  <c r="I583" i="87"/>
  <c r="D583" i="87" s="1"/>
  <c r="H583" i="87"/>
  <c r="I582" i="87"/>
  <c r="D582" i="87" s="1"/>
  <c r="H582" i="87"/>
  <c r="F582" i="87"/>
  <c r="I581" i="87"/>
  <c r="D581" i="87" s="1"/>
  <c r="H581" i="87"/>
  <c r="G581" i="87"/>
  <c r="F581" i="87"/>
  <c r="I580" i="87"/>
  <c r="H580" i="87"/>
  <c r="G580" i="87"/>
  <c r="F580" i="87"/>
  <c r="I579" i="87"/>
  <c r="D579" i="87" s="1"/>
  <c r="H579" i="87"/>
  <c r="I578" i="87"/>
  <c r="H578" i="87"/>
  <c r="F578" i="87"/>
  <c r="I577" i="87"/>
  <c r="D577" i="87" s="1"/>
  <c r="H577" i="87"/>
  <c r="G577" i="87"/>
  <c r="F577" i="87"/>
  <c r="I576" i="87"/>
  <c r="D576" i="87" s="1"/>
  <c r="H576" i="87"/>
  <c r="G576" i="87"/>
  <c r="F576" i="87"/>
  <c r="I575" i="87"/>
  <c r="H575" i="87"/>
  <c r="I574" i="87"/>
  <c r="H574" i="87"/>
  <c r="F574" i="87"/>
  <c r="I573" i="87"/>
  <c r="D573" i="87" s="1"/>
  <c r="H573" i="87"/>
  <c r="G573" i="87"/>
  <c r="F573" i="87"/>
  <c r="I572" i="87"/>
  <c r="D572" i="87" s="1"/>
  <c r="H572" i="87"/>
  <c r="G572" i="87"/>
  <c r="F572" i="87"/>
  <c r="I571" i="87"/>
  <c r="D571" i="87" s="1"/>
  <c r="H571" i="87"/>
  <c r="I570" i="87"/>
  <c r="H570" i="87"/>
  <c r="F570" i="87"/>
  <c r="I569" i="87"/>
  <c r="D569" i="87" s="1"/>
  <c r="H569" i="87"/>
  <c r="G569" i="87"/>
  <c r="F569" i="87"/>
  <c r="I568" i="87"/>
  <c r="D568" i="87" s="1"/>
  <c r="H568" i="87"/>
  <c r="G568" i="87"/>
  <c r="F568" i="87"/>
  <c r="I567" i="87"/>
  <c r="H567" i="87"/>
  <c r="I566" i="87"/>
  <c r="D566" i="87" s="1"/>
  <c r="H566" i="87"/>
  <c r="F566" i="87"/>
  <c r="I565" i="87"/>
  <c r="D565" i="87" s="1"/>
  <c r="H565" i="87"/>
  <c r="G565" i="87"/>
  <c r="F565" i="87"/>
  <c r="I564" i="87"/>
  <c r="H564" i="87"/>
  <c r="G564" i="87"/>
  <c r="F564" i="87"/>
  <c r="I563" i="87"/>
  <c r="D563" i="87" s="1"/>
  <c r="H563" i="87"/>
  <c r="I562" i="87"/>
  <c r="D562" i="87" s="1"/>
  <c r="H562" i="87"/>
  <c r="F562" i="87"/>
  <c r="I561" i="87"/>
  <c r="D561" i="87" s="1"/>
  <c r="H561" i="87"/>
  <c r="G561" i="87"/>
  <c r="F561" i="87"/>
  <c r="I560" i="87"/>
  <c r="D560" i="87" s="1"/>
  <c r="H560" i="87"/>
  <c r="G560" i="87"/>
  <c r="F560" i="87"/>
  <c r="I559" i="87"/>
  <c r="D559" i="87" s="1"/>
  <c r="H559" i="87"/>
  <c r="I558" i="87"/>
  <c r="D558" i="87" s="1"/>
  <c r="H558" i="87"/>
  <c r="F558" i="87"/>
  <c r="I557" i="87"/>
  <c r="D557" i="87" s="1"/>
  <c r="H557" i="87"/>
  <c r="G557" i="87"/>
  <c r="F557" i="87"/>
  <c r="I556" i="87"/>
  <c r="H556" i="87"/>
  <c r="G556" i="87"/>
  <c r="F556" i="87"/>
  <c r="I555" i="87"/>
  <c r="D555" i="87" s="1"/>
  <c r="H555" i="87"/>
  <c r="I554" i="87"/>
  <c r="H554" i="87"/>
  <c r="F554" i="87"/>
  <c r="I553" i="87"/>
  <c r="D553" i="87" s="1"/>
  <c r="H553" i="87"/>
  <c r="G553" i="87"/>
  <c r="F553" i="87"/>
  <c r="I552" i="87"/>
  <c r="D552" i="87" s="1"/>
  <c r="H552" i="87"/>
  <c r="G552" i="87"/>
  <c r="F552" i="87"/>
  <c r="I551" i="87"/>
  <c r="H551" i="87"/>
  <c r="I550" i="87"/>
  <c r="C550" i="87" s="1"/>
  <c r="H550" i="87"/>
  <c r="F550" i="87"/>
  <c r="I549" i="87"/>
  <c r="D549" i="87" s="1"/>
  <c r="H549" i="87"/>
  <c r="G549" i="87"/>
  <c r="F549" i="87"/>
  <c r="I548" i="87"/>
  <c r="D548" i="87" s="1"/>
  <c r="H548" i="87"/>
  <c r="G548" i="87"/>
  <c r="F548" i="87"/>
  <c r="I547" i="87"/>
  <c r="C547" i="87" s="1"/>
  <c r="H547" i="87"/>
  <c r="I546" i="87"/>
  <c r="H546" i="87"/>
  <c r="F546" i="87"/>
  <c r="I545" i="87"/>
  <c r="D545" i="87" s="1"/>
  <c r="H545" i="87"/>
  <c r="G545" i="87"/>
  <c r="F545" i="87"/>
  <c r="I544" i="87"/>
  <c r="H544" i="87"/>
  <c r="G544" i="87"/>
  <c r="F544" i="87"/>
  <c r="I543" i="87"/>
  <c r="D543" i="87" s="1"/>
  <c r="H543" i="87"/>
  <c r="I542" i="87"/>
  <c r="D542" i="87" s="1"/>
  <c r="H542" i="87"/>
  <c r="F542" i="87"/>
  <c r="I541" i="87"/>
  <c r="D541" i="87" s="1"/>
  <c r="H541" i="87"/>
  <c r="G541" i="87"/>
  <c r="F541" i="87"/>
  <c r="I540" i="87"/>
  <c r="H540" i="87"/>
  <c r="G540" i="87"/>
  <c r="F540" i="87"/>
  <c r="I539" i="87"/>
  <c r="D539" i="87" s="1"/>
  <c r="H539" i="87"/>
  <c r="I538" i="87"/>
  <c r="H538" i="87"/>
  <c r="F538" i="87"/>
  <c r="I537" i="87"/>
  <c r="D537" i="87" s="1"/>
  <c r="H537" i="87"/>
  <c r="G537" i="87"/>
  <c r="F537" i="87"/>
  <c r="I536" i="87"/>
  <c r="H536" i="87"/>
  <c r="G536" i="87"/>
  <c r="F536" i="87"/>
  <c r="I535" i="87"/>
  <c r="D535" i="87" s="1"/>
  <c r="H535" i="87"/>
  <c r="I534" i="87"/>
  <c r="H534" i="87"/>
  <c r="F534" i="87"/>
  <c r="I533" i="87"/>
  <c r="D533" i="87" s="1"/>
  <c r="H533" i="87"/>
  <c r="G533" i="87"/>
  <c r="F533" i="87"/>
  <c r="I532" i="87"/>
  <c r="H532" i="87"/>
  <c r="G532" i="87"/>
  <c r="F532" i="87"/>
  <c r="I531" i="87"/>
  <c r="D531" i="87" s="1"/>
  <c r="H531" i="87"/>
  <c r="I530" i="87"/>
  <c r="H530" i="87"/>
  <c r="F530" i="87"/>
  <c r="I529" i="87"/>
  <c r="D529" i="87" s="1"/>
  <c r="H529" i="87"/>
  <c r="G529" i="87"/>
  <c r="F529" i="87"/>
  <c r="I528" i="87"/>
  <c r="D528" i="87" s="1"/>
  <c r="H528" i="87"/>
  <c r="G528" i="87"/>
  <c r="F528" i="87"/>
  <c r="I527" i="87"/>
  <c r="C527" i="87" s="1"/>
  <c r="H527" i="87"/>
  <c r="I526" i="87"/>
  <c r="H526" i="87"/>
  <c r="F526" i="87"/>
  <c r="I525" i="87"/>
  <c r="D525" i="87" s="1"/>
  <c r="H525" i="87"/>
  <c r="G525" i="87"/>
  <c r="F525" i="87"/>
  <c r="I524" i="87"/>
  <c r="D524" i="87" s="1"/>
  <c r="H524" i="87"/>
  <c r="G524" i="87"/>
  <c r="F524" i="87"/>
  <c r="I523" i="87"/>
  <c r="D523" i="87" s="1"/>
  <c r="H523" i="87"/>
  <c r="I522" i="87"/>
  <c r="C522" i="87" s="1"/>
  <c r="H522" i="87"/>
  <c r="F522" i="87"/>
  <c r="I521" i="87"/>
  <c r="D521" i="87" s="1"/>
  <c r="H521" i="87"/>
  <c r="G521" i="87"/>
  <c r="F521" i="87"/>
  <c r="I520" i="87"/>
  <c r="D520" i="87" s="1"/>
  <c r="H520" i="87"/>
  <c r="G520" i="87"/>
  <c r="F520" i="87"/>
  <c r="I519" i="87"/>
  <c r="D519" i="87" s="1"/>
  <c r="H519" i="87"/>
  <c r="I518" i="87"/>
  <c r="D518" i="87" s="1"/>
  <c r="H518" i="87"/>
  <c r="F518" i="87"/>
  <c r="I517" i="87"/>
  <c r="D517" i="87" s="1"/>
  <c r="H517" i="87"/>
  <c r="G517" i="87"/>
  <c r="F517" i="87"/>
  <c r="I516" i="87"/>
  <c r="H516" i="87"/>
  <c r="G516" i="87"/>
  <c r="F516" i="87"/>
  <c r="I515" i="87"/>
  <c r="D515" i="87" s="1"/>
  <c r="H515" i="87"/>
  <c r="I514" i="87"/>
  <c r="D514" i="87" s="1"/>
  <c r="H514" i="87"/>
  <c r="F514" i="87"/>
  <c r="I513" i="87"/>
  <c r="D513" i="87" s="1"/>
  <c r="H513" i="87"/>
  <c r="G513" i="87"/>
  <c r="F513" i="87"/>
  <c r="I512" i="87"/>
  <c r="D512" i="87" s="1"/>
  <c r="H512" i="87"/>
  <c r="G512" i="87"/>
  <c r="F512" i="87"/>
  <c r="I511" i="87"/>
  <c r="D511" i="87" s="1"/>
  <c r="H511" i="87"/>
  <c r="I510" i="87"/>
  <c r="H510" i="87"/>
  <c r="F510" i="87"/>
  <c r="I509" i="87"/>
  <c r="D509" i="87" s="1"/>
  <c r="H509" i="87"/>
  <c r="G509" i="87"/>
  <c r="F509" i="87"/>
  <c r="I508" i="87"/>
  <c r="D508" i="87" s="1"/>
  <c r="H508" i="87"/>
  <c r="G508" i="87"/>
  <c r="F508" i="87"/>
  <c r="I507" i="87"/>
  <c r="D507" i="87" s="1"/>
  <c r="H507" i="87"/>
  <c r="I506" i="87"/>
  <c r="H506" i="87"/>
  <c r="F506" i="87"/>
  <c r="I505" i="87"/>
  <c r="D505" i="87" s="1"/>
  <c r="H505" i="87"/>
  <c r="G505" i="87"/>
  <c r="F505" i="87"/>
  <c r="I504" i="87"/>
  <c r="D504" i="87" s="1"/>
  <c r="H504" i="87"/>
  <c r="G504" i="87"/>
  <c r="F504" i="87"/>
  <c r="I503" i="87"/>
  <c r="D503" i="87" s="1"/>
  <c r="H503" i="87"/>
  <c r="I502" i="87"/>
  <c r="C502" i="87" s="1"/>
  <c r="H502" i="87"/>
  <c r="F502" i="87"/>
  <c r="I501" i="87"/>
  <c r="D501" i="87" s="1"/>
  <c r="H501" i="87"/>
  <c r="G501" i="87"/>
  <c r="F501" i="87"/>
  <c r="I500" i="87"/>
  <c r="H500" i="87"/>
  <c r="G500" i="87"/>
  <c r="F500" i="87"/>
  <c r="I499" i="87"/>
  <c r="D499" i="87" s="1"/>
  <c r="H499" i="87"/>
  <c r="I498" i="87"/>
  <c r="D498" i="87" s="1"/>
  <c r="H498" i="87"/>
  <c r="F498" i="87"/>
  <c r="I497" i="87"/>
  <c r="D497" i="87" s="1"/>
  <c r="H497" i="87"/>
  <c r="G497" i="87"/>
  <c r="F497" i="87"/>
  <c r="I496" i="87"/>
  <c r="H496" i="87"/>
  <c r="G496" i="87"/>
  <c r="F496" i="87"/>
  <c r="I495" i="87"/>
  <c r="D495" i="87" s="1"/>
  <c r="H495" i="87"/>
  <c r="I494" i="87"/>
  <c r="D494" i="87" s="1"/>
  <c r="H494" i="87"/>
  <c r="F494" i="87"/>
  <c r="I493" i="87"/>
  <c r="H493" i="87"/>
  <c r="G493" i="87"/>
  <c r="F493" i="87"/>
  <c r="I492" i="87"/>
  <c r="D492" i="87" s="1"/>
  <c r="H492" i="87"/>
  <c r="G492" i="87"/>
  <c r="F492" i="87"/>
  <c r="I491" i="87"/>
  <c r="D491" i="87" s="1"/>
  <c r="H491" i="87"/>
  <c r="I490" i="87"/>
  <c r="H490" i="87"/>
  <c r="F490" i="87"/>
  <c r="I489" i="87"/>
  <c r="H489" i="87"/>
  <c r="G489" i="87"/>
  <c r="F489" i="87"/>
  <c r="I488" i="87"/>
  <c r="D488" i="87" s="1"/>
  <c r="H488" i="87"/>
  <c r="G488" i="87"/>
  <c r="F488" i="87"/>
  <c r="I487" i="87"/>
  <c r="D487" i="87" s="1"/>
  <c r="H487" i="87"/>
  <c r="I486" i="87"/>
  <c r="D486" i="87" s="1"/>
  <c r="H486" i="87"/>
  <c r="F486" i="87"/>
  <c r="I485" i="87"/>
  <c r="D485" i="87" s="1"/>
  <c r="H485" i="87"/>
  <c r="G485" i="87"/>
  <c r="F485" i="87"/>
  <c r="I484" i="87"/>
  <c r="H484" i="87"/>
  <c r="G484" i="87"/>
  <c r="F484" i="87"/>
  <c r="I483" i="87"/>
  <c r="D483" i="87" s="1"/>
  <c r="H483" i="87"/>
  <c r="I482" i="87"/>
  <c r="H482" i="87"/>
  <c r="F482" i="87"/>
  <c r="I481" i="87"/>
  <c r="C481" i="87" s="1"/>
  <c r="H481" i="87"/>
  <c r="G481" i="87"/>
  <c r="F481" i="87"/>
  <c r="I480" i="87"/>
  <c r="C480" i="87" s="1"/>
  <c r="H480" i="87"/>
  <c r="G480" i="87"/>
  <c r="F480" i="87"/>
  <c r="I479" i="87"/>
  <c r="D479" i="87" s="1"/>
  <c r="H479" i="87"/>
  <c r="I478" i="87"/>
  <c r="D478" i="87" s="1"/>
  <c r="H478" i="87"/>
  <c r="F478" i="87"/>
  <c r="I477" i="87"/>
  <c r="D477" i="87" s="1"/>
  <c r="H477" i="87"/>
  <c r="G477" i="87"/>
  <c r="F477" i="87"/>
  <c r="I476" i="87"/>
  <c r="D476" i="87" s="1"/>
  <c r="H476" i="87"/>
  <c r="G476" i="87"/>
  <c r="F476" i="87"/>
  <c r="I475" i="87"/>
  <c r="H475" i="87"/>
  <c r="I474" i="87"/>
  <c r="D474" i="87" s="1"/>
  <c r="H474" i="87"/>
  <c r="F474" i="87"/>
  <c r="I473" i="87"/>
  <c r="D473" i="87" s="1"/>
  <c r="H473" i="87"/>
  <c r="G473" i="87"/>
  <c r="F473" i="87"/>
  <c r="I472" i="87"/>
  <c r="D472" i="87" s="1"/>
  <c r="H472" i="87"/>
  <c r="G472" i="87"/>
  <c r="F472" i="87"/>
  <c r="I471" i="87"/>
  <c r="D471" i="87" s="1"/>
  <c r="H471" i="87"/>
  <c r="G471" i="87"/>
  <c r="I470" i="87"/>
  <c r="H470" i="87"/>
  <c r="F470" i="87"/>
  <c r="I469" i="87"/>
  <c r="D469" i="87" s="1"/>
  <c r="H469" i="87"/>
  <c r="G469" i="87"/>
  <c r="F469" i="87"/>
  <c r="I468" i="87"/>
  <c r="C468" i="87" s="1"/>
  <c r="H468" i="87"/>
  <c r="G468" i="87"/>
  <c r="F468" i="87"/>
  <c r="I467" i="87"/>
  <c r="D467" i="87" s="1"/>
  <c r="H467" i="87"/>
  <c r="I466" i="87"/>
  <c r="D466" i="87" s="1"/>
  <c r="H466" i="87"/>
  <c r="F466" i="87"/>
  <c r="I465" i="87"/>
  <c r="D465" i="87" s="1"/>
  <c r="H465" i="87"/>
  <c r="G465" i="87"/>
  <c r="F465" i="87"/>
  <c r="I464" i="87"/>
  <c r="D464" i="87" s="1"/>
  <c r="H464" i="87"/>
  <c r="G464" i="87"/>
  <c r="F464" i="87"/>
  <c r="I463" i="87"/>
  <c r="D463" i="87" s="1"/>
  <c r="H463" i="87"/>
  <c r="I462" i="87"/>
  <c r="D462" i="87" s="1"/>
  <c r="H462" i="87"/>
  <c r="F462" i="87"/>
  <c r="I461" i="87"/>
  <c r="D461" i="87" s="1"/>
  <c r="H461" i="87"/>
  <c r="G461" i="87"/>
  <c r="F461" i="87"/>
  <c r="I460" i="87"/>
  <c r="D460" i="87" s="1"/>
  <c r="H460" i="87"/>
  <c r="G460" i="87"/>
  <c r="F460" i="87"/>
  <c r="I459" i="87"/>
  <c r="D459" i="87" s="1"/>
  <c r="H459" i="87"/>
  <c r="I458" i="87"/>
  <c r="D458" i="87" s="1"/>
  <c r="H458" i="87"/>
  <c r="F458" i="87"/>
  <c r="I457" i="87"/>
  <c r="D457" i="87" s="1"/>
  <c r="H457" i="87"/>
  <c r="G457" i="87"/>
  <c r="F457" i="87"/>
  <c r="I456" i="87"/>
  <c r="D456" i="87" s="1"/>
  <c r="H456" i="87"/>
  <c r="G456" i="87"/>
  <c r="F456" i="87"/>
  <c r="I455" i="87"/>
  <c r="D455" i="87" s="1"/>
  <c r="H455" i="87"/>
  <c r="I454" i="87"/>
  <c r="D454" i="87" s="1"/>
  <c r="H454" i="87"/>
  <c r="F454" i="87"/>
  <c r="I453" i="87"/>
  <c r="D453" i="87" s="1"/>
  <c r="H453" i="87"/>
  <c r="G453" i="87"/>
  <c r="F453" i="87"/>
  <c r="I452" i="87"/>
  <c r="D452" i="87" s="1"/>
  <c r="H452" i="87"/>
  <c r="G452" i="87"/>
  <c r="F452" i="87"/>
  <c r="I451" i="87"/>
  <c r="D451" i="87" s="1"/>
  <c r="H451" i="87"/>
  <c r="I450" i="87"/>
  <c r="H450" i="87"/>
  <c r="F450" i="87"/>
  <c r="I449" i="87"/>
  <c r="D449" i="87" s="1"/>
  <c r="H449" i="87"/>
  <c r="G449" i="87"/>
  <c r="F449" i="87"/>
  <c r="I448" i="87"/>
  <c r="D448" i="87" s="1"/>
  <c r="H448" i="87"/>
  <c r="G448" i="87"/>
  <c r="F448" i="87"/>
  <c r="I447" i="87"/>
  <c r="D447" i="87" s="1"/>
  <c r="H447" i="87"/>
  <c r="I446" i="87"/>
  <c r="H446" i="87"/>
  <c r="F446" i="87"/>
  <c r="I445" i="87"/>
  <c r="D445" i="87" s="1"/>
  <c r="H445" i="87"/>
  <c r="G445" i="87"/>
  <c r="F445" i="87"/>
  <c r="I444" i="87"/>
  <c r="H444" i="87"/>
  <c r="G444" i="87"/>
  <c r="F444" i="87"/>
  <c r="I443" i="87"/>
  <c r="D443" i="87" s="1"/>
  <c r="H443" i="87"/>
  <c r="I442" i="87"/>
  <c r="H442" i="87"/>
  <c r="F442" i="87"/>
  <c r="I441" i="87"/>
  <c r="D441" i="87" s="1"/>
  <c r="H441" i="87"/>
  <c r="G441" i="87"/>
  <c r="F441" i="87"/>
  <c r="I440" i="87"/>
  <c r="H440" i="87"/>
  <c r="G440" i="87"/>
  <c r="F440" i="87"/>
  <c r="I439" i="87"/>
  <c r="C439" i="87" s="1"/>
  <c r="H439" i="87"/>
  <c r="I438" i="87"/>
  <c r="D438" i="87" s="1"/>
  <c r="H438" i="87"/>
  <c r="F438" i="87"/>
  <c r="I437" i="87"/>
  <c r="D437" i="87" s="1"/>
  <c r="H437" i="87"/>
  <c r="G437" i="87"/>
  <c r="F437" i="87"/>
  <c r="I436" i="87"/>
  <c r="H436" i="87"/>
  <c r="G436" i="87"/>
  <c r="F436" i="87"/>
  <c r="I435" i="87"/>
  <c r="D435" i="87" s="1"/>
  <c r="H435" i="87"/>
  <c r="I434" i="87"/>
  <c r="H434" i="87"/>
  <c r="F434" i="87"/>
  <c r="I433" i="87"/>
  <c r="D433" i="87" s="1"/>
  <c r="H433" i="87"/>
  <c r="G433" i="87"/>
  <c r="F433" i="87"/>
  <c r="I432" i="87"/>
  <c r="H432" i="87"/>
  <c r="G432" i="87"/>
  <c r="F432" i="87"/>
  <c r="I431" i="87"/>
  <c r="D431" i="87" s="1"/>
  <c r="H431" i="87"/>
  <c r="I430" i="87"/>
  <c r="D430" i="87" s="1"/>
  <c r="H430" i="87"/>
  <c r="F430" i="87"/>
  <c r="I429" i="87"/>
  <c r="H429" i="87"/>
  <c r="G429" i="87"/>
  <c r="F429" i="87"/>
  <c r="I428" i="87"/>
  <c r="H428" i="87"/>
  <c r="G428" i="87"/>
  <c r="F428" i="87"/>
  <c r="I427" i="87"/>
  <c r="D427" i="87" s="1"/>
  <c r="H427" i="87"/>
  <c r="I426" i="87"/>
  <c r="D426" i="87" s="1"/>
  <c r="H426" i="87"/>
  <c r="F426" i="87"/>
  <c r="I425" i="87"/>
  <c r="D425" i="87" s="1"/>
  <c r="H425" i="87"/>
  <c r="G425" i="87"/>
  <c r="F425" i="87"/>
  <c r="I424" i="87"/>
  <c r="D424" i="87" s="1"/>
  <c r="H424" i="87"/>
  <c r="G424" i="87"/>
  <c r="F424" i="87"/>
  <c r="I423" i="87"/>
  <c r="D423" i="87" s="1"/>
  <c r="H423" i="87"/>
  <c r="I422" i="87"/>
  <c r="D422" i="87" s="1"/>
  <c r="H422" i="87"/>
  <c r="F422" i="87"/>
  <c r="I421" i="87"/>
  <c r="D421" i="87" s="1"/>
  <c r="H421" i="87"/>
  <c r="G421" i="87"/>
  <c r="F421" i="87"/>
  <c r="I420" i="87"/>
  <c r="D420" i="87" s="1"/>
  <c r="H420" i="87"/>
  <c r="G420" i="87"/>
  <c r="F420" i="87"/>
  <c r="I419" i="87"/>
  <c r="D419" i="87" s="1"/>
  <c r="H419" i="87"/>
  <c r="I418" i="87"/>
  <c r="C418" i="87" s="1"/>
  <c r="H418" i="87"/>
  <c r="F418" i="87"/>
  <c r="I417" i="87"/>
  <c r="D417" i="87" s="1"/>
  <c r="H417" i="87"/>
  <c r="G417" i="87"/>
  <c r="F417" i="87"/>
  <c r="I416" i="87"/>
  <c r="H416" i="87"/>
  <c r="G416" i="87"/>
  <c r="F416" i="87"/>
  <c r="I415" i="87"/>
  <c r="D415" i="87" s="1"/>
  <c r="H415" i="87"/>
  <c r="I414" i="87"/>
  <c r="D414" i="87" s="1"/>
  <c r="H414" i="87"/>
  <c r="F414" i="87"/>
  <c r="I413" i="87"/>
  <c r="D413" i="87" s="1"/>
  <c r="H413" i="87"/>
  <c r="G413" i="87"/>
  <c r="F413" i="87"/>
  <c r="I412" i="87"/>
  <c r="H412" i="87"/>
  <c r="G412" i="87"/>
  <c r="F412" i="87"/>
  <c r="I411" i="87"/>
  <c r="D411" i="87" s="1"/>
  <c r="H411" i="87"/>
  <c r="I410" i="87"/>
  <c r="H410" i="87"/>
  <c r="F410" i="87"/>
  <c r="I409" i="87"/>
  <c r="D409" i="87" s="1"/>
  <c r="H409" i="87"/>
  <c r="G409" i="87"/>
  <c r="F409" i="87"/>
  <c r="I408" i="87"/>
  <c r="D408" i="87" s="1"/>
  <c r="H408" i="87"/>
  <c r="G408" i="87"/>
  <c r="F408" i="87"/>
  <c r="I407" i="87"/>
  <c r="D407" i="87" s="1"/>
  <c r="H407" i="87"/>
  <c r="I406" i="87"/>
  <c r="D406" i="87" s="1"/>
  <c r="H406" i="87"/>
  <c r="F406" i="87"/>
  <c r="I405" i="87"/>
  <c r="D405" i="87" s="1"/>
  <c r="H405" i="87"/>
  <c r="G405" i="87"/>
  <c r="F405" i="87"/>
  <c r="I404" i="87"/>
  <c r="D404" i="87" s="1"/>
  <c r="H404" i="87"/>
  <c r="G404" i="87"/>
  <c r="F404" i="87"/>
  <c r="I403" i="87"/>
  <c r="D403" i="87" s="1"/>
  <c r="H403" i="87"/>
  <c r="I402" i="87"/>
  <c r="D402" i="87" s="1"/>
  <c r="H402" i="87"/>
  <c r="F402" i="87"/>
  <c r="I401" i="87"/>
  <c r="D401" i="87" s="1"/>
  <c r="H401" i="87"/>
  <c r="G401" i="87"/>
  <c r="F401" i="87"/>
  <c r="I400" i="87"/>
  <c r="H400" i="87"/>
  <c r="G400" i="87"/>
  <c r="F400" i="87"/>
  <c r="I399" i="87"/>
  <c r="D399" i="87" s="1"/>
  <c r="H399" i="87"/>
  <c r="I398" i="87"/>
  <c r="H398" i="87"/>
  <c r="F398" i="87"/>
  <c r="I397" i="87"/>
  <c r="D397" i="87" s="1"/>
  <c r="H397" i="87"/>
  <c r="G397" i="87"/>
  <c r="F397" i="87"/>
  <c r="I396" i="87"/>
  <c r="D396" i="87" s="1"/>
  <c r="H396" i="87"/>
  <c r="G396" i="87"/>
  <c r="F396" i="87"/>
  <c r="I395" i="87"/>
  <c r="D395" i="87" s="1"/>
  <c r="H395" i="87"/>
  <c r="I394" i="87"/>
  <c r="D394" i="87" s="1"/>
  <c r="H394" i="87"/>
  <c r="F394" i="87"/>
  <c r="I393" i="87"/>
  <c r="D393" i="87" s="1"/>
  <c r="H393" i="87"/>
  <c r="G393" i="87"/>
  <c r="F393" i="87"/>
  <c r="I392" i="87"/>
  <c r="H392" i="87"/>
  <c r="G392" i="87"/>
  <c r="F392" i="87"/>
  <c r="I391" i="87"/>
  <c r="D391" i="87" s="1"/>
  <c r="H391" i="87"/>
  <c r="I390" i="87"/>
  <c r="C390" i="87" s="1"/>
  <c r="H390" i="87"/>
  <c r="F390" i="87"/>
  <c r="I389" i="87"/>
  <c r="D389" i="87" s="1"/>
  <c r="H389" i="87"/>
  <c r="G389" i="87"/>
  <c r="F389" i="87"/>
  <c r="I388" i="87"/>
  <c r="D388" i="87" s="1"/>
  <c r="H388" i="87"/>
  <c r="G388" i="87"/>
  <c r="F388" i="87"/>
  <c r="I387" i="87"/>
  <c r="D387" i="87" s="1"/>
  <c r="H387" i="87"/>
  <c r="I386" i="87"/>
  <c r="D386" i="87" s="1"/>
  <c r="H386" i="87"/>
  <c r="F386" i="87"/>
  <c r="I385" i="87"/>
  <c r="D385" i="87" s="1"/>
  <c r="H385" i="87"/>
  <c r="G385" i="87"/>
  <c r="F385" i="87"/>
  <c r="I384" i="87"/>
  <c r="H384" i="87"/>
  <c r="G384" i="87"/>
  <c r="F384" i="87"/>
  <c r="I383" i="87"/>
  <c r="D383" i="87" s="1"/>
  <c r="H383" i="87"/>
  <c r="I382" i="87"/>
  <c r="D382" i="87" s="1"/>
  <c r="H382" i="87"/>
  <c r="F382" i="87"/>
  <c r="I381" i="87"/>
  <c r="D381" i="87" s="1"/>
  <c r="H381" i="87"/>
  <c r="G381" i="87"/>
  <c r="F381" i="87"/>
  <c r="I380" i="87"/>
  <c r="C380" i="87" s="1"/>
  <c r="H380" i="87"/>
  <c r="G380" i="87"/>
  <c r="F380" i="87"/>
  <c r="I379" i="87"/>
  <c r="D379" i="87" s="1"/>
  <c r="H379" i="87"/>
  <c r="I378" i="87"/>
  <c r="D378" i="87" s="1"/>
  <c r="H378" i="87"/>
  <c r="F378" i="87"/>
  <c r="I377" i="87"/>
  <c r="D377" i="87" s="1"/>
  <c r="H377" i="87"/>
  <c r="G377" i="87"/>
  <c r="F377" i="87"/>
  <c r="I376" i="87"/>
  <c r="D376" i="87" s="1"/>
  <c r="H376" i="87"/>
  <c r="G376" i="87"/>
  <c r="F376" i="87"/>
  <c r="I375" i="87"/>
  <c r="D375" i="87" s="1"/>
  <c r="H375" i="87"/>
  <c r="I374" i="87"/>
  <c r="D374" i="87" s="1"/>
  <c r="H374" i="87"/>
  <c r="F374" i="87"/>
  <c r="I373" i="87"/>
  <c r="D373" i="87" s="1"/>
  <c r="H373" i="87"/>
  <c r="G373" i="87"/>
  <c r="F373" i="87"/>
  <c r="I372" i="87"/>
  <c r="H372" i="87"/>
  <c r="G372" i="87"/>
  <c r="F372" i="87"/>
  <c r="I371" i="87"/>
  <c r="D371" i="87" s="1"/>
  <c r="H371" i="87"/>
  <c r="I370" i="87"/>
  <c r="D370" i="87" s="1"/>
  <c r="H370" i="87"/>
  <c r="F370" i="87"/>
  <c r="I369" i="87"/>
  <c r="C369" i="87" s="1"/>
  <c r="H369" i="87"/>
  <c r="G369" i="87"/>
  <c r="F369" i="87"/>
  <c r="I368" i="87"/>
  <c r="D368" i="87" s="1"/>
  <c r="H368" i="87"/>
  <c r="G368" i="87"/>
  <c r="F368" i="87"/>
  <c r="I367" i="87"/>
  <c r="H367" i="87"/>
  <c r="I366" i="87"/>
  <c r="D366" i="87" s="1"/>
  <c r="H366" i="87"/>
  <c r="F366" i="87"/>
  <c r="I365" i="87"/>
  <c r="D365" i="87" s="1"/>
  <c r="H365" i="87"/>
  <c r="G365" i="87"/>
  <c r="F365" i="87"/>
  <c r="I364" i="87"/>
  <c r="H364" i="87"/>
  <c r="G364" i="87"/>
  <c r="F364" i="87"/>
  <c r="I363" i="87"/>
  <c r="D363" i="87" s="1"/>
  <c r="H363" i="87"/>
  <c r="I362" i="87"/>
  <c r="D362" i="87" s="1"/>
  <c r="H362" i="87"/>
  <c r="F362" i="87"/>
  <c r="I361" i="87"/>
  <c r="D361" i="87" s="1"/>
  <c r="H361" i="87"/>
  <c r="G361" i="87"/>
  <c r="F361" i="87"/>
  <c r="I360" i="87"/>
  <c r="D360" i="87" s="1"/>
  <c r="H360" i="87"/>
  <c r="G360" i="87"/>
  <c r="F360" i="87"/>
  <c r="I359" i="87"/>
  <c r="D359" i="87" s="1"/>
  <c r="H359" i="87"/>
  <c r="I358" i="87"/>
  <c r="D358" i="87" s="1"/>
  <c r="H358" i="87"/>
  <c r="F358" i="87"/>
  <c r="I357" i="87"/>
  <c r="D357" i="87" s="1"/>
  <c r="H357" i="87"/>
  <c r="G357" i="87"/>
  <c r="F357" i="87"/>
  <c r="I356" i="87"/>
  <c r="H356" i="87"/>
  <c r="G356" i="87"/>
  <c r="F356" i="87"/>
  <c r="I355" i="87"/>
  <c r="D355" i="87" s="1"/>
  <c r="H355" i="87"/>
  <c r="I354" i="87"/>
  <c r="D354" i="87" s="1"/>
  <c r="H354" i="87"/>
  <c r="F354" i="87"/>
  <c r="I353" i="87"/>
  <c r="D353" i="87" s="1"/>
  <c r="H353" i="87"/>
  <c r="G353" i="87"/>
  <c r="F353" i="87"/>
  <c r="I352" i="87"/>
  <c r="H352" i="87"/>
  <c r="G352" i="87"/>
  <c r="F352" i="87"/>
  <c r="I351" i="87"/>
  <c r="D351" i="87" s="1"/>
  <c r="H351" i="87"/>
  <c r="I350" i="87"/>
  <c r="D350" i="87" s="1"/>
  <c r="H350" i="87"/>
  <c r="F350" i="87"/>
  <c r="I349" i="87"/>
  <c r="D349" i="87" s="1"/>
  <c r="H349" i="87"/>
  <c r="G349" i="87"/>
  <c r="F349" i="87"/>
  <c r="I348" i="87"/>
  <c r="H348" i="87"/>
  <c r="G348" i="87"/>
  <c r="F348" i="87"/>
  <c r="I347" i="87"/>
  <c r="D347" i="87" s="1"/>
  <c r="H347" i="87"/>
  <c r="I346" i="87"/>
  <c r="H346" i="87"/>
  <c r="F346" i="87"/>
  <c r="I345" i="87"/>
  <c r="C345" i="87" s="1"/>
  <c r="H345" i="87"/>
  <c r="G345" i="87"/>
  <c r="F345" i="87"/>
  <c r="I344" i="87"/>
  <c r="D344" i="87" s="1"/>
  <c r="H344" i="87"/>
  <c r="G344" i="87"/>
  <c r="F344" i="87"/>
  <c r="I343" i="87"/>
  <c r="D343" i="87" s="1"/>
  <c r="H343" i="87"/>
  <c r="I342" i="87"/>
  <c r="H342" i="87"/>
  <c r="F342" i="87"/>
  <c r="I341" i="87"/>
  <c r="C341" i="87" s="1"/>
  <c r="H341" i="87"/>
  <c r="G341" i="87"/>
  <c r="F341" i="87"/>
  <c r="I340" i="87"/>
  <c r="C340" i="87" s="1"/>
  <c r="H340" i="87"/>
  <c r="G340" i="87"/>
  <c r="F340" i="87"/>
  <c r="I339" i="87"/>
  <c r="D339" i="87" s="1"/>
  <c r="H339" i="87"/>
  <c r="I338" i="87"/>
  <c r="D338" i="87" s="1"/>
  <c r="H338" i="87"/>
  <c r="F338" i="87"/>
  <c r="I337" i="87"/>
  <c r="H337" i="87"/>
  <c r="G337" i="87"/>
  <c r="F337" i="87"/>
  <c r="I336" i="87"/>
  <c r="D336" i="87" s="1"/>
  <c r="H336" i="87"/>
  <c r="G336" i="87"/>
  <c r="F336" i="87"/>
  <c r="I335" i="87"/>
  <c r="D335" i="87" s="1"/>
  <c r="H335" i="87"/>
  <c r="I334" i="87"/>
  <c r="C334" i="87" s="1"/>
  <c r="H334" i="87"/>
  <c r="F334" i="87"/>
  <c r="I333" i="87"/>
  <c r="D333" i="87" s="1"/>
  <c r="H333" i="87"/>
  <c r="G333" i="87"/>
  <c r="F333" i="87"/>
  <c r="I332" i="87"/>
  <c r="D332" i="87" s="1"/>
  <c r="H332" i="87"/>
  <c r="G332" i="87"/>
  <c r="F332" i="87"/>
  <c r="I331" i="87"/>
  <c r="D331" i="87" s="1"/>
  <c r="H331" i="87"/>
  <c r="I330" i="87"/>
  <c r="D330" i="87" s="1"/>
  <c r="H330" i="87"/>
  <c r="F330" i="87"/>
  <c r="I329" i="87"/>
  <c r="D329" i="87" s="1"/>
  <c r="H329" i="87"/>
  <c r="G329" i="87"/>
  <c r="F329" i="87"/>
  <c r="I328" i="87"/>
  <c r="D328" i="87" s="1"/>
  <c r="H328" i="87"/>
  <c r="G328" i="87"/>
  <c r="F328" i="87"/>
  <c r="I327" i="87"/>
  <c r="D327" i="87" s="1"/>
  <c r="H327" i="87"/>
  <c r="I326" i="87"/>
  <c r="C326" i="87" s="1"/>
  <c r="H326" i="87"/>
  <c r="F326" i="87"/>
  <c r="I325" i="87"/>
  <c r="C325" i="87" s="1"/>
  <c r="H325" i="87"/>
  <c r="G325" i="87"/>
  <c r="F325" i="87"/>
  <c r="I324" i="87"/>
  <c r="H324" i="87"/>
  <c r="G324" i="87"/>
  <c r="F324" i="87"/>
  <c r="I323" i="87"/>
  <c r="D323" i="87" s="1"/>
  <c r="H323" i="87"/>
  <c r="I322" i="87"/>
  <c r="D322" i="87" s="1"/>
  <c r="H322" i="87"/>
  <c r="F322" i="87"/>
  <c r="I321" i="87"/>
  <c r="D321" i="87" s="1"/>
  <c r="H321" i="87"/>
  <c r="G321" i="87"/>
  <c r="F321" i="87"/>
  <c r="I320" i="87"/>
  <c r="D320" i="87" s="1"/>
  <c r="H320" i="87"/>
  <c r="G320" i="87"/>
  <c r="F320" i="87"/>
  <c r="I319" i="87"/>
  <c r="D319" i="87" s="1"/>
  <c r="H319" i="87"/>
  <c r="I318" i="87"/>
  <c r="D318" i="87" s="1"/>
  <c r="H318" i="87"/>
  <c r="F318" i="87"/>
  <c r="I317" i="87"/>
  <c r="D317" i="87" s="1"/>
  <c r="H317" i="87"/>
  <c r="G317" i="87"/>
  <c r="F317" i="87"/>
  <c r="I316" i="87"/>
  <c r="D316" i="87" s="1"/>
  <c r="H316" i="87"/>
  <c r="G316" i="87"/>
  <c r="F316" i="87"/>
  <c r="I315" i="87"/>
  <c r="D315" i="87" s="1"/>
  <c r="H315" i="87"/>
  <c r="I314" i="87"/>
  <c r="D314" i="87" s="1"/>
  <c r="H314" i="87"/>
  <c r="F314" i="87"/>
  <c r="I313" i="87"/>
  <c r="D313" i="87" s="1"/>
  <c r="H313" i="87"/>
  <c r="G313" i="87"/>
  <c r="F313" i="87"/>
  <c r="I312" i="87"/>
  <c r="H312" i="87"/>
  <c r="G312" i="87"/>
  <c r="F312" i="87"/>
  <c r="I311" i="87"/>
  <c r="D311" i="87" s="1"/>
  <c r="H311" i="87"/>
  <c r="I310" i="87"/>
  <c r="D310" i="87" s="1"/>
  <c r="H310" i="87"/>
  <c r="F310" i="87"/>
  <c r="I309" i="87"/>
  <c r="D309" i="87" s="1"/>
  <c r="H309" i="87"/>
  <c r="G309" i="87"/>
  <c r="F309" i="87"/>
  <c r="I308" i="87"/>
  <c r="D308" i="87" s="1"/>
  <c r="H308" i="87"/>
  <c r="G308" i="87"/>
  <c r="F308" i="87"/>
  <c r="I307" i="87"/>
  <c r="H307" i="87"/>
  <c r="G307" i="87"/>
  <c r="I306" i="87"/>
  <c r="D306" i="87" s="1"/>
  <c r="H306" i="87"/>
  <c r="F306" i="87"/>
  <c r="I305" i="87"/>
  <c r="H305" i="87"/>
  <c r="G305" i="87"/>
  <c r="F305" i="87"/>
  <c r="I304" i="87"/>
  <c r="D304" i="87" s="1"/>
  <c r="H304" i="87"/>
  <c r="G304" i="87"/>
  <c r="F304" i="87"/>
  <c r="I303" i="87"/>
  <c r="D303" i="87" s="1"/>
  <c r="H303" i="87"/>
  <c r="I302" i="87"/>
  <c r="H302" i="87"/>
  <c r="F302" i="87"/>
  <c r="I301" i="87"/>
  <c r="D301" i="87" s="1"/>
  <c r="H301" i="87"/>
  <c r="G301" i="87"/>
  <c r="F301" i="87"/>
  <c r="I300" i="87"/>
  <c r="H300" i="87"/>
  <c r="G300" i="87"/>
  <c r="F300" i="87"/>
  <c r="I299" i="87"/>
  <c r="D299" i="87" s="1"/>
  <c r="H299" i="87"/>
  <c r="I298" i="87"/>
  <c r="D298" i="87" s="1"/>
  <c r="H298" i="87"/>
  <c r="F298" i="87"/>
  <c r="I297" i="87"/>
  <c r="D297" i="87" s="1"/>
  <c r="H297" i="87"/>
  <c r="G297" i="87"/>
  <c r="F297" i="87"/>
  <c r="I296" i="87"/>
  <c r="C296" i="87" s="1"/>
  <c r="H296" i="87"/>
  <c r="G296" i="87"/>
  <c r="F296" i="87"/>
  <c r="I295" i="87"/>
  <c r="D295" i="87" s="1"/>
  <c r="H295" i="87"/>
  <c r="I294" i="87"/>
  <c r="D294" i="87" s="1"/>
  <c r="H294" i="87"/>
  <c r="F294" i="87"/>
  <c r="I293" i="87"/>
  <c r="D293" i="87" s="1"/>
  <c r="H293" i="87"/>
  <c r="G293" i="87"/>
  <c r="F293" i="87"/>
  <c r="I292" i="87"/>
  <c r="D292" i="87" s="1"/>
  <c r="H292" i="87"/>
  <c r="G292" i="87"/>
  <c r="F292" i="87"/>
  <c r="I291" i="87"/>
  <c r="D291" i="87" s="1"/>
  <c r="H291" i="87"/>
  <c r="I290" i="87"/>
  <c r="H290" i="87"/>
  <c r="F290" i="87"/>
  <c r="I289" i="87"/>
  <c r="D289" i="87" s="1"/>
  <c r="H289" i="87"/>
  <c r="G289" i="87"/>
  <c r="F289" i="87"/>
  <c r="I288" i="87"/>
  <c r="D288" i="87" s="1"/>
  <c r="H288" i="87"/>
  <c r="G288" i="87"/>
  <c r="F288" i="87"/>
  <c r="I287" i="87"/>
  <c r="D287" i="87" s="1"/>
  <c r="H287" i="87"/>
  <c r="I286" i="87"/>
  <c r="D286" i="87" s="1"/>
  <c r="H286" i="87"/>
  <c r="F286" i="87"/>
  <c r="I285" i="87"/>
  <c r="D285" i="87" s="1"/>
  <c r="H285" i="87"/>
  <c r="G285" i="87"/>
  <c r="F285" i="87"/>
  <c r="I284" i="87"/>
  <c r="H284" i="87"/>
  <c r="G284" i="87"/>
  <c r="F284" i="87"/>
  <c r="I283" i="87"/>
  <c r="D283" i="87" s="1"/>
  <c r="H283" i="87"/>
  <c r="I282" i="87"/>
  <c r="D282" i="87" s="1"/>
  <c r="H282" i="87"/>
  <c r="F282" i="87"/>
  <c r="I281" i="87"/>
  <c r="D281" i="87" s="1"/>
  <c r="H281" i="87"/>
  <c r="G281" i="87"/>
  <c r="F281" i="87"/>
  <c r="I280" i="87"/>
  <c r="D280" i="87" s="1"/>
  <c r="H280" i="87"/>
  <c r="G280" i="87"/>
  <c r="F280" i="87"/>
  <c r="I279" i="87"/>
  <c r="D279" i="87" s="1"/>
  <c r="H279" i="87"/>
  <c r="I278" i="87"/>
  <c r="D278" i="87" s="1"/>
  <c r="H278" i="87"/>
  <c r="F278" i="87"/>
  <c r="I277" i="87"/>
  <c r="D277" i="87" s="1"/>
  <c r="H277" i="87"/>
  <c r="G277" i="87"/>
  <c r="F277" i="87"/>
  <c r="I276" i="87"/>
  <c r="D276" i="87" s="1"/>
  <c r="H276" i="87"/>
  <c r="G276" i="87"/>
  <c r="F276" i="87"/>
  <c r="I275" i="87"/>
  <c r="D275" i="87" s="1"/>
  <c r="H275" i="87"/>
  <c r="I274" i="87"/>
  <c r="H274" i="87"/>
  <c r="F274" i="87"/>
  <c r="I273" i="87"/>
  <c r="D273" i="87" s="1"/>
  <c r="H273" i="87"/>
  <c r="G273" i="87"/>
  <c r="F273" i="87"/>
  <c r="I272" i="87"/>
  <c r="D272" i="87" s="1"/>
  <c r="H272" i="87"/>
  <c r="G272" i="87"/>
  <c r="F272" i="87"/>
  <c r="I271" i="87"/>
  <c r="D271" i="87" s="1"/>
  <c r="H271" i="87"/>
  <c r="I270" i="87"/>
  <c r="D270" i="87" s="1"/>
  <c r="H270" i="87"/>
  <c r="F270" i="87"/>
  <c r="I269" i="87"/>
  <c r="H269" i="87"/>
  <c r="G269" i="87"/>
  <c r="F269" i="87"/>
  <c r="I268" i="87"/>
  <c r="H268" i="87"/>
  <c r="G268" i="87"/>
  <c r="F268" i="87"/>
  <c r="I267" i="87"/>
  <c r="D267" i="87" s="1"/>
  <c r="H267" i="87"/>
  <c r="I266" i="87"/>
  <c r="D266" i="87" s="1"/>
  <c r="H266" i="87"/>
  <c r="F266" i="87"/>
  <c r="I265" i="87"/>
  <c r="D265" i="87" s="1"/>
  <c r="H265" i="87"/>
  <c r="G265" i="87"/>
  <c r="F265" i="87"/>
  <c r="I264" i="87"/>
  <c r="H264" i="87"/>
  <c r="G264" i="87"/>
  <c r="F264" i="87"/>
  <c r="I263" i="87"/>
  <c r="D263" i="87" s="1"/>
  <c r="H263" i="87"/>
  <c r="I262" i="87"/>
  <c r="D262" i="87" s="1"/>
  <c r="H262" i="87"/>
  <c r="F262" i="87"/>
  <c r="I261" i="87"/>
  <c r="D261" i="87" s="1"/>
  <c r="H261" i="87"/>
  <c r="G261" i="87"/>
  <c r="F261" i="87"/>
  <c r="I260" i="87"/>
  <c r="D260" i="87" s="1"/>
  <c r="H260" i="87"/>
  <c r="G260" i="87"/>
  <c r="F260" i="87"/>
  <c r="I259" i="87"/>
  <c r="D259" i="87" s="1"/>
  <c r="H259" i="87"/>
  <c r="I258" i="87"/>
  <c r="H258" i="87"/>
  <c r="F258" i="87"/>
  <c r="I257" i="87"/>
  <c r="D257" i="87" s="1"/>
  <c r="H257" i="87"/>
  <c r="G257" i="87"/>
  <c r="F257" i="87"/>
  <c r="I256" i="87"/>
  <c r="H256" i="87"/>
  <c r="G256" i="87"/>
  <c r="F256" i="87"/>
  <c r="I255" i="87"/>
  <c r="D255" i="87" s="1"/>
  <c r="H255" i="87"/>
  <c r="I254" i="87"/>
  <c r="D254" i="87" s="1"/>
  <c r="H254" i="87"/>
  <c r="F254" i="87"/>
  <c r="I253" i="87"/>
  <c r="D253" i="87" s="1"/>
  <c r="H253" i="87"/>
  <c r="G253" i="87"/>
  <c r="F253" i="87"/>
  <c r="I252" i="87"/>
  <c r="H252" i="87"/>
  <c r="G252" i="87"/>
  <c r="F252" i="87"/>
  <c r="I251" i="87"/>
  <c r="D251" i="87" s="1"/>
  <c r="H251" i="87"/>
  <c r="I250" i="87"/>
  <c r="H250" i="87"/>
  <c r="F250" i="87"/>
  <c r="I249" i="87"/>
  <c r="D249" i="87" s="1"/>
  <c r="H249" i="87"/>
  <c r="G249" i="87"/>
  <c r="F249" i="87"/>
  <c r="I248" i="87"/>
  <c r="D248" i="87" s="1"/>
  <c r="H248" i="87"/>
  <c r="G248" i="87"/>
  <c r="F248" i="87"/>
  <c r="I247" i="87"/>
  <c r="D247" i="87" s="1"/>
  <c r="H247" i="87"/>
  <c r="I246" i="87"/>
  <c r="D246" i="87" s="1"/>
  <c r="H246" i="87"/>
  <c r="F246" i="87"/>
  <c r="I245" i="87"/>
  <c r="D245" i="87" s="1"/>
  <c r="H245" i="87"/>
  <c r="G245" i="87"/>
  <c r="F245" i="87"/>
  <c r="I244" i="87"/>
  <c r="D244" i="87" s="1"/>
  <c r="H244" i="87"/>
  <c r="G244" i="87"/>
  <c r="F244" i="87"/>
  <c r="I243" i="87"/>
  <c r="D243" i="87" s="1"/>
  <c r="H243" i="87"/>
  <c r="G243" i="87"/>
  <c r="I242" i="87"/>
  <c r="D242" i="87" s="1"/>
  <c r="H242" i="87"/>
  <c r="F242" i="87"/>
  <c r="I241" i="87"/>
  <c r="D241" i="87" s="1"/>
  <c r="H241" i="87"/>
  <c r="G241" i="87"/>
  <c r="F241" i="87"/>
  <c r="I240" i="87"/>
  <c r="H240" i="87"/>
  <c r="G240" i="87"/>
  <c r="F240" i="87"/>
  <c r="I239" i="87"/>
  <c r="H239" i="87"/>
  <c r="I238" i="87"/>
  <c r="D238" i="87" s="1"/>
  <c r="H238" i="87"/>
  <c r="F238" i="87"/>
  <c r="I237" i="87"/>
  <c r="D237" i="87" s="1"/>
  <c r="H237" i="87"/>
  <c r="G237" i="87"/>
  <c r="F237" i="87"/>
  <c r="I236" i="87"/>
  <c r="H236" i="87"/>
  <c r="G236" i="87"/>
  <c r="F236" i="87"/>
  <c r="I235" i="87"/>
  <c r="D235" i="87" s="1"/>
  <c r="H235" i="87"/>
  <c r="I234" i="87"/>
  <c r="H234" i="87"/>
  <c r="F234" i="87"/>
  <c r="I233" i="87"/>
  <c r="D233" i="87" s="1"/>
  <c r="H233" i="87"/>
  <c r="G233" i="87"/>
  <c r="F233" i="87"/>
  <c r="I232" i="87"/>
  <c r="H232" i="87"/>
  <c r="G232" i="87"/>
  <c r="F232" i="87"/>
  <c r="I231" i="87"/>
  <c r="H231" i="87"/>
  <c r="I230" i="87"/>
  <c r="D230" i="87" s="1"/>
  <c r="H230" i="87"/>
  <c r="F230" i="87"/>
  <c r="I229" i="87"/>
  <c r="D229" i="87" s="1"/>
  <c r="H229" i="87"/>
  <c r="G229" i="87"/>
  <c r="F229" i="87"/>
  <c r="I228" i="87"/>
  <c r="H228" i="87"/>
  <c r="G228" i="87"/>
  <c r="F228" i="87"/>
  <c r="I227" i="87"/>
  <c r="D227" i="87" s="1"/>
  <c r="H227" i="87"/>
  <c r="I226" i="87"/>
  <c r="D226" i="87" s="1"/>
  <c r="H226" i="87"/>
  <c r="F226" i="87"/>
  <c r="I225" i="87"/>
  <c r="D225" i="87" s="1"/>
  <c r="H225" i="87"/>
  <c r="G225" i="87"/>
  <c r="F225" i="87"/>
  <c r="I224" i="87"/>
  <c r="D224" i="87" s="1"/>
  <c r="H224" i="87"/>
  <c r="G224" i="87"/>
  <c r="F224" i="87"/>
  <c r="I223" i="87"/>
  <c r="D223" i="87" s="1"/>
  <c r="H223" i="87"/>
  <c r="I222" i="87"/>
  <c r="D222" i="87" s="1"/>
  <c r="H222" i="87"/>
  <c r="F222" i="87"/>
  <c r="I221" i="87"/>
  <c r="D221" i="87" s="1"/>
  <c r="H221" i="87"/>
  <c r="G221" i="87"/>
  <c r="F221" i="87"/>
  <c r="I220" i="87"/>
  <c r="D220" i="87" s="1"/>
  <c r="H220" i="87"/>
  <c r="G220" i="87"/>
  <c r="F220" i="87"/>
  <c r="I219" i="87"/>
  <c r="D219" i="87" s="1"/>
  <c r="H219" i="87"/>
  <c r="I218" i="87"/>
  <c r="D218" i="87" s="1"/>
  <c r="H218" i="87"/>
  <c r="F218" i="87"/>
  <c r="I217" i="87"/>
  <c r="D217" i="87" s="1"/>
  <c r="H217" i="87"/>
  <c r="G217" i="87"/>
  <c r="F217" i="87"/>
  <c r="I216" i="87"/>
  <c r="D216" i="87" s="1"/>
  <c r="H216" i="87"/>
  <c r="G216" i="87"/>
  <c r="F216" i="87"/>
  <c r="I215" i="87"/>
  <c r="D215" i="87" s="1"/>
  <c r="H215" i="87"/>
  <c r="I214" i="87"/>
  <c r="D214" i="87" s="1"/>
  <c r="H214" i="87"/>
  <c r="F214" i="87"/>
  <c r="I213" i="87"/>
  <c r="D213" i="87" s="1"/>
  <c r="H213" i="87"/>
  <c r="G213" i="87"/>
  <c r="F213" i="87"/>
  <c r="I212" i="87"/>
  <c r="D212" i="87" s="1"/>
  <c r="H212" i="87"/>
  <c r="G212" i="87"/>
  <c r="F212" i="87"/>
  <c r="I211" i="87"/>
  <c r="D211" i="87" s="1"/>
  <c r="H211" i="87"/>
  <c r="I210" i="87"/>
  <c r="D210" i="87" s="1"/>
  <c r="H210" i="87"/>
  <c r="F210" i="87"/>
  <c r="I209" i="87"/>
  <c r="D209" i="87" s="1"/>
  <c r="H209" i="87"/>
  <c r="G209" i="87"/>
  <c r="F209" i="87"/>
  <c r="I208" i="87"/>
  <c r="H208" i="87"/>
  <c r="G208" i="87"/>
  <c r="F208" i="87"/>
  <c r="I207" i="87"/>
  <c r="H207" i="87"/>
  <c r="I206" i="87"/>
  <c r="D206" i="87" s="1"/>
  <c r="H206" i="87"/>
  <c r="F206" i="87"/>
  <c r="I205" i="87"/>
  <c r="D205" i="87" s="1"/>
  <c r="H205" i="87"/>
  <c r="G205" i="87"/>
  <c r="F205" i="87"/>
  <c r="I204" i="87"/>
  <c r="C204" i="87" s="1"/>
  <c r="H204" i="87"/>
  <c r="G204" i="87"/>
  <c r="F204" i="87"/>
  <c r="I203" i="87"/>
  <c r="D203" i="87" s="1"/>
  <c r="H203" i="87"/>
  <c r="I202" i="87"/>
  <c r="H202" i="87"/>
  <c r="F202" i="87"/>
  <c r="I201" i="87"/>
  <c r="D201" i="87" s="1"/>
  <c r="H201" i="87"/>
  <c r="G201" i="87"/>
  <c r="F201" i="87"/>
  <c r="I200" i="87"/>
  <c r="D200" i="87" s="1"/>
  <c r="H200" i="87"/>
  <c r="G200" i="87"/>
  <c r="F200" i="87"/>
  <c r="I199" i="87"/>
  <c r="D199" i="87" s="1"/>
  <c r="H199" i="87"/>
  <c r="I198" i="87"/>
  <c r="D198" i="87" s="1"/>
  <c r="H198" i="87"/>
  <c r="F198" i="87"/>
  <c r="I197" i="87"/>
  <c r="D197" i="87" s="1"/>
  <c r="H197" i="87"/>
  <c r="G197" i="87"/>
  <c r="F197" i="87"/>
  <c r="I196" i="87"/>
  <c r="D196" i="87" s="1"/>
  <c r="H196" i="87"/>
  <c r="G196" i="87"/>
  <c r="F196" i="87"/>
  <c r="I195" i="87"/>
  <c r="D195" i="87" s="1"/>
  <c r="H195" i="87"/>
  <c r="I194" i="87"/>
  <c r="D194" i="87" s="1"/>
  <c r="H194" i="87"/>
  <c r="F194" i="87"/>
  <c r="I193" i="87"/>
  <c r="D193" i="87" s="1"/>
  <c r="H193" i="87"/>
  <c r="G193" i="87"/>
  <c r="F193" i="87"/>
  <c r="I192" i="87"/>
  <c r="D192" i="87" s="1"/>
  <c r="H192" i="87"/>
  <c r="G192" i="87"/>
  <c r="F192" i="87"/>
  <c r="I191" i="87"/>
  <c r="D191" i="87" s="1"/>
  <c r="H191" i="87"/>
  <c r="I190" i="87"/>
  <c r="D190" i="87" s="1"/>
  <c r="H190" i="87"/>
  <c r="F190" i="87"/>
  <c r="I189" i="87"/>
  <c r="D189" i="87" s="1"/>
  <c r="H189" i="87"/>
  <c r="G189" i="87"/>
  <c r="F189" i="87"/>
  <c r="I188" i="87"/>
  <c r="C188" i="87" s="1"/>
  <c r="H188" i="87"/>
  <c r="G188" i="87"/>
  <c r="F188" i="87"/>
  <c r="I187" i="87"/>
  <c r="D187" i="87" s="1"/>
  <c r="H187" i="87"/>
  <c r="I186" i="87"/>
  <c r="D186" i="87" s="1"/>
  <c r="H186" i="87"/>
  <c r="F186" i="87"/>
  <c r="I185" i="87"/>
  <c r="D185" i="87" s="1"/>
  <c r="H185" i="87"/>
  <c r="G185" i="87"/>
  <c r="F185" i="87"/>
  <c r="I184" i="87"/>
  <c r="D184" i="87" s="1"/>
  <c r="H184" i="87"/>
  <c r="G184" i="87"/>
  <c r="F184" i="87"/>
  <c r="I183" i="87"/>
  <c r="D183" i="87" s="1"/>
  <c r="H183" i="87"/>
  <c r="I182" i="87"/>
  <c r="H182" i="87"/>
  <c r="F182" i="87"/>
  <c r="I181" i="87"/>
  <c r="D181" i="87" s="1"/>
  <c r="H181" i="87"/>
  <c r="G181" i="87"/>
  <c r="F181" i="87"/>
  <c r="I180" i="87"/>
  <c r="C180" i="87" s="1"/>
  <c r="H180" i="87"/>
  <c r="G180" i="87"/>
  <c r="F180" i="87"/>
  <c r="I179" i="87"/>
  <c r="D179" i="87" s="1"/>
  <c r="H179" i="87"/>
  <c r="I178" i="87"/>
  <c r="H178" i="87"/>
  <c r="F178" i="87"/>
  <c r="I177" i="87"/>
  <c r="C177" i="87" s="1"/>
  <c r="H177" i="87"/>
  <c r="G177" i="87"/>
  <c r="F177" i="87"/>
  <c r="I176" i="87"/>
  <c r="H176" i="87"/>
  <c r="G176" i="87"/>
  <c r="F176" i="87"/>
  <c r="I175" i="87"/>
  <c r="D175" i="87" s="1"/>
  <c r="H175" i="87"/>
  <c r="I174" i="87"/>
  <c r="H174" i="87"/>
  <c r="F174" i="87"/>
  <c r="I173" i="87"/>
  <c r="D173" i="87" s="1"/>
  <c r="H173" i="87"/>
  <c r="G173" i="87"/>
  <c r="F173" i="87"/>
  <c r="I172" i="87"/>
  <c r="H172" i="87"/>
  <c r="G172" i="87"/>
  <c r="F172" i="87"/>
  <c r="I171" i="87"/>
  <c r="D171" i="87" s="1"/>
  <c r="H171" i="87"/>
  <c r="I170" i="87"/>
  <c r="H170" i="87"/>
  <c r="F170" i="87"/>
  <c r="I169" i="87"/>
  <c r="D169" i="87" s="1"/>
  <c r="H169" i="87"/>
  <c r="G169" i="87"/>
  <c r="F169" i="87"/>
  <c r="I168" i="87"/>
  <c r="D168" i="87" s="1"/>
  <c r="H168" i="87"/>
  <c r="G168" i="87"/>
  <c r="F168" i="87"/>
  <c r="I167" i="87"/>
  <c r="D167" i="87" s="1"/>
  <c r="H167" i="87"/>
  <c r="I166" i="87"/>
  <c r="D166" i="87" s="1"/>
  <c r="H166" i="87"/>
  <c r="F166" i="87"/>
  <c r="I165" i="87"/>
  <c r="D165" i="87" s="1"/>
  <c r="H165" i="87"/>
  <c r="G165" i="87"/>
  <c r="F165" i="87"/>
  <c r="I164" i="87"/>
  <c r="H164" i="87"/>
  <c r="G164" i="87"/>
  <c r="F164" i="87"/>
  <c r="I163" i="87"/>
  <c r="D163" i="87" s="1"/>
  <c r="H163" i="87"/>
  <c r="I162" i="87"/>
  <c r="D162" i="87" s="1"/>
  <c r="H162" i="87"/>
  <c r="F162" i="87"/>
  <c r="I161" i="87"/>
  <c r="D161" i="87" s="1"/>
  <c r="H161" i="87"/>
  <c r="G161" i="87"/>
  <c r="F161" i="87"/>
  <c r="I160" i="87"/>
  <c r="D160" i="87" s="1"/>
  <c r="H160" i="87"/>
  <c r="G160" i="87"/>
  <c r="F160" i="87"/>
  <c r="I159" i="87"/>
  <c r="D159" i="87" s="1"/>
  <c r="H159" i="87"/>
  <c r="I158" i="87"/>
  <c r="D158" i="87" s="1"/>
  <c r="H158" i="87"/>
  <c r="F158" i="87"/>
  <c r="I157" i="87"/>
  <c r="D157" i="87" s="1"/>
  <c r="H157" i="87"/>
  <c r="G157" i="87"/>
  <c r="F157" i="87"/>
  <c r="I156" i="87"/>
  <c r="H156" i="87"/>
  <c r="G156" i="87"/>
  <c r="F156" i="87"/>
  <c r="I155" i="87"/>
  <c r="D155" i="87" s="1"/>
  <c r="H155" i="87"/>
  <c r="I154" i="87"/>
  <c r="H154" i="87"/>
  <c r="F154" i="87"/>
  <c r="I153" i="87"/>
  <c r="D153" i="87" s="1"/>
  <c r="H153" i="87"/>
  <c r="G153" i="87"/>
  <c r="F153" i="87"/>
  <c r="I152" i="87"/>
  <c r="D152" i="87" s="1"/>
  <c r="H152" i="87"/>
  <c r="G152" i="87"/>
  <c r="F152" i="87"/>
  <c r="I151" i="87"/>
  <c r="D151" i="87" s="1"/>
  <c r="H151" i="87"/>
  <c r="I150" i="87"/>
  <c r="D150" i="87" s="1"/>
  <c r="H150" i="87"/>
  <c r="F150" i="87"/>
  <c r="I149" i="87"/>
  <c r="D149" i="87" s="1"/>
  <c r="H149" i="87"/>
  <c r="G149" i="87"/>
  <c r="F149" i="87"/>
  <c r="I148" i="87"/>
  <c r="D148" i="87" s="1"/>
  <c r="H148" i="87"/>
  <c r="G148" i="87"/>
  <c r="F148" i="87"/>
  <c r="I147" i="87"/>
  <c r="D147" i="87" s="1"/>
  <c r="H147" i="87"/>
  <c r="I146" i="87"/>
  <c r="D146" i="87" s="1"/>
  <c r="H146" i="87"/>
  <c r="F146" i="87"/>
  <c r="I145" i="87"/>
  <c r="H145" i="87"/>
  <c r="G145" i="87"/>
  <c r="F145" i="87"/>
  <c r="I144" i="87"/>
  <c r="D144" i="87" s="1"/>
  <c r="H144" i="87"/>
  <c r="G144" i="87"/>
  <c r="F144" i="87"/>
  <c r="I143" i="87"/>
  <c r="D143" i="87" s="1"/>
  <c r="H143" i="87"/>
  <c r="I142" i="87"/>
  <c r="H142" i="87"/>
  <c r="F142" i="87"/>
  <c r="I141" i="87"/>
  <c r="D141" i="87" s="1"/>
  <c r="H141" i="87"/>
  <c r="G141" i="87"/>
  <c r="F141" i="87"/>
  <c r="I140" i="87"/>
  <c r="H140" i="87"/>
  <c r="G140" i="87"/>
  <c r="F140" i="87"/>
  <c r="I139" i="87"/>
  <c r="D139" i="87" s="1"/>
  <c r="H139" i="87"/>
  <c r="I138" i="87"/>
  <c r="H138" i="87"/>
  <c r="F138" i="87"/>
  <c r="I137" i="87"/>
  <c r="D137" i="87" s="1"/>
  <c r="H137" i="87"/>
  <c r="G137" i="87"/>
  <c r="F137" i="87"/>
  <c r="I136" i="87"/>
  <c r="D136" i="87" s="1"/>
  <c r="H136" i="87"/>
  <c r="G136" i="87"/>
  <c r="F136" i="87"/>
  <c r="I135" i="87"/>
  <c r="D135" i="87" s="1"/>
  <c r="H135" i="87"/>
  <c r="I134" i="87"/>
  <c r="H134" i="87"/>
  <c r="F134" i="87"/>
  <c r="I133" i="87"/>
  <c r="D133" i="87" s="1"/>
  <c r="H133" i="87"/>
  <c r="G133" i="87"/>
  <c r="F133" i="87"/>
  <c r="I132" i="87"/>
  <c r="D132" i="87" s="1"/>
  <c r="H132" i="87"/>
  <c r="G132" i="87"/>
  <c r="F132" i="87"/>
  <c r="I131" i="87"/>
  <c r="D131" i="87" s="1"/>
  <c r="H131" i="87"/>
  <c r="I130" i="87"/>
  <c r="D130" i="87" s="1"/>
  <c r="H130" i="87"/>
  <c r="F130" i="87"/>
  <c r="I129" i="87"/>
  <c r="D129" i="87" s="1"/>
  <c r="H129" i="87"/>
  <c r="G129" i="87"/>
  <c r="F129" i="87"/>
  <c r="I128" i="87"/>
  <c r="H128" i="87"/>
  <c r="G128" i="87"/>
  <c r="F128" i="87"/>
  <c r="I127" i="87"/>
  <c r="D127" i="87" s="1"/>
  <c r="H127" i="87"/>
  <c r="I126" i="87"/>
  <c r="D126" i="87" s="1"/>
  <c r="H126" i="87"/>
  <c r="F126" i="87"/>
  <c r="I125" i="87"/>
  <c r="D125" i="87" s="1"/>
  <c r="H125" i="87"/>
  <c r="G125" i="87"/>
  <c r="F125" i="87"/>
  <c r="I124" i="87"/>
  <c r="D124" i="87" s="1"/>
  <c r="H124" i="87"/>
  <c r="G124" i="87"/>
  <c r="F124" i="87"/>
  <c r="I123" i="87"/>
  <c r="C123" i="87" s="1"/>
  <c r="H123" i="87"/>
  <c r="I122" i="87"/>
  <c r="H122" i="87"/>
  <c r="F122" i="87"/>
  <c r="I121" i="87"/>
  <c r="D121" i="87" s="1"/>
  <c r="H121" i="87"/>
  <c r="G121" i="87"/>
  <c r="F121" i="87"/>
  <c r="I120" i="87"/>
  <c r="D120" i="87" s="1"/>
  <c r="H120" i="87"/>
  <c r="G120" i="87"/>
  <c r="F120" i="87"/>
  <c r="I119" i="87"/>
  <c r="D119" i="87" s="1"/>
  <c r="H119" i="87"/>
  <c r="I118" i="87"/>
  <c r="D118" i="87" s="1"/>
  <c r="H118" i="87"/>
  <c r="F118" i="87"/>
  <c r="I117" i="87"/>
  <c r="D117" i="87" s="1"/>
  <c r="H117" i="87"/>
  <c r="G117" i="87"/>
  <c r="F117" i="87"/>
  <c r="I116" i="87"/>
  <c r="D116" i="87" s="1"/>
  <c r="H116" i="87"/>
  <c r="G116" i="87"/>
  <c r="F116" i="87"/>
  <c r="I115" i="87"/>
  <c r="H115" i="87"/>
  <c r="I114" i="87"/>
  <c r="H114" i="87"/>
  <c r="F114" i="87"/>
  <c r="I113" i="87"/>
  <c r="D113" i="87" s="1"/>
  <c r="H113" i="87"/>
  <c r="G113" i="87"/>
  <c r="F113" i="87"/>
  <c r="I112" i="87"/>
  <c r="C112" i="87" s="1"/>
  <c r="H112" i="87"/>
  <c r="G112" i="87"/>
  <c r="F112" i="87"/>
  <c r="I111" i="87"/>
  <c r="D111" i="87" s="1"/>
  <c r="H111" i="87"/>
  <c r="I110" i="87"/>
  <c r="H110" i="87"/>
  <c r="F110" i="87"/>
  <c r="I109" i="87"/>
  <c r="D109" i="87" s="1"/>
  <c r="H109" i="87"/>
  <c r="G109" i="87"/>
  <c r="F109" i="87"/>
  <c r="I108" i="87"/>
  <c r="C108" i="87" s="1"/>
  <c r="H108" i="87"/>
  <c r="G108" i="87"/>
  <c r="F108" i="87"/>
  <c r="I107" i="87"/>
  <c r="D107" i="87" s="1"/>
  <c r="H107" i="87"/>
  <c r="I106" i="87"/>
  <c r="H106" i="87"/>
  <c r="F106" i="87"/>
  <c r="I105" i="87"/>
  <c r="D105" i="87" s="1"/>
  <c r="H105" i="87"/>
  <c r="G105" i="87"/>
  <c r="F105" i="87"/>
  <c r="I104" i="87"/>
  <c r="D104" i="87" s="1"/>
  <c r="H104" i="87"/>
  <c r="G104" i="87"/>
  <c r="F104" i="87"/>
  <c r="I103" i="87"/>
  <c r="C103" i="87" s="1"/>
  <c r="H103" i="87"/>
  <c r="I102" i="87"/>
  <c r="H102" i="87"/>
  <c r="F102" i="87"/>
  <c r="I101" i="87"/>
  <c r="C101" i="87" s="1"/>
  <c r="H101" i="87"/>
  <c r="G101" i="87"/>
  <c r="F101" i="87"/>
  <c r="I100" i="87"/>
  <c r="H100" i="87"/>
  <c r="G100" i="87"/>
  <c r="F100" i="87"/>
  <c r="I99" i="87"/>
  <c r="D99" i="87" s="1"/>
  <c r="H99" i="87"/>
  <c r="I98" i="87"/>
  <c r="H98" i="87"/>
  <c r="F98" i="87"/>
  <c r="I97" i="87"/>
  <c r="D97" i="87" s="1"/>
  <c r="H97" i="87"/>
  <c r="G97" i="87"/>
  <c r="F97" i="87"/>
  <c r="I96" i="87"/>
  <c r="H96" i="87"/>
  <c r="G96" i="87"/>
  <c r="F96" i="87"/>
  <c r="I95" i="87"/>
  <c r="D95" i="87" s="1"/>
  <c r="H95" i="87"/>
  <c r="I94" i="87"/>
  <c r="D94" i="87" s="1"/>
  <c r="H94" i="87"/>
  <c r="F94" i="87"/>
  <c r="I93" i="87"/>
  <c r="D93" i="87" s="1"/>
  <c r="H93" i="87"/>
  <c r="G93" i="87"/>
  <c r="F93" i="87"/>
  <c r="I92" i="87"/>
  <c r="D92" i="87" s="1"/>
  <c r="H92" i="87"/>
  <c r="G92" i="87"/>
  <c r="F92" i="87"/>
  <c r="I91" i="87"/>
  <c r="D91" i="87" s="1"/>
  <c r="H91" i="87"/>
  <c r="I90" i="87"/>
  <c r="D90" i="87" s="1"/>
  <c r="H90" i="87"/>
  <c r="F90" i="87"/>
  <c r="I89" i="87"/>
  <c r="D89" i="87" s="1"/>
  <c r="H89" i="87"/>
  <c r="G89" i="87"/>
  <c r="F89" i="87"/>
  <c r="I88" i="87"/>
  <c r="H88" i="87"/>
  <c r="G88" i="87"/>
  <c r="F88" i="87"/>
  <c r="I87" i="87"/>
  <c r="D87" i="87" s="1"/>
  <c r="H87" i="87"/>
  <c r="G87" i="87"/>
  <c r="I86" i="87"/>
  <c r="H86" i="87"/>
  <c r="F86" i="87"/>
  <c r="I85" i="87"/>
  <c r="D85" i="87" s="1"/>
  <c r="H85" i="87"/>
  <c r="G85" i="87"/>
  <c r="F85" i="87"/>
  <c r="I84" i="87"/>
  <c r="H84" i="87"/>
  <c r="G84" i="87"/>
  <c r="F84" i="87"/>
  <c r="I83" i="87"/>
  <c r="D83" i="87" s="1"/>
  <c r="H83" i="87"/>
  <c r="I82" i="87"/>
  <c r="D82" i="87" s="1"/>
  <c r="H82" i="87"/>
  <c r="F82" i="87"/>
  <c r="I81" i="87"/>
  <c r="D81" i="87" s="1"/>
  <c r="H81" i="87"/>
  <c r="G81" i="87"/>
  <c r="F81" i="87"/>
  <c r="I80" i="87"/>
  <c r="D80" i="87" s="1"/>
  <c r="H80" i="87"/>
  <c r="G80" i="87"/>
  <c r="F80" i="87"/>
  <c r="I79" i="87"/>
  <c r="D79" i="87" s="1"/>
  <c r="H79" i="87"/>
  <c r="I78" i="87"/>
  <c r="H78" i="87"/>
  <c r="F78" i="87"/>
  <c r="I77" i="87"/>
  <c r="D77" i="87" s="1"/>
  <c r="H77" i="87"/>
  <c r="G77" i="87"/>
  <c r="F77" i="87"/>
  <c r="I76" i="87"/>
  <c r="H76" i="87"/>
  <c r="G76" i="87"/>
  <c r="F76" i="87"/>
  <c r="I75" i="87"/>
  <c r="D75" i="87" s="1"/>
  <c r="H75" i="87"/>
  <c r="I74" i="87"/>
  <c r="D74" i="87" s="1"/>
  <c r="H74" i="87"/>
  <c r="F74" i="87"/>
  <c r="I73" i="87"/>
  <c r="D73" i="87" s="1"/>
  <c r="H73" i="87"/>
  <c r="G73" i="87"/>
  <c r="F73" i="87"/>
  <c r="I72" i="87"/>
  <c r="H72" i="87"/>
  <c r="G72" i="87"/>
  <c r="F72" i="87"/>
  <c r="I71" i="87"/>
  <c r="D71" i="87" s="1"/>
  <c r="H71" i="87"/>
  <c r="I70" i="87"/>
  <c r="H70" i="87"/>
  <c r="F70" i="87"/>
  <c r="I69" i="87"/>
  <c r="D69" i="87" s="1"/>
  <c r="H69" i="87"/>
  <c r="G69" i="87"/>
  <c r="F69" i="87"/>
  <c r="I68" i="87"/>
  <c r="D68" i="87" s="1"/>
  <c r="H68" i="87"/>
  <c r="G68" i="87"/>
  <c r="F68" i="87"/>
  <c r="I67" i="87"/>
  <c r="D67" i="87" s="1"/>
  <c r="H67" i="87"/>
  <c r="I66" i="87"/>
  <c r="D66" i="87" s="1"/>
  <c r="H66" i="87"/>
  <c r="F66" i="87"/>
  <c r="I65" i="87"/>
  <c r="D65" i="87" s="1"/>
  <c r="H65" i="87"/>
  <c r="G65" i="87"/>
  <c r="F65" i="87"/>
  <c r="I64" i="87"/>
  <c r="H64" i="87"/>
  <c r="G64" i="87"/>
  <c r="F64" i="87"/>
  <c r="I63" i="87"/>
  <c r="D63" i="87" s="1"/>
  <c r="H63" i="87"/>
  <c r="I62" i="87"/>
  <c r="D62" i="87" s="1"/>
  <c r="H62" i="87"/>
  <c r="F62" i="87"/>
  <c r="I61" i="87"/>
  <c r="D61" i="87" s="1"/>
  <c r="H61" i="87"/>
  <c r="G61" i="87"/>
  <c r="F61" i="87"/>
  <c r="I60" i="87"/>
  <c r="D60" i="87" s="1"/>
  <c r="H60" i="87"/>
  <c r="G60" i="87"/>
  <c r="F60" i="87"/>
  <c r="I59" i="87"/>
  <c r="D59" i="87" s="1"/>
  <c r="H59" i="87"/>
  <c r="I58" i="87"/>
  <c r="D58" i="87" s="1"/>
  <c r="H58" i="87"/>
  <c r="F58" i="87"/>
  <c r="I57" i="87"/>
  <c r="D57" i="87" s="1"/>
  <c r="H57" i="87"/>
  <c r="G57" i="87"/>
  <c r="F57" i="87"/>
  <c r="I56" i="87"/>
  <c r="D56" i="87" s="1"/>
  <c r="H56" i="87"/>
  <c r="G56" i="87"/>
  <c r="F56" i="87"/>
  <c r="I55" i="87"/>
  <c r="D55" i="87" s="1"/>
  <c r="H55" i="87"/>
  <c r="I54" i="87"/>
  <c r="D54" i="87" s="1"/>
  <c r="H54" i="87"/>
  <c r="F54" i="87"/>
  <c r="I53" i="87"/>
  <c r="C53" i="87" s="1"/>
  <c r="H53" i="87"/>
  <c r="G53" i="87"/>
  <c r="F53" i="87"/>
  <c r="I52" i="87"/>
  <c r="D52" i="87" s="1"/>
  <c r="H52" i="87"/>
  <c r="G52" i="87"/>
  <c r="F52" i="87"/>
  <c r="I51" i="87"/>
  <c r="D51" i="87" s="1"/>
  <c r="H51" i="87"/>
  <c r="I50" i="87"/>
  <c r="D50" i="87" s="1"/>
  <c r="H50" i="87"/>
  <c r="F50" i="87"/>
  <c r="I49" i="87"/>
  <c r="D49" i="87" s="1"/>
  <c r="H49" i="87"/>
  <c r="G49" i="87"/>
  <c r="F49" i="87"/>
  <c r="I48" i="87"/>
  <c r="D48" i="87" s="1"/>
  <c r="H48" i="87"/>
  <c r="G48" i="87"/>
  <c r="F48" i="87"/>
  <c r="I47" i="87"/>
  <c r="H47" i="87"/>
  <c r="I46" i="87"/>
  <c r="D46" i="87" s="1"/>
  <c r="H46" i="87"/>
  <c r="F46" i="87"/>
  <c r="I45" i="87"/>
  <c r="D45" i="87" s="1"/>
  <c r="H45" i="87"/>
  <c r="G45" i="87"/>
  <c r="F45" i="87"/>
  <c r="I44" i="87"/>
  <c r="D44" i="87" s="1"/>
  <c r="H44" i="87"/>
  <c r="G44" i="87"/>
  <c r="F44" i="87"/>
  <c r="I43" i="87"/>
  <c r="D43" i="87" s="1"/>
  <c r="H43" i="87"/>
  <c r="I42" i="87"/>
  <c r="D42" i="87" s="1"/>
  <c r="H42" i="87"/>
  <c r="F42" i="87"/>
  <c r="I41" i="87"/>
  <c r="D41" i="87" s="1"/>
  <c r="H41" i="87"/>
  <c r="G41" i="87"/>
  <c r="F41" i="87"/>
  <c r="I40" i="87"/>
  <c r="D40" i="87" s="1"/>
  <c r="H40" i="87"/>
  <c r="G40" i="87"/>
  <c r="F40" i="87"/>
  <c r="I39" i="87"/>
  <c r="H39" i="87"/>
  <c r="I38" i="87"/>
  <c r="D38" i="87" s="1"/>
  <c r="H38" i="87"/>
  <c r="F38" i="87"/>
  <c r="I37" i="87"/>
  <c r="D37" i="87" s="1"/>
  <c r="H37" i="87"/>
  <c r="G37" i="87"/>
  <c r="F37" i="87"/>
  <c r="I36" i="87"/>
  <c r="D36" i="87" s="1"/>
  <c r="H36" i="87"/>
  <c r="G36" i="87"/>
  <c r="F36" i="87"/>
  <c r="I35" i="87"/>
  <c r="D35" i="87" s="1"/>
  <c r="H35" i="87"/>
  <c r="I34" i="87"/>
  <c r="D34" i="87" s="1"/>
  <c r="H34" i="87"/>
  <c r="F34" i="87"/>
  <c r="C34" i="87" s="1"/>
  <c r="I33" i="87"/>
  <c r="D33" i="87" s="1"/>
  <c r="H33" i="87"/>
  <c r="G33" i="87"/>
  <c r="F33" i="87"/>
  <c r="I32" i="87"/>
  <c r="D32" i="87" s="1"/>
  <c r="H32" i="87"/>
  <c r="G32" i="87"/>
  <c r="F32" i="87"/>
  <c r="I31" i="87"/>
  <c r="D31" i="87" s="1"/>
  <c r="H31" i="87"/>
  <c r="I30" i="87"/>
  <c r="D30" i="87" s="1"/>
  <c r="H30" i="87"/>
  <c r="F30" i="87"/>
  <c r="I29" i="87"/>
  <c r="D29" i="87" s="1"/>
  <c r="H29" i="87"/>
  <c r="G29" i="87"/>
  <c r="F29" i="87"/>
  <c r="I28" i="87"/>
  <c r="C28" i="87" s="1"/>
  <c r="H28" i="87"/>
  <c r="G28" i="87"/>
  <c r="F28" i="87"/>
  <c r="I27" i="87"/>
  <c r="D27" i="87" s="1"/>
  <c r="H27" i="87"/>
  <c r="I26" i="87"/>
  <c r="D26" i="87" s="1"/>
  <c r="H26" i="87"/>
  <c r="F26" i="87"/>
  <c r="I25" i="87"/>
  <c r="D25" i="87" s="1"/>
  <c r="H25" i="87"/>
  <c r="G25" i="87"/>
  <c r="F25" i="87"/>
  <c r="I24" i="87"/>
  <c r="D24" i="87" s="1"/>
  <c r="H24" i="87"/>
  <c r="G24" i="87"/>
  <c r="F24" i="87"/>
  <c r="I23" i="87"/>
  <c r="D23" i="87" s="1"/>
  <c r="H23" i="87"/>
  <c r="I22" i="87"/>
  <c r="D22" i="87" s="1"/>
  <c r="H22" i="87"/>
  <c r="F22" i="87"/>
  <c r="I21" i="87"/>
  <c r="D21" i="87" s="1"/>
  <c r="H21" i="87"/>
  <c r="G21" i="87"/>
  <c r="F21" i="87"/>
  <c r="I20" i="87"/>
  <c r="D20" i="87" s="1"/>
  <c r="H20" i="87"/>
  <c r="G20" i="87"/>
  <c r="F20" i="87"/>
  <c r="I19" i="87"/>
  <c r="D19" i="87" s="1"/>
  <c r="H19" i="87"/>
  <c r="I18" i="87"/>
  <c r="D18" i="87" s="1"/>
  <c r="H18" i="87"/>
  <c r="F18" i="87"/>
  <c r="I17" i="87"/>
  <c r="D17" i="87" s="1"/>
  <c r="H17" i="87"/>
  <c r="G17" i="87"/>
  <c r="F17" i="87"/>
  <c r="I16" i="87"/>
  <c r="H16" i="87"/>
  <c r="G16" i="87"/>
  <c r="F16" i="87"/>
  <c r="I15" i="87"/>
  <c r="D15" i="87" s="1"/>
  <c r="H15" i="87"/>
  <c r="I14" i="87"/>
  <c r="H14" i="87"/>
  <c r="F14" i="87"/>
  <c r="I13" i="87"/>
  <c r="D13" i="87" s="1"/>
  <c r="H13" i="87"/>
  <c r="G13" i="87"/>
  <c r="F13" i="87"/>
  <c r="I12" i="87"/>
  <c r="D12" i="87" s="1"/>
  <c r="H12" i="87"/>
  <c r="G12" i="87"/>
  <c r="F12" i="87"/>
  <c r="I11" i="87"/>
  <c r="D11" i="87" s="1"/>
  <c r="H11" i="87"/>
  <c r="I10" i="87"/>
  <c r="D10" i="87" s="1"/>
  <c r="H10" i="87"/>
  <c r="F10" i="87"/>
  <c r="I9" i="87"/>
  <c r="D9" i="87" s="1"/>
  <c r="H9" i="87"/>
  <c r="G9" i="87"/>
  <c r="F9" i="87"/>
  <c r="I8" i="87"/>
  <c r="D8" i="87" s="1"/>
  <c r="H8" i="87"/>
  <c r="G8" i="87"/>
  <c r="F8" i="87"/>
  <c r="I7" i="87"/>
  <c r="D7" i="87" s="1"/>
  <c r="H7" i="87"/>
  <c r="D705" i="87"/>
  <c r="C652" i="87"/>
  <c r="D567" i="87"/>
  <c r="C567" i="87"/>
  <c r="D556" i="87"/>
  <c r="D490" i="87"/>
  <c r="D450" i="87"/>
  <c r="C450" i="87"/>
  <c r="C622" i="87" l="1"/>
  <c r="C88" i="87"/>
  <c r="C432" i="87"/>
  <c r="C831" i="87"/>
  <c r="C200" i="87"/>
  <c r="C757" i="87"/>
  <c r="C440" i="87"/>
  <c r="C305" i="87"/>
  <c r="C47" i="87"/>
  <c r="D703" i="87"/>
  <c r="C428" i="87"/>
  <c r="D671" i="87"/>
  <c r="C793" i="87"/>
  <c r="C730" i="87"/>
  <c r="C231" i="87"/>
  <c r="C211" i="87"/>
  <c r="D231" i="87"/>
  <c r="C824" i="87"/>
  <c r="C138" i="87"/>
  <c r="C310" i="87"/>
  <c r="C470" i="87"/>
  <c r="C207" i="87"/>
  <c r="C741" i="87"/>
  <c r="C821" i="87"/>
  <c r="C20" i="87"/>
  <c r="C69" i="87"/>
  <c r="C26" i="87"/>
  <c r="C161" i="87"/>
  <c r="C201" i="87"/>
  <c r="D204" i="87"/>
  <c r="C562" i="87"/>
  <c r="C38" i="87"/>
  <c r="C388" i="87"/>
  <c r="C566" i="87"/>
  <c r="C701" i="87"/>
  <c r="C241" i="87"/>
  <c r="C425" i="87"/>
  <c r="C517" i="87"/>
  <c r="D28" i="87"/>
  <c r="C150" i="87"/>
  <c r="C788" i="87"/>
  <c r="C625" i="87"/>
  <c r="C48" i="87"/>
  <c r="C189" i="87"/>
  <c r="C226" i="87"/>
  <c r="C453" i="87"/>
  <c r="C797" i="87"/>
  <c r="C97" i="87"/>
  <c r="C214" i="87"/>
  <c r="C441" i="87"/>
  <c r="C613" i="87"/>
  <c r="C662" i="87"/>
  <c r="C705" i="87"/>
  <c r="C717" i="87"/>
  <c r="C809" i="87"/>
  <c r="C328" i="87"/>
  <c r="D586" i="87"/>
  <c r="D807" i="87"/>
  <c r="D334" i="87"/>
  <c r="C629" i="87"/>
  <c r="C733" i="87"/>
  <c r="D865" i="87"/>
  <c r="C265" i="87"/>
  <c r="C327" i="87"/>
  <c r="C462" i="87"/>
  <c r="C543" i="87"/>
  <c r="C623" i="87"/>
  <c r="C689" i="87"/>
  <c r="C750" i="87"/>
  <c r="C679" i="87"/>
  <c r="D138" i="87"/>
  <c r="C21" i="87"/>
  <c r="C52" i="87"/>
  <c r="C113" i="87"/>
  <c r="C377" i="87"/>
  <c r="C408" i="87"/>
  <c r="D341" i="87"/>
  <c r="C549" i="87"/>
  <c r="C715" i="87"/>
  <c r="C776" i="87"/>
  <c r="C46" i="87"/>
  <c r="C335" i="87"/>
  <c r="C697" i="87"/>
  <c r="C9" i="87"/>
  <c r="C304" i="87"/>
  <c r="C316" i="87"/>
  <c r="C617" i="87"/>
  <c r="C721" i="87"/>
  <c r="C568" i="87"/>
  <c r="C709" i="87"/>
  <c r="C813" i="87"/>
  <c r="D340" i="87"/>
  <c r="D470" i="87"/>
  <c r="C591" i="87"/>
  <c r="C843" i="87"/>
  <c r="C261" i="87"/>
  <c r="C365" i="87"/>
  <c r="D732" i="87"/>
  <c r="D856" i="87"/>
  <c r="C642" i="87"/>
  <c r="C713" i="87"/>
  <c r="C498" i="87"/>
  <c r="C853" i="87"/>
  <c r="D188" i="87"/>
  <c r="D101" i="87"/>
  <c r="D390" i="87"/>
  <c r="C858" i="87"/>
  <c r="C107" i="87"/>
  <c r="C297" i="87"/>
  <c r="C267" i="87"/>
  <c r="C511" i="87"/>
  <c r="D345" i="87"/>
  <c r="C494" i="87"/>
  <c r="C597" i="87"/>
  <c r="D88" i="87"/>
  <c r="C170" i="87"/>
  <c r="C120" i="87"/>
  <c r="C198" i="87"/>
  <c r="C303" i="87"/>
  <c r="C185" i="87"/>
  <c r="C197" i="87"/>
  <c r="C277" i="87"/>
  <c r="C289" i="87"/>
  <c r="C449" i="87"/>
  <c r="C572" i="87"/>
  <c r="C621" i="87"/>
  <c r="C749" i="87"/>
  <c r="C780" i="87"/>
  <c r="C841" i="87"/>
  <c r="C163" i="87"/>
  <c r="C243" i="87"/>
  <c r="C271" i="87"/>
  <c r="C351" i="87"/>
  <c r="C487" i="87"/>
  <c r="C634" i="87"/>
  <c r="D757" i="87"/>
  <c r="C13" i="87"/>
  <c r="C81" i="87"/>
  <c r="C93" i="87"/>
  <c r="C357" i="87"/>
  <c r="C437" i="87"/>
  <c r="C609" i="87"/>
  <c r="C670" i="87"/>
  <c r="C83" i="87"/>
  <c r="C246" i="87"/>
  <c r="C407" i="87"/>
  <c r="C647" i="87"/>
  <c r="C796" i="87"/>
  <c r="D428" i="87"/>
  <c r="C360" i="87"/>
  <c r="C814" i="87"/>
  <c r="D305" i="87"/>
  <c r="D741" i="87"/>
  <c r="D527" i="87"/>
  <c r="C456" i="87"/>
  <c r="D53" i="87"/>
  <c r="C118" i="87"/>
  <c r="C533" i="87"/>
  <c r="D601" i="87"/>
  <c r="D831" i="87"/>
  <c r="C144" i="87"/>
  <c r="C500" i="87"/>
  <c r="C825" i="87"/>
  <c r="C569" i="87"/>
  <c r="C86" i="87"/>
  <c r="D103" i="87"/>
  <c r="D170" i="87"/>
  <c r="C827" i="87"/>
  <c r="C376" i="87"/>
  <c r="D829" i="87"/>
  <c r="C493" i="87"/>
  <c r="C607" i="87"/>
  <c r="C833" i="87"/>
  <c r="C474" i="87"/>
  <c r="C729" i="87"/>
  <c r="C392" i="87"/>
  <c r="C644" i="87"/>
  <c r="C264" i="87"/>
  <c r="C105" i="87"/>
  <c r="C306" i="87"/>
  <c r="C529" i="87"/>
  <c r="C318" i="87"/>
  <c r="D762" i="87"/>
  <c r="C64" i="87"/>
  <c r="C739" i="87"/>
  <c r="C253" i="87"/>
  <c r="C548" i="87"/>
  <c r="C784" i="87"/>
  <c r="C10" i="87"/>
  <c r="C826" i="87"/>
  <c r="C79" i="87"/>
  <c r="C35" i="87"/>
  <c r="C36" i="87"/>
  <c r="C803" i="87"/>
  <c r="C55" i="87"/>
  <c r="D668" i="87"/>
  <c r="D369" i="87"/>
  <c r="D112" i="87"/>
  <c r="C394" i="87"/>
  <c r="D622" i="87"/>
  <c r="C786" i="87"/>
  <c r="C520" i="87"/>
  <c r="C661" i="87"/>
  <c r="C765" i="87"/>
  <c r="D651" i="87"/>
  <c r="C651" i="87"/>
  <c r="C620" i="87"/>
  <c r="D154" i="87"/>
  <c r="C154" i="87"/>
  <c r="C837" i="87"/>
  <c r="C173" i="87"/>
  <c r="D337" i="87"/>
  <c r="C337" i="87"/>
  <c r="D785" i="87"/>
  <c r="C785" i="87"/>
  <c r="C252" i="87"/>
  <c r="D627" i="87"/>
  <c r="C627" i="87"/>
  <c r="D798" i="87"/>
  <c r="C798" i="87"/>
  <c r="D228" i="87"/>
  <c r="C228" i="87"/>
  <c r="D412" i="87"/>
  <c r="C412" i="87"/>
  <c r="D510" i="87"/>
  <c r="C510" i="87"/>
  <c r="C248" i="87"/>
  <c r="D842" i="87"/>
  <c r="C401" i="87"/>
  <c r="C518" i="87"/>
  <c r="C696" i="87"/>
  <c r="C743" i="87"/>
  <c r="D14" i="87"/>
  <c r="C14" i="87"/>
  <c r="D39" i="87"/>
  <c r="C39" i="87"/>
  <c r="D100" i="87"/>
  <c r="C100" i="87"/>
  <c r="D364" i="87"/>
  <c r="C364" i="87"/>
  <c r="C536" i="87"/>
  <c r="D536" i="87"/>
  <c r="C561" i="87"/>
  <c r="D714" i="87"/>
  <c r="C714" i="87"/>
  <c r="D763" i="87"/>
  <c r="C763" i="87"/>
  <c r="D781" i="87"/>
  <c r="C781" i="87"/>
  <c r="C860" i="87"/>
  <c r="D860" i="87"/>
  <c r="C761" i="87"/>
  <c r="D816" i="87"/>
  <c r="C816" i="87"/>
  <c r="C608" i="87"/>
  <c r="D608" i="87"/>
  <c r="C363" i="87"/>
  <c r="C266" i="87"/>
  <c r="C712" i="87"/>
  <c r="C818" i="87"/>
  <c r="C857" i="87"/>
  <c r="D156" i="87"/>
  <c r="C156" i="87"/>
  <c r="D707" i="87"/>
  <c r="C135" i="87"/>
  <c r="C819" i="87"/>
  <c r="D840" i="87"/>
  <c r="C840" i="87"/>
  <c r="D442" i="87"/>
  <c r="C442" i="87"/>
  <c r="D852" i="87"/>
  <c r="D64" i="87"/>
  <c r="C426" i="87"/>
  <c r="C119" i="87"/>
  <c r="C491" i="87"/>
  <c r="D307" i="87"/>
  <c r="C307" i="87"/>
  <c r="D258" i="87"/>
  <c r="C258" i="87"/>
  <c r="D850" i="87"/>
  <c r="D352" i="87"/>
  <c r="C352" i="87"/>
  <c r="D806" i="87"/>
  <c r="C806" i="87"/>
  <c r="D862" i="87"/>
  <c r="C862" i="87"/>
  <c r="D794" i="87"/>
  <c r="C794" i="87"/>
  <c r="D481" i="87"/>
  <c r="C137" i="87"/>
  <c r="D432" i="87"/>
  <c r="D547" i="87"/>
  <c r="D663" i="87"/>
  <c r="C663" i="87"/>
  <c r="D822" i="87"/>
  <c r="C822" i="87"/>
  <c r="C553" i="87"/>
  <c r="D475" i="87"/>
  <c r="C475" i="87"/>
  <c r="D847" i="87"/>
  <c r="C847" i="87"/>
  <c r="D690" i="87"/>
  <c r="C690" i="87"/>
  <c r="D86" i="87"/>
  <c r="D180" i="87"/>
  <c r="D493" i="87"/>
  <c r="D730" i="87"/>
  <c r="D546" i="87"/>
  <c r="C546" i="87"/>
  <c r="C845" i="87"/>
  <c r="D845" i="87"/>
  <c r="D855" i="87"/>
  <c r="C855" i="87"/>
  <c r="C215" i="87"/>
  <c r="D800" i="87"/>
  <c r="C800" i="87"/>
  <c r="C438" i="87"/>
  <c r="C37" i="87"/>
  <c r="C68" i="87"/>
  <c r="D122" i="87"/>
  <c r="C122" i="87"/>
  <c r="C160" i="87"/>
  <c r="C209" i="87"/>
  <c r="C393" i="87"/>
  <c r="D429" i="87"/>
  <c r="C429" i="87"/>
  <c r="C485" i="87"/>
  <c r="D828" i="87"/>
  <c r="C828" i="87"/>
  <c r="C187" i="87"/>
  <c r="C350" i="87"/>
  <c r="C375" i="87"/>
  <c r="C727" i="87"/>
  <c r="C149" i="87"/>
  <c r="C333" i="87"/>
  <c r="C463" i="87"/>
  <c r="C50" i="87"/>
  <c r="C457" i="87"/>
  <c r="C795" i="87"/>
  <c r="C817" i="87"/>
  <c r="C8" i="87"/>
  <c r="C57" i="87"/>
  <c r="C186" i="87"/>
  <c r="C217" i="87"/>
  <c r="C229" i="87"/>
  <c r="C413" i="87"/>
  <c r="C505" i="87"/>
  <c r="C524" i="87"/>
  <c r="C542" i="87"/>
  <c r="C585" i="87"/>
  <c r="C653" i="87"/>
  <c r="C677" i="87"/>
  <c r="C726" i="87"/>
  <c r="C769" i="87"/>
  <c r="C812" i="87"/>
  <c r="C358" i="87"/>
  <c r="C383" i="87"/>
  <c r="C519" i="87"/>
  <c r="C571" i="87"/>
  <c r="C599" i="87"/>
  <c r="C664" i="87"/>
  <c r="C33" i="87"/>
  <c r="C45" i="87"/>
  <c r="C94" i="87"/>
  <c r="C260" i="87"/>
  <c r="C309" i="87"/>
  <c r="C573" i="87"/>
  <c r="C641" i="87"/>
  <c r="C58" i="87"/>
  <c r="C218" i="87"/>
  <c r="C347" i="87"/>
  <c r="D439" i="87"/>
  <c r="D500" i="87"/>
  <c r="C537" i="87"/>
  <c r="C605" i="87"/>
  <c r="C782" i="87"/>
  <c r="C801" i="87"/>
  <c r="D825" i="87"/>
  <c r="D846" i="87"/>
  <c r="C280" i="87"/>
  <c r="C372" i="87"/>
  <c r="C728" i="87"/>
  <c r="C71" i="87"/>
  <c r="C99" i="87"/>
  <c r="C151" i="87"/>
  <c r="C287" i="87"/>
  <c r="C635" i="87"/>
  <c r="C556" i="87"/>
  <c r="C255" i="87"/>
  <c r="C320" i="87"/>
  <c r="C783" i="87"/>
  <c r="C29" i="87"/>
  <c r="C96" i="87"/>
  <c r="C446" i="87"/>
  <c r="C179" i="87"/>
  <c r="C315" i="87"/>
  <c r="C395" i="87"/>
  <c r="C423" i="87"/>
  <c r="C531" i="87"/>
  <c r="C583" i="87"/>
  <c r="C611" i="87"/>
  <c r="C691" i="87"/>
  <c r="C719" i="87"/>
  <c r="C124" i="87"/>
  <c r="C222" i="87"/>
  <c r="C414" i="87"/>
  <c r="C648" i="87"/>
  <c r="C725" i="87"/>
  <c r="C109" i="87"/>
  <c r="C373" i="87"/>
  <c r="C545" i="87"/>
  <c r="C19" i="87"/>
  <c r="C155" i="87"/>
  <c r="C235" i="87"/>
  <c r="C371" i="87"/>
  <c r="C775" i="87"/>
  <c r="C212" i="87"/>
  <c r="C445" i="87"/>
  <c r="C805" i="87"/>
  <c r="C848" i="87"/>
  <c r="C863" i="87"/>
  <c r="C73" i="87"/>
  <c r="C116" i="87"/>
  <c r="C165" i="87"/>
  <c r="C521" i="87"/>
  <c r="C693" i="87"/>
  <c r="C75" i="87"/>
  <c r="C210" i="87"/>
  <c r="C263" i="87"/>
  <c r="C319" i="87"/>
  <c r="C399" i="87"/>
  <c r="C451" i="87"/>
  <c r="C587" i="87"/>
  <c r="C639" i="87"/>
  <c r="C667" i="87"/>
  <c r="C695" i="87"/>
  <c r="C40" i="87"/>
  <c r="C292" i="87"/>
  <c r="C322" i="87"/>
  <c r="C12" i="87"/>
  <c r="C61" i="87"/>
  <c r="C184" i="87"/>
  <c r="C448" i="87"/>
  <c r="C509" i="87"/>
  <c r="C674" i="87"/>
  <c r="C681" i="87"/>
  <c r="C291" i="87"/>
  <c r="C507" i="87"/>
  <c r="C751" i="87"/>
  <c r="C132" i="87"/>
  <c r="D326" i="87"/>
  <c r="C18" i="87"/>
  <c r="C49" i="87"/>
  <c r="C92" i="87"/>
  <c r="C141" i="87"/>
  <c r="C153" i="87"/>
  <c r="C190" i="87"/>
  <c r="C221" i="87"/>
  <c r="C233" i="87"/>
  <c r="C245" i="87"/>
  <c r="C368" i="87"/>
  <c r="C374" i="87"/>
  <c r="C417" i="87"/>
  <c r="C490" i="87"/>
  <c r="C497" i="87"/>
  <c r="C589" i="87"/>
  <c r="C669" i="87"/>
  <c r="C724" i="87"/>
  <c r="C51" i="87"/>
  <c r="C131" i="87"/>
  <c r="C427" i="87"/>
  <c r="C535" i="87"/>
  <c r="C615" i="87"/>
  <c r="C336" i="87"/>
  <c r="D392" i="87"/>
  <c r="D446" i="87"/>
  <c r="D16" i="87"/>
  <c r="C16" i="87"/>
  <c r="D47" i="87"/>
  <c r="C60" i="87"/>
  <c r="D114" i="87"/>
  <c r="C114" i="87"/>
  <c r="C465" i="87"/>
  <c r="D575" i="87"/>
  <c r="C575" i="87"/>
  <c r="C637" i="87"/>
  <c r="D746" i="87"/>
  <c r="C746" i="87"/>
  <c r="C753" i="87"/>
  <c r="D771" i="87"/>
  <c r="C771" i="87"/>
  <c r="D820" i="87"/>
  <c r="C820" i="87"/>
  <c r="C447" i="87"/>
  <c r="C747" i="87"/>
  <c r="D84" i="87"/>
  <c r="C84" i="87"/>
  <c r="D176" i="87"/>
  <c r="C176" i="87"/>
  <c r="C274" i="87"/>
  <c r="D274" i="87"/>
  <c r="C293" i="87"/>
  <c r="D532" i="87"/>
  <c r="C532" i="87"/>
  <c r="D538" i="87"/>
  <c r="C538" i="87"/>
  <c r="D722" i="87"/>
  <c r="C722" i="87"/>
  <c r="C145" i="87"/>
  <c r="D145" i="87"/>
  <c r="D182" i="87"/>
  <c r="C182" i="87"/>
  <c r="C385" i="87"/>
  <c r="C477" i="87"/>
  <c r="C508" i="87"/>
  <c r="C557" i="87"/>
  <c r="C618" i="87"/>
  <c r="D618" i="87"/>
  <c r="D777" i="87"/>
  <c r="C777" i="87"/>
  <c r="C11" i="87"/>
  <c r="C225" i="87"/>
  <c r="C17" i="87"/>
  <c r="C72" i="87"/>
  <c r="D72" i="87"/>
  <c r="C78" i="87"/>
  <c r="C85" i="87"/>
  <c r="C115" i="87"/>
  <c r="D115" i="87"/>
  <c r="D164" i="87"/>
  <c r="C164" i="87"/>
  <c r="C256" i="87"/>
  <c r="D256" i="87"/>
  <c r="C281" i="87"/>
  <c r="C348" i="87"/>
  <c r="D348" i="87"/>
  <c r="C361" i="87"/>
  <c r="D434" i="87"/>
  <c r="C434" i="87"/>
  <c r="D489" i="87"/>
  <c r="C489" i="87"/>
  <c r="D551" i="87"/>
  <c r="C551" i="87"/>
  <c r="D600" i="87"/>
  <c r="C600" i="87"/>
  <c r="C631" i="87"/>
  <c r="D631" i="87"/>
  <c r="D698" i="87"/>
  <c r="C698" i="87"/>
  <c r="C127" i="87"/>
  <c r="C343" i="87"/>
  <c r="C479" i="87"/>
  <c r="C559" i="87"/>
  <c r="C24" i="87"/>
  <c r="D372" i="87"/>
  <c r="C854" i="87"/>
  <c r="C859" i="87"/>
  <c r="D859" i="87"/>
  <c r="D239" i="87"/>
  <c r="C239" i="87"/>
  <c r="C563" i="87"/>
  <c r="D98" i="87"/>
  <c r="C98" i="87"/>
  <c r="C172" i="87"/>
  <c r="C178" i="87"/>
  <c r="D178" i="87"/>
  <c r="D436" i="87"/>
  <c r="C436" i="87"/>
  <c r="C614" i="87"/>
  <c r="D614" i="87"/>
  <c r="D700" i="87"/>
  <c r="C700" i="87"/>
  <c r="D718" i="87"/>
  <c r="C718" i="87"/>
  <c r="D755" i="87"/>
  <c r="C755" i="87"/>
  <c r="C773" i="87"/>
  <c r="D773" i="87"/>
  <c r="D810" i="87"/>
  <c r="C810" i="87"/>
  <c r="D835" i="87"/>
  <c r="C835" i="87"/>
  <c r="C379" i="87"/>
  <c r="C459" i="87"/>
  <c r="D594" i="87"/>
  <c r="C594" i="87"/>
  <c r="D790" i="87"/>
  <c r="C790" i="87"/>
  <c r="C121" i="87"/>
  <c r="D177" i="87"/>
  <c r="D207" i="87"/>
  <c r="D325" i="87"/>
  <c r="D398" i="87"/>
  <c r="C398" i="87"/>
  <c r="C766" i="87"/>
  <c r="D766" i="87"/>
  <c r="C649" i="87"/>
  <c r="D250" i="87"/>
  <c r="C250" i="87"/>
  <c r="D367" i="87"/>
  <c r="C367" i="87"/>
  <c r="D416" i="87"/>
  <c r="C416" i="87"/>
  <c r="D839" i="87"/>
  <c r="C839" i="87"/>
  <c r="D134" i="87"/>
  <c r="C134" i="87"/>
  <c r="D484" i="87"/>
  <c r="C484" i="87"/>
  <c r="C159" i="87"/>
  <c r="D534" i="87"/>
  <c r="C534" i="87"/>
  <c r="C152" i="87"/>
  <c r="C22" i="87"/>
  <c r="C686" i="87"/>
  <c r="C844" i="87"/>
  <c r="D570" i="87"/>
  <c r="C570" i="87"/>
  <c r="D123" i="87"/>
  <c r="C244" i="87"/>
  <c r="C624" i="87"/>
  <c r="D232" i="87"/>
  <c r="C232" i="87"/>
  <c r="D269" i="87"/>
  <c r="C269" i="87"/>
  <c r="C312" i="87"/>
  <c r="D312" i="87"/>
  <c r="C65" i="87"/>
  <c r="D440" i="87"/>
  <c r="D723" i="87"/>
  <c r="C849" i="87"/>
  <c r="D849" i="87"/>
  <c r="C815" i="87"/>
  <c r="D128" i="87"/>
  <c r="C128" i="87"/>
  <c r="D550" i="87"/>
  <c r="C66" i="87"/>
  <c r="C802" i="87"/>
  <c r="D688" i="87"/>
  <c r="C466" i="87"/>
  <c r="C552" i="87"/>
  <c r="C23" i="87"/>
  <c r="C183" i="87"/>
  <c r="C779" i="87"/>
  <c r="C643" i="87"/>
  <c r="C405" i="87"/>
  <c r="C460" i="87"/>
  <c r="C577" i="87"/>
  <c r="C323" i="87"/>
  <c r="C483" i="87"/>
  <c r="C308" i="87"/>
  <c r="D480" i="87"/>
  <c r="C25" i="87"/>
  <c r="C276" i="87"/>
  <c r="C301" i="87"/>
  <c r="C381" i="87"/>
  <c r="C461" i="87"/>
  <c r="C473" i="87"/>
  <c r="C565" i="87"/>
  <c r="C596" i="87"/>
  <c r="C633" i="87"/>
  <c r="C645" i="87"/>
  <c r="C27" i="87"/>
  <c r="C54" i="87"/>
  <c r="C295" i="87"/>
  <c r="C403" i="87"/>
  <c r="C431" i="87"/>
  <c r="C539" i="87"/>
  <c r="C619" i="87"/>
  <c r="C699" i="87"/>
  <c r="C30" i="87"/>
  <c r="C111" i="87"/>
  <c r="C731" i="87"/>
  <c r="C492" i="87"/>
  <c r="C59" i="87"/>
  <c r="C139" i="87"/>
  <c r="C194" i="87"/>
  <c r="C247" i="87"/>
  <c r="C275" i="87"/>
  <c r="C330" i="87"/>
  <c r="C435" i="87"/>
  <c r="C787" i="87"/>
  <c r="C191" i="87"/>
  <c r="C87" i="87"/>
  <c r="C167" i="87"/>
  <c r="C411" i="87"/>
  <c r="C196" i="87"/>
  <c r="D694" i="87"/>
  <c r="C31" i="87"/>
  <c r="C759" i="87"/>
  <c r="D252" i="87"/>
  <c r="C772" i="87"/>
  <c r="C44" i="87"/>
  <c r="C130" i="87"/>
  <c r="C146" i="87"/>
  <c r="C331" i="87"/>
  <c r="D418" i="87"/>
  <c r="D468" i="87"/>
  <c r="C486" i="87"/>
  <c r="D821" i="87"/>
  <c r="C321" i="87"/>
  <c r="C382" i="87"/>
  <c r="C469" i="87"/>
  <c r="C628" i="87"/>
  <c r="C665" i="87"/>
  <c r="C744" i="87"/>
  <c r="C90" i="87"/>
  <c r="C143" i="87"/>
  <c r="C195" i="87"/>
  <c r="C735" i="87"/>
  <c r="D632" i="87"/>
  <c r="C117" i="87"/>
  <c r="C313" i="87"/>
  <c r="C675" i="87"/>
  <c r="C792" i="87"/>
  <c r="C125" i="87"/>
  <c r="C193" i="87"/>
  <c r="C205" i="87"/>
  <c r="C224" i="87"/>
  <c r="C278" i="87"/>
  <c r="C285" i="87"/>
  <c r="C389" i="87"/>
  <c r="C708" i="87"/>
  <c r="C63" i="87"/>
  <c r="C223" i="87"/>
  <c r="C251" i="87"/>
  <c r="C279" i="87"/>
  <c r="C359" i="87"/>
  <c r="C387" i="87"/>
  <c r="C467" i="87"/>
  <c r="C791" i="87"/>
  <c r="C219" i="87"/>
  <c r="C299" i="87"/>
  <c r="C515" i="87"/>
  <c r="C595" i="87"/>
  <c r="C32" i="87"/>
  <c r="C332" i="87"/>
  <c r="D502" i="87"/>
  <c r="D522" i="87"/>
  <c r="C823" i="87"/>
  <c r="C396" i="87"/>
  <c r="C745" i="87"/>
  <c r="C91" i="87"/>
  <c r="C171" i="87"/>
  <c r="C199" i="87"/>
  <c r="C415" i="87"/>
  <c r="C495" i="87"/>
  <c r="C603" i="87"/>
  <c r="C683" i="87"/>
  <c r="C166" i="87"/>
  <c r="C404" i="87"/>
  <c r="C503" i="87"/>
  <c r="C523" i="87"/>
  <c r="C558" i="87"/>
  <c r="C576" i="87"/>
  <c r="C737" i="87"/>
  <c r="C851" i="87"/>
  <c r="C861" i="87"/>
  <c r="C77" i="87"/>
  <c r="C181" i="87"/>
  <c r="C273" i="87"/>
  <c r="C464" i="87"/>
  <c r="C512" i="87"/>
  <c r="C525" i="87"/>
  <c r="C598" i="87"/>
  <c r="C684" i="87"/>
  <c r="C227" i="87"/>
  <c r="C282" i="87"/>
  <c r="C659" i="87"/>
  <c r="C767" i="87"/>
  <c r="D380" i="87"/>
  <c r="C386" i="87"/>
  <c r="C472" i="87"/>
  <c r="C657" i="87"/>
  <c r="C89" i="87"/>
  <c r="C157" i="87"/>
  <c r="C169" i="87"/>
  <c r="C421" i="87"/>
  <c r="C433" i="87"/>
  <c r="C452" i="87"/>
  <c r="C476" i="87"/>
  <c r="C593" i="87"/>
  <c r="C67" i="87"/>
  <c r="C147" i="87"/>
  <c r="C175" i="87"/>
  <c r="C311" i="87"/>
  <c r="C391" i="87"/>
  <c r="C443" i="87"/>
  <c r="C471" i="87"/>
  <c r="C338" i="87"/>
  <c r="C355" i="87"/>
  <c r="C56" i="87"/>
  <c r="C220" i="87"/>
  <c r="C257" i="87"/>
  <c r="C406" i="87"/>
  <c r="C455" i="87"/>
  <c r="C504" i="87"/>
  <c r="C541" i="87"/>
  <c r="C778" i="87"/>
  <c r="C811" i="87"/>
  <c r="C237" i="87"/>
  <c r="C249" i="87"/>
  <c r="C378" i="87"/>
  <c r="C513" i="87"/>
  <c r="C789" i="87"/>
  <c r="C15" i="87"/>
  <c r="C42" i="87"/>
  <c r="C95" i="87"/>
  <c r="C283" i="87"/>
  <c r="C339" i="87"/>
  <c r="C499" i="87"/>
  <c r="C579" i="87"/>
  <c r="C687" i="87"/>
  <c r="C424" i="87"/>
  <c r="C41" i="87"/>
  <c r="C133" i="87"/>
  <c r="C213" i="87"/>
  <c r="C317" i="87"/>
  <c r="C329" i="87"/>
  <c r="C397" i="87"/>
  <c r="C409" i="87"/>
  <c r="C581" i="87"/>
  <c r="C655" i="87"/>
  <c r="C673" i="87"/>
  <c r="C43" i="87"/>
  <c r="C203" i="87"/>
  <c r="C259" i="87"/>
  <c r="C286" i="87"/>
  <c r="C419" i="87"/>
  <c r="C555" i="87"/>
  <c r="C799" i="87"/>
  <c r="C716" i="87"/>
  <c r="C62" i="87"/>
  <c r="C162" i="87"/>
  <c r="C148" i="87"/>
  <c r="C270" i="87"/>
  <c r="C314" i="87"/>
  <c r="C349" i="87"/>
  <c r="C422" i="87"/>
  <c r="C454" i="87"/>
  <c r="C584" i="87"/>
  <c r="C638" i="87"/>
  <c r="C660" i="87"/>
  <c r="C736" i="87"/>
  <c r="C748" i="87"/>
  <c r="C192" i="87"/>
  <c r="C344" i="87"/>
  <c r="C366" i="87"/>
  <c r="C420" i="87"/>
  <c r="C528" i="87"/>
  <c r="C604" i="87"/>
  <c r="C488" i="87"/>
  <c r="C354" i="87"/>
  <c r="C560" i="87"/>
  <c r="C612" i="87"/>
  <c r="C656" i="87"/>
  <c r="C216" i="87"/>
  <c r="C402" i="87"/>
  <c r="C242" i="87"/>
  <c r="C254" i="87"/>
  <c r="C353" i="87"/>
  <c r="C711" i="87"/>
  <c r="C302" i="87"/>
  <c r="D302" i="87"/>
  <c r="D106" i="87"/>
  <c r="C106" i="87"/>
  <c r="D236" i="87"/>
  <c r="C236" i="87"/>
  <c r="D76" i="87"/>
  <c r="C76" i="87"/>
  <c r="C238" i="87"/>
  <c r="D108" i="87"/>
  <c r="C206" i="87"/>
  <c r="C272" i="87"/>
  <c r="C102" i="87"/>
  <c r="D102" i="87"/>
  <c r="D140" i="87"/>
  <c r="C140" i="87"/>
  <c r="D356" i="87"/>
  <c r="C356" i="87"/>
  <c r="C580" i="87"/>
  <c r="D580" i="87"/>
  <c r="D626" i="87"/>
  <c r="C626" i="87"/>
  <c r="C636" i="87"/>
  <c r="D636" i="87"/>
  <c r="D704" i="87"/>
  <c r="C704" i="87"/>
  <c r="C80" i="87"/>
  <c r="C104" i="87"/>
  <c r="C610" i="87"/>
  <c r="D708" i="87"/>
  <c r="D268" i="87"/>
  <c r="C268" i="87"/>
  <c r="C680" i="87"/>
  <c r="D680" i="87"/>
  <c r="C666" i="87"/>
  <c r="D666" i="87"/>
  <c r="D300" i="87"/>
  <c r="C300" i="87"/>
  <c r="D834" i="87"/>
  <c r="C834" i="87"/>
  <c r="D734" i="87"/>
  <c r="C734" i="87"/>
  <c r="D832" i="87"/>
  <c r="C832" i="87"/>
  <c r="D78" i="87"/>
  <c r="D172" i="87"/>
  <c r="C142" i="87"/>
  <c r="D142" i="87"/>
  <c r="C74" i="87"/>
  <c r="C298" i="87"/>
  <c r="C582" i="87"/>
  <c r="D70" i="87"/>
  <c r="C70" i="87"/>
  <c r="D202" i="87"/>
  <c r="C202" i="87"/>
  <c r="D836" i="87"/>
  <c r="C836" i="87"/>
  <c r="D208" i="87"/>
  <c r="C208" i="87"/>
  <c r="D234" i="87"/>
  <c r="C234" i="87"/>
  <c r="D706" i="87"/>
  <c r="C706" i="87"/>
  <c r="D808" i="87"/>
  <c r="C808" i="87"/>
  <c r="D110" i="87"/>
  <c r="C110" i="87"/>
  <c r="D174" i="87"/>
  <c r="C174" i="87"/>
  <c r="C240" i="87"/>
  <c r="D240" i="87"/>
  <c r="D678" i="87"/>
  <c r="C678" i="87"/>
  <c r="D564" i="87"/>
  <c r="C564" i="87"/>
  <c r="D578" i="87"/>
  <c r="C578" i="87"/>
  <c r="D676" i="87"/>
  <c r="C676" i="87"/>
  <c r="C685" i="87"/>
  <c r="D96" i="87"/>
  <c r="C168" i="87"/>
  <c r="C262" i="87"/>
  <c r="C294" i="87"/>
  <c r="D584" i="87"/>
  <c r="D612" i="87"/>
  <c r="D290" i="87"/>
  <c r="C290" i="87"/>
  <c r="D672" i="87"/>
  <c r="C672" i="87"/>
  <c r="D702" i="87"/>
  <c r="C702" i="87"/>
  <c r="D774" i="87"/>
  <c r="C774" i="87"/>
  <c r="D830" i="87"/>
  <c r="C830" i="87"/>
  <c r="C136" i="87"/>
  <c r="D770" i="87"/>
  <c r="C770" i="87"/>
  <c r="C82" i="87"/>
  <c r="C126" i="87"/>
  <c r="C158" i="87"/>
  <c r="C230" i="87"/>
  <c r="C288" i="87"/>
  <c r="D284" i="87"/>
  <c r="C284" i="87"/>
  <c r="C501" i="87"/>
  <c r="D574" i="87"/>
  <c r="C574" i="87"/>
  <c r="D602" i="87"/>
  <c r="C602" i="87"/>
  <c r="D658" i="87"/>
  <c r="C658" i="87"/>
  <c r="D742" i="87"/>
  <c r="C742" i="87"/>
  <c r="D768" i="87"/>
  <c r="C768" i="87"/>
  <c r="D264" i="87"/>
  <c r="D296" i="87"/>
  <c r="D674" i="87"/>
  <c r="C838" i="87"/>
  <c r="C129" i="87"/>
  <c r="D324" i="87"/>
  <c r="C324" i="87"/>
  <c r="D346" i="87"/>
  <c r="C346" i="87"/>
  <c r="D640" i="87"/>
  <c r="C640" i="87"/>
  <c r="D738" i="87"/>
  <c r="C738" i="87"/>
  <c r="C740" i="87"/>
  <c r="D740" i="87"/>
  <c r="C804" i="87"/>
  <c r="D710" i="87"/>
  <c r="C710" i="87"/>
  <c r="D616" i="87"/>
  <c r="C616" i="87"/>
  <c r="D764" i="87"/>
  <c r="C764" i="87"/>
  <c r="D342" i="87"/>
  <c r="C342" i="87"/>
  <c r="D646" i="87"/>
  <c r="C646" i="87"/>
  <c r="D606" i="87"/>
  <c r="C606" i="87"/>
  <c r="D630" i="87"/>
  <c r="C630" i="87"/>
  <c r="C758" i="87"/>
  <c r="D760" i="87"/>
  <c r="C760" i="87"/>
  <c r="D692" i="87"/>
  <c r="C692" i="87"/>
  <c r="C754" i="87"/>
  <c r="D756" i="87"/>
  <c r="C756" i="87"/>
  <c r="C362" i="87"/>
  <c r="C370" i="87"/>
  <c r="D384" i="87"/>
  <c r="C384" i="87"/>
  <c r="D400" i="87"/>
  <c r="C400" i="87"/>
  <c r="D410" i="87"/>
  <c r="C410" i="87"/>
  <c r="C430" i="87"/>
  <c r="D444" i="87"/>
  <c r="C444" i="87"/>
  <c r="C458" i="87"/>
  <c r="C478" i="87"/>
  <c r="D482" i="87"/>
  <c r="C482" i="87"/>
  <c r="D496" i="87"/>
  <c r="C496" i="87"/>
  <c r="D506" i="87"/>
  <c r="C506" i="87"/>
  <c r="C514" i="87"/>
  <c r="D516" i="87"/>
  <c r="C516" i="87"/>
  <c r="D526" i="87"/>
  <c r="C526" i="87"/>
  <c r="D530" i="87"/>
  <c r="C530" i="87"/>
  <c r="D540" i="87"/>
  <c r="C540" i="87"/>
  <c r="D544" i="87"/>
  <c r="C544" i="87"/>
  <c r="D554" i="87"/>
  <c r="C554" i="87"/>
  <c r="C590" i="87"/>
  <c r="D592" i="87"/>
  <c r="C592" i="87"/>
  <c r="D654" i="87"/>
  <c r="C654" i="87"/>
  <c r="D720" i="87"/>
  <c r="C720" i="87"/>
  <c r="D752" i="87"/>
  <c r="C752" i="87"/>
  <c r="D588" i="87"/>
  <c r="C588" i="87"/>
  <c r="D650" i="87"/>
  <c r="C650" i="87"/>
  <c r="D682" i="87"/>
  <c r="C682" i="87"/>
  <c r="C7" i="87"/>
  <c r="M33" i="99" l="1"/>
  <c r="M32" i="99"/>
  <c r="M31" i="99"/>
  <c r="M30" i="99"/>
  <c r="BA79" i="65"/>
  <c r="AZ79" i="65"/>
  <c r="AY79" i="65"/>
  <c r="AX79" i="65"/>
  <c r="AW79" i="65"/>
  <c r="AV79" i="65"/>
  <c r="AU79" i="65"/>
  <c r="AT79" i="65"/>
  <c r="AS79" i="65"/>
  <c r="AR79" i="65"/>
  <c r="AQ79" i="65"/>
  <c r="AP79" i="65"/>
  <c r="AO79" i="65"/>
  <c r="AN79" i="65"/>
  <c r="AM79" i="65"/>
  <c r="AL79" i="65"/>
  <c r="AK79" i="65"/>
  <c r="AJ79" i="65"/>
  <c r="AI79" i="65"/>
  <c r="AH79" i="65"/>
  <c r="AG79" i="65"/>
  <c r="AF79" i="65"/>
  <c r="AE79" i="65"/>
  <c r="AD79" i="65"/>
  <c r="AC79" i="65"/>
  <c r="AB79" i="65"/>
  <c r="AA79" i="65"/>
  <c r="Z79" i="65"/>
  <c r="Y79" i="65"/>
  <c r="X79" i="65"/>
  <c r="W79" i="65"/>
  <c r="V79" i="65"/>
  <c r="U79" i="65"/>
  <c r="T79" i="65"/>
  <c r="S79" i="65"/>
  <c r="R79" i="65"/>
  <c r="Q79" i="65"/>
  <c r="P79" i="65"/>
  <c r="O79" i="65"/>
  <c r="N79" i="65"/>
  <c r="M79" i="65"/>
  <c r="L79" i="65"/>
  <c r="K79" i="65"/>
  <c r="J79" i="65"/>
  <c r="I79" i="65"/>
  <c r="H79" i="65"/>
  <c r="G79" i="65"/>
  <c r="F79" i="65"/>
  <c r="E79" i="65"/>
  <c r="BA78" i="65" l="1"/>
  <c r="AZ78" i="65"/>
  <c r="AY78" i="65"/>
  <c r="AX78" i="65"/>
  <c r="AW78" i="65"/>
  <c r="AV78" i="65"/>
  <c r="AU78" i="65"/>
  <c r="AT78" i="65"/>
  <c r="AS78" i="65"/>
  <c r="AR78" i="65"/>
  <c r="AQ78" i="65"/>
  <c r="AP78" i="65"/>
  <c r="AO78" i="65"/>
  <c r="AN78" i="65"/>
  <c r="AM78" i="65"/>
  <c r="AL78" i="65"/>
  <c r="AK78" i="65"/>
  <c r="AJ78" i="65"/>
  <c r="AI78" i="65"/>
  <c r="AH78" i="65"/>
  <c r="AG78" i="65"/>
  <c r="AF78" i="65"/>
  <c r="AE78" i="65"/>
  <c r="AD78" i="65"/>
  <c r="AC78" i="65"/>
  <c r="AB78" i="65"/>
  <c r="AA78" i="65"/>
  <c r="Z78" i="65"/>
  <c r="Y78" i="65"/>
  <c r="X78" i="65"/>
  <c r="W78" i="65"/>
  <c r="V78" i="65"/>
  <c r="U78" i="65"/>
  <c r="T78" i="65"/>
  <c r="S78" i="65"/>
  <c r="R78" i="65"/>
  <c r="Q78" i="65"/>
  <c r="P78" i="65"/>
  <c r="O78" i="65"/>
  <c r="N78" i="65"/>
  <c r="M78" i="65"/>
  <c r="L78" i="65"/>
  <c r="K78" i="65"/>
  <c r="J78" i="65"/>
  <c r="I78" i="65"/>
  <c r="H78" i="65"/>
  <c r="G78" i="65"/>
  <c r="F78" i="65"/>
  <c r="E78" i="65"/>
  <c r="D78" i="65"/>
  <c r="BA76" i="65"/>
  <c r="AZ76" i="65"/>
  <c r="AY76" i="65"/>
  <c r="AX76" i="65"/>
  <c r="AW76" i="65"/>
  <c r="AV76" i="65"/>
  <c r="AU76" i="65"/>
  <c r="AT76" i="65"/>
  <c r="AS76" i="65"/>
  <c r="AR76" i="65"/>
  <c r="AQ76" i="65"/>
  <c r="AP76" i="65"/>
  <c r="AO76" i="65"/>
  <c r="AN76" i="65"/>
  <c r="AM76" i="65"/>
  <c r="AL76" i="65"/>
  <c r="AK76" i="65"/>
  <c r="AJ76" i="65"/>
  <c r="AI76" i="65"/>
  <c r="AH76" i="65"/>
  <c r="AG76" i="65"/>
  <c r="AF76" i="65"/>
  <c r="AE76" i="65"/>
  <c r="AD76" i="65"/>
  <c r="AC76" i="65"/>
  <c r="AB76" i="65"/>
  <c r="AA76" i="65"/>
  <c r="Z76" i="65"/>
  <c r="Y76" i="65"/>
  <c r="X76" i="65"/>
  <c r="W76" i="65"/>
  <c r="V76" i="65"/>
  <c r="U76" i="65"/>
  <c r="T76" i="65"/>
  <c r="S76" i="65"/>
  <c r="R76" i="65"/>
  <c r="Q76" i="65"/>
  <c r="P76" i="65"/>
  <c r="O76" i="65"/>
  <c r="N76" i="65"/>
  <c r="M76" i="65"/>
  <c r="L76" i="65"/>
  <c r="K76" i="65"/>
  <c r="J76" i="65"/>
  <c r="I76" i="65"/>
  <c r="H76" i="65"/>
  <c r="G76" i="65"/>
  <c r="F76" i="65"/>
  <c r="E76" i="65"/>
  <c r="B53" i="99"/>
  <c r="H53" i="99" s="1"/>
  <c r="B52" i="99"/>
  <c r="G52" i="99" s="1"/>
  <c r="N15" i="104" s="1"/>
  <c r="B51" i="99"/>
  <c r="H51" i="99" s="1"/>
  <c r="B50" i="99"/>
  <c r="L50" i="99" s="1"/>
  <c r="M50" i="99" s="1"/>
  <c r="B49" i="99"/>
  <c r="H49" i="99" s="1"/>
  <c r="B48" i="99"/>
  <c r="G48" i="99" s="1"/>
  <c r="N11" i="104" s="1"/>
  <c r="B47" i="99"/>
  <c r="H47" i="99" s="1"/>
  <c r="B46" i="99"/>
  <c r="L46" i="99" s="1"/>
  <c r="M46" i="99" s="1"/>
  <c r="H50" i="99" l="1"/>
  <c r="L51" i="99"/>
  <c r="M51" i="99" s="1"/>
  <c r="L52" i="99"/>
  <c r="M52" i="99" s="1"/>
  <c r="D46" i="99"/>
  <c r="L49" i="99"/>
  <c r="M49" i="99" s="1"/>
  <c r="H46" i="99"/>
  <c r="D47" i="99"/>
  <c r="L10" i="104" s="1"/>
  <c r="L53" i="99"/>
  <c r="M53" i="99" s="1"/>
  <c r="D48" i="99"/>
  <c r="L11" i="104" s="1"/>
  <c r="D49" i="99"/>
  <c r="L12" i="104" s="1"/>
  <c r="L47" i="99"/>
  <c r="D50" i="99"/>
  <c r="L13" i="104" s="1"/>
  <c r="F46" i="99"/>
  <c r="D51" i="99"/>
  <c r="L14" i="104" s="1"/>
  <c r="D52" i="99"/>
  <c r="L15" i="104" s="1"/>
  <c r="H48" i="99"/>
  <c r="L48" i="99"/>
  <c r="H52" i="99"/>
  <c r="D53" i="99"/>
  <c r="L16" i="104" s="1"/>
  <c r="D76" i="65"/>
  <c r="D79" i="65"/>
  <c r="O13" i="104"/>
  <c r="F50" i="99"/>
  <c r="G46" i="99"/>
  <c r="G50" i="99"/>
  <c r="N13" i="104" s="1"/>
  <c r="F51" i="99"/>
  <c r="F47" i="99"/>
  <c r="G47" i="99"/>
  <c r="N10" i="104" s="1"/>
  <c r="G51" i="99"/>
  <c r="N14" i="104" s="1"/>
  <c r="F48" i="99"/>
  <c r="F52" i="99"/>
  <c r="F49" i="99"/>
  <c r="F53" i="99"/>
  <c r="G49" i="99"/>
  <c r="N12" i="104" s="1"/>
  <c r="G53" i="99"/>
  <c r="N16" i="104" s="1"/>
  <c r="O14" i="104" l="1"/>
  <c r="O15" i="104"/>
  <c r="O12" i="104"/>
  <c r="O16" i="104"/>
  <c r="M48" i="99"/>
  <c r="O11" i="104"/>
  <c r="M47" i="99"/>
  <c r="O10" i="104"/>
  <c r="L33" i="99"/>
  <c r="L32" i="99"/>
  <c r="N32" i="99" s="1"/>
  <c r="L31" i="99"/>
  <c r="L30" i="99"/>
  <c r="L29" i="99"/>
  <c r="L28" i="99"/>
  <c r="L27" i="99"/>
  <c r="P26" i="99"/>
  <c r="P25" i="99"/>
  <c r="O33" i="99"/>
  <c r="O29" i="99"/>
  <c r="M29" i="99"/>
  <c r="M28" i="99"/>
  <c r="M27" i="99"/>
  <c r="P28" i="99"/>
  <c r="P29" i="99"/>
  <c r="P30" i="99"/>
  <c r="P31" i="99"/>
  <c r="P32" i="99"/>
  <c r="P33" i="99"/>
  <c r="P34" i="99"/>
  <c r="M51" i="88"/>
  <c r="L51" i="88"/>
  <c r="O32" i="99" s="1"/>
  <c r="K51" i="88"/>
  <c r="O31" i="99" s="1"/>
  <c r="J51" i="88"/>
  <c r="O30" i="99" s="1"/>
  <c r="I51" i="88"/>
  <c r="H51" i="88"/>
  <c r="O28" i="99" s="1"/>
  <c r="G51" i="88"/>
  <c r="O27" i="99" s="1"/>
  <c r="M50" i="88"/>
  <c r="L50" i="88"/>
  <c r="K50" i="88"/>
  <c r="J50" i="88"/>
  <c r="I50" i="88"/>
  <c r="H50" i="88"/>
  <c r="G50" i="88"/>
  <c r="F51" i="88"/>
  <c r="F50" i="88"/>
  <c r="L17" i="104" l="1"/>
  <c r="N17" i="104"/>
  <c r="O51" i="88"/>
  <c r="O50" i="88"/>
  <c r="N28" i="99"/>
  <c r="N29" i="99"/>
  <c r="N34" i="99"/>
  <c r="N33" i="99"/>
  <c r="N30" i="99"/>
  <c r="N31" i="99"/>
  <c r="O17" i="104" l="1"/>
  <c r="BA96" i="65"/>
  <c r="AZ96" i="65"/>
  <c r="AY96" i="65"/>
  <c r="AX96" i="65"/>
  <c r="AW96" i="65"/>
  <c r="AV96" i="65"/>
  <c r="AU96" i="65"/>
  <c r="AT96" i="65"/>
  <c r="AS96" i="65"/>
  <c r="AR96" i="65"/>
  <c r="AQ96" i="65"/>
  <c r="AP96" i="65"/>
  <c r="AO96" i="65"/>
  <c r="AN96" i="65"/>
  <c r="AM96" i="65"/>
  <c r="AL96" i="65"/>
  <c r="AK96" i="65"/>
  <c r="AJ96" i="65"/>
  <c r="AI96" i="65"/>
  <c r="AH96" i="65"/>
  <c r="AG96" i="65"/>
  <c r="AF96" i="65"/>
  <c r="AE96" i="65"/>
  <c r="AD96" i="65"/>
  <c r="AC96" i="65"/>
  <c r="AB96" i="65"/>
  <c r="AA96" i="65"/>
  <c r="Z96" i="65"/>
  <c r="Y96" i="65"/>
  <c r="X96" i="65"/>
  <c r="W96" i="65"/>
  <c r="V96" i="65"/>
  <c r="U96" i="65"/>
  <c r="T96" i="65"/>
  <c r="S96" i="65"/>
  <c r="R96" i="65"/>
  <c r="Q96" i="65"/>
  <c r="P96" i="65"/>
  <c r="O96" i="65"/>
  <c r="N96" i="65"/>
  <c r="M96" i="65"/>
  <c r="L96" i="65"/>
  <c r="K96" i="65"/>
  <c r="J96" i="65"/>
  <c r="I96" i="65"/>
  <c r="H96" i="65"/>
  <c r="G96" i="65"/>
  <c r="F96" i="65"/>
  <c r="E96" i="65"/>
  <c r="D96" i="65"/>
  <c r="BA33" i="65"/>
  <c r="AZ33" i="65"/>
  <c r="AY33" i="65"/>
  <c r="AX33" i="65"/>
  <c r="AW33" i="65"/>
  <c r="AV33" i="65"/>
  <c r="AU33" i="65"/>
  <c r="AT33" i="65"/>
  <c r="AS33" i="65"/>
  <c r="AR33" i="65"/>
  <c r="AQ33" i="65"/>
  <c r="AP33" i="65"/>
  <c r="AO33" i="65"/>
  <c r="AN33" i="65"/>
  <c r="AM33" i="65"/>
  <c r="AL33" i="65"/>
  <c r="AK33" i="65"/>
  <c r="AJ33" i="65"/>
  <c r="AI33" i="65"/>
  <c r="AH33" i="65"/>
  <c r="AG33" i="65"/>
  <c r="AF33" i="65"/>
  <c r="AE33" i="65"/>
  <c r="AD33" i="65"/>
  <c r="AC33" i="65"/>
  <c r="AB33" i="65"/>
  <c r="AA33" i="65"/>
  <c r="Z33" i="65"/>
  <c r="Y33" i="65"/>
  <c r="X33" i="65"/>
  <c r="W33" i="65"/>
  <c r="V33" i="65"/>
  <c r="U33" i="65"/>
  <c r="T33" i="65"/>
  <c r="S33" i="65"/>
  <c r="R33" i="65"/>
  <c r="Q33" i="65"/>
  <c r="P33" i="65"/>
  <c r="O33" i="65"/>
  <c r="N33" i="65"/>
  <c r="M33" i="65"/>
  <c r="L33" i="65"/>
  <c r="K33" i="65"/>
  <c r="J33" i="65"/>
  <c r="I33" i="65"/>
  <c r="H33" i="65"/>
  <c r="G33" i="65"/>
  <c r="F33" i="65"/>
  <c r="E33" i="65"/>
  <c r="D33" i="65"/>
  <c r="B45" i="99" l="1"/>
  <c r="B44" i="99"/>
  <c r="M25" i="99"/>
  <c r="B55" i="99" l="1"/>
  <c r="D44" i="99"/>
  <c r="H44" i="99"/>
  <c r="G44" i="99"/>
  <c r="F44" i="99"/>
  <c r="L44" i="99"/>
  <c r="M44" i="99" s="1"/>
  <c r="F45" i="99"/>
  <c r="H45" i="99"/>
  <c r="D45" i="99"/>
  <c r="L45" i="99"/>
  <c r="G45" i="99"/>
  <c r="D29" i="88"/>
  <c r="E51" i="88"/>
  <c r="O25" i="99" s="1"/>
  <c r="D51" i="88"/>
  <c r="E50" i="88"/>
  <c r="D50" i="88"/>
  <c r="B70" i="76"/>
  <c r="E80" i="65" l="1"/>
  <c r="F80" i="65"/>
  <c r="G80" i="65"/>
  <c r="H80" i="65"/>
  <c r="I80" i="65"/>
  <c r="J80" i="65"/>
  <c r="K80" i="65"/>
  <c r="L80" i="65"/>
  <c r="M80" i="65"/>
  <c r="N80" i="65"/>
  <c r="O80" i="65"/>
  <c r="P80" i="65"/>
  <c r="Q80" i="65"/>
  <c r="R80" i="65"/>
  <c r="S80" i="65"/>
  <c r="T80" i="65"/>
  <c r="U80" i="65"/>
  <c r="V80" i="65"/>
  <c r="W80" i="65"/>
  <c r="X80" i="65"/>
  <c r="Y80" i="65"/>
  <c r="Z80" i="65"/>
  <c r="AA80" i="65"/>
  <c r="AB80" i="65"/>
  <c r="AC80" i="65"/>
  <c r="AD80" i="65"/>
  <c r="AE80" i="65"/>
  <c r="AF80" i="65"/>
  <c r="AG80" i="65"/>
  <c r="AH80" i="65"/>
  <c r="AI80" i="65"/>
  <c r="AJ80" i="65"/>
  <c r="AK80" i="65"/>
  <c r="AL80" i="65"/>
  <c r="AM80" i="65"/>
  <c r="AN80" i="65"/>
  <c r="AO80" i="65"/>
  <c r="AP80" i="65"/>
  <c r="AQ80" i="65"/>
  <c r="AR80" i="65"/>
  <c r="AS80" i="65"/>
  <c r="AT80" i="65"/>
  <c r="AU80" i="65"/>
  <c r="AV80" i="65"/>
  <c r="AW80" i="65"/>
  <c r="AX80" i="65"/>
  <c r="AY80" i="65"/>
  <c r="AZ80" i="65"/>
  <c r="BA80" i="65"/>
  <c r="D80" i="65"/>
  <c r="D18" i="102"/>
  <c r="E16" i="101"/>
  <c r="D16" i="101"/>
  <c r="L46" i="103"/>
  <c r="L47" i="103" s="1"/>
  <c r="L48" i="103" s="1"/>
  <c r="L49" i="103" s="1"/>
  <c r="L50" i="103" s="1"/>
  <c r="L51" i="103" s="1"/>
  <c r="L52" i="103" s="1"/>
  <c r="L53" i="103" s="1"/>
  <c r="L54" i="103" s="1"/>
  <c r="L55" i="103" s="1"/>
  <c r="L56" i="103" s="1"/>
  <c r="L57" i="103" s="1"/>
  <c r="L58" i="103" s="1"/>
  <c r="L59" i="103" s="1"/>
  <c r="L60" i="103" s="1"/>
  <c r="L61" i="103" s="1"/>
  <c r="L62" i="103" s="1"/>
  <c r="L63" i="103" s="1"/>
  <c r="L64" i="103" s="1"/>
  <c r="L65" i="103" s="1"/>
  <c r="L66" i="103" s="1"/>
  <c r="L20" i="103"/>
  <c r="L21" i="103" s="1"/>
  <c r="L22" i="103" s="1"/>
  <c r="L23" i="103" s="1"/>
  <c r="L24" i="103" s="1"/>
  <c r="L25" i="103" s="1"/>
  <c r="L26" i="103" s="1"/>
  <c r="L27" i="103" s="1"/>
  <c r="L28" i="103" s="1"/>
  <c r="L29" i="103" s="1"/>
  <c r="L30" i="103" s="1"/>
  <c r="L31" i="103" s="1"/>
  <c r="L32" i="103" s="1"/>
  <c r="L33" i="103" s="1"/>
  <c r="L34" i="103" s="1"/>
  <c r="L35" i="103" s="1"/>
  <c r="L36" i="103" s="1"/>
  <c r="L37" i="103" s="1"/>
  <c r="L38" i="103" s="1"/>
  <c r="L39" i="103" s="1"/>
  <c r="L106" i="103"/>
  <c r="L107" i="103" s="1"/>
  <c r="L108" i="103" s="1"/>
  <c r="L109" i="103" s="1"/>
  <c r="L110" i="103" s="1"/>
  <c r="L111" i="103" s="1"/>
  <c r="L112" i="103" s="1"/>
  <c r="L113" i="103" s="1"/>
  <c r="L114" i="103" s="1"/>
  <c r="L115" i="103" s="1"/>
  <c r="L116" i="103" s="1"/>
  <c r="L117" i="103" s="1"/>
  <c r="L118" i="103" s="1"/>
  <c r="L119" i="103" s="1"/>
  <c r="L120" i="103" s="1"/>
  <c r="L121" i="103" s="1"/>
  <c r="L122" i="103" s="1"/>
  <c r="L123" i="103" s="1"/>
  <c r="L124" i="103" s="1"/>
  <c r="L125" i="103" s="1"/>
  <c r="L83" i="103"/>
  <c r="L84" i="103" s="1"/>
  <c r="L85" i="103" s="1"/>
  <c r="L86" i="103" s="1"/>
  <c r="L87" i="103" s="1"/>
  <c r="L88" i="103" s="1"/>
  <c r="L89" i="103" s="1"/>
  <c r="L90" i="103" s="1"/>
  <c r="L91" i="103" s="1"/>
  <c r="L92" i="103" s="1"/>
  <c r="L93" i="103" s="1"/>
  <c r="L94" i="103" s="1"/>
  <c r="L95" i="103" s="1"/>
  <c r="L96" i="103" s="1"/>
  <c r="L97" i="103" s="1"/>
  <c r="L98" i="103" s="1"/>
  <c r="L99" i="103" s="1"/>
  <c r="L100" i="103" s="1"/>
  <c r="L101" i="103" s="1"/>
  <c r="L102" i="103" s="1"/>
  <c r="B106" i="103"/>
  <c r="C106" i="103"/>
  <c r="B107" i="103"/>
  <c r="C107" i="103"/>
  <c r="B108" i="103"/>
  <c r="C108" i="103"/>
  <c r="B109" i="103"/>
  <c r="C109" i="103"/>
  <c r="B110" i="103"/>
  <c r="C110" i="103"/>
  <c r="B111" i="103"/>
  <c r="C111" i="103"/>
  <c r="B112" i="103"/>
  <c r="C112" i="103"/>
  <c r="B113" i="103"/>
  <c r="C113" i="103"/>
  <c r="B114" i="103"/>
  <c r="C114" i="103"/>
  <c r="B115" i="103"/>
  <c r="C115" i="103"/>
  <c r="B116" i="103"/>
  <c r="C116" i="103"/>
  <c r="B117" i="103"/>
  <c r="C117" i="103"/>
  <c r="B118" i="103"/>
  <c r="C118" i="103"/>
  <c r="B119" i="103"/>
  <c r="C119" i="103"/>
  <c r="B120" i="103"/>
  <c r="C120" i="103"/>
  <c r="B121" i="103"/>
  <c r="C121" i="103"/>
  <c r="B122" i="103"/>
  <c r="C122" i="103"/>
  <c r="B123" i="103"/>
  <c r="C123" i="103"/>
  <c r="B124" i="103"/>
  <c r="C124" i="103"/>
  <c r="B125" i="103"/>
  <c r="C125" i="103"/>
  <c r="C105" i="103"/>
  <c r="B105" i="103"/>
  <c r="B83" i="103"/>
  <c r="C83" i="103"/>
  <c r="B84" i="103"/>
  <c r="C84" i="103"/>
  <c r="B85" i="103"/>
  <c r="C85" i="103"/>
  <c r="B86" i="103"/>
  <c r="C86" i="103"/>
  <c r="B87" i="103"/>
  <c r="C87" i="103"/>
  <c r="B88" i="103"/>
  <c r="C88" i="103"/>
  <c r="B89" i="103"/>
  <c r="C89" i="103"/>
  <c r="B90" i="103"/>
  <c r="C90" i="103"/>
  <c r="B91" i="103"/>
  <c r="C91" i="103"/>
  <c r="B92" i="103"/>
  <c r="C92" i="103"/>
  <c r="B93" i="103"/>
  <c r="C93" i="103"/>
  <c r="B94" i="103"/>
  <c r="C94" i="103"/>
  <c r="B95" i="103"/>
  <c r="C95" i="103"/>
  <c r="B96" i="103"/>
  <c r="C96" i="103"/>
  <c r="B97" i="103"/>
  <c r="C97" i="103"/>
  <c r="B98" i="103"/>
  <c r="C98" i="103"/>
  <c r="B99" i="103"/>
  <c r="C99" i="103"/>
  <c r="B100" i="103"/>
  <c r="C100" i="103"/>
  <c r="B101" i="103"/>
  <c r="C101" i="103"/>
  <c r="B102" i="103"/>
  <c r="C102" i="103"/>
  <c r="C82" i="103"/>
  <c r="B82" i="103"/>
  <c r="B152" i="76"/>
  <c r="A152" i="76"/>
  <c r="C79" i="103"/>
  <c r="G79" i="103" s="1"/>
  <c r="G131" i="103" s="1"/>
  <c r="F109" i="103" l="1"/>
  <c r="F113" i="103"/>
  <c r="F100" i="103"/>
  <c r="G113" i="103"/>
  <c r="F124" i="103"/>
  <c r="G124" i="103" s="1"/>
  <c r="F118" i="103"/>
  <c r="G118" i="103" s="1"/>
  <c r="F116" i="103"/>
  <c r="F111" i="103"/>
  <c r="G111" i="103" s="1"/>
  <c r="F106" i="103"/>
  <c r="G106" i="103" s="1"/>
  <c r="F119" i="103"/>
  <c r="G119" i="103" s="1"/>
  <c r="F102" i="103"/>
  <c r="G102" i="103" s="1"/>
  <c r="F105" i="103"/>
  <c r="G105" i="103" s="1"/>
  <c r="F93" i="103"/>
  <c r="G109" i="103"/>
  <c r="F108" i="103"/>
  <c r="G108" i="103" s="1"/>
  <c r="F122" i="103"/>
  <c r="G122" i="103" s="1"/>
  <c r="F88" i="103"/>
  <c r="G88" i="103" s="1"/>
  <c r="F79" i="103"/>
  <c r="F115" i="103"/>
  <c r="G115" i="103" s="1"/>
  <c r="G116" i="103"/>
  <c r="F114" i="103"/>
  <c r="G114" i="103" s="1"/>
  <c r="F125" i="103"/>
  <c r="G125" i="103" s="1"/>
  <c r="F92" i="103"/>
  <c r="G92" i="103" s="1"/>
  <c r="F123" i="103"/>
  <c r="G123" i="103" s="1"/>
  <c r="F112" i="103"/>
  <c r="G112" i="103" s="1"/>
  <c r="F96" i="103"/>
  <c r="G96" i="103" s="1"/>
  <c r="F95" i="103"/>
  <c r="G95" i="103" s="1"/>
  <c r="F82" i="103"/>
  <c r="G82" i="103" s="1"/>
  <c r="F121" i="103"/>
  <c r="G121" i="103" s="1"/>
  <c r="F120" i="103"/>
  <c r="G120" i="103" s="1"/>
  <c r="F110" i="103"/>
  <c r="G110" i="103" s="1"/>
  <c r="F101" i="103"/>
  <c r="G101" i="103" s="1"/>
  <c r="F107" i="103"/>
  <c r="G107" i="103" s="1"/>
  <c r="F84" i="103"/>
  <c r="G84" i="103" s="1"/>
  <c r="F117" i="103"/>
  <c r="G117" i="103" s="1"/>
  <c r="F91" i="103"/>
  <c r="G91" i="103" s="1"/>
  <c r="G100" i="103"/>
  <c r="F90" i="103"/>
  <c r="G90" i="103" s="1"/>
  <c r="F89" i="103"/>
  <c r="G89" i="103" s="1"/>
  <c r="F99" i="103"/>
  <c r="G99" i="103" s="1"/>
  <c r="F98" i="103"/>
  <c r="G98" i="103" s="1"/>
  <c r="F97" i="103"/>
  <c r="G97" i="103" s="1"/>
  <c r="F87" i="103"/>
  <c r="G87" i="103" s="1"/>
  <c r="F86" i="103"/>
  <c r="G86" i="103" s="1"/>
  <c r="F85" i="103"/>
  <c r="G85" i="103" s="1"/>
  <c r="F94" i="103"/>
  <c r="G94" i="103" s="1"/>
  <c r="G93" i="103"/>
  <c r="F83" i="103"/>
  <c r="G83" i="103" s="1"/>
  <c r="G126" i="103" l="1"/>
  <c r="G133" i="103" s="1"/>
  <c r="G103" i="103"/>
  <c r="G132" i="103" s="1"/>
  <c r="F67" i="103"/>
  <c r="F40" i="103"/>
  <c r="C14" i="102"/>
  <c r="B18" i="102" s="1"/>
  <c r="F18" i="102" s="1"/>
  <c r="B16" i="101"/>
  <c r="F16" i="101" s="1"/>
  <c r="O26" i="99"/>
  <c r="C12" i="79" l="1"/>
  <c r="G136" i="103"/>
  <c r="G40" i="59" s="1"/>
  <c r="J40" i="59" s="1"/>
  <c r="F74" i="103"/>
  <c r="L74" i="103" l="1"/>
  <c r="C19" i="79"/>
  <c r="M26" i="99" l="1"/>
  <c r="K37" i="99" l="1"/>
  <c r="B252" i="76" l="1"/>
  <c r="D252" i="76" s="1"/>
  <c r="A252" i="76"/>
  <c r="B251" i="76"/>
  <c r="D251" i="76" s="1"/>
  <c r="A251" i="76"/>
  <c r="B250" i="76"/>
  <c r="D250" i="76" s="1"/>
  <c r="A250" i="76"/>
  <c r="B249" i="76"/>
  <c r="D249" i="76" s="1"/>
  <c r="A249" i="76"/>
  <c r="B248" i="76"/>
  <c r="D248" i="76" s="1"/>
  <c r="A248" i="76"/>
  <c r="B247" i="76"/>
  <c r="D247" i="76" s="1"/>
  <c r="A247" i="76"/>
  <c r="B246" i="76"/>
  <c r="D246" i="76" s="1"/>
  <c r="A246" i="76"/>
  <c r="B245" i="76"/>
  <c r="D245" i="76" s="1"/>
  <c r="A245" i="76"/>
  <c r="B244" i="76"/>
  <c r="D244" i="76" s="1"/>
  <c r="A244" i="76"/>
  <c r="B243" i="76"/>
  <c r="D243" i="76" s="1"/>
  <c r="A243" i="76"/>
  <c r="B242" i="76"/>
  <c r="D242" i="76" s="1"/>
  <c r="A242" i="76"/>
  <c r="B241" i="76"/>
  <c r="D241" i="76" s="1"/>
  <c r="A241" i="76"/>
  <c r="B240" i="76"/>
  <c r="D240" i="76" s="1"/>
  <c r="A240" i="76"/>
  <c r="B239" i="76"/>
  <c r="D239" i="76" s="1"/>
  <c r="A239" i="76"/>
  <c r="B238" i="76"/>
  <c r="D238" i="76" s="1"/>
  <c r="A238" i="76"/>
  <c r="B237" i="76"/>
  <c r="D237" i="76" s="1"/>
  <c r="A237" i="76"/>
  <c r="B236" i="76"/>
  <c r="D236" i="76" s="1"/>
  <c r="A236" i="76"/>
  <c r="B235" i="76"/>
  <c r="D235" i="76" s="1"/>
  <c r="A235" i="76"/>
  <c r="B234" i="76"/>
  <c r="D234" i="76" s="1"/>
  <c r="A234" i="76"/>
  <c r="B233" i="76"/>
  <c r="D233" i="76" s="1"/>
  <c r="A233" i="76"/>
  <c r="B200" i="76"/>
  <c r="D200" i="76" s="1"/>
  <c r="A200" i="76"/>
  <c r="B199" i="76"/>
  <c r="D199" i="76" s="1"/>
  <c r="A199" i="76"/>
  <c r="B198" i="76"/>
  <c r="D198" i="76" s="1"/>
  <c r="A198" i="76"/>
  <c r="B197" i="76"/>
  <c r="D197" i="76" s="1"/>
  <c r="A197" i="76"/>
  <c r="B196" i="76"/>
  <c r="D196" i="76" s="1"/>
  <c r="A196" i="76"/>
  <c r="B195" i="76"/>
  <c r="D195" i="76" s="1"/>
  <c r="A195" i="76"/>
  <c r="B194" i="76"/>
  <c r="D194" i="76" s="1"/>
  <c r="A194" i="76"/>
  <c r="B193" i="76"/>
  <c r="D193" i="76" s="1"/>
  <c r="A193" i="76"/>
  <c r="B192" i="76"/>
  <c r="D192" i="76" s="1"/>
  <c r="A192" i="76"/>
  <c r="B191" i="76"/>
  <c r="A191" i="76"/>
  <c r="B190" i="76"/>
  <c r="D190" i="76" s="1"/>
  <c r="A190" i="76"/>
  <c r="B189" i="76"/>
  <c r="D189" i="76" s="1"/>
  <c r="A189" i="76"/>
  <c r="B188" i="76"/>
  <c r="D188" i="76" s="1"/>
  <c r="A188" i="76"/>
  <c r="B187" i="76"/>
  <c r="D187" i="76" s="1"/>
  <c r="A187" i="76"/>
  <c r="B186" i="76"/>
  <c r="D186" i="76" s="1"/>
  <c r="A186" i="76"/>
  <c r="B185" i="76"/>
  <c r="D185" i="76" s="1"/>
  <c r="A185" i="76"/>
  <c r="B184" i="76"/>
  <c r="D184" i="76" s="1"/>
  <c r="A184" i="76"/>
  <c r="B183" i="76"/>
  <c r="A183" i="76"/>
  <c r="B182" i="76"/>
  <c r="D182" i="76" s="1"/>
  <c r="A182" i="76"/>
  <c r="B181" i="76"/>
  <c r="D181" i="76" s="1"/>
  <c r="A181" i="76"/>
  <c r="B127" i="76"/>
  <c r="C245" i="76" l="1"/>
  <c r="C234" i="76"/>
  <c r="C199" i="76"/>
  <c r="C192" i="76"/>
  <c r="C181" i="76"/>
  <c r="C200" i="76"/>
  <c r="C196" i="76"/>
  <c r="C248" i="76"/>
  <c r="C190" i="76"/>
  <c r="C236" i="76"/>
  <c r="C239" i="76"/>
  <c r="C195" i="76"/>
  <c r="C246" i="76"/>
  <c r="C187" i="76"/>
  <c r="C247" i="76"/>
  <c r="C193" i="76"/>
  <c r="C250" i="76"/>
  <c r="C184" i="76"/>
  <c r="C242" i="76"/>
  <c r="C243" i="76"/>
  <c r="C183" i="76"/>
  <c r="C186" i="76"/>
  <c r="C189" i="76"/>
  <c r="C251" i="76"/>
  <c r="C194" i="76"/>
  <c r="C182" i="76"/>
  <c r="C197" i="76"/>
  <c r="C240" i="76"/>
  <c r="C237" i="76"/>
  <c r="C185" i="76"/>
  <c r="C188" i="76"/>
  <c r="C191" i="76"/>
  <c r="C198" i="76"/>
  <c r="C235" i="76"/>
  <c r="C238" i="76"/>
  <c r="C241" i="76"/>
  <c r="C244" i="76"/>
  <c r="C249" i="76"/>
  <c r="C252" i="76"/>
  <c r="C233" i="76"/>
  <c r="D183" i="76"/>
  <c r="D191" i="76"/>
  <c r="Q27" i="78"/>
  <c r="D27" i="78" s="1"/>
  <c r="BV155" i="68" l="1"/>
  <c r="BU155" i="68"/>
  <c r="BT155" i="68"/>
  <c r="BS155" i="68"/>
  <c r="BR155" i="68"/>
  <c r="BQ155" i="68"/>
  <c r="BP155" i="68"/>
  <c r="BO155" i="68"/>
  <c r="BN155" i="68"/>
  <c r="BM155" i="68"/>
  <c r="BL155" i="68"/>
  <c r="BK155" i="68"/>
  <c r="BJ155" i="68"/>
  <c r="BI155" i="68"/>
  <c r="BH155" i="68"/>
  <c r="BG155" i="68"/>
  <c r="BF155" i="68"/>
  <c r="BE155" i="68"/>
  <c r="BD155" i="68"/>
  <c r="BC155" i="68"/>
  <c r="BB155" i="68"/>
  <c r="BA155" i="68"/>
  <c r="AZ155" i="68"/>
  <c r="AY155" i="68"/>
  <c r="AX155" i="68"/>
  <c r="AW155" i="68"/>
  <c r="AV155" i="68"/>
  <c r="AU155" i="68"/>
  <c r="AT155" i="68"/>
  <c r="AS155" i="68"/>
  <c r="AR155" i="68"/>
  <c r="AQ155" i="68"/>
  <c r="AP155" i="68"/>
  <c r="AO155" i="68"/>
  <c r="AN155" i="68"/>
  <c r="AM155" i="68"/>
  <c r="AL155" i="68"/>
  <c r="AK155" i="68"/>
  <c r="AJ155" i="68"/>
  <c r="AI155" i="68"/>
  <c r="AH155" i="68"/>
  <c r="AG155" i="68"/>
  <c r="AF155" i="68"/>
  <c r="AE155" i="68"/>
  <c r="AD155" i="68"/>
  <c r="AC155" i="68"/>
  <c r="AB155" i="68"/>
  <c r="AA155" i="68"/>
  <c r="Z155" i="68"/>
  <c r="Y155" i="68"/>
  <c r="X155" i="68"/>
  <c r="W155" i="68"/>
  <c r="V155" i="68"/>
  <c r="U155" i="68"/>
  <c r="T155" i="68"/>
  <c r="S155" i="68"/>
  <c r="R155" i="68"/>
  <c r="Q155" i="68"/>
  <c r="P155" i="68"/>
  <c r="O155" i="68"/>
  <c r="N155" i="68"/>
  <c r="M155" i="68"/>
  <c r="L155" i="68"/>
  <c r="K155" i="68"/>
  <c r="J155" i="68"/>
  <c r="I155" i="68"/>
  <c r="H155" i="68"/>
  <c r="G155" i="68"/>
  <c r="F155" i="68"/>
  <c r="F57" i="73" l="1"/>
  <c r="F56" i="73"/>
  <c r="F55" i="73"/>
  <c r="F54" i="73"/>
  <c r="F53" i="73"/>
  <c r="F52" i="73"/>
  <c r="F51" i="73"/>
  <c r="F50" i="73"/>
  <c r="F49" i="73"/>
  <c r="F48" i="73"/>
  <c r="F47" i="73"/>
  <c r="F46" i="73"/>
  <c r="F45" i="73"/>
  <c r="F44" i="73"/>
  <c r="F43" i="73"/>
  <c r="F42" i="73"/>
  <c r="F41" i="73"/>
  <c r="F40" i="73"/>
  <c r="F39" i="73"/>
  <c r="F38" i="73"/>
  <c r="BA89" i="65" l="1"/>
  <c r="AZ89" i="65"/>
  <c r="AY89" i="65"/>
  <c r="AX89" i="65"/>
  <c r="AW89" i="65"/>
  <c r="AV89" i="65"/>
  <c r="AU89" i="65"/>
  <c r="AT89" i="65"/>
  <c r="AS89" i="65"/>
  <c r="AR89" i="65"/>
  <c r="AQ89" i="65"/>
  <c r="AP89" i="65"/>
  <c r="AO89" i="65"/>
  <c r="AN89" i="65"/>
  <c r="AM89" i="65"/>
  <c r="AL89" i="65"/>
  <c r="AK89" i="65"/>
  <c r="AJ89" i="65"/>
  <c r="AI89" i="65"/>
  <c r="AH89" i="65"/>
  <c r="AG89" i="65"/>
  <c r="AF89" i="65"/>
  <c r="AE89" i="65"/>
  <c r="AD89" i="65"/>
  <c r="AC89" i="65"/>
  <c r="AB89" i="65"/>
  <c r="AA89" i="65"/>
  <c r="Z89" i="65"/>
  <c r="Y89" i="65"/>
  <c r="X89" i="65"/>
  <c r="W89" i="65"/>
  <c r="V89" i="65"/>
  <c r="U89" i="65"/>
  <c r="T89" i="65"/>
  <c r="S89" i="65"/>
  <c r="R89" i="65"/>
  <c r="Q89" i="65"/>
  <c r="P89" i="65"/>
  <c r="O89" i="65"/>
  <c r="N89" i="65"/>
  <c r="M89" i="65"/>
  <c r="L89" i="65"/>
  <c r="K89" i="65"/>
  <c r="J89" i="65"/>
  <c r="I89" i="65"/>
  <c r="I27" i="65" s="1"/>
  <c r="H89" i="65"/>
  <c r="G89" i="65"/>
  <c r="F89" i="65"/>
  <c r="F27" i="65" s="1"/>
  <c r="E89" i="65"/>
  <c r="E27" i="65" s="1"/>
  <c r="BA82" i="65"/>
  <c r="AZ82" i="65"/>
  <c r="AY82" i="65"/>
  <c r="AX82" i="65"/>
  <c r="AW82" i="65"/>
  <c r="AV82" i="65"/>
  <c r="AU82" i="65"/>
  <c r="AT82" i="65"/>
  <c r="AS82" i="65"/>
  <c r="AR82" i="65"/>
  <c r="AQ82" i="65"/>
  <c r="AP82" i="65"/>
  <c r="AO82" i="65"/>
  <c r="AN82" i="65"/>
  <c r="AM82" i="65"/>
  <c r="AL82" i="65"/>
  <c r="AK82" i="65"/>
  <c r="AJ82" i="65"/>
  <c r="AI82" i="65"/>
  <c r="AH82" i="65"/>
  <c r="AG82" i="65"/>
  <c r="AF82" i="65"/>
  <c r="AE82" i="65"/>
  <c r="AD82" i="65"/>
  <c r="AC82" i="65"/>
  <c r="AB82" i="65"/>
  <c r="AA82" i="65"/>
  <c r="Z82" i="65"/>
  <c r="Y82" i="65"/>
  <c r="X82" i="65"/>
  <c r="W82" i="65"/>
  <c r="V82" i="65"/>
  <c r="U82" i="65"/>
  <c r="T82" i="65"/>
  <c r="S82" i="65"/>
  <c r="R82" i="65"/>
  <c r="Q82" i="65"/>
  <c r="P82" i="65"/>
  <c r="O82" i="65"/>
  <c r="N82" i="65"/>
  <c r="M82" i="65"/>
  <c r="L82" i="65"/>
  <c r="K82" i="65"/>
  <c r="J82" i="65"/>
  <c r="I82" i="65"/>
  <c r="H82" i="65"/>
  <c r="G82" i="65"/>
  <c r="F82" i="65"/>
  <c r="E82" i="65"/>
  <c r="BA32" i="65"/>
  <c r="AZ32" i="65"/>
  <c r="AY32" i="65"/>
  <c r="AX32" i="65"/>
  <c r="AW32" i="65"/>
  <c r="AV32" i="65"/>
  <c r="AU32" i="65"/>
  <c r="AT32" i="65"/>
  <c r="AS32" i="65"/>
  <c r="AR32" i="65"/>
  <c r="AQ32" i="65"/>
  <c r="AP32" i="65"/>
  <c r="AO32" i="65"/>
  <c r="AN32" i="65"/>
  <c r="AM32" i="65"/>
  <c r="AL32" i="65"/>
  <c r="AK32" i="65"/>
  <c r="AJ32" i="65"/>
  <c r="AI32" i="65"/>
  <c r="AH32" i="65"/>
  <c r="AG32" i="65"/>
  <c r="AF32" i="65"/>
  <c r="AE32" i="65"/>
  <c r="AD32" i="65"/>
  <c r="AC32" i="65"/>
  <c r="AB32" i="65"/>
  <c r="AA32" i="65"/>
  <c r="Z32" i="65"/>
  <c r="Y32" i="65"/>
  <c r="X32" i="65"/>
  <c r="W32" i="65"/>
  <c r="V32" i="65"/>
  <c r="U32" i="65"/>
  <c r="T32" i="65"/>
  <c r="S32" i="65"/>
  <c r="R32" i="65"/>
  <c r="Q32" i="65"/>
  <c r="P32" i="65"/>
  <c r="O32" i="65"/>
  <c r="N32" i="65"/>
  <c r="M32" i="65"/>
  <c r="L32" i="65"/>
  <c r="K32" i="65"/>
  <c r="J32" i="65"/>
  <c r="I32" i="65"/>
  <c r="H32" i="65"/>
  <c r="G32" i="65"/>
  <c r="F32" i="65"/>
  <c r="E32" i="65"/>
  <c r="N77" i="65" l="1"/>
  <c r="AD77" i="65"/>
  <c r="AL77" i="65"/>
  <c r="AT77" i="65"/>
  <c r="V77" i="65"/>
  <c r="F77" i="65"/>
  <c r="L90" i="65"/>
  <c r="L77" i="65"/>
  <c r="T90" i="65"/>
  <c r="T77" i="65"/>
  <c r="AB90" i="65"/>
  <c r="AB77" i="65"/>
  <c r="AJ90" i="65"/>
  <c r="AJ77" i="65"/>
  <c r="AR90" i="65"/>
  <c r="AR77" i="65"/>
  <c r="J90" i="65"/>
  <c r="J77" i="65"/>
  <c r="R90" i="65"/>
  <c r="R77" i="65"/>
  <c r="Z90" i="65"/>
  <c r="Z77" i="65"/>
  <c r="AH90" i="65"/>
  <c r="AH77" i="65"/>
  <c r="AP90" i="65"/>
  <c r="AP77" i="65"/>
  <c r="AX90" i="65"/>
  <c r="AX77" i="65"/>
  <c r="F90" i="65"/>
  <c r="AL90" i="65"/>
  <c r="H90" i="65"/>
  <c r="H77" i="65"/>
  <c r="K90" i="65"/>
  <c r="K77" i="65"/>
  <c r="O90" i="65"/>
  <c r="O77" i="65"/>
  <c r="S90" i="65"/>
  <c r="S77" i="65"/>
  <c r="W90" i="65"/>
  <c r="W77" i="65"/>
  <c r="AA90" i="65"/>
  <c r="AA77" i="65"/>
  <c r="AE90" i="65"/>
  <c r="AE77" i="65"/>
  <c r="AI90" i="65"/>
  <c r="AI77" i="65"/>
  <c r="AM90" i="65"/>
  <c r="AM77" i="65"/>
  <c r="AQ90" i="65"/>
  <c r="AQ77" i="65"/>
  <c r="AU90" i="65"/>
  <c r="AU77" i="65"/>
  <c r="AY90" i="65"/>
  <c r="AY77" i="65"/>
  <c r="N90" i="65"/>
  <c r="AT90" i="65"/>
  <c r="AZ90" i="65"/>
  <c r="AZ77" i="65"/>
  <c r="V90" i="65"/>
  <c r="P90" i="65"/>
  <c r="P77" i="65"/>
  <c r="X90" i="65"/>
  <c r="X77" i="65"/>
  <c r="AF90" i="65"/>
  <c r="AF77" i="65"/>
  <c r="AN90" i="65"/>
  <c r="AN77" i="65"/>
  <c r="AV90" i="65"/>
  <c r="AV77" i="65"/>
  <c r="E90" i="65"/>
  <c r="E77" i="65"/>
  <c r="I90" i="65"/>
  <c r="I77" i="65"/>
  <c r="M90" i="65"/>
  <c r="M77" i="65"/>
  <c r="Q90" i="65"/>
  <c r="Q77" i="65"/>
  <c r="U90" i="65"/>
  <c r="U77" i="65"/>
  <c r="Y90" i="65"/>
  <c r="Y77" i="65"/>
  <c r="AC90" i="65"/>
  <c r="AC77" i="65"/>
  <c r="AG90" i="65"/>
  <c r="AG77" i="65"/>
  <c r="AK90" i="65"/>
  <c r="AK77" i="65"/>
  <c r="AO90" i="65"/>
  <c r="AO77" i="65"/>
  <c r="AS90" i="65"/>
  <c r="AS77" i="65"/>
  <c r="AW90" i="65"/>
  <c r="AW77" i="65"/>
  <c r="BA90" i="65"/>
  <c r="BA77" i="65"/>
  <c r="AD90" i="65"/>
  <c r="G90" i="65"/>
  <c r="D89" i="65"/>
  <c r="D82" i="65"/>
  <c r="D35" i="65"/>
  <c r="D32" i="65"/>
  <c r="D27" i="65" l="1"/>
  <c r="D90" i="65"/>
  <c r="BA94" i="65"/>
  <c r="AZ94" i="65"/>
  <c r="AY94" i="65"/>
  <c r="AX94" i="65"/>
  <c r="AW94" i="65"/>
  <c r="AV94" i="65"/>
  <c r="AU94" i="65"/>
  <c r="AT94" i="65"/>
  <c r="AS94" i="65"/>
  <c r="AR94" i="65"/>
  <c r="AQ94" i="65"/>
  <c r="AP94" i="65"/>
  <c r="AO94" i="65"/>
  <c r="AN94" i="65"/>
  <c r="AM94" i="65"/>
  <c r="AL94" i="65"/>
  <c r="AK94" i="65"/>
  <c r="AJ94" i="65"/>
  <c r="AI94" i="65"/>
  <c r="AH94" i="65"/>
  <c r="AG94" i="65"/>
  <c r="AF94" i="65"/>
  <c r="AE94" i="65"/>
  <c r="AD94" i="65"/>
  <c r="AC94" i="65"/>
  <c r="AB94" i="65"/>
  <c r="AA94" i="65"/>
  <c r="Z94" i="65"/>
  <c r="Y94" i="65"/>
  <c r="X94" i="65"/>
  <c r="W94" i="65"/>
  <c r="V94" i="65"/>
  <c r="U94" i="65"/>
  <c r="T94" i="65"/>
  <c r="S94" i="65"/>
  <c r="R94" i="65"/>
  <c r="Q94" i="65"/>
  <c r="P94" i="65"/>
  <c r="O94" i="65"/>
  <c r="N94" i="65"/>
  <c r="M94" i="65"/>
  <c r="L94" i="65"/>
  <c r="K94" i="65"/>
  <c r="J94" i="65"/>
  <c r="I94" i="65"/>
  <c r="H94" i="65"/>
  <c r="G94" i="65"/>
  <c r="F94" i="65"/>
  <c r="E94" i="65"/>
  <c r="D94" i="65"/>
  <c r="E57" i="72" l="1"/>
  <c r="E56" i="72"/>
  <c r="E55" i="72"/>
  <c r="E54" i="72"/>
  <c r="E53" i="72"/>
  <c r="E52" i="72"/>
  <c r="E51" i="72"/>
  <c r="E50" i="72"/>
  <c r="E49" i="72"/>
  <c r="E48" i="72"/>
  <c r="E47" i="72"/>
  <c r="E46" i="72"/>
  <c r="E45" i="72"/>
  <c r="E44" i="72"/>
  <c r="E43" i="72"/>
  <c r="E42" i="72"/>
  <c r="E41" i="72"/>
  <c r="E40" i="72"/>
  <c r="E39" i="72"/>
  <c r="E38" i="72"/>
  <c r="B232" i="76"/>
  <c r="D232" i="76" s="1"/>
  <c r="A232" i="76"/>
  <c r="B231" i="76"/>
  <c r="D231" i="76" s="1"/>
  <c r="A231" i="76"/>
  <c r="B230" i="76"/>
  <c r="D230" i="76" s="1"/>
  <c r="A230" i="76"/>
  <c r="B229" i="76"/>
  <c r="D229" i="76" s="1"/>
  <c r="A229" i="76"/>
  <c r="B228" i="76"/>
  <c r="D228" i="76" s="1"/>
  <c r="A228" i="76"/>
  <c r="B227" i="76"/>
  <c r="D227" i="76" s="1"/>
  <c r="A227" i="76"/>
  <c r="B226" i="76"/>
  <c r="D226" i="76" s="1"/>
  <c r="A226" i="76"/>
  <c r="B225" i="76"/>
  <c r="D225" i="76" s="1"/>
  <c r="A225" i="76"/>
  <c r="B224" i="76"/>
  <c r="D224" i="76" s="1"/>
  <c r="A224" i="76"/>
  <c r="B223" i="76"/>
  <c r="D223" i="76" s="1"/>
  <c r="A223" i="76"/>
  <c r="B222" i="76"/>
  <c r="D222" i="76" s="1"/>
  <c r="A222" i="76"/>
  <c r="B221" i="76"/>
  <c r="D221" i="76" s="1"/>
  <c r="A221" i="76"/>
  <c r="B220" i="76"/>
  <c r="D220" i="76" s="1"/>
  <c r="A220" i="76"/>
  <c r="B219" i="76"/>
  <c r="D219" i="76" s="1"/>
  <c r="A219" i="76"/>
  <c r="B218" i="76"/>
  <c r="D218" i="76" s="1"/>
  <c r="A218" i="76"/>
  <c r="B217" i="76"/>
  <c r="D217" i="76" s="1"/>
  <c r="A217" i="76"/>
  <c r="B216" i="76"/>
  <c r="D216" i="76" s="1"/>
  <c r="A216" i="76"/>
  <c r="B215" i="76"/>
  <c r="D215" i="76" s="1"/>
  <c r="A215" i="76"/>
  <c r="B214" i="76"/>
  <c r="D214" i="76" s="1"/>
  <c r="A214" i="76"/>
  <c r="B213" i="76"/>
  <c r="D213" i="76" s="1"/>
  <c r="A213" i="76"/>
  <c r="B212" i="76"/>
  <c r="D212" i="76" s="1"/>
  <c r="A212" i="76"/>
  <c r="B211" i="76"/>
  <c r="D211" i="76" s="1"/>
  <c r="A211" i="76"/>
  <c r="B210" i="76"/>
  <c r="D210" i="76" s="1"/>
  <c r="A210" i="76"/>
  <c r="B209" i="76"/>
  <c r="D209" i="76" s="1"/>
  <c r="A209" i="76"/>
  <c r="B208" i="76"/>
  <c r="D208" i="76" s="1"/>
  <c r="A208" i="76"/>
  <c r="G205" i="76"/>
  <c r="G206" i="76" s="1"/>
  <c r="G207" i="76" s="1"/>
  <c r="G208" i="76" s="1"/>
  <c r="G209" i="76" s="1"/>
  <c r="G210" i="76" s="1"/>
  <c r="G211" i="76" s="1"/>
  <c r="G212" i="76" s="1"/>
  <c r="G213" i="76" s="1"/>
  <c r="G214" i="76" s="1"/>
  <c r="G215" i="76" s="1"/>
  <c r="G216" i="76" s="1"/>
  <c r="G217" i="76" s="1"/>
  <c r="G218" i="76" s="1"/>
  <c r="G219" i="76" s="1"/>
  <c r="G220" i="76" s="1"/>
  <c r="G221" i="76" s="1"/>
  <c r="G222" i="76" s="1"/>
  <c r="G223" i="76" s="1"/>
  <c r="G224" i="76" s="1"/>
  <c r="G225" i="76" s="1"/>
  <c r="G226" i="76" s="1"/>
  <c r="G227" i="76" s="1"/>
  <c r="G228" i="76" s="1"/>
  <c r="G229" i="76" s="1"/>
  <c r="G230" i="76" s="1"/>
  <c r="G231" i="76" s="1"/>
  <c r="G232" i="76" s="1"/>
  <c r="G78" i="76"/>
  <c r="G79" i="76" s="1"/>
  <c r="G80" i="76" s="1"/>
  <c r="G81" i="76" s="1"/>
  <c r="G82" i="76" s="1"/>
  <c r="G83" i="76" s="1"/>
  <c r="G84" i="76" s="1"/>
  <c r="G85" i="76" s="1"/>
  <c r="G86" i="76" s="1"/>
  <c r="G87" i="76" s="1"/>
  <c r="G88" i="76" s="1"/>
  <c r="G89" i="76" s="1"/>
  <c r="G90" i="76" s="1"/>
  <c r="G91" i="76" s="1"/>
  <c r="G92" i="76" s="1"/>
  <c r="G93" i="76" s="1"/>
  <c r="G94" i="76" s="1"/>
  <c r="G95" i="76" s="1"/>
  <c r="G96" i="76" s="1"/>
  <c r="G97" i="76" s="1"/>
  <c r="G98" i="76" s="1"/>
  <c r="G99" i="76" s="1"/>
  <c r="G100" i="76" s="1"/>
  <c r="G101" i="76" s="1"/>
  <c r="G102" i="76" s="1"/>
  <c r="G103" i="76" s="1"/>
  <c r="G104" i="76" s="1"/>
  <c r="G105" i="76" s="1"/>
  <c r="G106" i="76" s="1"/>
  <c r="G107" i="76" s="1"/>
  <c r="G108" i="76" s="1"/>
  <c r="G109" i="76" s="1"/>
  <c r="G110" i="76" s="1"/>
  <c r="G111" i="76" s="1"/>
  <c r="G112" i="76" s="1"/>
  <c r="G113" i="76" s="1"/>
  <c r="G114" i="76" s="1"/>
  <c r="G115" i="76" s="1"/>
  <c r="G116" i="76" s="1"/>
  <c r="G117" i="76" s="1"/>
  <c r="G118" i="76" s="1"/>
  <c r="G119" i="76" s="1"/>
  <c r="G120" i="76" s="1"/>
  <c r="G121" i="76" s="1"/>
  <c r="G122" i="76" s="1"/>
  <c r="G123" i="76" s="1"/>
  <c r="G124" i="76" s="1"/>
  <c r="G125" i="76" s="1"/>
  <c r="G126" i="76" s="1"/>
  <c r="B180" i="76"/>
  <c r="D180" i="76" s="1"/>
  <c r="A180" i="76"/>
  <c r="B179" i="76"/>
  <c r="D179" i="76" s="1"/>
  <c r="A179" i="76"/>
  <c r="B178" i="76"/>
  <c r="D178" i="76" s="1"/>
  <c r="A178" i="76"/>
  <c r="B177" i="76"/>
  <c r="A177" i="76"/>
  <c r="B176" i="76"/>
  <c r="D176" i="76" s="1"/>
  <c r="A176" i="76"/>
  <c r="B175" i="76"/>
  <c r="D175" i="76" s="1"/>
  <c r="A175" i="76"/>
  <c r="B174" i="76"/>
  <c r="D174" i="76" s="1"/>
  <c r="A174" i="76"/>
  <c r="B173" i="76"/>
  <c r="D173" i="76" s="1"/>
  <c r="A173" i="76"/>
  <c r="B172" i="76"/>
  <c r="D172" i="76" s="1"/>
  <c r="A172" i="76"/>
  <c r="B171" i="76"/>
  <c r="D171" i="76" s="1"/>
  <c r="A171" i="76"/>
  <c r="B170" i="76"/>
  <c r="D170" i="76" s="1"/>
  <c r="A170" i="76"/>
  <c r="B169" i="76"/>
  <c r="D169" i="76" s="1"/>
  <c r="A169" i="76"/>
  <c r="B168" i="76"/>
  <c r="D168" i="76" s="1"/>
  <c r="A168" i="76"/>
  <c r="B167" i="76"/>
  <c r="D167" i="76" s="1"/>
  <c r="A167" i="76"/>
  <c r="B166" i="76"/>
  <c r="D166" i="76" s="1"/>
  <c r="A166" i="76"/>
  <c r="B165" i="76"/>
  <c r="D165" i="76" s="1"/>
  <c r="A165" i="76"/>
  <c r="B164" i="76"/>
  <c r="D164" i="76" s="1"/>
  <c r="A164" i="76"/>
  <c r="B163" i="76"/>
  <c r="D163" i="76" s="1"/>
  <c r="A163" i="76"/>
  <c r="B162" i="76"/>
  <c r="D162" i="76" s="1"/>
  <c r="A162" i="76"/>
  <c r="B161" i="76"/>
  <c r="D161" i="76" s="1"/>
  <c r="A161" i="76"/>
  <c r="B160" i="76"/>
  <c r="D160" i="76" s="1"/>
  <c r="A160" i="76"/>
  <c r="B159" i="76"/>
  <c r="D159" i="76" s="1"/>
  <c r="A159" i="76"/>
  <c r="B158" i="76"/>
  <c r="D158" i="76" s="1"/>
  <c r="A158" i="76"/>
  <c r="B157" i="76"/>
  <c r="D157" i="76" s="1"/>
  <c r="A157" i="76"/>
  <c r="B156" i="76"/>
  <c r="D156" i="76" s="1"/>
  <c r="A156" i="76"/>
  <c r="G153" i="76"/>
  <c r="G154" i="76" s="1"/>
  <c r="G155" i="76" s="1"/>
  <c r="G156" i="76" s="1"/>
  <c r="G157" i="76" s="1"/>
  <c r="G158" i="76" s="1"/>
  <c r="G159" i="76" s="1"/>
  <c r="G160" i="76" s="1"/>
  <c r="G161" i="76" s="1"/>
  <c r="G162" i="76" s="1"/>
  <c r="G163" i="76" s="1"/>
  <c r="G164" i="76" s="1"/>
  <c r="G165" i="76" s="1"/>
  <c r="G166" i="76" s="1"/>
  <c r="G167" i="76" s="1"/>
  <c r="G168" i="76" s="1"/>
  <c r="G169" i="76" s="1"/>
  <c r="G170" i="76" s="1"/>
  <c r="G171" i="76" s="1"/>
  <c r="G172" i="76" s="1"/>
  <c r="G173" i="76" s="1"/>
  <c r="G174" i="76" s="1"/>
  <c r="G175" i="76" s="1"/>
  <c r="G176" i="76" s="1"/>
  <c r="G177" i="76" s="1"/>
  <c r="G178" i="76" s="1"/>
  <c r="G179" i="76" s="1"/>
  <c r="G180" i="76" s="1"/>
  <c r="G21" i="76"/>
  <c r="G22" i="76" s="1"/>
  <c r="G23" i="76" s="1"/>
  <c r="G233" i="76" l="1"/>
  <c r="G234" i="76" s="1"/>
  <c r="G235" i="76" s="1"/>
  <c r="G236" i="76" s="1"/>
  <c r="G237" i="76" s="1"/>
  <c r="G238" i="76" s="1"/>
  <c r="G239" i="76" s="1"/>
  <c r="G240" i="76" s="1"/>
  <c r="G241" i="76" s="1"/>
  <c r="G242" i="76" s="1"/>
  <c r="G243" i="76" s="1"/>
  <c r="G244" i="76" s="1"/>
  <c r="G245" i="76" s="1"/>
  <c r="G246" i="76" s="1"/>
  <c r="G247" i="76" s="1"/>
  <c r="G248" i="76" s="1"/>
  <c r="G249" i="76" s="1"/>
  <c r="G250" i="76" s="1"/>
  <c r="G251" i="76" s="1"/>
  <c r="G252" i="76" s="1"/>
  <c r="G253" i="76" s="1"/>
  <c r="G181" i="76"/>
  <c r="G182" i="76" s="1"/>
  <c r="G183" i="76" s="1"/>
  <c r="G184" i="76" s="1"/>
  <c r="G185" i="76" s="1"/>
  <c r="G186" i="76" s="1"/>
  <c r="G187" i="76" s="1"/>
  <c r="G188" i="76" s="1"/>
  <c r="G189" i="76" s="1"/>
  <c r="G190" i="76" s="1"/>
  <c r="G191" i="76" s="1"/>
  <c r="G192" i="76" s="1"/>
  <c r="G193" i="76" s="1"/>
  <c r="G194" i="76" s="1"/>
  <c r="G195" i="76" s="1"/>
  <c r="G196" i="76" s="1"/>
  <c r="G197" i="76" s="1"/>
  <c r="G198" i="76" s="1"/>
  <c r="G199" i="76" s="1"/>
  <c r="G200" i="76" s="1"/>
  <c r="G201" i="76" s="1"/>
  <c r="C225" i="76"/>
  <c r="C167" i="76"/>
  <c r="C210" i="76"/>
  <c r="C226" i="76"/>
  <c r="C230" i="76"/>
  <c r="C220" i="76"/>
  <c r="C208" i="76"/>
  <c r="C229" i="76"/>
  <c r="C216" i="76"/>
  <c r="C224" i="76"/>
  <c r="C214" i="76"/>
  <c r="C218" i="76"/>
  <c r="C222" i="76"/>
  <c r="C228" i="76"/>
  <c r="C177" i="76"/>
  <c r="C160" i="76"/>
  <c r="C179" i="76"/>
  <c r="C213" i="76"/>
  <c r="C165" i="76"/>
  <c r="C217" i="76"/>
  <c r="C162" i="76"/>
  <c r="C209" i="76"/>
  <c r="C232" i="76"/>
  <c r="C159" i="76"/>
  <c r="C212" i="76"/>
  <c r="C221" i="76"/>
  <c r="C215" i="76"/>
  <c r="C223" i="76"/>
  <c r="C231" i="76"/>
  <c r="C211" i="76"/>
  <c r="C219" i="76"/>
  <c r="C227" i="76"/>
  <c r="C166" i="76"/>
  <c r="C174" i="76"/>
  <c r="C157" i="76"/>
  <c r="C169" i="76"/>
  <c r="C175" i="76"/>
  <c r="C180" i="76"/>
  <c r="C173" i="76"/>
  <c r="D177" i="76"/>
  <c r="C158" i="76"/>
  <c r="C161" i="76"/>
  <c r="C170" i="76"/>
  <c r="C178" i="76"/>
  <c r="C176" i="76"/>
  <c r="C168" i="76"/>
  <c r="C163" i="76"/>
  <c r="C164" i="76"/>
  <c r="C172" i="76"/>
  <c r="C156" i="76"/>
  <c r="C171" i="76"/>
  <c r="G24" i="76"/>
  <c r="G25" i="76" s="1"/>
  <c r="G26" i="76" s="1"/>
  <c r="G27" i="76" s="1"/>
  <c r="G28" i="76" s="1"/>
  <c r="G29" i="76" s="1"/>
  <c r="G30" i="76" s="1"/>
  <c r="G31" i="76" s="1"/>
  <c r="G32" i="76" s="1"/>
  <c r="G33" i="76" s="1"/>
  <c r="G34" i="76" s="1"/>
  <c r="G35" i="76" s="1"/>
  <c r="G36" i="76" s="1"/>
  <c r="G37" i="76" s="1"/>
  <c r="G38" i="76" s="1"/>
  <c r="G39" i="76" s="1"/>
  <c r="G40" i="76" s="1"/>
  <c r="G41" i="76" s="1"/>
  <c r="G42" i="76" s="1"/>
  <c r="G43" i="76" s="1"/>
  <c r="G44" i="76" s="1"/>
  <c r="G45" i="76" s="1"/>
  <c r="G46" i="76" s="1"/>
  <c r="G47" i="76" s="1"/>
  <c r="G48" i="76" s="1"/>
  <c r="G49" i="76" s="1"/>
  <c r="G50" i="76" s="1"/>
  <c r="G51" i="76" s="1"/>
  <c r="G52" i="76" s="1"/>
  <c r="G53" i="76" s="1"/>
  <c r="G54" i="76" s="1"/>
  <c r="G55" i="76" s="1"/>
  <c r="G56" i="76" s="1"/>
  <c r="G57" i="76" s="1"/>
  <c r="G58" i="76" s="1"/>
  <c r="G59" i="76" s="1"/>
  <c r="G60" i="76" s="1"/>
  <c r="G61" i="76" s="1"/>
  <c r="G62" i="76" s="1"/>
  <c r="G63" i="76" s="1"/>
  <c r="G64" i="76" s="1"/>
  <c r="G65" i="76" s="1"/>
  <c r="G66" i="76" s="1"/>
  <c r="G67" i="76" s="1"/>
  <c r="G68" i="76" s="1"/>
  <c r="G69" i="76" s="1"/>
  <c r="CX47" i="66"/>
  <c r="CX38" i="66" s="1"/>
  <c r="CW47" i="66"/>
  <c r="CW38" i="66" s="1"/>
  <c r="CV47" i="66"/>
  <c r="CU47" i="66"/>
  <c r="CU38" i="66" s="1"/>
  <c r="CT47" i="66"/>
  <c r="CS47" i="66"/>
  <c r="CR47" i="66"/>
  <c r="CQ47" i="66"/>
  <c r="CP47" i="66"/>
  <c r="CP38" i="66" s="1"/>
  <c r="CO47" i="66"/>
  <c r="CO38" i="66" s="1"/>
  <c r="CN47" i="66"/>
  <c r="CM47" i="66"/>
  <c r="CL47" i="66"/>
  <c r="CK47" i="66"/>
  <c r="CX40" i="66"/>
  <c r="CW40" i="66"/>
  <c r="CV40" i="66"/>
  <c r="CU40" i="66"/>
  <c r="CT40" i="66"/>
  <c r="CS40" i="66"/>
  <c r="CR40" i="66"/>
  <c r="CQ40" i="66"/>
  <c r="CP40" i="66"/>
  <c r="CO40" i="66"/>
  <c r="CN40" i="66"/>
  <c r="CM40" i="66"/>
  <c r="CL40" i="66"/>
  <c r="CK40" i="66"/>
  <c r="CX39" i="66"/>
  <c r="CW39" i="66"/>
  <c r="CV39" i="66"/>
  <c r="CU39" i="66"/>
  <c r="CT39" i="66"/>
  <c r="CS39" i="66"/>
  <c r="CR39" i="66"/>
  <c r="CQ39" i="66"/>
  <c r="CP39" i="66"/>
  <c r="CO39" i="66"/>
  <c r="CN39" i="66"/>
  <c r="CM39" i="66"/>
  <c r="CL39" i="66"/>
  <c r="CK39" i="66"/>
  <c r="CX37" i="66"/>
  <c r="CW37" i="66"/>
  <c r="CV37" i="66"/>
  <c r="CU37" i="66"/>
  <c r="CT37" i="66"/>
  <c r="CS37" i="66"/>
  <c r="CR37" i="66"/>
  <c r="CQ37" i="66"/>
  <c r="CP37" i="66"/>
  <c r="CO37" i="66"/>
  <c r="CN37" i="66"/>
  <c r="CM37" i="66"/>
  <c r="CL37" i="66"/>
  <c r="CK37" i="66"/>
  <c r="CX29" i="66"/>
  <c r="CW29" i="66"/>
  <c r="CV29" i="66"/>
  <c r="CU29" i="66"/>
  <c r="CT29" i="66"/>
  <c r="CS29" i="66"/>
  <c r="CR29" i="66"/>
  <c r="CQ29" i="66"/>
  <c r="CP29" i="66"/>
  <c r="CO29" i="66"/>
  <c r="CN29" i="66"/>
  <c r="CM29" i="66"/>
  <c r="CL29" i="66"/>
  <c r="CK29" i="66"/>
  <c r="CX28" i="66"/>
  <c r="CW28" i="66"/>
  <c r="CV28" i="66"/>
  <c r="CU28" i="66"/>
  <c r="CT28" i="66"/>
  <c r="CS28" i="66"/>
  <c r="CR28" i="66"/>
  <c r="CQ28" i="66"/>
  <c r="CP28" i="66"/>
  <c r="CO28" i="66"/>
  <c r="CN28" i="66"/>
  <c r="CM28" i="66"/>
  <c r="CL28" i="66"/>
  <c r="CK28" i="66"/>
  <c r="CV38" i="66"/>
  <c r="CT38" i="66"/>
  <c r="CQ53" i="66"/>
  <c r="CQ54" i="66" s="1"/>
  <c r="CN38" i="66"/>
  <c r="CM38" i="66"/>
  <c r="CL38" i="66"/>
  <c r="CX7" i="66"/>
  <c r="CW7" i="66"/>
  <c r="CV7" i="66"/>
  <c r="CU7" i="66"/>
  <c r="CU36" i="66" s="1"/>
  <c r="CT7" i="66"/>
  <c r="CT36" i="66" s="1"/>
  <c r="CS7" i="66"/>
  <c r="CS36" i="66" s="1"/>
  <c r="CR7" i="66"/>
  <c r="CR36" i="66" s="1"/>
  <c r="CQ7" i="66"/>
  <c r="CQ36" i="66" s="1"/>
  <c r="CP7" i="66"/>
  <c r="CO7" i="66"/>
  <c r="CN7" i="66"/>
  <c r="CM7" i="66"/>
  <c r="CM36" i="66" s="1"/>
  <c r="CL7" i="66"/>
  <c r="CL36" i="66" s="1"/>
  <c r="CK7" i="66"/>
  <c r="CK36" i="66" s="1"/>
  <c r="CJ47" i="66"/>
  <c r="CI47" i="66"/>
  <c r="CI38" i="66" s="1"/>
  <c r="CH47" i="66"/>
  <c r="CH53" i="66" s="1"/>
  <c r="CH54" i="66" s="1"/>
  <c r="CG47" i="66"/>
  <c r="CF47" i="66"/>
  <c r="CF53" i="66" s="1"/>
  <c r="CF54" i="66" s="1"/>
  <c r="CE47" i="66"/>
  <c r="CE53" i="66" s="1"/>
  <c r="CE54" i="66" s="1"/>
  <c r="CD47" i="66"/>
  <c r="CC47" i="66"/>
  <c r="CC53" i="66" s="1"/>
  <c r="CC54" i="66" s="1"/>
  <c r="CB47" i="66"/>
  <c r="CA47" i="66"/>
  <c r="CA38" i="66" s="1"/>
  <c r="BZ47" i="66"/>
  <c r="BY47" i="66"/>
  <c r="BX47" i="66"/>
  <c r="BX53" i="66" s="1"/>
  <c r="BX54" i="66" s="1"/>
  <c r="BW47" i="66"/>
  <c r="BW53" i="66" s="1"/>
  <c r="BW54" i="66" s="1"/>
  <c r="BV47" i="66"/>
  <c r="BU47" i="66"/>
  <c r="BU53" i="66" s="1"/>
  <c r="BU54" i="66" s="1"/>
  <c r="BT47" i="66"/>
  <c r="BS47" i="66"/>
  <c r="BS38" i="66" s="1"/>
  <c r="BR47" i="66"/>
  <c r="BR53" i="66" s="1"/>
  <c r="BR54" i="66" s="1"/>
  <c r="BQ47" i="66"/>
  <c r="BP47" i="66"/>
  <c r="BO47" i="66"/>
  <c r="BO53" i="66" s="1"/>
  <c r="BO54" i="66" s="1"/>
  <c r="BN47" i="66"/>
  <c r="BM47" i="66"/>
  <c r="BL47" i="66"/>
  <c r="BK47" i="66"/>
  <c r="BK38" i="66" s="1"/>
  <c r="BJ47" i="66"/>
  <c r="BI47" i="66"/>
  <c r="BH47" i="66"/>
  <c r="BH53" i="66" s="1"/>
  <c r="BH54" i="66" s="1"/>
  <c r="BG47" i="66"/>
  <c r="BG53" i="66" s="1"/>
  <c r="BG54" i="66" s="1"/>
  <c r="BF47" i="66"/>
  <c r="BE47" i="66"/>
  <c r="BE53" i="66" s="1"/>
  <c r="BE54" i="66" s="1"/>
  <c r="BD47" i="66"/>
  <c r="BC47" i="66"/>
  <c r="BC38" i="66" s="1"/>
  <c r="BB47" i="66"/>
  <c r="BB53" i="66" s="1"/>
  <c r="BB54" i="66" s="1"/>
  <c r="BA47" i="66"/>
  <c r="CJ40" i="66"/>
  <c r="CI40" i="66"/>
  <c r="CH40" i="66"/>
  <c r="CG40" i="66"/>
  <c r="CF40" i="66"/>
  <c r="CE40" i="66"/>
  <c r="CD40" i="66"/>
  <c r="CC40" i="66"/>
  <c r="CB40" i="66"/>
  <c r="CA40" i="66"/>
  <c r="BZ40" i="66"/>
  <c r="BY40" i="66"/>
  <c r="BX40" i="66"/>
  <c r="BW40" i="66"/>
  <c r="BV40" i="66"/>
  <c r="BU40" i="66"/>
  <c r="BT40" i="66"/>
  <c r="BS40" i="66"/>
  <c r="BR40" i="66"/>
  <c r="BQ40" i="66"/>
  <c r="BP40" i="66"/>
  <c r="BO40" i="66"/>
  <c r="BN40" i="66"/>
  <c r="BM40" i="66"/>
  <c r="BL40" i="66"/>
  <c r="BK40" i="66"/>
  <c r="BJ40" i="66"/>
  <c r="BI40" i="66"/>
  <c r="BH40" i="66"/>
  <c r="BG40" i="66"/>
  <c r="BF40" i="66"/>
  <c r="BE40" i="66"/>
  <c r="BD40" i="66"/>
  <c r="BC40" i="66"/>
  <c r="BB40" i="66"/>
  <c r="BA40" i="66"/>
  <c r="CJ39" i="66"/>
  <c r="CI39" i="66"/>
  <c r="CH39" i="66"/>
  <c r="CG39" i="66"/>
  <c r="CF39" i="66"/>
  <c r="CE39" i="66"/>
  <c r="CD39" i="66"/>
  <c r="CC39" i="66"/>
  <c r="CB39" i="66"/>
  <c r="CA39" i="66"/>
  <c r="BZ39" i="66"/>
  <c r="BY39" i="66"/>
  <c r="BX39" i="66"/>
  <c r="BW39" i="66"/>
  <c r="BV39" i="66"/>
  <c r="BU39" i="66"/>
  <c r="BT39" i="66"/>
  <c r="BS39" i="66"/>
  <c r="BR39" i="66"/>
  <c r="BQ39" i="66"/>
  <c r="BP39" i="66"/>
  <c r="BO39" i="66"/>
  <c r="BN39" i="66"/>
  <c r="BM39" i="66"/>
  <c r="BL39" i="66"/>
  <c r="BK39" i="66"/>
  <c r="BJ39" i="66"/>
  <c r="BI39" i="66"/>
  <c r="BH39" i="66"/>
  <c r="BG39" i="66"/>
  <c r="BF39" i="66"/>
  <c r="BE39" i="66"/>
  <c r="BD39" i="66"/>
  <c r="BC39" i="66"/>
  <c r="BB39" i="66"/>
  <c r="BA39" i="66"/>
  <c r="CJ37" i="66"/>
  <c r="CI37" i="66"/>
  <c r="CH37" i="66"/>
  <c r="CG37" i="66"/>
  <c r="CF37" i="66"/>
  <c r="CE37" i="66"/>
  <c r="CD37" i="66"/>
  <c r="CC37" i="66"/>
  <c r="CB37" i="66"/>
  <c r="CA37" i="66"/>
  <c r="BZ37" i="66"/>
  <c r="BY37" i="66"/>
  <c r="BX37" i="66"/>
  <c r="BW37" i="66"/>
  <c r="BV37" i="66"/>
  <c r="BU37" i="66"/>
  <c r="BT37" i="66"/>
  <c r="BS37" i="66"/>
  <c r="BR37" i="66"/>
  <c r="BQ37" i="66"/>
  <c r="BP37" i="66"/>
  <c r="BO37" i="66"/>
  <c r="BN37" i="66"/>
  <c r="BM37" i="66"/>
  <c r="BL37" i="66"/>
  <c r="BK37" i="66"/>
  <c r="BJ37" i="66"/>
  <c r="BI37" i="66"/>
  <c r="BH37" i="66"/>
  <c r="BG37" i="66"/>
  <c r="BF37" i="66"/>
  <c r="BE37" i="66"/>
  <c r="BD37" i="66"/>
  <c r="BC37" i="66"/>
  <c r="BB37" i="66"/>
  <c r="BA37" i="66"/>
  <c r="CJ29" i="66"/>
  <c r="CI29" i="66"/>
  <c r="CH29" i="66"/>
  <c r="CG29" i="66"/>
  <c r="CF29" i="66"/>
  <c r="CE29" i="66"/>
  <c r="CD29" i="66"/>
  <c r="CC29" i="66"/>
  <c r="CB29" i="66"/>
  <c r="CA29" i="66"/>
  <c r="BZ29" i="66"/>
  <c r="BY29" i="66"/>
  <c r="BX29" i="66"/>
  <c r="BW29" i="66"/>
  <c r="BV29" i="66"/>
  <c r="BU29" i="66"/>
  <c r="BT29" i="66"/>
  <c r="BS29" i="66"/>
  <c r="BR29" i="66"/>
  <c r="BQ29" i="66"/>
  <c r="BP29" i="66"/>
  <c r="BO29" i="66"/>
  <c r="BN29" i="66"/>
  <c r="BM29" i="66"/>
  <c r="BL29" i="66"/>
  <c r="BK29" i="66"/>
  <c r="BJ29" i="66"/>
  <c r="BI29" i="66"/>
  <c r="BH29" i="66"/>
  <c r="BG29" i="66"/>
  <c r="BF29" i="66"/>
  <c r="BE29" i="66"/>
  <c r="BD29" i="66"/>
  <c r="BC29" i="66"/>
  <c r="BB29" i="66"/>
  <c r="BA29" i="66"/>
  <c r="CJ28" i="66"/>
  <c r="CI28" i="66"/>
  <c r="CH28" i="66"/>
  <c r="CG28" i="66"/>
  <c r="CF28" i="66"/>
  <c r="CE28" i="66"/>
  <c r="CD28" i="66"/>
  <c r="CC28" i="66"/>
  <c r="CB28" i="66"/>
  <c r="CA28" i="66"/>
  <c r="BZ28" i="66"/>
  <c r="BY28" i="66"/>
  <c r="BX28" i="66"/>
  <c r="BW28" i="66"/>
  <c r="BV28" i="66"/>
  <c r="BU28" i="66"/>
  <c r="BU31" i="66" s="1"/>
  <c r="BT28" i="66"/>
  <c r="BS28" i="66"/>
  <c r="BR28" i="66"/>
  <c r="BQ28" i="66"/>
  <c r="BP28" i="66"/>
  <c r="BO28" i="66"/>
  <c r="BN28" i="66"/>
  <c r="BM28" i="66"/>
  <c r="BL28" i="66"/>
  <c r="BK28" i="66"/>
  <c r="BJ28" i="66"/>
  <c r="BI28" i="66"/>
  <c r="BH28" i="66"/>
  <c r="BG28" i="66"/>
  <c r="BF28" i="66"/>
  <c r="BE28" i="66"/>
  <c r="BD28" i="66"/>
  <c r="BC28" i="66"/>
  <c r="BB28" i="66"/>
  <c r="BA28" i="66"/>
  <c r="BZ53" i="66"/>
  <c r="BZ54" i="66" s="1"/>
  <c r="BP53" i="66"/>
  <c r="BP54" i="66" s="1"/>
  <c r="BM53" i="66"/>
  <c r="BM54" i="66" s="1"/>
  <c r="BJ53" i="66"/>
  <c r="BJ54" i="66" s="1"/>
  <c r="CJ7" i="66"/>
  <c r="CJ36" i="66" s="1"/>
  <c r="CI7" i="66"/>
  <c r="CI36" i="66" s="1"/>
  <c r="CH7" i="66"/>
  <c r="CH36" i="66" s="1"/>
  <c r="CG7" i="66"/>
  <c r="CG36" i="66" s="1"/>
  <c r="CF7" i="66"/>
  <c r="CE7" i="66"/>
  <c r="CE36" i="66" s="1"/>
  <c r="CD7" i="66"/>
  <c r="CD36" i="66" s="1"/>
  <c r="CC7" i="66"/>
  <c r="CC36" i="66" s="1"/>
  <c r="CB7" i="66"/>
  <c r="CB36" i="66" s="1"/>
  <c r="CA7" i="66"/>
  <c r="CA36" i="66" s="1"/>
  <c r="BZ7" i="66"/>
  <c r="BZ36" i="66" s="1"/>
  <c r="BY7" i="66"/>
  <c r="BY36" i="66" s="1"/>
  <c r="BX7" i="66"/>
  <c r="BW7" i="66"/>
  <c r="BW36" i="66" s="1"/>
  <c r="BV7" i="66"/>
  <c r="BV36" i="66" s="1"/>
  <c r="BU7" i="66"/>
  <c r="BU36" i="66" s="1"/>
  <c r="BT7" i="66"/>
  <c r="BT36" i="66" s="1"/>
  <c r="BS7" i="66"/>
  <c r="BS36" i="66" s="1"/>
  <c r="BR7" i="66"/>
  <c r="BR36" i="66" s="1"/>
  <c r="BQ7" i="66"/>
  <c r="BQ36" i="66" s="1"/>
  <c r="BP7" i="66"/>
  <c r="BP36" i="66" s="1"/>
  <c r="BO7" i="66"/>
  <c r="BO36" i="66" s="1"/>
  <c r="BN7" i="66"/>
  <c r="BN36" i="66" s="1"/>
  <c r="BM7" i="66"/>
  <c r="BM36" i="66" s="1"/>
  <c r="BL7" i="66"/>
  <c r="BL36" i="66" s="1"/>
  <c r="BK7" i="66"/>
  <c r="BK36" i="66" s="1"/>
  <c r="BJ7" i="66"/>
  <c r="BJ36" i="66" s="1"/>
  <c r="BI7" i="66"/>
  <c r="BI36" i="66" s="1"/>
  <c r="BH7" i="66"/>
  <c r="BH36" i="66" s="1"/>
  <c r="BG7" i="66"/>
  <c r="BG36" i="66" s="1"/>
  <c r="BF7" i="66"/>
  <c r="BF36" i="66" s="1"/>
  <c r="BE7" i="66"/>
  <c r="BE36" i="66" s="1"/>
  <c r="BD7" i="66"/>
  <c r="BD36" i="66" s="1"/>
  <c r="BC7" i="66"/>
  <c r="BC36" i="66" s="1"/>
  <c r="BB7" i="66"/>
  <c r="BB36" i="66" s="1"/>
  <c r="BA7" i="66"/>
  <c r="BA36" i="66" s="1"/>
  <c r="BS31" i="66" l="1"/>
  <c r="BT31" i="66"/>
  <c r="BL31" i="66"/>
  <c r="BM31" i="66"/>
  <c r="CK31" i="66"/>
  <c r="CO31" i="66"/>
  <c r="CP31" i="66"/>
  <c r="CS31" i="66"/>
  <c r="CA31" i="66"/>
  <c r="CC31" i="66"/>
  <c r="CW31" i="66"/>
  <c r="CX31" i="66"/>
  <c r="BC31" i="66"/>
  <c r="BD31" i="66"/>
  <c r="CI31" i="66"/>
  <c r="CJ31" i="66"/>
  <c r="BK31" i="66"/>
  <c r="CQ31" i="66"/>
  <c r="CN23" i="66"/>
  <c r="CV23" i="66"/>
  <c r="CW23" i="66"/>
  <c r="BU38" i="66"/>
  <c r="BU41" i="66" s="1"/>
  <c r="CB31" i="66"/>
  <c r="CP41" i="66"/>
  <c r="CP56" i="66" s="1"/>
  <c r="CR53" i="66"/>
  <c r="CR54" i="66" s="1"/>
  <c r="CR23" i="66"/>
  <c r="CQ23" i="66"/>
  <c r="CQ38" i="66"/>
  <c r="CQ41" i="66" s="1"/>
  <c r="CR31" i="66"/>
  <c r="CO23" i="66"/>
  <c r="BV31" i="66"/>
  <c r="CP23" i="66"/>
  <c r="CX23" i="66"/>
  <c r="CL31" i="66"/>
  <c r="CT31" i="66"/>
  <c r="BF31" i="66"/>
  <c r="CD31" i="66"/>
  <c r="BO31" i="66"/>
  <c r="CE31" i="66"/>
  <c r="CM31" i="66"/>
  <c r="CU31" i="66"/>
  <c r="CX41" i="66"/>
  <c r="CX57" i="66" s="1"/>
  <c r="BN31" i="66"/>
  <c r="BG31" i="66"/>
  <c r="BW31" i="66"/>
  <c r="BJ23" i="66"/>
  <c r="BH31" i="66"/>
  <c r="BP31" i="66"/>
  <c r="BX31" i="66"/>
  <c r="CF31" i="66"/>
  <c r="CN31" i="66"/>
  <c r="CV31" i="66"/>
  <c r="CN41" i="66"/>
  <c r="CN57" i="66" s="1"/>
  <c r="CW41" i="66"/>
  <c r="CW56" i="66" s="1"/>
  <c r="CL41" i="66"/>
  <c r="CL42" i="66" s="1"/>
  <c r="CL24" i="66" s="1"/>
  <c r="CL25" i="66" s="1"/>
  <c r="CT41" i="66"/>
  <c r="CK53" i="66"/>
  <c r="CK54" i="66" s="1"/>
  <c r="CK38" i="66"/>
  <c r="CK41" i="66" s="1"/>
  <c r="CS53" i="66"/>
  <c r="CS54" i="66" s="1"/>
  <c r="CS38" i="66"/>
  <c r="CS41" i="66" s="1"/>
  <c r="CS23" i="66"/>
  <c r="CM41" i="66"/>
  <c r="CM42" i="66" s="1"/>
  <c r="CM24" i="66" s="1"/>
  <c r="CM25" i="66" s="1"/>
  <c r="CU41" i="66"/>
  <c r="CU42" i="66" s="1"/>
  <c r="CU24" i="66" s="1"/>
  <c r="CU25" i="66" s="1"/>
  <c r="CV41" i="66"/>
  <c r="CO41" i="66"/>
  <c r="BR23" i="66"/>
  <c r="BK41" i="66"/>
  <c r="BK42" i="66" s="1"/>
  <c r="BK24" i="66" s="1"/>
  <c r="BK25" i="66" s="1"/>
  <c r="BS41" i="66"/>
  <c r="BS57" i="66" s="1"/>
  <c r="CA41" i="66"/>
  <c r="CA42" i="66" s="1"/>
  <c r="CA24" i="66" s="1"/>
  <c r="CA25" i="66" s="1"/>
  <c r="CI41" i="66"/>
  <c r="CI42" i="66" s="1"/>
  <c r="CI24" i="66" s="1"/>
  <c r="CI25" i="66" s="1"/>
  <c r="BZ38" i="66"/>
  <c r="BZ41" i="66" s="1"/>
  <c r="CN36" i="66"/>
  <c r="CV36" i="66"/>
  <c r="CR38" i="66"/>
  <c r="CR41" i="66" s="1"/>
  <c r="CL53" i="66"/>
  <c r="CL54" i="66" s="1"/>
  <c r="CT53" i="66"/>
  <c r="CT54" i="66" s="1"/>
  <c r="BZ23" i="66"/>
  <c r="CC38" i="66"/>
  <c r="CC41" i="66" s="1"/>
  <c r="CC42" i="66" s="1"/>
  <c r="CC24" i="66" s="1"/>
  <c r="CC25" i="66" s="1"/>
  <c r="CK23" i="66"/>
  <c r="CO36" i="66"/>
  <c r="CW36" i="66"/>
  <c r="CM53" i="66"/>
  <c r="CM54" i="66" s="1"/>
  <c r="CU53" i="66"/>
  <c r="CU54" i="66" s="1"/>
  <c r="CH23" i="66"/>
  <c r="BB38" i="66"/>
  <c r="BB41" i="66" s="1"/>
  <c r="BB42" i="66" s="1"/>
  <c r="BB24" i="66" s="1"/>
  <c r="BB25" i="66" s="1"/>
  <c r="CH38" i="66"/>
  <c r="CH41" i="66" s="1"/>
  <c r="CL23" i="66"/>
  <c r="CT23" i="66"/>
  <c r="CP36" i="66"/>
  <c r="CX36" i="66"/>
  <c r="CN53" i="66"/>
  <c r="CN54" i="66" s="1"/>
  <c r="CV53" i="66"/>
  <c r="CV54" i="66" s="1"/>
  <c r="BA31" i="66"/>
  <c r="BI31" i="66"/>
  <c r="BQ31" i="66"/>
  <c r="BY31" i="66"/>
  <c r="CG31" i="66"/>
  <c r="BE38" i="66"/>
  <c r="BE41" i="66" s="1"/>
  <c r="CM23" i="66"/>
  <c r="CU23" i="66"/>
  <c r="CO53" i="66"/>
  <c r="CO54" i="66" s="1"/>
  <c r="CW53" i="66"/>
  <c r="CW54" i="66" s="1"/>
  <c r="BJ38" i="66"/>
  <c r="BJ41" i="66" s="1"/>
  <c r="BJ42" i="66" s="1"/>
  <c r="BJ24" i="66" s="1"/>
  <c r="BJ25" i="66" s="1"/>
  <c r="CP53" i="66"/>
  <c r="CP54" i="66" s="1"/>
  <c r="CX53" i="66"/>
  <c r="CX54" i="66" s="1"/>
  <c r="BB23" i="66"/>
  <c r="BM38" i="66"/>
  <c r="BM41" i="66" s="1"/>
  <c r="BH23" i="66"/>
  <c r="BR38" i="66"/>
  <c r="BR41" i="66" s="1"/>
  <c r="BR42" i="66" s="1"/>
  <c r="BR24" i="66" s="1"/>
  <c r="BR25" i="66" s="1"/>
  <c r="BF53" i="66"/>
  <c r="BF54" i="66" s="1"/>
  <c r="BF38" i="66"/>
  <c r="BF41" i="66" s="1"/>
  <c r="BV53" i="66"/>
  <c r="BV54" i="66" s="1"/>
  <c r="BV38" i="66"/>
  <c r="BV41" i="66" s="1"/>
  <c r="BN53" i="66"/>
  <c r="BN54" i="66" s="1"/>
  <c r="BN38" i="66"/>
  <c r="BN41" i="66" s="1"/>
  <c r="BN42" i="66" s="1"/>
  <c r="BN24" i="66" s="1"/>
  <c r="BN25" i="66" s="1"/>
  <c r="CG38" i="66"/>
  <c r="CG41" i="66" s="1"/>
  <c r="CG42" i="66" s="1"/>
  <c r="CG24" i="66" s="1"/>
  <c r="CG25" i="66" s="1"/>
  <c r="CG53" i="66"/>
  <c r="CG54" i="66" s="1"/>
  <c r="BP23" i="66"/>
  <c r="BA38" i="66"/>
  <c r="BA41" i="66" s="1"/>
  <c r="BA42" i="66" s="1"/>
  <c r="BA24" i="66" s="1"/>
  <c r="BA25" i="66" s="1"/>
  <c r="BA53" i="66"/>
  <c r="BA54" i="66" s="1"/>
  <c r="BM23" i="66"/>
  <c r="BB31" i="66"/>
  <c r="BJ31" i="66"/>
  <c r="BR31" i="66"/>
  <c r="BZ31" i="66"/>
  <c r="CH31" i="66"/>
  <c r="BQ38" i="66"/>
  <c r="BQ41" i="66" s="1"/>
  <c r="BQ53" i="66"/>
  <c r="BQ54" i="66" s="1"/>
  <c r="BX36" i="66"/>
  <c r="BX23" i="66"/>
  <c r="CF23" i="66"/>
  <c r="CF36" i="66"/>
  <c r="BD38" i="66"/>
  <c r="BD41" i="66" s="1"/>
  <c r="BD53" i="66"/>
  <c r="BD54" i="66" s="1"/>
  <c r="BL38" i="66"/>
  <c r="BL41" i="66" s="1"/>
  <c r="BL53" i="66"/>
  <c r="BL54" i="66" s="1"/>
  <c r="BT38" i="66"/>
  <c r="BT41" i="66" s="1"/>
  <c r="BT53" i="66"/>
  <c r="BT54" i="66" s="1"/>
  <c r="CB38" i="66"/>
  <c r="CB41" i="66" s="1"/>
  <c r="CB42" i="66" s="1"/>
  <c r="CB24" i="66" s="1"/>
  <c r="CB25" i="66" s="1"/>
  <c r="CB53" i="66"/>
  <c r="CB54" i="66" s="1"/>
  <c r="CJ38" i="66"/>
  <c r="CJ41" i="66" s="1"/>
  <c r="CJ42" i="66" s="1"/>
  <c r="CJ24" i="66" s="1"/>
  <c r="CJ25" i="66" s="1"/>
  <c r="CJ53" i="66"/>
  <c r="CJ54" i="66" s="1"/>
  <c r="BU23" i="66"/>
  <c r="BY38" i="66"/>
  <c r="BY41" i="66" s="1"/>
  <c r="BY53" i="66"/>
  <c r="BY54" i="66" s="1"/>
  <c r="BI38" i="66"/>
  <c r="BI41" i="66" s="1"/>
  <c r="BI53" i="66"/>
  <c r="BI54" i="66" s="1"/>
  <c r="BC41" i="66"/>
  <c r="BC42" i="66" s="1"/>
  <c r="BC24" i="66" s="1"/>
  <c r="BC25" i="66" s="1"/>
  <c r="CD53" i="66"/>
  <c r="CD54" i="66" s="1"/>
  <c r="CD38" i="66"/>
  <c r="CD41" i="66" s="1"/>
  <c r="BE23" i="66"/>
  <c r="CC23" i="66"/>
  <c r="BE31" i="66"/>
  <c r="BF23" i="66"/>
  <c r="BN23" i="66"/>
  <c r="BV23" i="66"/>
  <c r="CD23" i="66"/>
  <c r="BG23" i="66"/>
  <c r="BO23" i="66"/>
  <c r="BW23" i="66"/>
  <c r="CE23" i="66"/>
  <c r="BG38" i="66"/>
  <c r="BG41" i="66" s="1"/>
  <c r="BO38" i="66"/>
  <c r="BO41" i="66" s="1"/>
  <c r="BW38" i="66"/>
  <c r="BW41" i="66" s="1"/>
  <c r="CE38" i="66"/>
  <c r="CE41" i="66" s="1"/>
  <c r="BC53" i="66"/>
  <c r="BC54" i="66" s="1"/>
  <c r="BK53" i="66"/>
  <c r="BK54" i="66" s="1"/>
  <c r="BS53" i="66"/>
  <c r="BS54" i="66" s="1"/>
  <c r="CA53" i="66"/>
  <c r="CA54" i="66" s="1"/>
  <c r="CI53" i="66"/>
  <c r="CI54" i="66" s="1"/>
  <c r="BH38" i="66"/>
  <c r="BH41" i="66" s="1"/>
  <c r="BP38" i="66"/>
  <c r="BP41" i="66" s="1"/>
  <c r="BX38" i="66"/>
  <c r="BX41" i="66" s="1"/>
  <c r="CF38" i="66"/>
  <c r="CF41" i="66" s="1"/>
  <c r="BA23" i="66"/>
  <c r="BI23" i="66"/>
  <c r="BQ23" i="66"/>
  <c r="BY23" i="66"/>
  <c r="CG23" i="66"/>
  <c r="BC23" i="66"/>
  <c r="BK23" i="66"/>
  <c r="BS23" i="66"/>
  <c r="CA23" i="66"/>
  <c r="CI23" i="66"/>
  <c r="BD23" i="66"/>
  <c r="BL23" i="66"/>
  <c r="BT23" i="66"/>
  <c r="CB23" i="66"/>
  <c r="CJ23" i="66"/>
  <c r="CI56" i="66" l="1"/>
  <c r="CI57" i="66"/>
  <c r="CX42" i="66"/>
  <c r="CX24" i="66" s="1"/>
  <c r="CX25" i="66" s="1"/>
  <c r="CP42" i="66"/>
  <c r="CP24" i="66" s="1"/>
  <c r="CP25" i="66" s="1"/>
  <c r="BK56" i="66"/>
  <c r="BU42" i="66"/>
  <c r="BU24" i="66" s="1"/>
  <c r="BU25" i="66" s="1"/>
  <c r="BU56" i="66"/>
  <c r="BU57" i="66"/>
  <c r="BK57" i="66"/>
  <c r="CW57" i="66"/>
  <c r="CP57" i="66"/>
  <c r="CW42" i="66"/>
  <c r="CW24" i="66" s="1"/>
  <c r="CW25" i="66" s="1"/>
  <c r="BE42" i="66"/>
  <c r="BE24" i="66" s="1"/>
  <c r="BE25" i="66" s="1"/>
  <c r="BE57" i="66"/>
  <c r="CN42" i="66"/>
  <c r="CN24" i="66" s="1"/>
  <c r="CN25" i="66" s="1"/>
  <c r="CX56" i="66"/>
  <c r="CN56" i="66"/>
  <c r="CO42" i="66"/>
  <c r="CO24" i="66" s="1"/>
  <c r="CO25" i="66" s="1"/>
  <c r="CC57" i="66"/>
  <c r="CC56" i="66"/>
  <c r="CQ56" i="66"/>
  <c r="CQ42" i="66"/>
  <c r="CQ24" i="66" s="1"/>
  <c r="CQ25" i="66" s="1"/>
  <c r="CQ57" i="66"/>
  <c r="BM57" i="66"/>
  <c r="BM56" i="66"/>
  <c r="CS57" i="66"/>
  <c r="CS56" i="66"/>
  <c r="CS42" i="66"/>
  <c r="CS24" i="66" s="1"/>
  <c r="CS25" i="66" s="1"/>
  <c r="BZ42" i="66"/>
  <c r="BZ24" i="66" s="1"/>
  <c r="BZ25" i="66" s="1"/>
  <c r="BZ57" i="66"/>
  <c r="BZ56" i="66"/>
  <c r="CK57" i="66"/>
  <c r="CK56" i="66"/>
  <c r="CK42" i="66"/>
  <c r="CK24" i="66" s="1"/>
  <c r="CK25" i="66" s="1"/>
  <c r="CR57" i="66"/>
  <c r="CR56" i="66"/>
  <c r="CR42" i="66"/>
  <c r="CR24" i="66" s="1"/>
  <c r="CR25" i="66" s="1"/>
  <c r="CV56" i="66"/>
  <c r="CV57" i="66"/>
  <c r="CL57" i="66"/>
  <c r="CL56" i="66"/>
  <c r="BE56" i="66"/>
  <c r="CV42" i="66"/>
  <c r="CV24" i="66" s="1"/>
  <c r="CV25" i="66" s="1"/>
  <c r="CT57" i="66"/>
  <c r="CT56" i="66"/>
  <c r="CA56" i="66"/>
  <c r="BS42" i="66"/>
  <c r="BS24" i="66" s="1"/>
  <c r="BS25" i="66" s="1"/>
  <c r="CU56" i="66"/>
  <c r="CU57" i="66"/>
  <c r="CA57" i="66"/>
  <c r="BR56" i="66"/>
  <c r="BM42" i="66"/>
  <c r="BM24" i="66" s="1"/>
  <c r="BM25" i="66" s="1"/>
  <c r="CM56" i="66"/>
  <c r="CM57" i="66"/>
  <c r="BS56" i="66"/>
  <c r="BR57" i="66"/>
  <c r="CO57" i="66"/>
  <c r="CO56" i="66"/>
  <c r="CT42" i="66"/>
  <c r="CT24" i="66" s="1"/>
  <c r="CT25" i="66" s="1"/>
  <c r="CE56" i="66"/>
  <c r="CE57" i="66"/>
  <c r="CE42" i="66"/>
  <c r="CE24" i="66" s="1"/>
  <c r="CE25" i="66" s="1"/>
  <c r="BW56" i="66"/>
  <c r="BW57" i="66"/>
  <c r="BW42" i="66"/>
  <c r="BW24" i="66" s="1"/>
  <c r="BW25" i="66" s="1"/>
  <c r="BT57" i="66"/>
  <c r="BT56" i="66"/>
  <c r="BT42" i="66"/>
  <c r="BT24" i="66" s="1"/>
  <c r="BT25" i="66" s="1"/>
  <c r="CF56" i="66"/>
  <c r="CF57" i="66"/>
  <c r="BX56" i="66"/>
  <c r="BX57" i="66"/>
  <c r="BG56" i="66"/>
  <c r="BG57" i="66"/>
  <c r="BG42" i="66"/>
  <c r="BG24" i="66" s="1"/>
  <c r="BG25" i="66" s="1"/>
  <c r="BY57" i="66"/>
  <c r="BY56" i="66"/>
  <c r="BY42" i="66"/>
  <c r="BY24" i="66" s="1"/>
  <c r="BY25" i="66" s="1"/>
  <c r="BL57" i="66"/>
  <c r="BL56" i="66"/>
  <c r="BL42" i="66"/>
  <c r="BL24" i="66" s="1"/>
  <c r="BL25" i="66" s="1"/>
  <c r="BQ57" i="66"/>
  <c r="BQ56" i="66"/>
  <c r="BQ42" i="66"/>
  <c r="BQ24" i="66" s="1"/>
  <c r="BQ25" i="66" s="1"/>
  <c r="BP56" i="66"/>
  <c r="BP57" i="66"/>
  <c r="BP42" i="66"/>
  <c r="BP24" i="66" s="1"/>
  <c r="BP25" i="66" s="1"/>
  <c r="CD56" i="66"/>
  <c r="CD57" i="66"/>
  <c r="CD42" i="66"/>
  <c r="CD24" i="66" s="1"/>
  <c r="CD25" i="66" s="1"/>
  <c r="BV56" i="66"/>
  <c r="BV57" i="66"/>
  <c r="BV42" i="66"/>
  <c r="BV24" i="66" s="1"/>
  <c r="BV25" i="66" s="1"/>
  <c r="BH56" i="66"/>
  <c r="BH57" i="66"/>
  <c r="BH42" i="66"/>
  <c r="BH24" i="66" s="1"/>
  <c r="BH25" i="66" s="1"/>
  <c r="BI57" i="66"/>
  <c r="BI56" i="66"/>
  <c r="BI42" i="66"/>
  <c r="BI24" i="66" s="1"/>
  <c r="BI25" i="66" s="1"/>
  <c r="BD57" i="66"/>
  <c r="BD56" i="66"/>
  <c r="BD42" i="66"/>
  <c r="BD24" i="66" s="1"/>
  <c r="BD25" i="66" s="1"/>
  <c r="BO56" i="66"/>
  <c r="BO57" i="66"/>
  <c r="BO42" i="66"/>
  <c r="BO24" i="66" s="1"/>
  <c r="BO25" i="66" s="1"/>
  <c r="BF56" i="66"/>
  <c r="BF57" i="66"/>
  <c r="BF42" i="66"/>
  <c r="BF24" i="66" s="1"/>
  <c r="BF25" i="66" s="1"/>
  <c r="CB57" i="66"/>
  <c r="CB56" i="66"/>
  <c r="CG57" i="66"/>
  <c r="CG56" i="66"/>
  <c r="CH57" i="66"/>
  <c r="CH56" i="66"/>
  <c r="CF42" i="66"/>
  <c r="CF24" i="66" s="1"/>
  <c r="CF25" i="66" s="1"/>
  <c r="CJ57" i="66"/>
  <c r="CJ56" i="66"/>
  <c r="BN56" i="66"/>
  <c r="BN57" i="66"/>
  <c r="BJ57" i="66"/>
  <c r="BJ56" i="66"/>
  <c r="BX42" i="66"/>
  <c r="BX24" i="66" s="1"/>
  <c r="BX25" i="66" s="1"/>
  <c r="BA57" i="66"/>
  <c r="BA56" i="66"/>
  <c r="BC57" i="66"/>
  <c r="BC56" i="66"/>
  <c r="BB57" i="66"/>
  <c r="BB56" i="66"/>
  <c r="CH42" i="66"/>
  <c r="CH24" i="66" s="1"/>
  <c r="CH25" i="66" s="1"/>
  <c r="V27" i="70"/>
  <c r="G28" i="70" l="1"/>
  <c r="A2" i="69"/>
  <c r="D29" i="64" l="1"/>
  <c r="D28" i="64"/>
  <c r="F9" i="64" l="1"/>
  <c r="F10" i="64"/>
  <c r="B2" i="66" l="1"/>
  <c r="B2" i="68"/>
  <c r="B2" i="67"/>
  <c r="B2" i="65"/>
  <c r="Y12" i="70" l="1"/>
  <c r="Y13" i="70"/>
  <c r="A205" i="76" l="1"/>
  <c r="A206" i="76"/>
  <c r="A207" i="76"/>
  <c r="A253" i="76"/>
  <c r="A204" i="76"/>
  <c r="A153" i="76"/>
  <c r="A154" i="76"/>
  <c r="A155" i="76"/>
  <c r="A201" i="76"/>
  <c r="B205" i="76"/>
  <c r="D205" i="76" s="1"/>
  <c r="B206" i="76"/>
  <c r="B207" i="76"/>
  <c r="D207" i="76" s="1"/>
  <c r="B253" i="76"/>
  <c r="D253" i="76" s="1"/>
  <c r="B204" i="76"/>
  <c r="D204" i="76" s="1"/>
  <c r="B153" i="76"/>
  <c r="D153" i="76" s="1"/>
  <c r="B154" i="76"/>
  <c r="D154" i="76" s="1"/>
  <c r="B155" i="76"/>
  <c r="D155" i="76" s="1"/>
  <c r="B201" i="76"/>
  <c r="D201" i="76" s="1"/>
  <c r="B149" i="76"/>
  <c r="C149" i="76" s="1"/>
  <c r="C207" i="76" l="1"/>
  <c r="C154" i="76"/>
  <c r="C152" i="76"/>
  <c r="D152" i="76" s="1"/>
  <c r="D206" i="76"/>
  <c r="C153" i="76"/>
  <c r="C206" i="76"/>
  <c r="D149" i="76"/>
  <c r="D259" i="76" s="1"/>
  <c r="C253" i="76"/>
  <c r="D202" i="76"/>
  <c r="D260" i="76" s="1"/>
  <c r="C201" i="76"/>
  <c r="C204" i="76"/>
  <c r="C205" i="76"/>
  <c r="D254" i="76"/>
  <c r="D261" i="76" s="1"/>
  <c r="C155" i="76"/>
  <c r="H57" i="73"/>
  <c r="H56" i="73"/>
  <c r="H55" i="73"/>
  <c r="H54" i="73"/>
  <c r="H53" i="73"/>
  <c r="H52" i="73"/>
  <c r="H51" i="73"/>
  <c r="H50" i="73"/>
  <c r="H49" i="73"/>
  <c r="H48" i="73"/>
  <c r="H47" i="73"/>
  <c r="H46" i="73"/>
  <c r="H45" i="73"/>
  <c r="H44" i="73"/>
  <c r="H43" i="73"/>
  <c r="H42" i="73"/>
  <c r="H41" i="73"/>
  <c r="H40" i="73"/>
  <c r="H39" i="73"/>
  <c r="H38" i="73"/>
  <c r="G57" i="73"/>
  <c r="G56" i="73"/>
  <c r="G55" i="73"/>
  <c r="G54" i="73"/>
  <c r="G53" i="73"/>
  <c r="G52" i="73"/>
  <c r="G51" i="73"/>
  <c r="G50" i="73"/>
  <c r="G49" i="73"/>
  <c r="G48" i="73"/>
  <c r="G47" i="73"/>
  <c r="G46" i="73"/>
  <c r="G45" i="73"/>
  <c r="G44" i="73"/>
  <c r="G43" i="73"/>
  <c r="G42" i="73"/>
  <c r="G41" i="73"/>
  <c r="G40" i="73"/>
  <c r="G39" i="73"/>
  <c r="G38" i="73"/>
  <c r="E57" i="73"/>
  <c r="E56" i="73"/>
  <c r="E55" i="73"/>
  <c r="E54" i="73"/>
  <c r="E53" i="73"/>
  <c r="E52" i="73"/>
  <c r="E51" i="73"/>
  <c r="E50" i="73"/>
  <c r="E49" i="73"/>
  <c r="E48" i="73"/>
  <c r="E47" i="73"/>
  <c r="E46" i="73"/>
  <c r="E45" i="73"/>
  <c r="E44" i="73"/>
  <c r="E43" i="73"/>
  <c r="E42" i="73"/>
  <c r="E41" i="73"/>
  <c r="E40" i="73"/>
  <c r="E39" i="73"/>
  <c r="E38" i="73"/>
  <c r="C57" i="73"/>
  <c r="B57" i="73"/>
  <c r="C56" i="73"/>
  <c r="B56" i="73"/>
  <c r="C55" i="73"/>
  <c r="B55" i="73"/>
  <c r="C54" i="73"/>
  <c r="B54" i="73"/>
  <c r="C53" i="73"/>
  <c r="B53" i="73"/>
  <c r="C52" i="73"/>
  <c r="B52" i="73"/>
  <c r="C51" i="73"/>
  <c r="B51" i="73"/>
  <c r="C50" i="73"/>
  <c r="B50" i="73"/>
  <c r="C49" i="73"/>
  <c r="B49" i="73"/>
  <c r="C48" i="73"/>
  <c r="B48" i="73"/>
  <c r="C47" i="73"/>
  <c r="B47" i="73"/>
  <c r="C46" i="73"/>
  <c r="B46" i="73"/>
  <c r="C45" i="73"/>
  <c r="B45" i="73"/>
  <c r="C44" i="73"/>
  <c r="B44" i="73"/>
  <c r="C43" i="73"/>
  <c r="B43" i="73"/>
  <c r="C42" i="73"/>
  <c r="B42" i="73"/>
  <c r="C41" i="73"/>
  <c r="B41" i="73"/>
  <c r="C40" i="73"/>
  <c r="B40" i="73"/>
  <c r="C39" i="73"/>
  <c r="B39" i="73"/>
  <c r="C38" i="73"/>
  <c r="B38" i="73"/>
  <c r="D38" i="73"/>
  <c r="D57" i="73"/>
  <c r="J57" i="73" s="1"/>
  <c r="D56" i="73"/>
  <c r="J56" i="73" s="1"/>
  <c r="D55" i="73"/>
  <c r="J55" i="73" s="1"/>
  <c r="D54" i="73"/>
  <c r="J54" i="73" s="1"/>
  <c r="D53" i="73"/>
  <c r="J53" i="73" s="1"/>
  <c r="D52" i="73"/>
  <c r="J52" i="73" s="1"/>
  <c r="D51" i="73"/>
  <c r="J51" i="73" s="1"/>
  <c r="D50" i="73"/>
  <c r="J50" i="73" s="1"/>
  <c r="D49" i="73"/>
  <c r="J49" i="73" s="1"/>
  <c r="D48" i="73"/>
  <c r="J48" i="73" s="1"/>
  <c r="D47" i="73"/>
  <c r="J47" i="73" s="1"/>
  <c r="D46" i="73"/>
  <c r="J46" i="73" s="1"/>
  <c r="D45" i="73"/>
  <c r="J45" i="73" s="1"/>
  <c r="D44" i="73"/>
  <c r="J44" i="73" s="1"/>
  <c r="D43" i="73"/>
  <c r="J43" i="73" s="1"/>
  <c r="D42" i="73"/>
  <c r="J42" i="73" s="1"/>
  <c r="D41" i="73"/>
  <c r="J41" i="73" s="1"/>
  <c r="D40" i="73"/>
  <c r="J40" i="73" s="1"/>
  <c r="D39" i="73"/>
  <c r="J39" i="73" s="1"/>
  <c r="G57" i="72"/>
  <c r="F57" i="72"/>
  <c r="D57" i="72"/>
  <c r="G56" i="72"/>
  <c r="F56" i="72"/>
  <c r="D56" i="72"/>
  <c r="G55" i="72"/>
  <c r="F55" i="72"/>
  <c r="D55" i="72"/>
  <c r="G54" i="72"/>
  <c r="F54" i="72"/>
  <c r="D54" i="72"/>
  <c r="G53" i="72"/>
  <c r="F53" i="72"/>
  <c r="D53" i="72"/>
  <c r="G52" i="72"/>
  <c r="F52" i="72"/>
  <c r="D52" i="72"/>
  <c r="G51" i="72"/>
  <c r="F51" i="72"/>
  <c r="D51" i="72"/>
  <c r="G50" i="72"/>
  <c r="F50" i="72"/>
  <c r="D50" i="72"/>
  <c r="G49" i="72"/>
  <c r="F49" i="72"/>
  <c r="D49" i="72"/>
  <c r="G48" i="72"/>
  <c r="F48" i="72"/>
  <c r="D48" i="72"/>
  <c r="G47" i="72"/>
  <c r="F47" i="72"/>
  <c r="D47" i="72"/>
  <c r="G46" i="72"/>
  <c r="F46" i="72"/>
  <c r="D46" i="72"/>
  <c r="G45" i="72"/>
  <c r="F45" i="72"/>
  <c r="D45" i="72"/>
  <c r="G44" i="72"/>
  <c r="F44" i="72"/>
  <c r="D44" i="72"/>
  <c r="G43" i="72"/>
  <c r="F43" i="72"/>
  <c r="D43" i="72"/>
  <c r="G42" i="72"/>
  <c r="F42" i="72"/>
  <c r="D42" i="72"/>
  <c r="G41" i="72"/>
  <c r="F41" i="72"/>
  <c r="D41" i="72"/>
  <c r="G40" i="72"/>
  <c r="F40" i="72"/>
  <c r="D40" i="72"/>
  <c r="G39" i="72"/>
  <c r="F39" i="72"/>
  <c r="D39" i="72"/>
  <c r="G38" i="72"/>
  <c r="F38" i="72"/>
  <c r="D38" i="72"/>
  <c r="B39" i="72"/>
  <c r="B40" i="72"/>
  <c r="B41" i="72"/>
  <c r="B42" i="72"/>
  <c r="B43" i="72"/>
  <c r="B44" i="72"/>
  <c r="B45" i="72"/>
  <c r="B46" i="72"/>
  <c r="B47" i="72"/>
  <c r="B48" i="72"/>
  <c r="B49" i="72"/>
  <c r="B50" i="72"/>
  <c r="B51" i="72"/>
  <c r="B52" i="72"/>
  <c r="B53" i="72"/>
  <c r="B54" i="72"/>
  <c r="B55" i="72"/>
  <c r="B56" i="72"/>
  <c r="B57" i="72"/>
  <c r="B38" i="72"/>
  <c r="C39" i="72"/>
  <c r="C40" i="72"/>
  <c r="C41" i="72"/>
  <c r="C42" i="72"/>
  <c r="C43" i="72"/>
  <c r="C44" i="72"/>
  <c r="C45" i="72"/>
  <c r="C46" i="72"/>
  <c r="C47" i="72"/>
  <c r="C48" i="72"/>
  <c r="C49" i="72"/>
  <c r="C50" i="72"/>
  <c r="C51" i="72"/>
  <c r="C52" i="72"/>
  <c r="C53" i="72"/>
  <c r="C54" i="72"/>
  <c r="C55" i="72"/>
  <c r="C56" i="72"/>
  <c r="C57" i="72"/>
  <c r="C38" i="72"/>
  <c r="I38" i="72" s="1"/>
  <c r="I38" i="73" l="1"/>
  <c r="J38" i="73"/>
  <c r="I54" i="72"/>
  <c r="I52" i="72"/>
  <c r="I50" i="72"/>
  <c r="I47" i="72"/>
  <c r="I46" i="72"/>
  <c r="I41" i="72"/>
  <c r="H47" i="72"/>
  <c r="H51" i="72"/>
  <c r="I51" i="72" s="1"/>
  <c r="H52" i="72"/>
  <c r="J59" i="73"/>
  <c r="I40" i="73"/>
  <c r="I42" i="73"/>
  <c r="I44" i="73"/>
  <c r="I46" i="73"/>
  <c r="I48" i="73"/>
  <c r="I50" i="73"/>
  <c r="I52" i="73"/>
  <c r="I54" i="73"/>
  <c r="I56" i="73"/>
  <c r="H55" i="72"/>
  <c r="I55" i="72" s="1"/>
  <c r="H43" i="72"/>
  <c r="I43" i="72" s="1"/>
  <c r="H39" i="72"/>
  <c r="I39" i="72" s="1"/>
  <c r="H44" i="72"/>
  <c r="I44" i="72" s="1"/>
  <c r="I39" i="73"/>
  <c r="I41" i="73"/>
  <c r="I43" i="73"/>
  <c r="I45" i="73"/>
  <c r="I47" i="73"/>
  <c r="I49" i="73"/>
  <c r="I51" i="73"/>
  <c r="I53" i="73"/>
  <c r="I55" i="73"/>
  <c r="I57" i="73"/>
  <c r="H57" i="72"/>
  <c r="I57" i="72" s="1"/>
  <c r="H53" i="72"/>
  <c r="I53" i="72" s="1"/>
  <c r="H49" i="72"/>
  <c r="I49" i="72" s="1"/>
  <c r="H45" i="72"/>
  <c r="I45" i="72" s="1"/>
  <c r="H41" i="72"/>
  <c r="H56" i="72"/>
  <c r="I56" i="72" s="1"/>
  <c r="H48" i="72"/>
  <c r="I48" i="72" s="1"/>
  <c r="H40" i="72"/>
  <c r="I40" i="72" s="1"/>
  <c r="H54" i="72"/>
  <c r="H50" i="72"/>
  <c r="H46" i="72"/>
  <c r="H42" i="72"/>
  <c r="I42" i="72" s="1"/>
  <c r="H38" i="72"/>
  <c r="D23" i="64"/>
  <c r="G36" i="59" l="1"/>
  <c r="J36" i="59" s="1"/>
  <c r="I59" i="72"/>
  <c r="G35" i="59" s="1"/>
  <c r="J35" i="59" s="1"/>
  <c r="J56" i="78"/>
  <c r="J55" i="78"/>
  <c r="J54" i="78"/>
  <c r="J52" i="78"/>
  <c r="J51" i="78"/>
  <c r="J49" i="78"/>
  <c r="J47" i="78"/>
  <c r="J45" i="78"/>
  <c r="J43" i="78"/>
  <c r="J41" i="78"/>
  <c r="J39" i="78"/>
  <c r="J37" i="78"/>
  <c r="H39" i="78"/>
  <c r="AA13" i="70" l="1"/>
  <c r="AA12" i="70"/>
  <c r="S13" i="70"/>
  <c r="S12" i="70"/>
  <c r="J2" i="59" l="1"/>
  <c r="D3" i="59" s="1"/>
  <c r="C7" i="58" l="1"/>
  <c r="E16" i="57"/>
  <c r="F22" i="57"/>
  <c r="E36" i="57"/>
  <c r="H36" i="57"/>
  <c r="H35" i="57"/>
  <c r="E7" i="58"/>
  <c r="F23" i="57"/>
  <c r="F21" i="57"/>
  <c r="E35" i="57"/>
  <c r="CH44" i="66"/>
  <c r="CH50" i="66" s="1"/>
  <c r="BN44" i="66"/>
  <c r="BN50" i="66" s="1"/>
  <c r="AT44" i="66"/>
  <c r="AT50" i="66" s="1"/>
  <c r="Z44" i="66"/>
  <c r="Z50" i="66" s="1"/>
  <c r="F44" i="66"/>
  <c r="F50" i="66" s="1"/>
  <c r="BX44" i="66"/>
  <c r="BX50" i="66" s="1"/>
  <c r="BW44" i="66"/>
  <c r="BW50" i="66" s="1"/>
  <c r="CK44" i="66"/>
  <c r="CK50" i="66" s="1"/>
  <c r="CI44" i="66"/>
  <c r="CI50" i="66" s="1"/>
  <c r="CG44" i="66"/>
  <c r="CG50" i="66" s="1"/>
  <c r="BM44" i="66"/>
  <c r="BM50" i="66" s="1"/>
  <c r="AS44" i="66"/>
  <c r="AS50" i="66" s="1"/>
  <c r="Y44" i="66"/>
  <c r="Y50" i="66" s="1"/>
  <c r="E44" i="66"/>
  <c r="E50" i="66" s="1"/>
  <c r="BD44" i="66"/>
  <c r="BD50" i="66" s="1"/>
  <c r="BC44" i="66"/>
  <c r="BC50" i="66" s="1"/>
  <c r="BQ44" i="66"/>
  <c r="BQ50" i="66" s="1"/>
  <c r="H44" i="66"/>
  <c r="H50" i="66" s="1"/>
  <c r="CF44" i="66"/>
  <c r="CF50" i="66" s="1"/>
  <c r="BL44" i="66"/>
  <c r="BL50" i="66" s="1"/>
  <c r="AR44" i="66"/>
  <c r="AR50" i="66" s="1"/>
  <c r="X44" i="66"/>
  <c r="X50" i="66" s="1"/>
  <c r="D44" i="66"/>
  <c r="D50" i="66" s="1"/>
  <c r="AV44" i="66"/>
  <c r="AV50" i="66" s="1"/>
  <c r="AU44" i="66"/>
  <c r="AU50" i="66" s="1"/>
  <c r="CY44" i="66"/>
  <c r="CY50" i="66" s="1"/>
  <c r="CE44" i="66"/>
  <c r="CE50" i="66" s="1"/>
  <c r="BK44" i="66"/>
  <c r="BK50" i="66" s="1"/>
  <c r="AQ44" i="66"/>
  <c r="AQ50" i="66" s="1"/>
  <c r="W44" i="66"/>
  <c r="W50" i="66" s="1"/>
  <c r="CQ44" i="66"/>
  <c r="CQ50" i="66" s="1"/>
  <c r="BP44" i="66"/>
  <c r="BP50" i="66" s="1"/>
  <c r="CX44" i="66"/>
  <c r="CX50" i="66" s="1"/>
  <c r="CD44" i="66"/>
  <c r="CD50" i="66" s="1"/>
  <c r="BJ44" i="66"/>
  <c r="BJ50" i="66" s="1"/>
  <c r="AP44" i="66"/>
  <c r="AP50" i="66" s="1"/>
  <c r="V44" i="66"/>
  <c r="V50" i="66" s="1"/>
  <c r="P44" i="66"/>
  <c r="P50" i="66" s="1"/>
  <c r="G44" i="66"/>
  <c r="G50" i="66" s="1"/>
  <c r="CW44" i="66"/>
  <c r="CW50" i="66" s="1"/>
  <c r="CC44" i="66"/>
  <c r="CC50" i="66" s="1"/>
  <c r="BI44" i="66"/>
  <c r="BI50" i="66" s="1"/>
  <c r="AO44" i="66"/>
  <c r="AO50" i="66" s="1"/>
  <c r="U44" i="66"/>
  <c r="U50" i="66" s="1"/>
  <c r="AJ44" i="66"/>
  <c r="AJ50" i="66" s="1"/>
  <c r="AA44" i="66"/>
  <c r="AA50" i="66" s="1"/>
  <c r="CV44" i="66"/>
  <c r="CV50" i="66" s="1"/>
  <c r="CB44" i="66"/>
  <c r="CB50" i="66" s="1"/>
  <c r="BH44" i="66"/>
  <c r="BH50" i="66" s="1"/>
  <c r="AN44" i="66"/>
  <c r="AN50" i="66" s="1"/>
  <c r="T44" i="66"/>
  <c r="T50" i="66" s="1"/>
  <c r="CR44" i="66"/>
  <c r="CR50" i="66" s="1"/>
  <c r="CU44" i="66"/>
  <c r="CU50" i="66" s="1"/>
  <c r="CA44" i="66"/>
  <c r="CA50" i="66" s="1"/>
  <c r="BG44" i="66"/>
  <c r="BG50" i="66" s="1"/>
  <c r="AM44" i="66"/>
  <c r="AM50" i="66" s="1"/>
  <c r="S44" i="66"/>
  <c r="S50" i="66" s="1"/>
  <c r="I44" i="66"/>
  <c r="I50" i="66" s="1"/>
  <c r="CT44" i="66"/>
  <c r="CT50" i="66" s="1"/>
  <c r="BZ44" i="66"/>
  <c r="BZ50" i="66" s="1"/>
  <c r="BF44" i="66"/>
  <c r="BF50" i="66" s="1"/>
  <c r="AL44" i="66"/>
  <c r="AL50" i="66" s="1"/>
  <c r="R44" i="66"/>
  <c r="R50" i="66" s="1"/>
  <c r="AI44" i="66"/>
  <c r="AI50" i="66" s="1"/>
  <c r="AC44" i="66"/>
  <c r="AC50" i="66" s="1"/>
  <c r="CS44" i="66"/>
  <c r="CS50" i="66" s="1"/>
  <c r="BY44" i="66"/>
  <c r="BY50" i="66" s="1"/>
  <c r="BE44" i="66"/>
  <c r="BE50" i="66" s="1"/>
  <c r="AK44" i="66"/>
  <c r="AK50" i="66" s="1"/>
  <c r="Q44" i="66"/>
  <c r="Q50" i="66" s="1"/>
  <c r="O44" i="66"/>
  <c r="O50" i="66" s="1"/>
  <c r="AW44" i="66"/>
  <c r="AW50" i="66" s="1"/>
  <c r="CP44" i="66"/>
  <c r="CP50" i="66" s="1"/>
  <c r="BV44" i="66"/>
  <c r="BV50" i="66" s="1"/>
  <c r="BB44" i="66"/>
  <c r="BB50" i="66" s="1"/>
  <c r="AH44" i="66"/>
  <c r="AH50" i="66" s="1"/>
  <c r="N44" i="66"/>
  <c r="N50" i="66" s="1"/>
  <c r="AE44" i="66"/>
  <c r="AE50" i="66" s="1"/>
  <c r="CL44" i="66"/>
  <c r="CL50" i="66" s="1"/>
  <c r="AX44" i="66"/>
  <c r="AX50" i="66" s="1"/>
  <c r="J44" i="66"/>
  <c r="J50" i="66" s="1"/>
  <c r="BO44" i="66"/>
  <c r="BO50" i="66" s="1"/>
  <c r="CO44" i="66"/>
  <c r="CO50" i="66" s="1"/>
  <c r="BU44" i="66"/>
  <c r="BU50" i="66" s="1"/>
  <c r="BA44" i="66"/>
  <c r="BA50" i="66" s="1"/>
  <c r="AG44" i="66"/>
  <c r="AG50" i="66" s="1"/>
  <c r="M44" i="66"/>
  <c r="M50" i="66" s="1"/>
  <c r="BS44" i="66"/>
  <c r="BS50" i="66" s="1"/>
  <c r="AB44" i="66"/>
  <c r="AB50" i="66" s="1"/>
  <c r="CN44" i="66"/>
  <c r="CN50" i="66" s="1"/>
  <c r="BT44" i="66"/>
  <c r="BT50" i="66" s="1"/>
  <c r="AZ44" i="66"/>
  <c r="AZ50" i="66" s="1"/>
  <c r="AF44" i="66"/>
  <c r="AF50" i="66" s="1"/>
  <c r="L44" i="66"/>
  <c r="L50" i="66" s="1"/>
  <c r="CM44" i="66"/>
  <c r="CM50" i="66" s="1"/>
  <c r="AY44" i="66"/>
  <c r="AY50" i="66" s="1"/>
  <c r="K44" i="66"/>
  <c r="K50" i="66" s="1"/>
  <c r="BR44" i="66"/>
  <c r="BR50" i="66" s="1"/>
  <c r="AD44" i="66"/>
  <c r="AD50" i="66" s="1"/>
  <c r="CJ44" i="66"/>
  <c r="CJ50" i="66" s="1"/>
  <c r="BV183" i="68"/>
  <c r="BU183" i="68"/>
  <c r="BT183" i="68"/>
  <c r="BS183" i="68"/>
  <c r="BR183" i="68"/>
  <c r="BQ183" i="68"/>
  <c r="BP183" i="68"/>
  <c r="BO183" i="68"/>
  <c r="BN183" i="68"/>
  <c r="BM183" i="68"/>
  <c r="BL183" i="68"/>
  <c r="BK183" i="68"/>
  <c r="BJ183" i="68"/>
  <c r="BI183" i="68"/>
  <c r="BH183" i="68"/>
  <c r="BG183" i="68"/>
  <c r="BF183" i="68"/>
  <c r="BE183" i="68"/>
  <c r="BD183" i="68"/>
  <c r="BC183" i="68"/>
  <c r="BB183" i="68"/>
  <c r="BA183" i="68"/>
  <c r="AZ183" i="68"/>
  <c r="AY183" i="68"/>
  <c r="AX183" i="68"/>
  <c r="AW183" i="68"/>
  <c r="AV183" i="68"/>
  <c r="AU183" i="68"/>
  <c r="AT183" i="68"/>
  <c r="AS183" i="68"/>
  <c r="AR183" i="68"/>
  <c r="AQ183" i="68"/>
  <c r="AP183" i="68"/>
  <c r="AO183" i="68"/>
  <c r="AN183" i="68"/>
  <c r="AM183" i="68"/>
  <c r="AL183" i="68"/>
  <c r="AK183" i="68"/>
  <c r="AJ183" i="68"/>
  <c r="AI183" i="68"/>
  <c r="AH183" i="68"/>
  <c r="AG183" i="68"/>
  <c r="AF183" i="68"/>
  <c r="AE183" i="68"/>
  <c r="AD183" i="68"/>
  <c r="AC183" i="68"/>
  <c r="AB183" i="68"/>
  <c r="AA183" i="68"/>
  <c r="Z183" i="68"/>
  <c r="Y183" i="68"/>
  <c r="X183" i="68"/>
  <c r="W183" i="68"/>
  <c r="V183" i="68"/>
  <c r="U183" i="68"/>
  <c r="T183" i="68"/>
  <c r="S183" i="68"/>
  <c r="R183" i="68"/>
  <c r="Q183" i="68"/>
  <c r="P183" i="68"/>
  <c r="O183" i="68"/>
  <c r="N183" i="68"/>
  <c r="M183" i="68"/>
  <c r="L183" i="68"/>
  <c r="K183" i="68"/>
  <c r="J183" i="68"/>
  <c r="I183" i="68"/>
  <c r="H183" i="68"/>
  <c r="G183" i="68"/>
  <c r="F183" i="68"/>
  <c r="BV182" i="68"/>
  <c r="BU182" i="68"/>
  <c r="BT182" i="68"/>
  <c r="BS182" i="68"/>
  <c r="BR182" i="68"/>
  <c r="BQ182" i="68"/>
  <c r="BP182" i="68"/>
  <c r="BO182" i="68"/>
  <c r="BN182" i="68"/>
  <c r="BM182" i="68"/>
  <c r="BL182" i="68"/>
  <c r="BK182" i="68"/>
  <c r="BJ182" i="68"/>
  <c r="BI182" i="68"/>
  <c r="BH182" i="68"/>
  <c r="BG182" i="68"/>
  <c r="BF182" i="68"/>
  <c r="BE182" i="68"/>
  <c r="BD182" i="68"/>
  <c r="BC182" i="68"/>
  <c r="BB182" i="68"/>
  <c r="BA182" i="68"/>
  <c r="AZ182" i="68"/>
  <c r="AY182" i="68"/>
  <c r="AX182" i="68"/>
  <c r="AW182" i="68"/>
  <c r="AV182" i="68"/>
  <c r="AU182" i="68"/>
  <c r="AT182" i="68"/>
  <c r="AS182" i="68"/>
  <c r="AR182" i="68"/>
  <c r="AQ182" i="68"/>
  <c r="AP182" i="68"/>
  <c r="AO182" i="68"/>
  <c r="AN182" i="68"/>
  <c r="AM182" i="68"/>
  <c r="AL182" i="68"/>
  <c r="AK182" i="68"/>
  <c r="AJ182" i="68"/>
  <c r="AI182" i="68"/>
  <c r="AH182" i="68"/>
  <c r="AG182" i="68"/>
  <c r="AF182" i="68"/>
  <c r="AE182" i="68"/>
  <c r="AD182" i="68"/>
  <c r="AC182" i="68"/>
  <c r="AB182" i="68"/>
  <c r="AA182" i="68"/>
  <c r="Z182" i="68"/>
  <c r="Y182" i="68"/>
  <c r="X182" i="68"/>
  <c r="W182" i="68"/>
  <c r="V182" i="68"/>
  <c r="U182" i="68"/>
  <c r="T182" i="68"/>
  <c r="S182" i="68"/>
  <c r="R182" i="68"/>
  <c r="Q182" i="68"/>
  <c r="P182" i="68"/>
  <c r="O182" i="68"/>
  <c r="N182" i="68"/>
  <c r="M182" i="68"/>
  <c r="L182" i="68"/>
  <c r="K182" i="68"/>
  <c r="J182" i="68"/>
  <c r="I182" i="68"/>
  <c r="H182" i="68"/>
  <c r="G182" i="68"/>
  <c r="F182" i="68"/>
  <c r="BV181" i="68"/>
  <c r="BU181" i="68"/>
  <c r="BT181" i="68"/>
  <c r="BS181" i="68"/>
  <c r="BR181" i="68"/>
  <c r="BQ181" i="68"/>
  <c r="BP181" i="68"/>
  <c r="BO181" i="68"/>
  <c r="BN181" i="68"/>
  <c r="BM181" i="68"/>
  <c r="BL181" i="68"/>
  <c r="BK181" i="68"/>
  <c r="BJ181" i="68"/>
  <c r="BI181" i="68"/>
  <c r="BH181" i="68"/>
  <c r="BG181" i="68"/>
  <c r="BF181" i="68"/>
  <c r="BE181" i="68"/>
  <c r="BD181" i="68"/>
  <c r="BC181" i="68"/>
  <c r="BB181" i="68"/>
  <c r="BA181" i="68"/>
  <c r="AZ181" i="68"/>
  <c r="AY181" i="68"/>
  <c r="AX181" i="68"/>
  <c r="AW181" i="68"/>
  <c r="AV181" i="68"/>
  <c r="AU181" i="68"/>
  <c r="AT181" i="68"/>
  <c r="AS181" i="68"/>
  <c r="AR181" i="68"/>
  <c r="AQ181" i="68"/>
  <c r="AP181" i="68"/>
  <c r="AO181" i="68"/>
  <c r="AN181" i="68"/>
  <c r="AM181" i="68"/>
  <c r="AL181" i="68"/>
  <c r="AK181" i="68"/>
  <c r="AJ181" i="68"/>
  <c r="AI181" i="68"/>
  <c r="AH181" i="68"/>
  <c r="AG181" i="68"/>
  <c r="AF181" i="68"/>
  <c r="AE181" i="68"/>
  <c r="AD181" i="68"/>
  <c r="AC181" i="68"/>
  <c r="AB181" i="68"/>
  <c r="AA181" i="68"/>
  <c r="Z181" i="68"/>
  <c r="Y181" i="68"/>
  <c r="X181" i="68"/>
  <c r="W181" i="68"/>
  <c r="V181" i="68"/>
  <c r="U181" i="68"/>
  <c r="T181" i="68"/>
  <c r="S181" i="68"/>
  <c r="R181" i="68"/>
  <c r="Q181" i="68"/>
  <c r="P181" i="68"/>
  <c r="O181" i="68"/>
  <c r="N181" i="68"/>
  <c r="M181" i="68"/>
  <c r="L181" i="68"/>
  <c r="K181" i="68"/>
  <c r="J181" i="68"/>
  <c r="I181" i="68"/>
  <c r="H181" i="68"/>
  <c r="G181" i="68"/>
  <c r="F181" i="68"/>
  <c r="BV180" i="68"/>
  <c r="BU180" i="68"/>
  <c r="BT180" i="68"/>
  <c r="BS180" i="68"/>
  <c r="BR180" i="68"/>
  <c r="BQ180" i="68"/>
  <c r="BP180" i="68"/>
  <c r="BO180" i="68"/>
  <c r="BN180" i="68"/>
  <c r="BM180" i="68"/>
  <c r="BL180" i="68"/>
  <c r="BK180" i="68"/>
  <c r="BJ180" i="68"/>
  <c r="BI180" i="68"/>
  <c r="BH180" i="68"/>
  <c r="BG180" i="68"/>
  <c r="BF180" i="68"/>
  <c r="BE180" i="68"/>
  <c r="BD180" i="68"/>
  <c r="BC180" i="68"/>
  <c r="BB180" i="68"/>
  <c r="BA180" i="68"/>
  <c r="AZ180" i="68"/>
  <c r="AY180" i="68"/>
  <c r="AX180" i="68"/>
  <c r="AW180" i="68"/>
  <c r="AV180" i="68"/>
  <c r="AU180" i="68"/>
  <c r="AT180" i="68"/>
  <c r="AS180" i="68"/>
  <c r="AR180" i="68"/>
  <c r="AQ180" i="68"/>
  <c r="AP180" i="68"/>
  <c r="AO180" i="68"/>
  <c r="AN180" i="68"/>
  <c r="AM180" i="68"/>
  <c r="AL180" i="68"/>
  <c r="AK180" i="68"/>
  <c r="AJ180" i="68"/>
  <c r="AI180" i="68"/>
  <c r="AH180" i="68"/>
  <c r="AG180" i="68"/>
  <c r="AF180" i="68"/>
  <c r="AE180" i="68"/>
  <c r="AD180" i="68"/>
  <c r="AC180" i="68"/>
  <c r="AB180" i="68"/>
  <c r="AA180" i="68"/>
  <c r="Z180" i="68"/>
  <c r="Y180" i="68"/>
  <c r="X180" i="68"/>
  <c r="W180" i="68"/>
  <c r="V180" i="68"/>
  <c r="U180" i="68"/>
  <c r="T180" i="68"/>
  <c r="S180" i="68"/>
  <c r="R180" i="68"/>
  <c r="Q180" i="68"/>
  <c r="P180" i="68"/>
  <c r="O180" i="68"/>
  <c r="N180" i="68"/>
  <c r="M180" i="68"/>
  <c r="L180" i="68"/>
  <c r="K180" i="68"/>
  <c r="J180" i="68"/>
  <c r="I180" i="68"/>
  <c r="H180" i="68"/>
  <c r="G180" i="68"/>
  <c r="F180" i="68"/>
  <c r="BV179" i="68"/>
  <c r="BU179" i="68"/>
  <c r="BT179" i="68"/>
  <c r="BS179" i="68"/>
  <c r="BR179" i="68"/>
  <c r="BQ179" i="68"/>
  <c r="BP179" i="68"/>
  <c r="BO179" i="68"/>
  <c r="BN179" i="68"/>
  <c r="BM179" i="68"/>
  <c r="BL179" i="68"/>
  <c r="BK179" i="68"/>
  <c r="BJ179" i="68"/>
  <c r="BI179" i="68"/>
  <c r="BH179" i="68"/>
  <c r="BG179" i="68"/>
  <c r="BF179" i="68"/>
  <c r="BE179" i="68"/>
  <c r="BD179" i="68"/>
  <c r="BC179" i="68"/>
  <c r="BB179" i="68"/>
  <c r="BA179" i="68"/>
  <c r="AZ179" i="68"/>
  <c r="AY179" i="68"/>
  <c r="AX179" i="68"/>
  <c r="AW179" i="68"/>
  <c r="AV179" i="68"/>
  <c r="AU179" i="68"/>
  <c r="AT179" i="68"/>
  <c r="AS179" i="68"/>
  <c r="AR179" i="68"/>
  <c r="AQ179" i="68"/>
  <c r="AP179" i="68"/>
  <c r="AO179" i="68"/>
  <c r="AN179" i="68"/>
  <c r="AM179" i="68"/>
  <c r="AL179" i="68"/>
  <c r="AK179" i="68"/>
  <c r="AJ179" i="68"/>
  <c r="AI179" i="68"/>
  <c r="AH179" i="68"/>
  <c r="AG179" i="68"/>
  <c r="AF179" i="68"/>
  <c r="AE179" i="68"/>
  <c r="AD179" i="68"/>
  <c r="AC179" i="68"/>
  <c r="AB179" i="68"/>
  <c r="AA179" i="68"/>
  <c r="Z179" i="68"/>
  <c r="Y179" i="68"/>
  <c r="X179" i="68"/>
  <c r="W179" i="68"/>
  <c r="V179" i="68"/>
  <c r="U179" i="68"/>
  <c r="T179" i="68"/>
  <c r="S179" i="68"/>
  <c r="R179" i="68"/>
  <c r="Q179" i="68"/>
  <c r="P179" i="68"/>
  <c r="O179" i="68"/>
  <c r="N179" i="68"/>
  <c r="M179" i="68"/>
  <c r="L179" i="68"/>
  <c r="K179" i="68"/>
  <c r="J179" i="68"/>
  <c r="I179" i="68"/>
  <c r="H179" i="68"/>
  <c r="G179" i="68"/>
  <c r="F179" i="68"/>
  <c r="BV178" i="68"/>
  <c r="BU178" i="68"/>
  <c r="BT178" i="68"/>
  <c r="BS178" i="68"/>
  <c r="BR178" i="68"/>
  <c r="BQ178" i="68"/>
  <c r="BP178" i="68"/>
  <c r="BO178" i="68"/>
  <c r="BN178" i="68"/>
  <c r="BM178" i="68"/>
  <c r="BL178" i="68"/>
  <c r="BK178" i="68"/>
  <c r="BJ178" i="68"/>
  <c r="BI178" i="68"/>
  <c r="BH178" i="68"/>
  <c r="BG178" i="68"/>
  <c r="BF178" i="68"/>
  <c r="BE178" i="68"/>
  <c r="BD178" i="68"/>
  <c r="BC178" i="68"/>
  <c r="BB178" i="68"/>
  <c r="BA178" i="68"/>
  <c r="AZ178" i="68"/>
  <c r="AY178" i="68"/>
  <c r="AX178" i="68"/>
  <c r="AW178" i="68"/>
  <c r="AV178" i="68"/>
  <c r="AU178" i="68"/>
  <c r="AT178" i="68"/>
  <c r="AS178" i="68"/>
  <c r="AR178" i="68"/>
  <c r="AQ178" i="68"/>
  <c r="AP178" i="68"/>
  <c r="AO178" i="68"/>
  <c r="AN178" i="68"/>
  <c r="AM178" i="68"/>
  <c r="AL178" i="68"/>
  <c r="AK178" i="68"/>
  <c r="AJ178" i="68"/>
  <c r="AI178" i="68"/>
  <c r="AH178" i="68"/>
  <c r="AG178" i="68"/>
  <c r="AF178" i="68"/>
  <c r="AE178" i="68"/>
  <c r="AD178" i="68"/>
  <c r="AC178" i="68"/>
  <c r="AB178" i="68"/>
  <c r="AA178" i="68"/>
  <c r="Z178" i="68"/>
  <c r="Y178" i="68"/>
  <c r="X178" i="68"/>
  <c r="W178" i="68"/>
  <c r="V178" i="68"/>
  <c r="U178" i="68"/>
  <c r="T178" i="68"/>
  <c r="S178" i="68"/>
  <c r="R178" i="68"/>
  <c r="Q178" i="68"/>
  <c r="P178" i="68"/>
  <c r="O178" i="68"/>
  <c r="N178" i="68"/>
  <c r="M178" i="68"/>
  <c r="L178" i="68"/>
  <c r="K178" i="68"/>
  <c r="J178" i="68"/>
  <c r="I178" i="68"/>
  <c r="H178" i="68"/>
  <c r="G178" i="68"/>
  <c r="F178" i="68"/>
  <c r="BV177" i="68"/>
  <c r="BU177" i="68"/>
  <c r="BT177" i="68"/>
  <c r="BS177" i="68"/>
  <c r="BR177" i="68"/>
  <c r="BQ177" i="68"/>
  <c r="BP177" i="68"/>
  <c r="BO177" i="68"/>
  <c r="BN177" i="68"/>
  <c r="BM177" i="68"/>
  <c r="BL177" i="68"/>
  <c r="BK177" i="68"/>
  <c r="BJ177" i="68"/>
  <c r="BI177" i="68"/>
  <c r="BH177" i="68"/>
  <c r="BG177" i="68"/>
  <c r="BF177" i="68"/>
  <c r="BE177" i="68"/>
  <c r="BD177" i="68"/>
  <c r="BC177" i="68"/>
  <c r="BB177" i="68"/>
  <c r="BA177" i="68"/>
  <c r="AZ177" i="68"/>
  <c r="AY177" i="68"/>
  <c r="AX177" i="68"/>
  <c r="AW177" i="68"/>
  <c r="AV177" i="68"/>
  <c r="AU177" i="68"/>
  <c r="AT177" i="68"/>
  <c r="AS177" i="68"/>
  <c r="AR177" i="68"/>
  <c r="AQ177" i="68"/>
  <c r="AP177" i="68"/>
  <c r="AO177" i="68"/>
  <c r="AN177" i="68"/>
  <c r="AM177" i="68"/>
  <c r="AL177" i="68"/>
  <c r="AK177" i="68"/>
  <c r="AJ177" i="68"/>
  <c r="AI177" i="68"/>
  <c r="AH177" i="68"/>
  <c r="AG177" i="68"/>
  <c r="AF177" i="68"/>
  <c r="AE177" i="68"/>
  <c r="AD177" i="68"/>
  <c r="AC177" i="68"/>
  <c r="AB177" i="68"/>
  <c r="AA177" i="68"/>
  <c r="Z177" i="68"/>
  <c r="Y177" i="68"/>
  <c r="X177" i="68"/>
  <c r="W177" i="68"/>
  <c r="V177" i="68"/>
  <c r="U177" i="68"/>
  <c r="T177" i="68"/>
  <c r="S177" i="68"/>
  <c r="R177" i="68"/>
  <c r="Q177" i="68"/>
  <c r="P177" i="68"/>
  <c r="O177" i="68"/>
  <c r="N177" i="68"/>
  <c r="M177" i="68"/>
  <c r="L177" i="68"/>
  <c r="K177" i="68"/>
  <c r="J177" i="68"/>
  <c r="I177" i="68"/>
  <c r="H177" i="68"/>
  <c r="G177" i="68"/>
  <c r="F177" i="68"/>
  <c r="BV176" i="68"/>
  <c r="BU176" i="68"/>
  <c r="BT176" i="68"/>
  <c r="BS176" i="68"/>
  <c r="BR176" i="68"/>
  <c r="BQ176" i="68"/>
  <c r="BP176" i="68"/>
  <c r="BO176" i="68"/>
  <c r="BN176" i="68"/>
  <c r="BM176" i="68"/>
  <c r="BL176" i="68"/>
  <c r="BK176" i="68"/>
  <c r="BJ176" i="68"/>
  <c r="BI176" i="68"/>
  <c r="BH176" i="68"/>
  <c r="BG176" i="68"/>
  <c r="BF176" i="68"/>
  <c r="BE176" i="68"/>
  <c r="BD176" i="68"/>
  <c r="BC176" i="68"/>
  <c r="BB176" i="68"/>
  <c r="BA176" i="68"/>
  <c r="AZ176" i="68"/>
  <c r="AY176" i="68"/>
  <c r="AX176" i="68"/>
  <c r="AW176" i="68"/>
  <c r="AV176" i="68"/>
  <c r="AU176" i="68"/>
  <c r="AT176" i="68"/>
  <c r="AS176" i="68"/>
  <c r="AR176" i="68"/>
  <c r="AQ176" i="68"/>
  <c r="AP176" i="68"/>
  <c r="AO176" i="68"/>
  <c r="AN176" i="68"/>
  <c r="AM176" i="68"/>
  <c r="AL176" i="68"/>
  <c r="AK176" i="68"/>
  <c r="AJ176" i="68"/>
  <c r="AI176" i="68"/>
  <c r="AH176" i="68"/>
  <c r="AG176" i="68"/>
  <c r="AF176" i="68"/>
  <c r="AE176" i="68"/>
  <c r="AD176" i="68"/>
  <c r="AC176" i="68"/>
  <c r="AB176" i="68"/>
  <c r="AA176" i="68"/>
  <c r="Z176" i="68"/>
  <c r="Y176" i="68"/>
  <c r="X176" i="68"/>
  <c r="W176" i="68"/>
  <c r="V176" i="68"/>
  <c r="U176" i="68"/>
  <c r="T176" i="68"/>
  <c r="S176" i="68"/>
  <c r="R176" i="68"/>
  <c r="Q176" i="68"/>
  <c r="P176" i="68"/>
  <c r="O176" i="68"/>
  <c r="N176" i="68"/>
  <c r="M176" i="68"/>
  <c r="L176" i="68"/>
  <c r="K176" i="68"/>
  <c r="J176" i="68"/>
  <c r="BV174" i="68"/>
  <c r="BU174" i="68"/>
  <c r="BT174" i="68"/>
  <c r="BS174" i="68"/>
  <c r="BR174" i="68"/>
  <c r="BQ174" i="68"/>
  <c r="BP174" i="68"/>
  <c r="BO174" i="68"/>
  <c r="BN174" i="68"/>
  <c r="BM174" i="68"/>
  <c r="BL174" i="68"/>
  <c r="BK174" i="68"/>
  <c r="BJ174" i="68"/>
  <c r="BI174" i="68"/>
  <c r="BH174" i="68"/>
  <c r="BG174" i="68"/>
  <c r="BF174" i="68"/>
  <c r="BE174" i="68"/>
  <c r="BD174" i="68"/>
  <c r="BC174" i="68"/>
  <c r="BB174" i="68"/>
  <c r="BA174" i="68"/>
  <c r="AZ174" i="68"/>
  <c r="AY174" i="68"/>
  <c r="AX174" i="68"/>
  <c r="AW174" i="68"/>
  <c r="AV174" i="68"/>
  <c r="AU174" i="68"/>
  <c r="AT174" i="68"/>
  <c r="AS174" i="68"/>
  <c r="AR174" i="68"/>
  <c r="AQ174" i="68"/>
  <c r="AP174" i="68"/>
  <c r="AO174" i="68"/>
  <c r="AN174" i="68"/>
  <c r="AM174" i="68"/>
  <c r="AL174" i="68"/>
  <c r="AK174" i="68"/>
  <c r="AJ174" i="68"/>
  <c r="AI174" i="68"/>
  <c r="AH174" i="68"/>
  <c r="AG174" i="68"/>
  <c r="AF174" i="68"/>
  <c r="AE174" i="68"/>
  <c r="AD174" i="68"/>
  <c r="AC174" i="68"/>
  <c r="AB174" i="68"/>
  <c r="AA174" i="68"/>
  <c r="Z174" i="68"/>
  <c r="Y174" i="68"/>
  <c r="X174" i="68"/>
  <c r="W174" i="68"/>
  <c r="V174" i="68"/>
  <c r="U174" i="68"/>
  <c r="T174" i="68"/>
  <c r="S174" i="68"/>
  <c r="R174" i="68"/>
  <c r="Q174" i="68"/>
  <c r="P174" i="68"/>
  <c r="O174" i="68"/>
  <c r="N174" i="68"/>
  <c r="M174" i="68"/>
  <c r="L174" i="68"/>
  <c r="K174" i="68"/>
  <c r="J174" i="68"/>
  <c r="I174" i="68"/>
  <c r="H174" i="68"/>
  <c r="G174" i="68"/>
  <c r="F174" i="68"/>
  <c r="BV173" i="68"/>
  <c r="BU173" i="68"/>
  <c r="BT173" i="68"/>
  <c r="BS173" i="68"/>
  <c r="BR173" i="68"/>
  <c r="BQ173" i="68"/>
  <c r="BP173" i="68"/>
  <c r="BO173" i="68"/>
  <c r="BN173" i="68"/>
  <c r="BM173" i="68"/>
  <c r="BL173" i="68"/>
  <c r="BK173" i="68"/>
  <c r="BJ173" i="68"/>
  <c r="BI173" i="68"/>
  <c r="BH173" i="68"/>
  <c r="BG173" i="68"/>
  <c r="BF173" i="68"/>
  <c r="BE173" i="68"/>
  <c r="BD173" i="68"/>
  <c r="BC173" i="68"/>
  <c r="BB173" i="68"/>
  <c r="BA173" i="68"/>
  <c r="AZ173" i="68"/>
  <c r="AY173" i="68"/>
  <c r="AX173" i="68"/>
  <c r="AW173" i="68"/>
  <c r="AV173" i="68"/>
  <c r="AU173" i="68"/>
  <c r="AT173" i="68"/>
  <c r="AS173" i="68"/>
  <c r="AR173" i="68"/>
  <c r="AQ173" i="68"/>
  <c r="AP173" i="68"/>
  <c r="AO173" i="68"/>
  <c r="AN173" i="68"/>
  <c r="AM173" i="68"/>
  <c r="AL173" i="68"/>
  <c r="AK173" i="68"/>
  <c r="AJ173" i="68"/>
  <c r="AI173" i="68"/>
  <c r="AH173" i="68"/>
  <c r="AG173" i="68"/>
  <c r="AF173" i="68"/>
  <c r="AE173" i="68"/>
  <c r="AD173" i="68"/>
  <c r="AC173" i="68"/>
  <c r="AB173" i="68"/>
  <c r="AA173" i="68"/>
  <c r="Z173" i="68"/>
  <c r="Y173" i="68"/>
  <c r="X173" i="68"/>
  <c r="W173" i="68"/>
  <c r="V173" i="68"/>
  <c r="U173" i="68"/>
  <c r="T173" i="68"/>
  <c r="S173" i="68"/>
  <c r="R173" i="68"/>
  <c r="Q173" i="68"/>
  <c r="P173" i="68"/>
  <c r="O173" i="68"/>
  <c r="N173" i="68"/>
  <c r="M173" i="68"/>
  <c r="L173" i="68"/>
  <c r="K173" i="68"/>
  <c r="J173" i="68"/>
  <c r="I173" i="68"/>
  <c r="H173" i="68"/>
  <c r="G173" i="68"/>
  <c r="F173" i="68"/>
  <c r="E183" i="68"/>
  <c r="E182" i="68"/>
  <c r="E181" i="68"/>
  <c r="E180" i="68"/>
  <c r="E179" i="68"/>
  <c r="E178" i="68"/>
  <c r="G8" i="99" l="1"/>
  <c r="BF51" i="66"/>
  <c r="BF48" i="66"/>
  <c r="BF45" i="66"/>
  <c r="CD51" i="66"/>
  <c r="CD48" i="66"/>
  <c r="CD45" i="66"/>
  <c r="CR45" i="66"/>
  <c r="CR51" i="66"/>
  <c r="CR48" i="66"/>
  <c r="BI48" i="66"/>
  <c r="BI45" i="66"/>
  <c r="BI51" i="66"/>
  <c r="BJ51" i="66"/>
  <c r="BJ48" i="66"/>
  <c r="BJ45" i="66"/>
  <c r="BK48" i="66"/>
  <c r="BK51" i="66"/>
  <c r="BK45" i="66"/>
  <c r="BT48" i="66"/>
  <c r="BT45" i="66"/>
  <c r="BT51" i="66"/>
  <c r="CQ45" i="66"/>
  <c r="CQ51" i="66"/>
  <c r="CQ48" i="66"/>
  <c r="BH51" i="66"/>
  <c r="BH48" i="66"/>
  <c r="BH45" i="66"/>
  <c r="BQ48" i="66"/>
  <c r="BQ45" i="66"/>
  <c r="BQ51" i="66"/>
  <c r="BR51" i="66"/>
  <c r="BR48" i="66"/>
  <c r="BR45" i="66"/>
  <c r="BS48" i="66"/>
  <c r="BS51" i="66"/>
  <c r="BS45" i="66"/>
  <c r="CB45" i="66"/>
  <c r="CB51" i="66"/>
  <c r="CB48" i="66"/>
  <c r="BE51" i="66"/>
  <c r="BE45" i="66"/>
  <c r="BE48" i="66"/>
  <c r="BP51" i="66"/>
  <c r="BP48" i="66"/>
  <c r="BP45" i="66"/>
  <c r="BY48" i="66"/>
  <c r="BY51" i="66"/>
  <c r="BY45" i="66"/>
  <c r="BZ51" i="66"/>
  <c r="BZ45" i="66"/>
  <c r="BZ48" i="66"/>
  <c r="CA48" i="66"/>
  <c r="CA51" i="66"/>
  <c r="CA45" i="66"/>
  <c r="CJ48" i="66"/>
  <c r="CJ45" i="66"/>
  <c r="CJ51" i="66"/>
  <c r="BM51" i="66"/>
  <c r="BM48" i="66"/>
  <c r="BM45" i="66"/>
  <c r="CP48" i="66"/>
  <c r="CP51" i="66"/>
  <c r="CP45" i="66"/>
  <c r="BX51" i="66"/>
  <c r="BX45" i="66"/>
  <c r="BX48" i="66"/>
  <c r="CG48" i="66"/>
  <c r="CG51" i="66"/>
  <c r="CG45" i="66"/>
  <c r="CH51" i="66"/>
  <c r="CH48" i="66"/>
  <c r="CH45" i="66"/>
  <c r="CI48" i="66"/>
  <c r="CI45" i="66"/>
  <c r="CI51" i="66"/>
  <c r="CO48" i="66"/>
  <c r="CO45" i="66"/>
  <c r="CO51" i="66"/>
  <c r="CC51" i="66"/>
  <c r="CC45" i="66"/>
  <c r="CC48" i="66"/>
  <c r="BG51" i="66"/>
  <c r="BG48" i="66"/>
  <c r="BG45" i="66"/>
  <c r="CF51" i="66"/>
  <c r="CF45" i="66"/>
  <c r="CF48" i="66"/>
  <c r="CL51" i="66"/>
  <c r="CL45" i="66"/>
  <c r="CL48" i="66"/>
  <c r="CM51" i="66"/>
  <c r="CM48" i="66"/>
  <c r="CM45" i="66"/>
  <c r="CN51" i="66"/>
  <c r="CN48" i="66"/>
  <c r="CN45" i="66"/>
  <c r="CW48" i="66"/>
  <c r="CW51" i="66"/>
  <c r="CW45" i="66"/>
  <c r="CV51" i="66"/>
  <c r="CV48" i="66"/>
  <c r="CV45" i="66"/>
  <c r="BO51" i="66"/>
  <c r="BO48" i="66"/>
  <c r="BO45" i="66"/>
  <c r="CK45" i="66"/>
  <c r="CK51" i="66"/>
  <c r="CK48" i="66"/>
  <c r="CT51" i="66"/>
  <c r="CT48" i="66"/>
  <c r="CT45" i="66"/>
  <c r="BW51" i="66"/>
  <c r="BW45" i="66"/>
  <c r="BW48" i="66"/>
  <c r="CX48" i="66"/>
  <c r="CX51" i="66"/>
  <c r="CX45" i="66"/>
  <c r="BU51" i="66"/>
  <c r="BU48" i="66"/>
  <c r="BU45" i="66"/>
  <c r="BD48" i="66"/>
  <c r="BD51" i="66"/>
  <c r="BD45" i="66"/>
  <c r="CU51" i="66"/>
  <c r="CU48" i="66"/>
  <c r="CU45" i="66"/>
  <c r="BN51" i="66"/>
  <c r="BN45" i="66"/>
  <c r="BN48" i="66"/>
  <c r="CS51" i="66"/>
  <c r="CS48" i="66"/>
  <c r="CS45" i="66"/>
  <c r="BV51" i="66"/>
  <c r="BV48" i="66"/>
  <c r="BV45" i="66"/>
  <c r="CE51" i="66"/>
  <c r="CE45" i="66"/>
  <c r="CE48" i="66"/>
  <c r="BA48" i="66"/>
  <c r="BA45" i="66"/>
  <c r="BA51" i="66"/>
  <c r="BB51" i="66"/>
  <c r="BB45" i="66"/>
  <c r="BB48" i="66"/>
  <c r="BC45" i="66"/>
  <c r="BC51" i="66"/>
  <c r="BC48" i="66"/>
  <c r="BL48" i="66"/>
  <c r="BL51" i="66"/>
  <c r="BL45" i="66"/>
  <c r="D26" i="64"/>
  <c r="EW59" i="67" l="1"/>
  <c r="EV59" i="67"/>
  <c r="EU59" i="67"/>
  <c r="ET59" i="67"/>
  <c r="ES59" i="67"/>
  <c r="ER59" i="67"/>
  <c r="EQ59" i="67"/>
  <c r="EP59" i="67"/>
  <c r="EO59" i="67"/>
  <c r="EN59" i="67"/>
  <c r="EM59" i="67"/>
  <c r="EL59" i="67"/>
  <c r="EK59" i="67"/>
  <c r="EJ59" i="67"/>
  <c r="EI59" i="67"/>
  <c r="EH59" i="67"/>
  <c r="EG59" i="67"/>
  <c r="EF59" i="67"/>
  <c r="EE59" i="67"/>
  <c r="ED59" i="67"/>
  <c r="EC59" i="67"/>
  <c r="EB59" i="67"/>
  <c r="EA59" i="67"/>
  <c r="DZ59" i="67"/>
  <c r="DY59" i="67"/>
  <c r="DX59" i="67"/>
  <c r="DW59" i="67"/>
  <c r="DV59" i="67"/>
  <c r="DU59" i="67"/>
  <c r="DT59" i="67"/>
  <c r="DS59" i="67"/>
  <c r="DR59" i="67"/>
  <c r="DQ59" i="67"/>
  <c r="DP59" i="67"/>
  <c r="DO59" i="67"/>
  <c r="DN59" i="67"/>
  <c r="DM59" i="67"/>
  <c r="DL59" i="67"/>
  <c r="DK59" i="67"/>
  <c r="DJ59" i="67"/>
  <c r="DI59" i="67"/>
  <c r="DH59" i="67"/>
  <c r="DG59" i="67"/>
  <c r="DF59" i="67"/>
  <c r="DE59" i="67"/>
  <c r="DD59" i="67"/>
  <c r="DC59" i="67"/>
  <c r="DB59" i="67"/>
  <c r="DA59" i="67"/>
  <c r="CZ59" i="67"/>
  <c r="CY59" i="67"/>
  <c r="CX59" i="67"/>
  <c r="CW59" i="67"/>
  <c r="CV59" i="67"/>
  <c r="CU59" i="67"/>
  <c r="CT59" i="67"/>
  <c r="CS59" i="67"/>
  <c r="CR59" i="67"/>
  <c r="CQ59" i="67"/>
  <c r="CP59" i="67"/>
  <c r="CO59" i="67"/>
  <c r="CN59" i="67"/>
  <c r="CM59" i="67"/>
  <c r="CL59" i="67"/>
  <c r="CK59" i="67"/>
  <c r="CJ59" i="67"/>
  <c r="CI59" i="67"/>
  <c r="CH59" i="67"/>
  <c r="CG59" i="67"/>
  <c r="CF59" i="67"/>
  <c r="CE59" i="67"/>
  <c r="CD59" i="67"/>
  <c r="CC59" i="67"/>
  <c r="CB59" i="67"/>
  <c r="CA59" i="67"/>
  <c r="BZ59" i="67"/>
  <c r="BY59" i="67"/>
  <c r="BX59" i="67"/>
  <c r="BW59" i="67"/>
  <c r="BV59" i="67"/>
  <c r="BU59" i="67"/>
  <c r="BT59" i="67"/>
  <c r="BS59" i="67"/>
  <c r="BR59" i="67"/>
  <c r="BQ59" i="67"/>
  <c r="BP59" i="67"/>
  <c r="BO59" i="67"/>
  <c r="BN59" i="67"/>
  <c r="BM59" i="67"/>
  <c r="BL59" i="67"/>
  <c r="BK59" i="67"/>
  <c r="BJ59" i="67"/>
  <c r="BI59" i="67"/>
  <c r="BH59" i="67"/>
  <c r="BG59" i="67"/>
  <c r="BF59" i="67"/>
  <c r="BE59" i="67"/>
  <c r="BD59" i="67"/>
  <c r="BC59" i="67"/>
  <c r="BB59" i="67"/>
  <c r="BA59" i="67"/>
  <c r="AZ59" i="67"/>
  <c r="AY59" i="67"/>
  <c r="AX59" i="67"/>
  <c r="AW59" i="67"/>
  <c r="AV59" i="67"/>
  <c r="AU59" i="67"/>
  <c r="AT59" i="67"/>
  <c r="AS59" i="67"/>
  <c r="AR59" i="67"/>
  <c r="AQ59" i="67"/>
  <c r="AP59" i="67"/>
  <c r="AO59" i="67"/>
  <c r="AN59" i="67"/>
  <c r="AM59" i="67"/>
  <c r="AL59" i="67"/>
  <c r="AK59" i="67"/>
  <c r="AJ59" i="67"/>
  <c r="AI59" i="67"/>
  <c r="AH59" i="67"/>
  <c r="AG59" i="67"/>
  <c r="AF59" i="67"/>
  <c r="AE59" i="67"/>
  <c r="AD59" i="67"/>
  <c r="AC59" i="67"/>
  <c r="AB59" i="67"/>
  <c r="AA59" i="67"/>
  <c r="Z59" i="67"/>
  <c r="Y59" i="67"/>
  <c r="X59" i="67"/>
  <c r="W59" i="67"/>
  <c r="V59" i="67"/>
  <c r="U59" i="67"/>
  <c r="T59" i="67"/>
  <c r="S59" i="67"/>
  <c r="R59" i="67"/>
  <c r="Q59" i="67"/>
  <c r="P59" i="67"/>
  <c r="O59" i="67"/>
  <c r="N59" i="67"/>
  <c r="M59" i="67"/>
  <c r="L59" i="67"/>
  <c r="K59" i="67"/>
  <c r="J59" i="67"/>
  <c r="I59" i="67"/>
  <c r="H59" i="67"/>
  <c r="G59" i="67"/>
  <c r="F59" i="67"/>
  <c r="E59" i="67"/>
  <c r="EW126" i="67" l="1"/>
  <c r="EV126" i="67"/>
  <c r="EU126" i="67"/>
  <c r="ET126" i="67"/>
  <c r="ES126" i="67"/>
  <c r="ER126" i="67"/>
  <c r="EQ126" i="67"/>
  <c r="EP126" i="67"/>
  <c r="EO126" i="67"/>
  <c r="EN126" i="67"/>
  <c r="EM126" i="67"/>
  <c r="EL126" i="67"/>
  <c r="EK126" i="67"/>
  <c r="EJ126" i="67"/>
  <c r="EI126" i="67"/>
  <c r="EH126" i="67"/>
  <c r="EG126" i="67"/>
  <c r="EF126" i="67"/>
  <c r="EE126" i="67"/>
  <c r="ED126" i="67"/>
  <c r="EC126" i="67"/>
  <c r="EB126" i="67"/>
  <c r="EA126" i="67"/>
  <c r="DZ126" i="67"/>
  <c r="DY126" i="67"/>
  <c r="DX126" i="67"/>
  <c r="DW126" i="67"/>
  <c r="DV126" i="67"/>
  <c r="DU126" i="67"/>
  <c r="DT126" i="67"/>
  <c r="DS126" i="67"/>
  <c r="DR126" i="67"/>
  <c r="DQ126" i="67"/>
  <c r="DP126" i="67"/>
  <c r="DO126" i="67"/>
  <c r="DN126" i="67"/>
  <c r="DM126" i="67"/>
  <c r="DL126" i="67"/>
  <c r="DK126" i="67"/>
  <c r="DJ126" i="67"/>
  <c r="DI126" i="67"/>
  <c r="DH126" i="67"/>
  <c r="DG126" i="67"/>
  <c r="DF126" i="67"/>
  <c r="DE126" i="67"/>
  <c r="DD126" i="67"/>
  <c r="DC126" i="67"/>
  <c r="DB126" i="67"/>
  <c r="DA126" i="67"/>
  <c r="CZ126" i="67"/>
  <c r="CY126" i="67"/>
  <c r="CX126" i="67"/>
  <c r="CW126" i="67"/>
  <c r="CV126" i="67"/>
  <c r="CU126" i="67"/>
  <c r="CT126" i="67"/>
  <c r="CS126" i="67"/>
  <c r="CR126" i="67"/>
  <c r="CQ126" i="67"/>
  <c r="CP126" i="67"/>
  <c r="CO126" i="67"/>
  <c r="CN126" i="67"/>
  <c r="CM126" i="67"/>
  <c r="CL126" i="67"/>
  <c r="CK126" i="67"/>
  <c r="CJ126" i="67"/>
  <c r="CI126" i="67"/>
  <c r="CH126" i="67"/>
  <c r="CG126" i="67"/>
  <c r="CF126" i="67"/>
  <c r="CE126" i="67"/>
  <c r="CD126" i="67"/>
  <c r="CC126" i="67"/>
  <c r="CB126" i="67"/>
  <c r="CA126" i="67"/>
  <c r="BZ126" i="67"/>
  <c r="BY126" i="67"/>
  <c r="BX126" i="67"/>
  <c r="BW126" i="67"/>
  <c r="BV126" i="67"/>
  <c r="BU126" i="67"/>
  <c r="BT126" i="67"/>
  <c r="BS126" i="67"/>
  <c r="BR126" i="67"/>
  <c r="BQ126" i="67"/>
  <c r="BP126" i="67"/>
  <c r="BO126" i="67"/>
  <c r="BN126" i="67"/>
  <c r="BM126" i="67"/>
  <c r="BL126" i="67"/>
  <c r="BK126" i="67"/>
  <c r="BJ126" i="67"/>
  <c r="BI126" i="67"/>
  <c r="BH126" i="67"/>
  <c r="BG126" i="67"/>
  <c r="BF126" i="67"/>
  <c r="BE126" i="67"/>
  <c r="BD126" i="67"/>
  <c r="BC126" i="67"/>
  <c r="BB126" i="67"/>
  <c r="BA126" i="67"/>
  <c r="AZ126" i="67"/>
  <c r="AY126" i="67"/>
  <c r="AX126" i="67"/>
  <c r="AW126" i="67"/>
  <c r="AV126" i="67"/>
  <c r="AU126" i="67"/>
  <c r="AT126" i="67"/>
  <c r="AS126" i="67"/>
  <c r="AR126" i="67"/>
  <c r="AQ126" i="67"/>
  <c r="AP126" i="67"/>
  <c r="AO126" i="67"/>
  <c r="AN126" i="67"/>
  <c r="AM126" i="67"/>
  <c r="AL126" i="67"/>
  <c r="AK126" i="67"/>
  <c r="AJ126" i="67"/>
  <c r="AI126" i="67"/>
  <c r="AH126" i="67"/>
  <c r="AG126" i="67"/>
  <c r="AF126" i="67"/>
  <c r="AE126" i="67"/>
  <c r="AD126" i="67"/>
  <c r="AC126" i="67"/>
  <c r="AB126" i="67"/>
  <c r="AA126" i="67"/>
  <c r="Z126" i="67"/>
  <c r="Y126" i="67"/>
  <c r="X126" i="67"/>
  <c r="W126" i="67"/>
  <c r="V126" i="67"/>
  <c r="U126" i="67"/>
  <c r="T126" i="67"/>
  <c r="S126" i="67"/>
  <c r="R126" i="67"/>
  <c r="Q126" i="67"/>
  <c r="P126" i="67"/>
  <c r="O126" i="67"/>
  <c r="N126" i="67"/>
  <c r="M126" i="67"/>
  <c r="L126" i="67"/>
  <c r="K126" i="67"/>
  <c r="J126" i="67"/>
  <c r="I126" i="67"/>
  <c r="H126" i="67"/>
  <c r="G126" i="67"/>
  <c r="F126" i="67"/>
  <c r="E126" i="67"/>
  <c r="EW124" i="67"/>
  <c r="EV124" i="67"/>
  <c r="EU124" i="67"/>
  <c r="ET124" i="67"/>
  <c r="ES124" i="67"/>
  <c r="ER124" i="67"/>
  <c r="EQ124" i="67"/>
  <c r="EP124" i="67"/>
  <c r="EO124" i="67"/>
  <c r="EN124" i="67"/>
  <c r="EM124" i="67"/>
  <c r="EL124" i="67"/>
  <c r="EK124" i="67"/>
  <c r="EJ124" i="67"/>
  <c r="EI124" i="67"/>
  <c r="EH124" i="67"/>
  <c r="EG124" i="67"/>
  <c r="EF124" i="67"/>
  <c r="EE124" i="67"/>
  <c r="ED124" i="67"/>
  <c r="EC124" i="67"/>
  <c r="EB124" i="67"/>
  <c r="EA124" i="67"/>
  <c r="DZ124" i="67"/>
  <c r="DY124" i="67"/>
  <c r="DX124" i="67"/>
  <c r="DW124" i="67"/>
  <c r="DV124" i="67"/>
  <c r="DU124" i="67"/>
  <c r="DT124" i="67"/>
  <c r="DS124" i="67"/>
  <c r="DR124" i="67"/>
  <c r="DQ124" i="67"/>
  <c r="DP124" i="67"/>
  <c r="DO124" i="67"/>
  <c r="DN124" i="67"/>
  <c r="DM124" i="67"/>
  <c r="DL124" i="67"/>
  <c r="DK124" i="67"/>
  <c r="DJ124" i="67"/>
  <c r="DI124" i="67"/>
  <c r="DH124" i="67"/>
  <c r="DG124" i="67"/>
  <c r="DF124" i="67"/>
  <c r="DE124" i="67"/>
  <c r="DD124" i="67"/>
  <c r="DC124" i="67"/>
  <c r="DB124" i="67"/>
  <c r="DA124" i="67"/>
  <c r="CZ124" i="67"/>
  <c r="CY124" i="67"/>
  <c r="CX124" i="67"/>
  <c r="CW124" i="67"/>
  <c r="CV124" i="67"/>
  <c r="CU124" i="67"/>
  <c r="CT124" i="67"/>
  <c r="CS124" i="67"/>
  <c r="CR124" i="67"/>
  <c r="CQ124" i="67"/>
  <c r="CP124" i="67"/>
  <c r="CO124" i="67"/>
  <c r="CN124" i="67"/>
  <c r="CM124" i="67"/>
  <c r="CL124" i="67"/>
  <c r="CK124" i="67"/>
  <c r="CJ124" i="67"/>
  <c r="CI124" i="67"/>
  <c r="CH124" i="67"/>
  <c r="CG124" i="67"/>
  <c r="CF124" i="67"/>
  <c r="CE124" i="67"/>
  <c r="CD124" i="67"/>
  <c r="CC124" i="67"/>
  <c r="CB124" i="67"/>
  <c r="CA124" i="67"/>
  <c r="BZ124" i="67"/>
  <c r="BY124" i="67"/>
  <c r="BX124" i="67"/>
  <c r="BW124" i="67"/>
  <c r="BV124" i="67"/>
  <c r="BU124" i="67"/>
  <c r="BT124" i="67"/>
  <c r="BS124" i="67"/>
  <c r="BR124" i="67"/>
  <c r="BQ124" i="67"/>
  <c r="BP124" i="67"/>
  <c r="BO124" i="67"/>
  <c r="BN124" i="67"/>
  <c r="BM124" i="67"/>
  <c r="BL124" i="67"/>
  <c r="BK124" i="67"/>
  <c r="BJ124" i="67"/>
  <c r="BI124" i="67"/>
  <c r="BH124" i="67"/>
  <c r="BG124" i="67"/>
  <c r="BF124" i="67"/>
  <c r="BE124" i="67"/>
  <c r="BD124" i="67"/>
  <c r="BC124" i="67"/>
  <c r="BB124" i="67"/>
  <c r="BA124" i="67"/>
  <c r="AZ124" i="67"/>
  <c r="AY124" i="67"/>
  <c r="AX124" i="67"/>
  <c r="AW124" i="67"/>
  <c r="AV124" i="67"/>
  <c r="AU124" i="67"/>
  <c r="AT124" i="67"/>
  <c r="AS124" i="67"/>
  <c r="AR124" i="67"/>
  <c r="AQ124" i="67"/>
  <c r="AP124" i="67"/>
  <c r="AO124" i="67"/>
  <c r="AN124" i="67"/>
  <c r="AM124" i="67"/>
  <c r="AL124" i="67"/>
  <c r="AK124" i="67"/>
  <c r="AJ124" i="67"/>
  <c r="AI124" i="67"/>
  <c r="AH124" i="67"/>
  <c r="AG124" i="67"/>
  <c r="AF124" i="67"/>
  <c r="AE124" i="67"/>
  <c r="AD124" i="67"/>
  <c r="AC124" i="67"/>
  <c r="AB124" i="67"/>
  <c r="AA124" i="67"/>
  <c r="Z124" i="67"/>
  <c r="Y124" i="67"/>
  <c r="X124" i="67"/>
  <c r="W124" i="67"/>
  <c r="V124" i="67"/>
  <c r="U124" i="67"/>
  <c r="T124" i="67"/>
  <c r="S124" i="67"/>
  <c r="R124" i="67"/>
  <c r="Q124" i="67"/>
  <c r="P124" i="67"/>
  <c r="O124" i="67"/>
  <c r="N124" i="67"/>
  <c r="M124" i="67"/>
  <c r="L124" i="67"/>
  <c r="K124" i="67"/>
  <c r="J124" i="67"/>
  <c r="I124" i="67"/>
  <c r="H124" i="67"/>
  <c r="G124" i="67"/>
  <c r="F124" i="67"/>
  <c r="E124" i="67"/>
  <c r="EW123" i="67"/>
  <c r="EV123" i="67"/>
  <c r="EU123" i="67"/>
  <c r="ET123" i="67"/>
  <c r="ES123" i="67"/>
  <c r="ER123" i="67"/>
  <c r="EQ123" i="67"/>
  <c r="EP123" i="67"/>
  <c r="EO123" i="67"/>
  <c r="EN123" i="67"/>
  <c r="EM123" i="67"/>
  <c r="EL123" i="67"/>
  <c r="EK123" i="67"/>
  <c r="EJ123" i="67"/>
  <c r="EI123" i="67"/>
  <c r="EH123" i="67"/>
  <c r="EG123" i="67"/>
  <c r="EF123" i="67"/>
  <c r="EE123" i="67"/>
  <c r="ED123" i="67"/>
  <c r="EC123" i="67"/>
  <c r="EB123" i="67"/>
  <c r="EA123" i="67"/>
  <c r="DZ123" i="67"/>
  <c r="DY123" i="67"/>
  <c r="DX123" i="67"/>
  <c r="DW123" i="67"/>
  <c r="DV123" i="67"/>
  <c r="DU123" i="67"/>
  <c r="DT123" i="67"/>
  <c r="DS123" i="67"/>
  <c r="DR123" i="67"/>
  <c r="DQ123" i="67"/>
  <c r="DP123" i="67"/>
  <c r="DO123" i="67"/>
  <c r="DN123" i="67"/>
  <c r="DM123" i="67"/>
  <c r="DL123" i="67"/>
  <c r="DK123" i="67"/>
  <c r="DJ123" i="67"/>
  <c r="DI123" i="67"/>
  <c r="DH123" i="67"/>
  <c r="DG123" i="67"/>
  <c r="DF123" i="67"/>
  <c r="DE123" i="67"/>
  <c r="DD123" i="67"/>
  <c r="DC123" i="67"/>
  <c r="DB123" i="67"/>
  <c r="DA123" i="67"/>
  <c r="CZ123" i="67"/>
  <c r="CY123" i="67"/>
  <c r="CX123" i="67"/>
  <c r="CW123" i="67"/>
  <c r="CV123" i="67"/>
  <c r="CU123" i="67"/>
  <c r="CT123" i="67"/>
  <c r="CS123" i="67"/>
  <c r="CR123" i="67"/>
  <c r="CQ123" i="67"/>
  <c r="CP123" i="67"/>
  <c r="CO123" i="67"/>
  <c r="CN123" i="67"/>
  <c r="CM123" i="67"/>
  <c r="CL123" i="67"/>
  <c r="CK123" i="67"/>
  <c r="CJ123" i="67"/>
  <c r="CI123" i="67"/>
  <c r="CH123" i="67"/>
  <c r="CG123" i="67"/>
  <c r="CF123" i="67"/>
  <c r="CE123" i="67"/>
  <c r="CD123" i="67"/>
  <c r="CC123" i="67"/>
  <c r="CB123" i="67"/>
  <c r="CA123" i="67"/>
  <c r="BZ123" i="67"/>
  <c r="BY123" i="67"/>
  <c r="BX123" i="67"/>
  <c r="BW123" i="67"/>
  <c r="BV123" i="67"/>
  <c r="BU123" i="67"/>
  <c r="BT123" i="67"/>
  <c r="BS123" i="67"/>
  <c r="BR123" i="67"/>
  <c r="BQ123" i="67"/>
  <c r="BP123" i="67"/>
  <c r="BO123" i="67"/>
  <c r="BN123" i="67"/>
  <c r="BM123" i="67"/>
  <c r="BL123" i="67"/>
  <c r="BK123" i="67"/>
  <c r="BJ123" i="67"/>
  <c r="BI123" i="67"/>
  <c r="BH123" i="67"/>
  <c r="BG123" i="67"/>
  <c r="BF123" i="67"/>
  <c r="BE123" i="67"/>
  <c r="BD123" i="67"/>
  <c r="BC123" i="67"/>
  <c r="BB123" i="67"/>
  <c r="BA123" i="67"/>
  <c r="AZ123" i="67"/>
  <c r="AY123" i="67"/>
  <c r="AX123" i="67"/>
  <c r="AW123" i="67"/>
  <c r="AV123" i="67"/>
  <c r="AU123" i="67"/>
  <c r="AT123" i="67"/>
  <c r="AS123" i="67"/>
  <c r="AR123" i="67"/>
  <c r="AQ123" i="67"/>
  <c r="AP123" i="67"/>
  <c r="AO123" i="67"/>
  <c r="AN123" i="67"/>
  <c r="AM123" i="67"/>
  <c r="AL123" i="67"/>
  <c r="AK123" i="67"/>
  <c r="AJ123" i="67"/>
  <c r="AI123" i="67"/>
  <c r="AH123" i="67"/>
  <c r="AG123" i="67"/>
  <c r="AF123" i="67"/>
  <c r="AE123" i="67"/>
  <c r="AD123" i="67"/>
  <c r="AC123" i="67"/>
  <c r="AB123" i="67"/>
  <c r="AA123" i="67"/>
  <c r="Z123" i="67"/>
  <c r="Y123" i="67"/>
  <c r="X123" i="67"/>
  <c r="W123" i="67"/>
  <c r="V123" i="67"/>
  <c r="U123" i="67"/>
  <c r="T123" i="67"/>
  <c r="S123" i="67"/>
  <c r="R123" i="67"/>
  <c r="Q123" i="67"/>
  <c r="P123" i="67"/>
  <c r="O123" i="67"/>
  <c r="N123" i="67"/>
  <c r="M123" i="67"/>
  <c r="L123" i="67"/>
  <c r="K123" i="67"/>
  <c r="J123" i="67"/>
  <c r="I123" i="67"/>
  <c r="H123" i="67"/>
  <c r="G123" i="67"/>
  <c r="F123" i="67"/>
  <c r="E123" i="67"/>
  <c r="D126" i="67"/>
  <c r="D124" i="67"/>
  <c r="C137" i="76" l="1"/>
  <c r="D18" i="64" l="1"/>
  <c r="B145" i="76"/>
  <c r="C4" i="79" l="1"/>
  <c r="D19" i="64"/>
  <c r="D29" i="73"/>
  <c r="C29" i="72"/>
  <c r="C7" i="79"/>
  <c r="C20" i="79" l="1"/>
  <c r="E20" i="64"/>
  <c r="D36" i="64" s="1"/>
  <c r="C11" i="79"/>
  <c r="C9" i="79"/>
  <c r="C16" i="79" s="1"/>
  <c r="C10" i="79"/>
  <c r="L26" i="99" l="1"/>
  <c r="N26" i="99" s="1"/>
  <c r="N27" i="99"/>
  <c r="P27" i="99"/>
  <c r="L25" i="99"/>
  <c r="L36" i="99" s="1"/>
  <c r="L8" i="104"/>
  <c r="N8" i="104"/>
  <c r="L7" i="104"/>
  <c r="N7" i="104"/>
  <c r="N9" i="104"/>
  <c r="L9" i="104"/>
  <c r="M45" i="99"/>
  <c r="P36" i="99"/>
  <c r="N25" i="99" l="1"/>
  <c r="O8" i="104"/>
  <c r="O9" i="104" l="1"/>
  <c r="H56" i="78"/>
  <c r="H55" i="78"/>
  <c r="H54" i="78"/>
  <c r="H52" i="78"/>
  <c r="H51" i="78"/>
  <c r="H49" i="78"/>
  <c r="H47" i="78"/>
  <c r="H45" i="78"/>
  <c r="H43" i="78"/>
  <c r="H41" i="78"/>
  <c r="H37" i="78"/>
  <c r="N36" i="99" l="1"/>
  <c r="L55" i="99" s="1"/>
  <c r="O7" i="104"/>
  <c r="M55" i="99" l="1"/>
  <c r="C24" i="79"/>
  <c r="C25" i="79" l="1"/>
  <c r="E288" i="68"/>
  <c r="E37" i="66"/>
  <c r="F37" i="66"/>
  <c r="G37" i="66"/>
  <c r="H37" i="66"/>
  <c r="I37" i="66"/>
  <c r="J37" i="66"/>
  <c r="K37" i="66"/>
  <c r="L37" i="66"/>
  <c r="M37" i="66"/>
  <c r="N37" i="66"/>
  <c r="O37" i="66"/>
  <c r="P37" i="66"/>
  <c r="Q37" i="66"/>
  <c r="R37" i="66"/>
  <c r="S37" i="66"/>
  <c r="T37" i="66"/>
  <c r="U37" i="66"/>
  <c r="V37" i="66"/>
  <c r="W37" i="66"/>
  <c r="X37" i="66"/>
  <c r="Y37" i="66"/>
  <c r="Z37" i="66"/>
  <c r="AA37" i="66"/>
  <c r="AB37" i="66"/>
  <c r="AC37" i="66"/>
  <c r="AD37" i="66"/>
  <c r="AE37" i="66"/>
  <c r="AF37" i="66"/>
  <c r="AG37" i="66"/>
  <c r="AH37" i="66"/>
  <c r="AI37" i="66"/>
  <c r="AJ37" i="66"/>
  <c r="AK37" i="66"/>
  <c r="AL37" i="66"/>
  <c r="AM37" i="66"/>
  <c r="AN37" i="66"/>
  <c r="AO37" i="66"/>
  <c r="AP37" i="66"/>
  <c r="AQ37" i="66"/>
  <c r="AR37" i="66"/>
  <c r="AS37" i="66"/>
  <c r="AT37" i="66"/>
  <c r="AU37" i="66"/>
  <c r="AV37" i="66"/>
  <c r="AW37" i="66"/>
  <c r="AX37" i="66"/>
  <c r="AY37" i="66"/>
  <c r="AZ37" i="66"/>
  <c r="CY37" i="66"/>
  <c r="E39" i="66"/>
  <c r="F39" i="66"/>
  <c r="G39" i="66"/>
  <c r="H39" i="66"/>
  <c r="I39" i="66"/>
  <c r="J39" i="66"/>
  <c r="K39" i="66"/>
  <c r="L39" i="66"/>
  <c r="M39" i="66"/>
  <c r="N39" i="66"/>
  <c r="O39" i="66"/>
  <c r="P39" i="66"/>
  <c r="Q39" i="66"/>
  <c r="R39" i="66"/>
  <c r="S39" i="66"/>
  <c r="T39" i="66"/>
  <c r="U39" i="66"/>
  <c r="V39" i="66"/>
  <c r="W39" i="66"/>
  <c r="X39" i="66"/>
  <c r="Y39" i="66"/>
  <c r="Z39" i="66"/>
  <c r="AA39" i="66"/>
  <c r="AB39" i="66"/>
  <c r="AC39" i="66"/>
  <c r="AD39" i="66"/>
  <c r="AE39" i="66"/>
  <c r="AF39" i="66"/>
  <c r="AG39" i="66"/>
  <c r="AH39" i="66"/>
  <c r="AI39" i="66"/>
  <c r="AJ39" i="66"/>
  <c r="AK39" i="66"/>
  <c r="AL39" i="66"/>
  <c r="AM39" i="66"/>
  <c r="AN39" i="66"/>
  <c r="AO39" i="66"/>
  <c r="AP39" i="66"/>
  <c r="AQ39" i="66"/>
  <c r="AR39" i="66"/>
  <c r="AS39" i="66"/>
  <c r="AT39" i="66"/>
  <c r="AU39" i="66"/>
  <c r="AV39" i="66"/>
  <c r="AW39" i="66"/>
  <c r="AX39" i="66"/>
  <c r="AY39" i="66"/>
  <c r="AZ39" i="66"/>
  <c r="CY39" i="66"/>
  <c r="E40" i="66"/>
  <c r="F40" i="66"/>
  <c r="G40" i="66"/>
  <c r="H40" i="66"/>
  <c r="I40" i="66"/>
  <c r="J40" i="66"/>
  <c r="K40" i="66"/>
  <c r="L40" i="66"/>
  <c r="M40" i="66"/>
  <c r="N40" i="66"/>
  <c r="O40" i="66"/>
  <c r="P40" i="66"/>
  <c r="Q40" i="66"/>
  <c r="R40" i="66"/>
  <c r="S40" i="66"/>
  <c r="T40" i="66"/>
  <c r="U40" i="66"/>
  <c r="V40" i="66"/>
  <c r="W40" i="66"/>
  <c r="X40" i="66"/>
  <c r="Y40" i="66"/>
  <c r="Z40" i="66"/>
  <c r="AA40" i="66"/>
  <c r="AB40" i="66"/>
  <c r="AC40" i="66"/>
  <c r="AD40" i="66"/>
  <c r="AE40" i="66"/>
  <c r="AF40" i="66"/>
  <c r="AG40" i="66"/>
  <c r="AH40" i="66"/>
  <c r="AI40" i="66"/>
  <c r="AJ40" i="66"/>
  <c r="AK40" i="66"/>
  <c r="AL40" i="66"/>
  <c r="AM40" i="66"/>
  <c r="AN40" i="66"/>
  <c r="AO40" i="66"/>
  <c r="AP40" i="66"/>
  <c r="AQ40" i="66"/>
  <c r="AR40" i="66"/>
  <c r="AS40" i="66"/>
  <c r="AT40" i="66"/>
  <c r="AU40" i="66"/>
  <c r="AV40" i="66"/>
  <c r="AW40" i="66"/>
  <c r="AX40" i="66"/>
  <c r="AY40" i="66"/>
  <c r="AZ40" i="66"/>
  <c r="CY40" i="66"/>
  <c r="D40" i="66"/>
  <c r="D39" i="66"/>
  <c r="D37" i="66"/>
  <c r="CY29" i="66"/>
  <c r="AZ29" i="66"/>
  <c r="AY29" i="66"/>
  <c r="AX29" i="66"/>
  <c r="AW29" i="66"/>
  <c r="AV29" i="66"/>
  <c r="AU29" i="66"/>
  <c r="AT29" i="66"/>
  <c r="AS29" i="66"/>
  <c r="AR29" i="66"/>
  <c r="AQ29" i="66"/>
  <c r="AP29" i="66"/>
  <c r="AO29" i="66"/>
  <c r="AN29" i="66"/>
  <c r="AM29" i="66"/>
  <c r="AL29" i="66"/>
  <c r="AK29" i="66"/>
  <c r="AJ29" i="66"/>
  <c r="AI29" i="66"/>
  <c r="AH29" i="66"/>
  <c r="AG29" i="66"/>
  <c r="AF29" i="66"/>
  <c r="AE29" i="66"/>
  <c r="AD29" i="66"/>
  <c r="AC29" i="66"/>
  <c r="AB29" i="66"/>
  <c r="AA29" i="66"/>
  <c r="Z29" i="66"/>
  <c r="Y29" i="66"/>
  <c r="CY28" i="66"/>
  <c r="AZ28" i="66"/>
  <c r="AY28" i="66"/>
  <c r="AX28" i="66"/>
  <c r="AW28" i="66"/>
  <c r="AV28" i="66"/>
  <c r="AU28" i="66"/>
  <c r="AT28" i="66"/>
  <c r="AS28" i="66"/>
  <c r="AR28" i="66"/>
  <c r="AQ28" i="66"/>
  <c r="AP28" i="66"/>
  <c r="AO28" i="66"/>
  <c r="AN28" i="66"/>
  <c r="AM28" i="66"/>
  <c r="AL28" i="66"/>
  <c r="AK28" i="66"/>
  <c r="AJ28" i="66"/>
  <c r="AI28" i="66"/>
  <c r="AH28" i="66"/>
  <c r="AG28" i="66"/>
  <c r="AF28" i="66"/>
  <c r="AE28" i="66"/>
  <c r="AD28" i="66"/>
  <c r="AC28" i="66"/>
  <c r="AB28" i="66"/>
  <c r="AA28" i="66"/>
  <c r="Z28" i="66"/>
  <c r="Y28" i="66"/>
  <c r="X28" i="66"/>
  <c r="W28" i="66"/>
  <c r="V28" i="66"/>
  <c r="U28" i="66"/>
  <c r="T28" i="66"/>
  <c r="S28" i="66"/>
  <c r="R28" i="66"/>
  <c r="Q28" i="66"/>
  <c r="P28" i="66"/>
  <c r="O28" i="66"/>
  <c r="N28" i="66"/>
  <c r="M28" i="66"/>
  <c r="L28" i="66"/>
  <c r="K28" i="66"/>
  <c r="J28" i="66"/>
  <c r="I28" i="66"/>
  <c r="H28" i="66"/>
  <c r="G28" i="66"/>
  <c r="F28" i="66"/>
  <c r="E28" i="66"/>
  <c r="AG31" i="66" l="1"/>
  <c r="AW31" i="66"/>
  <c r="AO31" i="66"/>
  <c r="Y31" i="66"/>
  <c r="AC31" i="66"/>
  <c r="AK31" i="66"/>
  <c r="AS31" i="66"/>
  <c r="AD31" i="66"/>
  <c r="AL31" i="66"/>
  <c r="AT31" i="66"/>
  <c r="AB31" i="66"/>
  <c r="AJ31" i="66"/>
  <c r="AZ31" i="66"/>
  <c r="CY31" i="66"/>
  <c r="D45" i="66"/>
  <c r="AA31" i="66"/>
  <c r="AI31" i="66"/>
  <c r="AQ31" i="66"/>
  <c r="AY31" i="66"/>
  <c r="AF31" i="66"/>
  <c r="AN31" i="66"/>
  <c r="AV31" i="66"/>
  <c r="AE31" i="66"/>
  <c r="AM31" i="66"/>
  <c r="AU31" i="66"/>
  <c r="Z31" i="66"/>
  <c r="AH31" i="66"/>
  <c r="AP31" i="66"/>
  <c r="AX31" i="66"/>
  <c r="AR31" i="66"/>
  <c r="E190" i="68" l="1"/>
  <c r="AC45" i="66"/>
  <c r="E45" i="66"/>
  <c r="O45" i="66"/>
  <c r="X45" i="66"/>
  <c r="Q45" i="66"/>
  <c r="K45" i="66"/>
  <c r="AS45" i="66"/>
  <c r="T45" i="66"/>
  <c r="AB45" i="66"/>
  <c r="F45" i="66"/>
  <c r="W45" i="66"/>
  <c r="AF45" i="66"/>
  <c r="Y45" i="66"/>
  <c r="S45" i="66"/>
  <c r="CY45" i="66"/>
  <c r="AJ45" i="66"/>
  <c r="N45" i="66"/>
  <c r="AE45" i="66"/>
  <c r="AN45" i="66"/>
  <c r="AG45" i="66"/>
  <c r="AA45" i="66"/>
  <c r="I45" i="66"/>
  <c r="V45" i="66"/>
  <c r="AV45" i="66"/>
  <c r="AO45" i="66"/>
  <c r="AI45" i="66"/>
  <c r="P45" i="66"/>
  <c r="AM45" i="66"/>
  <c r="AD45" i="66"/>
  <c r="AU45" i="66"/>
  <c r="J45" i="66"/>
  <c r="AW45" i="66"/>
  <c r="AQ45" i="66"/>
  <c r="L45" i="66"/>
  <c r="AR45" i="66"/>
  <c r="AZ45" i="66"/>
  <c r="U45" i="66"/>
  <c r="AL45" i="66"/>
  <c r="G45" i="66"/>
  <c r="Z45" i="66"/>
  <c r="R45" i="66"/>
  <c r="AY45" i="66"/>
  <c r="AX45" i="66"/>
  <c r="AK45" i="66"/>
  <c r="AT45" i="66"/>
  <c r="H45" i="66"/>
  <c r="AP45" i="66"/>
  <c r="AH45" i="66"/>
  <c r="M45" i="66"/>
  <c r="E31" i="67" l="1"/>
  <c r="F31" i="67"/>
  <c r="G31" i="67"/>
  <c r="H31" i="67"/>
  <c r="I31" i="67"/>
  <c r="J31" i="67"/>
  <c r="K31" i="67"/>
  <c r="L31" i="67"/>
  <c r="M31" i="67"/>
  <c r="N31" i="67"/>
  <c r="O31" i="67"/>
  <c r="P31" i="67"/>
  <c r="Q31" i="67"/>
  <c r="R31" i="67"/>
  <c r="S31" i="67"/>
  <c r="T31" i="67"/>
  <c r="U31" i="67"/>
  <c r="V31" i="67"/>
  <c r="W31" i="67"/>
  <c r="X31" i="67"/>
  <c r="Y31" i="67"/>
  <c r="Z31" i="67"/>
  <c r="AA31" i="67"/>
  <c r="AB31" i="67"/>
  <c r="AC31" i="67"/>
  <c r="AD31" i="67"/>
  <c r="AE31" i="67"/>
  <c r="AF31" i="67"/>
  <c r="AG31" i="67"/>
  <c r="AH31" i="67"/>
  <c r="AI31" i="67"/>
  <c r="AJ31" i="67"/>
  <c r="AK31" i="67"/>
  <c r="AL31" i="67"/>
  <c r="AM31" i="67"/>
  <c r="AN31" i="67"/>
  <c r="AO31" i="67"/>
  <c r="AP31" i="67"/>
  <c r="AQ31" i="67"/>
  <c r="AR31" i="67"/>
  <c r="AS31" i="67"/>
  <c r="AT31" i="67"/>
  <c r="AU31" i="67"/>
  <c r="AV31" i="67"/>
  <c r="AW31" i="67"/>
  <c r="AX31" i="67"/>
  <c r="AY31" i="67"/>
  <c r="AZ31" i="67"/>
  <c r="BA31" i="67"/>
  <c r="BB31" i="67"/>
  <c r="BC31" i="67"/>
  <c r="BD31" i="67"/>
  <c r="BE31" i="67"/>
  <c r="BF31" i="67"/>
  <c r="BG31" i="67"/>
  <c r="BH31" i="67"/>
  <c r="BI31" i="67"/>
  <c r="BJ31" i="67"/>
  <c r="BK31" i="67"/>
  <c r="BL31" i="67"/>
  <c r="BM31" i="67"/>
  <c r="BN31" i="67"/>
  <c r="BO31" i="67"/>
  <c r="BP31" i="67"/>
  <c r="BQ31" i="67"/>
  <c r="BR31" i="67"/>
  <c r="BS31" i="67"/>
  <c r="BT31" i="67"/>
  <c r="BU31" i="67"/>
  <c r="BV31" i="67"/>
  <c r="BW31" i="67"/>
  <c r="BX31" i="67"/>
  <c r="BY31" i="67"/>
  <c r="BZ31" i="67"/>
  <c r="CA31" i="67"/>
  <c r="CB31" i="67"/>
  <c r="CC31" i="67"/>
  <c r="CD31" i="67"/>
  <c r="CE31" i="67"/>
  <c r="CF31" i="67"/>
  <c r="CG31" i="67"/>
  <c r="CH31" i="67"/>
  <c r="CI31" i="67"/>
  <c r="CJ31" i="67"/>
  <c r="CK31" i="67"/>
  <c r="CL31" i="67"/>
  <c r="CM31" i="67"/>
  <c r="CN31" i="67"/>
  <c r="CO31" i="67"/>
  <c r="CP31" i="67"/>
  <c r="CQ31" i="67"/>
  <c r="CR31" i="67"/>
  <c r="CS31" i="67"/>
  <c r="CT31" i="67"/>
  <c r="CU31" i="67"/>
  <c r="CV31" i="67"/>
  <c r="CW31" i="67"/>
  <c r="CX31" i="67"/>
  <c r="CY31" i="67"/>
  <c r="CZ31" i="67"/>
  <c r="DA31" i="67"/>
  <c r="DB31" i="67"/>
  <c r="DC31" i="67"/>
  <c r="DD31" i="67"/>
  <c r="DE31" i="67"/>
  <c r="DF31" i="67"/>
  <c r="DG31" i="67"/>
  <c r="DH31" i="67"/>
  <c r="DI31" i="67"/>
  <c r="DJ31" i="67"/>
  <c r="DK31" i="67"/>
  <c r="DL31" i="67"/>
  <c r="DM31" i="67"/>
  <c r="DN31" i="67"/>
  <c r="DO31" i="67"/>
  <c r="DP31" i="67"/>
  <c r="DQ31" i="67"/>
  <c r="DR31" i="67"/>
  <c r="DS31" i="67"/>
  <c r="DT31" i="67"/>
  <c r="DU31" i="67"/>
  <c r="DV31" i="67"/>
  <c r="DW31" i="67"/>
  <c r="DX31" i="67"/>
  <c r="DY31" i="67"/>
  <c r="DZ31" i="67"/>
  <c r="EA31" i="67"/>
  <c r="EB31" i="67"/>
  <c r="EC31" i="67"/>
  <c r="ED31" i="67"/>
  <c r="EE31" i="67"/>
  <c r="EF31" i="67"/>
  <c r="EG31" i="67"/>
  <c r="EH31" i="67"/>
  <c r="EI31" i="67"/>
  <c r="EJ31" i="67"/>
  <c r="EK31" i="67"/>
  <c r="EL31" i="67"/>
  <c r="EM31" i="67"/>
  <c r="EN31" i="67"/>
  <c r="EO31" i="67"/>
  <c r="EP31" i="67"/>
  <c r="EQ31" i="67"/>
  <c r="ER31" i="67"/>
  <c r="ES31" i="67"/>
  <c r="ET31" i="67"/>
  <c r="EU31" i="67"/>
  <c r="EV31" i="67"/>
  <c r="EW31" i="67"/>
  <c r="D31" i="67"/>
  <c r="EW30" i="67" l="1"/>
  <c r="D132" i="67"/>
  <c r="E75" i="65"/>
  <c r="F75" i="65"/>
  <c r="G75" i="65"/>
  <c r="H75" i="65"/>
  <c r="I75" i="65"/>
  <c r="J75" i="65"/>
  <c r="K75" i="65"/>
  <c r="L75" i="65"/>
  <c r="M75" i="65"/>
  <c r="N75" i="65"/>
  <c r="O75" i="65"/>
  <c r="P75" i="65"/>
  <c r="Q75" i="65"/>
  <c r="R75" i="65"/>
  <c r="S75" i="65"/>
  <c r="T75" i="65"/>
  <c r="U75" i="65"/>
  <c r="V75" i="65"/>
  <c r="W75" i="65"/>
  <c r="X75" i="65"/>
  <c r="Y75" i="65"/>
  <c r="Z75" i="65"/>
  <c r="AA75" i="65"/>
  <c r="AB75" i="65"/>
  <c r="AC75" i="65"/>
  <c r="AD75" i="65"/>
  <c r="AE75" i="65"/>
  <c r="AF75" i="65"/>
  <c r="AG75" i="65"/>
  <c r="AH75" i="65"/>
  <c r="AI75" i="65"/>
  <c r="AJ75" i="65"/>
  <c r="AK75" i="65"/>
  <c r="AL75" i="65"/>
  <c r="AM75" i="65"/>
  <c r="AN75" i="65"/>
  <c r="AO75" i="65"/>
  <c r="AP75" i="65"/>
  <c r="AQ75" i="65"/>
  <c r="AR75" i="65"/>
  <c r="AS75" i="65"/>
  <c r="AT75" i="65"/>
  <c r="AU75" i="65"/>
  <c r="AV75" i="65"/>
  <c r="AW75" i="65"/>
  <c r="AX75" i="65"/>
  <c r="AY75" i="65"/>
  <c r="AZ75" i="65"/>
  <c r="BA75" i="65"/>
  <c r="D24" i="64"/>
  <c r="D22" i="64"/>
  <c r="D27" i="64" l="1"/>
  <c r="D34" i="64" s="1"/>
  <c r="D30" i="64"/>
  <c r="D25" i="64"/>
  <c r="BT136" i="69"/>
  <c r="BS136" i="69"/>
  <c r="BR136" i="69"/>
  <c r="BQ136" i="69"/>
  <c r="BP136" i="69"/>
  <c r="BO136" i="69"/>
  <c r="BN136" i="69"/>
  <c r="BM136" i="69"/>
  <c r="BL136" i="69"/>
  <c r="BK136" i="69"/>
  <c r="BJ136" i="69"/>
  <c r="BI136" i="69"/>
  <c r="BH136" i="69"/>
  <c r="BG136" i="69"/>
  <c r="BF136" i="69"/>
  <c r="BE136" i="69"/>
  <c r="BD136" i="69"/>
  <c r="BC136" i="69"/>
  <c r="BB136" i="69"/>
  <c r="BA136" i="69"/>
  <c r="AZ136" i="69"/>
  <c r="AY136" i="69"/>
  <c r="AX136" i="69"/>
  <c r="AW136" i="69"/>
  <c r="AV136" i="69"/>
  <c r="AU136" i="69"/>
  <c r="AT136" i="69"/>
  <c r="AS136" i="69"/>
  <c r="AR136" i="69"/>
  <c r="AQ136" i="69"/>
  <c r="AP136" i="69"/>
  <c r="AO136" i="69"/>
  <c r="AN136" i="69"/>
  <c r="AM136" i="69"/>
  <c r="AL136" i="69"/>
  <c r="AK136" i="69"/>
  <c r="AJ136" i="69"/>
  <c r="AI136" i="69"/>
  <c r="AH136" i="69"/>
  <c r="AG136" i="69"/>
  <c r="AF136" i="69"/>
  <c r="AE136" i="69"/>
  <c r="AD136" i="69"/>
  <c r="AC136" i="69"/>
  <c r="AB136" i="69"/>
  <c r="AA136" i="69"/>
  <c r="Z136" i="69"/>
  <c r="Y136" i="69"/>
  <c r="X136" i="69"/>
  <c r="W136" i="69"/>
  <c r="V136" i="69"/>
  <c r="U136" i="69"/>
  <c r="T136" i="69"/>
  <c r="S136" i="69"/>
  <c r="R136" i="69"/>
  <c r="Q136" i="69"/>
  <c r="P136" i="69"/>
  <c r="O136" i="69"/>
  <c r="N136" i="69"/>
  <c r="M136" i="69"/>
  <c r="L136" i="69"/>
  <c r="K136" i="69"/>
  <c r="J136" i="69"/>
  <c r="I136" i="69"/>
  <c r="H136" i="69"/>
  <c r="G136" i="69"/>
  <c r="F136" i="69"/>
  <c r="E136" i="69"/>
  <c r="D136" i="69"/>
  <c r="C136" i="69"/>
  <c r="BT135" i="69"/>
  <c r="BS135" i="69"/>
  <c r="BR135" i="69"/>
  <c r="BQ135" i="69"/>
  <c r="BP135" i="69"/>
  <c r="BO135" i="69"/>
  <c r="BN135" i="69"/>
  <c r="BM135" i="69"/>
  <c r="BL135" i="69"/>
  <c r="BK135" i="69"/>
  <c r="BJ135" i="69"/>
  <c r="BI135" i="69"/>
  <c r="BH135" i="69"/>
  <c r="BG135" i="69"/>
  <c r="BF135" i="69"/>
  <c r="BE135" i="69"/>
  <c r="BD135" i="69"/>
  <c r="BC135" i="69"/>
  <c r="BB135" i="69"/>
  <c r="BA135" i="69"/>
  <c r="AZ135" i="69"/>
  <c r="AY135" i="69"/>
  <c r="AX135" i="69"/>
  <c r="AW135" i="69"/>
  <c r="AV135" i="69"/>
  <c r="AU135" i="69"/>
  <c r="AT135" i="69"/>
  <c r="AS135" i="69"/>
  <c r="AR135" i="69"/>
  <c r="AQ135" i="69"/>
  <c r="AP135" i="69"/>
  <c r="AO135" i="69"/>
  <c r="AN135" i="69"/>
  <c r="AM135" i="69"/>
  <c r="AL135" i="69"/>
  <c r="AK135" i="69"/>
  <c r="AJ135" i="69"/>
  <c r="AI135" i="69"/>
  <c r="AH135" i="69"/>
  <c r="AG135" i="69"/>
  <c r="AF135" i="69"/>
  <c r="AE135" i="69"/>
  <c r="AD135" i="69"/>
  <c r="AC135" i="69"/>
  <c r="AB135" i="69"/>
  <c r="AA135" i="69"/>
  <c r="Z135" i="69"/>
  <c r="Y135" i="69"/>
  <c r="X135" i="69"/>
  <c r="W135" i="69"/>
  <c r="V135" i="69"/>
  <c r="U135" i="69"/>
  <c r="T135" i="69"/>
  <c r="S135" i="69"/>
  <c r="R135" i="69"/>
  <c r="Q135" i="69"/>
  <c r="P135" i="69"/>
  <c r="O135" i="69"/>
  <c r="N135" i="69"/>
  <c r="M135" i="69"/>
  <c r="L135" i="69"/>
  <c r="K135" i="69"/>
  <c r="J135" i="69"/>
  <c r="I135" i="69"/>
  <c r="H135" i="69"/>
  <c r="G135" i="69"/>
  <c r="F135" i="69"/>
  <c r="E135" i="69"/>
  <c r="D135" i="69"/>
  <c r="C135" i="69"/>
  <c r="BT134" i="69"/>
  <c r="BS134" i="69"/>
  <c r="BR134" i="69"/>
  <c r="BQ134" i="69"/>
  <c r="BP134" i="69"/>
  <c r="BO134" i="69"/>
  <c r="BN134" i="69"/>
  <c r="BM134" i="69"/>
  <c r="BL134" i="69"/>
  <c r="BK134" i="69"/>
  <c r="BJ134" i="69"/>
  <c r="BI134" i="69"/>
  <c r="BH134" i="69"/>
  <c r="BG134" i="69"/>
  <c r="BF134" i="69"/>
  <c r="BE134" i="69"/>
  <c r="BD134" i="69"/>
  <c r="BC134" i="69"/>
  <c r="BB134" i="69"/>
  <c r="BA134" i="69"/>
  <c r="AZ134" i="69"/>
  <c r="AY134" i="69"/>
  <c r="AX134" i="69"/>
  <c r="AW134" i="69"/>
  <c r="AV134" i="69"/>
  <c r="AU134" i="69"/>
  <c r="AT134" i="69"/>
  <c r="AS134" i="69"/>
  <c r="AR134" i="69"/>
  <c r="AQ134" i="69"/>
  <c r="AP134" i="69"/>
  <c r="AO134" i="69"/>
  <c r="AN134" i="69"/>
  <c r="AM134" i="69"/>
  <c r="AL134" i="69"/>
  <c r="AK134" i="69"/>
  <c r="AJ134" i="69"/>
  <c r="AI134" i="69"/>
  <c r="AH134" i="69"/>
  <c r="AG134" i="69"/>
  <c r="AF134" i="69"/>
  <c r="AE134" i="69"/>
  <c r="AD134" i="69"/>
  <c r="AC134" i="69"/>
  <c r="AB134" i="69"/>
  <c r="AA134" i="69"/>
  <c r="Z134" i="69"/>
  <c r="Y134" i="69"/>
  <c r="X134" i="69"/>
  <c r="W134" i="69"/>
  <c r="V134" i="69"/>
  <c r="U134" i="69"/>
  <c r="T134" i="69"/>
  <c r="S134" i="69"/>
  <c r="R134" i="69"/>
  <c r="Q134" i="69"/>
  <c r="P134" i="69"/>
  <c r="O134" i="69"/>
  <c r="N134" i="69"/>
  <c r="M134" i="69"/>
  <c r="L134" i="69"/>
  <c r="K134" i="69"/>
  <c r="J134" i="69"/>
  <c r="I134" i="69"/>
  <c r="H134" i="69"/>
  <c r="G134" i="69"/>
  <c r="F134" i="69"/>
  <c r="E134" i="69"/>
  <c r="D134" i="69"/>
  <c r="C134" i="69"/>
  <c r="BT133" i="69"/>
  <c r="BS133" i="69"/>
  <c r="BR133" i="69"/>
  <c r="BQ133" i="69"/>
  <c r="BP133" i="69"/>
  <c r="BO133" i="69"/>
  <c r="BN133" i="69"/>
  <c r="BM133" i="69"/>
  <c r="BL133" i="69"/>
  <c r="BK133" i="69"/>
  <c r="BJ133" i="69"/>
  <c r="BI133" i="69"/>
  <c r="BH133" i="69"/>
  <c r="BG133" i="69"/>
  <c r="BF133" i="69"/>
  <c r="BE133" i="69"/>
  <c r="BD133" i="69"/>
  <c r="BC133" i="69"/>
  <c r="BB133" i="69"/>
  <c r="BA133" i="69"/>
  <c r="AZ133" i="69"/>
  <c r="AY133" i="69"/>
  <c r="AX133" i="69"/>
  <c r="AW133" i="69"/>
  <c r="AV133" i="69"/>
  <c r="AU133" i="69"/>
  <c r="AT133" i="69"/>
  <c r="AS133" i="69"/>
  <c r="AR133" i="69"/>
  <c r="AQ133" i="69"/>
  <c r="AP133" i="69"/>
  <c r="AO133" i="69"/>
  <c r="AN133" i="69"/>
  <c r="AM133" i="69"/>
  <c r="AL133" i="69"/>
  <c r="AK133" i="69"/>
  <c r="AJ133" i="69"/>
  <c r="AI133" i="69"/>
  <c r="AH133" i="69"/>
  <c r="AG133" i="69"/>
  <c r="AF133" i="69"/>
  <c r="AE133" i="69"/>
  <c r="AD133" i="69"/>
  <c r="AC133" i="69"/>
  <c r="AB133" i="69"/>
  <c r="AA133" i="69"/>
  <c r="Z133" i="69"/>
  <c r="Y133" i="69"/>
  <c r="X133" i="69"/>
  <c r="W133" i="69"/>
  <c r="V133" i="69"/>
  <c r="U133" i="69"/>
  <c r="T133" i="69"/>
  <c r="S133" i="69"/>
  <c r="R133" i="69"/>
  <c r="Q133" i="69"/>
  <c r="P133" i="69"/>
  <c r="O133" i="69"/>
  <c r="N133" i="69"/>
  <c r="M133" i="69"/>
  <c r="L133" i="69"/>
  <c r="K133" i="69"/>
  <c r="J133" i="69"/>
  <c r="I133" i="69"/>
  <c r="H133" i="69"/>
  <c r="G133" i="69"/>
  <c r="F133" i="69"/>
  <c r="E133" i="69"/>
  <c r="D133" i="69"/>
  <c r="C133" i="69"/>
  <c r="BT126" i="69"/>
  <c r="BS126" i="69"/>
  <c r="BR126" i="69"/>
  <c r="BQ126" i="69"/>
  <c r="BP126" i="69"/>
  <c r="BO126" i="69"/>
  <c r="BN126" i="69"/>
  <c r="BM126" i="69"/>
  <c r="BL126" i="69"/>
  <c r="BK126" i="69"/>
  <c r="BJ126" i="69"/>
  <c r="BI126" i="69"/>
  <c r="BH126" i="69"/>
  <c r="BG126" i="69"/>
  <c r="BF126" i="69"/>
  <c r="BE126" i="69"/>
  <c r="BD126" i="69"/>
  <c r="BC126" i="69"/>
  <c r="BB126" i="69"/>
  <c r="BA126" i="69"/>
  <c r="AZ126" i="69"/>
  <c r="AY126" i="69"/>
  <c r="AX126" i="69"/>
  <c r="AW126" i="69"/>
  <c r="AV126" i="69"/>
  <c r="AU126" i="69"/>
  <c r="AT126" i="69"/>
  <c r="AS126" i="69"/>
  <c r="AR126" i="69"/>
  <c r="AQ126" i="69"/>
  <c r="AP126" i="69"/>
  <c r="AO126" i="69"/>
  <c r="AN126" i="69"/>
  <c r="AM126" i="69"/>
  <c r="AL126" i="69"/>
  <c r="AK126" i="69"/>
  <c r="AJ126" i="69"/>
  <c r="AI126" i="69"/>
  <c r="AH126" i="69"/>
  <c r="AG126" i="69"/>
  <c r="AF126" i="69"/>
  <c r="AE126" i="69"/>
  <c r="AD126" i="69"/>
  <c r="AC126" i="69"/>
  <c r="AB126" i="69"/>
  <c r="AA126" i="69"/>
  <c r="Z126" i="69"/>
  <c r="Y126" i="69"/>
  <c r="X126" i="69"/>
  <c r="W126" i="69"/>
  <c r="V126" i="69"/>
  <c r="U126" i="69"/>
  <c r="T126" i="69"/>
  <c r="S126" i="69"/>
  <c r="R126" i="69"/>
  <c r="Q126" i="69"/>
  <c r="P126" i="69"/>
  <c r="O126" i="69"/>
  <c r="N126" i="69"/>
  <c r="M126" i="69"/>
  <c r="L126" i="69"/>
  <c r="K126" i="69"/>
  <c r="J126" i="69"/>
  <c r="I126" i="69"/>
  <c r="H126" i="69"/>
  <c r="G126" i="69"/>
  <c r="F126" i="69"/>
  <c r="E126" i="69"/>
  <c r="D126" i="69"/>
  <c r="C126" i="69"/>
  <c r="BT125" i="69"/>
  <c r="BS125" i="69"/>
  <c r="BR125" i="69"/>
  <c r="BQ125" i="69"/>
  <c r="BP125" i="69"/>
  <c r="BO125" i="69"/>
  <c r="BN125" i="69"/>
  <c r="BM125" i="69"/>
  <c r="BL125" i="69"/>
  <c r="BK125" i="69"/>
  <c r="BJ125" i="69"/>
  <c r="BI125" i="69"/>
  <c r="BH125" i="69"/>
  <c r="BG125" i="69"/>
  <c r="BF125" i="69"/>
  <c r="BE125" i="69"/>
  <c r="BD125" i="69"/>
  <c r="BC125" i="69"/>
  <c r="BB125" i="69"/>
  <c r="BA125" i="69"/>
  <c r="AZ125" i="69"/>
  <c r="AY125" i="69"/>
  <c r="AX125" i="69"/>
  <c r="AW125" i="69"/>
  <c r="AV125" i="69"/>
  <c r="AU125" i="69"/>
  <c r="AT125" i="69"/>
  <c r="AS125" i="69"/>
  <c r="AR125" i="69"/>
  <c r="AQ125" i="69"/>
  <c r="AP125" i="69"/>
  <c r="AO125" i="69"/>
  <c r="AN125" i="69"/>
  <c r="AM125" i="69"/>
  <c r="AL125" i="69"/>
  <c r="AK125" i="69"/>
  <c r="AJ125" i="69"/>
  <c r="AI125" i="69"/>
  <c r="AH125" i="69"/>
  <c r="AG125" i="69"/>
  <c r="AF125" i="69"/>
  <c r="AE125" i="69"/>
  <c r="AD125" i="69"/>
  <c r="AC125" i="69"/>
  <c r="AB125" i="69"/>
  <c r="AA125" i="69"/>
  <c r="Z125" i="69"/>
  <c r="Y125" i="69"/>
  <c r="X125" i="69"/>
  <c r="W125" i="69"/>
  <c r="V125" i="69"/>
  <c r="U125" i="69"/>
  <c r="T125" i="69"/>
  <c r="S125" i="69"/>
  <c r="R125" i="69"/>
  <c r="Q125" i="69"/>
  <c r="P125" i="69"/>
  <c r="O125" i="69"/>
  <c r="N125" i="69"/>
  <c r="M125" i="69"/>
  <c r="L125" i="69"/>
  <c r="K125" i="69"/>
  <c r="J125" i="69"/>
  <c r="I125" i="69"/>
  <c r="H125" i="69"/>
  <c r="G125" i="69"/>
  <c r="F125" i="69"/>
  <c r="E125" i="69"/>
  <c r="D125" i="69"/>
  <c r="C125" i="69"/>
  <c r="BT124" i="69"/>
  <c r="BS124" i="69"/>
  <c r="BR124" i="69"/>
  <c r="BQ124" i="69"/>
  <c r="BP124" i="69"/>
  <c r="BO124" i="69"/>
  <c r="BN124" i="69"/>
  <c r="BM124" i="69"/>
  <c r="BL124" i="69"/>
  <c r="BK124" i="69"/>
  <c r="BJ124" i="69"/>
  <c r="BI124" i="69"/>
  <c r="BH124" i="69"/>
  <c r="BG124" i="69"/>
  <c r="BF124" i="69"/>
  <c r="BE124" i="69"/>
  <c r="BD124" i="69"/>
  <c r="BC124" i="69"/>
  <c r="BB124" i="69"/>
  <c r="BA124" i="69"/>
  <c r="AZ124" i="69"/>
  <c r="AY124" i="69"/>
  <c r="AX124" i="69"/>
  <c r="AW124" i="69"/>
  <c r="AV124" i="69"/>
  <c r="AU124" i="69"/>
  <c r="AT124" i="69"/>
  <c r="AS124" i="69"/>
  <c r="AR124" i="69"/>
  <c r="AQ124" i="69"/>
  <c r="AP124" i="69"/>
  <c r="AO124" i="69"/>
  <c r="AN124" i="69"/>
  <c r="AM124" i="69"/>
  <c r="AL124" i="69"/>
  <c r="AK124" i="69"/>
  <c r="AJ124" i="69"/>
  <c r="AI124" i="69"/>
  <c r="AH124" i="69"/>
  <c r="AG124" i="69"/>
  <c r="AF124" i="69"/>
  <c r="AE124" i="69"/>
  <c r="AD124" i="69"/>
  <c r="AC124" i="69"/>
  <c r="AB124" i="69"/>
  <c r="AA124" i="69"/>
  <c r="Z124" i="69"/>
  <c r="Y124" i="69"/>
  <c r="X124" i="69"/>
  <c r="W124" i="69"/>
  <c r="V124" i="69"/>
  <c r="U124" i="69"/>
  <c r="T124" i="69"/>
  <c r="S124" i="69"/>
  <c r="R124" i="69"/>
  <c r="Q124" i="69"/>
  <c r="P124" i="69"/>
  <c r="O124" i="69"/>
  <c r="N124" i="69"/>
  <c r="M124" i="69"/>
  <c r="L124" i="69"/>
  <c r="K124" i="69"/>
  <c r="J124" i="69"/>
  <c r="I124" i="69"/>
  <c r="H124" i="69"/>
  <c r="G124" i="69"/>
  <c r="F124" i="69"/>
  <c r="E124" i="69"/>
  <c r="D124" i="69"/>
  <c r="C124" i="69"/>
  <c r="BT123" i="69"/>
  <c r="BS123" i="69"/>
  <c r="BR123" i="69"/>
  <c r="BQ123" i="69"/>
  <c r="BP123" i="69"/>
  <c r="BO123" i="69"/>
  <c r="BN123" i="69"/>
  <c r="BM123" i="69"/>
  <c r="BL123" i="69"/>
  <c r="BK123" i="69"/>
  <c r="BJ123" i="69"/>
  <c r="BI123" i="69"/>
  <c r="BH123" i="69"/>
  <c r="BG123" i="69"/>
  <c r="BF123" i="69"/>
  <c r="BE123" i="69"/>
  <c r="BD123" i="69"/>
  <c r="BC123" i="69"/>
  <c r="BB123" i="69"/>
  <c r="BA123" i="69"/>
  <c r="AZ123" i="69"/>
  <c r="AY123" i="69"/>
  <c r="AX123" i="69"/>
  <c r="AW123" i="69"/>
  <c r="AV123" i="69"/>
  <c r="AU123" i="69"/>
  <c r="AT123" i="69"/>
  <c r="AS123" i="69"/>
  <c r="AR123" i="69"/>
  <c r="AQ123" i="69"/>
  <c r="AP123" i="69"/>
  <c r="AO123" i="69"/>
  <c r="AN123" i="69"/>
  <c r="AM123" i="69"/>
  <c r="AL123" i="69"/>
  <c r="AK123" i="69"/>
  <c r="AJ123" i="69"/>
  <c r="AI123" i="69"/>
  <c r="AH123" i="69"/>
  <c r="AG123" i="69"/>
  <c r="AF123" i="69"/>
  <c r="AE123" i="69"/>
  <c r="AD123" i="69"/>
  <c r="AC123" i="69"/>
  <c r="AB123" i="69"/>
  <c r="AA123" i="69"/>
  <c r="Z123" i="69"/>
  <c r="Y123" i="69"/>
  <c r="X123" i="69"/>
  <c r="W123" i="69"/>
  <c r="V123" i="69"/>
  <c r="U123" i="69"/>
  <c r="T123" i="69"/>
  <c r="S123" i="69"/>
  <c r="R123" i="69"/>
  <c r="Q123" i="69"/>
  <c r="P123" i="69"/>
  <c r="O123" i="69"/>
  <c r="N123" i="69"/>
  <c r="M123" i="69"/>
  <c r="L123" i="69"/>
  <c r="K123" i="69"/>
  <c r="J123" i="69"/>
  <c r="I123" i="69"/>
  <c r="H123" i="69"/>
  <c r="G123" i="69"/>
  <c r="F123" i="69"/>
  <c r="E123" i="69"/>
  <c r="D123" i="69"/>
  <c r="C123" i="69"/>
  <c r="BT116" i="69"/>
  <c r="BS116" i="69"/>
  <c r="BR116" i="69"/>
  <c r="BQ116" i="69"/>
  <c r="BP116" i="69"/>
  <c r="BO116" i="69"/>
  <c r="BN116" i="69"/>
  <c r="BM116" i="69"/>
  <c r="BL116" i="69"/>
  <c r="BK116" i="69"/>
  <c r="BJ116" i="69"/>
  <c r="BI116" i="69"/>
  <c r="BH116" i="69"/>
  <c r="BG116" i="69"/>
  <c r="BF116" i="69"/>
  <c r="BE116" i="69"/>
  <c r="BD116" i="69"/>
  <c r="BC116" i="69"/>
  <c r="BB116" i="69"/>
  <c r="BA116" i="69"/>
  <c r="AZ116" i="69"/>
  <c r="AY116" i="69"/>
  <c r="AX116" i="69"/>
  <c r="AW116" i="69"/>
  <c r="AV116" i="69"/>
  <c r="AU116" i="69"/>
  <c r="AT116" i="69"/>
  <c r="AS116" i="69"/>
  <c r="AR116" i="69"/>
  <c r="AQ116" i="69"/>
  <c r="AP116" i="69"/>
  <c r="AO116" i="69"/>
  <c r="AN116" i="69"/>
  <c r="AM116" i="69"/>
  <c r="AL116" i="69"/>
  <c r="AK116" i="69"/>
  <c r="AJ116" i="69"/>
  <c r="AI116" i="69"/>
  <c r="AH116" i="69"/>
  <c r="AG116" i="69"/>
  <c r="AF116" i="69"/>
  <c r="AE116" i="69"/>
  <c r="AD116" i="69"/>
  <c r="AC116" i="69"/>
  <c r="AB116" i="69"/>
  <c r="AA116" i="69"/>
  <c r="Z116" i="69"/>
  <c r="Y116" i="69"/>
  <c r="X116" i="69"/>
  <c r="W116" i="69"/>
  <c r="V116" i="69"/>
  <c r="U116" i="69"/>
  <c r="T116" i="69"/>
  <c r="S116" i="69"/>
  <c r="R116" i="69"/>
  <c r="Q116" i="69"/>
  <c r="P116" i="69"/>
  <c r="O116" i="69"/>
  <c r="N116" i="69"/>
  <c r="M116" i="69"/>
  <c r="L116" i="69"/>
  <c r="K116" i="69"/>
  <c r="J116" i="69"/>
  <c r="I116" i="69"/>
  <c r="H116" i="69"/>
  <c r="G116" i="69"/>
  <c r="F116" i="69"/>
  <c r="E116" i="69"/>
  <c r="D116" i="69"/>
  <c r="C116" i="69"/>
  <c r="BT115" i="69"/>
  <c r="BS115" i="69"/>
  <c r="BR115" i="69"/>
  <c r="BQ115" i="69"/>
  <c r="BP115" i="69"/>
  <c r="BO115" i="69"/>
  <c r="BN115" i="69"/>
  <c r="BM115" i="69"/>
  <c r="BL115" i="69"/>
  <c r="BK115" i="69"/>
  <c r="BJ115" i="69"/>
  <c r="BI115" i="69"/>
  <c r="BH115" i="69"/>
  <c r="BG115" i="69"/>
  <c r="BF115" i="69"/>
  <c r="BE115" i="69"/>
  <c r="BD115" i="69"/>
  <c r="BC115" i="69"/>
  <c r="BB115" i="69"/>
  <c r="BA115" i="69"/>
  <c r="AZ115" i="69"/>
  <c r="AY115" i="69"/>
  <c r="AX115" i="69"/>
  <c r="AW115" i="69"/>
  <c r="AV115" i="69"/>
  <c r="AU115" i="69"/>
  <c r="AT115" i="69"/>
  <c r="AS115" i="69"/>
  <c r="AR115" i="69"/>
  <c r="AQ115" i="69"/>
  <c r="AP115" i="69"/>
  <c r="AO115" i="69"/>
  <c r="AN115" i="69"/>
  <c r="AM115" i="69"/>
  <c r="AL115" i="69"/>
  <c r="AK115" i="69"/>
  <c r="AJ115" i="69"/>
  <c r="AI115" i="69"/>
  <c r="AH115" i="69"/>
  <c r="AG115" i="69"/>
  <c r="AF115" i="69"/>
  <c r="AE115" i="69"/>
  <c r="AD115" i="69"/>
  <c r="AC115" i="69"/>
  <c r="AB115" i="69"/>
  <c r="AA115" i="69"/>
  <c r="Z115" i="69"/>
  <c r="Y115" i="69"/>
  <c r="X115" i="69"/>
  <c r="W115" i="69"/>
  <c r="V115" i="69"/>
  <c r="U115" i="69"/>
  <c r="T115" i="69"/>
  <c r="S115" i="69"/>
  <c r="R115" i="69"/>
  <c r="Q115" i="69"/>
  <c r="P115" i="69"/>
  <c r="O115" i="69"/>
  <c r="N115" i="69"/>
  <c r="M115" i="69"/>
  <c r="L115" i="69"/>
  <c r="K115" i="69"/>
  <c r="J115" i="69"/>
  <c r="I115" i="69"/>
  <c r="H115" i="69"/>
  <c r="G115" i="69"/>
  <c r="F115" i="69"/>
  <c r="E115" i="69"/>
  <c r="D115" i="69"/>
  <c r="C115" i="69"/>
  <c r="BT114" i="69"/>
  <c r="BS114" i="69"/>
  <c r="BR114" i="69"/>
  <c r="BQ114" i="69"/>
  <c r="BP114" i="69"/>
  <c r="BO114" i="69"/>
  <c r="BN114" i="69"/>
  <c r="BM114" i="69"/>
  <c r="BL114" i="69"/>
  <c r="BK114" i="69"/>
  <c r="BJ114" i="69"/>
  <c r="BI114" i="69"/>
  <c r="BH114" i="69"/>
  <c r="BG114" i="69"/>
  <c r="BF114" i="69"/>
  <c r="BE114" i="69"/>
  <c r="BD114" i="69"/>
  <c r="BC114" i="69"/>
  <c r="BB114" i="69"/>
  <c r="BA114" i="69"/>
  <c r="AZ114" i="69"/>
  <c r="AY114" i="69"/>
  <c r="AX114" i="69"/>
  <c r="AW114" i="69"/>
  <c r="AV114" i="69"/>
  <c r="AU114" i="69"/>
  <c r="AT114" i="69"/>
  <c r="AS114" i="69"/>
  <c r="AR114" i="69"/>
  <c r="AQ114" i="69"/>
  <c r="AP114" i="69"/>
  <c r="AO114" i="69"/>
  <c r="AN114" i="69"/>
  <c r="AM114" i="69"/>
  <c r="AL114" i="69"/>
  <c r="AK114" i="69"/>
  <c r="AJ114" i="69"/>
  <c r="AI114" i="69"/>
  <c r="AH114" i="69"/>
  <c r="AG114" i="69"/>
  <c r="AF114" i="69"/>
  <c r="AE114" i="69"/>
  <c r="AD114" i="69"/>
  <c r="AC114" i="69"/>
  <c r="AB114" i="69"/>
  <c r="AA114" i="69"/>
  <c r="Z114" i="69"/>
  <c r="Y114" i="69"/>
  <c r="X114" i="69"/>
  <c r="W114" i="69"/>
  <c r="V114" i="69"/>
  <c r="U114" i="69"/>
  <c r="T114" i="69"/>
  <c r="S114" i="69"/>
  <c r="R114" i="69"/>
  <c r="Q114" i="69"/>
  <c r="P114" i="69"/>
  <c r="O114" i="69"/>
  <c r="N114" i="69"/>
  <c r="M114" i="69"/>
  <c r="L114" i="69"/>
  <c r="K114" i="69"/>
  <c r="J114" i="69"/>
  <c r="I114" i="69"/>
  <c r="H114" i="69"/>
  <c r="G114" i="69"/>
  <c r="F114" i="69"/>
  <c r="E114" i="69"/>
  <c r="D114" i="69"/>
  <c r="C114" i="69"/>
  <c r="BT113" i="69"/>
  <c r="BS113" i="69"/>
  <c r="BR113" i="69"/>
  <c r="BQ113" i="69"/>
  <c r="BP113" i="69"/>
  <c r="BO113" i="69"/>
  <c r="BN113" i="69"/>
  <c r="BM113" i="69"/>
  <c r="BL113" i="69"/>
  <c r="BK113" i="69"/>
  <c r="BJ113" i="69"/>
  <c r="BI113" i="69"/>
  <c r="BH113" i="69"/>
  <c r="BG113" i="69"/>
  <c r="BF113" i="69"/>
  <c r="BE113" i="69"/>
  <c r="BD113" i="69"/>
  <c r="BC113" i="69"/>
  <c r="BB113" i="69"/>
  <c r="BA113" i="69"/>
  <c r="AZ113" i="69"/>
  <c r="AY113" i="69"/>
  <c r="AX113" i="69"/>
  <c r="AW113" i="69"/>
  <c r="AV113" i="69"/>
  <c r="AU113" i="69"/>
  <c r="AT113" i="69"/>
  <c r="AS113" i="69"/>
  <c r="AR113" i="69"/>
  <c r="AQ113" i="69"/>
  <c r="AP113" i="69"/>
  <c r="AO113" i="69"/>
  <c r="AN113" i="69"/>
  <c r="AM113" i="69"/>
  <c r="AL113" i="69"/>
  <c r="AK113" i="69"/>
  <c r="AJ113" i="69"/>
  <c r="AI113" i="69"/>
  <c r="AH113" i="69"/>
  <c r="AG113" i="69"/>
  <c r="AF113" i="69"/>
  <c r="AE113" i="69"/>
  <c r="AD113" i="69"/>
  <c r="AC113" i="69"/>
  <c r="AB113" i="69"/>
  <c r="AA113" i="69"/>
  <c r="Z113" i="69"/>
  <c r="Y113" i="69"/>
  <c r="X113" i="69"/>
  <c r="W113" i="69"/>
  <c r="V113" i="69"/>
  <c r="U113" i="69"/>
  <c r="T113" i="69"/>
  <c r="S113" i="69"/>
  <c r="R113" i="69"/>
  <c r="Q113" i="69"/>
  <c r="P113" i="69"/>
  <c r="O113" i="69"/>
  <c r="N113" i="69"/>
  <c r="M113" i="69"/>
  <c r="L113" i="69"/>
  <c r="K113" i="69"/>
  <c r="J113" i="69"/>
  <c r="I113" i="69"/>
  <c r="H113" i="69"/>
  <c r="G113" i="69"/>
  <c r="F113" i="69"/>
  <c r="E113" i="69"/>
  <c r="D113" i="69"/>
  <c r="C113" i="69"/>
  <c r="BT106" i="69"/>
  <c r="BS106" i="69"/>
  <c r="BR106" i="69"/>
  <c r="BQ106" i="69"/>
  <c r="BP106" i="69"/>
  <c r="BO106" i="69"/>
  <c r="BN106" i="69"/>
  <c r="BM106" i="69"/>
  <c r="BL106" i="69"/>
  <c r="BK106" i="69"/>
  <c r="BJ106" i="69"/>
  <c r="BI106" i="69"/>
  <c r="BH106" i="69"/>
  <c r="BG106" i="69"/>
  <c r="BF106" i="69"/>
  <c r="BE106" i="69"/>
  <c r="BD106" i="69"/>
  <c r="BC106" i="69"/>
  <c r="BB106" i="69"/>
  <c r="BA106" i="69"/>
  <c r="AZ106" i="69"/>
  <c r="AY106" i="69"/>
  <c r="AX106" i="69"/>
  <c r="AW106" i="69"/>
  <c r="AV106" i="69"/>
  <c r="AU106" i="69"/>
  <c r="AT106" i="69"/>
  <c r="AS106" i="69"/>
  <c r="AR106" i="69"/>
  <c r="AQ106" i="69"/>
  <c r="AP106" i="69"/>
  <c r="AO106" i="69"/>
  <c r="AN106" i="69"/>
  <c r="AM106" i="69"/>
  <c r="AL106" i="69"/>
  <c r="AK106" i="69"/>
  <c r="AJ106" i="69"/>
  <c r="AI106" i="69"/>
  <c r="AH106" i="69"/>
  <c r="AG106" i="69"/>
  <c r="AF106" i="69"/>
  <c r="AE106" i="69"/>
  <c r="AD106" i="69"/>
  <c r="AC106" i="69"/>
  <c r="AB106" i="69"/>
  <c r="AA106" i="69"/>
  <c r="Z106" i="69"/>
  <c r="Y106" i="69"/>
  <c r="X106" i="69"/>
  <c r="W106" i="69"/>
  <c r="V106" i="69"/>
  <c r="U106" i="69"/>
  <c r="T106" i="69"/>
  <c r="S106" i="69"/>
  <c r="R106" i="69"/>
  <c r="Q106" i="69"/>
  <c r="P106" i="69"/>
  <c r="O106" i="69"/>
  <c r="N106" i="69"/>
  <c r="M106" i="69"/>
  <c r="L106" i="69"/>
  <c r="K106" i="69"/>
  <c r="J106" i="69"/>
  <c r="I106" i="69"/>
  <c r="H106" i="69"/>
  <c r="G106" i="69"/>
  <c r="F106" i="69"/>
  <c r="E106" i="69"/>
  <c r="D106" i="69"/>
  <c r="C106" i="69"/>
  <c r="BT105" i="69"/>
  <c r="BS105" i="69"/>
  <c r="BR105" i="69"/>
  <c r="BQ105" i="69"/>
  <c r="BP105" i="69"/>
  <c r="BO105" i="69"/>
  <c r="BN105" i="69"/>
  <c r="BM105" i="69"/>
  <c r="BL105" i="69"/>
  <c r="BK105" i="69"/>
  <c r="BJ105"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D105" i="69"/>
  <c r="C105" i="69"/>
  <c r="BT104" i="69"/>
  <c r="BS104" i="69"/>
  <c r="BR104" i="69"/>
  <c r="BQ104" i="69"/>
  <c r="BP104" i="69"/>
  <c r="BO104" i="69"/>
  <c r="BN104" i="69"/>
  <c r="BM104" i="69"/>
  <c r="BL104" i="69"/>
  <c r="BK104" i="69"/>
  <c r="BJ104" i="69"/>
  <c r="BI104" i="69"/>
  <c r="BH104" i="69"/>
  <c r="BG104" i="69"/>
  <c r="BF104" i="69"/>
  <c r="BE104" i="69"/>
  <c r="BD104" i="69"/>
  <c r="BC104" i="69"/>
  <c r="BB104" i="69"/>
  <c r="BA104" i="69"/>
  <c r="AZ104" i="69"/>
  <c r="AY104" i="69"/>
  <c r="AX104" i="69"/>
  <c r="AW104" i="69"/>
  <c r="AV104" i="69"/>
  <c r="AU104" i="69"/>
  <c r="AT104" i="69"/>
  <c r="AS104" i="69"/>
  <c r="AR104" i="69"/>
  <c r="AQ104" i="69"/>
  <c r="AP104" i="69"/>
  <c r="AO104" i="69"/>
  <c r="AN104" i="69"/>
  <c r="AM104" i="69"/>
  <c r="AL104" i="69"/>
  <c r="AK104" i="69"/>
  <c r="AJ104" i="69"/>
  <c r="AI104" i="69"/>
  <c r="AH104" i="69"/>
  <c r="AG104" i="69"/>
  <c r="AF104" i="69"/>
  <c r="AE104" i="69"/>
  <c r="AD104" i="69"/>
  <c r="AC104" i="69"/>
  <c r="AB104" i="69"/>
  <c r="AA104" i="69"/>
  <c r="Z104" i="69"/>
  <c r="Y104" i="69"/>
  <c r="X104" i="69"/>
  <c r="W104" i="69"/>
  <c r="V104" i="69"/>
  <c r="U104" i="69"/>
  <c r="T104" i="69"/>
  <c r="S104" i="69"/>
  <c r="R104" i="69"/>
  <c r="Q104" i="69"/>
  <c r="P104" i="69"/>
  <c r="O104" i="69"/>
  <c r="N104" i="69"/>
  <c r="M104" i="69"/>
  <c r="L104" i="69"/>
  <c r="K104" i="69"/>
  <c r="J104" i="69"/>
  <c r="I104" i="69"/>
  <c r="H104" i="69"/>
  <c r="G104" i="69"/>
  <c r="F104" i="69"/>
  <c r="E104" i="69"/>
  <c r="D104" i="69"/>
  <c r="C104" i="69"/>
  <c r="BT103" i="69"/>
  <c r="BS103" i="69"/>
  <c r="BR103" i="69"/>
  <c r="BQ103" i="69"/>
  <c r="BP103" i="69"/>
  <c r="BO103" i="69"/>
  <c r="BN103" i="69"/>
  <c r="BM103" i="69"/>
  <c r="BL103" i="69"/>
  <c r="BK103" i="69"/>
  <c r="BJ103" i="69"/>
  <c r="BI103" i="69"/>
  <c r="BH103" i="69"/>
  <c r="BG103" i="69"/>
  <c r="BF103" i="69"/>
  <c r="BE103" i="69"/>
  <c r="BD103" i="69"/>
  <c r="BC103" i="69"/>
  <c r="BB103" i="69"/>
  <c r="BA103" i="69"/>
  <c r="AZ103" i="69"/>
  <c r="AY103" i="69"/>
  <c r="AX103" i="69"/>
  <c r="AW103" i="69"/>
  <c r="AV103" i="69"/>
  <c r="AU103" i="69"/>
  <c r="AT103" i="69"/>
  <c r="AS103" i="69"/>
  <c r="AR103" i="69"/>
  <c r="AQ103" i="69"/>
  <c r="AP103" i="69"/>
  <c r="AO103" i="69"/>
  <c r="AN103" i="69"/>
  <c r="AM103" i="69"/>
  <c r="AL103" i="69"/>
  <c r="AK103" i="69"/>
  <c r="AJ103" i="69"/>
  <c r="AI103" i="69"/>
  <c r="AH103" i="69"/>
  <c r="AG103" i="69"/>
  <c r="AF103" i="69"/>
  <c r="AE103" i="69"/>
  <c r="AD103" i="69"/>
  <c r="AC103" i="69"/>
  <c r="AB103" i="69"/>
  <c r="AA103" i="69"/>
  <c r="Z103" i="69"/>
  <c r="Y103" i="69"/>
  <c r="X103" i="69"/>
  <c r="W103" i="69"/>
  <c r="V103" i="69"/>
  <c r="U103" i="69"/>
  <c r="T103" i="69"/>
  <c r="S103" i="69"/>
  <c r="R103" i="69"/>
  <c r="Q103" i="69"/>
  <c r="P103" i="69"/>
  <c r="O103" i="69"/>
  <c r="N103" i="69"/>
  <c r="M103" i="69"/>
  <c r="L103" i="69"/>
  <c r="K103" i="69"/>
  <c r="J103" i="69"/>
  <c r="I103" i="69"/>
  <c r="H103" i="69"/>
  <c r="G103" i="69"/>
  <c r="F103" i="69"/>
  <c r="E103" i="69"/>
  <c r="D103" i="69"/>
  <c r="C103" i="69"/>
  <c r="BT96" i="69"/>
  <c r="BS96" i="69"/>
  <c r="BR96" i="69"/>
  <c r="BQ96" i="69"/>
  <c r="BP96" i="69"/>
  <c r="BO96" i="69"/>
  <c r="BN96" i="69"/>
  <c r="BM96" i="69"/>
  <c r="BL96" i="69"/>
  <c r="BK96" i="69"/>
  <c r="BJ96" i="69"/>
  <c r="BI96" i="69"/>
  <c r="BH96" i="69"/>
  <c r="BG96" i="69"/>
  <c r="BF96" i="69"/>
  <c r="BE96" i="69"/>
  <c r="BD96" i="69"/>
  <c r="BC96" i="69"/>
  <c r="BB96" i="69"/>
  <c r="BA96" i="69"/>
  <c r="AZ96" i="69"/>
  <c r="AY96" i="69"/>
  <c r="AX96" i="69"/>
  <c r="AW96" i="69"/>
  <c r="AV96" i="69"/>
  <c r="AU96" i="69"/>
  <c r="AT96" i="69"/>
  <c r="AS96" i="69"/>
  <c r="AR96" i="69"/>
  <c r="AQ96" i="69"/>
  <c r="AP96" i="69"/>
  <c r="AO96" i="69"/>
  <c r="AN96" i="69"/>
  <c r="AM96" i="69"/>
  <c r="AL96" i="69"/>
  <c r="AK96" i="69"/>
  <c r="AJ96" i="69"/>
  <c r="AI96" i="69"/>
  <c r="AH96" i="69"/>
  <c r="AG96" i="69"/>
  <c r="AF96" i="69"/>
  <c r="AE96" i="69"/>
  <c r="AD96" i="69"/>
  <c r="AC96" i="69"/>
  <c r="AB96" i="69"/>
  <c r="AA96" i="69"/>
  <c r="Z96" i="69"/>
  <c r="Y96" i="69"/>
  <c r="X96" i="69"/>
  <c r="W96" i="69"/>
  <c r="V96" i="69"/>
  <c r="U96" i="69"/>
  <c r="T96" i="69"/>
  <c r="S96" i="69"/>
  <c r="R96" i="69"/>
  <c r="Q96" i="69"/>
  <c r="P96" i="69"/>
  <c r="O96" i="69"/>
  <c r="N96" i="69"/>
  <c r="M96" i="69"/>
  <c r="L96" i="69"/>
  <c r="K96" i="69"/>
  <c r="J96" i="69"/>
  <c r="I96" i="69"/>
  <c r="H96" i="69"/>
  <c r="G96" i="69"/>
  <c r="F96" i="69"/>
  <c r="E96" i="69"/>
  <c r="D96" i="69"/>
  <c r="C96" i="69"/>
  <c r="BT95" i="69"/>
  <c r="BS95" i="69"/>
  <c r="BR95" i="69"/>
  <c r="BQ95" i="69"/>
  <c r="BP95" i="69"/>
  <c r="BO95" i="69"/>
  <c r="BN95" i="69"/>
  <c r="BM95" i="69"/>
  <c r="BL95" i="69"/>
  <c r="BK95" i="69"/>
  <c r="BJ95" i="69"/>
  <c r="BI95" i="69"/>
  <c r="BH95" i="69"/>
  <c r="BG95" i="69"/>
  <c r="BF95" i="69"/>
  <c r="BE95" i="69"/>
  <c r="BD95" i="69"/>
  <c r="BC95" i="69"/>
  <c r="BB95" i="69"/>
  <c r="BA95" i="69"/>
  <c r="AZ95" i="69"/>
  <c r="AY95" i="69"/>
  <c r="AX95" i="69"/>
  <c r="AW95" i="69"/>
  <c r="AV95" i="69"/>
  <c r="AU95" i="69"/>
  <c r="AT95" i="69"/>
  <c r="AS95" i="69"/>
  <c r="AR95" i="69"/>
  <c r="AQ95" i="69"/>
  <c r="AP95" i="69"/>
  <c r="AO95" i="69"/>
  <c r="AN95" i="69"/>
  <c r="AM95" i="69"/>
  <c r="AL95" i="69"/>
  <c r="AK95" i="69"/>
  <c r="AJ95" i="69"/>
  <c r="AI95" i="69"/>
  <c r="AH95" i="69"/>
  <c r="AG95" i="69"/>
  <c r="AF95" i="69"/>
  <c r="AE95" i="69"/>
  <c r="AD95" i="69"/>
  <c r="AC95" i="69"/>
  <c r="AB95" i="69"/>
  <c r="AA95" i="69"/>
  <c r="Z95" i="69"/>
  <c r="Y95" i="69"/>
  <c r="X95" i="69"/>
  <c r="W95" i="69"/>
  <c r="V95" i="69"/>
  <c r="U95" i="69"/>
  <c r="T95" i="69"/>
  <c r="S95" i="69"/>
  <c r="R95" i="69"/>
  <c r="Q95" i="69"/>
  <c r="P95" i="69"/>
  <c r="O95" i="69"/>
  <c r="N95" i="69"/>
  <c r="M95" i="69"/>
  <c r="L95" i="69"/>
  <c r="K95" i="69"/>
  <c r="J95" i="69"/>
  <c r="I95" i="69"/>
  <c r="H95" i="69"/>
  <c r="G95" i="69"/>
  <c r="F95" i="69"/>
  <c r="E95" i="69"/>
  <c r="D95" i="69"/>
  <c r="C95" i="69"/>
  <c r="BT94" i="69"/>
  <c r="BS94" i="69"/>
  <c r="BR94" i="69"/>
  <c r="BQ94" i="69"/>
  <c r="BP94" i="69"/>
  <c r="BO94" i="69"/>
  <c r="BN94" i="69"/>
  <c r="BM94" i="69"/>
  <c r="BL94" i="69"/>
  <c r="BK94" i="69"/>
  <c r="BJ94" i="69"/>
  <c r="BI94" i="69"/>
  <c r="BH94" i="69"/>
  <c r="BG94" i="69"/>
  <c r="BF94" i="69"/>
  <c r="BE94" i="69"/>
  <c r="BD94" i="69"/>
  <c r="BC94" i="69"/>
  <c r="BB94" i="69"/>
  <c r="BA94" i="69"/>
  <c r="AZ94" i="69"/>
  <c r="AY94" i="69"/>
  <c r="AX94" i="69"/>
  <c r="AW94" i="69"/>
  <c r="AV94" i="69"/>
  <c r="AU94" i="69"/>
  <c r="AT94" i="69"/>
  <c r="AS94" i="69"/>
  <c r="AR94" i="69"/>
  <c r="AQ94" i="69"/>
  <c r="AP94" i="69"/>
  <c r="AO94" i="69"/>
  <c r="AN94" i="69"/>
  <c r="AM94" i="69"/>
  <c r="AL94" i="69"/>
  <c r="AK94" i="69"/>
  <c r="AJ94" i="69"/>
  <c r="AI94" i="69"/>
  <c r="AH94" i="69"/>
  <c r="AG94" i="69"/>
  <c r="AF94" i="69"/>
  <c r="AE94" i="69"/>
  <c r="AD94" i="69"/>
  <c r="AC94" i="69"/>
  <c r="AB94" i="69"/>
  <c r="AA94" i="69"/>
  <c r="Z94" i="69"/>
  <c r="Y94" i="69"/>
  <c r="X94" i="69"/>
  <c r="W94" i="69"/>
  <c r="V94" i="69"/>
  <c r="U94" i="69"/>
  <c r="T94" i="69"/>
  <c r="S94" i="69"/>
  <c r="R94" i="69"/>
  <c r="Q94" i="69"/>
  <c r="P94" i="69"/>
  <c r="O94" i="69"/>
  <c r="N94" i="69"/>
  <c r="M94" i="69"/>
  <c r="L94" i="69"/>
  <c r="K94" i="69"/>
  <c r="J94" i="69"/>
  <c r="I94" i="69"/>
  <c r="H94" i="69"/>
  <c r="G94" i="69"/>
  <c r="F94" i="69"/>
  <c r="E94" i="69"/>
  <c r="D94" i="69"/>
  <c r="C94" i="69"/>
  <c r="BT93" i="69"/>
  <c r="BS93" i="69"/>
  <c r="BR93" i="69"/>
  <c r="BQ93" i="69"/>
  <c r="BP93" i="69"/>
  <c r="BO93" i="69"/>
  <c r="BN93" i="69"/>
  <c r="BM93" i="69"/>
  <c r="BL93" i="69"/>
  <c r="BK93" i="69"/>
  <c r="BJ93" i="69"/>
  <c r="BI93" i="69"/>
  <c r="BH93" i="69"/>
  <c r="BG93" i="69"/>
  <c r="BF93" i="69"/>
  <c r="BE93" i="69"/>
  <c r="BD93" i="69"/>
  <c r="BC93" i="69"/>
  <c r="BB93" i="69"/>
  <c r="BA93" i="69"/>
  <c r="AZ93" i="69"/>
  <c r="AY93" i="69"/>
  <c r="AX93" i="69"/>
  <c r="AW93" i="69"/>
  <c r="AV93" i="69"/>
  <c r="AU93" i="69"/>
  <c r="AT93" i="69"/>
  <c r="AS93" i="69"/>
  <c r="AR93" i="69"/>
  <c r="AQ93" i="69"/>
  <c r="AP93" i="69"/>
  <c r="AO93" i="69"/>
  <c r="AN93" i="69"/>
  <c r="AM93" i="69"/>
  <c r="AL93" i="69"/>
  <c r="AK93" i="69"/>
  <c r="AJ93" i="69"/>
  <c r="AI93" i="69"/>
  <c r="AH93" i="69"/>
  <c r="AG93" i="69"/>
  <c r="AF93" i="69"/>
  <c r="AE93" i="69"/>
  <c r="AD93" i="69"/>
  <c r="AC93" i="69"/>
  <c r="AB93" i="69"/>
  <c r="AA93" i="69"/>
  <c r="Z93" i="69"/>
  <c r="Y93" i="69"/>
  <c r="X93" i="69"/>
  <c r="W93" i="69"/>
  <c r="V93" i="69"/>
  <c r="U93" i="69"/>
  <c r="T93" i="69"/>
  <c r="S93" i="69"/>
  <c r="R93" i="69"/>
  <c r="Q93" i="69"/>
  <c r="P93" i="69"/>
  <c r="O93" i="69"/>
  <c r="N93" i="69"/>
  <c r="M93" i="69"/>
  <c r="L93" i="69"/>
  <c r="K93" i="69"/>
  <c r="J93" i="69"/>
  <c r="I93" i="69"/>
  <c r="H93" i="69"/>
  <c r="G93" i="69"/>
  <c r="F93" i="69"/>
  <c r="E93" i="69"/>
  <c r="D93" i="69"/>
  <c r="C93" i="69"/>
  <c r="BT82" i="69"/>
  <c r="BS82" i="69"/>
  <c r="BR82" i="69"/>
  <c r="BQ82" i="69"/>
  <c r="BP82" i="69"/>
  <c r="BO82" i="69"/>
  <c r="BN82" i="69"/>
  <c r="BM82" i="69"/>
  <c r="BL82" i="69"/>
  <c r="BK82" i="69"/>
  <c r="BJ82"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D82" i="69"/>
  <c r="BT66" i="69"/>
  <c r="BT67" i="69" s="1"/>
  <c r="BS66" i="69"/>
  <c r="BS67" i="69" s="1"/>
  <c r="BR66" i="69"/>
  <c r="BR67" i="69" s="1"/>
  <c r="BQ66" i="69"/>
  <c r="BQ67" i="69" s="1"/>
  <c r="BP66" i="69"/>
  <c r="BP67" i="69" s="1"/>
  <c r="BO66" i="69"/>
  <c r="BO67" i="69" s="1"/>
  <c r="BN66" i="69"/>
  <c r="BN67" i="69" s="1"/>
  <c r="BM66" i="69"/>
  <c r="BM67" i="69" s="1"/>
  <c r="BL66" i="69"/>
  <c r="BL67" i="69" s="1"/>
  <c r="BK66" i="69"/>
  <c r="BK67" i="69" s="1"/>
  <c r="BJ66" i="69"/>
  <c r="BJ67" i="69" s="1"/>
  <c r="BI66" i="69"/>
  <c r="BI67" i="69" s="1"/>
  <c r="BH66" i="69"/>
  <c r="BH67" i="69" s="1"/>
  <c r="BG66" i="69"/>
  <c r="BG67" i="69" s="1"/>
  <c r="BF66" i="69"/>
  <c r="BF67" i="69" s="1"/>
  <c r="BE66" i="69"/>
  <c r="BE67" i="69" s="1"/>
  <c r="BD66" i="69"/>
  <c r="BD67" i="69" s="1"/>
  <c r="BC66" i="69"/>
  <c r="BC67" i="69" s="1"/>
  <c r="BB66" i="69"/>
  <c r="BB67" i="69" s="1"/>
  <c r="BA66" i="69"/>
  <c r="BA67" i="69" s="1"/>
  <c r="AZ66" i="69"/>
  <c r="AZ67" i="69" s="1"/>
  <c r="AY66" i="69"/>
  <c r="AY67" i="69" s="1"/>
  <c r="AX66" i="69"/>
  <c r="AX67" i="69" s="1"/>
  <c r="AW66" i="69"/>
  <c r="AW67" i="69" s="1"/>
  <c r="AV66" i="69"/>
  <c r="AV67" i="69" s="1"/>
  <c r="AU66" i="69"/>
  <c r="AU67" i="69" s="1"/>
  <c r="AT66" i="69"/>
  <c r="AT67" i="69" s="1"/>
  <c r="AS66" i="69"/>
  <c r="AS67" i="69" s="1"/>
  <c r="AR66" i="69"/>
  <c r="AR67" i="69" s="1"/>
  <c r="AQ66" i="69"/>
  <c r="AQ67" i="69" s="1"/>
  <c r="AP66" i="69"/>
  <c r="AP67" i="69" s="1"/>
  <c r="AO66" i="69"/>
  <c r="AO67" i="69" s="1"/>
  <c r="AN66" i="69"/>
  <c r="AN67" i="69" s="1"/>
  <c r="AM66" i="69"/>
  <c r="AM67" i="69" s="1"/>
  <c r="AL66" i="69"/>
  <c r="AL67" i="69" s="1"/>
  <c r="AK66" i="69"/>
  <c r="AK67" i="69" s="1"/>
  <c r="AJ66" i="69"/>
  <c r="AJ67" i="69" s="1"/>
  <c r="AI66" i="69"/>
  <c r="AI67" i="69" s="1"/>
  <c r="AH66" i="69"/>
  <c r="AH67" i="69" s="1"/>
  <c r="AG66" i="69"/>
  <c r="AG67" i="69" s="1"/>
  <c r="AF66" i="69"/>
  <c r="AF67" i="69" s="1"/>
  <c r="AE66" i="69"/>
  <c r="AE67" i="69" s="1"/>
  <c r="AD66" i="69"/>
  <c r="AD67" i="69" s="1"/>
  <c r="AC66" i="69"/>
  <c r="AC67" i="69" s="1"/>
  <c r="AB66" i="69"/>
  <c r="AB67" i="69" s="1"/>
  <c r="AA66" i="69"/>
  <c r="AA67" i="69" s="1"/>
  <c r="Z66" i="69"/>
  <c r="Z67" i="69" s="1"/>
  <c r="Y66" i="69"/>
  <c r="Y67" i="69" s="1"/>
  <c r="X66" i="69"/>
  <c r="X67" i="69" s="1"/>
  <c r="W66" i="69"/>
  <c r="W67" i="69" s="1"/>
  <c r="V66" i="69"/>
  <c r="V67" i="69" s="1"/>
  <c r="U66" i="69"/>
  <c r="U67" i="69" s="1"/>
  <c r="T66" i="69"/>
  <c r="T67" i="69" s="1"/>
  <c r="S66" i="69"/>
  <c r="S67" i="69" s="1"/>
  <c r="R66" i="69"/>
  <c r="R67" i="69" s="1"/>
  <c r="Q66" i="69"/>
  <c r="Q67" i="69" s="1"/>
  <c r="P66" i="69"/>
  <c r="P67" i="69" s="1"/>
  <c r="O66" i="69"/>
  <c r="O67" i="69" s="1"/>
  <c r="N66" i="69"/>
  <c r="N67" i="69" s="1"/>
  <c r="M66" i="69"/>
  <c r="M67" i="69" s="1"/>
  <c r="L66" i="69"/>
  <c r="L67" i="69" s="1"/>
  <c r="K66" i="69"/>
  <c r="K67" i="69" s="1"/>
  <c r="J66" i="69"/>
  <c r="J67" i="69" s="1"/>
  <c r="I66" i="69"/>
  <c r="I67" i="69" s="1"/>
  <c r="H66" i="69"/>
  <c r="H67" i="69" s="1"/>
  <c r="G66" i="69"/>
  <c r="G67" i="69" s="1"/>
  <c r="F66" i="69"/>
  <c r="F67" i="69" s="1"/>
  <c r="E66" i="69"/>
  <c r="E67" i="69" s="1"/>
  <c r="D66" i="69"/>
  <c r="D67" i="69" s="1"/>
  <c r="BT64" i="69"/>
  <c r="BT65" i="69" s="1"/>
  <c r="BS64" i="69"/>
  <c r="BS65" i="69" s="1"/>
  <c r="BR64" i="69"/>
  <c r="BR65" i="69" s="1"/>
  <c r="BQ64" i="69"/>
  <c r="BQ65" i="69" s="1"/>
  <c r="BP64" i="69"/>
  <c r="BP65" i="69" s="1"/>
  <c r="BO64" i="69"/>
  <c r="BO65" i="69" s="1"/>
  <c r="BN64" i="69"/>
  <c r="BN65" i="69" s="1"/>
  <c r="BM64" i="69"/>
  <c r="BM65" i="69" s="1"/>
  <c r="BL64" i="69"/>
  <c r="BL65" i="69" s="1"/>
  <c r="BK64" i="69"/>
  <c r="BK65" i="69" s="1"/>
  <c r="BJ64" i="69"/>
  <c r="BJ65" i="69" s="1"/>
  <c r="BI64" i="69"/>
  <c r="BI65" i="69" s="1"/>
  <c r="BH64" i="69"/>
  <c r="BH65" i="69" s="1"/>
  <c r="BG64" i="69"/>
  <c r="BG65" i="69" s="1"/>
  <c r="BF64" i="69"/>
  <c r="BF65" i="69" s="1"/>
  <c r="BE64" i="69"/>
  <c r="BE65" i="69" s="1"/>
  <c r="BD64" i="69"/>
  <c r="BD65" i="69" s="1"/>
  <c r="BC64" i="69"/>
  <c r="BC65" i="69" s="1"/>
  <c r="BB64" i="69"/>
  <c r="BB65" i="69" s="1"/>
  <c r="BA64" i="69"/>
  <c r="BA65" i="69" s="1"/>
  <c r="AZ64" i="69"/>
  <c r="AZ65" i="69" s="1"/>
  <c r="AY64" i="69"/>
  <c r="AY65" i="69" s="1"/>
  <c r="AX64" i="69"/>
  <c r="AX65" i="69" s="1"/>
  <c r="AW64" i="69"/>
  <c r="AW65" i="69" s="1"/>
  <c r="AV64" i="69"/>
  <c r="AV65" i="69" s="1"/>
  <c r="AU64" i="69"/>
  <c r="AU65" i="69" s="1"/>
  <c r="AT64" i="69"/>
  <c r="AT65" i="69" s="1"/>
  <c r="AS64" i="69"/>
  <c r="AS65" i="69" s="1"/>
  <c r="AR64" i="69"/>
  <c r="AR65" i="69" s="1"/>
  <c r="AQ64" i="69"/>
  <c r="AQ65" i="69" s="1"/>
  <c r="AP64" i="69"/>
  <c r="AP65" i="69" s="1"/>
  <c r="AO64" i="69"/>
  <c r="AO65" i="69" s="1"/>
  <c r="AN64" i="69"/>
  <c r="AN65" i="69" s="1"/>
  <c r="AM64" i="69"/>
  <c r="AM65" i="69" s="1"/>
  <c r="AL64" i="69"/>
  <c r="AL65" i="69" s="1"/>
  <c r="AK64" i="69"/>
  <c r="AK65" i="69" s="1"/>
  <c r="AJ64" i="69"/>
  <c r="AJ65" i="69" s="1"/>
  <c r="AI64" i="69"/>
  <c r="AI65" i="69" s="1"/>
  <c r="AH64" i="69"/>
  <c r="AH65" i="69" s="1"/>
  <c r="AG64" i="69"/>
  <c r="AG65" i="69" s="1"/>
  <c r="AF64" i="69"/>
  <c r="AF65" i="69" s="1"/>
  <c r="AE64" i="69"/>
  <c r="AE65" i="69" s="1"/>
  <c r="AD64" i="69"/>
  <c r="AD65" i="69" s="1"/>
  <c r="AC64" i="69"/>
  <c r="AC65" i="69" s="1"/>
  <c r="AB64" i="69"/>
  <c r="AB65" i="69" s="1"/>
  <c r="AA64" i="69"/>
  <c r="AA65" i="69" s="1"/>
  <c r="Z64" i="69"/>
  <c r="Z65" i="69" s="1"/>
  <c r="Y64" i="69"/>
  <c r="Y65" i="69" s="1"/>
  <c r="X64" i="69"/>
  <c r="X65" i="69" s="1"/>
  <c r="W64" i="69"/>
  <c r="W65" i="69" s="1"/>
  <c r="V64" i="69"/>
  <c r="V65" i="69" s="1"/>
  <c r="U64" i="69"/>
  <c r="U65" i="69" s="1"/>
  <c r="T64" i="69"/>
  <c r="T65" i="69" s="1"/>
  <c r="S64" i="69"/>
  <c r="S65" i="69" s="1"/>
  <c r="R64" i="69"/>
  <c r="R65" i="69" s="1"/>
  <c r="Q64" i="69"/>
  <c r="Q65" i="69" s="1"/>
  <c r="P64" i="69"/>
  <c r="P65" i="69" s="1"/>
  <c r="O64" i="69"/>
  <c r="O65" i="69" s="1"/>
  <c r="N64" i="69"/>
  <c r="N65" i="69" s="1"/>
  <c r="M64" i="69"/>
  <c r="M65" i="69" s="1"/>
  <c r="L64" i="69"/>
  <c r="L65" i="69" s="1"/>
  <c r="K64" i="69"/>
  <c r="K65" i="69" s="1"/>
  <c r="J64" i="69"/>
  <c r="J65" i="69" s="1"/>
  <c r="I64" i="69"/>
  <c r="I65" i="69" s="1"/>
  <c r="H64" i="69"/>
  <c r="H65" i="69" s="1"/>
  <c r="G64" i="69"/>
  <c r="G65" i="69" s="1"/>
  <c r="F64" i="69"/>
  <c r="F65" i="69" s="1"/>
  <c r="E64" i="69"/>
  <c r="E65" i="69" s="1"/>
  <c r="D64" i="69"/>
  <c r="D65" i="69" s="1"/>
  <c r="C64" i="69"/>
  <c r="C65" i="69" s="1"/>
  <c r="BT48" i="69"/>
  <c r="BT49" i="69" s="1"/>
  <c r="BS48" i="69"/>
  <c r="BS49" i="69" s="1"/>
  <c r="BR48" i="69"/>
  <c r="BR49" i="69" s="1"/>
  <c r="BQ48" i="69"/>
  <c r="BQ49" i="69" s="1"/>
  <c r="BP48" i="69"/>
  <c r="BP49" i="69" s="1"/>
  <c r="BO48" i="69"/>
  <c r="BO49" i="69" s="1"/>
  <c r="BN48" i="69"/>
  <c r="BN49" i="69" s="1"/>
  <c r="BM48" i="69"/>
  <c r="BM49" i="69" s="1"/>
  <c r="BL48" i="69"/>
  <c r="BL49" i="69" s="1"/>
  <c r="BK48" i="69"/>
  <c r="BK49" i="69" s="1"/>
  <c r="BJ48" i="69"/>
  <c r="BJ49" i="69" s="1"/>
  <c r="BI48" i="69"/>
  <c r="BI49" i="69" s="1"/>
  <c r="BH48" i="69"/>
  <c r="BH49" i="69" s="1"/>
  <c r="BG48" i="69"/>
  <c r="BG49" i="69" s="1"/>
  <c r="BF48" i="69"/>
  <c r="BF49" i="69" s="1"/>
  <c r="BE48" i="69"/>
  <c r="BE49" i="69" s="1"/>
  <c r="BD48" i="69"/>
  <c r="BD49" i="69" s="1"/>
  <c r="BC48" i="69"/>
  <c r="BC49" i="69" s="1"/>
  <c r="BB48" i="69"/>
  <c r="BB49" i="69" s="1"/>
  <c r="BA48" i="69"/>
  <c r="BA49" i="69" s="1"/>
  <c r="AZ48" i="69"/>
  <c r="AZ49" i="69" s="1"/>
  <c r="AY48" i="69"/>
  <c r="AY49" i="69" s="1"/>
  <c r="AX48" i="69"/>
  <c r="AX49" i="69" s="1"/>
  <c r="AW48" i="69"/>
  <c r="AW49" i="69" s="1"/>
  <c r="AV48" i="69"/>
  <c r="AV49" i="69" s="1"/>
  <c r="AU48" i="69"/>
  <c r="AU49" i="69" s="1"/>
  <c r="AT48" i="69"/>
  <c r="AT49" i="69" s="1"/>
  <c r="AS48" i="69"/>
  <c r="AS49" i="69" s="1"/>
  <c r="AR48" i="69"/>
  <c r="AR49" i="69" s="1"/>
  <c r="AQ48" i="69"/>
  <c r="AQ49" i="69" s="1"/>
  <c r="AP48" i="69"/>
  <c r="AP49" i="69" s="1"/>
  <c r="AO48" i="69"/>
  <c r="AO49" i="69" s="1"/>
  <c r="AN48" i="69"/>
  <c r="AN49" i="69" s="1"/>
  <c r="AM48" i="69"/>
  <c r="AM49" i="69" s="1"/>
  <c r="AL48" i="69"/>
  <c r="AL49" i="69" s="1"/>
  <c r="AK48" i="69"/>
  <c r="AK49" i="69" s="1"/>
  <c r="AJ48" i="69"/>
  <c r="AJ49" i="69" s="1"/>
  <c r="AI48" i="69"/>
  <c r="AI49" i="69" s="1"/>
  <c r="AH48" i="69"/>
  <c r="AH49" i="69" s="1"/>
  <c r="AG48" i="69"/>
  <c r="AG49" i="69" s="1"/>
  <c r="AF48" i="69"/>
  <c r="AF49" i="69" s="1"/>
  <c r="AE48" i="69"/>
  <c r="AE49" i="69" s="1"/>
  <c r="AD48" i="69"/>
  <c r="AD49" i="69" s="1"/>
  <c r="AC48" i="69"/>
  <c r="AC49" i="69" s="1"/>
  <c r="AB48" i="69"/>
  <c r="AB49" i="69" s="1"/>
  <c r="AA48" i="69"/>
  <c r="AA49" i="69" s="1"/>
  <c r="Z48" i="69"/>
  <c r="Z49" i="69" s="1"/>
  <c r="Y48" i="69"/>
  <c r="Y49" i="69" s="1"/>
  <c r="X48" i="69"/>
  <c r="X49" i="69" s="1"/>
  <c r="W48" i="69"/>
  <c r="W49" i="69" s="1"/>
  <c r="V48" i="69"/>
  <c r="V49" i="69" s="1"/>
  <c r="U48" i="69"/>
  <c r="U49" i="69" s="1"/>
  <c r="T48" i="69"/>
  <c r="T49" i="69" s="1"/>
  <c r="S48" i="69"/>
  <c r="S49" i="69" s="1"/>
  <c r="R48" i="69"/>
  <c r="R49" i="69" s="1"/>
  <c r="Q48" i="69"/>
  <c r="Q49" i="69" s="1"/>
  <c r="P48" i="69"/>
  <c r="P49" i="69" s="1"/>
  <c r="O48" i="69"/>
  <c r="O49" i="69" s="1"/>
  <c r="N48" i="69"/>
  <c r="N49" i="69" s="1"/>
  <c r="M48" i="69"/>
  <c r="M49" i="69" s="1"/>
  <c r="L48" i="69"/>
  <c r="L49" i="69" s="1"/>
  <c r="K48" i="69"/>
  <c r="K49" i="69" s="1"/>
  <c r="J48" i="69"/>
  <c r="J49" i="69" s="1"/>
  <c r="I48" i="69"/>
  <c r="I49" i="69" s="1"/>
  <c r="H48" i="69"/>
  <c r="H49" i="69" s="1"/>
  <c r="G48" i="69"/>
  <c r="G49" i="69" s="1"/>
  <c r="F48" i="69"/>
  <c r="F49" i="69" s="1"/>
  <c r="E48" i="69"/>
  <c r="E49" i="69" s="1"/>
  <c r="D48" i="69"/>
  <c r="D49" i="69" s="1"/>
  <c r="CC37" i="69"/>
  <c r="CC36" i="69"/>
  <c r="CC35" i="69"/>
  <c r="C48" i="69" s="1"/>
  <c r="C49" i="69" s="1"/>
  <c r="BT29" i="69"/>
  <c r="BT30" i="69" s="1"/>
  <c r="BS29" i="69"/>
  <c r="BS30" i="69" s="1"/>
  <c r="BR29" i="69"/>
  <c r="BR30" i="69" s="1"/>
  <c r="BQ29" i="69"/>
  <c r="BQ30" i="69" s="1"/>
  <c r="BP29" i="69"/>
  <c r="BP30" i="69" s="1"/>
  <c r="BO29" i="69"/>
  <c r="BO30" i="69" s="1"/>
  <c r="BN29" i="69"/>
  <c r="BN30" i="69" s="1"/>
  <c r="BM29" i="69"/>
  <c r="BM30" i="69" s="1"/>
  <c r="BL29" i="69"/>
  <c r="BL30" i="69" s="1"/>
  <c r="BK29" i="69"/>
  <c r="BK30" i="69" s="1"/>
  <c r="BJ29" i="69"/>
  <c r="BJ30" i="69" s="1"/>
  <c r="BI29" i="69"/>
  <c r="BI30" i="69" s="1"/>
  <c r="BH29" i="69"/>
  <c r="BH30" i="69" s="1"/>
  <c r="BG29" i="69"/>
  <c r="BG30" i="69" s="1"/>
  <c r="BF29" i="69"/>
  <c r="BF30" i="69" s="1"/>
  <c r="BE29" i="69"/>
  <c r="BE30" i="69" s="1"/>
  <c r="BD29" i="69"/>
  <c r="BD30" i="69" s="1"/>
  <c r="BC29" i="69"/>
  <c r="BC30" i="69" s="1"/>
  <c r="BB29" i="69"/>
  <c r="BB30" i="69" s="1"/>
  <c r="BA29" i="69"/>
  <c r="BA30" i="69" s="1"/>
  <c r="AZ29" i="69"/>
  <c r="AZ30" i="69" s="1"/>
  <c r="AY29" i="69"/>
  <c r="AY30" i="69" s="1"/>
  <c r="AX29" i="69"/>
  <c r="AX30" i="69" s="1"/>
  <c r="AW29" i="69"/>
  <c r="AW30" i="69" s="1"/>
  <c r="AV29" i="69"/>
  <c r="AV30" i="69" s="1"/>
  <c r="AU29" i="69"/>
  <c r="AU30" i="69" s="1"/>
  <c r="AT29" i="69"/>
  <c r="AT30" i="69" s="1"/>
  <c r="AS29" i="69"/>
  <c r="AS30" i="69" s="1"/>
  <c r="AR29" i="69"/>
  <c r="AR30" i="69" s="1"/>
  <c r="AQ29" i="69"/>
  <c r="AQ30" i="69" s="1"/>
  <c r="AP29" i="69"/>
  <c r="AP30" i="69" s="1"/>
  <c r="AO29" i="69"/>
  <c r="AO30" i="69" s="1"/>
  <c r="AN29" i="69"/>
  <c r="AN30" i="69" s="1"/>
  <c r="AM29" i="69"/>
  <c r="AM30" i="69" s="1"/>
  <c r="AL29" i="69"/>
  <c r="AL30" i="69" s="1"/>
  <c r="AK29" i="69"/>
  <c r="AK30" i="69" s="1"/>
  <c r="AJ29" i="69"/>
  <c r="AJ30" i="69" s="1"/>
  <c r="AI29" i="69"/>
  <c r="AI30" i="69" s="1"/>
  <c r="AH29" i="69"/>
  <c r="AH30" i="69" s="1"/>
  <c r="AG29" i="69"/>
  <c r="AG30" i="69" s="1"/>
  <c r="AF29" i="69"/>
  <c r="AF30" i="69" s="1"/>
  <c r="AE29" i="69"/>
  <c r="AE30" i="69" s="1"/>
  <c r="AD29" i="69"/>
  <c r="AD30" i="69" s="1"/>
  <c r="AC29" i="69"/>
  <c r="AC30" i="69" s="1"/>
  <c r="AB29" i="69"/>
  <c r="AB30" i="69" s="1"/>
  <c r="AA29" i="69"/>
  <c r="AA30" i="69" s="1"/>
  <c r="Z29" i="69"/>
  <c r="Z30" i="69" s="1"/>
  <c r="Y29" i="69"/>
  <c r="Y30" i="69" s="1"/>
  <c r="X29" i="69"/>
  <c r="X30" i="69" s="1"/>
  <c r="W29" i="69"/>
  <c r="W30" i="69" s="1"/>
  <c r="V29" i="69"/>
  <c r="V30" i="69" s="1"/>
  <c r="U29" i="69"/>
  <c r="U30" i="69" s="1"/>
  <c r="T29" i="69"/>
  <c r="T30" i="69" s="1"/>
  <c r="S29" i="69"/>
  <c r="S30" i="69" s="1"/>
  <c r="R29" i="69"/>
  <c r="R30" i="69" s="1"/>
  <c r="Q29" i="69"/>
  <c r="Q30" i="69" s="1"/>
  <c r="P29" i="69"/>
  <c r="P30" i="69" s="1"/>
  <c r="O29" i="69"/>
  <c r="O30" i="69" s="1"/>
  <c r="N29" i="69"/>
  <c r="N30" i="69" s="1"/>
  <c r="M29" i="69"/>
  <c r="M30" i="69" s="1"/>
  <c r="L29" i="69"/>
  <c r="L30" i="69" s="1"/>
  <c r="K29" i="69"/>
  <c r="K30" i="69" s="1"/>
  <c r="J29" i="69"/>
  <c r="J30" i="69" s="1"/>
  <c r="I29" i="69"/>
  <c r="I30" i="69" s="1"/>
  <c r="H29" i="69"/>
  <c r="H30" i="69" s="1"/>
  <c r="G29" i="69"/>
  <c r="G30" i="69" s="1"/>
  <c r="F29" i="69"/>
  <c r="F30" i="69" s="1"/>
  <c r="E29" i="69"/>
  <c r="E30" i="69" s="1"/>
  <c r="D29" i="69"/>
  <c r="D30" i="69" s="1"/>
  <c r="C29" i="69"/>
  <c r="C30" i="69" s="1"/>
  <c r="C32" i="69" s="1"/>
  <c r="CB5" i="69"/>
  <c r="BV316" i="68"/>
  <c r="BU316" i="68"/>
  <c r="BT316" i="68"/>
  <c r="BS316" i="68"/>
  <c r="BR316" i="68"/>
  <c r="BQ316" i="68"/>
  <c r="BP316" i="68"/>
  <c r="BO316" i="68"/>
  <c r="BN316" i="68"/>
  <c r="BM316" i="68"/>
  <c r="BL316" i="68"/>
  <c r="BK316" i="68"/>
  <c r="BJ316" i="68"/>
  <c r="BI316" i="68"/>
  <c r="BH316" i="68"/>
  <c r="BG316" i="68"/>
  <c r="BF316" i="68"/>
  <c r="BE316" i="68"/>
  <c r="BD316" i="68"/>
  <c r="BC316" i="68"/>
  <c r="BB316" i="68"/>
  <c r="BA316" i="68"/>
  <c r="AZ316" i="68"/>
  <c r="AY316" i="68"/>
  <c r="AX316" i="68"/>
  <c r="AW316" i="68"/>
  <c r="AV316" i="68"/>
  <c r="AU316" i="68"/>
  <c r="AT316" i="68"/>
  <c r="AS316" i="68"/>
  <c r="AR316" i="68"/>
  <c r="AQ316" i="68"/>
  <c r="AP316" i="68"/>
  <c r="AO316" i="68"/>
  <c r="AN316" i="68"/>
  <c r="AM316" i="68"/>
  <c r="AL316" i="68"/>
  <c r="AK316" i="68"/>
  <c r="AJ316" i="68"/>
  <c r="AI316" i="68"/>
  <c r="AH316" i="68"/>
  <c r="AG316" i="68"/>
  <c r="AF316" i="68"/>
  <c r="AE316" i="68"/>
  <c r="AD316" i="68"/>
  <c r="AC316" i="68"/>
  <c r="AB316" i="68"/>
  <c r="AA316" i="68"/>
  <c r="Z316" i="68"/>
  <c r="Y316" i="68"/>
  <c r="X316" i="68"/>
  <c r="W316" i="68"/>
  <c r="V316" i="68"/>
  <c r="U316" i="68"/>
  <c r="T316" i="68"/>
  <c r="S316" i="68"/>
  <c r="R316" i="68"/>
  <c r="Q316" i="68"/>
  <c r="P316" i="68"/>
  <c r="O316" i="68"/>
  <c r="N316" i="68"/>
  <c r="M316" i="68"/>
  <c r="L316" i="68"/>
  <c r="K316" i="68"/>
  <c r="J316" i="68"/>
  <c r="I316" i="68"/>
  <c r="H316" i="68"/>
  <c r="G316" i="68"/>
  <c r="F316" i="68"/>
  <c r="E316" i="68"/>
  <c r="BV315" i="68"/>
  <c r="BU315" i="68"/>
  <c r="BT315" i="68"/>
  <c r="BS315" i="68"/>
  <c r="BR315" i="68"/>
  <c r="BQ315" i="68"/>
  <c r="BP315" i="68"/>
  <c r="BO315" i="68"/>
  <c r="BN315" i="68"/>
  <c r="BM315" i="68"/>
  <c r="BL315" i="68"/>
  <c r="BK315" i="68"/>
  <c r="BJ315" i="68"/>
  <c r="BI315" i="68"/>
  <c r="BH315" i="68"/>
  <c r="BG315" i="68"/>
  <c r="BF315" i="68"/>
  <c r="BE315" i="68"/>
  <c r="BD315" i="68"/>
  <c r="BC315" i="68"/>
  <c r="BB315" i="68"/>
  <c r="BA315" i="68"/>
  <c r="AZ315" i="68"/>
  <c r="AY315" i="68"/>
  <c r="AX315" i="68"/>
  <c r="AW315" i="68"/>
  <c r="AV315" i="68"/>
  <c r="AU315" i="68"/>
  <c r="AT315" i="68"/>
  <c r="AS315" i="68"/>
  <c r="AR315" i="68"/>
  <c r="AQ315" i="68"/>
  <c r="AP315" i="68"/>
  <c r="AO315" i="68"/>
  <c r="AN315" i="68"/>
  <c r="AM315" i="68"/>
  <c r="AL315" i="68"/>
  <c r="AK315" i="68"/>
  <c r="AJ315" i="68"/>
  <c r="AI315" i="68"/>
  <c r="AH315" i="68"/>
  <c r="AG315" i="68"/>
  <c r="AF315" i="68"/>
  <c r="AE315" i="68"/>
  <c r="AD315" i="68"/>
  <c r="AC315" i="68"/>
  <c r="AB315" i="68"/>
  <c r="AA315" i="68"/>
  <c r="Z315" i="68"/>
  <c r="Y315" i="68"/>
  <c r="X315" i="68"/>
  <c r="W315" i="68"/>
  <c r="V315" i="68"/>
  <c r="U315" i="68"/>
  <c r="T315" i="68"/>
  <c r="S315" i="68"/>
  <c r="R315" i="68"/>
  <c r="Q315" i="68"/>
  <c r="P315" i="68"/>
  <c r="O315" i="68"/>
  <c r="N315" i="68"/>
  <c r="M315" i="68"/>
  <c r="L315" i="68"/>
  <c r="K315" i="68"/>
  <c r="J315" i="68"/>
  <c r="I315" i="68"/>
  <c r="H315" i="68"/>
  <c r="G315" i="68"/>
  <c r="F315" i="68"/>
  <c r="E315" i="68"/>
  <c r="BV314" i="68"/>
  <c r="BU314" i="68"/>
  <c r="BT314" i="68"/>
  <c r="BS314" i="68"/>
  <c r="BR314" i="68"/>
  <c r="BQ314" i="68"/>
  <c r="BP314" i="68"/>
  <c r="BO314" i="68"/>
  <c r="BN314" i="68"/>
  <c r="BM314" i="68"/>
  <c r="BL314" i="68"/>
  <c r="BK314" i="68"/>
  <c r="BJ314" i="68"/>
  <c r="BI314" i="68"/>
  <c r="BH314" i="68"/>
  <c r="BG314" i="68"/>
  <c r="BF314" i="68"/>
  <c r="BE314" i="68"/>
  <c r="BD314" i="68"/>
  <c r="BC314" i="68"/>
  <c r="BB314" i="68"/>
  <c r="BA314" i="68"/>
  <c r="AZ314" i="68"/>
  <c r="AY314" i="68"/>
  <c r="AX314" i="68"/>
  <c r="AW314" i="68"/>
  <c r="AV314" i="68"/>
  <c r="AU314" i="68"/>
  <c r="AT314" i="68"/>
  <c r="AS314" i="68"/>
  <c r="AR314" i="68"/>
  <c r="AQ314" i="68"/>
  <c r="AP314" i="68"/>
  <c r="AO314" i="68"/>
  <c r="AN314" i="68"/>
  <c r="AM314" i="68"/>
  <c r="AL314" i="68"/>
  <c r="AK314" i="68"/>
  <c r="AJ314" i="68"/>
  <c r="AI314" i="68"/>
  <c r="AH314" i="68"/>
  <c r="AG314" i="68"/>
  <c r="AF314" i="68"/>
  <c r="AE314" i="68"/>
  <c r="AD314" i="68"/>
  <c r="AC314" i="68"/>
  <c r="AB314" i="68"/>
  <c r="AA314" i="68"/>
  <c r="Z314" i="68"/>
  <c r="Y314" i="68"/>
  <c r="X314" i="68"/>
  <c r="W314" i="68"/>
  <c r="V314" i="68"/>
  <c r="U314" i="68"/>
  <c r="T314" i="68"/>
  <c r="S314" i="68"/>
  <c r="R314" i="68"/>
  <c r="Q314" i="68"/>
  <c r="P314" i="68"/>
  <c r="O314" i="68"/>
  <c r="N314" i="68"/>
  <c r="M314" i="68"/>
  <c r="L314" i="68"/>
  <c r="K314" i="68"/>
  <c r="J314" i="68"/>
  <c r="I314" i="68"/>
  <c r="H314" i="68"/>
  <c r="G314" i="68"/>
  <c r="F314" i="68"/>
  <c r="E314" i="68"/>
  <c r="E306" i="68"/>
  <c r="BV303" i="68"/>
  <c r="BU303" i="68"/>
  <c r="BT303" i="68"/>
  <c r="BS303" i="68"/>
  <c r="BR303" i="68"/>
  <c r="BQ303" i="68"/>
  <c r="BP303" i="68"/>
  <c r="BO303" i="68"/>
  <c r="BN303" i="68"/>
  <c r="BM303" i="68"/>
  <c r="BL303" i="68"/>
  <c r="BK303" i="68"/>
  <c r="BJ303" i="68"/>
  <c r="BI303" i="68"/>
  <c r="BH303" i="68"/>
  <c r="BG303" i="68"/>
  <c r="BF303" i="68"/>
  <c r="BE303" i="68"/>
  <c r="BD303" i="68"/>
  <c r="BC303" i="68"/>
  <c r="BB303" i="68"/>
  <c r="BA303" i="68"/>
  <c r="AZ303" i="68"/>
  <c r="AY303" i="68"/>
  <c r="AX303" i="68"/>
  <c r="AW303" i="68"/>
  <c r="AV303" i="68"/>
  <c r="AU303" i="68"/>
  <c r="AT303" i="68"/>
  <c r="AS303" i="68"/>
  <c r="AR303" i="68"/>
  <c r="AQ303" i="68"/>
  <c r="AP303" i="68"/>
  <c r="AO303" i="68"/>
  <c r="AN303" i="68"/>
  <c r="AM303" i="68"/>
  <c r="AL303" i="68"/>
  <c r="AK303" i="68"/>
  <c r="AJ303" i="68"/>
  <c r="AI303" i="68"/>
  <c r="AH303" i="68"/>
  <c r="AG303" i="68"/>
  <c r="AF303" i="68"/>
  <c r="AE303" i="68"/>
  <c r="AD303" i="68"/>
  <c r="AC303" i="68"/>
  <c r="AB303" i="68"/>
  <c r="AA303" i="68"/>
  <c r="Z303" i="68"/>
  <c r="Y303" i="68"/>
  <c r="X303" i="68"/>
  <c r="W303" i="68"/>
  <c r="V303" i="68"/>
  <c r="U303" i="68"/>
  <c r="T303" i="68"/>
  <c r="S303" i="68"/>
  <c r="R303" i="68"/>
  <c r="Q303" i="68"/>
  <c r="P303" i="68"/>
  <c r="O303" i="68"/>
  <c r="N303" i="68"/>
  <c r="M303" i="68"/>
  <c r="L303" i="68"/>
  <c r="K303" i="68"/>
  <c r="J303" i="68"/>
  <c r="I303" i="68"/>
  <c r="H303" i="68"/>
  <c r="G303" i="68"/>
  <c r="F303" i="68"/>
  <c r="E303" i="68"/>
  <c r="BV300" i="68"/>
  <c r="BU300" i="68"/>
  <c r="BT300" i="68"/>
  <c r="BS300" i="68"/>
  <c r="BR300" i="68"/>
  <c r="BQ300" i="68"/>
  <c r="BP300" i="68"/>
  <c r="BO300" i="68"/>
  <c r="BN300" i="68"/>
  <c r="BM300" i="68"/>
  <c r="BL300" i="68"/>
  <c r="BK300" i="68"/>
  <c r="BJ300" i="68"/>
  <c r="BI300" i="68"/>
  <c r="BH300" i="68"/>
  <c r="BG300" i="68"/>
  <c r="BF300" i="68"/>
  <c r="BE300" i="68"/>
  <c r="BD300" i="68"/>
  <c r="BC300" i="68"/>
  <c r="BB300" i="68"/>
  <c r="BA300" i="68"/>
  <c r="AZ300" i="68"/>
  <c r="AY300" i="68"/>
  <c r="AX300" i="68"/>
  <c r="AW300" i="68"/>
  <c r="AV300" i="68"/>
  <c r="AU300" i="68"/>
  <c r="AT300" i="68"/>
  <c r="AS300" i="68"/>
  <c r="AR300" i="68"/>
  <c r="AQ300" i="68"/>
  <c r="AP300" i="68"/>
  <c r="AO300" i="68"/>
  <c r="AN300" i="68"/>
  <c r="AM300" i="68"/>
  <c r="AL300" i="68"/>
  <c r="AK300" i="68"/>
  <c r="AJ300" i="68"/>
  <c r="AI300" i="68"/>
  <c r="AH300" i="68"/>
  <c r="AG300" i="68"/>
  <c r="AF300" i="68"/>
  <c r="AE300" i="68"/>
  <c r="AD300" i="68"/>
  <c r="AC300" i="68"/>
  <c r="AB300" i="68"/>
  <c r="AA300" i="68"/>
  <c r="Z300" i="68"/>
  <c r="Y300" i="68"/>
  <c r="X300" i="68"/>
  <c r="W300" i="68"/>
  <c r="V300" i="68"/>
  <c r="U300" i="68"/>
  <c r="T300" i="68"/>
  <c r="S300" i="68"/>
  <c r="R300" i="68"/>
  <c r="Q300" i="68"/>
  <c r="P300" i="68"/>
  <c r="O300" i="68"/>
  <c r="N300" i="68"/>
  <c r="M300" i="68"/>
  <c r="L300" i="68"/>
  <c r="K300" i="68"/>
  <c r="J300" i="68"/>
  <c r="I300" i="68"/>
  <c r="H300" i="68"/>
  <c r="G300" i="68"/>
  <c r="F300" i="68"/>
  <c r="E300" i="68"/>
  <c r="BV292" i="68"/>
  <c r="BU292" i="68"/>
  <c r="BT292" i="68"/>
  <c r="BS292" i="68"/>
  <c r="BR292" i="68"/>
  <c r="BQ292" i="68"/>
  <c r="BP292" i="68"/>
  <c r="BO292" i="68"/>
  <c r="BN292" i="68"/>
  <c r="BM292" i="68"/>
  <c r="BL292" i="68"/>
  <c r="BK292" i="68"/>
  <c r="BJ292" i="68"/>
  <c r="BI292" i="68"/>
  <c r="BH292" i="68"/>
  <c r="BG292" i="68"/>
  <c r="BF292" i="68"/>
  <c r="BE292" i="68"/>
  <c r="BD292" i="68"/>
  <c r="BC292" i="68"/>
  <c r="BB292" i="68"/>
  <c r="BA292" i="68"/>
  <c r="AZ292" i="68"/>
  <c r="AY292" i="68"/>
  <c r="AX292" i="68"/>
  <c r="AW292" i="68"/>
  <c r="AV292" i="68"/>
  <c r="AU292" i="68"/>
  <c r="AT292" i="68"/>
  <c r="AS292" i="68"/>
  <c r="AR292" i="68"/>
  <c r="AQ292" i="68"/>
  <c r="AP292" i="68"/>
  <c r="AO292" i="68"/>
  <c r="AN292" i="68"/>
  <c r="AM292" i="68"/>
  <c r="AL292" i="68"/>
  <c r="AK292" i="68"/>
  <c r="AJ292" i="68"/>
  <c r="AI292" i="68"/>
  <c r="AH292" i="68"/>
  <c r="AG292" i="68"/>
  <c r="AF292" i="68"/>
  <c r="AE292" i="68"/>
  <c r="AD292" i="68"/>
  <c r="AC292" i="68"/>
  <c r="AB292" i="68"/>
  <c r="AA292" i="68"/>
  <c r="Z292" i="68"/>
  <c r="Y292" i="68"/>
  <c r="X292" i="68"/>
  <c r="W292" i="68"/>
  <c r="V292" i="68"/>
  <c r="U292" i="68"/>
  <c r="T292" i="68"/>
  <c r="S292" i="68"/>
  <c r="R292" i="68"/>
  <c r="Q292" i="68"/>
  <c r="P292" i="68"/>
  <c r="O292" i="68"/>
  <c r="N292" i="68"/>
  <c r="M292" i="68"/>
  <c r="L292" i="68"/>
  <c r="K292" i="68"/>
  <c r="J292" i="68"/>
  <c r="I292" i="68"/>
  <c r="H292" i="68"/>
  <c r="G292" i="68"/>
  <c r="F292" i="68"/>
  <c r="E292" i="68"/>
  <c r="BV291" i="68"/>
  <c r="BU291" i="68"/>
  <c r="BT291" i="68"/>
  <c r="BS291" i="68"/>
  <c r="BR291" i="68"/>
  <c r="BQ291" i="68"/>
  <c r="BP291" i="68"/>
  <c r="BO291" i="68"/>
  <c r="BN291" i="68"/>
  <c r="BM291" i="68"/>
  <c r="BL291" i="68"/>
  <c r="BK291" i="68"/>
  <c r="BJ291" i="68"/>
  <c r="BI291" i="68"/>
  <c r="BH291" i="68"/>
  <c r="BG291" i="68"/>
  <c r="BF291" i="68"/>
  <c r="BE291" i="68"/>
  <c r="BD291" i="68"/>
  <c r="BC291" i="68"/>
  <c r="BB291" i="68"/>
  <c r="BA291" i="68"/>
  <c r="AZ291" i="68"/>
  <c r="AY291" i="68"/>
  <c r="AX291" i="68"/>
  <c r="AW291" i="68"/>
  <c r="AV291" i="68"/>
  <c r="AU291" i="68"/>
  <c r="AT291" i="68"/>
  <c r="AS291" i="68"/>
  <c r="AR291" i="68"/>
  <c r="AQ291" i="68"/>
  <c r="AP291" i="68"/>
  <c r="AO291" i="68"/>
  <c r="AN291" i="68"/>
  <c r="AM291" i="68"/>
  <c r="AL291" i="68"/>
  <c r="AK291" i="68"/>
  <c r="AJ291" i="68"/>
  <c r="AI291" i="68"/>
  <c r="AH291" i="68"/>
  <c r="AG291" i="68"/>
  <c r="AF291" i="68"/>
  <c r="AE291" i="68"/>
  <c r="AD291" i="68"/>
  <c r="AC291" i="68"/>
  <c r="AB291" i="68"/>
  <c r="AA291" i="68"/>
  <c r="Z291" i="68"/>
  <c r="Y291" i="68"/>
  <c r="X291" i="68"/>
  <c r="W291" i="68"/>
  <c r="V291" i="68"/>
  <c r="U291" i="68"/>
  <c r="T291" i="68"/>
  <c r="S291" i="68"/>
  <c r="R291" i="68"/>
  <c r="Q291" i="68"/>
  <c r="P291" i="68"/>
  <c r="O291" i="68"/>
  <c r="N291" i="68"/>
  <c r="M291" i="68"/>
  <c r="L291" i="68"/>
  <c r="K291" i="68"/>
  <c r="J291" i="68"/>
  <c r="I291" i="68"/>
  <c r="H291" i="68"/>
  <c r="G291" i="68"/>
  <c r="F291" i="68"/>
  <c r="E291" i="68"/>
  <c r="BV290" i="68"/>
  <c r="BU290" i="68"/>
  <c r="BT290" i="68"/>
  <c r="BS290" i="68"/>
  <c r="BR290" i="68"/>
  <c r="BQ290" i="68"/>
  <c r="BP290" i="68"/>
  <c r="BO290" i="68"/>
  <c r="BN290" i="68"/>
  <c r="BM290" i="68"/>
  <c r="BL290" i="68"/>
  <c r="BK290" i="68"/>
  <c r="BJ290" i="68"/>
  <c r="BI290" i="68"/>
  <c r="BH290" i="68"/>
  <c r="BG290" i="68"/>
  <c r="BF290" i="68"/>
  <c r="BE290" i="68"/>
  <c r="BD290" i="68"/>
  <c r="BC290" i="68"/>
  <c r="BB290" i="68"/>
  <c r="BA290" i="68"/>
  <c r="AZ290" i="68"/>
  <c r="AY290" i="68"/>
  <c r="AX290" i="68"/>
  <c r="AW290" i="68"/>
  <c r="AV290" i="68"/>
  <c r="AU290" i="68"/>
  <c r="AT290" i="68"/>
  <c r="AS290" i="68"/>
  <c r="AR290" i="68"/>
  <c r="AQ290" i="68"/>
  <c r="AP290" i="68"/>
  <c r="AO290" i="68"/>
  <c r="AN290" i="68"/>
  <c r="AM290" i="68"/>
  <c r="AL290" i="68"/>
  <c r="AK290" i="68"/>
  <c r="AJ290" i="68"/>
  <c r="AI290" i="68"/>
  <c r="AH290" i="68"/>
  <c r="AG290" i="68"/>
  <c r="AF290" i="68"/>
  <c r="AE290" i="68"/>
  <c r="AD290" i="68"/>
  <c r="AC290" i="68"/>
  <c r="AB290" i="68"/>
  <c r="AA290" i="68"/>
  <c r="Z290" i="68"/>
  <c r="Y290" i="68"/>
  <c r="X290" i="68"/>
  <c r="W290" i="68"/>
  <c r="V290" i="68"/>
  <c r="U290" i="68"/>
  <c r="T290" i="68"/>
  <c r="S290" i="68"/>
  <c r="R290" i="68"/>
  <c r="Q290" i="68"/>
  <c r="P290" i="68"/>
  <c r="O290" i="68"/>
  <c r="N290" i="68"/>
  <c r="M290" i="68"/>
  <c r="L290" i="68"/>
  <c r="K290" i="68"/>
  <c r="J290" i="68"/>
  <c r="I290" i="68"/>
  <c r="H290" i="68"/>
  <c r="G290" i="68"/>
  <c r="F290" i="68"/>
  <c r="E290" i="68"/>
  <c r="BV289" i="68"/>
  <c r="BU289" i="68"/>
  <c r="BT289" i="68"/>
  <c r="BS289" i="68"/>
  <c r="BR289" i="68"/>
  <c r="BQ289" i="68"/>
  <c r="BP289" i="68"/>
  <c r="BO289" i="68"/>
  <c r="BN289" i="68"/>
  <c r="BM289" i="68"/>
  <c r="BL289" i="68"/>
  <c r="BK289" i="68"/>
  <c r="BJ289" i="68"/>
  <c r="BI289" i="68"/>
  <c r="BH289" i="68"/>
  <c r="BG289" i="68"/>
  <c r="BF289" i="68"/>
  <c r="BE289" i="68"/>
  <c r="BD289" i="68"/>
  <c r="BC289" i="68"/>
  <c r="BB289" i="68"/>
  <c r="BA289" i="68"/>
  <c r="AZ289" i="68"/>
  <c r="AY289" i="68"/>
  <c r="AX289" i="68"/>
  <c r="AW289" i="68"/>
  <c r="AV289" i="68"/>
  <c r="AU289" i="68"/>
  <c r="AT289" i="68"/>
  <c r="AS289" i="68"/>
  <c r="AR289" i="68"/>
  <c r="AQ289" i="68"/>
  <c r="AP289" i="68"/>
  <c r="AO289" i="68"/>
  <c r="AN289" i="68"/>
  <c r="AM289" i="68"/>
  <c r="AL289" i="68"/>
  <c r="AK289" i="68"/>
  <c r="AJ289" i="68"/>
  <c r="AI289" i="68"/>
  <c r="AH289" i="68"/>
  <c r="AG289" i="68"/>
  <c r="AF289" i="68"/>
  <c r="AE289" i="68"/>
  <c r="AD289" i="68"/>
  <c r="AC289" i="68"/>
  <c r="AB289" i="68"/>
  <c r="AA289" i="68"/>
  <c r="Z289" i="68"/>
  <c r="Y289" i="68"/>
  <c r="X289" i="68"/>
  <c r="W289" i="68"/>
  <c r="V289" i="68"/>
  <c r="U289" i="68"/>
  <c r="T289" i="68"/>
  <c r="S289" i="68"/>
  <c r="R289" i="68"/>
  <c r="Q289" i="68"/>
  <c r="P289" i="68"/>
  <c r="O289" i="68"/>
  <c r="N289" i="68"/>
  <c r="M289" i="68"/>
  <c r="L289" i="68"/>
  <c r="K289" i="68"/>
  <c r="J289" i="68"/>
  <c r="I289" i="68"/>
  <c r="H289" i="68"/>
  <c r="G289" i="68"/>
  <c r="F289" i="68"/>
  <c r="BV286" i="68"/>
  <c r="BV287" i="68" s="1"/>
  <c r="BU286" i="68"/>
  <c r="BU287" i="68" s="1"/>
  <c r="BT286" i="68"/>
  <c r="BT287" i="68" s="1"/>
  <c r="BS286" i="68"/>
  <c r="BS287" i="68" s="1"/>
  <c r="BR286" i="68"/>
  <c r="BR287" i="68" s="1"/>
  <c r="BQ286" i="68"/>
  <c r="BQ287" i="68" s="1"/>
  <c r="BP286" i="68"/>
  <c r="BP287" i="68" s="1"/>
  <c r="BO286" i="68"/>
  <c r="BO287" i="68" s="1"/>
  <c r="BN286" i="68"/>
  <c r="BN287" i="68" s="1"/>
  <c r="BM286" i="68"/>
  <c r="BM287" i="68" s="1"/>
  <c r="BL286" i="68"/>
  <c r="BL287" i="68" s="1"/>
  <c r="BK286" i="68"/>
  <c r="BK287" i="68" s="1"/>
  <c r="BJ286" i="68"/>
  <c r="BJ287" i="68" s="1"/>
  <c r="BI286" i="68"/>
  <c r="BI287" i="68" s="1"/>
  <c r="BH286" i="68"/>
  <c r="BH287" i="68" s="1"/>
  <c r="BG286" i="68"/>
  <c r="BG287" i="68" s="1"/>
  <c r="BF286" i="68"/>
  <c r="BF287" i="68" s="1"/>
  <c r="BE286" i="68"/>
  <c r="BE287" i="68" s="1"/>
  <c r="BD286" i="68"/>
  <c r="BD287" i="68" s="1"/>
  <c r="BC286" i="68"/>
  <c r="BC287" i="68" s="1"/>
  <c r="BB286" i="68"/>
  <c r="BB287" i="68" s="1"/>
  <c r="BA286" i="68"/>
  <c r="BA287" i="68" s="1"/>
  <c r="AZ286" i="68"/>
  <c r="AZ287" i="68" s="1"/>
  <c r="AY286" i="68"/>
  <c r="AY287" i="68" s="1"/>
  <c r="AX286" i="68"/>
  <c r="AX287" i="68" s="1"/>
  <c r="AW286" i="68"/>
  <c r="AW287" i="68" s="1"/>
  <c r="AV286" i="68"/>
  <c r="AV287" i="68" s="1"/>
  <c r="AU286" i="68"/>
  <c r="AU287" i="68" s="1"/>
  <c r="AT286" i="68"/>
  <c r="AT287" i="68" s="1"/>
  <c r="AS286" i="68"/>
  <c r="AS287" i="68" s="1"/>
  <c r="AR286" i="68"/>
  <c r="AR287" i="68" s="1"/>
  <c r="AQ286" i="68"/>
  <c r="AQ287" i="68" s="1"/>
  <c r="AP286" i="68"/>
  <c r="AP287" i="68" s="1"/>
  <c r="AO286" i="68"/>
  <c r="AO287" i="68" s="1"/>
  <c r="AN286" i="68"/>
  <c r="AN287" i="68" s="1"/>
  <c r="AM286" i="68"/>
  <c r="AM287" i="68" s="1"/>
  <c r="AL286" i="68"/>
  <c r="AL287" i="68" s="1"/>
  <c r="AK286" i="68"/>
  <c r="AK287" i="68" s="1"/>
  <c r="AJ286" i="68"/>
  <c r="AJ287" i="68" s="1"/>
  <c r="AI286" i="68"/>
  <c r="AI287" i="68" s="1"/>
  <c r="AH286" i="68"/>
  <c r="AH287" i="68" s="1"/>
  <c r="AG286" i="68"/>
  <c r="AG287" i="68" s="1"/>
  <c r="AF286" i="68"/>
  <c r="AF287" i="68" s="1"/>
  <c r="AE286" i="68"/>
  <c r="AE287" i="68" s="1"/>
  <c r="AD286" i="68"/>
  <c r="AD287" i="68" s="1"/>
  <c r="AC286" i="68"/>
  <c r="AC287" i="68" s="1"/>
  <c r="AB286" i="68"/>
  <c r="AB287" i="68" s="1"/>
  <c r="AA286" i="68"/>
  <c r="AA287" i="68" s="1"/>
  <c r="Z286" i="68"/>
  <c r="Z287" i="68" s="1"/>
  <c r="Y286" i="68"/>
  <c r="Y287" i="68" s="1"/>
  <c r="X286" i="68"/>
  <c r="X287" i="68" s="1"/>
  <c r="W286" i="68"/>
  <c r="W287" i="68" s="1"/>
  <c r="V286" i="68"/>
  <c r="V287" i="68" s="1"/>
  <c r="U286" i="68"/>
  <c r="U287" i="68" s="1"/>
  <c r="T286" i="68"/>
  <c r="T287" i="68" s="1"/>
  <c r="S286" i="68"/>
  <c r="S287" i="68" s="1"/>
  <c r="R286" i="68"/>
  <c r="R287" i="68" s="1"/>
  <c r="Q286" i="68"/>
  <c r="Q287" i="68" s="1"/>
  <c r="P286" i="68"/>
  <c r="P287" i="68" s="1"/>
  <c r="O286" i="68"/>
  <c r="O287" i="68" s="1"/>
  <c r="N286" i="68"/>
  <c r="N287" i="68" s="1"/>
  <c r="M286" i="68"/>
  <c r="M287" i="68" s="1"/>
  <c r="L286" i="68"/>
  <c r="L287" i="68" s="1"/>
  <c r="K286" i="68"/>
  <c r="K287" i="68" s="1"/>
  <c r="J286" i="68"/>
  <c r="J287" i="68" s="1"/>
  <c r="I286" i="68"/>
  <c r="I287" i="68" s="1"/>
  <c r="H286" i="68"/>
  <c r="H287" i="68" s="1"/>
  <c r="G286" i="68"/>
  <c r="G287" i="68" s="1"/>
  <c r="F286" i="68"/>
  <c r="F287" i="68" s="1"/>
  <c r="E286" i="68"/>
  <c r="E287" i="68" s="1"/>
  <c r="BV285" i="68"/>
  <c r="BU285" i="68"/>
  <c r="BT285" i="68"/>
  <c r="BS285" i="68"/>
  <c r="BR285" i="68"/>
  <c r="BQ285" i="68"/>
  <c r="BP285" i="68"/>
  <c r="BO285" i="68"/>
  <c r="BN285" i="68"/>
  <c r="BM285" i="68"/>
  <c r="BL285" i="68"/>
  <c r="BK285" i="68"/>
  <c r="BJ285" i="68"/>
  <c r="BI285" i="68"/>
  <c r="BH285" i="68"/>
  <c r="BG285" i="68"/>
  <c r="BF285" i="68"/>
  <c r="BE285" i="68"/>
  <c r="BD285" i="68"/>
  <c r="BC285" i="68"/>
  <c r="BB285" i="68"/>
  <c r="BA285" i="68"/>
  <c r="AZ285" i="68"/>
  <c r="AY285" i="68"/>
  <c r="AX285" i="68"/>
  <c r="AW285" i="68"/>
  <c r="AV285" i="68"/>
  <c r="AU285" i="68"/>
  <c r="AT285" i="68"/>
  <c r="AS285" i="68"/>
  <c r="AR285" i="68"/>
  <c r="AQ285" i="68"/>
  <c r="AP285" i="68"/>
  <c r="AO285" i="68"/>
  <c r="AN285" i="68"/>
  <c r="AM285" i="68"/>
  <c r="AL285" i="68"/>
  <c r="AK285" i="68"/>
  <c r="AJ285" i="68"/>
  <c r="AI285" i="68"/>
  <c r="AH285" i="68"/>
  <c r="AG285" i="68"/>
  <c r="AF285" i="68"/>
  <c r="AE285" i="68"/>
  <c r="AD285" i="68"/>
  <c r="AC285" i="68"/>
  <c r="AB285" i="68"/>
  <c r="AA285" i="68"/>
  <c r="Z285" i="68"/>
  <c r="Y285" i="68"/>
  <c r="X285" i="68"/>
  <c r="W285" i="68"/>
  <c r="V285" i="68"/>
  <c r="U285" i="68"/>
  <c r="T285" i="68"/>
  <c r="S285" i="68"/>
  <c r="R285" i="68"/>
  <c r="Q285" i="68"/>
  <c r="P285" i="68"/>
  <c r="O285" i="68"/>
  <c r="N285" i="68"/>
  <c r="M285" i="68"/>
  <c r="L285" i="68"/>
  <c r="K285" i="68"/>
  <c r="J285" i="68"/>
  <c r="I285" i="68"/>
  <c r="H285" i="68"/>
  <c r="G285" i="68"/>
  <c r="F285" i="68"/>
  <c r="E285" i="68"/>
  <c r="BV284" i="68"/>
  <c r="BU284" i="68"/>
  <c r="BT284" i="68"/>
  <c r="BS284" i="68"/>
  <c r="BR284" i="68"/>
  <c r="BQ284" i="68"/>
  <c r="BP284" i="68"/>
  <c r="BO284" i="68"/>
  <c r="BN284" i="68"/>
  <c r="BM284" i="68"/>
  <c r="BL284" i="68"/>
  <c r="BK284" i="68"/>
  <c r="BJ284" i="68"/>
  <c r="BI284" i="68"/>
  <c r="BH284" i="68"/>
  <c r="BG284" i="68"/>
  <c r="BF284" i="68"/>
  <c r="BE284" i="68"/>
  <c r="BD284" i="68"/>
  <c r="BC284" i="68"/>
  <c r="BB284" i="68"/>
  <c r="BA284" i="68"/>
  <c r="AZ284" i="68"/>
  <c r="AY284" i="68"/>
  <c r="AX284" i="68"/>
  <c r="AW284" i="68"/>
  <c r="AV284" i="68"/>
  <c r="AU284" i="68"/>
  <c r="AT284" i="68"/>
  <c r="AS284" i="68"/>
  <c r="AR284" i="68"/>
  <c r="AQ284" i="68"/>
  <c r="AP284" i="68"/>
  <c r="AO284" i="68"/>
  <c r="AN284" i="68"/>
  <c r="AM284" i="68"/>
  <c r="AL284" i="68"/>
  <c r="AK284" i="68"/>
  <c r="AJ284" i="68"/>
  <c r="AI284" i="68"/>
  <c r="AH284" i="68"/>
  <c r="AG284" i="68"/>
  <c r="AF284" i="68"/>
  <c r="AE284" i="68"/>
  <c r="AD284" i="68"/>
  <c r="AC284" i="68"/>
  <c r="AB284" i="68"/>
  <c r="AA284" i="68"/>
  <c r="Z284" i="68"/>
  <c r="Y284" i="68"/>
  <c r="X284" i="68"/>
  <c r="W284" i="68"/>
  <c r="V284" i="68"/>
  <c r="U284" i="68"/>
  <c r="T284" i="68"/>
  <c r="S284" i="68"/>
  <c r="R284" i="68"/>
  <c r="Q284" i="68"/>
  <c r="P284" i="68"/>
  <c r="O284" i="68"/>
  <c r="N284" i="68"/>
  <c r="M284" i="68"/>
  <c r="L284" i="68"/>
  <c r="K284" i="68"/>
  <c r="J284" i="68"/>
  <c r="I284" i="68"/>
  <c r="H284" i="68"/>
  <c r="G284" i="68"/>
  <c r="F284" i="68"/>
  <c r="E284" i="68"/>
  <c r="BV283" i="68"/>
  <c r="BU283" i="68"/>
  <c r="BT283" i="68"/>
  <c r="BS283" i="68"/>
  <c r="BR283" i="68"/>
  <c r="BQ283" i="68"/>
  <c r="BP283" i="68"/>
  <c r="BO283" i="68"/>
  <c r="BN283" i="68"/>
  <c r="BM283" i="68"/>
  <c r="BL283" i="68"/>
  <c r="BK283" i="68"/>
  <c r="BJ283" i="68"/>
  <c r="BI283" i="68"/>
  <c r="BH283" i="68"/>
  <c r="BG283" i="68"/>
  <c r="BF283" i="68"/>
  <c r="BE283" i="68"/>
  <c r="BD283" i="68"/>
  <c r="BC283" i="68"/>
  <c r="BB283" i="68"/>
  <c r="BA283" i="68"/>
  <c r="AZ283" i="68"/>
  <c r="AY283" i="68"/>
  <c r="AX283" i="68"/>
  <c r="AW283" i="68"/>
  <c r="AV283" i="68"/>
  <c r="AU283" i="68"/>
  <c r="AT283" i="68"/>
  <c r="AS283" i="68"/>
  <c r="AR283" i="68"/>
  <c r="AQ283" i="68"/>
  <c r="AP283" i="68"/>
  <c r="AO283" i="68"/>
  <c r="AN283" i="68"/>
  <c r="AM283" i="68"/>
  <c r="AL283" i="68"/>
  <c r="AK283" i="68"/>
  <c r="AJ283" i="68"/>
  <c r="AI283" i="68"/>
  <c r="AH283" i="68"/>
  <c r="AG283" i="68"/>
  <c r="AF283" i="68"/>
  <c r="AE283" i="68"/>
  <c r="AD283" i="68"/>
  <c r="AC283" i="68"/>
  <c r="AB283" i="68"/>
  <c r="AA283" i="68"/>
  <c r="Z283" i="68"/>
  <c r="Y283" i="68"/>
  <c r="X283" i="68"/>
  <c r="W283" i="68"/>
  <c r="V283" i="68"/>
  <c r="U283" i="68"/>
  <c r="T283" i="68"/>
  <c r="S283" i="68"/>
  <c r="R283" i="68"/>
  <c r="Q283" i="68"/>
  <c r="P283" i="68"/>
  <c r="O283" i="68"/>
  <c r="N283" i="68"/>
  <c r="M283" i="68"/>
  <c r="L283" i="68"/>
  <c r="K283" i="68"/>
  <c r="J283" i="68"/>
  <c r="I283" i="68"/>
  <c r="H283" i="68"/>
  <c r="G283" i="68"/>
  <c r="F283" i="68"/>
  <c r="E283" i="68"/>
  <c r="BV282" i="68"/>
  <c r="BU282" i="68"/>
  <c r="BT282" i="68"/>
  <c r="BS282" i="68"/>
  <c r="BR282" i="68"/>
  <c r="BQ282" i="68"/>
  <c r="BP282" i="68"/>
  <c r="BO282" i="68"/>
  <c r="BN282" i="68"/>
  <c r="BM282" i="68"/>
  <c r="BL282" i="68"/>
  <c r="BK282" i="68"/>
  <c r="BJ282" i="68"/>
  <c r="BI282" i="68"/>
  <c r="BH282" i="68"/>
  <c r="BG282" i="68"/>
  <c r="BF282" i="68"/>
  <c r="BE282" i="68"/>
  <c r="BD282" i="68"/>
  <c r="BC282" i="68"/>
  <c r="BB282" i="68"/>
  <c r="BA282" i="68"/>
  <c r="AZ282" i="68"/>
  <c r="AY282" i="68"/>
  <c r="AX282" i="68"/>
  <c r="AW282" i="68"/>
  <c r="AV282" i="68"/>
  <c r="AU282" i="68"/>
  <c r="AT282" i="68"/>
  <c r="AS282" i="68"/>
  <c r="AR282" i="68"/>
  <c r="AQ282" i="68"/>
  <c r="AP282" i="68"/>
  <c r="AO282" i="68"/>
  <c r="AN282" i="68"/>
  <c r="AM282" i="68"/>
  <c r="AL282" i="68"/>
  <c r="AK282" i="68"/>
  <c r="AJ282" i="68"/>
  <c r="AI282" i="68"/>
  <c r="AH282" i="68"/>
  <c r="AG282" i="68"/>
  <c r="AF282" i="68"/>
  <c r="AE282" i="68"/>
  <c r="AD282" i="68"/>
  <c r="AC282" i="68"/>
  <c r="AB282" i="68"/>
  <c r="AA282" i="68"/>
  <c r="Z282" i="68"/>
  <c r="Y282" i="68"/>
  <c r="X282" i="68"/>
  <c r="W282" i="68"/>
  <c r="V282" i="68"/>
  <c r="U282" i="68"/>
  <c r="T282" i="68"/>
  <c r="S282" i="68"/>
  <c r="R282" i="68"/>
  <c r="Q282" i="68"/>
  <c r="P282" i="68"/>
  <c r="O282" i="68"/>
  <c r="N282" i="68"/>
  <c r="M282" i="68"/>
  <c r="L282" i="68"/>
  <c r="K282" i="68"/>
  <c r="J282" i="68"/>
  <c r="I282" i="68"/>
  <c r="H282" i="68"/>
  <c r="G282" i="68"/>
  <c r="F282" i="68"/>
  <c r="E282" i="68"/>
  <c r="CF273" i="68"/>
  <c r="CB273" i="68"/>
  <c r="CF272" i="68"/>
  <c r="CB272" i="68"/>
  <c r="CF271" i="68"/>
  <c r="CB271" i="68"/>
  <c r="CE265" i="68"/>
  <c r="CA265" i="68"/>
  <c r="CE262" i="68"/>
  <c r="CA262" i="68"/>
  <c r="CE261" i="68"/>
  <c r="CA261" i="68"/>
  <c r="CE260" i="68"/>
  <c r="CA260" i="68"/>
  <c r="CE259" i="68"/>
  <c r="CA259" i="68"/>
  <c r="CE258" i="68"/>
  <c r="CA258" i="68"/>
  <c r="CE257" i="68"/>
  <c r="CA257" i="68"/>
  <c r="CE256" i="68"/>
  <c r="CA256" i="68"/>
  <c r="CE255" i="68"/>
  <c r="CA255" i="68"/>
  <c r="CE254" i="68"/>
  <c r="CA254" i="68"/>
  <c r="CE253" i="68"/>
  <c r="CA253" i="68"/>
  <c r="CE252" i="68"/>
  <c r="CA252" i="68"/>
  <c r="CE251" i="68"/>
  <c r="CA251" i="68"/>
  <c r="CE250" i="68"/>
  <c r="CA250" i="68"/>
  <c r="CE249" i="68"/>
  <c r="CA249" i="68"/>
  <c r="CE248" i="68"/>
  <c r="CA248" i="68"/>
  <c r="CE247" i="68"/>
  <c r="CA247" i="68"/>
  <c r="CE246" i="68"/>
  <c r="CA246" i="68"/>
  <c r="CE245" i="68"/>
  <c r="CA245" i="68"/>
  <c r="CE244" i="68"/>
  <c r="CA244" i="68"/>
  <c r="CE243" i="68"/>
  <c r="CA243" i="68"/>
  <c r="CE242" i="68"/>
  <c r="CA242" i="68"/>
  <c r="BV221" i="68"/>
  <c r="BU221" i="68"/>
  <c r="BT221" i="68"/>
  <c r="BS221" i="68"/>
  <c r="BR221" i="68"/>
  <c r="BQ221" i="68"/>
  <c r="BP221" i="68"/>
  <c r="BO221" i="68"/>
  <c r="BN221" i="68"/>
  <c r="BM221" i="68"/>
  <c r="BL221" i="68"/>
  <c r="BK221" i="68"/>
  <c r="BJ221" i="68"/>
  <c r="BI221" i="68"/>
  <c r="BH221" i="68"/>
  <c r="BG221" i="68"/>
  <c r="BF221" i="68"/>
  <c r="BE221" i="68"/>
  <c r="BD221" i="68"/>
  <c r="BC221" i="68"/>
  <c r="BB221" i="68"/>
  <c r="BA221" i="68"/>
  <c r="AZ221" i="68"/>
  <c r="AY221" i="68"/>
  <c r="AX221" i="68"/>
  <c r="AW221" i="68"/>
  <c r="AV221" i="68"/>
  <c r="AU221" i="68"/>
  <c r="AT221" i="68"/>
  <c r="AS221" i="68"/>
  <c r="AR221" i="68"/>
  <c r="AQ221" i="68"/>
  <c r="AP221" i="68"/>
  <c r="AO221" i="68"/>
  <c r="AN221" i="68"/>
  <c r="AM221" i="68"/>
  <c r="AL221" i="68"/>
  <c r="AK221" i="68"/>
  <c r="AJ221" i="68"/>
  <c r="AI221" i="68"/>
  <c r="AH221" i="68"/>
  <c r="AG221" i="68"/>
  <c r="AF221" i="68"/>
  <c r="AE221" i="68"/>
  <c r="AD221" i="68"/>
  <c r="AC221" i="68"/>
  <c r="AB221" i="68"/>
  <c r="AA221" i="68"/>
  <c r="Z221" i="68"/>
  <c r="Y221" i="68"/>
  <c r="X221" i="68"/>
  <c r="W221" i="68"/>
  <c r="V221" i="68"/>
  <c r="U221" i="68"/>
  <c r="T221" i="68"/>
  <c r="S221" i="68"/>
  <c r="R221" i="68"/>
  <c r="Q221" i="68"/>
  <c r="P221" i="68"/>
  <c r="O221" i="68"/>
  <c r="N221" i="68"/>
  <c r="M221" i="68"/>
  <c r="L221" i="68"/>
  <c r="K221" i="68"/>
  <c r="J221" i="68"/>
  <c r="I221" i="68"/>
  <c r="H221" i="68"/>
  <c r="BU220" i="68"/>
  <c r="BT220" i="68"/>
  <c r="BS220" i="68"/>
  <c r="BR220" i="68"/>
  <c r="BQ220" i="68"/>
  <c r="BP220" i="68"/>
  <c r="BO220" i="68"/>
  <c r="BN220" i="68"/>
  <c r="BM220" i="68"/>
  <c r="BL220" i="68"/>
  <c r="BK220" i="68"/>
  <c r="BJ220" i="68"/>
  <c r="BI220" i="68"/>
  <c r="BH220" i="68"/>
  <c r="BG220" i="68"/>
  <c r="BF220" i="68"/>
  <c r="BE220" i="68"/>
  <c r="BD220" i="68"/>
  <c r="BC220" i="68"/>
  <c r="BB220" i="68"/>
  <c r="BA220" i="68"/>
  <c r="AZ220" i="68"/>
  <c r="AY220" i="68"/>
  <c r="AX220" i="68"/>
  <c r="AW220" i="68"/>
  <c r="AV220" i="68"/>
  <c r="AU220" i="68"/>
  <c r="AT220" i="68"/>
  <c r="AS220" i="68"/>
  <c r="AR220" i="68"/>
  <c r="AQ220" i="68"/>
  <c r="AP220" i="68"/>
  <c r="AO220" i="68"/>
  <c r="AN220" i="68"/>
  <c r="AM220" i="68"/>
  <c r="AL220" i="68"/>
  <c r="AK220" i="68"/>
  <c r="AJ220" i="68"/>
  <c r="AI220" i="68"/>
  <c r="AH220" i="68"/>
  <c r="AG220" i="68"/>
  <c r="AF220" i="68"/>
  <c r="AE220" i="68"/>
  <c r="AD220" i="68"/>
  <c r="AC220" i="68"/>
  <c r="AB220" i="68"/>
  <c r="AA220" i="68"/>
  <c r="Z220" i="68"/>
  <c r="Y220" i="68"/>
  <c r="X220" i="68"/>
  <c r="W220" i="68"/>
  <c r="V220" i="68"/>
  <c r="U220" i="68"/>
  <c r="T220" i="68"/>
  <c r="S220" i="68"/>
  <c r="R220" i="68"/>
  <c r="Q220" i="68"/>
  <c r="P220" i="68"/>
  <c r="O220" i="68"/>
  <c r="N220" i="68"/>
  <c r="M220" i="68"/>
  <c r="L220" i="68"/>
  <c r="K220" i="68"/>
  <c r="J220" i="68"/>
  <c r="I220" i="68"/>
  <c r="H220" i="68"/>
  <c r="G220" i="68"/>
  <c r="F220" i="68"/>
  <c r="BT219" i="68"/>
  <c r="BS219" i="68"/>
  <c r="BR219" i="68"/>
  <c r="BQ219" i="68"/>
  <c r="BP219" i="68"/>
  <c r="BO219" i="68"/>
  <c r="BN219" i="68"/>
  <c r="BM219" i="68"/>
  <c r="BL219" i="68"/>
  <c r="BK219" i="68"/>
  <c r="BJ219" i="68"/>
  <c r="BI219" i="68"/>
  <c r="BH219" i="68"/>
  <c r="BG219" i="68"/>
  <c r="BF219" i="68"/>
  <c r="BE219" i="68"/>
  <c r="BD219" i="68"/>
  <c r="BC219" i="68"/>
  <c r="BB219" i="68"/>
  <c r="BA219" i="68"/>
  <c r="AZ219" i="68"/>
  <c r="AY219" i="68"/>
  <c r="AX219" i="68"/>
  <c r="AW219" i="68"/>
  <c r="AV219" i="68"/>
  <c r="AU219" i="68"/>
  <c r="AT219" i="68"/>
  <c r="AS219" i="68"/>
  <c r="AR219" i="68"/>
  <c r="AQ219" i="68"/>
  <c r="AP219" i="68"/>
  <c r="AO219" i="68"/>
  <c r="AN219" i="68"/>
  <c r="AM219" i="68"/>
  <c r="AL219" i="68"/>
  <c r="AK219" i="68"/>
  <c r="AJ219" i="68"/>
  <c r="AI219" i="68"/>
  <c r="AH219" i="68"/>
  <c r="AG219" i="68"/>
  <c r="AF219" i="68"/>
  <c r="AE219" i="68"/>
  <c r="AD219" i="68"/>
  <c r="AC219" i="68"/>
  <c r="AB219" i="68"/>
  <c r="AA219" i="68"/>
  <c r="Z219" i="68"/>
  <c r="Y219" i="68"/>
  <c r="X219" i="68"/>
  <c r="W219" i="68"/>
  <c r="V219" i="68"/>
  <c r="U219" i="68"/>
  <c r="T219" i="68"/>
  <c r="S219" i="68"/>
  <c r="R219" i="68"/>
  <c r="Q219" i="68"/>
  <c r="P219" i="68"/>
  <c r="O219" i="68"/>
  <c r="N219" i="68"/>
  <c r="M219" i="68"/>
  <c r="L219" i="68"/>
  <c r="K219" i="68"/>
  <c r="J219" i="68"/>
  <c r="I219" i="68"/>
  <c r="H219" i="68"/>
  <c r="G219" i="68"/>
  <c r="BV218" i="68"/>
  <c r="BU218" i="68"/>
  <c r="BT218" i="68"/>
  <c r="BS218" i="68"/>
  <c r="BR218" i="68"/>
  <c r="BQ218" i="68"/>
  <c r="BP218" i="68"/>
  <c r="BO218" i="68"/>
  <c r="BN218" i="68"/>
  <c r="BM218" i="68"/>
  <c r="BL218" i="68"/>
  <c r="BK218" i="68"/>
  <c r="BJ218" i="68"/>
  <c r="BI218" i="68"/>
  <c r="BH218" i="68"/>
  <c r="BG218" i="68"/>
  <c r="BF218" i="68"/>
  <c r="BE218" i="68"/>
  <c r="BD218" i="68"/>
  <c r="BC218" i="68"/>
  <c r="BB218" i="68"/>
  <c r="BA218" i="68"/>
  <c r="AZ218" i="68"/>
  <c r="AY218" i="68"/>
  <c r="AX218" i="68"/>
  <c r="AW218" i="68"/>
  <c r="AV218" i="68"/>
  <c r="AU218" i="68"/>
  <c r="AT218" i="68"/>
  <c r="AS218" i="68"/>
  <c r="AR218" i="68"/>
  <c r="AQ218" i="68"/>
  <c r="AP218" i="68"/>
  <c r="AO218" i="68"/>
  <c r="AN218" i="68"/>
  <c r="AM218" i="68"/>
  <c r="AL218" i="68"/>
  <c r="AK218" i="68"/>
  <c r="AJ218" i="68"/>
  <c r="AI218" i="68"/>
  <c r="AH218" i="68"/>
  <c r="AG218" i="68"/>
  <c r="AF218" i="68"/>
  <c r="AE218" i="68"/>
  <c r="AD218" i="68"/>
  <c r="AC218" i="68"/>
  <c r="AB218" i="68"/>
  <c r="AA218" i="68"/>
  <c r="Z218" i="68"/>
  <c r="Y218" i="68"/>
  <c r="X218" i="68"/>
  <c r="W218" i="68"/>
  <c r="V218" i="68"/>
  <c r="U218" i="68"/>
  <c r="T218" i="68"/>
  <c r="S218" i="68"/>
  <c r="R218" i="68"/>
  <c r="Q218" i="68"/>
  <c r="P218" i="68"/>
  <c r="O218" i="68"/>
  <c r="N218" i="68"/>
  <c r="M218" i="68"/>
  <c r="L218" i="68"/>
  <c r="K218" i="68"/>
  <c r="J218" i="68"/>
  <c r="I218" i="68"/>
  <c r="H218" i="68"/>
  <c r="G218" i="68"/>
  <c r="F218" i="68"/>
  <c r="E218" i="68"/>
  <c r="BV185" i="68"/>
  <c r="BU185" i="68"/>
  <c r="BT185" i="68"/>
  <c r="BS185" i="68"/>
  <c r="BR185" i="68"/>
  <c r="BQ185" i="68"/>
  <c r="BP185" i="68"/>
  <c r="BO185" i="68"/>
  <c r="BN185" i="68"/>
  <c r="BM185" i="68"/>
  <c r="BL185" i="68"/>
  <c r="BK185" i="68"/>
  <c r="BJ185" i="68"/>
  <c r="BI185" i="68"/>
  <c r="BH185" i="68"/>
  <c r="BG185" i="68"/>
  <c r="BF185" i="68"/>
  <c r="BE185" i="68"/>
  <c r="BD185" i="68"/>
  <c r="BC185" i="68"/>
  <c r="BB185" i="68"/>
  <c r="BA185" i="68"/>
  <c r="AZ185" i="68"/>
  <c r="AY185" i="68"/>
  <c r="AX185" i="68"/>
  <c r="AW185" i="68"/>
  <c r="AV185" i="68"/>
  <c r="AU185" i="68"/>
  <c r="AT185" i="68"/>
  <c r="AS185" i="68"/>
  <c r="AR185" i="68"/>
  <c r="AQ185" i="68"/>
  <c r="AP185" i="68"/>
  <c r="AO185" i="68"/>
  <c r="AN185" i="68"/>
  <c r="AM185" i="68"/>
  <c r="AL185" i="68"/>
  <c r="AK185" i="68"/>
  <c r="AJ185" i="68"/>
  <c r="AI185" i="68"/>
  <c r="AH185" i="68"/>
  <c r="AG185" i="68"/>
  <c r="AF185" i="68"/>
  <c r="AE185" i="68"/>
  <c r="AD185" i="68"/>
  <c r="AC185" i="68"/>
  <c r="AB185" i="68"/>
  <c r="AA185" i="68"/>
  <c r="Z185" i="68"/>
  <c r="Y185" i="68"/>
  <c r="X185" i="68"/>
  <c r="W185" i="68"/>
  <c r="V185" i="68"/>
  <c r="U185" i="68"/>
  <c r="T185" i="68"/>
  <c r="S185" i="68"/>
  <c r="R185" i="68"/>
  <c r="Q185" i="68"/>
  <c r="P185" i="68"/>
  <c r="O185" i="68"/>
  <c r="N185" i="68"/>
  <c r="M185" i="68"/>
  <c r="L185" i="68"/>
  <c r="K185" i="68"/>
  <c r="J185" i="68"/>
  <c r="I185" i="68"/>
  <c r="H185" i="68"/>
  <c r="G185" i="68"/>
  <c r="F185" i="68"/>
  <c r="E185" i="68"/>
  <c r="BV184" i="68"/>
  <c r="BU184" i="68"/>
  <c r="BT184" i="68"/>
  <c r="BS184" i="68"/>
  <c r="BR184" i="68"/>
  <c r="BQ184" i="68"/>
  <c r="BP184" i="68"/>
  <c r="BO184" i="68"/>
  <c r="BN184" i="68"/>
  <c r="BM184" i="68"/>
  <c r="BL184" i="68"/>
  <c r="BK184" i="68"/>
  <c r="BJ184" i="68"/>
  <c r="BI184" i="68"/>
  <c r="BH184" i="68"/>
  <c r="BG184" i="68"/>
  <c r="BF184" i="68"/>
  <c r="BE184" i="68"/>
  <c r="BD184" i="68"/>
  <c r="BC184" i="68"/>
  <c r="BB184" i="68"/>
  <c r="BA184" i="68"/>
  <c r="AZ184" i="68"/>
  <c r="AY184" i="68"/>
  <c r="AX184" i="68"/>
  <c r="AW184" i="68"/>
  <c r="AV184" i="68"/>
  <c r="AU184" i="68"/>
  <c r="AT184" i="68"/>
  <c r="AS184" i="68"/>
  <c r="AR184" i="68"/>
  <c r="AQ184" i="68"/>
  <c r="AP184" i="68"/>
  <c r="AO184" i="68"/>
  <c r="AN184" i="68"/>
  <c r="AM184" i="68"/>
  <c r="AL184" i="68"/>
  <c r="AK184" i="68"/>
  <c r="AJ184" i="68"/>
  <c r="AI184" i="68"/>
  <c r="AH184" i="68"/>
  <c r="AG184" i="68"/>
  <c r="AF184" i="68"/>
  <c r="AE184" i="68"/>
  <c r="AD184" i="68"/>
  <c r="AC184" i="68"/>
  <c r="AB184" i="68"/>
  <c r="AA184" i="68"/>
  <c r="Z184" i="68"/>
  <c r="Y184" i="68"/>
  <c r="X184" i="68"/>
  <c r="W184" i="68"/>
  <c r="V184" i="68"/>
  <c r="U184" i="68"/>
  <c r="T184" i="68"/>
  <c r="S184" i="68"/>
  <c r="R184" i="68"/>
  <c r="Q184" i="68"/>
  <c r="P184" i="68"/>
  <c r="O184" i="68"/>
  <c r="N184" i="68"/>
  <c r="M184" i="68"/>
  <c r="L184" i="68"/>
  <c r="K184" i="68"/>
  <c r="J184" i="68"/>
  <c r="I184" i="68"/>
  <c r="H184" i="68"/>
  <c r="G184" i="68"/>
  <c r="F184" i="68"/>
  <c r="BV172" i="68"/>
  <c r="BU172" i="68"/>
  <c r="BT172" i="68"/>
  <c r="BS172" i="68"/>
  <c r="BR172" i="68"/>
  <c r="BQ172" i="68"/>
  <c r="BP172" i="68"/>
  <c r="BO172" i="68"/>
  <c r="BN172" i="68"/>
  <c r="BM172" i="68"/>
  <c r="BL172" i="68"/>
  <c r="BK172" i="68"/>
  <c r="BJ172" i="68"/>
  <c r="BI172" i="68"/>
  <c r="BH172" i="68"/>
  <c r="BG172" i="68"/>
  <c r="BF172" i="68"/>
  <c r="BE172" i="68"/>
  <c r="BD172" i="68"/>
  <c r="BC172" i="68"/>
  <c r="BB172" i="68"/>
  <c r="BA172" i="68"/>
  <c r="AZ172" i="68"/>
  <c r="AY172" i="68"/>
  <c r="AX172" i="68"/>
  <c r="AW172" i="68"/>
  <c r="AV172" i="68"/>
  <c r="AU172" i="68"/>
  <c r="AT172" i="68"/>
  <c r="AS172" i="68"/>
  <c r="AR172" i="68"/>
  <c r="AQ172" i="68"/>
  <c r="AP172" i="68"/>
  <c r="AO172" i="68"/>
  <c r="AN172" i="68"/>
  <c r="AM172" i="68"/>
  <c r="AL172" i="68"/>
  <c r="AK172" i="68"/>
  <c r="AJ172" i="68"/>
  <c r="AI172" i="68"/>
  <c r="AH172" i="68"/>
  <c r="AG172" i="68"/>
  <c r="AF172" i="68"/>
  <c r="AE172" i="68"/>
  <c r="AD172" i="68"/>
  <c r="AC172" i="68"/>
  <c r="AB172" i="68"/>
  <c r="AA172" i="68"/>
  <c r="Z172" i="68"/>
  <c r="Y172" i="68"/>
  <c r="X172" i="68"/>
  <c r="W172" i="68"/>
  <c r="V172" i="68"/>
  <c r="U172" i="68"/>
  <c r="T172" i="68"/>
  <c r="S172" i="68"/>
  <c r="R172" i="68"/>
  <c r="Q172" i="68"/>
  <c r="P172" i="68"/>
  <c r="O172" i="68"/>
  <c r="N172" i="68"/>
  <c r="M172" i="68"/>
  <c r="L172" i="68"/>
  <c r="K172" i="68"/>
  <c r="J172" i="68"/>
  <c r="I172" i="68"/>
  <c r="I176" i="68" s="1"/>
  <c r="H172" i="68"/>
  <c r="H176" i="68" s="1"/>
  <c r="G172" i="68"/>
  <c r="G176" i="68" s="1"/>
  <c r="F172" i="68"/>
  <c r="F176" i="68" s="1"/>
  <c r="E172" i="68"/>
  <c r="E210" i="68" s="1"/>
  <c r="BV152" i="68"/>
  <c r="BV340" i="68" s="1"/>
  <c r="BU152" i="68"/>
  <c r="BU340" i="68" s="1"/>
  <c r="BT152" i="68"/>
  <c r="BT340" i="68" s="1"/>
  <c r="BS152" i="68"/>
  <c r="BS340" i="68" s="1"/>
  <c r="BR152" i="68"/>
  <c r="BR340" i="68" s="1"/>
  <c r="BQ152" i="68"/>
  <c r="BQ340" i="68" s="1"/>
  <c r="BP152" i="68"/>
  <c r="BP340" i="68" s="1"/>
  <c r="BO152" i="68"/>
  <c r="BO340" i="68" s="1"/>
  <c r="BN152" i="68"/>
  <c r="BN340" i="68" s="1"/>
  <c r="BM152" i="68"/>
  <c r="BM340" i="68" s="1"/>
  <c r="BL152" i="68"/>
  <c r="BL340" i="68" s="1"/>
  <c r="BK152" i="68"/>
  <c r="BK340" i="68" s="1"/>
  <c r="BJ152" i="68"/>
  <c r="BJ340" i="68" s="1"/>
  <c r="BI152" i="68"/>
  <c r="BI340" i="68" s="1"/>
  <c r="BH152" i="68"/>
  <c r="BH340" i="68" s="1"/>
  <c r="BG152" i="68"/>
  <c r="BG340" i="68" s="1"/>
  <c r="BF152" i="68"/>
  <c r="BF340" i="68" s="1"/>
  <c r="BE152" i="68"/>
  <c r="BE340" i="68" s="1"/>
  <c r="BD152" i="68"/>
  <c r="BD340" i="68" s="1"/>
  <c r="BC152" i="68"/>
  <c r="BC340" i="68" s="1"/>
  <c r="BB152" i="68"/>
  <c r="BB340" i="68" s="1"/>
  <c r="BA152" i="68"/>
  <c r="BA340" i="68" s="1"/>
  <c r="AZ152" i="68"/>
  <c r="AZ340" i="68" s="1"/>
  <c r="AY152" i="68"/>
  <c r="AY340" i="68" s="1"/>
  <c r="AX152" i="68"/>
  <c r="AX340" i="68" s="1"/>
  <c r="AW152" i="68"/>
  <c r="AW340" i="68" s="1"/>
  <c r="AV152" i="68"/>
  <c r="AV340" i="68" s="1"/>
  <c r="AU152" i="68"/>
  <c r="AU340" i="68" s="1"/>
  <c r="AT152" i="68"/>
  <c r="AT340" i="68" s="1"/>
  <c r="AS152" i="68"/>
  <c r="AS340" i="68" s="1"/>
  <c r="AR152" i="68"/>
  <c r="AR340" i="68" s="1"/>
  <c r="AQ152" i="68"/>
  <c r="AQ340" i="68" s="1"/>
  <c r="AP152" i="68"/>
  <c r="AP340" i="68" s="1"/>
  <c r="AO152" i="68"/>
  <c r="AO340" i="68" s="1"/>
  <c r="AN152" i="68"/>
  <c r="AN340" i="68" s="1"/>
  <c r="AM152" i="68"/>
  <c r="AM340" i="68" s="1"/>
  <c r="AL152" i="68"/>
  <c r="AL340" i="68" s="1"/>
  <c r="AK152" i="68"/>
  <c r="AK340" i="68" s="1"/>
  <c r="AJ152" i="68"/>
  <c r="AJ340" i="68" s="1"/>
  <c r="AI152" i="68"/>
  <c r="AI340" i="68" s="1"/>
  <c r="AH152" i="68"/>
  <c r="AH340" i="68" s="1"/>
  <c r="AG152" i="68"/>
  <c r="AG340" i="68" s="1"/>
  <c r="AF152" i="68"/>
  <c r="AF340" i="68" s="1"/>
  <c r="AE152" i="68"/>
  <c r="AE340" i="68" s="1"/>
  <c r="AD152" i="68"/>
  <c r="AD340" i="68" s="1"/>
  <c r="AC152" i="68"/>
  <c r="AC340" i="68" s="1"/>
  <c r="AB152" i="68"/>
  <c r="AB340" i="68" s="1"/>
  <c r="AA152" i="68"/>
  <c r="AA340" i="68" s="1"/>
  <c r="Z152" i="68"/>
  <c r="Z340" i="68" s="1"/>
  <c r="Y152" i="68"/>
  <c r="Y340" i="68" s="1"/>
  <c r="X152" i="68"/>
  <c r="X340" i="68" s="1"/>
  <c r="W152" i="68"/>
  <c r="W340" i="68" s="1"/>
  <c r="V152" i="68"/>
  <c r="V340" i="68" s="1"/>
  <c r="U152" i="68"/>
  <c r="U340" i="68" s="1"/>
  <c r="T152" i="68"/>
  <c r="T340" i="68" s="1"/>
  <c r="S152" i="68"/>
  <c r="S340" i="68" s="1"/>
  <c r="R152" i="68"/>
  <c r="R340" i="68" s="1"/>
  <c r="Q152" i="68"/>
  <c r="Q340" i="68" s="1"/>
  <c r="P152" i="68"/>
  <c r="P340" i="68" s="1"/>
  <c r="O152" i="68"/>
  <c r="O340" i="68" s="1"/>
  <c r="N152" i="68"/>
  <c r="N340" i="68" s="1"/>
  <c r="M152" i="68"/>
  <c r="M340" i="68" s="1"/>
  <c r="L152" i="68"/>
  <c r="L340" i="68" s="1"/>
  <c r="K152" i="68"/>
  <c r="K340" i="68" s="1"/>
  <c r="J152" i="68"/>
  <c r="J340" i="68" s="1"/>
  <c r="I152" i="68"/>
  <c r="I340" i="68" s="1"/>
  <c r="H152" i="68"/>
  <c r="H340" i="68" s="1"/>
  <c r="G152" i="68"/>
  <c r="G340" i="68" s="1"/>
  <c r="F152" i="68"/>
  <c r="F340" i="68" s="1"/>
  <c r="E152" i="68"/>
  <c r="E340" i="68" s="1"/>
  <c r="BV150" i="68"/>
  <c r="BV151" i="68" s="1"/>
  <c r="BU150" i="68"/>
  <c r="BU151" i="68" s="1"/>
  <c r="BT150" i="68"/>
  <c r="BT151" i="68" s="1"/>
  <c r="BS150" i="68"/>
  <c r="BS151" i="68" s="1"/>
  <c r="BR150" i="68"/>
  <c r="BR151" i="68" s="1"/>
  <c r="BQ150" i="68"/>
  <c r="BQ151" i="68" s="1"/>
  <c r="BP150" i="68"/>
  <c r="BP151" i="68" s="1"/>
  <c r="BO150" i="68"/>
  <c r="BO151" i="68" s="1"/>
  <c r="BN150" i="68"/>
  <c r="BN151" i="68" s="1"/>
  <c r="BM150" i="68"/>
  <c r="BM151" i="68" s="1"/>
  <c r="BL150" i="68"/>
  <c r="BL151" i="68" s="1"/>
  <c r="BK150" i="68"/>
  <c r="BK151" i="68" s="1"/>
  <c r="BJ150" i="68"/>
  <c r="BJ151" i="68" s="1"/>
  <c r="BI150" i="68"/>
  <c r="BI151" i="68" s="1"/>
  <c r="BH150" i="68"/>
  <c r="BH151" i="68" s="1"/>
  <c r="BG150" i="68"/>
  <c r="BG151" i="68" s="1"/>
  <c r="BF150" i="68"/>
  <c r="BF151" i="68" s="1"/>
  <c r="BE150" i="68"/>
  <c r="BE151" i="68" s="1"/>
  <c r="BD150" i="68"/>
  <c r="BD151" i="68" s="1"/>
  <c r="BC150" i="68"/>
  <c r="BC151" i="68" s="1"/>
  <c r="BB150" i="68"/>
  <c r="BB151" i="68" s="1"/>
  <c r="BA150" i="68"/>
  <c r="BA151" i="68" s="1"/>
  <c r="AZ150" i="68"/>
  <c r="AZ151" i="68" s="1"/>
  <c r="AY150" i="68"/>
  <c r="AY151" i="68" s="1"/>
  <c r="AX150" i="68"/>
  <c r="AX151" i="68" s="1"/>
  <c r="AW150" i="68"/>
  <c r="AW151" i="68" s="1"/>
  <c r="AV150" i="68"/>
  <c r="AV151" i="68" s="1"/>
  <c r="AU150" i="68"/>
  <c r="AU151" i="68" s="1"/>
  <c r="AT150" i="68"/>
  <c r="AT151" i="68" s="1"/>
  <c r="AS150" i="68"/>
  <c r="AS151" i="68" s="1"/>
  <c r="AR150" i="68"/>
  <c r="AR151" i="68" s="1"/>
  <c r="AQ150" i="68"/>
  <c r="AQ151" i="68" s="1"/>
  <c r="AP150" i="68"/>
  <c r="AP151" i="68" s="1"/>
  <c r="AO150" i="68"/>
  <c r="AO151" i="68" s="1"/>
  <c r="AN150" i="68"/>
  <c r="AN151" i="68" s="1"/>
  <c r="AM150" i="68"/>
  <c r="AM151" i="68" s="1"/>
  <c r="AL150" i="68"/>
  <c r="AL151" i="68" s="1"/>
  <c r="AK150" i="68"/>
  <c r="AK151" i="68" s="1"/>
  <c r="AJ150" i="68"/>
  <c r="AJ151" i="68" s="1"/>
  <c r="AI150" i="68"/>
  <c r="AI151" i="68" s="1"/>
  <c r="AH150" i="68"/>
  <c r="AH151" i="68" s="1"/>
  <c r="AG150" i="68"/>
  <c r="AG151" i="68" s="1"/>
  <c r="AF150" i="68"/>
  <c r="AF151" i="68" s="1"/>
  <c r="AE150" i="68"/>
  <c r="AE151" i="68" s="1"/>
  <c r="AD150" i="68"/>
  <c r="AD151" i="68" s="1"/>
  <c r="AC150" i="68"/>
  <c r="AC151" i="68" s="1"/>
  <c r="AB150" i="68"/>
  <c r="AB151" i="68" s="1"/>
  <c r="AA150" i="68"/>
  <c r="AA151" i="68" s="1"/>
  <c r="Z150" i="68"/>
  <c r="Z151" i="68" s="1"/>
  <c r="Y150" i="68"/>
  <c r="Y151" i="68" s="1"/>
  <c r="X150" i="68"/>
  <c r="X151" i="68" s="1"/>
  <c r="W150" i="68"/>
  <c r="W151" i="68" s="1"/>
  <c r="V150" i="68"/>
  <c r="V151" i="68" s="1"/>
  <c r="U150" i="68"/>
  <c r="U151" i="68" s="1"/>
  <c r="T150" i="68"/>
  <c r="T151" i="68" s="1"/>
  <c r="S150" i="68"/>
  <c r="S151" i="68" s="1"/>
  <c r="R150" i="68"/>
  <c r="R151" i="68" s="1"/>
  <c r="Q150" i="68"/>
  <c r="Q151" i="68" s="1"/>
  <c r="P150" i="68"/>
  <c r="P151" i="68" s="1"/>
  <c r="O150" i="68"/>
  <c r="O151" i="68" s="1"/>
  <c r="N150" i="68"/>
  <c r="N151" i="68" s="1"/>
  <c r="M150" i="68"/>
  <c r="M151" i="68" s="1"/>
  <c r="L150" i="68"/>
  <c r="L151" i="68" s="1"/>
  <c r="K150" i="68"/>
  <c r="K151" i="68" s="1"/>
  <c r="J150" i="68"/>
  <c r="J151" i="68" s="1"/>
  <c r="I150" i="68"/>
  <c r="I151" i="68" s="1"/>
  <c r="H150" i="68"/>
  <c r="H151" i="68" s="1"/>
  <c r="G150" i="68"/>
  <c r="G151" i="68" s="1"/>
  <c r="F150" i="68"/>
  <c r="F151" i="68" s="1"/>
  <c r="E150" i="68"/>
  <c r="E151" i="68" s="1"/>
  <c r="BV147" i="68"/>
  <c r="BV230" i="68" s="1"/>
  <c r="BU147" i="68"/>
  <c r="BU230" i="68" s="1"/>
  <c r="BT147" i="68"/>
  <c r="BT230" i="68" s="1"/>
  <c r="BS147" i="68"/>
  <c r="BS230" i="68" s="1"/>
  <c r="BR147" i="68"/>
  <c r="BR230" i="68" s="1"/>
  <c r="BQ147" i="68"/>
  <c r="BQ230" i="68" s="1"/>
  <c r="BP147" i="68"/>
  <c r="BP230" i="68" s="1"/>
  <c r="BO147" i="68"/>
  <c r="BO230" i="68" s="1"/>
  <c r="BN147" i="68"/>
  <c r="BN230" i="68" s="1"/>
  <c r="BM147" i="68"/>
  <c r="BM230" i="68" s="1"/>
  <c r="BL147" i="68"/>
  <c r="BL230" i="68" s="1"/>
  <c r="BK147" i="68"/>
  <c r="BK230" i="68" s="1"/>
  <c r="BJ147" i="68"/>
  <c r="BJ230" i="68" s="1"/>
  <c r="BI147" i="68"/>
  <c r="BI230" i="68" s="1"/>
  <c r="BH147" i="68"/>
  <c r="BH230" i="68" s="1"/>
  <c r="BG147" i="68"/>
  <c r="BG230" i="68" s="1"/>
  <c r="BF147" i="68"/>
  <c r="BF230" i="68" s="1"/>
  <c r="BE147" i="68"/>
  <c r="BE230" i="68" s="1"/>
  <c r="BD147" i="68"/>
  <c r="BD230" i="68" s="1"/>
  <c r="BC147" i="68"/>
  <c r="BC230" i="68" s="1"/>
  <c r="BB147" i="68"/>
  <c r="BB230" i="68" s="1"/>
  <c r="BA147" i="68"/>
  <c r="BA230" i="68" s="1"/>
  <c r="AZ147" i="68"/>
  <c r="AZ230" i="68" s="1"/>
  <c r="AY147" i="68"/>
  <c r="AY230" i="68" s="1"/>
  <c r="AX147" i="68"/>
  <c r="AX230" i="68" s="1"/>
  <c r="AW147" i="68"/>
  <c r="AW230" i="68" s="1"/>
  <c r="AV147" i="68"/>
  <c r="AV230" i="68" s="1"/>
  <c r="AU147" i="68"/>
  <c r="AU230" i="68" s="1"/>
  <c r="AT147" i="68"/>
  <c r="AT230" i="68" s="1"/>
  <c r="AS147" i="68"/>
  <c r="AS230" i="68" s="1"/>
  <c r="AR147" i="68"/>
  <c r="AR230" i="68" s="1"/>
  <c r="AQ147" i="68"/>
  <c r="AQ230" i="68" s="1"/>
  <c r="AP147" i="68"/>
  <c r="AP230" i="68" s="1"/>
  <c r="AO147" i="68"/>
  <c r="AO230" i="68" s="1"/>
  <c r="AN147" i="68"/>
  <c r="AN230" i="68" s="1"/>
  <c r="AM147" i="68"/>
  <c r="AM230" i="68" s="1"/>
  <c r="AL147" i="68"/>
  <c r="AL230" i="68" s="1"/>
  <c r="AK147" i="68"/>
  <c r="AK230" i="68" s="1"/>
  <c r="AJ147" i="68"/>
  <c r="AJ230" i="68" s="1"/>
  <c r="AI147" i="68"/>
  <c r="AI230" i="68" s="1"/>
  <c r="AH147" i="68"/>
  <c r="AH230" i="68" s="1"/>
  <c r="AG147" i="68"/>
  <c r="AG230" i="68" s="1"/>
  <c r="AF147" i="68"/>
  <c r="AF230" i="68" s="1"/>
  <c r="AE147" i="68"/>
  <c r="AE230" i="68" s="1"/>
  <c r="AD147" i="68"/>
  <c r="AD230" i="68" s="1"/>
  <c r="AC147" i="68"/>
  <c r="AC230" i="68" s="1"/>
  <c r="AB147" i="68"/>
  <c r="AB230" i="68" s="1"/>
  <c r="AA147" i="68"/>
  <c r="AA230" i="68" s="1"/>
  <c r="Z147" i="68"/>
  <c r="Z230" i="68" s="1"/>
  <c r="Y147" i="68"/>
  <c r="Y230" i="68" s="1"/>
  <c r="X147" i="68"/>
  <c r="X230" i="68" s="1"/>
  <c r="W147" i="68"/>
  <c r="W230" i="68" s="1"/>
  <c r="V147" i="68"/>
  <c r="V230" i="68" s="1"/>
  <c r="U147" i="68"/>
  <c r="U230" i="68" s="1"/>
  <c r="T147" i="68"/>
  <c r="T230" i="68" s="1"/>
  <c r="S147" i="68"/>
  <c r="S230" i="68" s="1"/>
  <c r="R147" i="68"/>
  <c r="R230" i="68" s="1"/>
  <c r="Q147" i="68"/>
  <c r="Q230" i="68" s="1"/>
  <c r="P147" i="68"/>
  <c r="P230" i="68" s="1"/>
  <c r="O147" i="68"/>
  <c r="O230" i="68" s="1"/>
  <c r="N147" i="68"/>
  <c r="N230" i="68" s="1"/>
  <c r="M147" i="68"/>
  <c r="M230" i="68" s="1"/>
  <c r="L147" i="68"/>
  <c r="L230" i="68" s="1"/>
  <c r="K147" i="68"/>
  <c r="K230" i="68" s="1"/>
  <c r="J147" i="68"/>
  <c r="J230" i="68" s="1"/>
  <c r="I147" i="68"/>
  <c r="I230" i="68" s="1"/>
  <c r="H147" i="68"/>
  <c r="H230" i="68" s="1"/>
  <c r="G147" i="68"/>
  <c r="G230" i="68" s="1"/>
  <c r="F147" i="68"/>
  <c r="F230" i="68" s="1"/>
  <c r="E147" i="68"/>
  <c r="E153" i="68" s="1"/>
  <c r="BV142" i="68"/>
  <c r="BV339" i="68" s="1"/>
  <c r="BU142" i="68"/>
  <c r="BU339" i="68" s="1"/>
  <c r="BT142" i="68"/>
  <c r="BT339" i="68" s="1"/>
  <c r="BS142" i="68"/>
  <c r="BS339" i="68" s="1"/>
  <c r="BR142" i="68"/>
  <c r="BR339" i="68" s="1"/>
  <c r="BQ142" i="68"/>
  <c r="BQ339" i="68" s="1"/>
  <c r="BP142" i="68"/>
  <c r="BP339" i="68" s="1"/>
  <c r="BO142" i="68"/>
  <c r="BO339" i="68" s="1"/>
  <c r="BN142" i="68"/>
  <c r="BN339" i="68" s="1"/>
  <c r="BM142" i="68"/>
  <c r="BM339" i="68" s="1"/>
  <c r="BL142" i="68"/>
  <c r="BL339" i="68" s="1"/>
  <c r="BK142" i="68"/>
  <c r="BK339" i="68" s="1"/>
  <c r="BJ142" i="68"/>
  <c r="BJ339" i="68" s="1"/>
  <c r="BI142" i="68"/>
  <c r="BI339" i="68" s="1"/>
  <c r="BH142" i="68"/>
  <c r="BH339" i="68" s="1"/>
  <c r="BG142" i="68"/>
  <c r="BG339" i="68" s="1"/>
  <c r="BF142" i="68"/>
  <c r="BF339" i="68" s="1"/>
  <c r="BE142" i="68"/>
  <c r="BE339" i="68" s="1"/>
  <c r="BD142" i="68"/>
  <c r="BD339" i="68" s="1"/>
  <c r="BC142" i="68"/>
  <c r="BC339" i="68" s="1"/>
  <c r="BB142" i="68"/>
  <c r="BB339" i="68" s="1"/>
  <c r="BA142" i="68"/>
  <c r="BA339" i="68" s="1"/>
  <c r="AZ142" i="68"/>
  <c r="AZ339" i="68" s="1"/>
  <c r="AY142" i="68"/>
  <c r="AY339" i="68" s="1"/>
  <c r="AX142" i="68"/>
  <c r="AX339" i="68" s="1"/>
  <c r="AW142" i="68"/>
  <c r="AW339" i="68" s="1"/>
  <c r="AV142" i="68"/>
  <c r="AV339" i="68" s="1"/>
  <c r="AU142" i="68"/>
  <c r="AU339" i="68" s="1"/>
  <c r="AT142" i="68"/>
  <c r="AT339" i="68" s="1"/>
  <c r="AS142" i="68"/>
  <c r="AS339" i="68" s="1"/>
  <c r="AR142" i="68"/>
  <c r="AR339" i="68" s="1"/>
  <c r="AQ142" i="68"/>
  <c r="AQ339" i="68" s="1"/>
  <c r="AP142" i="68"/>
  <c r="AP339" i="68" s="1"/>
  <c r="AO142" i="68"/>
  <c r="AO339" i="68" s="1"/>
  <c r="AN142" i="68"/>
  <c r="AN339" i="68" s="1"/>
  <c r="AM142" i="68"/>
  <c r="AM339" i="68" s="1"/>
  <c r="AL142" i="68"/>
  <c r="AL339" i="68" s="1"/>
  <c r="AK142" i="68"/>
  <c r="AK339" i="68" s="1"/>
  <c r="AJ142" i="68"/>
  <c r="AJ339" i="68" s="1"/>
  <c r="AI142" i="68"/>
  <c r="AI339" i="68" s="1"/>
  <c r="AH142" i="68"/>
  <c r="AH339" i="68" s="1"/>
  <c r="AG142" i="68"/>
  <c r="AG339" i="68" s="1"/>
  <c r="AF142" i="68"/>
  <c r="AF339" i="68" s="1"/>
  <c r="AE142" i="68"/>
  <c r="AE339" i="68" s="1"/>
  <c r="AD142" i="68"/>
  <c r="AD339" i="68" s="1"/>
  <c r="AC142" i="68"/>
  <c r="AC339" i="68" s="1"/>
  <c r="AB142" i="68"/>
  <c r="AB339" i="68" s="1"/>
  <c r="AA142" i="68"/>
  <c r="AA339" i="68" s="1"/>
  <c r="Z142" i="68"/>
  <c r="Z339" i="68" s="1"/>
  <c r="Y142" i="68"/>
  <c r="Y339" i="68" s="1"/>
  <c r="X142" i="68"/>
  <c r="X339" i="68" s="1"/>
  <c r="W142" i="68"/>
  <c r="W339" i="68" s="1"/>
  <c r="V142" i="68"/>
  <c r="V339" i="68" s="1"/>
  <c r="U142" i="68"/>
  <c r="U339" i="68" s="1"/>
  <c r="T142" i="68"/>
  <c r="T339" i="68" s="1"/>
  <c r="S142" i="68"/>
  <c r="S339" i="68" s="1"/>
  <c r="R142" i="68"/>
  <c r="R339" i="68" s="1"/>
  <c r="Q142" i="68"/>
  <c r="Q339" i="68" s="1"/>
  <c r="P142" i="68"/>
  <c r="P339" i="68" s="1"/>
  <c r="O142" i="68"/>
  <c r="O339" i="68" s="1"/>
  <c r="N142" i="68"/>
  <c r="N339" i="68" s="1"/>
  <c r="M142" i="68"/>
  <c r="M339" i="68" s="1"/>
  <c r="L142" i="68"/>
  <c r="L339" i="68" s="1"/>
  <c r="K142" i="68"/>
  <c r="K339" i="68" s="1"/>
  <c r="J142" i="68"/>
  <c r="J339" i="68" s="1"/>
  <c r="I142" i="68"/>
  <c r="I339" i="68" s="1"/>
  <c r="H142" i="68"/>
  <c r="H339" i="68" s="1"/>
  <c r="G142" i="68"/>
  <c r="G339" i="68" s="1"/>
  <c r="F142" i="68"/>
  <c r="F339" i="68" s="1"/>
  <c r="E142" i="68"/>
  <c r="E339" i="68" s="1"/>
  <c r="BV140" i="68"/>
  <c r="BV141" i="68" s="1"/>
  <c r="BU140" i="68"/>
  <c r="BU141" i="68" s="1"/>
  <c r="BT140" i="68"/>
  <c r="BT141" i="68" s="1"/>
  <c r="BS140" i="68"/>
  <c r="BS141" i="68" s="1"/>
  <c r="BR140" i="68"/>
  <c r="BR141" i="68" s="1"/>
  <c r="BQ140" i="68"/>
  <c r="BQ141" i="68" s="1"/>
  <c r="BP140" i="68"/>
  <c r="BP141" i="68" s="1"/>
  <c r="BO140" i="68"/>
  <c r="BO141" i="68" s="1"/>
  <c r="BN140" i="68"/>
  <c r="BN141" i="68" s="1"/>
  <c r="BM140" i="68"/>
  <c r="BM141" i="68" s="1"/>
  <c r="BL140" i="68"/>
  <c r="BL141" i="68" s="1"/>
  <c r="BK140" i="68"/>
  <c r="BK141" i="68" s="1"/>
  <c r="BJ140" i="68"/>
  <c r="BJ141" i="68" s="1"/>
  <c r="BI140" i="68"/>
  <c r="BI141" i="68" s="1"/>
  <c r="BH140" i="68"/>
  <c r="BH141" i="68" s="1"/>
  <c r="BG140" i="68"/>
  <c r="BG141" i="68" s="1"/>
  <c r="BF140" i="68"/>
  <c r="BF141" i="68" s="1"/>
  <c r="BE140" i="68"/>
  <c r="BE141" i="68" s="1"/>
  <c r="BD140" i="68"/>
  <c r="BD141" i="68" s="1"/>
  <c r="BC140" i="68"/>
  <c r="BC141" i="68" s="1"/>
  <c r="BB140" i="68"/>
  <c r="BB141" i="68" s="1"/>
  <c r="BA140" i="68"/>
  <c r="BA141" i="68" s="1"/>
  <c r="AZ140" i="68"/>
  <c r="AZ141" i="68" s="1"/>
  <c r="AY140" i="68"/>
  <c r="AY141" i="68" s="1"/>
  <c r="AX140" i="68"/>
  <c r="AX141" i="68" s="1"/>
  <c r="AW140" i="68"/>
  <c r="AW141" i="68" s="1"/>
  <c r="AV140" i="68"/>
  <c r="AV141" i="68" s="1"/>
  <c r="AU140" i="68"/>
  <c r="AU141" i="68" s="1"/>
  <c r="AT140" i="68"/>
  <c r="AT141" i="68" s="1"/>
  <c r="AS140" i="68"/>
  <c r="AS141" i="68" s="1"/>
  <c r="AR140" i="68"/>
  <c r="AR141" i="68" s="1"/>
  <c r="AQ140" i="68"/>
  <c r="AQ141" i="68" s="1"/>
  <c r="AP140" i="68"/>
  <c r="AP141" i="68" s="1"/>
  <c r="AO140" i="68"/>
  <c r="AO141" i="68" s="1"/>
  <c r="AN140" i="68"/>
  <c r="AN141" i="68" s="1"/>
  <c r="AM140" i="68"/>
  <c r="AM141" i="68" s="1"/>
  <c r="AL140" i="68"/>
  <c r="AL141" i="68" s="1"/>
  <c r="AK140" i="68"/>
  <c r="AK141" i="68" s="1"/>
  <c r="AJ140" i="68"/>
  <c r="AJ141" i="68" s="1"/>
  <c r="AI140" i="68"/>
  <c r="AI141" i="68" s="1"/>
  <c r="AH140" i="68"/>
  <c r="AH141" i="68" s="1"/>
  <c r="AG140" i="68"/>
  <c r="AG141" i="68" s="1"/>
  <c r="AF140" i="68"/>
  <c r="AF141" i="68" s="1"/>
  <c r="AE140" i="68"/>
  <c r="AE141" i="68" s="1"/>
  <c r="AD140" i="68"/>
  <c r="AD141" i="68" s="1"/>
  <c r="AC140" i="68"/>
  <c r="AC141" i="68" s="1"/>
  <c r="AB140" i="68"/>
  <c r="AB141" i="68" s="1"/>
  <c r="AA140" i="68"/>
  <c r="AA141" i="68" s="1"/>
  <c r="Z140" i="68"/>
  <c r="Z141" i="68" s="1"/>
  <c r="Y140" i="68"/>
  <c r="Y141" i="68" s="1"/>
  <c r="X140" i="68"/>
  <c r="X141" i="68" s="1"/>
  <c r="W140" i="68"/>
  <c r="W141" i="68" s="1"/>
  <c r="V140" i="68"/>
  <c r="V141" i="68" s="1"/>
  <c r="U140" i="68"/>
  <c r="U141" i="68" s="1"/>
  <c r="T140" i="68"/>
  <c r="T141" i="68" s="1"/>
  <c r="S140" i="68"/>
  <c r="S141" i="68" s="1"/>
  <c r="R140" i="68"/>
  <c r="R141" i="68" s="1"/>
  <c r="Q140" i="68"/>
  <c r="Q141" i="68" s="1"/>
  <c r="P140" i="68"/>
  <c r="P141" i="68" s="1"/>
  <c r="O140" i="68"/>
  <c r="O141" i="68" s="1"/>
  <c r="N140" i="68"/>
  <c r="N141" i="68" s="1"/>
  <c r="M140" i="68"/>
  <c r="M141" i="68" s="1"/>
  <c r="L140" i="68"/>
  <c r="L141" i="68" s="1"/>
  <c r="K140" i="68"/>
  <c r="K141" i="68" s="1"/>
  <c r="J140" i="68"/>
  <c r="J141" i="68" s="1"/>
  <c r="I140" i="68"/>
  <c r="I141" i="68" s="1"/>
  <c r="H140" i="68"/>
  <c r="H141" i="68" s="1"/>
  <c r="G140" i="68"/>
  <c r="G141" i="68" s="1"/>
  <c r="F140" i="68"/>
  <c r="F141" i="68" s="1"/>
  <c r="E140" i="68"/>
  <c r="E141" i="68" s="1"/>
  <c r="BV137" i="68"/>
  <c r="BV229" i="68" s="1"/>
  <c r="BU137" i="68"/>
  <c r="BU229" i="68" s="1"/>
  <c r="BT137" i="68"/>
  <c r="BT229" i="68" s="1"/>
  <c r="BS137" i="68"/>
  <c r="BS229" i="68" s="1"/>
  <c r="BR137" i="68"/>
  <c r="BR229" i="68" s="1"/>
  <c r="BQ137" i="68"/>
  <c r="BQ229" i="68" s="1"/>
  <c r="BP137" i="68"/>
  <c r="BP229" i="68" s="1"/>
  <c r="BO137" i="68"/>
  <c r="BO229" i="68" s="1"/>
  <c r="BN137" i="68"/>
  <c r="BN229" i="68" s="1"/>
  <c r="BM137" i="68"/>
  <c r="BM229" i="68" s="1"/>
  <c r="BL137" i="68"/>
  <c r="BL229" i="68" s="1"/>
  <c r="BK137" i="68"/>
  <c r="BK229" i="68" s="1"/>
  <c r="BJ137" i="68"/>
  <c r="BJ229" i="68" s="1"/>
  <c r="BI137" i="68"/>
  <c r="BI229" i="68" s="1"/>
  <c r="BH137" i="68"/>
  <c r="BH229" i="68" s="1"/>
  <c r="BG137" i="68"/>
  <c r="BG229" i="68" s="1"/>
  <c r="BF137" i="68"/>
  <c r="BF229" i="68" s="1"/>
  <c r="BE137" i="68"/>
  <c r="BE229" i="68" s="1"/>
  <c r="BD137" i="68"/>
  <c r="BD229" i="68" s="1"/>
  <c r="BC137" i="68"/>
  <c r="BC229" i="68" s="1"/>
  <c r="BB137" i="68"/>
  <c r="BB229" i="68" s="1"/>
  <c r="BA137" i="68"/>
  <c r="BA229" i="68" s="1"/>
  <c r="AZ137" i="68"/>
  <c r="AZ229" i="68" s="1"/>
  <c r="AY137" i="68"/>
  <c r="AY229" i="68" s="1"/>
  <c r="AX137" i="68"/>
  <c r="AX229" i="68" s="1"/>
  <c r="AW137" i="68"/>
  <c r="AW229" i="68" s="1"/>
  <c r="AV137" i="68"/>
  <c r="AV229" i="68" s="1"/>
  <c r="AU137" i="68"/>
  <c r="AU229" i="68" s="1"/>
  <c r="AT137" i="68"/>
  <c r="AT229" i="68" s="1"/>
  <c r="AS137" i="68"/>
  <c r="AS229" i="68" s="1"/>
  <c r="AR137" i="68"/>
  <c r="AR229" i="68" s="1"/>
  <c r="AQ137" i="68"/>
  <c r="AQ229" i="68" s="1"/>
  <c r="AP137" i="68"/>
  <c r="AP229" i="68" s="1"/>
  <c r="AO137" i="68"/>
  <c r="AO229" i="68" s="1"/>
  <c r="AN137" i="68"/>
  <c r="AN229" i="68" s="1"/>
  <c r="AM137" i="68"/>
  <c r="AM229" i="68" s="1"/>
  <c r="AL137" i="68"/>
  <c r="AL229" i="68" s="1"/>
  <c r="AK137" i="68"/>
  <c r="AK229" i="68" s="1"/>
  <c r="AJ137" i="68"/>
  <c r="AJ229" i="68" s="1"/>
  <c r="AI137" i="68"/>
  <c r="AI229" i="68" s="1"/>
  <c r="AH137" i="68"/>
  <c r="AH229" i="68" s="1"/>
  <c r="AG137" i="68"/>
  <c r="AG229" i="68" s="1"/>
  <c r="AF137" i="68"/>
  <c r="AF229" i="68" s="1"/>
  <c r="AE137" i="68"/>
  <c r="AE229" i="68" s="1"/>
  <c r="AD137" i="68"/>
  <c r="AD229" i="68" s="1"/>
  <c r="AC137" i="68"/>
  <c r="AC229" i="68" s="1"/>
  <c r="AB137" i="68"/>
  <c r="AB229" i="68" s="1"/>
  <c r="AA137" i="68"/>
  <c r="AA229" i="68" s="1"/>
  <c r="Z137" i="68"/>
  <c r="Z229" i="68" s="1"/>
  <c r="Y137" i="68"/>
  <c r="Y229" i="68" s="1"/>
  <c r="X137" i="68"/>
  <c r="X229" i="68" s="1"/>
  <c r="W137" i="68"/>
  <c r="W229" i="68" s="1"/>
  <c r="V137" i="68"/>
  <c r="V229" i="68" s="1"/>
  <c r="U137" i="68"/>
  <c r="U229" i="68" s="1"/>
  <c r="T137" i="68"/>
  <c r="T229" i="68" s="1"/>
  <c r="S137" i="68"/>
  <c r="S229" i="68" s="1"/>
  <c r="R137" i="68"/>
  <c r="R229" i="68" s="1"/>
  <c r="Q137" i="68"/>
  <c r="Q229" i="68" s="1"/>
  <c r="P137" i="68"/>
  <c r="P229" i="68" s="1"/>
  <c r="O137" i="68"/>
  <c r="O229" i="68" s="1"/>
  <c r="N137" i="68"/>
  <c r="N229" i="68" s="1"/>
  <c r="M137" i="68"/>
  <c r="M229" i="68" s="1"/>
  <c r="L137" i="68"/>
  <c r="L229" i="68" s="1"/>
  <c r="K137" i="68"/>
  <c r="K229" i="68" s="1"/>
  <c r="J137" i="68"/>
  <c r="J229" i="68" s="1"/>
  <c r="I137" i="68"/>
  <c r="I229" i="68" s="1"/>
  <c r="H137" i="68"/>
  <c r="H229" i="68" s="1"/>
  <c r="G137" i="68"/>
  <c r="G229" i="68" s="1"/>
  <c r="F137" i="68"/>
  <c r="F229" i="68" s="1"/>
  <c r="E137" i="68"/>
  <c r="E229" i="68" s="1"/>
  <c r="BV132" i="68"/>
  <c r="BV338" i="68" s="1"/>
  <c r="BU132" i="68"/>
  <c r="BU338" i="68" s="1"/>
  <c r="BT132" i="68"/>
  <c r="BT338" i="68" s="1"/>
  <c r="BS132" i="68"/>
  <c r="BS338" i="68" s="1"/>
  <c r="BR132" i="68"/>
  <c r="BR338" i="68" s="1"/>
  <c r="BQ132" i="68"/>
  <c r="BQ338" i="68" s="1"/>
  <c r="BP132" i="68"/>
  <c r="BP338" i="68" s="1"/>
  <c r="BO132" i="68"/>
  <c r="BO338" i="68" s="1"/>
  <c r="BN132" i="68"/>
  <c r="BN338" i="68" s="1"/>
  <c r="BM132" i="68"/>
  <c r="BM338" i="68" s="1"/>
  <c r="BL132" i="68"/>
  <c r="BL338" i="68" s="1"/>
  <c r="BK132" i="68"/>
  <c r="BK338" i="68" s="1"/>
  <c r="BJ132" i="68"/>
  <c r="BJ338" i="68" s="1"/>
  <c r="BI132" i="68"/>
  <c r="BI338" i="68" s="1"/>
  <c r="BH132" i="68"/>
  <c r="BH338" i="68" s="1"/>
  <c r="BG132" i="68"/>
  <c r="BG338" i="68" s="1"/>
  <c r="BF132" i="68"/>
  <c r="BF338" i="68" s="1"/>
  <c r="BE132" i="68"/>
  <c r="BE338" i="68" s="1"/>
  <c r="BD132" i="68"/>
  <c r="BD338" i="68" s="1"/>
  <c r="BC132" i="68"/>
  <c r="BC338" i="68" s="1"/>
  <c r="BB132" i="68"/>
  <c r="BB338" i="68" s="1"/>
  <c r="BA132" i="68"/>
  <c r="BA338" i="68" s="1"/>
  <c r="AZ132" i="68"/>
  <c r="AZ338" i="68" s="1"/>
  <c r="AY132" i="68"/>
  <c r="AY338" i="68" s="1"/>
  <c r="AX132" i="68"/>
  <c r="AX338" i="68" s="1"/>
  <c r="AW132" i="68"/>
  <c r="AW338" i="68" s="1"/>
  <c r="AV132" i="68"/>
  <c r="AV338" i="68" s="1"/>
  <c r="AU132" i="68"/>
  <c r="AU338" i="68" s="1"/>
  <c r="AT132" i="68"/>
  <c r="AT338" i="68" s="1"/>
  <c r="AS132" i="68"/>
  <c r="AS338" i="68" s="1"/>
  <c r="AR132" i="68"/>
  <c r="AR338" i="68" s="1"/>
  <c r="AQ132" i="68"/>
  <c r="AQ338" i="68" s="1"/>
  <c r="AP132" i="68"/>
  <c r="AP338" i="68" s="1"/>
  <c r="AO132" i="68"/>
  <c r="AO338" i="68" s="1"/>
  <c r="AN132" i="68"/>
  <c r="AN338" i="68" s="1"/>
  <c r="AM132" i="68"/>
  <c r="AM338" i="68" s="1"/>
  <c r="AL132" i="68"/>
  <c r="AL338" i="68" s="1"/>
  <c r="AK132" i="68"/>
  <c r="AK338" i="68" s="1"/>
  <c r="AJ132" i="68"/>
  <c r="AJ338" i="68" s="1"/>
  <c r="AI132" i="68"/>
  <c r="AI338" i="68" s="1"/>
  <c r="AH132" i="68"/>
  <c r="AH338" i="68" s="1"/>
  <c r="AG132" i="68"/>
  <c r="AG338" i="68" s="1"/>
  <c r="AF132" i="68"/>
  <c r="AF338" i="68" s="1"/>
  <c r="AE132" i="68"/>
  <c r="AE338" i="68" s="1"/>
  <c r="AD132" i="68"/>
  <c r="AD338" i="68" s="1"/>
  <c r="AC132" i="68"/>
  <c r="AC338" i="68" s="1"/>
  <c r="AB132" i="68"/>
  <c r="AB338" i="68" s="1"/>
  <c r="AA132" i="68"/>
  <c r="AA338" i="68" s="1"/>
  <c r="Z132" i="68"/>
  <c r="Z338" i="68" s="1"/>
  <c r="Y132" i="68"/>
  <c r="Y338" i="68" s="1"/>
  <c r="X132" i="68"/>
  <c r="X338" i="68" s="1"/>
  <c r="W132" i="68"/>
  <c r="W338" i="68" s="1"/>
  <c r="V132" i="68"/>
  <c r="V338" i="68" s="1"/>
  <c r="U132" i="68"/>
  <c r="U338" i="68" s="1"/>
  <c r="T132" i="68"/>
  <c r="T338" i="68" s="1"/>
  <c r="S132" i="68"/>
  <c r="S338" i="68" s="1"/>
  <c r="R132" i="68"/>
  <c r="R338" i="68" s="1"/>
  <c r="Q132" i="68"/>
  <c r="Q338" i="68" s="1"/>
  <c r="P132" i="68"/>
  <c r="P338" i="68" s="1"/>
  <c r="O132" i="68"/>
  <c r="O338" i="68" s="1"/>
  <c r="N132" i="68"/>
  <c r="N338" i="68" s="1"/>
  <c r="M132" i="68"/>
  <c r="M338" i="68" s="1"/>
  <c r="L132" i="68"/>
  <c r="L338" i="68" s="1"/>
  <c r="K132" i="68"/>
  <c r="K338" i="68" s="1"/>
  <c r="J132" i="68"/>
  <c r="J338" i="68" s="1"/>
  <c r="I132" i="68"/>
  <c r="I338" i="68" s="1"/>
  <c r="H132" i="68"/>
  <c r="H338" i="68" s="1"/>
  <c r="G132" i="68"/>
  <c r="G338" i="68" s="1"/>
  <c r="F132" i="68"/>
  <c r="F338" i="68" s="1"/>
  <c r="E132" i="68"/>
  <c r="E338" i="68" s="1"/>
  <c r="BV130" i="68"/>
  <c r="BV131" i="68" s="1"/>
  <c r="BU130" i="68"/>
  <c r="BU131" i="68" s="1"/>
  <c r="BT130" i="68"/>
  <c r="BT131" i="68" s="1"/>
  <c r="BS130" i="68"/>
  <c r="BS131" i="68" s="1"/>
  <c r="BR130" i="68"/>
  <c r="BR131" i="68" s="1"/>
  <c r="BQ130" i="68"/>
  <c r="BQ131" i="68" s="1"/>
  <c r="BP130" i="68"/>
  <c r="BP131" i="68" s="1"/>
  <c r="BO130" i="68"/>
  <c r="BO131" i="68" s="1"/>
  <c r="BN130" i="68"/>
  <c r="BN131" i="68" s="1"/>
  <c r="BM130" i="68"/>
  <c r="BM131" i="68" s="1"/>
  <c r="BL130" i="68"/>
  <c r="BL131" i="68" s="1"/>
  <c r="BK130" i="68"/>
  <c r="BK131" i="68" s="1"/>
  <c r="BJ130" i="68"/>
  <c r="BJ131" i="68" s="1"/>
  <c r="BI130" i="68"/>
  <c r="BI131" i="68" s="1"/>
  <c r="BH130" i="68"/>
  <c r="BH131" i="68" s="1"/>
  <c r="BG130" i="68"/>
  <c r="BG131" i="68" s="1"/>
  <c r="BF130" i="68"/>
  <c r="BF131" i="68" s="1"/>
  <c r="BE130" i="68"/>
  <c r="BE131" i="68" s="1"/>
  <c r="BD130" i="68"/>
  <c r="BD131" i="68" s="1"/>
  <c r="BC130" i="68"/>
  <c r="BC131" i="68" s="1"/>
  <c r="BB130" i="68"/>
  <c r="BB131" i="68" s="1"/>
  <c r="BA130" i="68"/>
  <c r="BA131" i="68" s="1"/>
  <c r="AZ130" i="68"/>
  <c r="AZ131" i="68" s="1"/>
  <c r="AY130" i="68"/>
  <c r="AY131" i="68" s="1"/>
  <c r="AX130" i="68"/>
  <c r="AX131" i="68" s="1"/>
  <c r="AW130" i="68"/>
  <c r="AW131" i="68" s="1"/>
  <c r="AV130" i="68"/>
  <c r="AV131" i="68" s="1"/>
  <c r="AU130" i="68"/>
  <c r="AU131" i="68" s="1"/>
  <c r="AT130" i="68"/>
  <c r="AT131" i="68" s="1"/>
  <c r="AS130" i="68"/>
  <c r="AS131" i="68" s="1"/>
  <c r="AR130" i="68"/>
  <c r="AR131" i="68" s="1"/>
  <c r="AQ130" i="68"/>
  <c r="AQ131" i="68" s="1"/>
  <c r="AP130" i="68"/>
  <c r="AP131" i="68" s="1"/>
  <c r="AO130" i="68"/>
  <c r="AO131" i="68" s="1"/>
  <c r="AN130" i="68"/>
  <c r="AN131" i="68" s="1"/>
  <c r="AM130" i="68"/>
  <c r="AM131" i="68" s="1"/>
  <c r="AL130" i="68"/>
  <c r="AL131" i="68" s="1"/>
  <c r="AK130" i="68"/>
  <c r="AK131" i="68" s="1"/>
  <c r="AJ130" i="68"/>
  <c r="AJ131" i="68" s="1"/>
  <c r="AI130" i="68"/>
  <c r="AI131" i="68" s="1"/>
  <c r="AH130" i="68"/>
  <c r="AH131" i="68" s="1"/>
  <c r="AG130" i="68"/>
  <c r="AG131" i="68" s="1"/>
  <c r="AF130" i="68"/>
  <c r="AF131" i="68" s="1"/>
  <c r="AE130" i="68"/>
  <c r="AE131" i="68" s="1"/>
  <c r="AD130" i="68"/>
  <c r="AD131" i="68" s="1"/>
  <c r="AC130" i="68"/>
  <c r="AC131" i="68" s="1"/>
  <c r="AB130" i="68"/>
  <c r="AB131" i="68" s="1"/>
  <c r="AA130" i="68"/>
  <c r="AA131" i="68" s="1"/>
  <c r="Z130" i="68"/>
  <c r="Z131" i="68" s="1"/>
  <c r="Y130" i="68"/>
  <c r="Y131" i="68" s="1"/>
  <c r="X130" i="68"/>
  <c r="X131" i="68" s="1"/>
  <c r="W130" i="68"/>
  <c r="W131" i="68" s="1"/>
  <c r="V130" i="68"/>
  <c r="V131" i="68" s="1"/>
  <c r="U130" i="68"/>
  <c r="U131" i="68" s="1"/>
  <c r="T130" i="68"/>
  <c r="T131" i="68" s="1"/>
  <c r="S130" i="68"/>
  <c r="S131" i="68" s="1"/>
  <c r="R130" i="68"/>
  <c r="R131" i="68" s="1"/>
  <c r="Q130" i="68"/>
  <c r="Q131" i="68" s="1"/>
  <c r="P130" i="68"/>
  <c r="P131" i="68" s="1"/>
  <c r="O130" i="68"/>
  <c r="O131" i="68" s="1"/>
  <c r="N130" i="68"/>
  <c r="N131" i="68" s="1"/>
  <c r="M130" i="68"/>
  <c r="M131" i="68" s="1"/>
  <c r="L130" i="68"/>
  <c r="L131" i="68" s="1"/>
  <c r="K130" i="68"/>
  <c r="K131" i="68" s="1"/>
  <c r="J130" i="68"/>
  <c r="J131" i="68" s="1"/>
  <c r="I130" i="68"/>
  <c r="I131" i="68" s="1"/>
  <c r="H130" i="68"/>
  <c r="H131" i="68" s="1"/>
  <c r="G130" i="68"/>
  <c r="G131" i="68" s="1"/>
  <c r="F130" i="68"/>
  <c r="F131" i="68" s="1"/>
  <c r="E130" i="68"/>
  <c r="E131" i="68" s="1"/>
  <c r="BV127" i="68"/>
  <c r="BV228" i="68" s="1"/>
  <c r="BU127" i="68"/>
  <c r="BU228" i="68" s="1"/>
  <c r="BT127" i="68"/>
  <c r="BT228" i="68" s="1"/>
  <c r="BS127" i="68"/>
  <c r="BS228" i="68" s="1"/>
  <c r="BR127" i="68"/>
  <c r="BR228" i="68" s="1"/>
  <c r="BQ127" i="68"/>
  <c r="BQ228" i="68" s="1"/>
  <c r="BP127" i="68"/>
  <c r="BP228" i="68" s="1"/>
  <c r="BO127" i="68"/>
  <c r="BO228" i="68" s="1"/>
  <c r="BN127" i="68"/>
  <c r="BN228" i="68" s="1"/>
  <c r="BM127" i="68"/>
  <c r="BM228" i="68" s="1"/>
  <c r="BL127" i="68"/>
  <c r="BL228" i="68" s="1"/>
  <c r="BK127" i="68"/>
  <c r="BK228" i="68" s="1"/>
  <c r="BJ127" i="68"/>
  <c r="BJ228" i="68" s="1"/>
  <c r="BI127" i="68"/>
  <c r="BI228" i="68" s="1"/>
  <c r="BH127" i="68"/>
  <c r="BH228" i="68" s="1"/>
  <c r="BG127" i="68"/>
  <c r="BG228" i="68" s="1"/>
  <c r="BF127" i="68"/>
  <c r="BF228" i="68" s="1"/>
  <c r="BE127" i="68"/>
  <c r="BE228" i="68" s="1"/>
  <c r="BD127" i="68"/>
  <c r="BD228" i="68" s="1"/>
  <c r="BC127" i="68"/>
  <c r="BC228" i="68" s="1"/>
  <c r="BB127" i="68"/>
  <c r="BB228" i="68" s="1"/>
  <c r="BA127" i="68"/>
  <c r="BA228" i="68" s="1"/>
  <c r="AZ127" i="68"/>
  <c r="AZ228" i="68" s="1"/>
  <c r="AY127" i="68"/>
  <c r="AY228" i="68" s="1"/>
  <c r="AX127" i="68"/>
  <c r="AX228" i="68" s="1"/>
  <c r="AW127" i="68"/>
  <c r="AW228" i="68" s="1"/>
  <c r="AV127" i="68"/>
  <c r="AV228" i="68" s="1"/>
  <c r="AU127" i="68"/>
  <c r="AU228" i="68" s="1"/>
  <c r="AT127" i="68"/>
  <c r="AT228" i="68" s="1"/>
  <c r="AS127" i="68"/>
  <c r="AS228" i="68" s="1"/>
  <c r="AR127" i="68"/>
  <c r="AR228" i="68" s="1"/>
  <c r="AQ127" i="68"/>
  <c r="AQ228" i="68" s="1"/>
  <c r="AP127" i="68"/>
  <c r="AP228" i="68" s="1"/>
  <c r="AO127" i="68"/>
  <c r="AO228" i="68" s="1"/>
  <c r="AN127" i="68"/>
  <c r="AN228" i="68" s="1"/>
  <c r="AM127" i="68"/>
  <c r="AM228" i="68" s="1"/>
  <c r="AL127" i="68"/>
  <c r="AL228" i="68" s="1"/>
  <c r="AK127" i="68"/>
  <c r="AK228" i="68" s="1"/>
  <c r="AJ127" i="68"/>
  <c r="AJ228" i="68" s="1"/>
  <c r="AI127" i="68"/>
  <c r="AI228" i="68" s="1"/>
  <c r="AH127" i="68"/>
  <c r="AH228" i="68" s="1"/>
  <c r="AG127" i="68"/>
  <c r="AG228" i="68" s="1"/>
  <c r="AF127" i="68"/>
  <c r="AF228" i="68" s="1"/>
  <c r="AE127" i="68"/>
  <c r="AE228" i="68" s="1"/>
  <c r="AD127" i="68"/>
  <c r="AD228" i="68" s="1"/>
  <c r="AC127" i="68"/>
  <c r="AC228" i="68" s="1"/>
  <c r="AB127" i="68"/>
  <c r="AB228" i="68" s="1"/>
  <c r="AA127" i="68"/>
  <c r="AA228" i="68" s="1"/>
  <c r="Z127" i="68"/>
  <c r="Z228" i="68" s="1"/>
  <c r="Y127" i="68"/>
  <c r="Y228" i="68" s="1"/>
  <c r="X127" i="68"/>
  <c r="X228" i="68" s="1"/>
  <c r="W127" i="68"/>
  <c r="W228" i="68" s="1"/>
  <c r="V127" i="68"/>
  <c r="V228" i="68" s="1"/>
  <c r="U127" i="68"/>
  <c r="U228" i="68" s="1"/>
  <c r="T127" i="68"/>
  <c r="T228" i="68" s="1"/>
  <c r="S127" i="68"/>
  <c r="S228" i="68" s="1"/>
  <c r="R127" i="68"/>
  <c r="R228" i="68" s="1"/>
  <c r="Q127" i="68"/>
  <c r="Q228" i="68" s="1"/>
  <c r="P127" i="68"/>
  <c r="P228" i="68" s="1"/>
  <c r="O127" i="68"/>
  <c r="O228" i="68" s="1"/>
  <c r="N127" i="68"/>
  <c r="N228" i="68" s="1"/>
  <c r="M127" i="68"/>
  <c r="M228" i="68" s="1"/>
  <c r="L127" i="68"/>
  <c r="L228" i="68" s="1"/>
  <c r="K127" i="68"/>
  <c r="K228" i="68" s="1"/>
  <c r="J127" i="68"/>
  <c r="J228" i="68" s="1"/>
  <c r="I127" i="68"/>
  <c r="I228" i="68" s="1"/>
  <c r="H127" i="68"/>
  <c r="H228" i="68" s="1"/>
  <c r="G127" i="68"/>
  <c r="G228" i="68" s="1"/>
  <c r="F127" i="68"/>
  <c r="F228" i="68" s="1"/>
  <c r="E127" i="68"/>
  <c r="BV122" i="68"/>
  <c r="BV337" i="68" s="1"/>
  <c r="BU122" i="68"/>
  <c r="BU337" i="68" s="1"/>
  <c r="BT122" i="68"/>
  <c r="BT337" i="68" s="1"/>
  <c r="BS122" i="68"/>
  <c r="BS337" i="68" s="1"/>
  <c r="BR122" i="68"/>
  <c r="BR337" i="68" s="1"/>
  <c r="BQ122" i="68"/>
  <c r="BQ337" i="68" s="1"/>
  <c r="BP122" i="68"/>
  <c r="BP337" i="68" s="1"/>
  <c r="BO122" i="68"/>
  <c r="BO337" i="68" s="1"/>
  <c r="BN122" i="68"/>
  <c r="BN337" i="68" s="1"/>
  <c r="BM122" i="68"/>
  <c r="BM337" i="68" s="1"/>
  <c r="BL122" i="68"/>
  <c r="BL337" i="68" s="1"/>
  <c r="BK122" i="68"/>
  <c r="BK337" i="68" s="1"/>
  <c r="BJ122" i="68"/>
  <c r="BJ337" i="68" s="1"/>
  <c r="BI122" i="68"/>
  <c r="BI337" i="68" s="1"/>
  <c r="BH122" i="68"/>
  <c r="BH337" i="68" s="1"/>
  <c r="BG122" i="68"/>
  <c r="BG337" i="68" s="1"/>
  <c r="BF122" i="68"/>
  <c r="BF337" i="68" s="1"/>
  <c r="BE122" i="68"/>
  <c r="BE337" i="68" s="1"/>
  <c r="BD122" i="68"/>
  <c r="BD337" i="68" s="1"/>
  <c r="BC122" i="68"/>
  <c r="BC337" i="68" s="1"/>
  <c r="BB122" i="68"/>
  <c r="BB337" i="68" s="1"/>
  <c r="BA122" i="68"/>
  <c r="BA337" i="68" s="1"/>
  <c r="AZ122" i="68"/>
  <c r="AZ337" i="68" s="1"/>
  <c r="AY122" i="68"/>
  <c r="AY337" i="68" s="1"/>
  <c r="AX122" i="68"/>
  <c r="AX337" i="68" s="1"/>
  <c r="AW122" i="68"/>
  <c r="AW337" i="68" s="1"/>
  <c r="AV122" i="68"/>
  <c r="AV337" i="68" s="1"/>
  <c r="AU122" i="68"/>
  <c r="AU337" i="68" s="1"/>
  <c r="AT122" i="68"/>
  <c r="AT337" i="68" s="1"/>
  <c r="AS122" i="68"/>
  <c r="AS337" i="68" s="1"/>
  <c r="AR122" i="68"/>
  <c r="AR337" i="68" s="1"/>
  <c r="AQ122" i="68"/>
  <c r="AQ337" i="68" s="1"/>
  <c r="AP122" i="68"/>
  <c r="AP337" i="68" s="1"/>
  <c r="AO122" i="68"/>
  <c r="AO337" i="68" s="1"/>
  <c r="AN122" i="68"/>
  <c r="AN337" i="68" s="1"/>
  <c r="AM122" i="68"/>
  <c r="AM337" i="68" s="1"/>
  <c r="AL122" i="68"/>
  <c r="AL337" i="68" s="1"/>
  <c r="AK122" i="68"/>
  <c r="AK337" i="68" s="1"/>
  <c r="AJ122" i="68"/>
  <c r="AJ337" i="68" s="1"/>
  <c r="AI122" i="68"/>
  <c r="AI337" i="68" s="1"/>
  <c r="AH122" i="68"/>
  <c r="AH337" i="68" s="1"/>
  <c r="AG122" i="68"/>
  <c r="AG337" i="68" s="1"/>
  <c r="AF122" i="68"/>
  <c r="AF337" i="68" s="1"/>
  <c r="AE122" i="68"/>
  <c r="AE337" i="68" s="1"/>
  <c r="AD122" i="68"/>
  <c r="AD337" i="68" s="1"/>
  <c r="AC122" i="68"/>
  <c r="AC337" i="68" s="1"/>
  <c r="AB122" i="68"/>
  <c r="AB337" i="68" s="1"/>
  <c r="AA122" i="68"/>
  <c r="AA337" i="68" s="1"/>
  <c r="Z122" i="68"/>
  <c r="Z337" i="68" s="1"/>
  <c r="Y122" i="68"/>
  <c r="Y337" i="68" s="1"/>
  <c r="X122" i="68"/>
  <c r="X337" i="68" s="1"/>
  <c r="W122" i="68"/>
  <c r="W337" i="68" s="1"/>
  <c r="V122" i="68"/>
  <c r="V337" i="68" s="1"/>
  <c r="U122" i="68"/>
  <c r="U337" i="68" s="1"/>
  <c r="T122" i="68"/>
  <c r="T337" i="68" s="1"/>
  <c r="S122" i="68"/>
  <c r="S337" i="68" s="1"/>
  <c r="R122" i="68"/>
  <c r="R337" i="68" s="1"/>
  <c r="Q122" i="68"/>
  <c r="Q337" i="68" s="1"/>
  <c r="P122" i="68"/>
  <c r="P337" i="68" s="1"/>
  <c r="O122" i="68"/>
  <c r="O337" i="68" s="1"/>
  <c r="N122" i="68"/>
  <c r="N337" i="68" s="1"/>
  <c r="M122" i="68"/>
  <c r="M337" i="68" s="1"/>
  <c r="L122" i="68"/>
  <c r="L337" i="68" s="1"/>
  <c r="K122" i="68"/>
  <c r="K337" i="68" s="1"/>
  <c r="J122" i="68"/>
  <c r="J337" i="68" s="1"/>
  <c r="I122" i="68"/>
  <c r="I337" i="68" s="1"/>
  <c r="H122" i="68"/>
  <c r="H337" i="68" s="1"/>
  <c r="G122" i="68"/>
  <c r="G337" i="68" s="1"/>
  <c r="F122" i="68"/>
  <c r="F337" i="68" s="1"/>
  <c r="E122" i="68"/>
  <c r="E337" i="68" s="1"/>
  <c r="BV120" i="68"/>
  <c r="BV121" i="68" s="1"/>
  <c r="BU120" i="68"/>
  <c r="BU121" i="68" s="1"/>
  <c r="BT120" i="68"/>
  <c r="BT121" i="68" s="1"/>
  <c r="BS120" i="68"/>
  <c r="BS121" i="68" s="1"/>
  <c r="BR120" i="68"/>
  <c r="BR121" i="68" s="1"/>
  <c r="BQ120" i="68"/>
  <c r="BQ121" i="68" s="1"/>
  <c r="BP120" i="68"/>
  <c r="BP121" i="68" s="1"/>
  <c r="BO120" i="68"/>
  <c r="BO121" i="68" s="1"/>
  <c r="BN120" i="68"/>
  <c r="BN121" i="68" s="1"/>
  <c r="BM120" i="68"/>
  <c r="BM121" i="68" s="1"/>
  <c r="BL120" i="68"/>
  <c r="BL121" i="68" s="1"/>
  <c r="BK120" i="68"/>
  <c r="BK121" i="68" s="1"/>
  <c r="BJ120" i="68"/>
  <c r="BJ121" i="68" s="1"/>
  <c r="BI120" i="68"/>
  <c r="BI121" i="68" s="1"/>
  <c r="BH120" i="68"/>
  <c r="BH121" i="68" s="1"/>
  <c r="BG120" i="68"/>
  <c r="BG121" i="68" s="1"/>
  <c r="BF120" i="68"/>
  <c r="BF121" i="68" s="1"/>
  <c r="BE120" i="68"/>
  <c r="BE121" i="68" s="1"/>
  <c r="BD120" i="68"/>
  <c r="BD121" i="68" s="1"/>
  <c r="BC120" i="68"/>
  <c r="BC121" i="68" s="1"/>
  <c r="BB120" i="68"/>
  <c r="BB121" i="68" s="1"/>
  <c r="BA120" i="68"/>
  <c r="BA121" i="68" s="1"/>
  <c r="AZ120" i="68"/>
  <c r="AZ121" i="68" s="1"/>
  <c r="AY120" i="68"/>
  <c r="AY121" i="68" s="1"/>
  <c r="AX120" i="68"/>
  <c r="AX121" i="68" s="1"/>
  <c r="AW120" i="68"/>
  <c r="AW121" i="68" s="1"/>
  <c r="AV120" i="68"/>
  <c r="AV121" i="68" s="1"/>
  <c r="AU120" i="68"/>
  <c r="AU121" i="68" s="1"/>
  <c r="AT120" i="68"/>
  <c r="AT121" i="68" s="1"/>
  <c r="AS120" i="68"/>
  <c r="AS121" i="68" s="1"/>
  <c r="AR120" i="68"/>
  <c r="AR121" i="68" s="1"/>
  <c r="AQ120" i="68"/>
  <c r="AQ121" i="68" s="1"/>
  <c r="AP120" i="68"/>
  <c r="AP121" i="68" s="1"/>
  <c r="AO120" i="68"/>
  <c r="AO121" i="68" s="1"/>
  <c r="AN120" i="68"/>
  <c r="AN121" i="68" s="1"/>
  <c r="AM120" i="68"/>
  <c r="AM121" i="68" s="1"/>
  <c r="AL120" i="68"/>
  <c r="AL121" i="68" s="1"/>
  <c r="AK120" i="68"/>
  <c r="AK121" i="68" s="1"/>
  <c r="AJ120" i="68"/>
  <c r="AJ121" i="68" s="1"/>
  <c r="AI120" i="68"/>
  <c r="AI121" i="68" s="1"/>
  <c r="AH120" i="68"/>
  <c r="AH121" i="68" s="1"/>
  <c r="AG120" i="68"/>
  <c r="AG121" i="68" s="1"/>
  <c r="AF120" i="68"/>
  <c r="AF121" i="68" s="1"/>
  <c r="AE120" i="68"/>
  <c r="AE121" i="68" s="1"/>
  <c r="AD120" i="68"/>
  <c r="AD121" i="68" s="1"/>
  <c r="AC120" i="68"/>
  <c r="AC121" i="68" s="1"/>
  <c r="AB120" i="68"/>
  <c r="AB121" i="68" s="1"/>
  <c r="AA120" i="68"/>
  <c r="AA121" i="68" s="1"/>
  <c r="Z120" i="68"/>
  <c r="Z121" i="68" s="1"/>
  <c r="Y120" i="68"/>
  <c r="Y121" i="68" s="1"/>
  <c r="X120" i="68"/>
  <c r="X121" i="68" s="1"/>
  <c r="W120" i="68"/>
  <c r="W121" i="68" s="1"/>
  <c r="V120" i="68"/>
  <c r="V121" i="68" s="1"/>
  <c r="U120" i="68"/>
  <c r="U121" i="68" s="1"/>
  <c r="T120" i="68"/>
  <c r="T121" i="68" s="1"/>
  <c r="S120" i="68"/>
  <c r="S121" i="68" s="1"/>
  <c r="R120" i="68"/>
  <c r="R121" i="68" s="1"/>
  <c r="Q120" i="68"/>
  <c r="Q121" i="68" s="1"/>
  <c r="P120" i="68"/>
  <c r="P121" i="68" s="1"/>
  <c r="O120" i="68"/>
  <c r="O121" i="68" s="1"/>
  <c r="N120" i="68"/>
  <c r="N121" i="68" s="1"/>
  <c r="M120" i="68"/>
  <c r="M121" i="68" s="1"/>
  <c r="L120" i="68"/>
  <c r="L121" i="68" s="1"/>
  <c r="K120" i="68"/>
  <c r="K121" i="68" s="1"/>
  <c r="J120" i="68"/>
  <c r="J121" i="68" s="1"/>
  <c r="I120" i="68"/>
  <c r="I121" i="68" s="1"/>
  <c r="H120" i="68"/>
  <c r="H121" i="68" s="1"/>
  <c r="G120" i="68"/>
  <c r="G121" i="68" s="1"/>
  <c r="F120" i="68"/>
  <c r="F121" i="68" s="1"/>
  <c r="E120" i="68"/>
  <c r="E121" i="68" s="1"/>
  <c r="BV117" i="68"/>
  <c r="BV227" i="68" s="1"/>
  <c r="BU117" i="68"/>
  <c r="BU227" i="68" s="1"/>
  <c r="BT117" i="68"/>
  <c r="BT227" i="68" s="1"/>
  <c r="BS117" i="68"/>
  <c r="BS227" i="68" s="1"/>
  <c r="BR117" i="68"/>
  <c r="BR227" i="68" s="1"/>
  <c r="BQ117" i="68"/>
  <c r="BQ227" i="68" s="1"/>
  <c r="BP117" i="68"/>
  <c r="BP227" i="68" s="1"/>
  <c r="BO117" i="68"/>
  <c r="BO227" i="68" s="1"/>
  <c r="BN117" i="68"/>
  <c r="BN227" i="68" s="1"/>
  <c r="BM117" i="68"/>
  <c r="BM227" i="68" s="1"/>
  <c r="BL117" i="68"/>
  <c r="BL227" i="68" s="1"/>
  <c r="BK117" i="68"/>
  <c r="BK227" i="68" s="1"/>
  <c r="BJ117" i="68"/>
  <c r="BJ227" i="68" s="1"/>
  <c r="BI117" i="68"/>
  <c r="BI227" i="68" s="1"/>
  <c r="BH117" i="68"/>
  <c r="BH227" i="68" s="1"/>
  <c r="BG117" i="68"/>
  <c r="BG227" i="68" s="1"/>
  <c r="BF117" i="68"/>
  <c r="BF227" i="68" s="1"/>
  <c r="BE117" i="68"/>
  <c r="BE227" i="68" s="1"/>
  <c r="BD117" i="68"/>
  <c r="BD227" i="68" s="1"/>
  <c r="BC117" i="68"/>
  <c r="BC227" i="68" s="1"/>
  <c r="BB117" i="68"/>
  <c r="BB227" i="68" s="1"/>
  <c r="BA117" i="68"/>
  <c r="BA227" i="68" s="1"/>
  <c r="AZ117" i="68"/>
  <c r="AZ227" i="68" s="1"/>
  <c r="AY117" i="68"/>
  <c r="AY227" i="68" s="1"/>
  <c r="AX117" i="68"/>
  <c r="AX227" i="68" s="1"/>
  <c r="AW117" i="68"/>
  <c r="AW227" i="68" s="1"/>
  <c r="AV117" i="68"/>
  <c r="AV227" i="68" s="1"/>
  <c r="AU117" i="68"/>
  <c r="AU227" i="68" s="1"/>
  <c r="AT117" i="68"/>
  <c r="AT227" i="68" s="1"/>
  <c r="AS117" i="68"/>
  <c r="AS227" i="68" s="1"/>
  <c r="AR117" i="68"/>
  <c r="AR227" i="68" s="1"/>
  <c r="AQ117" i="68"/>
  <c r="AQ227" i="68" s="1"/>
  <c r="AP117" i="68"/>
  <c r="AP227" i="68" s="1"/>
  <c r="AO117" i="68"/>
  <c r="AO227" i="68" s="1"/>
  <c r="AN117" i="68"/>
  <c r="AN227" i="68" s="1"/>
  <c r="AM117" i="68"/>
  <c r="AM227" i="68" s="1"/>
  <c r="AL117" i="68"/>
  <c r="AL227" i="68" s="1"/>
  <c r="AK117" i="68"/>
  <c r="AK227" i="68" s="1"/>
  <c r="AJ117" i="68"/>
  <c r="AJ227" i="68" s="1"/>
  <c r="AI117" i="68"/>
  <c r="AI227" i="68" s="1"/>
  <c r="AH117" i="68"/>
  <c r="AH227" i="68" s="1"/>
  <c r="AG117" i="68"/>
  <c r="AG227" i="68" s="1"/>
  <c r="AF117" i="68"/>
  <c r="AF227" i="68" s="1"/>
  <c r="AE117" i="68"/>
  <c r="AE227" i="68" s="1"/>
  <c r="AD117" i="68"/>
  <c r="AD227" i="68" s="1"/>
  <c r="AC117" i="68"/>
  <c r="AC227" i="68" s="1"/>
  <c r="AB117" i="68"/>
  <c r="AB227" i="68" s="1"/>
  <c r="AA117" i="68"/>
  <c r="AA227" i="68" s="1"/>
  <c r="Z117" i="68"/>
  <c r="Z227" i="68" s="1"/>
  <c r="Y117" i="68"/>
  <c r="Y227" i="68" s="1"/>
  <c r="X117" i="68"/>
  <c r="X227" i="68" s="1"/>
  <c r="W117" i="68"/>
  <c r="W227" i="68" s="1"/>
  <c r="V117" i="68"/>
  <c r="V227" i="68" s="1"/>
  <c r="U117" i="68"/>
  <c r="U227" i="68" s="1"/>
  <c r="T117" i="68"/>
  <c r="T227" i="68" s="1"/>
  <c r="S117" i="68"/>
  <c r="S227" i="68" s="1"/>
  <c r="R117" i="68"/>
  <c r="R227" i="68" s="1"/>
  <c r="Q117" i="68"/>
  <c r="Q227" i="68" s="1"/>
  <c r="P117" i="68"/>
  <c r="P227" i="68" s="1"/>
  <c r="O117" i="68"/>
  <c r="O227" i="68" s="1"/>
  <c r="N117" i="68"/>
  <c r="N227" i="68" s="1"/>
  <c r="M117" i="68"/>
  <c r="M227" i="68" s="1"/>
  <c r="L117" i="68"/>
  <c r="L227" i="68" s="1"/>
  <c r="K117" i="68"/>
  <c r="K227" i="68" s="1"/>
  <c r="J117" i="68"/>
  <c r="J227" i="68" s="1"/>
  <c r="I117" i="68"/>
  <c r="I227" i="68" s="1"/>
  <c r="H117" i="68"/>
  <c r="H227" i="68" s="1"/>
  <c r="G117" i="68"/>
  <c r="G227" i="68" s="1"/>
  <c r="F117" i="68"/>
  <c r="F227" i="68" s="1"/>
  <c r="E117" i="68"/>
  <c r="E227" i="68" s="1"/>
  <c r="BV112" i="68"/>
  <c r="BV336" i="68" s="1"/>
  <c r="BU112" i="68"/>
  <c r="BU336" i="68" s="1"/>
  <c r="BT112" i="68"/>
  <c r="BT336" i="68" s="1"/>
  <c r="BS112" i="68"/>
  <c r="BS336" i="68" s="1"/>
  <c r="BR112" i="68"/>
  <c r="BR336" i="68" s="1"/>
  <c r="BQ112" i="68"/>
  <c r="BQ336" i="68" s="1"/>
  <c r="BP112" i="68"/>
  <c r="BP336" i="68" s="1"/>
  <c r="BO112" i="68"/>
  <c r="BO336" i="68" s="1"/>
  <c r="BN112" i="68"/>
  <c r="BN336" i="68" s="1"/>
  <c r="BM112" i="68"/>
  <c r="BM336" i="68" s="1"/>
  <c r="BL112" i="68"/>
  <c r="BL336" i="68" s="1"/>
  <c r="BK112" i="68"/>
  <c r="BK336" i="68" s="1"/>
  <c r="BJ112" i="68"/>
  <c r="BJ336" i="68" s="1"/>
  <c r="BI112" i="68"/>
  <c r="BI336" i="68" s="1"/>
  <c r="BH112" i="68"/>
  <c r="BH336" i="68" s="1"/>
  <c r="BG112" i="68"/>
  <c r="BG336" i="68" s="1"/>
  <c r="BF112" i="68"/>
  <c r="BF336" i="68" s="1"/>
  <c r="BE112" i="68"/>
  <c r="BE336" i="68" s="1"/>
  <c r="BD112" i="68"/>
  <c r="BD336" i="68" s="1"/>
  <c r="BC112" i="68"/>
  <c r="BC336" i="68" s="1"/>
  <c r="BB112" i="68"/>
  <c r="BB336" i="68" s="1"/>
  <c r="BA112" i="68"/>
  <c r="BA336" i="68" s="1"/>
  <c r="AZ112" i="68"/>
  <c r="AZ336" i="68" s="1"/>
  <c r="AY112" i="68"/>
  <c r="AY336" i="68" s="1"/>
  <c r="AX112" i="68"/>
  <c r="AX336" i="68" s="1"/>
  <c r="AW112" i="68"/>
  <c r="AW336" i="68" s="1"/>
  <c r="AV112" i="68"/>
  <c r="AV336" i="68" s="1"/>
  <c r="AU112" i="68"/>
  <c r="AU336" i="68" s="1"/>
  <c r="AT112" i="68"/>
  <c r="AT336" i="68" s="1"/>
  <c r="AS112" i="68"/>
  <c r="AS336" i="68" s="1"/>
  <c r="AR112" i="68"/>
  <c r="AR336" i="68" s="1"/>
  <c r="AQ112" i="68"/>
  <c r="AQ336" i="68" s="1"/>
  <c r="AP112" i="68"/>
  <c r="AP336" i="68" s="1"/>
  <c r="AO112" i="68"/>
  <c r="AO336" i="68" s="1"/>
  <c r="AN112" i="68"/>
  <c r="AN336" i="68" s="1"/>
  <c r="AM112" i="68"/>
  <c r="AM336" i="68" s="1"/>
  <c r="AL112" i="68"/>
  <c r="AL336" i="68" s="1"/>
  <c r="AK112" i="68"/>
  <c r="AK336" i="68" s="1"/>
  <c r="AJ112" i="68"/>
  <c r="AJ336" i="68" s="1"/>
  <c r="AI112" i="68"/>
  <c r="AI336" i="68" s="1"/>
  <c r="AH112" i="68"/>
  <c r="AH336" i="68" s="1"/>
  <c r="AG112" i="68"/>
  <c r="AG336" i="68" s="1"/>
  <c r="AF112" i="68"/>
  <c r="AF336" i="68" s="1"/>
  <c r="AE112" i="68"/>
  <c r="AE336" i="68" s="1"/>
  <c r="AD112" i="68"/>
  <c r="AD336" i="68" s="1"/>
  <c r="AC112" i="68"/>
  <c r="AC336" i="68" s="1"/>
  <c r="AB112" i="68"/>
  <c r="AB336" i="68" s="1"/>
  <c r="AA112" i="68"/>
  <c r="AA336" i="68" s="1"/>
  <c r="Z112" i="68"/>
  <c r="Z336" i="68" s="1"/>
  <c r="Y112" i="68"/>
  <c r="Y336" i="68" s="1"/>
  <c r="X112" i="68"/>
  <c r="X336" i="68" s="1"/>
  <c r="W112" i="68"/>
  <c r="W336" i="68" s="1"/>
  <c r="V112" i="68"/>
  <c r="V336" i="68" s="1"/>
  <c r="U112" i="68"/>
  <c r="U336" i="68" s="1"/>
  <c r="T112" i="68"/>
  <c r="T336" i="68" s="1"/>
  <c r="S112" i="68"/>
  <c r="S336" i="68" s="1"/>
  <c r="R112" i="68"/>
  <c r="R336" i="68" s="1"/>
  <c r="Q112" i="68"/>
  <c r="Q336" i="68" s="1"/>
  <c r="P112" i="68"/>
  <c r="P336" i="68" s="1"/>
  <c r="O112" i="68"/>
  <c r="O336" i="68" s="1"/>
  <c r="N112" i="68"/>
  <c r="N336" i="68" s="1"/>
  <c r="M112" i="68"/>
  <c r="M336" i="68" s="1"/>
  <c r="L112" i="68"/>
  <c r="L336" i="68" s="1"/>
  <c r="K112" i="68"/>
  <c r="K336" i="68" s="1"/>
  <c r="J112" i="68"/>
  <c r="J336" i="68" s="1"/>
  <c r="I112" i="68"/>
  <c r="I336" i="68" s="1"/>
  <c r="H112" i="68"/>
  <c r="H336" i="68" s="1"/>
  <c r="G112" i="68"/>
  <c r="G336" i="68" s="1"/>
  <c r="F112" i="68"/>
  <c r="F336" i="68" s="1"/>
  <c r="E112" i="68"/>
  <c r="E336" i="68" s="1"/>
  <c r="BV110" i="68"/>
  <c r="BV111" i="68" s="1"/>
  <c r="BU110" i="68"/>
  <c r="BU111" i="68" s="1"/>
  <c r="BT110" i="68"/>
  <c r="BT111" i="68" s="1"/>
  <c r="BS110" i="68"/>
  <c r="BS111" i="68" s="1"/>
  <c r="BR110" i="68"/>
  <c r="BR111" i="68" s="1"/>
  <c r="BQ110" i="68"/>
  <c r="BQ111" i="68" s="1"/>
  <c r="BP110" i="68"/>
  <c r="BP111" i="68" s="1"/>
  <c r="BO110" i="68"/>
  <c r="BO111" i="68" s="1"/>
  <c r="BN110" i="68"/>
  <c r="BN111" i="68" s="1"/>
  <c r="BM110" i="68"/>
  <c r="BM111" i="68" s="1"/>
  <c r="BL110" i="68"/>
  <c r="BL111" i="68" s="1"/>
  <c r="BK110" i="68"/>
  <c r="BK111" i="68" s="1"/>
  <c r="BJ110" i="68"/>
  <c r="BJ111" i="68" s="1"/>
  <c r="BI110" i="68"/>
  <c r="BI111" i="68" s="1"/>
  <c r="BH110" i="68"/>
  <c r="BH111" i="68" s="1"/>
  <c r="BG110" i="68"/>
  <c r="BG111" i="68" s="1"/>
  <c r="BF110" i="68"/>
  <c r="BF111" i="68" s="1"/>
  <c r="BE110" i="68"/>
  <c r="BE111" i="68" s="1"/>
  <c r="BD110" i="68"/>
  <c r="BD111" i="68" s="1"/>
  <c r="BC110" i="68"/>
  <c r="BC111" i="68" s="1"/>
  <c r="BB110" i="68"/>
  <c r="BB111" i="68" s="1"/>
  <c r="BA110" i="68"/>
  <c r="BA111" i="68" s="1"/>
  <c r="AZ110" i="68"/>
  <c r="AZ111" i="68" s="1"/>
  <c r="AY110" i="68"/>
  <c r="AY111" i="68" s="1"/>
  <c r="AX110" i="68"/>
  <c r="AX111" i="68" s="1"/>
  <c r="AW110" i="68"/>
  <c r="AW111" i="68" s="1"/>
  <c r="AV110" i="68"/>
  <c r="AV111" i="68" s="1"/>
  <c r="AU110" i="68"/>
  <c r="AU111" i="68" s="1"/>
  <c r="AT110" i="68"/>
  <c r="AT111" i="68" s="1"/>
  <c r="AS110" i="68"/>
  <c r="AS111" i="68" s="1"/>
  <c r="AR110" i="68"/>
  <c r="AR111" i="68" s="1"/>
  <c r="AQ110" i="68"/>
  <c r="AQ111" i="68" s="1"/>
  <c r="AP110" i="68"/>
  <c r="AP111" i="68" s="1"/>
  <c r="AO110" i="68"/>
  <c r="AO111" i="68" s="1"/>
  <c r="AN110" i="68"/>
  <c r="AN111" i="68" s="1"/>
  <c r="AM110" i="68"/>
  <c r="AM111" i="68" s="1"/>
  <c r="AL110" i="68"/>
  <c r="AL111" i="68" s="1"/>
  <c r="AK110" i="68"/>
  <c r="AK111" i="68" s="1"/>
  <c r="AJ110" i="68"/>
  <c r="AJ111" i="68" s="1"/>
  <c r="AI110" i="68"/>
  <c r="AI111" i="68" s="1"/>
  <c r="AH110" i="68"/>
  <c r="AH111" i="68" s="1"/>
  <c r="AG110" i="68"/>
  <c r="AG111" i="68" s="1"/>
  <c r="AF110" i="68"/>
  <c r="AF111" i="68" s="1"/>
  <c r="AE110" i="68"/>
  <c r="AE111" i="68" s="1"/>
  <c r="AD110" i="68"/>
  <c r="AD111" i="68" s="1"/>
  <c r="AC110" i="68"/>
  <c r="AC111" i="68" s="1"/>
  <c r="AB110" i="68"/>
  <c r="AB111" i="68" s="1"/>
  <c r="AA110" i="68"/>
  <c r="AA111" i="68" s="1"/>
  <c r="Z110" i="68"/>
  <c r="Z111" i="68" s="1"/>
  <c r="Y110" i="68"/>
  <c r="Y111" i="68" s="1"/>
  <c r="X110" i="68"/>
  <c r="X111" i="68" s="1"/>
  <c r="W110" i="68"/>
  <c r="W111" i="68" s="1"/>
  <c r="V110" i="68"/>
  <c r="V111" i="68" s="1"/>
  <c r="U110" i="68"/>
  <c r="U111" i="68" s="1"/>
  <c r="T110" i="68"/>
  <c r="T111" i="68" s="1"/>
  <c r="S110" i="68"/>
  <c r="S111" i="68" s="1"/>
  <c r="R110" i="68"/>
  <c r="R111" i="68" s="1"/>
  <c r="Q110" i="68"/>
  <c r="Q111" i="68" s="1"/>
  <c r="P110" i="68"/>
  <c r="P111" i="68" s="1"/>
  <c r="O110" i="68"/>
  <c r="O111" i="68" s="1"/>
  <c r="N110" i="68"/>
  <c r="N111" i="68" s="1"/>
  <c r="M110" i="68"/>
  <c r="M111" i="68" s="1"/>
  <c r="L110" i="68"/>
  <c r="L111" i="68" s="1"/>
  <c r="K110" i="68"/>
  <c r="K111" i="68" s="1"/>
  <c r="J110" i="68"/>
  <c r="J111" i="68" s="1"/>
  <c r="I110" i="68"/>
  <c r="I111" i="68" s="1"/>
  <c r="H110" i="68"/>
  <c r="H111" i="68" s="1"/>
  <c r="G110" i="68"/>
  <c r="G111" i="68" s="1"/>
  <c r="F110" i="68"/>
  <c r="F111" i="68" s="1"/>
  <c r="E110" i="68"/>
  <c r="E111" i="68" s="1"/>
  <c r="BV107" i="68"/>
  <c r="BV226" i="68" s="1"/>
  <c r="BU107" i="68"/>
  <c r="BU226" i="68" s="1"/>
  <c r="BT107" i="68"/>
  <c r="BT226" i="68" s="1"/>
  <c r="BS107" i="68"/>
  <c r="BS226" i="68" s="1"/>
  <c r="BR107" i="68"/>
  <c r="BR226" i="68" s="1"/>
  <c r="BQ107" i="68"/>
  <c r="BQ226" i="68" s="1"/>
  <c r="BP107" i="68"/>
  <c r="BP226" i="68" s="1"/>
  <c r="BO107" i="68"/>
  <c r="BO226" i="68" s="1"/>
  <c r="BN107" i="68"/>
  <c r="BN226" i="68" s="1"/>
  <c r="BM107" i="68"/>
  <c r="BM226" i="68" s="1"/>
  <c r="BL107" i="68"/>
  <c r="BL226" i="68" s="1"/>
  <c r="BK107" i="68"/>
  <c r="BK226" i="68" s="1"/>
  <c r="BJ107" i="68"/>
  <c r="BJ226" i="68" s="1"/>
  <c r="BI107" i="68"/>
  <c r="BI226" i="68" s="1"/>
  <c r="BH107" i="68"/>
  <c r="BH226" i="68" s="1"/>
  <c r="BG107" i="68"/>
  <c r="BG226" i="68" s="1"/>
  <c r="BF107" i="68"/>
  <c r="BF226" i="68" s="1"/>
  <c r="BE107" i="68"/>
  <c r="BE226" i="68" s="1"/>
  <c r="BD107" i="68"/>
  <c r="BD226" i="68" s="1"/>
  <c r="BC107" i="68"/>
  <c r="BC226" i="68" s="1"/>
  <c r="BB107" i="68"/>
  <c r="BB226" i="68" s="1"/>
  <c r="BA107" i="68"/>
  <c r="BA226" i="68" s="1"/>
  <c r="AZ107" i="68"/>
  <c r="AZ226" i="68" s="1"/>
  <c r="AY107" i="68"/>
  <c r="AY226" i="68" s="1"/>
  <c r="AX107" i="68"/>
  <c r="AX226" i="68" s="1"/>
  <c r="AW107" i="68"/>
  <c r="AW226" i="68" s="1"/>
  <c r="AV107" i="68"/>
  <c r="AV226" i="68" s="1"/>
  <c r="AU107" i="68"/>
  <c r="AU226" i="68" s="1"/>
  <c r="AT107" i="68"/>
  <c r="AT226" i="68" s="1"/>
  <c r="AS107" i="68"/>
  <c r="AS226" i="68" s="1"/>
  <c r="AR107" i="68"/>
  <c r="AR226" i="68" s="1"/>
  <c r="AQ107" i="68"/>
  <c r="AQ226" i="68" s="1"/>
  <c r="AP107" i="68"/>
  <c r="AP226" i="68" s="1"/>
  <c r="AO107" i="68"/>
  <c r="AO226" i="68" s="1"/>
  <c r="AN107" i="68"/>
  <c r="AN226" i="68" s="1"/>
  <c r="AM107" i="68"/>
  <c r="AM226" i="68" s="1"/>
  <c r="AL107" i="68"/>
  <c r="AL226" i="68" s="1"/>
  <c r="AK107" i="68"/>
  <c r="AK226" i="68" s="1"/>
  <c r="AJ107" i="68"/>
  <c r="AJ226" i="68" s="1"/>
  <c r="AI107" i="68"/>
  <c r="AI226" i="68" s="1"/>
  <c r="AH107" i="68"/>
  <c r="AH226" i="68" s="1"/>
  <c r="AG107" i="68"/>
  <c r="AG226" i="68" s="1"/>
  <c r="AF107" i="68"/>
  <c r="AF226" i="68" s="1"/>
  <c r="AE107" i="68"/>
  <c r="AE226" i="68" s="1"/>
  <c r="AD107" i="68"/>
  <c r="AD226" i="68" s="1"/>
  <c r="AC107" i="68"/>
  <c r="AC226" i="68" s="1"/>
  <c r="AB107" i="68"/>
  <c r="AB226" i="68" s="1"/>
  <c r="AA107" i="68"/>
  <c r="AA226" i="68" s="1"/>
  <c r="Z107" i="68"/>
  <c r="Z226" i="68" s="1"/>
  <c r="Y107" i="68"/>
  <c r="Y226" i="68" s="1"/>
  <c r="X107" i="68"/>
  <c r="X226" i="68" s="1"/>
  <c r="W107" i="68"/>
  <c r="W226" i="68" s="1"/>
  <c r="V107" i="68"/>
  <c r="V226" i="68" s="1"/>
  <c r="U107" i="68"/>
  <c r="U226" i="68" s="1"/>
  <c r="T107" i="68"/>
  <c r="T226" i="68" s="1"/>
  <c r="S107" i="68"/>
  <c r="S226" i="68" s="1"/>
  <c r="R107" i="68"/>
  <c r="R226" i="68" s="1"/>
  <c r="Q107" i="68"/>
  <c r="Q226" i="68" s="1"/>
  <c r="P107" i="68"/>
  <c r="P226" i="68" s="1"/>
  <c r="O107" i="68"/>
  <c r="O226" i="68" s="1"/>
  <c r="N107" i="68"/>
  <c r="N226" i="68" s="1"/>
  <c r="M107" i="68"/>
  <c r="M226" i="68" s="1"/>
  <c r="L107" i="68"/>
  <c r="L226" i="68" s="1"/>
  <c r="K107" i="68"/>
  <c r="K226" i="68" s="1"/>
  <c r="J107" i="68"/>
  <c r="J226" i="68" s="1"/>
  <c r="I107" i="68"/>
  <c r="I226" i="68" s="1"/>
  <c r="H107" i="68"/>
  <c r="H226" i="68" s="1"/>
  <c r="G107" i="68"/>
  <c r="G226" i="68" s="1"/>
  <c r="F107" i="68"/>
  <c r="F226" i="68" s="1"/>
  <c r="E107" i="68"/>
  <c r="E226" i="68" s="1"/>
  <c r="BV102" i="68"/>
  <c r="BV335" i="68" s="1"/>
  <c r="BU102" i="68"/>
  <c r="BU335" i="68" s="1"/>
  <c r="BT102" i="68"/>
  <c r="BT335" i="68" s="1"/>
  <c r="BS102" i="68"/>
  <c r="BS335" i="68" s="1"/>
  <c r="BR102" i="68"/>
  <c r="BR335" i="68" s="1"/>
  <c r="BQ102" i="68"/>
  <c r="BQ335" i="68" s="1"/>
  <c r="BP102" i="68"/>
  <c r="BP335" i="68" s="1"/>
  <c r="BO102" i="68"/>
  <c r="BO335" i="68" s="1"/>
  <c r="BN102" i="68"/>
  <c r="BN335" i="68" s="1"/>
  <c r="BM102" i="68"/>
  <c r="BM335" i="68" s="1"/>
  <c r="BL102" i="68"/>
  <c r="BL335" i="68" s="1"/>
  <c r="BK102" i="68"/>
  <c r="BK335" i="68" s="1"/>
  <c r="BJ102" i="68"/>
  <c r="BJ335" i="68" s="1"/>
  <c r="BI102" i="68"/>
  <c r="BI335" i="68" s="1"/>
  <c r="BH102" i="68"/>
  <c r="BH335" i="68" s="1"/>
  <c r="BG102" i="68"/>
  <c r="BG335" i="68" s="1"/>
  <c r="BF102" i="68"/>
  <c r="BF335" i="68" s="1"/>
  <c r="BE102" i="68"/>
  <c r="BE335" i="68" s="1"/>
  <c r="BD102" i="68"/>
  <c r="BD335" i="68" s="1"/>
  <c r="BC102" i="68"/>
  <c r="BC335" i="68" s="1"/>
  <c r="BB102" i="68"/>
  <c r="BB335" i="68" s="1"/>
  <c r="BA102" i="68"/>
  <c r="BA335" i="68" s="1"/>
  <c r="AZ102" i="68"/>
  <c r="AZ335" i="68" s="1"/>
  <c r="AY102" i="68"/>
  <c r="AY335" i="68" s="1"/>
  <c r="AX102" i="68"/>
  <c r="AX335" i="68" s="1"/>
  <c r="AW102" i="68"/>
  <c r="AW335" i="68" s="1"/>
  <c r="AV102" i="68"/>
  <c r="AV335" i="68" s="1"/>
  <c r="AU102" i="68"/>
  <c r="AU335" i="68" s="1"/>
  <c r="AT102" i="68"/>
  <c r="AT335" i="68" s="1"/>
  <c r="AS102" i="68"/>
  <c r="AS335" i="68" s="1"/>
  <c r="AR102" i="68"/>
  <c r="AR335" i="68" s="1"/>
  <c r="AQ102" i="68"/>
  <c r="AQ335" i="68" s="1"/>
  <c r="AP102" i="68"/>
  <c r="AP335" i="68" s="1"/>
  <c r="AO102" i="68"/>
  <c r="AO335" i="68" s="1"/>
  <c r="AN102" i="68"/>
  <c r="AN335" i="68" s="1"/>
  <c r="AM102" i="68"/>
  <c r="AM335" i="68" s="1"/>
  <c r="AL102" i="68"/>
  <c r="AL335" i="68" s="1"/>
  <c r="AK102" i="68"/>
  <c r="AK335" i="68" s="1"/>
  <c r="AJ102" i="68"/>
  <c r="AJ335" i="68" s="1"/>
  <c r="AI102" i="68"/>
  <c r="AI335" i="68" s="1"/>
  <c r="AH102" i="68"/>
  <c r="AH335" i="68" s="1"/>
  <c r="AG102" i="68"/>
  <c r="AG335" i="68" s="1"/>
  <c r="AF102" i="68"/>
  <c r="AF335" i="68" s="1"/>
  <c r="AE102" i="68"/>
  <c r="AE335" i="68" s="1"/>
  <c r="AD102" i="68"/>
  <c r="AD335" i="68" s="1"/>
  <c r="AC102" i="68"/>
  <c r="AC335" i="68" s="1"/>
  <c r="AB102" i="68"/>
  <c r="AB335" i="68" s="1"/>
  <c r="AA102" i="68"/>
  <c r="AA335" i="68" s="1"/>
  <c r="Z102" i="68"/>
  <c r="Z335" i="68" s="1"/>
  <c r="Y102" i="68"/>
  <c r="Y335" i="68" s="1"/>
  <c r="X102" i="68"/>
  <c r="X335" i="68" s="1"/>
  <c r="W102" i="68"/>
  <c r="W335" i="68" s="1"/>
  <c r="V102" i="68"/>
  <c r="V335" i="68" s="1"/>
  <c r="U102" i="68"/>
  <c r="U335" i="68" s="1"/>
  <c r="T102" i="68"/>
  <c r="T335" i="68" s="1"/>
  <c r="S102" i="68"/>
  <c r="S335" i="68" s="1"/>
  <c r="R102" i="68"/>
  <c r="R335" i="68" s="1"/>
  <c r="Q102" i="68"/>
  <c r="Q335" i="68" s="1"/>
  <c r="P102" i="68"/>
  <c r="P335" i="68" s="1"/>
  <c r="O102" i="68"/>
  <c r="O335" i="68" s="1"/>
  <c r="N102" i="68"/>
  <c r="N335" i="68" s="1"/>
  <c r="M102" i="68"/>
  <c r="M335" i="68" s="1"/>
  <c r="L102" i="68"/>
  <c r="L335" i="68" s="1"/>
  <c r="K102" i="68"/>
  <c r="K335" i="68" s="1"/>
  <c r="J102" i="68"/>
  <c r="J335" i="68" s="1"/>
  <c r="I102" i="68"/>
  <c r="I335" i="68" s="1"/>
  <c r="H102" i="68"/>
  <c r="H335" i="68" s="1"/>
  <c r="G102" i="68"/>
  <c r="G335" i="68" s="1"/>
  <c r="F102" i="68"/>
  <c r="F335" i="68" s="1"/>
  <c r="E102" i="68"/>
  <c r="E335" i="68" s="1"/>
  <c r="BV100" i="68"/>
  <c r="BV101" i="68" s="1"/>
  <c r="BU100" i="68"/>
  <c r="BU101" i="68" s="1"/>
  <c r="BT100" i="68"/>
  <c r="BT101" i="68" s="1"/>
  <c r="BS100" i="68"/>
  <c r="BS101" i="68" s="1"/>
  <c r="BR100" i="68"/>
  <c r="BR101" i="68" s="1"/>
  <c r="BQ100" i="68"/>
  <c r="BQ101" i="68" s="1"/>
  <c r="BP100" i="68"/>
  <c r="BP101" i="68" s="1"/>
  <c r="BO100" i="68"/>
  <c r="BO101" i="68" s="1"/>
  <c r="BN100" i="68"/>
  <c r="BN101" i="68" s="1"/>
  <c r="BM100" i="68"/>
  <c r="BM101" i="68" s="1"/>
  <c r="BL100" i="68"/>
  <c r="BL101" i="68" s="1"/>
  <c r="BK100" i="68"/>
  <c r="BK101" i="68" s="1"/>
  <c r="BJ100" i="68"/>
  <c r="BJ101" i="68" s="1"/>
  <c r="BI100" i="68"/>
  <c r="BI101" i="68" s="1"/>
  <c r="BH100" i="68"/>
  <c r="BH101" i="68" s="1"/>
  <c r="BG100" i="68"/>
  <c r="BG101" i="68" s="1"/>
  <c r="BF100" i="68"/>
  <c r="BF101" i="68" s="1"/>
  <c r="BE100" i="68"/>
  <c r="BE101" i="68" s="1"/>
  <c r="BD100" i="68"/>
  <c r="BD101" i="68" s="1"/>
  <c r="BC100" i="68"/>
  <c r="BC101" i="68" s="1"/>
  <c r="BB100" i="68"/>
  <c r="BB101" i="68" s="1"/>
  <c r="BA100" i="68"/>
  <c r="BA101" i="68" s="1"/>
  <c r="AZ100" i="68"/>
  <c r="AZ101" i="68" s="1"/>
  <c r="AY100" i="68"/>
  <c r="AY101" i="68" s="1"/>
  <c r="AX100" i="68"/>
  <c r="AX101" i="68" s="1"/>
  <c r="AW100" i="68"/>
  <c r="AW101" i="68" s="1"/>
  <c r="AV100" i="68"/>
  <c r="AV101" i="68" s="1"/>
  <c r="AU100" i="68"/>
  <c r="AU101" i="68" s="1"/>
  <c r="AT100" i="68"/>
  <c r="AT101" i="68" s="1"/>
  <c r="AS100" i="68"/>
  <c r="AS101" i="68" s="1"/>
  <c r="AR100" i="68"/>
  <c r="AR101" i="68" s="1"/>
  <c r="AQ100" i="68"/>
  <c r="AQ101" i="68" s="1"/>
  <c r="AP100" i="68"/>
  <c r="AP101" i="68" s="1"/>
  <c r="AO100" i="68"/>
  <c r="AO101" i="68" s="1"/>
  <c r="AN100" i="68"/>
  <c r="AN101" i="68" s="1"/>
  <c r="AM100" i="68"/>
  <c r="AM101" i="68" s="1"/>
  <c r="AL100" i="68"/>
  <c r="AL101" i="68" s="1"/>
  <c r="AK100" i="68"/>
  <c r="AK101" i="68" s="1"/>
  <c r="AJ100" i="68"/>
  <c r="AJ101" i="68" s="1"/>
  <c r="AI100" i="68"/>
  <c r="AI101" i="68" s="1"/>
  <c r="AH100" i="68"/>
  <c r="AH101" i="68" s="1"/>
  <c r="AG100" i="68"/>
  <c r="AG101" i="68" s="1"/>
  <c r="AF100" i="68"/>
  <c r="AF101" i="68" s="1"/>
  <c r="AE100" i="68"/>
  <c r="AE101" i="68" s="1"/>
  <c r="AD100" i="68"/>
  <c r="AD101" i="68" s="1"/>
  <c r="AC100" i="68"/>
  <c r="AC101" i="68" s="1"/>
  <c r="AB100" i="68"/>
  <c r="AB101" i="68" s="1"/>
  <c r="AA100" i="68"/>
  <c r="AA101" i="68" s="1"/>
  <c r="Z100" i="68"/>
  <c r="Z101" i="68" s="1"/>
  <c r="Y100" i="68"/>
  <c r="Y101" i="68" s="1"/>
  <c r="X100" i="68"/>
  <c r="X101" i="68" s="1"/>
  <c r="W100" i="68"/>
  <c r="W101" i="68" s="1"/>
  <c r="V100" i="68"/>
  <c r="V101" i="68" s="1"/>
  <c r="U100" i="68"/>
  <c r="U101" i="68" s="1"/>
  <c r="T100" i="68"/>
  <c r="T101" i="68" s="1"/>
  <c r="S100" i="68"/>
  <c r="S101" i="68" s="1"/>
  <c r="R100" i="68"/>
  <c r="R101" i="68" s="1"/>
  <c r="Q100" i="68"/>
  <c r="Q101" i="68" s="1"/>
  <c r="P100" i="68"/>
  <c r="P101" i="68" s="1"/>
  <c r="O100" i="68"/>
  <c r="O101" i="68" s="1"/>
  <c r="N100" i="68"/>
  <c r="N101" i="68" s="1"/>
  <c r="M100" i="68"/>
  <c r="M101" i="68" s="1"/>
  <c r="L100" i="68"/>
  <c r="L101" i="68" s="1"/>
  <c r="K100" i="68"/>
  <c r="K101" i="68" s="1"/>
  <c r="J100" i="68"/>
  <c r="J101" i="68" s="1"/>
  <c r="I100" i="68"/>
  <c r="I101" i="68" s="1"/>
  <c r="H100" i="68"/>
  <c r="H101" i="68" s="1"/>
  <c r="G100" i="68"/>
  <c r="G101" i="68" s="1"/>
  <c r="F100" i="68"/>
  <c r="F101" i="68" s="1"/>
  <c r="E100" i="68"/>
  <c r="E101" i="68" s="1"/>
  <c r="BV97" i="68"/>
  <c r="BV225" i="68" s="1"/>
  <c r="BU97" i="68"/>
  <c r="BU225" i="68" s="1"/>
  <c r="BT97" i="68"/>
  <c r="BT225" i="68" s="1"/>
  <c r="BS97" i="68"/>
  <c r="BS225" i="68" s="1"/>
  <c r="BR97" i="68"/>
  <c r="BR225" i="68" s="1"/>
  <c r="BQ97" i="68"/>
  <c r="BQ225" i="68" s="1"/>
  <c r="BP97" i="68"/>
  <c r="BP225" i="68" s="1"/>
  <c r="BO97" i="68"/>
  <c r="BO225" i="68" s="1"/>
  <c r="BN97" i="68"/>
  <c r="BN225" i="68" s="1"/>
  <c r="BM97" i="68"/>
  <c r="BM225" i="68" s="1"/>
  <c r="BL97" i="68"/>
  <c r="BL225" i="68" s="1"/>
  <c r="BK97" i="68"/>
  <c r="BK225" i="68" s="1"/>
  <c r="BJ97" i="68"/>
  <c r="BJ225" i="68" s="1"/>
  <c r="BI97" i="68"/>
  <c r="BI225" i="68" s="1"/>
  <c r="BH97" i="68"/>
  <c r="BH225" i="68" s="1"/>
  <c r="BG97" i="68"/>
  <c r="BG225" i="68" s="1"/>
  <c r="BF97" i="68"/>
  <c r="BF225" i="68" s="1"/>
  <c r="BE97" i="68"/>
  <c r="BE225" i="68" s="1"/>
  <c r="BD97" i="68"/>
  <c r="BD225" i="68" s="1"/>
  <c r="BC97" i="68"/>
  <c r="BC225" i="68" s="1"/>
  <c r="BB97" i="68"/>
  <c r="BB225" i="68" s="1"/>
  <c r="BA97" i="68"/>
  <c r="BA225" i="68" s="1"/>
  <c r="AZ97" i="68"/>
  <c r="AZ225" i="68" s="1"/>
  <c r="AY97" i="68"/>
  <c r="AY225" i="68" s="1"/>
  <c r="AX97" i="68"/>
  <c r="AX225" i="68" s="1"/>
  <c r="AW97" i="68"/>
  <c r="AW225" i="68" s="1"/>
  <c r="AV97" i="68"/>
  <c r="AV225" i="68" s="1"/>
  <c r="AU97" i="68"/>
  <c r="AU225" i="68" s="1"/>
  <c r="AT97" i="68"/>
  <c r="AT225" i="68" s="1"/>
  <c r="AS97" i="68"/>
  <c r="AS225" i="68" s="1"/>
  <c r="AR97" i="68"/>
  <c r="AR225" i="68" s="1"/>
  <c r="AQ97" i="68"/>
  <c r="AQ225" i="68" s="1"/>
  <c r="AP97" i="68"/>
  <c r="AP225" i="68" s="1"/>
  <c r="AO97" i="68"/>
  <c r="AO225" i="68" s="1"/>
  <c r="AN97" i="68"/>
  <c r="AN225" i="68" s="1"/>
  <c r="AM97" i="68"/>
  <c r="AM225" i="68" s="1"/>
  <c r="AL97" i="68"/>
  <c r="AL225" i="68" s="1"/>
  <c r="AK97" i="68"/>
  <c r="AK225" i="68" s="1"/>
  <c r="AJ97" i="68"/>
  <c r="AJ225" i="68" s="1"/>
  <c r="AI97" i="68"/>
  <c r="AI225" i="68" s="1"/>
  <c r="AH97" i="68"/>
  <c r="AH225" i="68" s="1"/>
  <c r="AG97" i="68"/>
  <c r="AG225" i="68" s="1"/>
  <c r="AF97" i="68"/>
  <c r="AF225" i="68" s="1"/>
  <c r="AE97" i="68"/>
  <c r="AE225" i="68" s="1"/>
  <c r="AD97" i="68"/>
  <c r="AD225" i="68" s="1"/>
  <c r="AC97" i="68"/>
  <c r="AC225" i="68" s="1"/>
  <c r="AB97" i="68"/>
  <c r="AB225" i="68" s="1"/>
  <c r="AA97" i="68"/>
  <c r="AA225" i="68" s="1"/>
  <c r="Z97" i="68"/>
  <c r="Z225" i="68" s="1"/>
  <c r="Y97" i="68"/>
  <c r="Y225" i="68" s="1"/>
  <c r="X97" i="68"/>
  <c r="X225" i="68" s="1"/>
  <c r="W97" i="68"/>
  <c r="W225" i="68" s="1"/>
  <c r="V97" i="68"/>
  <c r="V225" i="68" s="1"/>
  <c r="U97" i="68"/>
  <c r="U225" i="68" s="1"/>
  <c r="T97" i="68"/>
  <c r="T225" i="68" s="1"/>
  <c r="S97" i="68"/>
  <c r="S225" i="68" s="1"/>
  <c r="R97" i="68"/>
  <c r="R225" i="68" s="1"/>
  <c r="Q97" i="68"/>
  <c r="Q225" i="68" s="1"/>
  <c r="P97" i="68"/>
  <c r="P225" i="68" s="1"/>
  <c r="O97" i="68"/>
  <c r="O225" i="68" s="1"/>
  <c r="N97" i="68"/>
  <c r="N225" i="68" s="1"/>
  <c r="M97" i="68"/>
  <c r="M225" i="68" s="1"/>
  <c r="L97" i="68"/>
  <c r="L225" i="68" s="1"/>
  <c r="K97" i="68"/>
  <c r="K225" i="68" s="1"/>
  <c r="J97" i="68"/>
  <c r="J225" i="68" s="1"/>
  <c r="I97" i="68"/>
  <c r="I225" i="68" s="1"/>
  <c r="H97" i="68"/>
  <c r="H225" i="68" s="1"/>
  <c r="G97" i="68"/>
  <c r="G225" i="68" s="1"/>
  <c r="F97" i="68"/>
  <c r="F225" i="68" s="1"/>
  <c r="E97" i="68"/>
  <c r="BV92" i="68"/>
  <c r="BV334" i="68" s="1"/>
  <c r="BU92" i="68"/>
  <c r="BU334" i="68" s="1"/>
  <c r="BT92" i="68"/>
  <c r="BT334" i="68" s="1"/>
  <c r="BS92" i="68"/>
  <c r="BS334" i="68" s="1"/>
  <c r="BR92" i="68"/>
  <c r="BR334" i="68" s="1"/>
  <c r="BQ92" i="68"/>
  <c r="BQ334" i="68" s="1"/>
  <c r="BP92" i="68"/>
  <c r="BP334" i="68" s="1"/>
  <c r="BO92" i="68"/>
  <c r="BO334" i="68" s="1"/>
  <c r="BN92" i="68"/>
  <c r="BN334" i="68" s="1"/>
  <c r="BM92" i="68"/>
  <c r="BM334" i="68" s="1"/>
  <c r="BL92" i="68"/>
  <c r="BL334" i="68" s="1"/>
  <c r="BK92" i="68"/>
  <c r="BK334" i="68" s="1"/>
  <c r="BJ92" i="68"/>
  <c r="BJ334" i="68" s="1"/>
  <c r="BI92" i="68"/>
  <c r="BI334" i="68" s="1"/>
  <c r="BH92" i="68"/>
  <c r="BH334" i="68" s="1"/>
  <c r="BG92" i="68"/>
  <c r="BG334" i="68" s="1"/>
  <c r="BF92" i="68"/>
  <c r="BF334" i="68" s="1"/>
  <c r="BE92" i="68"/>
  <c r="BE334" i="68" s="1"/>
  <c r="BD92" i="68"/>
  <c r="BD334" i="68" s="1"/>
  <c r="BC92" i="68"/>
  <c r="BC334" i="68" s="1"/>
  <c r="BB92" i="68"/>
  <c r="BB334" i="68" s="1"/>
  <c r="BA92" i="68"/>
  <c r="BA334" i="68" s="1"/>
  <c r="AZ92" i="68"/>
  <c r="AZ334" i="68" s="1"/>
  <c r="AY92" i="68"/>
  <c r="AY334" i="68" s="1"/>
  <c r="AX92" i="68"/>
  <c r="AX334" i="68" s="1"/>
  <c r="AW92" i="68"/>
  <c r="AW334" i="68" s="1"/>
  <c r="AV92" i="68"/>
  <c r="AV334" i="68" s="1"/>
  <c r="AU92" i="68"/>
  <c r="AU334" i="68" s="1"/>
  <c r="AT92" i="68"/>
  <c r="AT334" i="68" s="1"/>
  <c r="AS92" i="68"/>
  <c r="AS334" i="68" s="1"/>
  <c r="AR92" i="68"/>
  <c r="AR334" i="68" s="1"/>
  <c r="AQ92" i="68"/>
  <c r="AQ334" i="68" s="1"/>
  <c r="AP92" i="68"/>
  <c r="AP334" i="68" s="1"/>
  <c r="AO92" i="68"/>
  <c r="AO334" i="68" s="1"/>
  <c r="AN92" i="68"/>
  <c r="AN334" i="68" s="1"/>
  <c r="AM92" i="68"/>
  <c r="AM334" i="68" s="1"/>
  <c r="AL92" i="68"/>
  <c r="AL334" i="68" s="1"/>
  <c r="AK92" i="68"/>
  <c r="AK334" i="68" s="1"/>
  <c r="AJ92" i="68"/>
  <c r="AJ334" i="68" s="1"/>
  <c r="AI92" i="68"/>
  <c r="AI334" i="68" s="1"/>
  <c r="AH92" i="68"/>
  <c r="AH334" i="68" s="1"/>
  <c r="AG92" i="68"/>
  <c r="AG334" i="68" s="1"/>
  <c r="AF92" i="68"/>
  <c r="AF334" i="68" s="1"/>
  <c r="AE92" i="68"/>
  <c r="AE334" i="68" s="1"/>
  <c r="AD92" i="68"/>
  <c r="AD334" i="68" s="1"/>
  <c r="AC92" i="68"/>
  <c r="AC334" i="68" s="1"/>
  <c r="AB92" i="68"/>
  <c r="AB334" i="68" s="1"/>
  <c r="AA92" i="68"/>
  <c r="AA334" i="68" s="1"/>
  <c r="Z92" i="68"/>
  <c r="Z334" i="68" s="1"/>
  <c r="Y92" i="68"/>
  <c r="Y334" i="68" s="1"/>
  <c r="X92" i="68"/>
  <c r="X334" i="68" s="1"/>
  <c r="W92" i="68"/>
  <c r="W334" i="68" s="1"/>
  <c r="V92" i="68"/>
  <c r="V334" i="68" s="1"/>
  <c r="U92" i="68"/>
  <c r="U334" i="68" s="1"/>
  <c r="T92" i="68"/>
  <c r="T334" i="68" s="1"/>
  <c r="S92" i="68"/>
  <c r="S334" i="68" s="1"/>
  <c r="R92" i="68"/>
  <c r="R334" i="68" s="1"/>
  <c r="Q92" i="68"/>
  <c r="Q334" i="68" s="1"/>
  <c r="P92" i="68"/>
  <c r="P334" i="68" s="1"/>
  <c r="O92" i="68"/>
  <c r="O334" i="68" s="1"/>
  <c r="N92" i="68"/>
  <c r="N334" i="68" s="1"/>
  <c r="M92" i="68"/>
  <c r="M334" i="68" s="1"/>
  <c r="L92" i="68"/>
  <c r="L334" i="68" s="1"/>
  <c r="K92" i="68"/>
  <c r="K334" i="68" s="1"/>
  <c r="J92" i="68"/>
  <c r="J334" i="68" s="1"/>
  <c r="I92" i="68"/>
  <c r="I334" i="68" s="1"/>
  <c r="H92" i="68"/>
  <c r="H334" i="68" s="1"/>
  <c r="G92" i="68"/>
  <c r="G334" i="68" s="1"/>
  <c r="F92" i="68"/>
  <c r="F334" i="68" s="1"/>
  <c r="E92" i="68"/>
  <c r="E334" i="68" s="1"/>
  <c r="BV90" i="68"/>
  <c r="BV91" i="68" s="1"/>
  <c r="BU90" i="68"/>
  <c r="BU91" i="68" s="1"/>
  <c r="BT90" i="68"/>
  <c r="BT91" i="68" s="1"/>
  <c r="BS90" i="68"/>
  <c r="BS91" i="68" s="1"/>
  <c r="BR90" i="68"/>
  <c r="BR91" i="68" s="1"/>
  <c r="BQ90" i="68"/>
  <c r="BQ91" i="68" s="1"/>
  <c r="BP90" i="68"/>
  <c r="BP91" i="68" s="1"/>
  <c r="BO90" i="68"/>
  <c r="BO91" i="68" s="1"/>
  <c r="BN90" i="68"/>
  <c r="BN91" i="68" s="1"/>
  <c r="BM90" i="68"/>
  <c r="BM91" i="68" s="1"/>
  <c r="BL90" i="68"/>
  <c r="BL91" i="68" s="1"/>
  <c r="BK90" i="68"/>
  <c r="BK91" i="68" s="1"/>
  <c r="BJ90" i="68"/>
  <c r="BJ91" i="68" s="1"/>
  <c r="BI90" i="68"/>
  <c r="BI91" i="68" s="1"/>
  <c r="BH90" i="68"/>
  <c r="BH91" i="68" s="1"/>
  <c r="BG90" i="68"/>
  <c r="BG91" i="68" s="1"/>
  <c r="BF90" i="68"/>
  <c r="BF91" i="68" s="1"/>
  <c r="BE90" i="68"/>
  <c r="BE91" i="68" s="1"/>
  <c r="BD90" i="68"/>
  <c r="BD91" i="68" s="1"/>
  <c r="BC90" i="68"/>
  <c r="BC91" i="68" s="1"/>
  <c r="BB90" i="68"/>
  <c r="BB91" i="68" s="1"/>
  <c r="BA90" i="68"/>
  <c r="BA91" i="68" s="1"/>
  <c r="AZ90" i="68"/>
  <c r="AZ91" i="68" s="1"/>
  <c r="AY90" i="68"/>
  <c r="AY91" i="68" s="1"/>
  <c r="AX90" i="68"/>
  <c r="AX91" i="68" s="1"/>
  <c r="AW90" i="68"/>
  <c r="AW91" i="68" s="1"/>
  <c r="AV90" i="68"/>
  <c r="AV91" i="68" s="1"/>
  <c r="AU90" i="68"/>
  <c r="AU91" i="68" s="1"/>
  <c r="AT90" i="68"/>
  <c r="AT91" i="68" s="1"/>
  <c r="AS90" i="68"/>
  <c r="AS91" i="68" s="1"/>
  <c r="AR90" i="68"/>
  <c r="AR91" i="68" s="1"/>
  <c r="AQ90" i="68"/>
  <c r="AQ91" i="68" s="1"/>
  <c r="AP90" i="68"/>
  <c r="AP91" i="68" s="1"/>
  <c r="AO90" i="68"/>
  <c r="AO91" i="68" s="1"/>
  <c r="AN90" i="68"/>
  <c r="AN91" i="68" s="1"/>
  <c r="AM90" i="68"/>
  <c r="AM91" i="68" s="1"/>
  <c r="AL90" i="68"/>
  <c r="AL91" i="68" s="1"/>
  <c r="AK90" i="68"/>
  <c r="AK91" i="68" s="1"/>
  <c r="AJ90" i="68"/>
  <c r="AJ91" i="68" s="1"/>
  <c r="AI90" i="68"/>
  <c r="AI91" i="68" s="1"/>
  <c r="AH90" i="68"/>
  <c r="AH91" i="68" s="1"/>
  <c r="AG90" i="68"/>
  <c r="AG91" i="68" s="1"/>
  <c r="AF90" i="68"/>
  <c r="AF91" i="68" s="1"/>
  <c r="AE90" i="68"/>
  <c r="AE91" i="68" s="1"/>
  <c r="AD90" i="68"/>
  <c r="AD91" i="68" s="1"/>
  <c r="AC90" i="68"/>
  <c r="AC91" i="68" s="1"/>
  <c r="AB90" i="68"/>
  <c r="AB91" i="68" s="1"/>
  <c r="AA90" i="68"/>
  <c r="AA91" i="68" s="1"/>
  <c r="Z90" i="68"/>
  <c r="Z91" i="68" s="1"/>
  <c r="Y90" i="68"/>
  <c r="Y91" i="68" s="1"/>
  <c r="X90" i="68"/>
  <c r="X91" i="68" s="1"/>
  <c r="W90" i="68"/>
  <c r="W91" i="68" s="1"/>
  <c r="V90" i="68"/>
  <c r="V91" i="68" s="1"/>
  <c r="U90" i="68"/>
  <c r="U91" i="68" s="1"/>
  <c r="T90" i="68"/>
  <c r="T91" i="68" s="1"/>
  <c r="S90" i="68"/>
  <c r="S91" i="68" s="1"/>
  <c r="R90" i="68"/>
  <c r="R91" i="68" s="1"/>
  <c r="Q90" i="68"/>
  <c r="Q91" i="68" s="1"/>
  <c r="P90" i="68"/>
  <c r="P91" i="68" s="1"/>
  <c r="O90" i="68"/>
  <c r="O91" i="68" s="1"/>
  <c r="N90" i="68"/>
  <c r="N91" i="68" s="1"/>
  <c r="M90" i="68"/>
  <c r="M91" i="68" s="1"/>
  <c r="L90" i="68"/>
  <c r="L91" i="68" s="1"/>
  <c r="K90" i="68"/>
  <c r="K91" i="68" s="1"/>
  <c r="J90" i="68"/>
  <c r="J91" i="68" s="1"/>
  <c r="I90" i="68"/>
  <c r="I91" i="68" s="1"/>
  <c r="H90" i="68"/>
  <c r="H91" i="68" s="1"/>
  <c r="G90" i="68"/>
  <c r="G91" i="68" s="1"/>
  <c r="F90" i="68"/>
  <c r="F91" i="68" s="1"/>
  <c r="E90" i="68"/>
  <c r="E91" i="68" s="1"/>
  <c r="BV87" i="68"/>
  <c r="BV224" i="68" s="1"/>
  <c r="BU87" i="68"/>
  <c r="BU224" i="68" s="1"/>
  <c r="BT87" i="68"/>
  <c r="BT224" i="68" s="1"/>
  <c r="BS87" i="68"/>
  <c r="BS224" i="68" s="1"/>
  <c r="BR87" i="68"/>
  <c r="BR224" i="68" s="1"/>
  <c r="BQ87" i="68"/>
  <c r="BQ224" i="68" s="1"/>
  <c r="BP87" i="68"/>
  <c r="BP224" i="68" s="1"/>
  <c r="BO87" i="68"/>
  <c r="BO224" i="68" s="1"/>
  <c r="BN87" i="68"/>
  <c r="BN224" i="68" s="1"/>
  <c r="BM87" i="68"/>
  <c r="BM224" i="68" s="1"/>
  <c r="BL87" i="68"/>
  <c r="BL224" i="68" s="1"/>
  <c r="BK87" i="68"/>
  <c r="BK224" i="68" s="1"/>
  <c r="BJ87" i="68"/>
  <c r="BJ224" i="68" s="1"/>
  <c r="BI87" i="68"/>
  <c r="BI224" i="68" s="1"/>
  <c r="BH87" i="68"/>
  <c r="BH224" i="68" s="1"/>
  <c r="BG87" i="68"/>
  <c r="BG224" i="68" s="1"/>
  <c r="BF87" i="68"/>
  <c r="BF224" i="68" s="1"/>
  <c r="BE87" i="68"/>
  <c r="BE224" i="68" s="1"/>
  <c r="BD87" i="68"/>
  <c r="BD224" i="68" s="1"/>
  <c r="BC87" i="68"/>
  <c r="BC224" i="68" s="1"/>
  <c r="BB87" i="68"/>
  <c r="BB224" i="68" s="1"/>
  <c r="BA87" i="68"/>
  <c r="BA224" i="68" s="1"/>
  <c r="AZ87" i="68"/>
  <c r="AZ224" i="68" s="1"/>
  <c r="AY87" i="68"/>
  <c r="AY224" i="68" s="1"/>
  <c r="AX87" i="68"/>
  <c r="AX224" i="68" s="1"/>
  <c r="AW87" i="68"/>
  <c r="AW224" i="68" s="1"/>
  <c r="AV87" i="68"/>
  <c r="AV224" i="68" s="1"/>
  <c r="AU87" i="68"/>
  <c r="AU224" i="68" s="1"/>
  <c r="AT87" i="68"/>
  <c r="AT224" i="68" s="1"/>
  <c r="AS87" i="68"/>
  <c r="AS224" i="68" s="1"/>
  <c r="AR87" i="68"/>
  <c r="AR224" i="68" s="1"/>
  <c r="AQ87" i="68"/>
  <c r="AQ224" i="68" s="1"/>
  <c r="AP87" i="68"/>
  <c r="AP224" i="68" s="1"/>
  <c r="AO87" i="68"/>
  <c r="AO224" i="68" s="1"/>
  <c r="AN87" i="68"/>
  <c r="AN224" i="68" s="1"/>
  <c r="AM87" i="68"/>
  <c r="AM224" i="68" s="1"/>
  <c r="AL87" i="68"/>
  <c r="AL224" i="68" s="1"/>
  <c r="AK87" i="68"/>
  <c r="AK224" i="68" s="1"/>
  <c r="AJ87" i="68"/>
  <c r="AJ224" i="68" s="1"/>
  <c r="AI87" i="68"/>
  <c r="AI224" i="68" s="1"/>
  <c r="AH87" i="68"/>
  <c r="AH224" i="68" s="1"/>
  <c r="AG87" i="68"/>
  <c r="AG224" i="68" s="1"/>
  <c r="AF87" i="68"/>
  <c r="AF224" i="68" s="1"/>
  <c r="AE87" i="68"/>
  <c r="AE224" i="68" s="1"/>
  <c r="AD87" i="68"/>
  <c r="AD224" i="68" s="1"/>
  <c r="AC87" i="68"/>
  <c r="AC224" i="68" s="1"/>
  <c r="AB87" i="68"/>
  <c r="AB224" i="68" s="1"/>
  <c r="AA87" i="68"/>
  <c r="AA224" i="68" s="1"/>
  <c r="Z87" i="68"/>
  <c r="Z224" i="68" s="1"/>
  <c r="Y87" i="68"/>
  <c r="Y224" i="68" s="1"/>
  <c r="X87" i="68"/>
  <c r="X224" i="68" s="1"/>
  <c r="W87" i="68"/>
  <c r="W224" i="68" s="1"/>
  <c r="V87" i="68"/>
  <c r="V224" i="68" s="1"/>
  <c r="U87" i="68"/>
  <c r="U224" i="68" s="1"/>
  <c r="T87" i="68"/>
  <c r="T224" i="68" s="1"/>
  <c r="S87" i="68"/>
  <c r="S224" i="68" s="1"/>
  <c r="R87" i="68"/>
  <c r="R224" i="68" s="1"/>
  <c r="Q87" i="68"/>
  <c r="Q224" i="68" s="1"/>
  <c r="P87" i="68"/>
  <c r="P224" i="68" s="1"/>
  <c r="O87" i="68"/>
  <c r="O224" i="68" s="1"/>
  <c r="N87" i="68"/>
  <c r="N224" i="68" s="1"/>
  <c r="M87" i="68"/>
  <c r="M224" i="68" s="1"/>
  <c r="L87" i="68"/>
  <c r="L224" i="68" s="1"/>
  <c r="K87" i="68"/>
  <c r="K224" i="68" s="1"/>
  <c r="J87" i="68"/>
  <c r="J224" i="68" s="1"/>
  <c r="I87" i="68"/>
  <c r="I224" i="68" s="1"/>
  <c r="H87" i="68"/>
  <c r="H224" i="68" s="1"/>
  <c r="G87" i="68"/>
  <c r="G224" i="68" s="1"/>
  <c r="F87" i="68"/>
  <c r="F224" i="68" s="1"/>
  <c r="E87" i="68"/>
  <c r="BV82" i="68"/>
  <c r="BV333" i="68" s="1"/>
  <c r="BU82" i="68"/>
  <c r="BU333" i="68" s="1"/>
  <c r="BT82" i="68"/>
  <c r="BT333" i="68" s="1"/>
  <c r="BS82" i="68"/>
  <c r="BS333" i="68" s="1"/>
  <c r="BR82" i="68"/>
  <c r="BR333" i="68" s="1"/>
  <c r="BQ82" i="68"/>
  <c r="BQ333" i="68" s="1"/>
  <c r="BP82" i="68"/>
  <c r="BP333" i="68" s="1"/>
  <c r="BO82" i="68"/>
  <c r="BO333" i="68" s="1"/>
  <c r="BN82" i="68"/>
  <c r="BN333" i="68" s="1"/>
  <c r="BM82" i="68"/>
  <c r="BM333" i="68" s="1"/>
  <c r="BL82" i="68"/>
  <c r="BL333" i="68" s="1"/>
  <c r="BK82" i="68"/>
  <c r="BK333" i="68" s="1"/>
  <c r="BJ82" i="68"/>
  <c r="BJ333" i="68" s="1"/>
  <c r="BI82" i="68"/>
  <c r="BI333" i="68" s="1"/>
  <c r="BH82" i="68"/>
  <c r="BH333" i="68" s="1"/>
  <c r="BG82" i="68"/>
  <c r="BG333" i="68" s="1"/>
  <c r="BF82" i="68"/>
  <c r="BF333" i="68" s="1"/>
  <c r="BE82" i="68"/>
  <c r="BE333" i="68" s="1"/>
  <c r="BD82" i="68"/>
  <c r="BD333" i="68" s="1"/>
  <c r="BC82" i="68"/>
  <c r="BC333" i="68" s="1"/>
  <c r="BB82" i="68"/>
  <c r="BB333" i="68" s="1"/>
  <c r="BA82" i="68"/>
  <c r="BA333" i="68" s="1"/>
  <c r="AZ82" i="68"/>
  <c r="AZ333" i="68" s="1"/>
  <c r="AY82" i="68"/>
  <c r="AY333" i="68" s="1"/>
  <c r="AX82" i="68"/>
  <c r="AX333" i="68" s="1"/>
  <c r="AW82" i="68"/>
  <c r="AW333" i="68" s="1"/>
  <c r="AV82" i="68"/>
  <c r="AV333" i="68" s="1"/>
  <c r="AU82" i="68"/>
  <c r="AU333" i="68" s="1"/>
  <c r="AT82" i="68"/>
  <c r="AT333" i="68" s="1"/>
  <c r="AS82" i="68"/>
  <c r="AS333" i="68" s="1"/>
  <c r="AR82" i="68"/>
  <c r="AR333" i="68" s="1"/>
  <c r="AQ82" i="68"/>
  <c r="AQ333" i="68" s="1"/>
  <c r="AP82" i="68"/>
  <c r="AP333" i="68" s="1"/>
  <c r="AO82" i="68"/>
  <c r="AO333" i="68" s="1"/>
  <c r="AN82" i="68"/>
  <c r="AN333" i="68" s="1"/>
  <c r="AM82" i="68"/>
  <c r="AM333" i="68" s="1"/>
  <c r="AL82" i="68"/>
  <c r="AL333" i="68" s="1"/>
  <c r="AK82" i="68"/>
  <c r="AK333" i="68" s="1"/>
  <c r="AJ82" i="68"/>
  <c r="AJ333" i="68" s="1"/>
  <c r="AI82" i="68"/>
  <c r="AI333" i="68" s="1"/>
  <c r="AH82" i="68"/>
  <c r="AH333" i="68" s="1"/>
  <c r="AG82" i="68"/>
  <c r="AG333" i="68" s="1"/>
  <c r="AF82" i="68"/>
  <c r="AF333" i="68" s="1"/>
  <c r="AE82" i="68"/>
  <c r="AE333" i="68" s="1"/>
  <c r="AD82" i="68"/>
  <c r="AD333" i="68" s="1"/>
  <c r="AC82" i="68"/>
  <c r="AC333" i="68" s="1"/>
  <c r="AB82" i="68"/>
  <c r="AB333" i="68" s="1"/>
  <c r="AA82" i="68"/>
  <c r="AA333" i="68" s="1"/>
  <c r="Z82" i="68"/>
  <c r="Z333" i="68" s="1"/>
  <c r="Y82" i="68"/>
  <c r="Y333" i="68" s="1"/>
  <c r="X82" i="68"/>
  <c r="X333" i="68" s="1"/>
  <c r="W82" i="68"/>
  <c r="W333" i="68" s="1"/>
  <c r="V82" i="68"/>
  <c r="V333" i="68" s="1"/>
  <c r="U82" i="68"/>
  <c r="U333" i="68" s="1"/>
  <c r="T82" i="68"/>
  <c r="T333" i="68" s="1"/>
  <c r="S82" i="68"/>
  <c r="S333" i="68" s="1"/>
  <c r="R82" i="68"/>
  <c r="R333" i="68" s="1"/>
  <c r="Q82" i="68"/>
  <c r="Q333" i="68" s="1"/>
  <c r="P82" i="68"/>
  <c r="P333" i="68" s="1"/>
  <c r="O82" i="68"/>
  <c r="O333" i="68" s="1"/>
  <c r="N82" i="68"/>
  <c r="N333" i="68" s="1"/>
  <c r="M82" i="68"/>
  <c r="M333" i="68" s="1"/>
  <c r="L82" i="68"/>
  <c r="L333" i="68" s="1"/>
  <c r="K82" i="68"/>
  <c r="K333" i="68" s="1"/>
  <c r="J82" i="68"/>
  <c r="J333" i="68" s="1"/>
  <c r="I82" i="68"/>
  <c r="I333" i="68" s="1"/>
  <c r="H82" i="68"/>
  <c r="H333" i="68" s="1"/>
  <c r="G82" i="68"/>
  <c r="G333" i="68" s="1"/>
  <c r="F82" i="68"/>
  <c r="F333" i="68" s="1"/>
  <c r="BV80" i="68"/>
  <c r="BV81" i="68" s="1"/>
  <c r="BU80" i="68"/>
  <c r="BU81" i="68" s="1"/>
  <c r="BT80" i="68"/>
  <c r="BT81" i="68" s="1"/>
  <c r="BS80" i="68"/>
  <c r="BS81" i="68" s="1"/>
  <c r="BR80" i="68"/>
  <c r="BR81" i="68" s="1"/>
  <c r="BQ80" i="68"/>
  <c r="BQ81" i="68" s="1"/>
  <c r="BP80" i="68"/>
  <c r="BP81" i="68" s="1"/>
  <c r="BO80" i="68"/>
  <c r="BO81" i="68" s="1"/>
  <c r="BN80" i="68"/>
  <c r="BN81" i="68" s="1"/>
  <c r="BM80" i="68"/>
  <c r="BM81" i="68" s="1"/>
  <c r="BL80" i="68"/>
  <c r="BL81" i="68" s="1"/>
  <c r="BK80" i="68"/>
  <c r="BK81" i="68" s="1"/>
  <c r="BJ80" i="68"/>
  <c r="BJ81" i="68" s="1"/>
  <c r="BI80" i="68"/>
  <c r="BI81" i="68" s="1"/>
  <c r="BH80" i="68"/>
  <c r="BH81" i="68" s="1"/>
  <c r="BG80" i="68"/>
  <c r="BG81" i="68" s="1"/>
  <c r="BF80" i="68"/>
  <c r="BF81" i="68" s="1"/>
  <c r="BE80" i="68"/>
  <c r="BE81" i="68" s="1"/>
  <c r="BD80" i="68"/>
  <c r="BD81" i="68" s="1"/>
  <c r="BC80" i="68"/>
  <c r="BC81" i="68" s="1"/>
  <c r="BB80" i="68"/>
  <c r="BB81" i="68" s="1"/>
  <c r="BA80" i="68"/>
  <c r="BA81" i="68" s="1"/>
  <c r="AZ80" i="68"/>
  <c r="AZ81" i="68" s="1"/>
  <c r="AY80" i="68"/>
  <c r="AY81" i="68" s="1"/>
  <c r="AX80" i="68"/>
  <c r="AX81" i="68" s="1"/>
  <c r="AW80" i="68"/>
  <c r="AW81" i="68" s="1"/>
  <c r="AV80" i="68"/>
  <c r="AV81" i="68" s="1"/>
  <c r="AU80" i="68"/>
  <c r="AU81" i="68" s="1"/>
  <c r="AT80" i="68"/>
  <c r="AT81" i="68" s="1"/>
  <c r="AS80" i="68"/>
  <c r="AS81" i="68" s="1"/>
  <c r="AR80" i="68"/>
  <c r="AR81" i="68" s="1"/>
  <c r="AQ80" i="68"/>
  <c r="AQ81" i="68" s="1"/>
  <c r="AP80" i="68"/>
  <c r="AP81" i="68" s="1"/>
  <c r="AO80" i="68"/>
  <c r="AO81" i="68" s="1"/>
  <c r="AN80" i="68"/>
  <c r="AN81" i="68" s="1"/>
  <c r="AM80" i="68"/>
  <c r="AM81" i="68" s="1"/>
  <c r="AL80" i="68"/>
  <c r="AL81" i="68" s="1"/>
  <c r="AK80" i="68"/>
  <c r="AK81" i="68" s="1"/>
  <c r="AJ80" i="68"/>
  <c r="AJ81" i="68" s="1"/>
  <c r="AI80" i="68"/>
  <c r="AI81" i="68" s="1"/>
  <c r="AH80" i="68"/>
  <c r="AH81" i="68" s="1"/>
  <c r="AG80" i="68"/>
  <c r="AG81" i="68" s="1"/>
  <c r="AF80" i="68"/>
  <c r="AF81" i="68" s="1"/>
  <c r="AE80" i="68"/>
  <c r="AE81" i="68" s="1"/>
  <c r="AD80" i="68"/>
  <c r="AD81" i="68" s="1"/>
  <c r="AC80" i="68"/>
  <c r="AC81" i="68" s="1"/>
  <c r="AB80" i="68"/>
  <c r="AB81" i="68" s="1"/>
  <c r="AA80" i="68"/>
  <c r="AA81" i="68" s="1"/>
  <c r="Z80" i="68"/>
  <c r="Z81" i="68" s="1"/>
  <c r="Y80" i="68"/>
  <c r="Y81" i="68" s="1"/>
  <c r="X80" i="68"/>
  <c r="X81" i="68" s="1"/>
  <c r="W80" i="68"/>
  <c r="W81" i="68" s="1"/>
  <c r="V80" i="68"/>
  <c r="V81" i="68" s="1"/>
  <c r="U80" i="68"/>
  <c r="U81" i="68" s="1"/>
  <c r="T80" i="68"/>
  <c r="T81" i="68" s="1"/>
  <c r="S80" i="68"/>
  <c r="S81" i="68" s="1"/>
  <c r="R80" i="68"/>
  <c r="R81" i="68" s="1"/>
  <c r="Q80" i="68"/>
  <c r="Q81" i="68" s="1"/>
  <c r="P80" i="68"/>
  <c r="P81" i="68" s="1"/>
  <c r="O80" i="68"/>
  <c r="O81" i="68" s="1"/>
  <c r="N80" i="68"/>
  <c r="N81" i="68" s="1"/>
  <c r="M80" i="68"/>
  <c r="M81" i="68" s="1"/>
  <c r="L80" i="68"/>
  <c r="L81" i="68" s="1"/>
  <c r="K80" i="68"/>
  <c r="K81" i="68" s="1"/>
  <c r="J80" i="68"/>
  <c r="J81" i="68" s="1"/>
  <c r="I80" i="68"/>
  <c r="I81" i="68" s="1"/>
  <c r="H80" i="68"/>
  <c r="H81" i="68" s="1"/>
  <c r="G80" i="68"/>
  <c r="G81" i="68" s="1"/>
  <c r="F80" i="68"/>
  <c r="F81" i="68" s="1"/>
  <c r="BV77" i="68"/>
  <c r="BV223" i="68" s="1"/>
  <c r="BU77" i="68"/>
  <c r="BU223" i="68" s="1"/>
  <c r="BT77" i="68"/>
  <c r="BT223" i="68" s="1"/>
  <c r="BS77" i="68"/>
  <c r="BS223" i="68" s="1"/>
  <c r="BR77" i="68"/>
  <c r="BR223" i="68" s="1"/>
  <c r="BQ77" i="68"/>
  <c r="BQ223" i="68" s="1"/>
  <c r="BP77" i="68"/>
  <c r="BP223" i="68" s="1"/>
  <c r="BO77" i="68"/>
  <c r="BO223" i="68" s="1"/>
  <c r="BN77" i="68"/>
  <c r="BN223" i="68" s="1"/>
  <c r="BM77" i="68"/>
  <c r="BM223" i="68" s="1"/>
  <c r="BL77" i="68"/>
  <c r="BL223" i="68" s="1"/>
  <c r="BK77" i="68"/>
  <c r="BK223" i="68" s="1"/>
  <c r="BJ77" i="68"/>
  <c r="BJ223" i="68" s="1"/>
  <c r="BI77" i="68"/>
  <c r="BI223" i="68" s="1"/>
  <c r="BH77" i="68"/>
  <c r="BH223" i="68" s="1"/>
  <c r="BG77" i="68"/>
  <c r="BG223" i="68" s="1"/>
  <c r="BF77" i="68"/>
  <c r="BF223" i="68" s="1"/>
  <c r="BE77" i="68"/>
  <c r="BE223" i="68" s="1"/>
  <c r="BD77" i="68"/>
  <c r="BD223" i="68" s="1"/>
  <c r="BC77" i="68"/>
  <c r="BC223" i="68" s="1"/>
  <c r="BB77" i="68"/>
  <c r="BB223" i="68" s="1"/>
  <c r="BA77" i="68"/>
  <c r="BA223" i="68" s="1"/>
  <c r="AZ77" i="68"/>
  <c r="AZ223" i="68" s="1"/>
  <c r="AY77" i="68"/>
  <c r="AY223" i="68" s="1"/>
  <c r="AX77" i="68"/>
  <c r="AX223" i="68" s="1"/>
  <c r="AW77" i="68"/>
  <c r="AW223" i="68" s="1"/>
  <c r="AV77" i="68"/>
  <c r="AV223" i="68" s="1"/>
  <c r="AU77" i="68"/>
  <c r="AU223" i="68" s="1"/>
  <c r="AT77" i="68"/>
  <c r="AT223" i="68" s="1"/>
  <c r="AS77" i="68"/>
  <c r="AS223" i="68" s="1"/>
  <c r="AR77" i="68"/>
  <c r="AR223" i="68" s="1"/>
  <c r="AQ77" i="68"/>
  <c r="AQ223" i="68" s="1"/>
  <c r="AP77" i="68"/>
  <c r="AP223" i="68" s="1"/>
  <c r="AO77" i="68"/>
  <c r="AO223" i="68" s="1"/>
  <c r="AN77" i="68"/>
  <c r="AN223" i="68" s="1"/>
  <c r="AM77" i="68"/>
  <c r="AM223" i="68" s="1"/>
  <c r="AL77" i="68"/>
  <c r="AL223" i="68" s="1"/>
  <c r="AK77" i="68"/>
  <c r="AK223" i="68" s="1"/>
  <c r="AJ77" i="68"/>
  <c r="AJ223" i="68" s="1"/>
  <c r="AI77" i="68"/>
  <c r="AI223" i="68" s="1"/>
  <c r="AH77" i="68"/>
  <c r="AH223" i="68" s="1"/>
  <c r="AG77" i="68"/>
  <c r="AG223" i="68" s="1"/>
  <c r="AF77" i="68"/>
  <c r="AF223" i="68" s="1"/>
  <c r="AE77" i="68"/>
  <c r="AE223" i="68" s="1"/>
  <c r="AD77" i="68"/>
  <c r="AD223" i="68" s="1"/>
  <c r="AC77" i="68"/>
  <c r="AC223" i="68" s="1"/>
  <c r="AB77" i="68"/>
  <c r="AB223" i="68" s="1"/>
  <c r="AA77" i="68"/>
  <c r="AA223" i="68" s="1"/>
  <c r="Z77" i="68"/>
  <c r="Z223" i="68" s="1"/>
  <c r="Y77" i="68"/>
  <c r="Y223" i="68" s="1"/>
  <c r="X77" i="68"/>
  <c r="X223" i="68" s="1"/>
  <c r="W77" i="68"/>
  <c r="W223" i="68" s="1"/>
  <c r="V77" i="68"/>
  <c r="V223" i="68" s="1"/>
  <c r="U77" i="68"/>
  <c r="U223" i="68" s="1"/>
  <c r="T77" i="68"/>
  <c r="T223" i="68" s="1"/>
  <c r="S77" i="68"/>
  <c r="S223" i="68" s="1"/>
  <c r="R77" i="68"/>
  <c r="R223" i="68" s="1"/>
  <c r="Q77" i="68"/>
  <c r="Q223" i="68" s="1"/>
  <c r="P77" i="68"/>
  <c r="P223" i="68" s="1"/>
  <c r="O77" i="68"/>
  <c r="O223" i="68" s="1"/>
  <c r="N77" i="68"/>
  <c r="N223" i="68" s="1"/>
  <c r="M77" i="68"/>
  <c r="M223" i="68" s="1"/>
  <c r="L77" i="68"/>
  <c r="L223" i="68" s="1"/>
  <c r="K77" i="68"/>
  <c r="K223" i="68" s="1"/>
  <c r="J77" i="68"/>
  <c r="J223" i="68" s="1"/>
  <c r="I77" i="68"/>
  <c r="H77" i="68"/>
  <c r="G77" i="68"/>
  <c r="F77" i="68"/>
  <c r="BU61" i="68"/>
  <c r="BT61" i="68"/>
  <c r="BS61" i="68"/>
  <c r="BR61" i="68"/>
  <c r="BQ61" i="68"/>
  <c r="BP61" i="68"/>
  <c r="BO61" i="68"/>
  <c r="BN61" i="68"/>
  <c r="BM61" i="68"/>
  <c r="BL61" i="68"/>
  <c r="BK61" i="68"/>
  <c r="BJ61" i="68"/>
  <c r="BI61" i="68"/>
  <c r="BH61" i="68"/>
  <c r="BG61" i="68"/>
  <c r="BF61" i="68"/>
  <c r="BE61" i="68"/>
  <c r="BD61" i="68"/>
  <c r="BC61" i="68"/>
  <c r="BB61" i="68"/>
  <c r="BA61" i="68"/>
  <c r="AZ61" i="68"/>
  <c r="AY61" i="68"/>
  <c r="AX61" i="68"/>
  <c r="AW61" i="68"/>
  <c r="AV61" i="68"/>
  <c r="AU61" i="68"/>
  <c r="AT61" i="68"/>
  <c r="AS61" i="68"/>
  <c r="AR61" i="68"/>
  <c r="AQ61" i="68"/>
  <c r="AP61" i="68"/>
  <c r="AO61" i="68"/>
  <c r="AN61" i="68"/>
  <c r="AM61" i="68"/>
  <c r="AL61" i="68"/>
  <c r="AK61" i="68"/>
  <c r="AJ61" i="68"/>
  <c r="AI61" i="68"/>
  <c r="AH61" i="68"/>
  <c r="AG61" i="68"/>
  <c r="AF61" i="68"/>
  <c r="AE61" i="68"/>
  <c r="AD61" i="68"/>
  <c r="AC61" i="68"/>
  <c r="AB61" i="68"/>
  <c r="AA61" i="68"/>
  <c r="Z61" i="68"/>
  <c r="Y61" i="68"/>
  <c r="X61" i="68"/>
  <c r="W61" i="68"/>
  <c r="V61" i="68"/>
  <c r="U61" i="68"/>
  <c r="T61" i="68"/>
  <c r="S61" i="68"/>
  <c r="R61" i="68"/>
  <c r="Q61" i="68"/>
  <c r="P61" i="68"/>
  <c r="O61" i="68"/>
  <c r="N61" i="68"/>
  <c r="M61" i="68"/>
  <c r="L61" i="68"/>
  <c r="K61" i="68"/>
  <c r="J61" i="68"/>
  <c r="I61" i="68"/>
  <c r="H61" i="68"/>
  <c r="G61" i="68"/>
  <c r="F61" i="68"/>
  <c r="BV59" i="68"/>
  <c r="BU59" i="68"/>
  <c r="BT59" i="68"/>
  <c r="BS59" i="68"/>
  <c r="BR59" i="68"/>
  <c r="BQ59" i="68"/>
  <c r="BP59" i="68"/>
  <c r="BO59" i="68"/>
  <c r="BN59" i="68"/>
  <c r="BM59" i="68"/>
  <c r="BL59" i="68"/>
  <c r="BK59" i="68"/>
  <c r="BJ59" i="68"/>
  <c r="BI59" i="68"/>
  <c r="BH59" i="68"/>
  <c r="BG59" i="68"/>
  <c r="BF59" i="68"/>
  <c r="BE59" i="68"/>
  <c r="BD59" i="68"/>
  <c r="BC59" i="68"/>
  <c r="BB59" i="68"/>
  <c r="BA59" i="68"/>
  <c r="AZ59" i="68"/>
  <c r="AY59" i="68"/>
  <c r="AX59" i="68"/>
  <c r="AW59" i="68"/>
  <c r="AV59" i="68"/>
  <c r="AU59" i="68"/>
  <c r="AT59" i="68"/>
  <c r="AS59" i="68"/>
  <c r="AR59" i="68"/>
  <c r="AQ59" i="68"/>
  <c r="AP59" i="68"/>
  <c r="AO59" i="68"/>
  <c r="AN59" i="68"/>
  <c r="AM59" i="68"/>
  <c r="AL59" i="68"/>
  <c r="AK59" i="68"/>
  <c r="AJ59" i="68"/>
  <c r="AI59" i="68"/>
  <c r="AH59" i="68"/>
  <c r="AG59" i="68"/>
  <c r="AF59" i="68"/>
  <c r="AE59" i="68"/>
  <c r="AD59" i="68"/>
  <c r="AC59" i="68"/>
  <c r="AB59" i="68"/>
  <c r="AA59" i="68"/>
  <c r="Z59" i="68"/>
  <c r="Y59" i="68"/>
  <c r="X59" i="68"/>
  <c r="W59" i="68"/>
  <c r="V59" i="68"/>
  <c r="U59" i="68"/>
  <c r="T59" i="68"/>
  <c r="S59" i="68"/>
  <c r="R59" i="68"/>
  <c r="Q59" i="68"/>
  <c r="P59" i="68"/>
  <c r="O59" i="68"/>
  <c r="N59" i="68"/>
  <c r="M59" i="68"/>
  <c r="L59" i="68"/>
  <c r="K59" i="68"/>
  <c r="J59" i="68"/>
  <c r="I59" i="68"/>
  <c r="H59" i="68"/>
  <c r="G59" i="68"/>
  <c r="F59" i="68"/>
  <c r="E59" i="68"/>
  <c r="E62" i="68" s="1"/>
  <c r="BV331" i="68"/>
  <c r="BU331" i="68"/>
  <c r="BT331" i="68"/>
  <c r="BS331" i="68"/>
  <c r="BR331" i="68"/>
  <c r="BQ331" i="68"/>
  <c r="BP331" i="68"/>
  <c r="BO331" i="68"/>
  <c r="BN331" i="68"/>
  <c r="BM331" i="68"/>
  <c r="BL331" i="68"/>
  <c r="BK331" i="68"/>
  <c r="BJ331" i="68"/>
  <c r="BI331" i="68"/>
  <c r="BH331" i="68"/>
  <c r="BG331" i="68"/>
  <c r="BF331" i="68"/>
  <c r="BE331" i="68"/>
  <c r="BD331" i="68"/>
  <c r="BC331" i="68"/>
  <c r="BB331" i="68"/>
  <c r="BA331" i="68"/>
  <c r="AZ331" i="68"/>
  <c r="AY331" i="68"/>
  <c r="AX331" i="68"/>
  <c r="AW331" i="68"/>
  <c r="AV331" i="68"/>
  <c r="AU331" i="68"/>
  <c r="AT331" i="68"/>
  <c r="AS331" i="68"/>
  <c r="AR331" i="68"/>
  <c r="AQ331" i="68"/>
  <c r="AP331" i="68"/>
  <c r="AO331" i="68"/>
  <c r="AN331" i="68"/>
  <c r="AM331" i="68"/>
  <c r="AL331" i="68"/>
  <c r="AK331" i="68"/>
  <c r="AJ331" i="68"/>
  <c r="AI331" i="68"/>
  <c r="AH331" i="68"/>
  <c r="AG331" i="68"/>
  <c r="AF331" i="68"/>
  <c r="AE331" i="68"/>
  <c r="AD331" i="68"/>
  <c r="AC331" i="68"/>
  <c r="AB331" i="68"/>
  <c r="AA331" i="68"/>
  <c r="Z331" i="68"/>
  <c r="Y331" i="68"/>
  <c r="X331" i="68"/>
  <c r="W331" i="68"/>
  <c r="V331" i="68"/>
  <c r="U331" i="68"/>
  <c r="T331" i="68"/>
  <c r="S331" i="68"/>
  <c r="R331" i="68"/>
  <c r="Q331" i="68"/>
  <c r="P331" i="68"/>
  <c r="O331" i="68"/>
  <c r="N331" i="68"/>
  <c r="M331" i="68"/>
  <c r="L331" i="68"/>
  <c r="K331" i="68"/>
  <c r="J331" i="68"/>
  <c r="I331" i="68"/>
  <c r="H331" i="68"/>
  <c r="G331" i="68"/>
  <c r="F331" i="68"/>
  <c r="BT52" i="68"/>
  <c r="BS52" i="68"/>
  <c r="BR52" i="68"/>
  <c r="BQ52" i="68"/>
  <c r="BP52" i="68"/>
  <c r="BO52" i="68"/>
  <c r="BN52" i="68"/>
  <c r="BM52" i="68"/>
  <c r="BL52" i="68"/>
  <c r="BK52" i="68"/>
  <c r="BJ52" i="68"/>
  <c r="BI52" i="68"/>
  <c r="BH52" i="68"/>
  <c r="BG52" i="68"/>
  <c r="BF52" i="68"/>
  <c r="BE52" i="68"/>
  <c r="BD52" i="68"/>
  <c r="BC52" i="68"/>
  <c r="BB52" i="68"/>
  <c r="BA52" i="68"/>
  <c r="AZ52" i="68"/>
  <c r="AY52" i="68"/>
  <c r="AX52" i="68"/>
  <c r="AW52" i="68"/>
  <c r="AV52" i="68"/>
  <c r="AU52" i="68"/>
  <c r="AT52" i="68"/>
  <c r="AS52" i="68"/>
  <c r="AR52" i="68"/>
  <c r="AQ52" i="68"/>
  <c r="AP52" i="68"/>
  <c r="AO52" i="68"/>
  <c r="AN52" i="68"/>
  <c r="AM52" i="68"/>
  <c r="AL52" i="68"/>
  <c r="AK52" i="68"/>
  <c r="AJ52" i="68"/>
  <c r="AI52" i="68"/>
  <c r="AH52" i="68"/>
  <c r="AG52" i="68"/>
  <c r="AF52" i="68"/>
  <c r="AE52" i="68"/>
  <c r="AD52" i="68"/>
  <c r="AC52" i="68"/>
  <c r="AB52" i="68"/>
  <c r="AA52" i="68"/>
  <c r="Z52" i="68"/>
  <c r="Y52" i="68"/>
  <c r="X52" i="68"/>
  <c r="W52" i="68"/>
  <c r="V52" i="68"/>
  <c r="U52" i="68"/>
  <c r="T52" i="68"/>
  <c r="S52" i="68"/>
  <c r="R52" i="68"/>
  <c r="Q52" i="68"/>
  <c r="P52" i="68"/>
  <c r="O52" i="68"/>
  <c r="N52" i="68"/>
  <c r="M52" i="68"/>
  <c r="L52" i="68"/>
  <c r="K52" i="68"/>
  <c r="J52" i="68"/>
  <c r="I52" i="68"/>
  <c r="H52" i="68"/>
  <c r="G52" i="68"/>
  <c r="BV50" i="68"/>
  <c r="BU50" i="68"/>
  <c r="BT50" i="68"/>
  <c r="BS50" i="68"/>
  <c r="BR50" i="68"/>
  <c r="BQ50" i="68"/>
  <c r="BP50" i="68"/>
  <c r="BO50" i="68"/>
  <c r="BN50" i="68"/>
  <c r="BM50" i="68"/>
  <c r="BL50" i="68"/>
  <c r="BK50" i="68"/>
  <c r="BJ50" i="68"/>
  <c r="BI50" i="68"/>
  <c r="BH50" i="68"/>
  <c r="BG50" i="68"/>
  <c r="BF50" i="68"/>
  <c r="BE50" i="68"/>
  <c r="BD50" i="68"/>
  <c r="BC50" i="68"/>
  <c r="BB50" i="68"/>
  <c r="BA50" i="68"/>
  <c r="AZ50" i="68"/>
  <c r="AY50" i="68"/>
  <c r="AX50" i="68"/>
  <c r="AW50" i="68"/>
  <c r="AV50" i="68"/>
  <c r="AU50" i="68"/>
  <c r="AT50" i="68"/>
  <c r="AS50" i="68"/>
  <c r="AR50" i="68"/>
  <c r="AQ50" i="68"/>
  <c r="AP50" i="68"/>
  <c r="AO50" i="68"/>
  <c r="AN50" i="68"/>
  <c r="AM50" i="68"/>
  <c r="AL50" i="68"/>
  <c r="AK50" i="68"/>
  <c r="AJ50" i="68"/>
  <c r="AI50" i="68"/>
  <c r="AH50" i="68"/>
  <c r="AG50" i="68"/>
  <c r="AF50" i="68"/>
  <c r="AE50" i="68"/>
  <c r="AD50" i="68"/>
  <c r="AC50" i="68"/>
  <c r="AB50" i="68"/>
  <c r="AA50" i="68"/>
  <c r="Z50" i="68"/>
  <c r="Y50" i="68"/>
  <c r="X50" i="68"/>
  <c r="W50" i="68"/>
  <c r="V50" i="68"/>
  <c r="U50" i="68"/>
  <c r="T50" i="68"/>
  <c r="S50" i="68"/>
  <c r="R50" i="68"/>
  <c r="Q50" i="68"/>
  <c r="P50" i="68"/>
  <c r="O50" i="68"/>
  <c r="N50" i="68"/>
  <c r="M50" i="68"/>
  <c r="L50" i="68"/>
  <c r="K50" i="68"/>
  <c r="J50" i="68"/>
  <c r="I50" i="68"/>
  <c r="H50" i="68"/>
  <c r="G50" i="68"/>
  <c r="F50" i="68"/>
  <c r="E50" i="68"/>
  <c r="E53" i="68" s="1"/>
  <c r="BV330" i="68"/>
  <c r="BU330" i="68"/>
  <c r="BT330" i="68"/>
  <c r="BS330" i="68"/>
  <c r="BR330" i="68"/>
  <c r="BQ330" i="68"/>
  <c r="BP330" i="68"/>
  <c r="BO330" i="68"/>
  <c r="BN330" i="68"/>
  <c r="BM330" i="68"/>
  <c r="BL330" i="68"/>
  <c r="BK330" i="68"/>
  <c r="BJ330" i="68"/>
  <c r="BI330" i="68"/>
  <c r="BH330" i="68"/>
  <c r="BG330" i="68"/>
  <c r="BF330" i="68"/>
  <c r="BE330" i="68"/>
  <c r="BD330" i="68"/>
  <c r="BC330" i="68"/>
  <c r="BB330" i="68"/>
  <c r="BA330" i="68"/>
  <c r="AZ330" i="68"/>
  <c r="AY330" i="68"/>
  <c r="AX330" i="68"/>
  <c r="AW330" i="68"/>
  <c r="AV330" i="68"/>
  <c r="AU330" i="68"/>
  <c r="AT330" i="68"/>
  <c r="AS330" i="68"/>
  <c r="AR330" i="68"/>
  <c r="AQ330" i="68"/>
  <c r="AP330" i="68"/>
  <c r="AO330" i="68"/>
  <c r="AN330" i="68"/>
  <c r="AM330" i="68"/>
  <c r="AL330" i="68"/>
  <c r="AK330" i="68"/>
  <c r="AJ330" i="68"/>
  <c r="AI330" i="68"/>
  <c r="AH330" i="68"/>
  <c r="AG330" i="68"/>
  <c r="AF330" i="68"/>
  <c r="AE330" i="68"/>
  <c r="AD330" i="68"/>
  <c r="AC330" i="68"/>
  <c r="AB330" i="68"/>
  <c r="AA330" i="68"/>
  <c r="Z330" i="68"/>
  <c r="Y330" i="68"/>
  <c r="X330" i="68"/>
  <c r="W330" i="68"/>
  <c r="V330" i="68"/>
  <c r="U330" i="68"/>
  <c r="T330" i="68"/>
  <c r="S330" i="68"/>
  <c r="R330" i="68"/>
  <c r="Q330" i="68"/>
  <c r="P330" i="68"/>
  <c r="O330" i="68"/>
  <c r="N330" i="68"/>
  <c r="M330" i="68"/>
  <c r="L330" i="68"/>
  <c r="K330" i="68"/>
  <c r="J330" i="68"/>
  <c r="I330" i="68"/>
  <c r="H330" i="68"/>
  <c r="G330" i="68"/>
  <c r="F330" i="68"/>
  <c r="BV18" i="68"/>
  <c r="BU18" i="68"/>
  <c r="BT18" i="68"/>
  <c r="BS18" i="68"/>
  <c r="BR18" i="68"/>
  <c r="BQ18" i="68"/>
  <c r="BP18" i="68"/>
  <c r="BO18" i="68"/>
  <c r="BN18" i="68"/>
  <c r="BM18" i="68"/>
  <c r="BL18" i="68"/>
  <c r="BK18" i="68"/>
  <c r="BJ18" i="68"/>
  <c r="BI18" i="68"/>
  <c r="BH18" i="68"/>
  <c r="BG18" i="68"/>
  <c r="BF18" i="68"/>
  <c r="BE18" i="68"/>
  <c r="BD18" i="68"/>
  <c r="BC18" i="68"/>
  <c r="BB18" i="68"/>
  <c r="BA18" i="68"/>
  <c r="AZ18" i="68"/>
  <c r="AY18" i="68"/>
  <c r="AX18" i="68"/>
  <c r="AW18" i="68"/>
  <c r="AV18" i="68"/>
  <c r="AU18" i="68"/>
  <c r="AT18" i="68"/>
  <c r="AS18" i="68"/>
  <c r="AR18" i="68"/>
  <c r="AQ18" i="68"/>
  <c r="AP18" i="68"/>
  <c r="AO18" i="68"/>
  <c r="AN18" i="68"/>
  <c r="AM18" i="68"/>
  <c r="AL18" i="68"/>
  <c r="AK18" i="68"/>
  <c r="AJ18" i="68"/>
  <c r="AI18" i="68"/>
  <c r="AH18" i="68"/>
  <c r="AG18" i="68"/>
  <c r="AF18" i="68"/>
  <c r="AE18" i="68"/>
  <c r="AD18" i="68"/>
  <c r="AC18" i="68"/>
  <c r="AB18" i="68"/>
  <c r="AA18" i="68"/>
  <c r="Z18" i="68"/>
  <c r="Y18" i="68"/>
  <c r="X18" i="68"/>
  <c r="W18" i="68"/>
  <c r="V18" i="68"/>
  <c r="U18" i="68"/>
  <c r="T18" i="68"/>
  <c r="S18" i="68"/>
  <c r="R18" i="68"/>
  <c r="Q18" i="68"/>
  <c r="P18" i="68"/>
  <c r="O18" i="68"/>
  <c r="N18" i="68"/>
  <c r="K18" i="68"/>
  <c r="EW133" i="67"/>
  <c r="EV133" i="67"/>
  <c r="EU133" i="67"/>
  <c r="ET133" i="67"/>
  <c r="ES133" i="67"/>
  <c r="ER133" i="67"/>
  <c r="EQ133" i="67"/>
  <c r="EP133" i="67"/>
  <c r="EO133" i="67"/>
  <c r="EN133" i="67"/>
  <c r="EM133" i="67"/>
  <c r="EL133" i="67"/>
  <c r="EK133" i="67"/>
  <c r="EJ133" i="67"/>
  <c r="EI133" i="67"/>
  <c r="EH133" i="67"/>
  <c r="EG133" i="67"/>
  <c r="EF133" i="67"/>
  <c r="EE133" i="67"/>
  <c r="ED133" i="67"/>
  <c r="EC133" i="67"/>
  <c r="EB133" i="67"/>
  <c r="EA133" i="67"/>
  <c r="DZ133" i="67"/>
  <c r="DY133" i="67"/>
  <c r="DX133" i="67"/>
  <c r="DW133" i="67"/>
  <c r="DV133" i="67"/>
  <c r="DU133" i="67"/>
  <c r="DT133" i="67"/>
  <c r="DS133" i="67"/>
  <c r="DR133" i="67"/>
  <c r="DQ133" i="67"/>
  <c r="DP133" i="67"/>
  <c r="DO133" i="67"/>
  <c r="DN133" i="67"/>
  <c r="DM133" i="67"/>
  <c r="DL133" i="67"/>
  <c r="DK133" i="67"/>
  <c r="DJ133" i="67"/>
  <c r="DI133" i="67"/>
  <c r="DH133" i="67"/>
  <c r="DG133" i="67"/>
  <c r="DF133" i="67"/>
  <c r="DE133" i="67"/>
  <c r="DD133" i="67"/>
  <c r="DC133" i="67"/>
  <c r="DB133" i="67"/>
  <c r="DA133" i="67"/>
  <c r="CZ133" i="67"/>
  <c r="CY133" i="67"/>
  <c r="CX133" i="67"/>
  <c r="CW133" i="67"/>
  <c r="CV133" i="67"/>
  <c r="CU133" i="67"/>
  <c r="CT133" i="67"/>
  <c r="CS133" i="67"/>
  <c r="CR133" i="67"/>
  <c r="CQ133" i="67"/>
  <c r="CP133" i="67"/>
  <c r="CO133" i="67"/>
  <c r="CN133" i="67"/>
  <c r="CM133" i="67"/>
  <c r="CL133" i="67"/>
  <c r="CK133" i="67"/>
  <c r="CJ133" i="67"/>
  <c r="CI133" i="67"/>
  <c r="CH133" i="67"/>
  <c r="CG133" i="67"/>
  <c r="CF133" i="67"/>
  <c r="CE133" i="67"/>
  <c r="CD133" i="67"/>
  <c r="CC133" i="67"/>
  <c r="CB133" i="67"/>
  <c r="CA133" i="67"/>
  <c r="BZ133" i="67"/>
  <c r="BY133" i="67"/>
  <c r="BX133" i="67"/>
  <c r="BW133" i="67"/>
  <c r="BV133" i="67"/>
  <c r="BU133" i="67"/>
  <c r="BT133" i="67"/>
  <c r="BS133" i="67"/>
  <c r="BR133" i="67"/>
  <c r="BQ133" i="67"/>
  <c r="BP133" i="67"/>
  <c r="BO133" i="67"/>
  <c r="BN133" i="67"/>
  <c r="BM133" i="67"/>
  <c r="BL133" i="67"/>
  <c r="BK133" i="67"/>
  <c r="BJ133" i="67"/>
  <c r="BI133" i="67"/>
  <c r="BH133" i="67"/>
  <c r="BG133" i="67"/>
  <c r="BF133" i="67"/>
  <c r="BE133" i="67"/>
  <c r="BD133" i="67"/>
  <c r="BC133" i="67"/>
  <c r="BB133" i="67"/>
  <c r="BA133" i="67"/>
  <c r="AZ133" i="67"/>
  <c r="AY133" i="67"/>
  <c r="AX133" i="67"/>
  <c r="AW133" i="67"/>
  <c r="AV133" i="67"/>
  <c r="AU133" i="67"/>
  <c r="AT133" i="67"/>
  <c r="AS133" i="67"/>
  <c r="AR133" i="67"/>
  <c r="AQ133" i="67"/>
  <c r="AP133" i="67"/>
  <c r="AO133" i="67"/>
  <c r="AN133" i="67"/>
  <c r="AM133" i="67"/>
  <c r="AL133" i="67"/>
  <c r="AK133" i="67"/>
  <c r="AJ133" i="67"/>
  <c r="AI133" i="67"/>
  <c r="AH133" i="67"/>
  <c r="AG133" i="67"/>
  <c r="AF133" i="67"/>
  <c r="AE133" i="67"/>
  <c r="AD133" i="67"/>
  <c r="AC133" i="67"/>
  <c r="AB133" i="67"/>
  <c r="AA133" i="67"/>
  <c r="Z133" i="67"/>
  <c r="Y133" i="67"/>
  <c r="X133" i="67"/>
  <c r="W133" i="67"/>
  <c r="V133" i="67"/>
  <c r="U133" i="67"/>
  <c r="T133" i="67"/>
  <c r="S133" i="67"/>
  <c r="R133" i="67"/>
  <c r="Q133" i="67"/>
  <c r="P133" i="67"/>
  <c r="O133" i="67"/>
  <c r="N133" i="67"/>
  <c r="M133" i="67"/>
  <c r="L133" i="67"/>
  <c r="K133" i="67"/>
  <c r="J133" i="67"/>
  <c r="I133" i="67"/>
  <c r="H133" i="67"/>
  <c r="G133" i="67"/>
  <c r="F133" i="67"/>
  <c r="E133" i="67"/>
  <c r="D133" i="67"/>
  <c r="EW131" i="67"/>
  <c r="EV131" i="67"/>
  <c r="EU131" i="67"/>
  <c r="ET131" i="67"/>
  <c r="ES131" i="67"/>
  <c r="ER131" i="67"/>
  <c r="EQ131" i="67"/>
  <c r="EP131" i="67"/>
  <c r="EO131" i="67"/>
  <c r="EN131" i="67"/>
  <c r="EM131" i="67"/>
  <c r="EL131" i="67"/>
  <c r="EK131" i="67"/>
  <c r="EJ131" i="67"/>
  <c r="EI131" i="67"/>
  <c r="EH131" i="67"/>
  <c r="EG131" i="67"/>
  <c r="EF131" i="67"/>
  <c r="EE131" i="67"/>
  <c r="ED131" i="67"/>
  <c r="EC131" i="67"/>
  <c r="EB131" i="67"/>
  <c r="EA131" i="67"/>
  <c r="DZ131" i="67"/>
  <c r="DY131" i="67"/>
  <c r="DX131" i="67"/>
  <c r="DW131" i="67"/>
  <c r="DV131" i="67"/>
  <c r="DU131" i="67"/>
  <c r="DT131" i="67"/>
  <c r="DS131" i="67"/>
  <c r="DR131" i="67"/>
  <c r="DQ131" i="67"/>
  <c r="DP131" i="67"/>
  <c r="DO131" i="67"/>
  <c r="DN131" i="67"/>
  <c r="DM131" i="67"/>
  <c r="DL131" i="67"/>
  <c r="DK131" i="67"/>
  <c r="DJ131" i="67"/>
  <c r="DI131" i="67"/>
  <c r="DH131" i="67"/>
  <c r="DG131" i="67"/>
  <c r="DF131" i="67"/>
  <c r="DE131" i="67"/>
  <c r="DD131" i="67"/>
  <c r="DC131" i="67"/>
  <c r="DB131" i="67"/>
  <c r="DA131" i="67"/>
  <c r="CZ131" i="67"/>
  <c r="CY131" i="67"/>
  <c r="CX131" i="67"/>
  <c r="CW131" i="67"/>
  <c r="CV131" i="67"/>
  <c r="CU131" i="67"/>
  <c r="CT131" i="67"/>
  <c r="CS131" i="67"/>
  <c r="CR131" i="67"/>
  <c r="CQ131" i="67"/>
  <c r="CP131" i="67"/>
  <c r="CO131" i="67"/>
  <c r="CN131" i="67"/>
  <c r="CM131" i="67"/>
  <c r="CL131" i="67"/>
  <c r="CK131" i="67"/>
  <c r="CJ131" i="67"/>
  <c r="CI131" i="67"/>
  <c r="CH131" i="67"/>
  <c r="CG131" i="67"/>
  <c r="CF131" i="67"/>
  <c r="CE131" i="67"/>
  <c r="CD131" i="67"/>
  <c r="CC131" i="67"/>
  <c r="CB131" i="67"/>
  <c r="CA131" i="67"/>
  <c r="BZ131" i="67"/>
  <c r="BY131" i="67"/>
  <c r="BX131" i="67"/>
  <c r="BW131" i="67"/>
  <c r="BV131" i="67"/>
  <c r="BU131" i="67"/>
  <c r="BT131" i="67"/>
  <c r="BS131" i="67"/>
  <c r="BR131" i="67"/>
  <c r="BQ131" i="67"/>
  <c r="BP131" i="67"/>
  <c r="BO131" i="67"/>
  <c r="BN131" i="67"/>
  <c r="BM131" i="67"/>
  <c r="BL131" i="67"/>
  <c r="BK131" i="67"/>
  <c r="BJ131" i="67"/>
  <c r="BI131" i="67"/>
  <c r="BH131" i="67"/>
  <c r="BG131" i="67"/>
  <c r="BF131" i="67"/>
  <c r="BE131" i="67"/>
  <c r="BD131" i="67"/>
  <c r="BC131" i="67"/>
  <c r="BB131" i="67"/>
  <c r="BA131" i="67"/>
  <c r="AZ131" i="67"/>
  <c r="AY131" i="67"/>
  <c r="AX131" i="67"/>
  <c r="AW131" i="67"/>
  <c r="AV131" i="67"/>
  <c r="AU131" i="67"/>
  <c r="AT131" i="67"/>
  <c r="AS131" i="67"/>
  <c r="AR131" i="67"/>
  <c r="AQ131" i="67"/>
  <c r="AP131" i="67"/>
  <c r="AO131" i="67"/>
  <c r="AN131" i="67"/>
  <c r="AM131" i="67"/>
  <c r="AL131" i="67"/>
  <c r="AK131" i="67"/>
  <c r="AJ131" i="67"/>
  <c r="AI131" i="67"/>
  <c r="AH131" i="67"/>
  <c r="AG131" i="67"/>
  <c r="AF131" i="67"/>
  <c r="AE131" i="67"/>
  <c r="AD131" i="67"/>
  <c r="AC131" i="67"/>
  <c r="AB131" i="67"/>
  <c r="AA131" i="67"/>
  <c r="Z131" i="67"/>
  <c r="Y131" i="67"/>
  <c r="X131" i="67"/>
  <c r="W131" i="67"/>
  <c r="V131" i="67"/>
  <c r="U131" i="67"/>
  <c r="T131" i="67"/>
  <c r="S131" i="67"/>
  <c r="R131" i="67"/>
  <c r="Q131" i="67"/>
  <c r="P131" i="67"/>
  <c r="O131" i="67"/>
  <c r="N131" i="67"/>
  <c r="M131" i="67"/>
  <c r="L131" i="67"/>
  <c r="K131" i="67"/>
  <c r="J131" i="67"/>
  <c r="I131" i="67"/>
  <c r="H131" i="67"/>
  <c r="G131" i="67"/>
  <c r="F131" i="67"/>
  <c r="E131" i="67"/>
  <c r="D131" i="67"/>
  <c r="EX126" i="67"/>
  <c r="EW132" i="67"/>
  <c r="EV132" i="67"/>
  <c r="EU132" i="67"/>
  <c r="ET132" i="67"/>
  <c r="ES132" i="67"/>
  <c r="ER132" i="67"/>
  <c r="EQ132" i="67"/>
  <c r="EP132" i="67"/>
  <c r="EO132" i="67"/>
  <c r="EN132" i="67"/>
  <c r="EM132" i="67"/>
  <c r="EL132" i="67"/>
  <c r="EK132" i="67"/>
  <c r="EJ132" i="67"/>
  <c r="EI132" i="67"/>
  <c r="EH132" i="67"/>
  <c r="EG132" i="67"/>
  <c r="EF132" i="67"/>
  <c r="EE132" i="67"/>
  <c r="ED132" i="67"/>
  <c r="EC132" i="67"/>
  <c r="EB132" i="67"/>
  <c r="EA132" i="67"/>
  <c r="DZ132" i="67"/>
  <c r="DY132" i="67"/>
  <c r="DX132" i="67"/>
  <c r="DW132" i="67"/>
  <c r="DV132" i="67"/>
  <c r="DU132" i="67"/>
  <c r="DT132" i="67"/>
  <c r="DS132" i="67"/>
  <c r="DR132" i="67"/>
  <c r="DQ132" i="67"/>
  <c r="DP132" i="67"/>
  <c r="DO132" i="67"/>
  <c r="DN132" i="67"/>
  <c r="DM132" i="67"/>
  <c r="DL132" i="67"/>
  <c r="DK132" i="67"/>
  <c r="DJ132" i="67"/>
  <c r="DI132" i="67"/>
  <c r="DH132" i="67"/>
  <c r="DG132" i="67"/>
  <c r="DF132" i="67"/>
  <c r="DE132" i="67"/>
  <c r="DD132" i="67"/>
  <c r="DC132" i="67"/>
  <c r="DB132" i="67"/>
  <c r="DA132" i="67"/>
  <c r="CZ132" i="67"/>
  <c r="CY132" i="67"/>
  <c r="CX132" i="67"/>
  <c r="CW132" i="67"/>
  <c r="CV132" i="67"/>
  <c r="CU132" i="67"/>
  <c r="CT132" i="67"/>
  <c r="CS132" i="67"/>
  <c r="CR132" i="67"/>
  <c r="CQ132" i="67"/>
  <c r="CP132" i="67"/>
  <c r="CO132" i="67"/>
  <c r="CN132" i="67"/>
  <c r="CM132" i="67"/>
  <c r="CL132" i="67"/>
  <c r="CK132" i="67"/>
  <c r="CJ132" i="67"/>
  <c r="CI132" i="67"/>
  <c r="CH132" i="67"/>
  <c r="CG132" i="67"/>
  <c r="CF132" i="67"/>
  <c r="CE132" i="67"/>
  <c r="CD132" i="67"/>
  <c r="CC132" i="67"/>
  <c r="CB132" i="67"/>
  <c r="CA132" i="67"/>
  <c r="BZ132" i="67"/>
  <c r="BY132" i="67"/>
  <c r="BX132" i="67"/>
  <c r="BW132" i="67"/>
  <c r="BV132" i="67"/>
  <c r="BU132" i="67"/>
  <c r="BT132" i="67"/>
  <c r="BS132" i="67"/>
  <c r="BR132" i="67"/>
  <c r="BQ132" i="67"/>
  <c r="BP132" i="67"/>
  <c r="BO132" i="67"/>
  <c r="BN132" i="67"/>
  <c r="BM132" i="67"/>
  <c r="BL132" i="67"/>
  <c r="BK132" i="67"/>
  <c r="BJ132" i="67"/>
  <c r="BI132" i="67"/>
  <c r="BH132" i="67"/>
  <c r="BG132" i="67"/>
  <c r="BF132" i="67"/>
  <c r="BE132" i="67"/>
  <c r="BD132" i="67"/>
  <c r="BC132" i="67"/>
  <c r="BB132" i="67"/>
  <c r="BA132" i="67"/>
  <c r="AZ132" i="67"/>
  <c r="AY132" i="67"/>
  <c r="AX132" i="67"/>
  <c r="AW132" i="67"/>
  <c r="AV132" i="67"/>
  <c r="AU132" i="67"/>
  <c r="AT132" i="67"/>
  <c r="AS132" i="67"/>
  <c r="AR132" i="67"/>
  <c r="AQ132" i="67"/>
  <c r="AP132" i="67"/>
  <c r="AO132" i="67"/>
  <c r="AN132" i="67"/>
  <c r="AM132" i="67"/>
  <c r="AL132" i="67"/>
  <c r="AK132" i="67"/>
  <c r="AJ132" i="67"/>
  <c r="AI132" i="67"/>
  <c r="AH132" i="67"/>
  <c r="AG132" i="67"/>
  <c r="AF132" i="67"/>
  <c r="AE132" i="67"/>
  <c r="AD132" i="67"/>
  <c r="AC132" i="67"/>
  <c r="AB132" i="67"/>
  <c r="AA132" i="67"/>
  <c r="Z132" i="67"/>
  <c r="Y132" i="67"/>
  <c r="X132" i="67"/>
  <c r="W132" i="67"/>
  <c r="V132" i="67"/>
  <c r="U132" i="67"/>
  <c r="T132" i="67"/>
  <c r="S132" i="67"/>
  <c r="R132" i="67"/>
  <c r="Q132" i="67"/>
  <c r="P132" i="67"/>
  <c r="O132" i="67"/>
  <c r="N132" i="67"/>
  <c r="M132" i="67"/>
  <c r="L132" i="67"/>
  <c r="K132" i="67"/>
  <c r="J132" i="67"/>
  <c r="I132" i="67"/>
  <c r="H132" i="67"/>
  <c r="G132" i="67"/>
  <c r="F132" i="67"/>
  <c r="E132" i="67"/>
  <c r="EX124" i="67"/>
  <c r="EX123" i="67"/>
  <c r="D123" i="67"/>
  <c r="EX122" i="67"/>
  <c r="EW122" i="67"/>
  <c r="EV122" i="67"/>
  <c r="EU122" i="67"/>
  <c r="ET122" i="67"/>
  <c r="ES122" i="67"/>
  <c r="ER122" i="67"/>
  <c r="EQ122" i="67"/>
  <c r="EP122" i="67"/>
  <c r="EO122" i="67"/>
  <c r="EN122" i="67"/>
  <c r="EM122" i="67"/>
  <c r="EL122" i="67"/>
  <c r="EK122" i="67"/>
  <c r="EJ122" i="67"/>
  <c r="EI122" i="67"/>
  <c r="EH122" i="67"/>
  <c r="EG122" i="67"/>
  <c r="EF122" i="67"/>
  <c r="EE122" i="67"/>
  <c r="ED122" i="67"/>
  <c r="EC122" i="67"/>
  <c r="EB122" i="67"/>
  <c r="EA122" i="67"/>
  <c r="DZ122" i="67"/>
  <c r="DY122" i="67"/>
  <c r="DX122" i="67"/>
  <c r="DW122" i="67"/>
  <c r="DV122" i="67"/>
  <c r="DU122" i="67"/>
  <c r="DT122" i="67"/>
  <c r="DS122" i="67"/>
  <c r="DR122" i="67"/>
  <c r="DQ122" i="67"/>
  <c r="DP122" i="67"/>
  <c r="DO122" i="67"/>
  <c r="DN122" i="67"/>
  <c r="DM122" i="67"/>
  <c r="DL122" i="67"/>
  <c r="DK122" i="67"/>
  <c r="DJ122" i="67"/>
  <c r="DI122" i="67"/>
  <c r="DH122" i="67"/>
  <c r="DG122" i="67"/>
  <c r="DF122" i="67"/>
  <c r="DE122" i="67"/>
  <c r="DD122" i="67"/>
  <c r="DC122" i="67"/>
  <c r="DB122" i="67"/>
  <c r="DA122" i="67"/>
  <c r="CZ122" i="67"/>
  <c r="CY122" i="67"/>
  <c r="CX122" i="67"/>
  <c r="CW122" i="67"/>
  <c r="CV122" i="67"/>
  <c r="CU122" i="67"/>
  <c r="CT122" i="67"/>
  <c r="CS122" i="67"/>
  <c r="CR122" i="67"/>
  <c r="CQ122" i="67"/>
  <c r="CP122" i="67"/>
  <c r="CO122" i="67"/>
  <c r="CN122" i="67"/>
  <c r="CM122" i="67"/>
  <c r="CL122" i="67"/>
  <c r="CK122" i="67"/>
  <c r="CJ122" i="67"/>
  <c r="CI122" i="67"/>
  <c r="CH122" i="67"/>
  <c r="CG122" i="67"/>
  <c r="CF122" i="67"/>
  <c r="CE122" i="67"/>
  <c r="CD122" i="67"/>
  <c r="CC122" i="67"/>
  <c r="CB122" i="67"/>
  <c r="CA122" i="67"/>
  <c r="BZ122" i="67"/>
  <c r="BY122" i="67"/>
  <c r="BX122" i="67"/>
  <c r="BW122" i="67"/>
  <c r="BV122" i="67"/>
  <c r="BU122" i="67"/>
  <c r="BT122" i="67"/>
  <c r="BS122" i="67"/>
  <c r="BR122" i="67"/>
  <c r="BQ122" i="67"/>
  <c r="BP122" i="67"/>
  <c r="BO122" i="67"/>
  <c r="BN122" i="67"/>
  <c r="BM122" i="67"/>
  <c r="BL122" i="67"/>
  <c r="BK122" i="67"/>
  <c r="BJ122" i="67"/>
  <c r="BI122" i="67"/>
  <c r="BH122" i="67"/>
  <c r="BG122" i="67"/>
  <c r="BF122" i="67"/>
  <c r="BE122" i="67"/>
  <c r="BD122" i="67"/>
  <c r="BC122" i="67"/>
  <c r="BB122" i="67"/>
  <c r="BA122" i="67"/>
  <c r="AZ122" i="67"/>
  <c r="AY122" i="67"/>
  <c r="AX122" i="67"/>
  <c r="AW122" i="67"/>
  <c r="AV122" i="67"/>
  <c r="AU122" i="67"/>
  <c r="AT122" i="67"/>
  <c r="AS122" i="67"/>
  <c r="AR122" i="67"/>
  <c r="AQ122" i="67"/>
  <c r="AP122" i="67"/>
  <c r="AO122" i="67"/>
  <c r="AN122" i="67"/>
  <c r="AM122" i="67"/>
  <c r="AL122" i="67"/>
  <c r="AK122" i="67"/>
  <c r="AJ122" i="67"/>
  <c r="AI122" i="67"/>
  <c r="AH122" i="67"/>
  <c r="AG122" i="67"/>
  <c r="AF122" i="67"/>
  <c r="AE122" i="67"/>
  <c r="AD122" i="67"/>
  <c r="AC122" i="67"/>
  <c r="AB122" i="67"/>
  <c r="AA122" i="67"/>
  <c r="Z122" i="67"/>
  <c r="Y122" i="67"/>
  <c r="X122" i="67"/>
  <c r="W122" i="67"/>
  <c r="V122" i="67"/>
  <c r="U122" i="67"/>
  <c r="T122" i="67"/>
  <c r="S122" i="67"/>
  <c r="R122" i="67"/>
  <c r="Q122" i="67"/>
  <c r="P122" i="67"/>
  <c r="O122" i="67"/>
  <c r="N122" i="67"/>
  <c r="M122" i="67"/>
  <c r="L122" i="67"/>
  <c r="K122" i="67"/>
  <c r="J122" i="67"/>
  <c r="I122" i="67"/>
  <c r="H122" i="67"/>
  <c r="G122" i="67"/>
  <c r="F122" i="67"/>
  <c r="E122" i="67"/>
  <c r="D122" i="67"/>
  <c r="EX121" i="67"/>
  <c r="EW121" i="67"/>
  <c r="EV121" i="67"/>
  <c r="EU121" i="67"/>
  <c r="ET121" i="67"/>
  <c r="ES121" i="67"/>
  <c r="ER121" i="67"/>
  <c r="EQ121" i="67"/>
  <c r="EP121" i="67"/>
  <c r="EO121" i="67"/>
  <c r="EN121" i="67"/>
  <c r="EM121" i="67"/>
  <c r="EL121" i="67"/>
  <c r="EK121" i="67"/>
  <c r="EJ121" i="67"/>
  <c r="EI121" i="67"/>
  <c r="EH121" i="67"/>
  <c r="EG121" i="67"/>
  <c r="EF121" i="67"/>
  <c r="EE121" i="67"/>
  <c r="ED121" i="67"/>
  <c r="EC121" i="67"/>
  <c r="EB121" i="67"/>
  <c r="EA121" i="67"/>
  <c r="DZ121" i="67"/>
  <c r="DY121" i="67"/>
  <c r="DX121" i="67"/>
  <c r="DW121" i="67"/>
  <c r="DV121" i="67"/>
  <c r="DU121" i="67"/>
  <c r="DT121" i="67"/>
  <c r="DS121" i="67"/>
  <c r="DR121" i="67"/>
  <c r="DQ121" i="67"/>
  <c r="DP121" i="67"/>
  <c r="DO121" i="67"/>
  <c r="DN121" i="67"/>
  <c r="DM121" i="67"/>
  <c r="DL121" i="67"/>
  <c r="DK121" i="67"/>
  <c r="DJ121" i="67"/>
  <c r="DI121" i="67"/>
  <c r="DH121" i="67"/>
  <c r="DG121" i="67"/>
  <c r="DF121" i="67"/>
  <c r="DE121" i="67"/>
  <c r="DD121" i="67"/>
  <c r="DC121" i="67"/>
  <c r="DB121" i="67"/>
  <c r="DA121" i="67"/>
  <c r="CZ121" i="67"/>
  <c r="CY121" i="67"/>
  <c r="CX121" i="67"/>
  <c r="CW121" i="67"/>
  <c r="CV121" i="67"/>
  <c r="CU121" i="67"/>
  <c r="CT121" i="67"/>
  <c r="CS121" i="67"/>
  <c r="CR121" i="67"/>
  <c r="CQ121" i="67"/>
  <c r="CP121" i="67"/>
  <c r="CO121" i="67"/>
  <c r="CN121" i="67"/>
  <c r="CM121" i="67"/>
  <c r="CL121" i="67"/>
  <c r="CK121" i="67"/>
  <c r="CJ121" i="67"/>
  <c r="CI121" i="67"/>
  <c r="CH121" i="67"/>
  <c r="CG121" i="67"/>
  <c r="CF121" i="67"/>
  <c r="CE121" i="67"/>
  <c r="CD121" i="67"/>
  <c r="CC121" i="67"/>
  <c r="CB121" i="67"/>
  <c r="CA121" i="67"/>
  <c r="BZ121" i="67"/>
  <c r="BY121" i="67"/>
  <c r="BX121" i="67"/>
  <c r="BW121" i="67"/>
  <c r="BV121" i="67"/>
  <c r="BU121" i="67"/>
  <c r="BT121" i="67"/>
  <c r="BS121" i="67"/>
  <c r="BR121" i="67"/>
  <c r="BQ121" i="67"/>
  <c r="BP121" i="67"/>
  <c r="BO121" i="67"/>
  <c r="BN121" i="67"/>
  <c r="BM121" i="67"/>
  <c r="BL121" i="67"/>
  <c r="BK121" i="67"/>
  <c r="BJ121" i="67"/>
  <c r="BI121" i="67"/>
  <c r="BH121" i="67"/>
  <c r="BG121" i="67"/>
  <c r="BF121" i="67"/>
  <c r="BE121" i="67"/>
  <c r="BD121" i="67"/>
  <c r="BC121" i="67"/>
  <c r="BB121" i="67"/>
  <c r="BA121" i="67"/>
  <c r="AZ121" i="67"/>
  <c r="AY121" i="67"/>
  <c r="AX121" i="67"/>
  <c r="AW121" i="67"/>
  <c r="AV121" i="67"/>
  <c r="AU121" i="67"/>
  <c r="AT121" i="67"/>
  <c r="AS121" i="67"/>
  <c r="AR121" i="67"/>
  <c r="AQ121" i="67"/>
  <c r="AP121" i="67"/>
  <c r="AO121" i="67"/>
  <c r="AN121" i="67"/>
  <c r="AM121" i="67"/>
  <c r="AL121" i="67"/>
  <c r="AK121" i="67"/>
  <c r="AJ121" i="67"/>
  <c r="AI121" i="67"/>
  <c r="AH121" i="67"/>
  <c r="AG121" i="67"/>
  <c r="AF121" i="67"/>
  <c r="AE121" i="67"/>
  <c r="AD121" i="67"/>
  <c r="AC121" i="67"/>
  <c r="AB121" i="67"/>
  <c r="AA121" i="67"/>
  <c r="Z121" i="67"/>
  <c r="Y121" i="67"/>
  <c r="X121" i="67"/>
  <c r="W121" i="67"/>
  <c r="V121" i="67"/>
  <c r="U121" i="67"/>
  <c r="T121" i="67"/>
  <c r="S121" i="67"/>
  <c r="R121" i="67"/>
  <c r="Q121" i="67"/>
  <c r="P121" i="67"/>
  <c r="O121" i="67"/>
  <c r="N121" i="67"/>
  <c r="M121" i="67"/>
  <c r="L121" i="67"/>
  <c r="K121" i="67"/>
  <c r="J121" i="67"/>
  <c r="I121" i="67"/>
  <c r="H121" i="67"/>
  <c r="G121" i="67"/>
  <c r="F121" i="67"/>
  <c r="E121" i="67"/>
  <c r="D121" i="67"/>
  <c r="EX120" i="67"/>
  <c r="EW32" i="67"/>
  <c r="EV32" i="67"/>
  <c r="EU32" i="67"/>
  <c r="ET32" i="67"/>
  <c r="ES32" i="67"/>
  <c r="ER32" i="67"/>
  <c r="EQ32" i="67"/>
  <c r="EP32" i="67"/>
  <c r="EO32" i="67"/>
  <c r="EN32" i="67"/>
  <c r="EM32" i="67"/>
  <c r="EL32" i="67"/>
  <c r="EK32" i="67"/>
  <c r="EJ32" i="67"/>
  <c r="EI32" i="67"/>
  <c r="EH32" i="67"/>
  <c r="EG32" i="67"/>
  <c r="EF32" i="67"/>
  <c r="EE32" i="67"/>
  <c r="ED32" i="67"/>
  <c r="EC32" i="67"/>
  <c r="EB32" i="67"/>
  <c r="EA32" i="67"/>
  <c r="DZ32" i="67"/>
  <c r="DY32" i="67"/>
  <c r="DX32" i="67"/>
  <c r="DW32" i="67"/>
  <c r="DV32" i="67"/>
  <c r="DU32" i="67"/>
  <c r="DT32" i="67"/>
  <c r="DS32" i="67"/>
  <c r="DR32" i="67"/>
  <c r="DQ32" i="67"/>
  <c r="DP32" i="67"/>
  <c r="DO32" i="67"/>
  <c r="DN32" i="67"/>
  <c r="DM32" i="67"/>
  <c r="DL32" i="67"/>
  <c r="DK32" i="67"/>
  <c r="DJ32" i="67"/>
  <c r="DI32" i="67"/>
  <c r="DH32" i="67"/>
  <c r="DG32" i="67"/>
  <c r="DF32" i="67"/>
  <c r="DE32" i="67"/>
  <c r="DD32" i="67"/>
  <c r="DC32" i="67"/>
  <c r="DB32" i="67"/>
  <c r="DA32" i="67"/>
  <c r="CZ32" i="67"/>
  <c r="CY32" i="67"/>
  <c r="CX32" i="67"/>
  <c r="CW32" i="67"/>
  <c r="CV32" i="67"/>
  <c r="CU32" i="67"/>
  <c r="CT32" i="67"/>
  <c r="CS32" i="67"/>
  <c r="CR32" i="67"/>
  <c r="CQ32" i="67"/>
  <c r="CP32" i="67"/>
  <c r="CO32" i="67"/>
  <c r="CN32" i="67"/>
  <c r="CM32" i="67"/>
  <c r="CL32" i="67"/>
  <c r="CK32" i="67"/>
  <c r="CJ32" i="67"/>
  <c r="CI32" i="67"/>
  <c r="CH32" i="67"/>
  <c r="CG32" i="67"/>
  <c r="CF32" i="67"/>
  <c r="CE32" i="67"/>
  <c r="CD32" i="67"/>
  <c r="CC32" i="67"/>
  <c r="CB32" i="67"/>
  <c r="CA32" i="67"/>
  <c r="BZ32" i="67"/>
  <c r="BY32" i="67"/>
  <c r="BX32" i="67"/>
  <c r="BW32" i="67"/>
  <c r="BV32" i="67"/>
  <c r="BU32" i="67"/>
  <c r="BT32" i="67"/>
  <c r="BS32" i="67"/>
  <c r="BR32" i="67"/>
  <c r="BQ32" i="67"/>
  <c r="BP32" i="67"/>
  <c r="BO32" i="67"/>
  <c r="BN32" i="67"/>
  <c r="BM32" i="67"/>
  <c r="BL32" i="67"/>
  <c r="BK32" i="67"/>
  <c r="BJ32" i="67"/>
  <c r="BI32" i="67"/>
  <c r="BH32" i="67"/>
  <c r="BG32" i="67"/>
  <c r="BF32" i="67"/>
  <c r="BE32" i="67"/>
  <c r="BD32" i="67"/>
  <c r="BC32" i="67"/>
  <c r="BB32" i="67"/>
  <c r="BA32" i="67"/>
  <c r="AZ32" i="67"/>
  <c r="AY32" i="67"/>
  <c r="AX32" i="67"/>
  <c r="AW32" i="67"/>
  <c r="AV32" i="67"/>
  <c r="AU32" i="67"/>
  <c r="AT32" i="67"/>
  <c r="AS32" i="67"/>
  <c r="AR32" i="67"/>
  <c r="AQ32" i="67"/>
  <c r="AP32" i="67"/>
  <c r="AO32" i="67"/>
  <c r="AN32" i="67"/>
  <c r="AM32" i="67"/>
  <c r="AL32" i="67"/>
  <c r="AK32" i="67"/>
  <c r="AJ32" i="67"/>
  <c r="AI32" i="67"/>
  <c r="AH32" i="67"/>
  <c r="AG32" i="67"/>
  <c r="AF32" i="67"/>
  <c r="AE32" i="67"/>
  <c r="AD32" i="67"/>
  <c r="AC32" i="67"/>
  <c r="AB32" i="67"/>
  <c r="AA32" i="67"/>
  <c r="Z32" i="67"/>
  <c r="Y32" i="67"/>
  <c r="X32" i="67"/>
  <c r="W32" i="67"/>
  <c r="V32" i="67"/>
  <c r="U32" i="67"/>
  <c r="T32" i="67"/>
  <c r="S32" i="67"/>
  <c r="R32" i="67"/>
  <c r="Q32" i="67"/>
  <c r="P32" i="67"/>
  <c r="O32" i="67"/>
  <c r="N32" i="67"/>
  <c r="M32" i="67"/>
  <c r="L32" i="67"/>
  <c r="K32" i="67"/>
  <c r="J32" i="67"/>
  <c r="I32" i="67"/>
  <c r="G32" i="67"/>
  <c r="EV30" i="67"/>
  <c r="EU30" i="67"/>
  <c r="ET30" i="67"/>
  <c r="ES30" i="67"/>
  <c r="ER30" i="67"/>
  <c r="EQ30" i="67"/>
  <c r="EP30" i="67"/>
  <c r="EO30" i="67"/>
  <c r="EN30" i="67"/>
  <c r="EM30" i="67"/>
  <c r="EL30" i="67"/>
  <c r="EK30" i="67"/>
  <c r="EJ30" i="67"/>
  <c r="EI30" i="67"/>
  <c r="EH30" i="67"/>
  <c r="EG30" i="67"/>
  <c r="EF30" i="67"/>
  <c r="EE30" i="67"/>
  <c r="ED30" i="67"/>
  <c r="EC30" i="67"/>
  <c r="EB30" i="67"/>
  <c r="EA30" i="67"/>
  <c r="DZ30" i="67"/>
  <c r="DY30" i="67"/>
  <c r="DX30" i="67"/>
  <c r="DW30" i="67"/>
  <c r="DV30" i="67"/>
  <c r="DU30" i="67"/>
  <c r="DT30" i="67"/>
  <c r="DS30" i="67"/>
  <c r="DR30" i="67"/>
  <c r="DQ30" i="67"/>
  <c r="DP30" i="67"/>
  <c r="DO30" i="67"/>
  <c r="DN30" i="67"/>
  <c r="DM30" i="67"/>
  <c r="DL30" i="67"/>
  <c r="DK30" i="67"/>
  <c r="DJ30" i="67"/>
  <c r="DI30" i="67"/>
  <c r="DH30" i="67"/>
  <c r="DG30" i="67"/>
  <c r="DF30" i="67"/>
  <c r="DE30" i="67"/>
  <c r="DD30" i="67"/>
  <c r="DC30" i="67"/>
  <c r="DB30" i="67"/>
  <c r="DA30" i="67"/>
  <c r="CZ30" i="67"/>
  <c r="CY30" i="67"/>
  <c r="CX30" i="67"/>
  <c r="CW30" i="67"/>
  <c r="CV30" i="67"/>
  <c r="CU30" i="67"/>
  <c r="CT30" i="67"/>
  <c r="CS30" i="67"/>
  <c r="CR30" i="67"/>
  <c r="CQ30" i="67"/>
  <c r="CP30" i="67"/>
  <c r="CO30" i="67"/>
  <c r="CN30" i="67"/>
  <c r="CM30" i="67"/>
  <c r="CL30" i="67"/>
  <c r="CK30" i="67"/>
  <c r="CJ30" i="67"/>
  <c r="CI30" i="67"/>
  <c r="CH30" i="67"/>
  <c r="CG30" i="67"/>
  <c r="CF30" i="67"/>
  <c r="CE30" i="67"/>
  <c r="CD30" i="67"/>
  <c r="CC30" i="67"/>
  <c r="CB30" i="67"/>
  <c r="CA30" i="67"/>
  <c r="BZ30" i="67"/>
  <c r="BY30" i="67"/>
  <c r="BX30" i="67"/>
  <c r="BW30" i="67"/>
  <c r="BV30" i="67"/>
  <c r="BU30" i="67"/>
  <c r="BT30" i="67"/>
  <c r="BS30" i="67"/>
  <c r="BR30" i="67"/>
  <c r="BQ30" i="67"/>
  <c r="BP30" i="67"/>
  <c r="BO30" i="67"/>
  <c r="BN30" i="67"/>
  <c r="BM30" i="67"/>
  <c r="BL30" i="67"/>
  <c r="BK30" i="67"/>
  <c r="BJ30" i="67"/>
  <c r="BI30" i="67"/>
  <c r="BH30" i="67"/>
  <c r="BG30" i="67"/>
  <c r="BF30" i="67"/>
  <c r="BE30" i="67"/>
  <c r="BD30" i="67"/>
  <c r="BC30" i="67"/>
  <c r="BB30" i="67"/>
  <c r="BA30" i="67"/>
  <c r="AZ30" i="67"/>
  <c r="AY30" i="67"/>
  <c r="AX30" i="67"/>
  <c r="AW30" i="67"/>
  <c r="AV30" i="67"/>
  <c r="AU30" i="67"/>
  <c r="AT30" i="67"/>
  <c r="AS30" i="67"/>
  <c r="AR30" i="67"/>
  <c r="AQ30" i="67"/>
  <c r="AP30" i="67"/>
  <c r="AO30" i="67"/>
  <c r="AN30" i="67"/>
  <c r="AM30" i="67"/>
  <c r="AL30" i="67"/>
  <c r="AK30" i="67"/>
  <c r="AJ30" i="67"/>
  <c r="AI30" i="67"/>
  <c r="AH30" i="67"/>
  <c r="AG30" i="67"/>
  <c r="AF30" i="67"/>
  <c r="AE30" i="67"/>
  <c r="AD30" i="67"/>
  <c r="AC30" i="67"/>
  <c r="AB30" i="67"/>
  <c r="AA30" i="67"/>
  <c r="Z30" i="67"/>
  <c r="Y30" i="67"/>
  <c r="X30" i="67"/>
  <c r="W30" i="67"/>
  <c r="V30" i="67"/>
  <c r="U30" i="67"/>
  <c r="T30" i="67"/>
  <c r="S30" i="67"/>
  <c r="R30" i="67"/>
  <c r="Q30" i="67"/>
  <c r="P30" i="67"/>
  <c r="O30" i="67"/>
  <c r="N30" i="67"/>
  <c r="M30" i="67"/>
  <c r="L30" i="67"/>
  <c r="K30" i="67"/>
  <c r="J30" i="67"/>
  <c r="I30" i="67"/>
  <c r="H30" i="67"/>
  <c r="H32" i="67" s="1"/>
  <c r="G30" i="67"/>
  <c r="F30" i="67"/>
  <c r="E30" i="67"/>
  <c r="D30" i="67"/>
  <c r="EW29" i="67"/>
  <c r="EV29" i="67"/>
  <c r="EU29" i="67"/>
  <c r="EU34" i="67" s="1"/>
  <c r="ET29" i="67"/>
  <c r="ET34" i="67" s="1"/>
  <c r="ES29" i="67"/>
  <c r="ES34" i="67" s="1"/>
  <c r="ER29" i="67"/>
  <c r="ER34" i="67" s="1"/>
  <c r="EQ29" i="67"/>
  <c r="EQ34" i="67" s="1"/>
  <c r="EP29" i="67"/>
  <c r="EP34" i="67" s="1"/>
  <c r="EO29" i="67"/>
  <c r="EN29" i="67"/>
  <c r="EM29" i="67"/>
  <c r="EM34" i="67" s="1"/>
  <c r="EL29" i="67"/>
  <c r="EL34" i="67" s="1"/>
  <c r="EK29" i="67"/>
  <c r="EK34" i="67" s="1"/>
  <c r="EJ29" i="67"/>
  <c r="EJ34" i="67" s="1"/>
  <c r="EI29" i="67"/>
  <c r="EI34" i="67" s="1"/>
  <c r="EH29" i="67"/>
  <c r="EH34" i="67" s="1"/>
  <c r="EG29" i="67"/>
  <c r="EF29" i="67"/>
  <c r="EE29" i="67"/>
  <c r="EE34" i="67" s="1"/>
  <c r="ED29" i="67"/>
  <c r="ED34" i="67" s="1"/>
  <c r="EC29" i="67"/>
  <c r="EC34" i="67" s="1"/>
  <c r="EB29" i="67"/>
  <c r="EB34" i="67" s="1"/>
  <c r="EA29" i="67"/>
  <c r="EA34" i="67" s="1"/>
  <c r="DZ29" i="67"/>
  <c r="DZ34" i="67" s="1"/>
  <c r="DY29" i="67"/>
  <c r="DX29" i="67"/>
  <c r="DW29" i="67"/>
  <c r="DW34" i="67" s="1"/>
  <c r="DV29" i="67"/>
  <c r="DV34" i="67" s="1"/>
  <c r="DU29" i="67"/>
  <c r="DU34" i="67" s="1"/>
  <c r="DT29" i="67"/>
  <c r="DT34" i="67" s="1"/>
  <c r="DS29" i="67"/>
  <c r="DS34" i="67" s="1"/>
  <c r="DR29" i="67"/>
  <c r="DR34" i="67" s="1"/>
  <c r="DQ29" i="67"/>
  <c r="DP29" i="67"/>
  <c r="DO29" i="67"/>
  <c r="DO34" i="67" s="1"/>
  <c r="DN29" i="67"/>
  <c r="DN34" i="67" s="1"/>
  <c r="DM29" i="67"/>
  <c r="DM34" i="67" s="1"/>
  <c r="DL29" i="67"/>
  <c r="DL34" i="67" s="1"/>
  <c r="DK29" i="67"/>
  <c r="DK34" i="67" s="1"/>
  <c r="DJ29" i="67"/>
  <c r="DJ34" i="67" s="1"/>
  <c r="DI29" i="67"/>
  <c r="DH29" i="67"/>
  <c r="DG29" i="67"/>
  <c r="DG34" i="67" s="1"/>
  <c r="DF29" i="67"/>
  <c r="DF34" i="67" s="1"/>
  <c r="DE29" i="67"/>
  <c r="DE34" i="67" s="1"/>
  <c r="DD29" i="67"/>
  <c r="DD34" i="67" s="1"/>
  <c r="DC29" i="67"/>
  <c r="DC34" i="67" s="1"/>
  <c r="DB29" i="67"/>
  <c r="DB34" i="67" s="1"/>
  <c r="DA29" i="67"/>
  <c r="CZ29" i="67"/>
  <c r="CY29" i="67"/>
  <c r="CY34" i="67" s="1"/>
  <c r="CX29" i="67"/>
  <c r="CX34" i="67" s="1"/>
  <c r="CW29" i="67"/>
  <c r="CW34" i="67" s="1"/>
  <c r="CV29" i="67"/>
  <c r="CV34" i="67" s="1"/>
  <c r="CU29" i="67"/>
  <c r="CU34" i="67" s="1"/>
  <c r="CT29" i="67"/>
  <c r="CT34" i="67" s="1"/>
  <c r="CS29" i="67"/>
  <c r="CR29" i="67"/>
  <c r="CQ29" i="67"/>
  <c r="CQ34" i="67" s="1"/>
  <c r="CP29" i="67"/>
  <c r="CP34" i="67" s="1"/>
  <c r="CO29" i="67"/>
  <c r="CO34" i="67" s="1"/>
  <c r="CN29" i="67"/>
  <c r="CN34" i="67" s="1"/>
  <c r="CM29" i="67"/>
  <c r="CM34" i="67" s="1"/>
  <c r="CL29" i="67"/>
  <c r="CL34" i="67" s="1"/>
  <c r="CK29" i="67"/>
  <c r="CJ29" i="67"/>
  <c r="CI29" i="67"/>
  <c r="CI34" i="67" s="1"/>
  <c r="CH29" i="67"/>
  <c r="CH34" i="67" s="1"/>
  <c r="CG29" i="67"/>
  <c r="CG34" i="67" s="1"/>
  <c r="CF29" i="67"/>
  <c r="CF34" i="67" s="1"/>
  <c r="CE29" i="67"/>
  <c r="CE34" i="67" s="1"/>
  <c r="CD29" i="67"/>
  <c r="CD34" i="67" s="1"/>
  <c r="CC29" i="67"/>
  <c r="CB29" i="67"/>
  <c r="CA29" i="67"/>
  <c r="CA34" i="67" s="1"/>
  <c r="BZ29" i="67"/>
  <c r="BZ34" i="67" s="1"/>
  <c r="BY29" i="67"/>
  <c r="BY34" i="67" s="1"/>
  <c r="BX29" i="67"/>
  <c r="BX34" i="67" s="1"/>
  <c r="BW29" i="67"/>
  <c r="BW34" i="67" s="1"/>
  <c r="BV29" i="67"/>
  <c r="BV34" i="67" s="1"/>
  <c r="BU29" i="67"/>
  <c r="BT29" i="67"/>
  <c r="BT34" i="67" s="1"/>
  <c r="BS29" i="67"/>
  <c r="BS34" i="67" s="1"/>
  <c r="BR29" i="67"/>
  <c r="BR34" i="67" s="1"/>
  <c r="BQ29" i="67"/>
  <c r="BQ34" i="67" s="1"/>
  <c r="BP29" i="67"/>
  <c r="BP34" i="67" s="1"/>
  <c r="BO29" i="67"/>
  <c r="BO34" i="67" s="1"/>
  <c r="BN29" i="67"/>
  <c r="BN34" i="67" s="1"/>
  <c r="BM29" i="67"/>
  <c r="BL29" i="67"/>
  <c r="BL34" i="67" s="1"/>
  <c r="BK29" i="67"/>
  <c r="BK34" i="67" s="1"/>
  <c r="BJ29" i="67"/>
  <c r="BJ34" i="67" s="1"/>
  <c r="BI29" i="67"/>
  <c r="BI34" i="67" s="1"/>
  <c r="BH29" i="67"/>
  <c r="BH34" i="67" s="1"/>
  <c r="BG29" i="67"/>
  <c r="BG34" i="67" s="1"/>
  <c r="BF29" i="67"/>
  <c r="BF34" i="67" s="1"/>
  <c r="BE29" i="67"/>
  <c r="BD29" i="67"/>
  <c r="BD34" i="67" s="1"/>
  <c r="BC29" i="67"/>
  <c r="BC34" i="67" s="1"/>
  <c r="BB29" i="67"/>
  <c r="BB34" i="67" s="1"/>
  <c r="BA29" i="67"/>
  <c r="BA34" i="67" s="1"/>
  <c r="AZ29" i="67"/>
  <c r="AZ34" i="67" s="1"/>
  <c r="AY29" i="67"/>
  <c r="AY34" i="67" s="1"/>
  <c r="AX29" i="67"/>
  <c r="AX34" i="67" s="1"/>
  <c r="AW29" i="67"/>
  <c r="AV29" i="67"/>
  <c r="AV34" i="67" s="1"/>
  <c r="AU29" i="67"/>
  <c r="AU34" i="67" s="1"/>
  <c r="AT29" i="67"/>
  <c r="AT34" i="67" s="1"/>
  <c r="AS29" i="67"/>
  <c r="AS34" i="67" s="1"/>
  <c r="AR29" i="67"/>
  <c r="AR34" i="67" s="1"/>
  <c r="AQ29" i="67"/>
  <c r="AQ34" i="67" s="1"/>
  <c r="AP29" i="67"/>
  <c r="AP34" i="67" s="1"/>
  <c r="AO29" i="67"/>
  <c r="AN29" i="67"/>
  <c r="AN34" i="67" s="1"/>
  <c r="AM29" i="67"/>
  <c r="AM34" i="67" s="1"/>
  <c r="AL29" i="67"/>
  <c r="AL34" i="67" s="1"/>
  <c r="AK29" i="67"/>
  <c r="AK34" i="67" s="1"/>
  <c r="AJ29" i="67"/>
  <c r="AJ34" i="67" s="1"/>
  <c r="AI29" i="67"/>
  <c r="AI34" i="67" s="1"/>
  <c r="AH29" i="67"/>
  <c r="AH34" i="67" s="1"/>
  <c r="AG29" i="67"/>
  <c r="AF29" i="67"/>
  <c r="AF34" i="67" s="1"/>
  <c r="AE29" i="67"/>
  <c r="AE34" i="67" s="1"/>
  <c r="AD29" i="67"/>
  <c r="AD34" i="67" s="1"/>
  <c r="AC29" i="67"/>
  <c r="AC34" i="67" s="1"/>
  <c r="AB29" i="67"/>
  <c r="AB34" i="67" s="1"/>
  <c r="AA29" i="67"/>
  <c r="AA34" i="67" s="1"/>
  <c r="Z29" i="67"/>
  <c r="Z34" i="67" s="1"/>
  <c r="Y29" i="67"/>
  <c r="X29" i="67"/>
  <c r="X34" i="67" s="1"/>
  <c r="W29" i="67"/>
  <c r="W34" i="67" s="1"/>
  <c r="V29" i="67"/>
  <c r="V34" i="67" s="1"/>
  <c r="U29" i="67"/>
  <c r="U34" i="67" s="1"/>
  <c r="T29" i="67"/>
  <c r="T34" i="67" s="1"/>
  <c r="S29" i="67"/>
  <c r="S34" i="67" s="1"/>
  <c r="R29" i="67"/>
  <c r="R34" i="67" s="1"/>
  <c r="Q29" i="67"/>
  <c r="P29" i="67"/>
  <c r="P34" i="67" s="1"/>
  <c r="O29" i="67"/>
  <c r="O34" i="67" s="1"/>
  <c r="N29" i="67"/>
  <c r="N34" i="67" s="1"/>
  <c r="M29" i="67"/>
  <c r="M34" i="67" s="1"/>
  <c r="L29" i="67"/>
  <c r="L34" i="67" s="1"/>
  <c r="K29" i="67"/>
  <c r="K34" i="67" s="1"/>
  <c r="J29" i="67"/>
  <c r="J34" i="67" s="1"/>
  <c r="I29" i="67"/>
  <c r="H29" i="67"/>
  <c r="H34" i="67" s="1"/>
  <c r="G29" i="67"/>
  <c r="G34" i="67" s="1"/>
  <c r="F29" i="67"/>
  <c r="F34" i="67" s="1"/>
  <c r="E29" i="67"/>
  <c r="E34" i="67" s="1"/>
  <c r="D29" i="67"/>
  <c r="D34" i="67" s="1"/>
  <c r="EW16" i="67"/>
  <c r="EV16" i="67"/>
  <c r="EU16" i="67"/>
  <c r="ET16" i="67"/>
  <c r="ES16" i="67"/>
  <c r="ER16" i="67"/>
  <c r="EQ16" i="67"/>
  <c r="EP16" i="67"/>
  <c r="EO16" i="67"/>
  <c r="EN16" i="67"/>
  <c r="EM16" i="67"/>
  <c r="EL16" i="67"/>
  <c r="EK16" i="67"/>
  <c r="EJ16" i="67"/>
  <c r="EI16" i="67"/>
  <c r="EH16" i="67"/>
  <c r="EG16" i="67"/>
  <c r="EF16" i="67"/>
  <c r="EE16" i="67"/>
  <c r="ED16" i="67"/>
  <c r="EC16" i="67"/>
  <c r="EB16" i="67"/>
  <c r="EA16" i="67"/>
  <c r="DZ16" i="67"/>
  <c r="DY16" i="67"/>
  <c r="DX16" i="67"/>
  <c r="DW16" i="67"/>
  <c r="DV16" i="67"/>
  <c r="DU16" i="67"/>
  <c r="DT16" i="67"/>
  <c r="DS16" i="67"/>
  <c r="DR16" i="67"/>
  <c r="DQ16" i="67"/>
  <c r="DP16" i="67"/>
  <c r="DO16" i="67"/>
  <c r="DN16" i="67"/>
  <c r="DM16" i="67"/>
  <c r="DL16" i="67"/>
  <c r="DK16" i="67"/>
  <c r="DJ16" i="67"/>
  <c r="DI16" i="67"/>
  <c r="DH16" i="67"/>
  <c r="DG16" i="67"/>
  <c r="DF16" i="67"/>
  <c r="DE16" i="67"/>
  <c r="DD16" i="67"/>
  <c r="DC16" i="67"/>
  <c r="DB16" i="67"/>
  <c r="DA16" i="67"/>
  <c r="CZ16" i="67"/>
  <c r="CY16" i="67"/>
  <c r="CX16" i="67"/>
  <c r="CW16" i="67"/>
  <c r="CV16" i="67"/>
  <c r="CU16" i="67"/>
  <c r="CT16" i="67"/>
  <c r="CS16" i="67"/>
  <c r="CR16" i="67"/>
  <c r="CQ16" i="67"/>
  <c r="CP16" i="67"/>
  <c r="CO16" i="67"/>
  <c r="CN16" i="67"/>
  <c r="CM16" i="67"/>
  <c r="CL16" i="67"/>
  <c r="CK16" i="67"/>
  <c r="CJ16" i="67"/>
  <c r="CI16" i="67"/>
  <c r="CH16" i="67"/>
  <c r="CG16" i="67"/>
  <c r="CF16" i="67"/>
  <c r="CE16" i="67"/>
  <c r="CD16" i="67"/>
  <c r="CC16" i="67"/>
  <c r="CB16" i="67"/>
  <c r="CA16" i="67"/>
  <c r="BZ16" i="67"/>
  <c r="BY16" i="67"/>
  <c r="BX16" i="67"/>
  <c r="BW16" i="67"/>
  <c r="BV16" i="67"/>
  <c r="BU16" i="67"/>
  <c r="BT16" i="67"/>
  <c r="BS16" i="67"/>
  <c r="BR16" i="67"/>
  <c r="BQ16" i="67"/>
  <c r="BP16" i="67"/>
  <c r="BO16" i="67"/>
  <c r="BN16" i="67"/>
  <c r="BM16" i="67"/>
  <c r="BL16" i="67"/>
  <c r="BK16" i="67"/>
  <c r="BJ16" i="67"/>
  <c r="BI16" i="67"/>
  <c r="BH16" i="67"/>
  <c r="BG16" i="67"/>
  <c r="BF16" i="67"/>
  <c r="BE16" i="67"/>
  <c r="BD16" i="67"/>
  <c r="BC16" i="67"/>
  <c r="BB16" i="67"/>
  <c r="BA16" i="67"/>
  <c r="AZ16" i="67"/>
  <c r="AY16" i="67"/>
  <c r="AX16" i="67"/>
  <c r="AW16" i="67"/>
  <c r="AV16" i="67"/>
  <c r="AU16" i="67"/>
  <c r="AT16" i="67"/>
  <c r="AS16" i="67"/>
  <c r="AR16" i="67"/>
  <c r="AQ16" i="67"/>
  <c r="AP16" i="67"/>
  <c r="AO16" i="67"/>
  <c r="AN16" i="67"/>
  <c r="AM16" i="67"/>
  <c r="AL16" i="67"/>
  <c r="AK16" i="67"/>
  <c r="AJ16" i="67"/>
  <c r="AI16" i="67"/>
  <c r="AH16" i="67"/>
  <c r="AG16" i="67"/>
  <c r="AF16" i="67"/>
  <c r="AE16" i="67"/>
  <c r="AD16" i="67"/>
  <c r="AC16" i="67"/>
  <c r="AB16" i="67"/>
  <c r="AA16" i="67"/>
  <c r="Z16" i="67"/>
  <c r="Y16" i="67"/>
  <c r="X16" i="67"/>
  <c r="W16" i="67"/>
  <c r="V16" i="67"/>
  <c r="U16" i="67"/>
  <c r="T16" i="67"/>
  <c r="S16" i="67"/>
  <c r="R16" i="67"/>
  <c r="Q16" i="67"/>
  <c r="P16" i="67"/>
  <c r="O16" i="67"/>
  <c r="N16" i="67"/>
  <c r="M16" i="67"/>
  <c r="L16" i="67"/>
  <c r="K16" i="67"/>
  <c r="J16" i="67"/>
  <c r="I16" i="67"/>
  <c r="H16" i="67"/>
  <c r="G16" i="67"/>
  <c r="F16" i="67"/>
  <c r="E16" i="67"/>
  <c r="D16" i="67"/>
  <c r="EW14" i="67"/>
  <c r="EV14" i="67"/>
  <c r="EU14" i="67"/>
  <c r="ET14" i="67"/>
  <c r="ES14" i="67"/>
  <c r="ER14" i="67"/>
  <c r="EQ14" i="67"/>
  <c r="EP14" i="67"/>
  <c r="EO14" i="67"/>
  <c r="EN14" i="67"/>
  <c r="EM14" i="67"/>
  <c r="EL14" i="67"/>
  <c r="EK14" i="67"/>
  <c r="EJ14" i="67"/>
  <c r="EI14" i="67"/>
  <c r="EH14" i="67"/>
  <c r="EG14" i="67"/>
  <c r="EF14" i="67"/>
  <c r="EE14" i="67"/>
  <c r="ED14" i="67"/>
  <c r="EC14" i="67"/>
  <c r="EB14" i="67"/>
  <c r="EA14" i="67"/>
  <c r="DZ14" i="67"/>
  <c r="DY14" i="67"/>
  <c r="DX14" i="67"/>
  <c r="DW14" i="67"/>
  <c r="DV14" i="67"/>
  <c r="DU14" i="67"/>
  <c r="DT14" i="67"/>
  <c r="DS14" i="67"/>
  <c r="DR14" i="67"/>
  <c r="DQ14" i="67"/>
  <c r="DP14" i="67"/>
  <c r="DO14" i="67"/>
  <c r="DN14" i="67"/>
  <c r="DM14" i="67"/>
  <c r="DL14" i="67"/>
  <c r="DK14" i="67"/>
  <c r="DJ14" i="67"/>
  <c r="DI14" i="67"/>
  <c r="DH14" i="67"/>
  <c r="DG14" i="67"/>
  <c r="DF14" i="67"/>
  <c r="DE14" i="67"/>
  <c r="DD14" i="67"/>
  <c r="DC14" i="67"/>
  <c r="DB14" i="67"/>
  <c r="DA14" i="67"/>
  <c r="CZ14" i="67"/>
  <c r="CY14" i="67"/>
  <c r="CX14" i="67"/>
  <c r="CW14" i="67"/>
  <c r="CV14" i="67"/>
  <c r="CU14" i="67"/>
  <c r="CT14" i="67"/>
  <c r="CS14" i="67"/>
  <c r="CR14" i="67"/>
  <c r="CQ14" i="67"/>
  <c r="CP14" i="67"/>
  <c r="CO14" i="67"/>
  <c r="CN14" i="67"/>
  <c r="CM14" i="67"/>
  <c r="CL14" i="67"/>
  <c r="CK14" i="67"/>
  <c r="CJ14" i="67"/>
  <c r="CI14" i="67"/>
  <c r="CH14" i="67"/>
  <c r="CG14" i="67"/>
  <c r="CF14" i="67"/>
  <c r="CE14" i="67"/>
  <c r="CD14" i="67"/>
  <c r="CC14" i="67"/>
  <c r="CB14" i="67"/>
  <c r="CA14" i="67"/>
  <c r="BZ14" i="67"/>
  <c r="BY14" i="67"/>
  <c r="BX14" i="67"/>
  <c r="BW14" i="67"/>
  <c r="BV14" i="67"/>
  <c r="BU14" i="67"/>
  <c r="BT14" i="67"/>
  <c r="BS14" i="67"/>
  <c r="BR14" i="67"/>
  <c r="BQ14" i="67"/>
  <c r="BP14" i="67"/>
  <c r="BO14" i="67"/>
  <c r="BN14" i="67"/>
  <c r="BM14" i="67"/>
  <c r="BL14" i="67"/>
  <c r="BK14" i="67"/>
  <c r="BJ14" i="67"/>
  <c r="BI14" i="67"/>
  <c r="BH14" i="67"/>
  <c r="BG14" i="67"/>
  <c r="BF14" i="67"/>
  <c r="BE14" i="67"/>
  <c r="BD14" i="67"/>
  <c r="BC14" i="67"/>
  <c r="BB14" i="67"/>
  <c r="BA14" i="67"/>
  <c r="AZ14" i="67"/>
  <c r="AY14" i="67"/>
  <c r="AX14" i="67"/>
  <c r="AW14" i="67"/>
  <c r="AV14" i="67"/>
  <c r="AU14" i="67"/>
  <c r="AT14" i="67"/>
  <c r="AS14" i="67"/>
  <c r="AR14" i="67"/>
  <c r="AQ14" i="67"/>
  <c r="AP14" i="67"/>
  <c r="AO14" i="67"/>
  <c r="AN14" i="67"/>
  <c r="AM14" i="67"/>
  <c r="AL14" i="67"/>
  <c r="AK14" i="67"/>
  <c r="AJ14" i="67"/>
  <c r="AI14" i="67"/>
  <c r="AH14" i="67"/>
  <c r="AG14" i="67"/>
  <c r="AF14" i="67"/>
  <c r="AE14" i="67"/>
  <c r="AD14" i="67"/>
  <c r="AC14" i="67"/>
  <c r="AB14" i="67"/>
  <c r="AA14" i="67"/>
  <c r="Z14" i="67"/>
  <c r="Y14" i="67"/>
  <c r="X14" i="67"/>
  <c r="W14" i="67"/>
  <c r="V14" i="67"/>
  <c r="U14" i="67"/>
  <c r="T14" i="67"/>
  <c r="S14" i="67"/>
  <c r="R14" i="67"/>
  <c r="Q14" i="67"/>
  <c r="P14" i="67"/>
  <c r="O14" i="67"/>
  <c r="N14" i="67"/>
  <c r="M14" i="67"/>
  <c r="L14" i="67"/>
  <c r="K14" i="67"/>
  <c r="J14" i="67"/>
  <c r="I14" i="67"/>
  <c r="H14" i="67"/>
  <c r="G14" i="67"/>
  <c r="F14" i="67"/>
  <c r="E14" i="67"/>
  <c r="D14" i="67"/>
  <c r="EW11" i="67"/>
  <c r="EV11" i="67"/>
  <c r="EU11" i="67"/>
  <c r="ET11" i="67"/>
  <c r="ES11" i="67"/>
  <c r="ER11" i="67"/>
  <c r="EQ11" i="67"/>
  <c r="EP11" i="67"/>
  <c r="EO11" i="67"/>
  <c r="EN11" i="67"/>
  <c r="EM11" i="67"/>
  <c r="EL11" i="67"/>
  <c r="EK11" i="67"/>
  <c r="EJ11" i="67"/>
  <c r="EI11" i="67"/>
  <c r="EH11" i="67"/>
  <c r="EG11" i="67"/>
  <c r="EF11" i="67"/>
  <c r="EE11" i="67"/>
  <c r="ED11" i="67"/>
  <c r="EC11" i="67"/>
  <c r="EB11" i="67"/>
  <c r="EA11" i="67"/>
  <c r="DZ11" i="67"/>
  <c r="DY11" i="67"/>
  <c r="DX11" i="67"/>
  <c r="DW11" i="67"/>
  <c r="DV11" i="67"/>
  <c r="DU11" i="67"/>
  <c r="DT11" i="67"/>
  <c r="DS11" i="67"/>
  <c r="DR11" i="67"/>
  <c r="DQ11" i="67"/>
  <c r="DP11" i="67"/>
  <c r="DO11" i="67"/>
  <c r="DN11" i="67"/>
  <c r="DM11" i="67"/>
  <c r="DL11" i="67"/>
  <c r="DK11" i="67"/>
  <c r="DJ11" i="67"/>
  <c r="DI11" i="67"/>
  <c r="DH11" i="67"/>
  <c r="DG11" i="67"/>
  <c r="DF11" i="67"/>
  <c r="DE11" i="67"/>
  <c r="DD11" i="67"/>
  <c r="DC11" i="67"/>
  <c r="DB11" i="67"/>
  <c r="DA11" i="67"/>
  <c r="CZ11" i="67"/>
  <c r="CY11" i="67"/>
  <c r="CX11" i="67"/>
  <c r="CW11" i="67"/>
  <c r="CV11" i="67"/>
  <c r="CU11" i="67"/>
  <c r="CT11" i="67"/>
  <c r="CS11" i="67"/>
  <c r="CR11" i="67"/>
  <c r="CQ11" i="67"/>
  <c r="CP11" i="67"/>
  <c r="CO11" i="67"/>
  <c r="CN11" i="67"/>
  <c r="CM11" i="67"/>
  <c r="CL11" i="67"/>
  <c r="CK11" i="67"/>
  <c r="CJ11" i="67"/>
  <c r="CI11" i="67"/>
  <c r="CH11" i="67"/>
  <c r="CG11" i="67"/>
  <c r="CF11" i="67"/>
  <c r="CE11" i="67"/>
  <c r="CD11" i="67"/>
  <c r="CC11" i="67"/>
  <c r="CB11" i="67"/>
  <c r="CA11" i="67"/>
  <c r="BZ11" i="67"/>
  <c r="BY11" i="67"/>
  <c r="BX11" i="67"/>
  <c r="BW11" i="67"/>
  <c r="BV11" i="67"/>
  <c r="BU11" i="67"/>
  <c r="BT11" i="67"/>
  <c r="BS11" i="67"/>
  <c r="BR11" i="67"/>
  <c r="BQ11" i="67"/>
  <c r="BP11" i="67"/>
  <c r="BO11" i="67"/>
  <c r="BN11" i="67"/>
  <c r="BM11" i="67"/>
  <c r="BL11" i="67"/>
  <c r="BK11" i="67"/>
  <c r="BJ11" i="67"/>
  <c r="BI11" i="67"/>
  <c r="BH11" i="67"/>
  <c r="BG11" i="67"/>
  <c r="BF11" i="67"/>
  <c r="BE11" i="67"/>
  <c r="BD11" i="67"/>
  <c r="BC11" i="67"/>
  <c r="BB11" i="67"/>
  <c r="BA11" i="67"/>
  <c r="AZ11" i="67"/>
  <c r="AY11" i="67"/>
  <c r="AX11" i="67"/>
  <c r="AW11" i="67"/>
  <c r="AV11" i="67"/>
  <c r="AU11" i="67"/>
  <c r="AT11" i="67"/>
  <c r="AS11" i="67"/>
  <c r="AR11" i="67"/>
  <c r="AQ11" i="67"/>
  <c r="AP11" i="67"/>
  <c r="AO11" i="67"/>
  <c r="AN11" i="67"/>
  <c r="AM11" i="67"/>
  <c r="AL11" i="67"/>
  <c r="AK11" i="67"/>
  <c r="AJ11" i="67"/>
  <c r="AI11" i="67"/>
  <c r="AH11" i="67"/>
  <c r="AG11" i="67"/>
  <c r="AF11" i="67"/>
  <c r="AE11" i="67"/>
  <c r="AD11" i="67"/>
  <c r="AC11" i="67"/>
  <c r="AB11" i="67"/>
  <c r="AA11" i="67"/>
  <c r="Z11" i="67"/>
  <c r="Y11" i="67"/>
  <c r="X11" i="67"/>
  <c r="W11" i="67"/>
  <c r="V11" i="67"/>
  <c r="U11" i="67"/>
  <c r="T11" i="67"/>
  <c r="S11" i="67"/>
  <c r="R11" i="67"/>
  <c r="Q11" i="67"/>
  <c r="P11" i="67"/>
  <c r="O11" i="67"/>
  <c r="N11" i="67"/>
  <c r="M11" i="67"/>
  <c r="L11" i="67"/>
  <c r="K11" i="67"/>
  <c r="J11" i="67"/>
  <c r="I11" i="67"/>
  <c r="H11" i="67"/>
  <c r="G11" i="67"/>
  <c r="F11" i="67"/>
  <c r="E11" i="67"/>
  <c r="D11" i="67"/>
  <c r="CY47" i="66"/>
  <c r="AZ47" i="66"/>
  <c r="AY47" i="66"/>
  <c r="AX47" i="66"/>
  <c r="AW47" i="66"/>
  <c r="AV47" i="66"/>
  <c r="AU47" i="66"/>
  <c r="AT47" i="66"/>
  <c r="AS47" i="66"/>
  <c r="AR47" i="66"/>
  <c r="AQ47" i="66"/>
  <c r="AP47" i="66"/>
  <c r="AO47" i="66"/>
  <c r="AN47" i="66"/>
  <c r="AM47" i="66"/>
  <c r="AL47" i="66"/>
  <c r="AK47" i="66"/>
  <c r="AJ47" i="66"/>
  <c r="AI47" i="66"/>
  <c r="AH47" i="66"/>
  <c r="AG47" i="66"/>
  <c r="AF47" i="66"/>
  <c r="AE47" i="66"/>
  <c r="AD47" i="66"/>
  <c r="AC47" i="66"/>
  <c r="AB47" i="66"/>
  <c r="AA47" i="66"/>
  <c r="Z47" i="66"/>
  <c r="Y47" i="66"/>
  <c r="X47" i="66"/>
  <c r="W47" i="66"/>
  <c r="V47" i="66"/>
  <c r="U47" i="66"/>
  <c r="T47" i="66"/>
  <c r="S47" i="66"/>
  <c r="R47" i="66"/>
  <c r="Q47" i="66"/>
  <c r="P47" i="66"/>
  <c r="O47" i="66"/>
  <c r="N47" i="66"/>
  <c r="M47" i="66"/>
  <c r="L47" i="66"/>
  <c r="K47" i="66"/>
  <c r="J47" i="66"/>
  <c r="I47" i="66"/>
  <c r="H47" i="66"/>
  <c r="G47" i="66"/>
  <c r="F47" i="66"/>
  <c r="E47" i="66"/>
  <c r="D47" i="66"/>
  <c r="CY51" i="66"/>
  <c r="AW51" i="66"/>
  <c r="AV51" i="66"/>
  <c r="AT51" i="66"/>
  <c r="AS51" i="66"/>
  <c r="AP51" i="66"/>
  <c r="AO51" i="66"/>
  <c r="AM51" i="66"/>
  <c r="AK51" i="66"/>
  <c r="AG51" i="66"/>
  <c r="AF51" i="66"/>
  <c r="AD51" i="66"/>
  <c r="AC51" i="66"/>
  <c r="AB51" i="66"/>
  <c r="AA51" i="66"/>
  <c r="Z51" i="66"/>
  <c r="Y51" i="66"/>
  <c r="U51" i="66"/>
  <c r="Q51" i="66"/>
  <c r="P51" i="66"/>
  <c r="N51" i="66"/>
  <c r="M51" i="66"/>
  <c r="J51" i="66"/>
  <c r="I51" i="66"/>
  <c r="G51" i="66"/>
  <c r="E51" i="66"/>
  <c r="CY7" i="66"/>
  <c r="CY36" i="66" s="1"/>
  <c r="AZ7" i="66"/>
  <c r="AZ36" i="66" s="1"/>
  <c r="AY7" i="66"/>
  <c r="AY36" i="66" s="1"/>
  <c r="AX7" i="66"/>
  <c r="AX36" i="66" s="1"/>
  <c r="AW7" i="66"/>
  <c r="AW36" i="66" s="1"/>
  <c r="AV7" i="66"/>
  <c r="AV36" i="66" s="1"/>
  <c r="AU7" i="66"/>
  <c r="AU36" i="66" s="1"/>
  <c r="AT7" i="66"/>
  <c r="AT36" i="66" s="1"/>
  <c r="AS7" i="66"/>
  <c r="AS36" i="66" s="1"/>
  <c r="AR7" i="66"/>
  <c r="AR36" i="66" s="1"/>
  <c r="AQ7" i="66"/>
  <c r="AQ36" i="66" s="1"/>
  <c r="AP7" i="66"/>
  <c r="AP36" i="66" s="1"/>
  <c r="AO7" i="66"/>
  <c r="AO36" i="66" s="1"/>
  <c r="AN7" i="66"/>
  <c r="AN36" i="66" s="1"/>
  <c r="AM7" i="66"/>
  <c r="AM36" i="66" s="1"/>
  <c r="AL7" i="66"/>
  <c r="AL36" i="66" s="1"/>
  <c r="AK7" i="66"/>
  <c r="AK36" i="66" s="1"/>
  <c r="AJ7" i="66"/>
  <c r="AJ36" i="66" s="1"/>
  <c r="AI7" i="66"/>
  <c r="AI36" i="66" s="1"/>
  <c r="AH7" i="66"/>
  <c r="AH36" i="66" s="1"/>
  <c r="AG7" i="66"/>
  <c r="AG36" i="66" s="1"/>
  <c r="AF7" i="66"/>
  <c r="AF36" i="66" s="1"/>
  <c r="AE7" i="66"/>
  <c r="AE36" i="66" s="1"/>
  <c r="AD7" i="66"/>
  <c r="AD36" i="66" s="1"/>
  <c r="AC7" i="66"/>
  <c r="AC36" i="66" s="1"/>
  <c r="AB7" i="66"/>
  <c r="AB36" i="66" s="1"/>
  <c r="AA7" i="66"/>
  <c r="AA36" i="66" s="1"/>
  <c r="Z7" i="66"/>
  <c r="Z36" i="66" s="1"/>
  <c r="Y7" i="66"/>
  <c r="Y36" i="66" s="1"/>
  <c r="X7" i="66"/>
  <c r="W7" i="66"/>
  <c r="V7" i="66"/>
  <c r="U7" i="66"/>
  <c r="T7" i="66"/>
  <c r="S7" i="66"/>
  <c r="R7" i="66"/>
  <c r="Q7" i="66"/>
  <c r="P7" i="66"/>
  <c r="O7" i="66"/>
  <c r="N7" i="66"/>
  <c r="M7" i="66"/>
  <c r="L7" i="66"/>
  <c r="K7" i="66"/>
  <c r="J7" i="66"/>
  <c r="I7" i="66"/>
  <c r="H7" i="66"/>
  <c r="G7" i="66"/>
  <c r="F7" i="66"/>
  <c r="E7" i="66"/>
  <c r="BA93" i="65"/>
  <c r="AZ93" i="65"/>
  <c r="AY93" i="65"/>
  <c r="AX93" i="65"/>
  <c r="AW93" i="65"/>
  <c r="AV93" i="65"/>
  <c r="AU93" i="65"/>
  <c r="AT93" i="65"/>
  <c r="AS93" i="65"/>
  <c r="AR93" i="65"/>
  <c r="AQ93" i="65"/>
  <c r="AP93" i="65"/>
  <c r="AO93" i="65"/>
  <c r="AN93" i="65"/>
  <c r="AM93" i="65"/>
  <c r="AL93" i="65"/>
  <c r="AK93" i="65"/>
  <c r="AJ93" i="65"/>
  <c r="AI93" i="65"/>
  <c r="AH93" i="65"/>
  <c r="AG93" i="65"/>
  <c r="AF93" i="65"/>
  <c r="AE93" i="65"/>
  <c r="AD93" i="65"/>
  <c r="AC93" i="65"/>
  <c r="AB93" i="65"/>
  <c r="AA93" i="65"/>
  <c r="Z93" i="65"/>
  <c r="Y93" i="65"/>
  <c r="X93" i="65"/>
  <c r="W93" i="65"/>
  <c r="V93" i="65"/>
  <c r="U93" i="65"/>
  <c r="T93" i="65"/>
  <c r="S93" i="65"/>
  <c r="R93" i="65"/>
  <c r="Q93" i="65"/>
  <c r="P93" i="65"/>
  <c r="O93" i="65"/>
  <c r="N93" i="65"/>
  <c r="M93" i="65"/>
  <c r="L93" i="65"/>
  <c r="K93" i="65"/>
  <c r="J93" i="65"/>
  <c r="I93" i="65"/>
  <c r="H93" i="65"/>
  <c r="G93" i="65"/>
  <c r="F93" i="65"/>
  <c r="E93" i="65"/>
  <c r="D93" i="65"/>
  <c r="BA87" i="65"/>
  <c r="AZ87" i="65"/>
  <c r="AY87" i="65"/>
  <c r="AX87" i="65"/>
  <c r="AW87" i="65"/>
  <c r="AV87" i="65"/>
  <c r="AU87" i="65"/>
  <c r="AT87" i="65"/>
  <c r="AS87" i="65"/>
  <c r="AR87" i="65"/>
  <c r="AQ87" i="65"/>
  <c r="AP87" i="65"/>
  <c r="AO87" i="65"/>
  <c r="AN87" i="65"/>
  <c r="AM87" i="65"/>
  <c r="AL87" i="65"/>
  <c r="AK87" i="65"/>
  <c r="AJ87" i="65"/>
  <c r="AI87" i="65"/>
  <c r="AH87" i="65"/>
  <c r="AG87" i="65"/>
  <c r="AF87" i="65"/>
  <c r="AE87" i="65"/>
  <c r="AD87" i="65"/>
  <c r="AC87" i="65"/>
  <c r="AB87" i="65"/>
  <c r="AA87" i="65"/>
  <c r="Z87" i="65"/>
  <c r="Y87" i="65"/>
  <c r="X87" i="65"/>
  <c r="W87" i="65"/>
  <c r="V87" i="65"/>
  <c r="U87" i="65"/>
  <c r="T87" i="65"/>
  <c r="S87" i="65"/>
  <c r="R87" i="65"/>
  <c r="Q87" i="65"/>
  <c r="P87" i="65"/>
  <c r="O87" i="65"/>
  <c r="N87" i="65"/>
  <c r="M87" i="65"/>
  <c r="L87" i="65"/>
  <c r="K87" i="65"/>
  <c r="J87" i="65"/>
  <c r="I87" i="65"/>
  <c r="H87" i="65"/>
  <c r="G87" i="65"/>
  <c r="F87" i="65"/>
  <c r="E87" i="65"/>
  <c r="D87" i="65"/>
  <c r="BA81" i="65"/>
  <c r="AZ81" i="65"/>
  <c r="AY81" i="65"/>
  <c r="AX81" i="65"/>
  <c r="AW81" i="65"/>
  <c r="AV81" i="65"/>
  <c r="AU81" i="65"/>
  <c r="AT81" i="65"/>
  <c r="AS81" i="65"/>
  <c r="AR81" i="65"/>
  <c r="AQ81" i="65"/>
  <c r="AP81" i="65"/>
  <c r="AO81" i="65"/>
  <c r="AN81" i="65"/>
  <c r="AM81" i="65"/>
  <c r="AL81" i="65"/>
  <c r="AK81" i="65"/>
  <c r="AJ81" i="65"/>
  <c r="AI81" i="65"/>
  <c r="AH81" i="65"/>
  <c r="AG81" i="65"/>
  <c r="AF81" i="65"/>
  <c r="AE81" i="65"/>
  <c r="AD81" i="65"/>
  <c r="AC81" i="65"/>
  <c r="AB81" i="65"/>
  <c r="AA81" i="65"/>
  <c r="Z81" i="65"/>
  <c r="Y81" i="65"/>
  <c r="X81" i="65"/>
  <c r="W81" i="65"/>
  <c r="V81" i="65"/>
  <c r="U81" i="65"/>
  <c r="T81" i="65"/>
  <c r="S81" i="65"/>
  <c r="R81" i="65"/>
  <c r="Q81" i="65"/>
  <c r="P81" i="65"/>
  <c r="O81" i="65"/>
  <c r="N81" i="65"/>
  <c r="M81" i="65"/>
  <c r="L81" i="65"/>
  <c r="K81" i="65"/>
  <c r="J81" i="65"/>
  <c r="I81" i="65"/>
  <c r="H81" i="65"/>
  <c r="G81" i="65"/>
  <c r="F81" i="65"/>
  <c r="E81" i="65"/>
  <c r="D81" i="65"/>
  <c r="BA35" i="65"/>
  <c r="AZ35" i="65"/>
  <c r="AY35" i="65"/>
  <c r="AX35" i="65"/>
  <c r="AW35" i="65"/>
  <c r="AV35" i="65"/>
  <c r="AU35" i="65"/>
  <c r="AT35" i="65"/>
  <c r="AS35" i="65"/>
  <c r="AR35" i="65"/>
  <c r="AQ35" i="65"/>
  <c r="AP35" i="65"/>
  <c r="AO35" i="65"/>
  <c r="AN35" i="65"/>
  <c r="AM35" i="65"/>
  <c r="AL35" i="65"/>
  <c r="AK35" i="65"/>
  <c r="AJ35" i="65"/>
  <c r="AI35" i="65"/>
  <c r="AH35" i="65"/>
  <c r="AG35" i="65"/>
  <c r="AF35" i="65"/>
  <c r="AE35" i="65"/>
  <c r="AD35" i="65"/>
  <c r="AC35" i="65"/>
  <c r="AB35" i="65"/>
  <c r="AA35" i="65"/>
  <c r="Z35" i="65"/>
  <c r="Y35" i="65"/>
  <c r="X35" i="65"/>
  <c r="W35" i="65"/>
  <c r="V35" i="65"/>
  <c r="U35" i="65"/>
  <c r="T35" i="65"/>
  <c r="S35" i="65"/>
  <c r="R35" i="65"/>
  <c r="Q35" i="65"/>
  <c r="P35" i="65"/>
  <c r="O35" i="65"/>
  <c r="N35" i="65"/>
  <c r="M35" i="65"/>
  <c r="L35" i="65"/>
  <c r="K35" i="65"/>
  <c r="J35" i="65"/>
  <c r="I35" i="65"/>
  <c r="H35" i="65"/>
  <c r="G35" i="65"/>
  <c r="F35" i="65"/>
  <c r="E35" i="65"/>
  <c r="BA34" i="65"/>
  <c r="AZ34" i="65"/>
  <c r="AY34" i="65"/>
  <c r="AX34" i="65"/>
  <c r="AW34" i="65"/>
  <c r="AV34" i="65"/>
  <c r="AU34" i="65"/>
  <c r="AT34" i="65"/>
  <c r="AS34" i="65"/>
  <c r="AR34" i="65"/>
  <c r="AQ34" i="65"/>
  <c r="AP34" i="65"/>
  <c r="AO34" i="65"/>
  <c r="AN34" i="65"/>
  <c r="AM34" i="65"/>
  <c r="AL34" i="65"/>
  <c r="AK34" i="65"/>
  <c r="AJ34" i="65"/>
  <c r="AI34" i="65"/>
  <c r="AH34" i="65"/>
  <c r="AG34" i="65"/>
  <c r="AF34" i="65"/>
  <c r="AE34" i="65"/>
  <c r="AD34" i="65"/>
  <c r="AC34" i="65"/>
  <c r="AB34" i="65"/>
  <c r="AA34" i="65"/>
  <c r="Z34" i="65"/>
  <c r="Y34" i="65"/>
  <c r="X34" i="65"/>
  <c r="W34" i="65"/>
  <c r="V34" i="65"/>
  <c r="U34" i="65"/>
  <c r="Q34" i="65"/>
  <c r="M34" i="65"/>
  <c r="E34" i="65"/>
  <c r="D34" i="65"/>
  <c r="BA12" i="65"/>
  <c r="AZ12" i="65"/>
  <c r="AY12" i="65"/>
  <c r="AX12" i="65"/>
  <c r="AW12" i="65"/>
  <c r="AV12" i="65"/>
  <c r="AU12" i="65"/>
  <c r="AT12" i="65"/>
  <c r="AS12" i="65"/>
  <c r="AR12" i="65"/>
  <c r="AQ12" i="65"/>
  <c r="AP12" i="65"/>
  <c r="AO12" i="65"/>
  <c r="AN12" i="65"/>
  <c r="AM12" i="65"/>
  <c r="AL12" i="65"/>
  <c r="AK12" i="65"/>
  <c r="AJ12" i="65"/>
  <c r="AI12" i="65"/>
  <c r="AH12" i="65"/>
  <c r="AG12" i="65"/>
  <c r="AF12" i="65"/>
  <c r="AE12" i="65"/>
  <c r="AD12" i="65"/>
  <c r="AC12" i="65"/>
  <c r="AB12" i="65"/>
  <c r="AA12" i="65"/>
  <c r="Z12" i="65"/>
  <c r="Y12" i="65"/>
  <c r="X12" i="65"/>
  <c r="W12" i="65"/>
  <c r="V12" i="65"/>
  <c r="U12" i="65"/>
  <c r="T12" i="65"/>
  <c r="S12" i="65"/>
  <c r="R12" i="65"/>
  <c r="Q12" i="65"/>
  <c r="P12" i="65"/>
  <c r="O12" i="65"/>
  <c r="N12" i="65"/>
  <c r="M12" i="65"/>
  <c r="L12" i="65"/>
  <c r="K12" i="65"/>
  <c r="J12" i="65"/>
  <c r="I12" i="65"/>
  <c r="H12" i="65"/>
  <c r="G12" i="65"/>
  <c r="F12" i="65"/>
  <c r="E12" i="65"/>
  <c r="D12" i="65"/>
  <c r="D31" i="65" s="1"/>
  <c r="E177" i="68" l="1"/>
  <c r="E173" i="68"/>
  <c r="E174" i="68"/>
  <c r="S208" i="68"/>
  <c r="S212" i="68"/>
  <c r="S213" i="68"/>
  <c r="S201" i="68"/>
  <c r="S202" i="68"/>
  <c r="AM198" i="68"/>
  <c r="AM212" i="68"/>
  <c r="AM213" i="68"/>
  <c r="AM201" i="68"/>
  <c r="AM202" i="68"/>
  <c r="BG202" i="68"/>
  <c r="BG212" i="68"/>
  <c r="BG213" i="68"/>
  <c r="BG201" i="68"/>
  <c r="T212" i="68"/>
  <c r="T213" i="68"/>
  <c r="T201" i="68"/>
  <c r="T202" i="68"/>
  <c r="BB197" i="68"/>
  <c r="BB212" i="68"/>
  <c r="BB201" i="68"/>
  <c r="BB213" i="68"/>
  <c r="BB202" i="68"/>
  <c r="AI209" i="68"/>
  <c r="AI201" i="68"/>
  <c r="AI202" i="68"/>
  <c r="AI212" i="68"/>
  <c r="AI213" i="68"/>
  <c r="BA213" i="68"/>
  <c r="BA201" i="68"/>
  <c r="BA212" i="68"/>
  <c r="BA202" i="68"/>
  <c r="AR198" i="68"/>
  <c r="AR212" i="68"/>
  <c r="AR213" i="68"/>
  <c r="AR201" i="68"/>
  <c r="AR202" i="68"/>
  <c r="Z213" i="68"/>
  <c r="Z201" i="68"/>
  <c r="Z212" i="68"/>
  <c r="Z202" i="68"/>
  <c r="AT213" i="68"/>
  <c r="AT212" i="68"/>
  <c r="AT201" i="68"/>
  <c r="AT202" i="68"/>
  <c r="BN198" i="68"/>
  <c r="BN213" i="68"/>
  <c r="BN201" i="68"/>
  <c r="BN202" i="68"/>
  <c r="BN212" i="68"/>
  <c r="N213" i="68"/>
  <c r="N202" i="68"/>
  <c r="N201" i="68"/>
  <c r="N212" i="68"/>
  <c r="AK202" i="68"/>
  <c r="AK212" i="68"/>
  <c r="AK201" i="68"/>
  <c r="AK213" i="68"/>
  <c r="U209" i="68"/>
  <c r="U213" i="68"/>
  <c r="U201" i="68"/>
  <c r="U202" i="68"/>
  <c r="U212" i="68"/>
  <c r="X209" i="68"/>
  <c r="X212" i="68"/>
  <c r="X213" i="68"/>
  <c r="X201" i="68"/>
  <c r="X202" i="68"/>
  <c r="Y213" i="68"/>
  <c r="Y212" i="68"/>
  <c r="Y202" i="68"/>
  <c r="Y201" i="68"/>
  <c r="BD209" i="68"/>
  <c r="BD213" i="68"/>
  <c r="BD202" i="68"/>
  <c r="BD201" i="68"/>
  <c r="BD212" i="68"/>
  <c r="AL198" i="68"/>
  <c r="AL202" i="68"/>
  <c r="AL212" i="68"/>
  <c r="AL213" i="68"/>
  <c r="AL201" i="68"/>
  <c r="AQ209" i="68"/>
  <c r="AQ213" i="68"/>
  <c r="AQ201" i="68"/>
  <c r="AQ202" i="68"/>
  <c r="AQ212" i="68"/>
  <c r="M213" i="68"/>
  <c r="M202" i="68"/>
  <c r="M201" i="68"/>
  <c r="M212" i="68"/>
  <c r="BC208" i="68"/>
  <c r="BC201" i="68"/>
  <c r="BC213" i="68"/>
  <c r="BC202" i="68"/>
  <c r="BC212" i="68"/>
  <c r="BE201" i="68"/>
  <c r="BE202" i="68"/>
  <c r="BE213" i="68"/>
  <c r="BE212" i="68"/>
  <c r="BI202" i="68"/>
  <c r="BI212" i="68"/>
  <c r="BI213" i="68"/>
  <c r="BI201" i="68"/>
  <c r="BL197" i="68"/>
  <c r="BL212" i="68"/>
  <c r="BL213" i="68"/>
  <c r="BL201" i="68"/>
  <c r="BL202" i="68"/>
  <c r="BP212" i="68"/>
  <c r="BP201" i="68"/>
  <c r="BP202" i="68"/>
  <c r="BP213" i="68"/>
  <c r="AC209" i="68"/>
  <c r="AC213" i="68"/>
  <c r="AC212" i="68"/>
  <c r="AC201" i="68"/>
  <c r="AC202" i="68"/>
  <c r="AW209" i="68"/>
  <c r="AW212" i="68"/>
  <c r="AW213" i="68"/>
  <c r="AW201" i="68"/>
  <c r="AW202" i="68"/>
  <c r="BQ213" i="68"/>
  <c r="BQ212" i="68"/>
  <c r="BQ201" i="68"/>
  <c r="BQ202" i="68"/>
  <c r="BO209" i="68"/>
  <c r="BO212" i="68"/>
  <c r="BO213" i="68"/>
  <c r="BO201" i="68"/>
  <c r="BO202" i="68"/>
  <c r="J202" i="68"/>
  <c r="J212" i="68"/>
  <c r="J213" i="68"/>
  <c r="J201" i="68"/>
  <c r="AD213" i="68"/>
  <c r="AD212" i="68"/>
  <c r="AD202" i="68"/>
  <c r="AD201" i="68"/>
  <c r="AX197" i="68"/>
  <c r="AX212" i="68"/>
  <c r="AX201" i="68"/>
  <c r="AX202" i="68"/>
  <c r="AX213" i="68"/>
  <c r="BR197" i="68"/>
  <c r="BR212" i="68"/>
  <c r="BR213" i="68"/>
  <c r="BR202" i="68"/>
  <c r="BR201" i="68"/>
  <c r="BU202" i="68"/>
  <c r="BU212" i="68"/>
  <c r="BU201" i="68"/>
  <c r="BU213" i="68"/>
  <c r="AH213" i="68"/>
  <c r="AH202" i="68"/>
  <c r="AH201" i="68"/>
  <c r="AH212" i="68"/>
  <c r="O201" i="68"/>
  <c r="O202" i="68"/>
  <c r="O212" i="68"/>
  <c r="O213" i="68"/>
  <c r="AJ201" i="68"/>
  <c r="AJ202" i="68"/>
  <c r="AJ212" i="68"/>
  <c r="AJ213" i="68"/>
  <c r="Q197" i="68"/>
  <c r="Q202" i="68"/>
  <c r="Q212" i="68"/>
  <c r="Q201" i="68"/>
  <c r="Q213" i="68"/>
  <c r="BF201" i="68"/>
  <c r="BF202" i="68"/>
  <c r="BF212" i="68"/>
  <c r="BF213" i="68"/>
  <c r="V198" i="68"/>
  <c r="V212" i="68"/>
  <c r="V213" i="68"/>
  <c r="V201" i="68"/>
  <c r="V202" i="68"/>
  <c r="W212" i="68"/>
  <c r="W201" i="68"/>
  <c r="W202" i="68"/>
  <c r="W213" i="68"/>
  <c r="BM197" i="68"/>
  <c r="BM212" i="68"/>
  <c r="BM213" i="68"/>
  <c r="BM201" i="68"/>
  <c r="BM202" i="68"/>
  <c r="AA208" i="68"/>
  <c r="AA201" i="68"/>
  <c r="AA202" i="68"/>
  <c r="AA212" i="68"/>
  <c r="AA213" i="68"/>
  <c r="AB209" i="68"/>
  <c r="AB213" i="68"/>
  <c r="AB202" i="68"/>
  <c r="AB212" i="68"/>
  <c r="AB201" i="68"/>
  <c r="AE198" i="68"/>
  <c r="AE212" i="68"/>
  <c r="AE213" i="68"/>
  <c r="AE202" i="68"/>
  <c r="AE201" i="68"/>
  <c r="AY209" i="68"/>
  <c r="AY212" i="68"/>
  <c r="AY201" i="68"/>
  <c r="AY202" i="68"/>
  <c r="AY213" i="68"/>
  <c r="BS209" i="68"/>
  <c r="BS212" i="68"/>
  <c r="BS213" i="68"/>
  <c r="BS201" i="68"/>
  <c r="BS202" i="68"/>
  <c r="AG197" i="68"/>
  <c r="AG202" i="68"/>
  <c r="AG213" i="68"/>
  <c r="AG201" i="68"/>
  <c r="AG212" i="68"/>
  <c r="P209" i="68"/>
  <c r="P201" i="68"/>
  <c r="P202" i="68"/>
  <c r="P212" i="68"/>
  <c r="P213" i="68"/>
  <c r="R198" i="68"/>
  <c r="R202" i="68"/>
  <c r="R212" i="68"/>
  <c r="R213" i="68"/>
  <c r="R201" i="68"/>
  <c r="AP212" i="68"/>
  <c r="AP213" i="68"/>
  <c r="AP201" i="68"/>
  <c r="AP202" i="68"/>
  <c r="AS212" i="68"/>
  <c r="AS201" i="68"/>
  <c r="AS202" i="68"/>
  <c r="AS213" i="68"/>
  <c r="AU198" i="68"/>
  <c r="AU213" i="68"/>
  <c r="AU212" i="68"/>
  <c r="AU202" i="68"/>
  <c r="AU201" i="68"/>
  <c r="AV197" i="68"/>
  <c r="AV201" i="68"/>
  <c r="AV213" i="68"/>
  <c r="AV212" i="68"/>
  <c r="AV202" i="68"/>
  <c r="L198" i="68"/>
  <c r="L212" i="68"/>
  <c r="L201" i="68"/>
  <c r="L202" i="68"/>
  <c r="L213" i="68"/>
  <c r="AF197" i="68"/>
  <c r="AF212" i="68"/>
  <c r="AF213" i="68"/>
  <c r="AF201" i="68"/>
  <c r="AF202" i="68"/>
  <c r="AZ201" i="68"/>
  <c r="AZ202" i="68"/>
  <c r="AZ213" i="68"/>
  <c r="AZ212" i="68"/>
  <c r="BT197" i="68"/>
  <c r="BT201" i="68"/>
  <c r="BT212" i="68"/>
  <c r="BT213" i="68"/>
  <c r="BT202" i="68"/>
  <c r="BV198" i="68"/>
  <c r="BV202" i="68"/>
  <c r="BV212" i="68"/>
  <c r="BV213" i="68"/>
  <c r="BV201" i="68"/>
  <c r="I213" i="68"/>
  <c r="I201" i="68"/>
  <c r="I212" i="68"/>
  <c r="I202" i="68"/>
  <c r="H202" i="68"/>
  <c r="H201" i="68"/>
  <c r="H212" i="68"/>
  <c r="H213" i="68"/>
  <c r="BH198" i="68"/>
  <c r="BH213" i="68"/>
  <c r="BH202" i="68"/>
  <c r="BH201" i="68"/>
  <c r="BH212" i="68"/>
  <c r="G209" i="68"/>
  <c r="G212" i="68"/>
  <c r="G201" i="68"/>
  <c r="G213" i="68"/>
  <c r="G202" i="68"/>
  <c r="BK202" i="68"/>
  <c r="BK201" i="68"/>
  <c r="BK213" i="68"/>
  <c r="BK212" i="68"/>
  <c r="BJ202" i="68"/>
  <c r="BJ212" i="68"/>
  <c r="BJ201" i="68"/>
  <c r="BJ213" i="68"/>
  <c r="F208" i="68"/>
  <c r="F202" i="68"/>
  <c r="F201" i="68"/>
  <c r="F213" i="68"/>
  <c r="F212" i="68"/>
  <c r="AO202" i="68"/>
  <c r="AO212" i="68"/>
  <c r="AO201" i="68"/>
  <c r="AO213" i="68"/>
  <c r="AN197" i="68"/>
  <c r="AN213" i="68"/>
  <c r="AN212" i="68"/>
  <c r="AN202" i="68"/>
  <c r="AN201" i="68"/>
  <c r="E202" i="68"/>
  <c r="E201" i="68"/>
  <c r="E213" i="68"/>
  <c r="E212" i="68"/>
  <c r="K209" i="68"/>
  <c r="K202" i="68"/>
  <c r="K213" i="68"/>
  <c r="K201" i="68"/>
  <c r="K212" i="68"/>
  <c r="S191" i="68"/>
  <c r="E228" i="68"/>
  <c r="E133" i="68"/>
  <c r="AO191" i="68"/>
  <c r="F193" i="68"/>
  <c r="F219" i="68" s="1"/>
  <c r="E104" i="68"/>
  <c r="C66" i="69"/>
  <c r="W191" i="68"/>
  <c r="AQ191" i="68"/>
  <c r="BK191" i="68"/>
  <c r="U191" i="68"/>
  <c r="BI191" i="68"/>
  <c r="V191" i="68"/>
  <c r="AP191" i="68"/>
  <c r="BJ191" i="68"/>
  <c r="X191" i="68"/>
  <c r="AR191" i="68"/>
  <c r="BL191" i="68"/>
  <c r="T191" i="68"/>
  <c r="AN191" i="68"/>
  <c r="AG302" i="68"/>
  <c r="AI211" i="68"/>
  <c r="AI200" i="68"/>
  <c r="BD211" i="68"/>
  <c r="BD200" i="68"/>
  <c r="Q211" i="68"/>
  <c r="Q200" i="68"/>
  <c r="AL211" i="68"/>
  <c r="AL200" i="68"/>
  <c r="S200" i="68"/>
  <c r="S211" i="68"/>
  <c r="AM200" i="68"/>
  <c r="AM211" i="68"/>
  <c r="BG200" i="68"/>
  <c r="BG211" i="68"/>
  <c r="Y302" i="68"/>
  <c r="BM302" i="68"/>
  <c r="T200" i="68"/>
  <c r="T211" i="68"/>
  <c r="AN200" i="68"/>
  <c r="AN211" i="68"/>
  <c r="BH200" i="68"/>
  <c r="BH211" i="68"/>
  <c r="M211" i="68"/>
  <c r="BB211" i="68"/>
  <c r="BB200" i="68"/>
  <c r="AK211" i="68"/>
  <c r="AK200" i="68"/>
  <c r="BF200" i="68"/>
  <c r="BF211" i="68"/>
  <c r="AO200" i="68"/>
  <c r="AO211" i="68"/>
  <c r="V200" i="68"/>
  <c r="V211" i="68"/>
  <c r="AP200" i="68"/>
  <c r="AP211" i="68"/>
  <c r="BJ200" i="68"/>
  <c r="BJ211" i="68"/>
  <c r="W200" i="68"/>
  <c r="W211" i="68"/>
  <c r="AQ200" i="68"/>
  <c r="AQ211" i="68"/>
  <c r="BK200" i="68"/>
  <c r="BK211" i="68"/>
  <c r="I302" i="68"/>
  <c r="AW302" i="68"/>
  <c r="X211" i="68"/>
  <c r="X200" i="68"/>
  <c r="AR211" i="68"/>
  <c r="AR200" i="68"/>
  <c r="BL211" i="68"/>
  <c r="BL200" i="68"/>
  <c r="AG211" i="68"/>
  <c r="AG200" i="68"/>
  <c r="AH211" i="68"/>
  <c r="AH200" i="68"/>
  <c r="P211" i="68"/>
  <c r="P200" i="68"/>
  <c r="BE211" i="68"/>
  <c r="BE200" i="68"/>
  <c r="BI200" i="68"/>
  <c r="BI211" i="68"/>
  <c r="Y211" i="68"/>
  <c r="Y200" i="68"/>
  <c r="Z200" i="68"/>
  <c r="Z211" i="68"/>
  <c r="AT200" i="68"/>
  <c r="AT211" i="68"/>
  <c r="BN200" i="68"/>
  <c r="BN211" i="68"/>
  <c r="AA200" i="68"/>
  <c r="AA211" i="68"/>
  <c r="AU200" i="68"/>
  <c r="AU211" i="68"/>
  <c r="BO200" i="68"/>
  <c r="BO211" i="68"/>
  <c r="AB200" i="68"/>
  <c r="AB211" i="68"/>
  <c r="AV200" i="68"/>
  <c r="AV211" i="68"/>
  <c r="BP200" i="68"/>
  <c r="BP211" i="68"/>
  <c r="BU211" i="68"/>
  <c r="BU200" i="68"/>
  <c r="N211" i="68"/>
  <c r="N200" i="68"/>
  <c r="U200" i="68"/>
  <c r="U211" i="68"/>
  <c r="O200" i="68"/>
  <c r="O211" i="68"/>
  <c r="AJ211" i="68"/>
  <c r="AJ200" i="68"/>
  <c r="BM211" i="68"/>
  <c r="BM200" i="68"/>
  <c r="I211" i="68"/>
  <c r="AW200" i="68"/>
  <c r="AW211" i="68"/>
  <c r="J200" i="68"/>
  <c r="AD200" i="68"/>
  <c r="AD211" i="68"/>
  <c r="AX200" i="68"/>
  <c r="AX211" i="68"/>
  <c r="BR200" i="68"/>
  <c r="BR211" i="68"/>
  <c r="BA211" i="68"/>
  <c r="BA200" i="68"/>
  <c r="BV211" i="68"/>
  <c r="BV200" i="68"/>
  <c r="BC200" i="68"/>
  <c r="BC211" i="68"/>
  <c r="R200" i="68"/>
  <c r="R211" i="68"/>
  <c r="AS211" i="68"/>
  <c r="AS200" i="68"/>
  <c r="AC200" i="68"/>
  <c r="AC211" i="68"/>
  <c r="BQ200" i="68"/>
  <c r="BQ211" i="68"/>
  <c r="AE211" i="68"/>
  <c r="AE200" i="68"/>
  <c r="AY211" i="68"/>
  <c r="AY200" i="68"/>
  <c r="BS211" i="68"/>
  <c r="BS200" i="68"/>
  <c r="BE302" i="68"/>
  <c r="L200" i="68"/>
  <c r="AF211" i="68"/>
  <c r="AF200" i="68"/>
  <c r="AZ211" i="68"/>
  <c r="AZ200" i="68"/>
  <c r="BT211" i="68"/>
  <c r="BT200" i="68"/>
  <c r="Z191" i="68"/>
  <c r="AS191" i="68"/>
  <c r="BN191" i="68"/>
  <c r="Y191" i="68"/>
  <c r="BM191" i="68"/>
  <c r="AT191" i="68"/>
  <c r="Q191" i="68"/>
  <c r="AK191" i="68"/>
  <c r="BE191" i="68"/>
  <c r="R191" i="68"/>
  <c r="AL191" i="68"/>
  <c r="BF191" i="68"/>
  <c r="P191" i="68"/>
  <c r="AJ191" i="68"/>
  <c r="BD191" i="68"/>
  <c r="AM191" i="68"/>
  <c r="BG191" i="68"/>
  <c r="BH191" i="68"/>
  <c r="H191" i="68"/>
  <c r="AB191" i="68"/>
  <c r="AV191" i="68"/>
  <c r="BP191" i="68"/>
  <c r="I191" i="68"/>
  <c r="AC191" i="68"/>
  <c r="AW191" i="68"/>
  <c r="BQ191" i="68"/>
  <c r="J191" i="68"/>
  <c r="AD191" i="68"/>
  <c r="AX191" i="68"/>
  <c r="BR191" i="68"/>
  <c r="K191" i="68"/>
  <c r="AE191" i="68"/>
  <c r="AY191" i="68"/>
  <c r="BS191" i="68"/>
  <c r="AA191" i="68"/>
  <c r="BO191" i="68"/>
  <c r="L191" i="68"/>
  <c r="AF191" i="68"/>
  <c r="AZ191" i="68"/>
  <c r="BT191" i="68"/>
  <c r="M191" i="68"/>
  <c r="AG191" i="68"/>
  <c r="BA191" i="68"/>
  <c r="G191" i="68"/>
  <c r="AU191" i="68"/>
  <c r="N191" i="68"/>
  <c r="AH191" i="68"/>
  <c r="BB191" i="68"/>
  <c r="O191" i="68"/>
  <c r="AI191" i="68"/>
  <c r="BC191" i="68"/>
  <c r="E184" i="68"/>
  <c r="E175" i="68"/>
  <c r="K200" i="68"/>
  <c r="K211" i="68"/>
  <c r="BG193" i="68"/>
  <c r="BG194" i="68" s="1"/>
  <c r="AM193" i="68"/>
  <c r="AM194" i="68" s="1"/>
  <c r="S193" i="68"/>
  <c r="S194" i="68" s="1"/>
  <c r="Q193" i="68"/>
  <c r="Q194" i="68" s="1"/>
  <c r="AK193" i="68"/>
  <c r="AK194" i="68" s="1"/>
  <c r="BF193" i="68"/>
  <c r="BF194" i="68" s="1"/>
  <c r="T193" i="68"/>
  <c r="T194" i="68" s="1"/>
  <c r="AN193" i="68"/>
  <c r="AN194" i="68" s="1"/>
  <c r="R193" i="68"/>
  <c r="R194" i="68" s="1"/>
  <c r="BH193" i="68"/>
  <c r="BH194" i="68" s="1"/>
  <c r="AL193" i="68"/>
  <c r="AL194" i="68" s="1"/>
  <c r="AQ193" i="68"/>
  <c r="AQ194" i="68" s="1"/>
  <c r="W193" i="68"/>
  <c r="W194" i="68" s="1"/>
  <c r="BK193" i="68"/>
  <c r="BK194" i="68" s="1"/>
  <c r="M215" i="68"/>
  <c r="AH204" i="68"/>
  <c r="AH215" i="68"/>
  <c r="BV204" i="68"/>
  <c r="BV215" i="68"/>
  <c r="O204" i="68"/>
  <c r="O215" i="68"/>
  <c r="AI204" i="68"/>
  <c r="AI215" i="68"/>
  <c r="BC204" i="68"/>
  <c r="BC215" i="68"/>
  <c r="AD204" i="68"/>
  <c r="AD215" i="68"/>
  <c r="BT204" i="68"/>
  <c r="BT215" i="68"/>
  <c r="AG204" i="68"/>
  <c r="AG215" i="68"/>
  <c r="BU204" i="68"/>
  <c r="BU215" i="68"/>
  <c r="Q302" i="68"/>
  <c r="BB204" i="68"/>
  <c r="BB215" i="68"/>
  <c r="BA204" i="68"/>
  <c r="BA215" i="68"/>
  <c r="AJ204" i="68"/>
  <c r="AJ215" i="68"/>
  <c r="BD204" i="68"/>
  <c r="BD215" i="68"/>
  <c r="Z193" i="68"/>
  <c r="Z194" i="68" s="1"/>
  <c r="AT193" i="68"/>
  <c r="AT194" i="68" s="1"/>
  <c r="BN193" i="68"/>
  <c r="BN194" i="68" s="1"/>
  <c r="Q204" i="68"/>
  <c r="Q215" i="68"/>
  <c r="AK204" i="68"/>
  <c r="AK215" i="68"/>
  <c r="BE204" i="68"/>
  <c r="BE215" i="68"/>
  <c r="P204" i="68"/>
  <c r="P215" i="68"/>
  <c r="G193" i="68"/>
  <c r="AA193" i="68"/>
  <c r="AA194" i="68" s="1"/>
  <c r="AU193" i="68"/>
  <c r="AU194" i="68" s="1"/>
  <c r="R204" i="68"/>
  <c r="R215" i="68"/>
  <c r="AL204" i="68"/>
  <c r="AL215" i="68"/>
  <c r="BF204" i="68"/>
  <c r="BF215" i="68"/>
  <c r="AB204" i="68"/>
  <c r="AB215" i="68"/>
  <c r="BP204" i="68"/>
  <c r="BP215" i="68"/>
  <c r="AC204" i="68"/>
  <c r="AC215" i="68"/>
  <c r="S204" i="68"/>
  <c r="S215" i="68"/>
  <c r="AN204" i="68"/>
  <c r="AN215" i="68"/>
  <c r="BE193" i="68"/>
  <c r="BE194" i="68" s="1"/>
  <c r="AV204" i="68"/>
  <c r="AV215" i="68"/>
  <c r="AW204" i="68"/>
  <c r="AW215" i="68"/>
  <c r="BR204" i="68"/>
  <c r="BR215" i="68"/>
  <c r="AY204" i="68"/>
  <c r="AY215" i="68"/>
  <c r="L193" i="68"/>
  <c r="L194" i="68" s="1"/>
  <c r="AF193" i="68"/>
  <c r="AF194" i="68" s="1"/>
  <c r="AZ193" i="68"/>
  <c r="AZ194" i="68" s="1"/>
  <c r="BT193" i="68"/>
  <c r="BT194" i="68" s="1"/>
  <c r="W204" i="68"/>
  <c r="W215" i="68"/>
  <c r="AQ204" i="68"/>
  <c r="AQ215" i="68"/>
  <c r="BK204" i="68"/>
  <c r="BK215" i="68"/>
  <c r="AX204" i="68"/>
  <c r="AX215" i="68"/>
  <c r="AE204" i="68"/>
  <c r="AE215" i="68"/>
  <c r="AZ204" i="68"/>
  <c r="AZ215" i="68"/>
  <c r="BG204" i="68"/>
  <c r="BG215" i="68"/>
  <c r="T204" i="68"/>
  <c r="T215" i="68"/>
  <c r="U204" i="68"/>
  <c r="U215" i="68"/>
  <c r="AP204" i="68"/>
  <c r="AP215" i="68"/>
  <c r="X204" i="68"/>
  <c r="X215" i="68"/>
  <c r="AR204" i="68"/>
  <c r="AR215" i="68"/>
  <c r="BL204" i="68"/>
  <c r="BL215" i="68"/>
  <c r="Y204" i="68"/>
  <c r="Y215" i="68"/>
  <c r="AS204" i="68"/>
  <c r="AS215" i="68"/>
  <c r="BM204" i="68"/>
  <c r="BM215" i="68"/>
  <c r="BQ204" i="68"/>
  <c r="BQ215" i="68"/>
  <c r="BS204" i="68"/>
  <c r="BS215" i="68"/>
  <c r="AM204" i="68"/>
  <c r="AM215" i="68"/>
  <c r="BI204" i="68"/>
  <c r="BI215" i="68"/>
  <c r="BJ204" i="68"/>
  <c r="BJ215" i="68"/>
  <c r="Z204" i="68"/>
  <c r="Z215" i="68"/>
  <c r="AT204" i="68"/>
  <c r="AT215" i="68"/>
  <c r="BN204" i="68"/>
  <c r="BN215" i="68"/>
  <c r="AF204" i="68"/>
  <c r="AF215" i="68"/>
  <c r="BH204" i="68"/>
  <c r="BH215" i="68"/>
  <c r="AO204" i="68"/>
  <c r="AO215" i="68"/>
  <c r="V204" i="68"/>
  <c r="V215" i="68"/>
  <c r="AA204" i="68"/>
  <c r="AA215" i="68"/>
  <c r="AU204" i="68"/>
  <c r="AU215" i="68"/>
  <c r="BO204" i="68"/>
  <c r="BO215" i="68"/>
  <c r="U193" i="68"/>
  <c r="U194" i="68" s="1"/>
  <c r="AO193" i="68"/>
  <c r="AO194" i="68" s="1"/>
  <c r="BI193" i="68"/>
  <c r="BI194" i="68" s="1"/>
  <c r="V193" i="68"/>
  <c r="V194" i="68" s="1"/>
  <c r="AP193" i="68"/>
  <c r="AP194" i="68" s="1"/>
  <c r="BJ193" i="68"/>
  <c r="BJ194" i="68" s="1"/>
  <c r="BL193" i="68"/>
  <c r="BL194" i="68" s="1"/>
  <c r="X193" i="68"/>
  <c r="X194" i="68" s="1"/>
  <c r="AR193" i="68"/>
  <c r="AR194" i="68" s="1"/>
  <c r="E193" i="68"/>
  <c r="E61" i="68" s="1"/>
  <c r="Y193" i="68"/>
  <c r="Y194" i="68" s="1"/>
  <c r="AS193" i="68"/>
  <c r="AS194" i="68" s="1"/>
  <c r="BM193" i="68"/>
  <c r="BM194" i="68" s="1"/>
  <c r="BO193" i="68"/>
  <c r="BO194" i="68" s="1"/>
  <c r="AW193" i="68"/>
  <c r="AW194" i="68" s="1"/>
  <c r="J193" i="68"/>
  <c r="J194" i="68" s="1"/>
  <c r="AD193" i="68"/>
  <c r="AD194" i="68" s="1"/>
  <c r="AX193" i="68"/>
  <c r="AX194" i="68" s="1"/>
  <c r="BR193" i="68"/>
  <c r="BR194" i="68" s="1"/>
  <c r="K193" i="68"/>
  <c r="K194" i="68" s="1"/>
  <c r="AE193" i="68"/>
  <c r="AE194" i="68" s="1"/>
  <c r="AY193" i="68"/>
  <c r="AY194" i="68" s="1"/>
  <c r="BS193" i="68"/>
  <c r="BS194" i="68" s="1"/>
  <c r="H193" i="68"/>
  <c r="BP193" i="68"/>
  <c r="BP194" i="68" s="1"/>
  <c r="AC193" i="68"/>
  <c r="AC194" i="68" s="1"/>
  <c r="M193" i="68"/>
  <c r="M194" i="68" s="1"/>
  <c r="AG193" i="68"/>
  <c r="AG194" i="68" s="1"/>
  <c r="BA193" i="68"/>
  <c r="BA194" i="68" s="1"/>
  <c r="BU193" i="68"/>
  <c r="AB193" i="68"/>
  <c r="AB194" i="68" s="1"/>
  <c r="I193" i="68"/>
  <c r="N193" i="68"/>
  <c r="N194" i="68" s="1"/>
  <c r="AH193" i="68"/>
  <c r="AH194" i="68" s="1"/>
  <c r="BB193" i="68"/>
  <c r="BB194" i="68" s="1"/>
  <c r="BV193" i="68"/>
  <c r="BV194" i="68" s="1"/>
  <c r="BQ193" i="68"/>
  <c r="BQ194" i="68" s="1"/>
  <c r="O193" i="68"/>
  <c r="O194" i="68" s="1"/>
  <c r="AI193" i="68"/>
  <c r="AI194" i="68" s="1"/>
  <c r="BC193" i="68"/>
  <c r="BC194" i="68" s="1"/>
  <c r="AV193" i="68"/>
  <c r="AV194" i="68" s="1"/>
  <c r="P193" i="68"/>
  <c r="P194" i="68" s="1"/>
  <c r="AJ193" i="68"/>
  <c r="AJ194" i="68" s="1"/>
  <c r="BD193" i="68"/>
  <c r="BD194" i="68" s="1"/>
  <c r="AO302" i="68"/>
  <c r="BU302" i="68"/>
  <c r="C67" i="69"/>
  <c r="E77" i="68"/>
  <c r="E83" i="68" s="1"/>
  <c r="E176" i="68"/>
  <c r="D53" i="65"/>
  <c r="D48" i="65"/>
  <c r="D60" i="65"/>
  <c r="D62" i="65"/>
  <c r="D46" i="65"/>
  <c r="AS60" i="65"/>
  <c r="AS62" i="65"/>
  <c r="AS47" i="65"/>
  <c r="AS46" i="65"/>
  <c r="AS48" i="65"/>
  <c r="M48" i="65"/>
  <c r="M60" i="65"/>
  <c r="M62" i="65"/>
  <c r="M47" i="65"/>
  <c r="M46" i="65"/>
  <c r="AU60" i="65"/>
  <c r="AU62" i="65"/>
  <c r="AU47" i="65"/>
  <c r="AU46" i="65"/>
  <c r="AU48" i="65"/>
  <c r="Q60" i="65"/>
  <c r="Q62" i="65"/>
  <c r="Q47" i="65"/>
  <c r="Q46" i="65"/>
  <c r="Q48" i="65"/>
  <c r="AV60" i="65"/>
  <c r="AV62" i="65"/>
  <c r="AV47" i="65"/>
  <c r="AV46" i="65"/>
  <c r="AV48" i="65"/>
  <c r="AR48" i="65"/>
  <c r="AR60" i="65"/>
  <c r="AR62" i="65"/>
  <c r="AR47" i="65"/>
  <c r="AR46" i="65"/>
  <c r="U60" i="65"/>
  <c r="U62" i="65"/>
  <c r="U47" i="65"/>
  <c r="U46" i="65"/>
  <c r="U48" i="65"/>
  <c r="AW60" i="65"/>
  <c r="AW62" i="65"/>
  <c r="AW47" i="65"/>
  <c r="AW46" i="65"/>
  <c r="AW48" i="65"/>
  <c r="V60" i="65"/>
  <c r="V62" i="65"/>
  <c r="V47" i="65"/>
  <c r="V46" i="65"/>
  <c r="V48" i="65"/>
  <c r="AX62" i="65"/>
  <c r="AX47" i="65"/>
  <c r="AX60" i="65"/>
  <c r="AX46" i="65"/>
  <c r="AX48" i="65"/>
  <c r="W62" i="65"/>
  <c r="W47" i="65"/>
  <c r="W46" i="65"/>
  <c r="W48" i="65"/>
  <c r="W60" i="65"/>
  <c r="AY62" i="65"/>
  <c r="AY47" i="65"/>
  <c r="AY46" i="65"/>
  <c r="AY48" i="65"/>
  <c r="AY60" i="65"/>
  <c r="AZ62" i="65"/>
  <c r="AZ47" i="65"/>
  <c r="AZ46" i="65"/>
  <c r="AZ48" i="65"/>
  <c r="AZ60" i="65"/>
  <c r="BA62" i="65"/>
  <c r="BA47" i="65"/>
  <c r="BA46" i="65"/>
  <c r="BA48" i="65"/>
  <c r="BA60" i="65"/>
  <c r="E46" i="65"/>
  <c r="E48" i="65"/>
  <c r="E60" i="65"/>
  <c r="E62" i="65"/>
  <c r="E47" i="65"/>
  <c r="Z62" i="65"/>
  <c r="Z47" i="65"/>
  <c r="Z46" i="65"/>
  <c r="Z48" i="65"/>
  <c r="Z60" i="65"/>
  <c r="AA62" i="65"/>
  <c r="AA47" i="65"/>
  <c r="AA46" i="65"/>
  <c r="AA48" i="65"/>
  <c r="AA60" i="65"/>
  <c r="AT60" i="65"/>
  <c r="AT62" i="65"/>
  <c r="AT47" i="65"/>
  <c r="AT46" i="65"/>
  <c r="AT48" i="65"/>
  <c r="Y62" i="65"/>
  <c r="Y47" i="65"/>
  <c r="Y46" i="65"/>
  <c r="Y48" i="65"/>
  <c r="Y60" i="65"/>
  <c r="AB47" i="65"/>
  <c r="AB46" i="65"/>
  <c r="AB62" i="65"/>
  <c r="AB48" i="65"/>
  <c r="AB60" i="65"/>
  <c r="AC47" i="65"/>
  <c r="AC46" i="65"/>
  <c r="AC48" i="65"/>
  <c r="AC60" i="65"/>
  <c r="AC62" i="65"/>
  <c r="AD47" i="65"/>
  <c r="AD46" i="65"/>
  <c r="AD48" i="65"/>
  <c r="AD60" i="65"/>
  <c r="AD62" i="65"/>
  <c r="AE46" i="65"/>
  <c r="AE47" i="65"/>
  <c r="AE48" i="65"/>
  <c r="AE60" i="65"/>
  <c r="AE62" i="65"/>
  <c r="AF46" i="65"/>
  <c r="AF48" i="65"/>
  <c r="AF60" i="65"/>
  <c r="AF62" i="65"/>
  <c r="AF47" i="65"/>
  <c r="AG46" i="65"/>
  <c r="AG48" i="65"/>
  <c r="AG60" i="65"/>
  <c r="AG62" i="65"/>
  <c r="AG47" i="65"/>
  <c r="AH46" i="65"/>
  <c r="AH48" i="65"/>
  <c r="AH60" i="65"/>
  <c r="AH62" i="65"/>
  <c r="AH47" i="65"/>
  <c r="X62" i="65"/>
  <c r="X47" i="65"/>
  <c r="X46" i="65"/>
  <c r="X48" i="65"/>
  <c r="X60" i="65"/>
  <c r="AI46" i="65"/>
  <c r="AI48" i="65"/>
  <c r="AI60" i="65"/>
  <c r="AI62" i="65"/>
  <c r="AI47" i="65"/>
  <c r="AJ46" i="65"/>
  <c r="AJ48" i="65"/>
  <c r="AJ60" i="65"/>
  <c r="AJ62" i="65"/>
  <c r="AJ47" i="65"/>
  <c r="AK46" i="65"/>
  <c r="AK48" i="65"/>
  <c r="AK60" i="65"/>
  <c r="AK62" i="65"/>
  <c r="AK47" i="65"/>
  <c r="AL48" i="65"/>
  <c r="AL60" i="65"/>
  <c r="AL62" i="65"/>
  <c r="AL47" i="65"/>
  <c r="AL46" i="65"/>
  <c r="AM48" i="65"/>
  <c r="AM60" i="65"/>
  <c r="AM62" i="65"/>
  <c r="AM47" i="65"/>
  <c r="AM46" i="65"/>
  <c r="AN48" i="65"/>
  <c r="AN60" i="65"/>
  <c r="AN62" i="65"/>
  <c r="AN47" i="65"/>
  <c r="AN46" i="65"/>
  <c r="AO48" i="65"/>
  <c r="AO60" i="65"/>
  <c r="AO62" i="65"/>
  <c r="AO47" i="65"/>
  <c r="AO46" i="65"/>
  <c r="AP48" i="65"/>
  <c r="AP60" i="65"/>
  <c r="AP62" i="65"/>
  <c r="AP47" i="65"/>
  <c r="AP46" i="65"/>
  <c r="AQ48" i="65"/>
  <c r="AQ60" i="65"/>
  <c r="AQ62" i="65"/>
  <c r="AQ47" i="65"/>
  <c r="AQ46" i="65"/>
  <c r="F32" i="67"/>
  <c r="J302" i="68"/>
  <c r="R302" i="68"/>
  <c r="Z302" i="68"/>
  <c r="AH302" i="68"/>
  <c r="AP302" i="68"/>
  <c r="AX302" i="68"/>
  <c r="BF302" i="68"/>
  <c r="BN302" i="68"/>
  <c r="BV302" i="68"/>
  <c r="E330" i="68"/>
  <c r="U67" i="65"/>
  <c r="U63" i="65"/>
  <c r="U59" i="65"/>
  <c r="U54" i="65"/>
  <c r="U53" i="65"/>
  <c r="U52" i="65"/>
  <c r="U51" i="65"/>
  <c r="U50" i="65"/>
  <c r="U49" i="65"/>
  <c r="U45" i="65"/>
  <c r="U44" i="65"/>
  <c r="U43" i="65"/>
  <c r="U42" i="65"/>
  <c r="U68" i="65"/>
  <c r="U64" i="65"/>
  <c r="U56" i="65"/>
  <c r="U65" i="65"/>
  <c r="U61" i="65"/>
  <c r="U57" i="65"/>
  <c r="U66" i="65"/>
  <c r="U58" i="65"/>
  <c r="AC67" i="65"/>
  <c r="AC63" i="65"/>
  <c r="AC59" i="65"/>
  <c r="AC54" i="65"/>
  <c r="AC42" i="65"/>
  <c r="AC53" i="65"/>
  <c r="AC52" i="65"/>
  <c r="AC51" i="65"/>
  <c r="AC50" i="65"/>
  <c r="AC49" i="65"/>
  <c r="AC45" i="65"/>
  <c r="AC44" i="65"/>
  <c r="AC43" i="65"/>
  <c r="AC68" i="65"/>
  <c r="AC64" i="65"/>
  <c r="AC56" i="65"/>
  <c r="AC65" i="65"/>
  <c r="AC61" i="65"/>
  <c r="AC57" i="65"/>
  <c r="AC66" i="65"/>
  <c r="AC58" i="65"/>
  <c r="AK68" i="65"/>
  <c r="AK64" i="65"/>
  <c r="AK56" i="65"/>
  <c r="AK53" i="65"/>
  <c r="AK52" i="65"/>
  <c r="AK51" i="65"/>
  <c r="AK50" i="65"/>
  <c r="AK49" i="65"/>
  <c r="AK45" i="65"/>
  <c r="AK44" i="65"/>
  <c r="AK43" i="65"/>
  <c r="AK42" i="65"/>
  <c r="AK65" i="65"/>
  <c r="AK61" i="65"/>
  <c r="AK57" i="65"/>
  <c r="AK66" i="65"/>
  <c r="AK58" i="65"/>
  <c r="AK67" i="65"/>
  <c r="AK54" i="65"/>
  <c r="AK63" i="65"/>
  <c r="AK59" i="65"/>
  <c r="AS68" i="65"/>
  <c r="AS64" i="65"/>
  <c r="AS56" i="65"/>
  <c r="AS53" i="65"/>
  <c r="AS52" i="65"/>
  <c r="AS51" i="65"/>
  <c r="AS50" i="65"/>
  <c r="AS49" i="65"/>
  <c r="AS45" i="65"/>
  <c r="AS44" i="65"/>
  <c r="AS43" i="65"/>
  <c r="AS42" i="65"/>
  <c r="AS65" i="65"/>
  <c r="AS61" i="65"/>
  <c r="AS57" i="65"/>
  <c r="AS66" i="65"/>
  <c r="AS58" i="65"/>
  <c r="AS67" i="65"/>
  <c r="AS63" i="65"/>
  <c r="AS59" i="65"/>
  <c r="AS54" i="65"/>
  <c r="BA65" i="65"/>
  <c r="BA61" i="65"/>
  <c r="BA57" i="65"/>
  <c r="BA52" i="65"/>
  <c r="BA51" i="65"/>
  <c r="BA50" i="65"/>
  <c r="BA49" i="65"/>
  <c r="BA45" i="65"/>
  <c r="BA44" i="65"/>
  <c r="BA43" i="65"/>
  <c r="BA42" i="65"/>
  <c r="BA66" i="65"/>
  <c r="BA58" i="65"/>
  <c r="BA67" i="65"/>
  <c r="BA63" i="65"/>
  <c r="BA59" i="65"/>
  <c r="BA54" i="65"/>
  <c r="BA53" i="65"/>
  <c r="BA56" i="65"/>
  <c r="BA68" i="65"/>
  <c r="BA64" i="65"/>
  <c r="AR68" i="65"/>
  <c r="AR67" i="65"/>
  <c r="AR66" i="65"/>
  <c r="AR65" i="65"/>
  <c r="AR64" i="65"/>
  <c r="AR63" i="65"/>
  <c r="AR61" i="65"/>
  <c r="AR59" i="65"/>
  <c r="AR58" i="65"/>
  <c r="AR57" i="65"/>
  <c r="AR56" i="65"/>
  <c r="AR54" i="65"/>
  <c r="AR53" i="65"/>
  <c r="AR52" i="65"/>
  <c r="AR51" i="65"/>
  <c r="AR50" i="65"/>
  <c r="AR49" i="65"/>
  <c r="AR45" i="65"/>
  <c r="AR44" i="65"/>
  <c r="AR43" i="65"/>
  <c r="AR42" i="65"/>
  <c r="AL68" i="65"/>
  <c r="AL67" i="65"/>
  <c r="AL66" i="65"/>
  <c r="AL65" i="65"/>
  <c r="AL64" i="65"/>
  <c r="AL63" i="65"/>
  <c r="AL61" i="65"/>
  <c r="AL59" i="65"/>
  <c r="AL58" i="65"/>
  <c r="AL57" i="65"/>
  <c r="AL56" i="65"/>
  <c r="AL54" i="65"/>
  <c r="AL53" i="65"/>
  <c r="AL52" i="65"/>
  <c r="AL51" i="65"/>
  <c r="AL50" i="65"/>
  <c r="AL49" i="65"/>
  <c r="AL45" i="65"/>
  <c r="AL44" i="65"/>
  <c r="AL43" i="65"/>
  <c r="AL42" i="65"/>
  <c r="W68" i="65"/>
  <c r="W67" i="65"/>
  <c r="W66" i="65"/>
  <c r="W65" i="65"/>
  <c r="W64" i="65"/>
  <c r="W63" i="65"/>
  <c r="W61" i="65"/>
  <c r="W59" i="65"/>
  <c r="W58" i="65"/>
  <c r="W57" i="65"/>
  <c r="W56" i="65"/>
  <c r="W54" i="65"/>
  <c r="W42" i="65"/>
  <c r="W44" i="65"/>
  <c r="W51" i="65"/>
  <c r="W43" i="65"/>
  <c r="W50" i="65"/>
  <c r="W52" i="65"/>
  <c r="W53" i="65"/>
  <c r="W49" i="65"/>
  <c r="W45" i="65"/>
  <c r="AE68" i="65"/>
  <c r="AE67" i="65"/>
  <c r="AE66" i="65"/>
  <c r="AE65" i="65"/>
  <c r="AE64" i="65"/>
  <c r="AE63" i="65"/>
  <c r="AE61" i="65"/>
  <c r="AE59" i="65"/>
  <c r="AE58" i="65"/>
  <c r="AE57" i="65"/>
  <c r="AE56" i="65"/>
  <c r="AE54" i="65"/>
  <c r="AE51" i="65"/>
  <c r="AE43" i="65"/>
  <c r="AE42" i="65"/>
  <c r="AE52" i="65"/>
  <c r="AE44" i="65"/>
  <c r="AE53" i="65"/>
  <c r="AE49" i="65"/>
  <c r="AE45" i="65"/>
  <c r="AE50" i="65"/>
  <c r="AM68" i="65"/>
  <c r="AM67" i="65"/>
  <c r="AM66" i="65"/>
  <c r="AM65" i="65"/>
  <c r="AM64" i="65"/>
  <c r="AM63" i="65"/>
  <c r="AM61" i="65"/>
  <c r="AM59" i="65"/>
  <c r="AM58" i="65"/>
  <c r="AM57" i="65"/>
  <c r="AM56" i="65"/>
  <c r="AM54" i="65"/>
  <c r="AM44" i="65"/>
  <c r="AM53" i="65"/>
  <c r="AM52" i="65"/>
  <c r="AM49" i="65"/>
  <c r="AM45" i="65"/>
  <c r="AM43" i="65"/>
  <c r="AM51" i="65"/>
  <c r="AM50" i="65"/>
  <c r="AM42" i="65"/>
  <c r="AU68" i="65"/>
  <c r="AU67" i="65"/>
  <c r="AU66" i="65"/>
  <c r="AU65" i="65"/>
  <c r="AU64" i="65"/>
  <c r="AU63" i="65"/>
  <c r="AU61" i="65"/>
  <c r="AU59" i="65"/>
  <c r="AU58" i="65"/>
  <c r="AU57" i="65"/>
  <c r="AU56" i="65"/>
  <c r="AU54" i="65"/>
  <c r="AU53" i="65"/>
  <c r="AU52" i="65"/>
  <c r="AU44" i="65"/>
  <c r="AU49" i="65"/>
  <c r="AU45" i="65"/>
  <c r="AU42" i="65"/>
  <c r="AU50" i="65"/>
  <c r="AU51" i="65"/>
  <c r="AU43" i="65"/>
  <c r="AB68" i="65"/>
  <c r="AB67" i="65"/>
  <c r="AB66" i="65"/>
  <c r="AB65" i="65"/>
  <c r="AB64" i="65"/>
  <c r="AB63" i="65"/>
  <c r="AB61" i="65"/>
  <c r="AB59" i="65"/>
  <c r="AB58" i="65"/>
  <c r="AB57" i="65"/>
  <c r="AB56" i="65"/>
  <c r="AB54" i="65"/>
  <c r="AB53" i="65"/>
  <c r="AB52" i="65"/>
  <c r="AB51" i="65"/>
  <c r="AB50" i="65"/>
  <c r="AB49" i="65"/>
  <c r="AB45" i="65"/>
  <c r="AB44" i="65"/>
  <c r="AB43" i="65"/>
  <c r="AB42" i="65"/>
  <c r="V68" i="65"/>
  <c r="V67" i="65"/>
  <c r="V66" i="65"/>
  <c r="V65" i="65"/>
  <c r="V64" i="65"/>
  <c r="V63" i="65"/>
  <c r="V61" i="65"/>
  <c r="V59" i="65"/>
  <c r="V58" i="65"/>
  <c r="V57" i="65"/>
  <c r="V56" i="65"/>
  <c r="V54" i="65"/>
  <c r="V53" i="65"/>
  <c r="V52" i="65"/>
  <c r="V51" i="65"/>
  <c r="V50" i="65"/>
  <c r="V49" i="65"/>
  <c r="V45" i="65"/>
  <c r="V44" i="65"/>
  <c r="V43" i="65"/>
  <c r="V42" i="65"/>
  <c r="X68" i="65"/>
  <c r="X67" i="65"/>
  <c r="X66" i="65"/>
  <c r="X65" i="65"/>
  <c r="X64" i="65"/>
  <c r="X63" i="65"/>
  <c r="X61" i="65"/>
  <c r="X59" i="65"/>
  <c r="X58" i="65"/>
  <c r="X57" i="65"/>
  <c r="X56" i="65"/>
  <c r="X54" i="65"/>
  <c r="X53" i="65"/>
  <c r="X52" i="65"/>
  <c r="X51" i="65"/>
  <c r="X50" i="65"/>
  <c r="X49" i="65"/>
  <c r="X45" i="65"/>
  <c r="X44" i="65"/>
  <c r="X43" i="65"/>
  <c r="X42" i="65"/>
  <c r="AF68" i="65"/>
  <c r="AF67" i="65"/>
  <c r="AF66" i="65"/>
  <c r="AF65" i="65"/>
  <c r="AF64" i="65"/>
  <c r="AF63" i="65"/>
  <c r="AF61" i="65"/>
  <c r="AF59" i="65"/>
  <c r="AF58" i="65"/>
  <c r="AF57" i="65"/>
  <c r="AF56" i="65"/>
  <c r="AF54" i="65"/>
  <c r="AF53" i="65"/>
  <c r="AF52" i="65"/>
  <c r="AF51" i="65"/>
  <c r="AF50" i="65"/>
  <c r="AF49" i="65"/>
  <c r="AF45" i="65"/>
  <c r="AF44" i="65"/>
  <c r="AF43" i="65"/>
  <c r="AF42" i="65"/>
  <c r="AN68" i="65"/>
  <c r="AN67" i="65"/>
  <c r="AN66" i="65"/>
  <c r="AN65" i="65"/>
  <c r="AN64" i="65"/>
  <c r="AN63" i="65"/>
  <c r="AN61" i="65"/>
  <c r="AN59" i="65"/>
  <c r="AN58" i="65"/>
  <c r="AN57" i="65"/>
  <c r="AN56" i="65"/>
  <c r="AN54" i="65"/>
  <c r="AN53" i="65"/>
  <c r="AN52" i="65"/>
  <c r="AN51" i="65"/>
  <c r="AN50" i="65"/>
  <c r="AN49" i="65"/>
  <c r="AN45" i="65"/>
  <c r="AN44" i="65"/>
  <c r="AN43" i="65"/>
  <c r="AN42" i="65"/>
  <c r="AV68" i="65"/>
  <c r="AV67" i="65"/>
  <c r="AV66" i="65"/>
  <c r="AV65" i="65"/>
  <c r="AV64" i="65"/>
  <c r="AV63" i="65"/>
  <c r="AV61" i="65"/>
  <c r="AV59" i="65"/>
  <c r="AV58" i="65"/>
  <c r="AV57" i="65"/>
  <c r="AV56" i="65"/>
  <c r="AV54" i="65"/>
  <c r="AV53" i="65"/>
  <c r="AV52" i="65"/>
  <c r="AV51" i="65"/>
  <c r="AV50" i="65"/>
  <c r="AV49" i="65"/>
  <c r="AV45" i="65"/>
  <c r="AV44" i="65"/>
  <c r="AV43" i="65"/>
  <c r="AV42" i="65"/>
  <c r="AJ68" i="65"/>
  <c r="AJ67" i="65"/>
  <c r="AJ66" i="65"/>
  <c r="AJ65" i="65"/>
  <c r="AJ64" i="65"/>
  <c r="AJ63" i="65"/>
  <c r="AJ61" i="65"/>
  <c r="AJ59" i="65"/>
  <c r="AJ58" i="65"/>
  <c r="AJ57" i="65"/>
  <c r="AJ56" i="65"/>
  <c r="AJ54" i="65"/>
  <c r="AJ53" i="65"/>
  <c r="AJ52" i="65"/>
  <c r="AJ51" i="65"/>
  <c r="AJ50" i="65"/>
  <c r="AJ49" i="65"/>
  <c r="AJ45" i="65"/>
  <c r="AJ44" i="65"/>
  <c r="AJ43" i="65"/>
  <c r="AJ42" i="65"/>
  <c r="Y68" i="65"/>
  <c r="Y67" i="65"/>
  <c r="Y66" i="65"/>
  <c r="Y65" i="65"/>
  <c r="Y64" i="65"/>
  <c r="Y63" i="65"/>
  <c r="Y61" i="65"/>
  <c r="Y59" i="65"/>
  <c r="Y58" i="65"/>
  <c r="Y57" i="65"/>
  <c r="Y56" i="65"/>
  <c r="Y54" i="65"/>
  <c r="Y43" i="65"/>
  <c r="Y42" i="65"/>
  <c r="Y53" i="65"/>
  <c r="Y52" i="65"/>
  <c r="Y51" i="65"/>
  <c r="Y50" i="65"/>
  <c r="Y49" i="65"/>
  <c r="Y45" i="65"/>
  <c r="Y44" i="65"/>
  <c r="AG68" i="65"/>
  <c r="AG67" i="65"/>
  <c r="AG66" i="65"/>
  <c r="AG65" i="65"/>
  <c r="AG64" i="65"/>
  <c r="AG63" i="65"/>
  <c r="AG61" i="65"/>
  <c r="AG59" i="65"/>
  <c r="AG58" i="65"/>
  <c r="AG57" i="65"/>
  <c r="AG56" i="65"/>
  <c r="AG54" i="65"/>
  <c r="AG43" i="65"/>
  <c r="AG53" i="65"/>
  <c r="AG52" i="65"/>
  <c r="AG51" i="65"/>
  <c r="AG50" i="65"/>
  <c r="AG49" i="65"/>
  <c r="AG45" i="65"/>
  <c r="AG44" i="65"/>
  <c r="AG42" i="65"/>
  <c r="AO68" i="65"/>
  <c r="AO67" i="65"/>
  <c r="AO66" i="65"/>
  <c r="AO65" i="65"/>
  <c r="AO64" i="65"/>
  <c r="AO63" i="65"/>
  <c r="AO61" i="65"/>
  <c r="AO59" i="65"/>
  <c r="AO58" i="65"/>
  <c r="AO57" i="65"/>
  <c r="AO56" i="65"/>
  <c r="AO54" i="65"/>
  <c r="AO42" i="65"/>
  <c r="AO53" i="65"/>
  <c r="AO52" i="65"/>
  <c r="AO51" i="65"/>
  <c r="AO50" i="65"/>
  <c r="AO49" i="65"/>
  <c r="AO45" i="65"/>
  <c r="AO44" i="65"/>
  <c r="AO43" i="65"/>
  <c r="AW68" i="65"/>
  <c r="AW67" i="65"/>
  <c r="AW66" i="65"/>
  <c r="AW65" i="65"/>
  <c r="AW64" i="65"/>
  <c r="AW63" i="65"/>
  <c r="AW61" i="65"/>
  <c r="AW59" i="65"/>
  <c r="AW58" i="65"/>
  <c r="AW57" i="65"/>
  <c r="AW56" i="65"/>
  <c r="AW54" i="65"/>
  <c r="AW42" i="65"/>
  <c r="AW52" i="65"/>
  <c r="AW51" i="65"/>
  <c r="AW50" i="65"/>
  <c r="AW49" i="65"/>
  <c r="AW45" i="65"/>
  <c r="AW44" i="65"/>
  <c r="AW43" i="65"/>
  <c r="AW53" i="65"/>
  <c r="Q68" i="65"/>
  <c r="Q67" i="65"/>
  <c r="Q66" i="65"/>
  <c r="Q65" i="65"/>
  <c r="Q64" i="65"/>
  <c r="Q63" i="65"/>
  <c r="Q61" i="65"/>
  <c r="Q59" i="65"/>
  <c r="Q58" i="65"/>
  <c r="Q57" i="65"/>
  <c r="Q56" i="65"/>
  <c r="Q54" i="65"/>
  <c r="Q43" i="65"/>
  <c r="Q42" i="65"/>
  <c r="Q53" i="65"/>
  <c r="Q52" i="65"/>
  <c r="Q51" i="65"/>
  <c r="Q50" i="65"/>
  <c r="Q49" i="65"/>
  <c r="Q45" i="65"/>
  <c r="Q44" i="65"/>
  <c r="AT68" i="65"/>
  <c r="AT67" i="65"/>
  <c r="AT66" i="65"/>
  <c r="AT65" i="65"/>
  <c r="AT64" i="65"/>
  <c r="AT63" i="65"/>
  <c r="AT61" i="65"/>
  <c r="AT59" i="65"/>
  <c r="AT58" i="65"/>
  <c r="AT57" i="65"/>
  <c r="AT56" i="65"/>
  <c r="AT54" i="65"/>
  <c r="AT53" i="65"/>
  <c r="AT52" i="65"/>
  <c r="AT51" i="65"/>
  <c r="AT50" i="65"/>
  <c r="AT49" i="65"/>
  <c r="AT45" i="65"/>
  <c r="AT44" i="65"/>
  <c r="AT43" i="65"/>
  <c r="AT42" i="65"/>
  <c r="E68" i="65"/>
  <c r="E67" i="65"/>
  <c r="E66" i="65"/>
  <c r="E65" i="65"/>
  <c r="E64" i="65"/>
  <c r="E63" i="65"/>
  <c r="E61" i="65"/>
  <c r="E59" i="65"/>
  <c r="E58" i="65"/>
  <c r="E57" i="65"/>
  <c r="E56" i="65"/>
  <c r="E54" i="65"/>
  <c r="E53" i="65"/>
  <c r="E52" i="65"/>
  <c r="E51" i="65"/>
  <c r="E50" i="65"/>
  <c r="E49" i="65"/>
  <c r="E45" i="65"/>
  <c r="E44" i="65"/>
  <c r="E43" i="65"/>
  <c r="E42" i="65"/>
  <c r="Z68" i="65"/>
  <c r="Z67" i="65"/>
  <c r="Z66" i="65"/>
  <c r="Z65" i="65"/>
  <c r="Z64" i="65"/>
  <c r="Z63" i="65"/>
  <c r="Z61" i="65"/>
  <c r="Z59" i="65"/>
  <c r="Z58" i="65"/>
  <c r="Z57" i="65"/>
  <c r="Z56" i="65"/>
  <c r="Z54" i="65"/>
  <c r="Z53" i="65"/>
  <c r="Z52" i="65"/>
  <c r="Z51" i="65"/>
  <c r="Z50" i="65"/>
  <c r="Z49" i="65"/>
  <c r="Z45" i="65"/>
  <c r="Z44" i="65"/>
  <c r="Z43" i="65"/>
  <c r="Z42" i="65"/>
  <c r="AH68" i="65"/>
  <c r="AH67" i="65"/>
  <c r="AH66" i="65"/>
  <c r="AH65" i="65"/>
  <c r="AH64" i="65"/>
  <c r="AH63" i="65"/>
  <c r="AH61" i="65"/>
  <c r="AH59" i="65"/>
  <c r="AH58" i="65"/>
  <c r="AH57" i="65"/>
  <c r="AH56" i="65"/>
  <c r="AH54" i="65"/>
  <c r="AH42" i="65"/>
  <c r="AH53" i="65"/>
  <c r="AH52" i="65"/>
  <c r="AH51" i="65"/>
  <c r="AH50" i="65"/>
  <c r="AH49" i="65"/>
  <c r="AH45" i="65"/>
  <c r="AH44" i="65"/>
  <c r="AH43" i="65"/>
  <c r="AP68" i="65"/>
  <c r="AP67" i="65"/>
  <c r="AP66" i="65"/>
  <c r="AP65" i="65"/>
  <c r="AP64" i="65"/>
  <c r="AP63" i="65"/>
  <c r="AP61" i="65"/>
  <c r="AP59" i="65"/>
  <c r="AP58" i="65"/>
  <c r="AP57" i="65"/>
  <c r="AP56" i="65"/>
  <c r="AP54" i="65"/>
  <c r="AP53" i="65"/>
  <c r="AP52" i="65"/>
  <c r="AP51" i="65"/>
  <c r="AP50" i="65"/>
  <c r="AP49" i="65"/>
  <c r="AP45" i="65"/>
  <c r="AP44" i="65"/>
  <c r="AP43" i="65"/>
  <c r="AP42" i="65"/>
  <c r="AX68" i="65"/>
  <c r="AX67" i="65"/>
  <c r="AX66" i="65"/>
  <c r="AX65" i="65"/>
  <c r="AX64" i="65"/>
  <c r="AX63" i="65"/>
  <c r="AX61" i="65"/>
  <c r="AX59" i="65"/>
  <c r="AX58" i="65"/>
  <c r="AX57" i="65"/>
  <c r="AX56" i="65"/>
  <c r="AX54" i="65"/>
  <c r="AX52" i="65"/>
  <c r="AX51" i="65"/>
  <c r="AX50" i="65"/>
  <c r="AX49" i="65"/>
  <c r="AX45" i="65"/>
  <c r="AX44" i="65"/>
  <c r="AX43" i="65"/>
  <c r="AX42" i="65"/>
  <c r="AX53" i="65"/>
  <c r="AZ68" i="65"/>
  <c r="AZ67" i="65"/>
  <c r="AZ66" i="65"/>
  <c r="AZ65" i="65"/>
  <c r="AZ64" i="65"/>
  <c r="AZ63" i="65"/>
  <c r="AZ61" i="65"/>
  <c r="AZ59" i="65"/>
  <c r="AZ58" i="65"/>
  <c r="AZ57" i="65"/>
  <c r="AZ56" i="65"/>
  <c r="AZ54" i="65"/>
  <c r="AZ53" i="65"/>
  <c r="AZ52" i="65"/>
  <c r="AZ51" i="65"/>
  <c r="AZ50" i="65"/>
  <c r="AZ49" i="65"/>
  <c r="AZ45" i="65"/>
  <c r="AZ44" i="65"/>
  <c r="AZ43" i="65"/>
  <c r="AZ42" i="65"/>
  <c r="AD68" i="65"/>
  <c r="AD67" i="65"/>
  <c r="AD66" i="65"/>
  <c r="AD65" i="65"/>
  <c r="AD64" i="65"/>
  <c r="AD63" i="65"/>
  <c r="AD61" i="65"/>
  <c r="AD59" i="65"/>
  <c r="AD58" i="65"/>
  <c r="AD57" i="65"/>
  <c r="AD56" i="65"/>
  <c r="AD54" i="65"/>
  <c r="AD53" i="65"/>
  <c r="AD52" i="65"/>
  <c r="AD51" i="65"/>
  <c r="AD50" i="65"/>
  <c r="AD49" i="65"/>
  <c r="AD45" i="65"/>
  <c r="AD44" i="65"/>
  <c r="AD43" i="65"/>
  <c r="AD42" i="65"/>
  <c r="M66" i="65"/>
  <c r="M58" i="65"/>
  <c r="M42" i="65"/>
  <c r="M53" i="65"/>
  <c r="M52" i="65"/>
  <c r="M51" i="65"/>
  <c r="M50" i="65"/>
  <c r="M49" i="65"/>
  <c r="M45" i="65"/>
  <c r="M44" i="65"/>
  <c r="M43" i="65"/>
  <c r="M67" i="65"/>
  <c r="M63" i="65"/>
  <c r="M59" i="65"/>
  <c r="M54" i="65"/>
  <c r="M68" i="65"/>
  <c r="M64" i="65"/>
  <c r="M56" i="65"/>
  <c r="M65" i="65"/>
  <c r="M61" i="65"/>
  <c r="M57" i="65"/>
  <c r="AA68" i="65"/>
  <c r="AA67" i="65"/>
  <c r="AA66" i="65"/>
  <c r="AA65" i="65"/>
  <c r="AA64" i="65"/>
  <c r="AA63" i="65"/>
  <c r="AA61" i="65"/>
  <c r="AA59" i="65"/>
  <c r="AA58" i="65"/>
  <c r="AA57" i="65"/>
  <c r="AA56" i="65"/>
  <c r="AA54" i="65"/>
  <c r="AA42" i="65"/>
  <c r="AA53" i="65"/>
  <c r="AA52" i="65"/>
  <c r="AA51" i="65"/>
  <c r="AA50" i="65"/>
  <c r="AA49" i="65"/>
  <c r="AA45" i="65"/>
  <c r="AA44" i="65"/>
  <c r="AA43" i="65"/>
  <c r="AI68" i="65"/>
  <c r="AI67" i="65"/>
  <c r="AI66" i="65"/>
  <c r="AI65" i="65"/>
  <c r="AI64" i="65"/>
  <c r="AI63" i="65"/>
  <c r="AI61" i="65"/>
  <c r="AI59" i="65"/>
  <c r="AI58" i="65"/>
  <c r="AI57" i="65"/>
  <c r="AI56" i="65"/>
  <c r="AI54" i="65"/>
  <c r="AI53" i="65"/>
  <c r="AI52" i="65"/>
  <c r="AI51" i="65"/>
  <c r="AI50" i="65"/>
  <c r="AI49" i="65"/>
  <c r="AI45" i="65"/>
  <c r="AI44" i="65"/>
  <c r="AI43" i="65"/>
  <c r="AI42" i="65"/>
  <c r="AQ68" i="65"/>
  <c r="AQ67" i="65"/>
  <c r="AQ66" i="65"/>
  <c r="AQ65" i="65"/>
  <c r="AQ64" i="65"/>
  <c r="AQ63" i="65"/>
  <c r="AQ61" i="65"/>
  <c r="AQ59" i="65"/>
  <c r="AQ58" i="65"/>
  <c r="AQ57" i="65"/>
  <c r="AQ56" i="65"/>
  <c r="AQ54" i="65"/>
  <c r="AQ53" i="65"/>
  <c r="AQ52" i="65"/>
  <c r="AQ51" i="65"/>
  <c r="AQ50" i="65"/>
  <c r="AQ49" i="65"/>
  <c r="AQ45" i="65"/>
  <c r="AQ44" i="65"/>
  <c r="AQ43" i="65"/>
  <c r="AQ42" i="65"/>
  <c r="AY68" i="65"/>
  <c r="AY67" i="65"/>
  <c r="AY66" i="65"/>
  <c r="AY65" i="65"/>
  <c r="AY64" i="65"/>
  <c r="AY63" i="65"/>
  <c r="AY61" i="65"/>
  <c r="AY59" i="65"/>
  <c r="AY58" i="65"/>
  <c r="AY57" i="65"/>
  <c r="AY56" i="65"/>
  <c r="AY54" i="65"/>
  <c r="AY53" i="65"/>
  <c r="AY52" i="65"/>
  <c r="AY51" i="65"/>
  <c r="AY50" i="65"/>
  <c r="AY49" i="65"/>
  <c r="AY45" i="65"/>
  <c r="AY44" i="65"/>
  <c r="AY43" i="65"/>
  <c r="AY42" i="65"/>
  <c r="D65" i="65"/>
  <c r="D54" i="65"/>
  <c r="D52" i="65"/>
  <c r="D51" i="65"/>
  <c r="D68" i="65"/>
  <c r="D66" i="65"/>
  <c r="D67" i="65"/>
  <c r="D57" i="65"/>
  <c r="D45" i="65"/>
  <c r="D58" i="65"/>
  <c r="D64" i="65"/>
  <c r="D56" i="65"/>
  <c r="D44" i="65"/>
  <c r="D63" i="65"/>
  <c r="D43" i="65"/>
  <c r="D50" i="65"/>
  <c r="D42" i="65"/>
  <c r="D61" i="65"/>
  <c r="D49" i="65"/>
  <c r="D59" i="65"/>
  <c r="D47" i="65"/>
  <c r="BQ32" i="69"/>
  <c r="D29" i="66"/>
  <c r="H107" i="69"/>
  <c r="H108" i="69" s="1"/>
  <c r="H36" i="69" s="1"/>
  <c r="H37" i="69" s="1"/>
  <c r="P107" i="69"/>
  <c r="P108" i="69" s="1"/>
  <c r="P36" i="69" s="1"/>
  <c r="P37" i="69" s="1"/>
  <c r="X107" i="69"/>
  <c r="X108" i="69" s="1"/>
  <c r="X36" i="69" s="1"/>
  <c r="X37" i="69" s="1"/>
  <c r="AF107" i="69"/>
  <c r="AF108" i="69" s="1"/>
  <c r="AF36" i="69" s="1"/>
  <c r="AF37" i="69" s="1"/>
  <c r="AN107" i="69"/>
  <c r="AN108" i="69" s="1"/>
  <c r="AN36" i="69" s="1"/>
  <c r="AN37" i="69" s="1"/>
  <c r="AV107" i="69"/>
  <c r="AV108" i="69" s="1"/>
  <c r="AV36" i="69" s="1"/>
  <c r="AV37" i="69" s="1"/>
  <c r="BD107" i="69"/>
  <c r="BD108" i="69" s="1"/>
  <c r="BD36" i="69" s="1"/>
  <c r="BD37" i="69" s="1"/>
  <c r="BL107" i="69"/>
  <c r="BL108" i="69" s="1"/>
  <c r="BL36" i="69" s="1"/>
  <c r="BL37" i="69" s="1"/>
  <c r="BT107" i="69"/>
  <c r="BT108" i="69" s="1"/>
  <c r="BT36" i="69" s="1"/>
  <c r="BT37" i="69" s="1"/>
  <c r="H117" i="69"/>
  <c r="H118" i="69" s="1"/>
  <c r="H52" i="69" s="1"/>
  <c r="H53" i="69" s="1"/>
  <c r="P117" i="69"/>
  <c r="P118" i="69" s="1"/>
  <c r="P52" i="69" s="1"/>
  <c r="P53" i="69" s="1"/>
  <c r="X117" i="69"/>
  <c r="X118" i="69" s="1"/>
  <c r="X52" i="69" s="1"/>
  <c r="X53" i="69" s="1"/>
  <c r="AF117" i="69"/>
  <c r="AF118" i="69" s="1"/>
  <c r="AF52" i="69" s="1"/>
  <c r="AF53" i="69" s="1"/>
  <c r="AN117" i="69"/>
  <c r="AN118" i="69" s="1"/>
  <c r="AN52" i="69" s="1"/>
  <c r="AN53" i="69" s="1"/>
  <c r="AV117" i="69"/>
  <c r="AV118" i="69" s="1"/>
  <c r="AV52" i="69" s="1"/>
  <c r="AV53" i="69" s="1"/>
  <c r="BD117" i="69"/>
  <c r="BD118" i="69" s="1"/>
  <c r="BD52" i="69" s="1"/>
  <c r="BD53" i="69" s="1"/>
  <c r="BL117" i="69"/>
  <c r="BL118" i="69" s="1"/>
  <c r="BL52" i="69" s="1"/>
  <c r="BL53" i="69" s="1"/>
  <c r="BF117" i="69"/>
  <c r="BF118" i="69" s="1"/>
  <c r="BF52" i="69" s="1"/>
  <c r="BF53" i="69" s="1"/>
  <c r="H127" i="69"/>
  <c r="H128" i="69" s="1"/>
  <c r="H70" i="69" s="1"/>
  <c r="H71" i="69" s="1"/>
  <c r="P127" i="69"/>
  <c r="P128" i="69" s="1"/>
  <c r="P70" i="69" s="1"/>
  <c r="P71" i="69" s="1"/>
  <c r="X127" i="69"/>
  <c r="X128" i="69" s="1"/>
  <c r="X70" i="69" s="1"/>
  <c r="X71" i="69" s="1"/>
  <c r="AF127" i="69"/>
  <c r="AF128" i="69" s="1"/>
  <c r="AF70" i="69" s="1"/>
  <c r="AF71" i="69" s="1"/>
  <c r="AN127" i="69"/>
  <c r="AN128" i="69" s="1"/>
  <c r="AN70" i="69" s="1"/>
  <c r="AN71" i="69" s="1"/>
  <c r="AV127" i="69"/>
  <c r="AV128" i="69" s="1"/>
  <c r="AV70" i="69" s="1"/>
  <c r="AV71" i="69" s="1"/>
  <c r="BD127" i="69"/>
  <c r="BD128" i="69" s="1"/>
  <c r="BD70" i="69" s="1"/>
  <c r="BD71" i="69" s="1"/>
  <c r="BL127" i="69"/>
  <c r="BL128" i="69" s="1"/>
  <c r="BL70" i="69" s="1"/>
  <c r="BL71" i="69" s="1"/>
  <c r="BT127" i="69"/>
  <c r="BT128" i="69" s="1"/>
  <c r="BT70" i="69" s="1"/>
  <c r="BT71" i="69" s="1"/>
  <c r="H137" i="69"/>
  <c r="H138" i="69" s="1"/>
  <c r="H85" i="69" s="1"/>
  <c r="H86" i="69" s="1"/>
  <c r="P137" i="69"/>
  <c r="P138" i="69" s="1"/>
  <c r="P85" i="69" s="1"/>
  <c r="P86" i="69" s="1"/>
  <c r="X137" i="69"/>
  <c r="X138" i="69" s="1"/>
  <c r="X85" i="69" s="1"/>
  <c r="X86" i="69" s="1"/>
  <c r="AF137" i="69"/>
  <c r="AF138" i="69" s="1"/>
  <c r="AF85" i="69" s="1"/>
  <c r="AF86" i="69" s="1"/>
  <c r="AN137" i="69"/>
  <c r="AN138" i="69" s="1"/>
  <c r="AN85" i="69" s="1"/>
  <c r="AN86" i="69" s="1"/>
  <c r="AV137" i="69"/>
  <c r="AV138" i="69" s="1"/>
  <c r="AV85" i="69" s="1"/>
  <c r="AV86" i="69" s="1"/>
  <c r="BD137" i="69"/>
  <c r="BD138" i="69" s="1"/>
  <c r="BD85" i="69" s="1"/>
  <c r="BD86" i="69" s="1"/>
  <c r="BL137" i="69"/>
  <c r="BL138" i="69" s="1"/>
  <c r="BL85" i="69" s="1"/>
  <c r="BL86" i="69" s="1"/>
  <c r="BT137" i="69"/>
  <c r="BT138" i="69" s="1"/>
  <c r="BT85" i="69" s="1"/>
  <c r="BT86" i="69" s="1"/>
  <c r="D107" i="69"/>
  <c r="D108" i="69" s="1"/>
  <c r="D36" i="69" s="1"/>
  <c r="D37" i="69" s="1"/>
  <c r="L107" i="69"/>
  <c r="L108" i="69" s="1"/>
  <c r="L36" i="69" s="1"/>
  <c r="L37" i="69" s="1"/>
  <c r="T107" i="69"/>
  <c r="T108" i="69" s="1"/>
  <c r="T36" i="69" s="1"/>
  <c r="T37" i="69" s="1"/>
  <c r="AB107" i="69"/>
  <c r="AB108" i="69" s="1"/>
  <c r="AB36" i="69" s="1"/>
  <c r="AB37" i="69" s="1"/>
  <c r="AJ107" i="69"/>
  <c r="AJ108" i="69" s="1"/>
  <c r="AJ36" i="69" s="1"/>
  <c r="AJ37" i="69" s="1"/>
  <c r="AR107" i="69"/>
  <c r="AR108" i="69" s="1"/>
  <c r="AR36" i="69" s="1"/>
  <c r="AR37" i="69" s="1"/>
  <c r="AZ107" i="69"/>
  <c r="AZ108" i="69" s="1"/>
  <c r="AZ36" i="69" s="1"/>
  <c r="AZ37" i="69" s="1"/>
  <c r="BH107" i="69"/>
  <c r="BH108" i="69" s="1"/>
  <c r="BH36" i="69" s="1"/>
  <c r="BH37" i="69" s="1"/>
  <c r="BP107" i="69"/>
  <c r="BP108" i="69" s="1"/>
  <c r="BP36" i="69" s="1"/>
  <c r="BP37" i="69" s="1"/>
  <c r="D117" i="69"/>
  <c r="D118" i="69" s="1"/>
  <c r="D52" i="69" s="1"/>
  <c r="D53" i="69" s="1"/>
  <c r="L117" i="69"/>
  <c r="L118" i="69" s="1"/>
  <c r="L52" i="69" s="1"/>
  <c r="L53" i="69" s="1"/>
  <c r="T117" i="69"/>
  <c r="T118" i="69" s="1"/>
  <c r="T52" i="69" s="1"/>
  <c r="T53" i="69" s="1"/>
  <c r="AB117" i="69"/>
  <c r="AB118" i="69" s="1"/>
  <c r="AB52" i="69" s="1"/>
  <c r="AB53" i="69" s="1"/>
  <c r="AJ117" i="69"/>
  <c r="AJ118" i="69" s="1"/>
  <c r="AJ52" i="69" s="1"/>
  <c r="AJ53" i="69" s="1"/>
  <c r="AR117" i="69"/>
  <c r="AR118" i="69" s="1"/>
  <c r="AR52" i="69" s="1"/>
  <c r="AR53" i="69" s="1"/>
  <c r="AZ117" i="69"/>
  <c r="AZ118" i="69" s="1"/>
  <c r="AZ52" i="69" s="1"/>
  <c r="AZ53" i="69" s="1"/>
  <c r="BH117" i="69"/>
  <c r="BH118" i="69" s="1"/>
  <c r="BH52" i="69" s="1"/>
  <c r="BH53" i="69" s="1"/>
  <c r="BP117" i="69"/>
  <c r="BP118" i="69" s="1"/>
  <c r="BP52" i="69" s="1"/>
  <c r="BP53" i="69" s="1"/>
  <c r="D127" i="69"/>
  <c r="D128" i="69" s="1"/>
  <c r="D70" i="69" s="1"/>
  <c r="D71" i="69" s="1"/>
  <c r="L127" i="69"/>
  <c r="L128" i="69" s="1"/>
  <c r="L70" i="69" s="1"/>
  <c r="L71" i="69" s="1"/>
  <c r="T127" i="69"/>
  <c r="T128" i="69" s="1"/>
  <c r="T70" i="69" s="1"/>
  <c r="T71" i="69" s="1"/>
  <c r="AB127" i="69"/>
  <c r="AB128" i="69" s="1"/>
  <c r="AB70" i="69" s="1"/>
  <c r="AB71" i="69" s="1"/>
  <c r="AJ127" i="69"/>
  <c r="AJ128" i="69" s="1"/>
  <c r="AJ70" i="69" s="1"/>
  <c r="AJ71" i="69" s="1"/>
  <c r="AR127" i="69"/>
  <c r="AR128" i="69" s="1"/>
  <c r="AR70" i="69" s="1"/>
  <c r="AR71" i="69" s="1"/>
  <c r="AZ127" i="69"/>
  <c r="AZ128" i="69" s="1"/>
  <c r="AZ70" i="69" s="1"/>
  <c r="AZ71" i="69" s="1"/>
  <c r="BH127" i="69"/>
  <c r="BH128" i="69" s="1"/>
  <c r="BH70" i="69" s="1"/>
  <c r="BH71" i="69" s="1"/>
  <c r="BP127" i="69"/>
  <c r="BP128" i="69" s="1"/>
  <c r="BP70" i="69" s="1"/>
  <c r="BP71" i="69" s="1"/>
  <c r="D137" i="69"/>
  <c r="D138" i="69" s="1"/>
  <c r="D85" i="69" s="1"/>
  <c r="D86" i="69" s="1"/>
  <c r="L137" i="69"/>
  <c r="L138" i="69" s="1"/>
  <c r="L85" i="69" s="1"/>
  <c r="L86" i="69" s="1"/>
  <c r="T137" i="69"/>
  <c r="T138" i="69" s="1"/>
  <c r="T85" i="69" s="1"/>
  <c r="T86" i="69" s="1"/>
  <c r="AB137" i="69"/>
  <c r="AB138" i="69" s="1"/>
  <c r="AB85" i="69" s="1"/>
  <c r="AB86" i="69" s="1"/>
  <c r="AJ137" i="69"/>
  <c r="AJ138" i="69" s="1"/>
  <c r="AJ85" i="69" s="1"/>
  <c r="AJ86" i="69" s="1"/>
  <c r="AR137" i="69"/>
  <c r="AR138" i="69" s="1"/>
  <c r="AR85" i="69" s="1"/>
  <c r="AR86" i="69" s="1"/>
  <c r="AZ137" i="69"/>
  <c r="AZ138" i="69" s="1"/>
  <c r="AZ85" i="69" s="1"/>
  <c r="AZ86" i="69" s="1"/>
  <c r="BH137" i="69"/>
  <c r="BH138" i="69" s="1"/>
  <c r="BH85" i="69" s="1"/>
  <c r="BH86" i="69" s="1"/>
  <c r="BP137" i="69"/>
  <c r="BP138" i="69" s="1"/>
  <c r="BP85" i="69" s="1"/>
  <c r="BP86" i="69" s="1"/>
  <c r="AQ302" i="68"/>
  <c r="AY302" i="68"/>
  <c r="BG302" i="68"/>
  <c r="BO302" i="68"/>
  <c r="E197" i="68"/>
  <c r="E208" i="68"/>
  <c r="K299" i="68"/>
  <c r="S299" i="68"/>
  <c r="W299" i="68"/>
  <c r="AA299" i="68"/>
  <c r="AE299" i="68"/>
  <c r="AI299" i="68"/>
  <c r="AM299" i="68"/>
  <c r="AQ299" i="68"/>
  <c r="AU299" i="68"/>
  <c r="AY299" i="68"/>
  <c r="BC299" i="68"/>
  <c r="BG299" i="68"/>
  <c r="BK299" i="68"/>
  <c r="BO299" i="68"/>
  <c r="BS299" i="68"/>
  <c r="G288" i="68"/>
  <c r="G17" i="68"/>
  <c r="K288" i="68"/>
  <c r="K17" i="68"/>
  <c r="O288" i="68"/>
  <c r="O17" i="68"/>
  <c r="S288" i="68"/>
  <c r="S17" i="68"/>
  <c r="W288" i="68"/>
  <c r="W17" i="68"/>
  <c r="AA288" i="68"/>
  <c r="AA17" i="68"/>
  <c r="AE288" i="68"/>
  <c r="AE17" i="68"/>
  <c r="AI288" i="68"/>
  <c r="AI17" i="68"/>
  <c r="AM288" i="68"/>
  <c r="AM17" i="68"/>
  <c r="AQ288" i="68"/>
  <c r="AQ17" i="68"/>
  <c r="AU288" i="68"/>
  <c r="AU17" i="68"/>
  <c r="AY288" i="68"/>
  <c r="AY17" i="68"/>
  <c r="BC288" i="68"/>
  <c r="BC17" i="68"/>
  <c r="BG288" i="68"/>
  <c r="BG17" i="68"/>
  <c r="BK288" i="68"/>
  <c r="BK17" i="68"/>
  <c r="BO288" i="68"/>
  <c r="BO17" i="68"/>
  <c r="BS288" i="68"/>
  <c r="BS17" i="68"/>
  <c r="H288" i="68"/>
  <c r="H17" i="68"/>
  <c r="L288" i="68"/>
  <c r="L17" i="68"/>
  <c r="P288" i="68"/>
  <c r="P17" i="68"/>
  <c r="T34" i="68"/>
  <c r="T288" i="68"/>
  <c r="T17" i="68"/>
  <c r="X288" i="68"/>
  <c r="X17" i="68"/>
  <c r="AB288" i="68"/>
  <c r="AB17" i="68"/>
  <c r="AF288" i="68"/>
  <c r="AF17" i="68"/>
  <c r="AJ34" i="68"/>
  <c r="AJ288" i="68"/>
  <c r="AJ17" i="68"/>
  <c r="AN288" i="68"/>
  <c r="AN17" i="68"/>
  <c r="AR288" i="68"/>
  <c r="AR17" i="68"/>
  <c r="AV288" i="68"/>
  <c r="AV17" i="68"/>
  <c r="AZ34" i="68"/>
  <c r="AZ288" i="68"/>
  <c r="AZ17" i="68"/>
  <c r="BD288" i="68"/>
  <c r="BD17" i="68"/>
  <c r="BH288" i="68"/>
  <c r="BH17" i="68"/>
  <c r="BL288" i="68"/>
  <c r="BL17" i="68"/>
  <c r="BP288" i="68"/>
  <c r="BP17" i="68"/>
  <c r="BT288" i="68"/>
  <c r="BT17" i="68"/>
  <c r="I288" i="68"/>
  <c r="I17" i="68"/>
  <c r="M288" i="68"/>
  <c r="M17" i="68"/>
  <c r="Q288" i="68"/>
  <c r="Q17" i="68"/>
  <c r="U34" i="68"/>
  <c r="U288" i="68"/>
  <c r="U17" i="68"/>
  <c r="Y288" i="68"/>
  <c r="Y17" i="68"/>
  <c r="AC288" i="68"/>
  <c r="AC17" i="68"/>
  <c r="AG288" i="68"/>
  <c r="AG17" i="68"/>
  <c r="AK34" i="68"/>
  <c r="AK288" i="68"/>
  <c r="AK17" i="68"/>
  <c r="AO34" i="68"/>
  <c r="AO288" i="68"/>
  <c r="AO17" i="68"/>
  <c r="AS288" i="68"/>
  <c r="AS17" i="68"/>
  <c r="AW288" i="68"/>
  <c r="AW17" i="68"/>
  <c r="BA34" i="68"/>
  <c r="BA288" i="68"/>
  <c r="BA17" i="68"/>
  <c r="BE288" i="68"/>
  <c r="BE17" i="68"/>
  <c r="BI288" i="68"/>
  <c r="BI17" i="68"/>
  <c r="BM288" i="68"/>
  <c r="BM17" i="68"/>
  <c r="BQ288" i="68"/>
  <c r="BQ17" i="68"/>
  <c r="BU34" i="68"/>
  <c r="BU288" i="68"/>
  <c r="BU293" i="68" s="1"/>
  <c r="BU17" i="68"/>
  <c r="F17" i="68"/>
  <c r="F288" i="68"/>
  <c r="J17" i="68"/>
  <c r="J288" i="68"/>
  <c r="N17" i="68"/>
  <c r="N288" i="68"/>
  <c r="R17" i="68"/>
  <c r="R288" i="68"/>
  <c r="V17" i="68"/>
  <c r="V288" i="68"/>
  <c r="Z17" i="68"/>
  <c r="Z288" i="68"/>
  <c r="AD17" i="68"/>
  <c r="AD288" i="68"/>
  <c r="AH17" i="68"/>
  <c r="AH288" i="68"/>
  <c r="AL17" i="68"/>
  <c r="AL288" i="68"/>
  <c r="AP17" i="68"/>
  <c r="AP288" i="68"/>
  <c r="AT17" i="68"/>
  <c r="AT288" i="68"/>
  <c r="AX17" i="68"/>
  <c r="AX288" i="68"/>
  <c r="BB17" i="68"/>
  <c r="BB288" i="68"/>
  <c r="BF17" i="68"/>
  <c r="BF288" i="68"/>
  <c r="BJ17" i="68"/>
  <c r="BJ288" i="68"/>
  <c r="BN17" i="68"/>
  <c r="BN288" i="68"/>
  <c r="BR17" i="68"/>
  <c r="BR288" i="68"/>
  <c r="BV17" i="68"/>
  <c r="BV288" i="68"/>
  <c r="D35" i="64"/>
  <c r="D33" i="64"/>
  <c r="A257" i="76"/>
  <c r="A256" i="76" s="1"/>
  <c r="C256" i="76" s="1"/>
  <c r="D256" i="76" s="1"/>
  <c r="D262" i="76" s="1"/>
  <c r="D264" i="76" s="1"/>
  <c r="G39" i="59" s="1"/>
  <c r="J39" i="59" s="1"/>
  <c r="E127" i="67"/>
  <c r="I127" i="67"/>
  <c r="M127" i="67"/>
  <c r="Q127" i="67"/>
  <c r="U127" i="67"/>
  <c r="Y127" i="67"/>
  <c r="AC127" i="67"/>
  <c r="AG127" i="67"/>
  <c r="AK127" i="67"/>
  <c r="AO127" i="67"/>
  <c r="AS127" i="67"/>
  <c r="AW127" i="67"/>
  <c r="BA127" i="67"/>
  <c r="BE127" i="67"/>
  <c r="BI127" i="67"/>
  <c r="BM127" i="67"/>
  <c r="BQ127" i="67"/>
  <c r="BU127" i="67"/>
  <c r="H14" i="69"/>
  <c r="AL32" i="69"/>
  <c r="BR32" i="69"/>
  <c r="I14" i="69"/>
  <c r="Q14" i="69"/>
  <c r="Y14" i="69"/>
  <c r="AG14" i="69"/>
  <c r="AO14" i="69"/>
  <c r="AW14" i="69"/>
  <c r="BE14" i="69"/>
  <c r="BM14" i="69"/>
  <c r="G32" i="69"/>
  <c r="O32" i="69"/>
  <c r="W32" i="69"/>
  <c r="AE32" i="69"/>
  <c r="AM32" i="69"/>
  <c r="BS32" i="69"/>
  <c r="X14" i="69"/>
  <c r="AD32" i="69"/>
  <c r="BC32" i="69"/>
  <c r="J14" i="69"/>
  <c r="R14" i="69"/>
  <c r="Z14" i="69"/>
  <c r="AH14" i="69"/>
  <c r="AP14" i="69"/>
  <c r="AX14" i="69"/>
  <c r="BF14" i="69"/>
  <c r="BN14" i="69"/>
  <c r="H32" i="69"/>
  <c r="P32" i="69"/>
  <c r="X32" i="69"/>
  <c r="AF32" i="69"/>
  <c r="AN32" i="69"/>
  <c r="AV32" i="69"/>
  <c r="BD32" i="69"/>
  <c r="BL32" i="69"/>
  <c r="BT32" i="69"/>
  <c r="AF14" i="69"/>
  <c r="BK32" i="69"/>
  <c r="K14" i="69"/>
  <c r="S14" i="69"/>
  <c r="AA14" i="69"/>
  <c r="AI14" i="69"/>
  <c r="AQ14" i="69"/>
  <c r="AY14" i="69"/>
  <c r="BG14" i="69"/>
  <c r="BO14" i="69"/>
  <c r="I32" i="69"/>
  <c r="Q32" i="69"/>
  <c r="Y32" i="69"/>
  <c r="AG32" i="69"/>
  <c r="AO32" i="69"/>
  <c r="AW32" i="69"/>
  <c r="BE32" i="69"/>
  <c r="BM32" i="69"/>
  <c r="BD14" i="69"/>
  <c r="BT14" i="69"/>
  <c r="V32" i="69"/>
  <c r="AT32" i="69"/>
  <c r="AU32" i="69"/>
  <c r="D14" i="69"/>
  <c r="L14" i="69"/>
  <c r="T14" i="69"/>
  <c r="AB14" i="69"/>
  <c r="AJ14" i="69"/>
  <c r="AR14" i="69"/>
  <c r="AZ14" i="69"/>
  <c r="BH14" i="69"/>
  <c r="BP14" i="69"/>
  <c r="J32" i="69"/>
  <c r="R32" i="69"/>
  <c r="Z32" i="69"/>
  <c r="AH32" i="69"/>
  <c r="AP32" i="69"/>
  <c r="AX32" i="69"/>
  <c r="BF32" i="69"/>
  <c r="BN32" i="69"/>
  <c r="E14" i="69"/>
  <c r="M14" i="69"/>
  <c r="U14" i="69"/>
  <c r="AC14" i="69"/>
  <c r="AK14" i="69"/>
  <c r="AS14" i="69"/>
  <c r="BA14" i="69"/>
  <c r="BI14" i="69"/>
  <c r="BQ14" i="69"/>
  <c r="K32" i="69"/>
  <c r="S32" i="69"/>
  <c r="AA32" i="69"/>
  <c r="AI32" i="69"/>
  <c r="AQ32" i="69"/>
  <c r="AY32" i="69"/>
  <c r="BG32" i="69"/>
  <c r="BO32" i="69"/>
  <c r="P14" i="69"/>
  <c r="AV14" i="69"/>
  <c r="BL14" i="69"/>
  <c r="F32" i="69"/>
  <c r="BJ32" i="69"/>
  <c r="F14" i="69"/>
  <c r="N14" i="69"/>
  <c r="V14" i="69"/>
  <c r="AD14" i="69"/>
  <c r="AL14" i="69"/>
  <c r="AT14" i="69"/>
  <c r="BB14" i="69"/>
  <c r="BJ14" i="69"/>
  <c r="BR14" i="69"/>
  <c r="D32" i="69"/>
  <c r="L32" i="69"/>
  <c r="T32" i="69"/>
  <c r="AB32" i="69"/>
  <c r="AJ32" i="69"/>
  <c r="AR32" i="69"/>
  <c r="AZ32" i="69"/>
  <c r="BH32" i="69"/>
  <c r="BP32" i="69"/>
  <c r="AN14" i="69"/>
  <c r="N32" i="69"/>
  <c r="BB32" i="69"/>
  <c r="G14" i="69"/>
  <c r="O14" i="69"/>
  <c r="W14" i="69"/>
  <c r="AE14" i="69"/>
  <c r="AM14" i="69"/>
  <c r="AU14" i="69"/>
  <c r="BC14" i="69"/>
  <c r="BK14" i="69"/>
  <c r="BS14" i="69"/>
  <c r="E32" i="69"/>
  <c r="M32" i="69"/>
  <c r="U32" i="69"/>
  <c r="AC32" i="69"/>
  <c r="AK32" i="69"/>
  <c r="AS32" i="69"/>
  <c r="BA32" i="69"/>
  <c r="BI32" i="69"/>
  <c r="H127" i="67"/>
  <c r="L127" i="67"/>
  <c r="P127" i="67"/>
  <c r="T127" i="67"/>
  <c r="X127" i="67"/>
  <c r="AB127" i="67"/>
  <c r="AF127" i="67"/>
  <c r="AJ127" i="67"/>
  <c r="AN127" i="67"/>
  <c r="AR127" i="67"/>
  <c r="AV127" i="67"/>
  <c r="AZ127" i="67"/>
  <c r="BD127" i="67"/>
  <c r="BH127" i="67"/>
  <c r="BL127" i="67"/>
  <c r="BP127" i="67"/>
  <c r="BT127" i="67"/>
  <c r="BX127" i="67"/>
  <c r="CB127" i="67"/>
  <c r="CF127" i="67"/>
  <c r="CJ127" i="67"/>
  <c r="CN127" i="67"/>
  <c r="CR127" i="67"/>
  <c r="CV127" i="67"/>
  <c r="CZ127" i="67"/>
  <c r="DD127" i="67"/>
  <c r="DH127" i="67"/>
  <c r="DL127" i="67"/>
  <c r="DP127" i="67"/>
  <c r="DT127" i="67"/>
  <c r="DX127" i="67"/>
  <c r="EB127" i="67"/>
  <c r="EF127" i="67"/>
  <c r="EJ127" i="67"/>
  <c r="EN127" i="67"/>
  <c r="ER127" i="67"/>
  <c r="EV127" i="67"/>
  <c r="K301" i="68"/>
  <c r="S301" i="68"/>
  <c r="AA301" i="68"/>
  <c r="AI301" i="68"/>
  <c r="AQ301" i="68"/>
  <c r="AY301" i="68"/>
  <c r="BG301" i="68"/>
  <c r="BO301" i="68"/>
  <c r="S107" i="69"/>
  <c r="S108" i="69" s="1"/>
  <c r="S36" i="69" s="1"/>
  <c r="S37" i="69" s="1"/>
  <c r="AI107" i="69"/>
  <c r="AI108" i="69" s="1"/>
  <c r="AI36" i="69" s="1"/>
  <c r="AI37" i="69" s="1"/>
  <c r="E127" i="69"/>
  <c r="E128" i="69" s="1"/>
  <c r="E70" i="69" s="1"/>
  <c r="E71" i="69" s="1"/>
  <c r="I127" i="69"/>
  <c r="I128" i="69" s="1"/>
  <c r="I70" i="69" s="1"/>
  <c r="I71" i="69" s="1"/>
  <c r="M127" i="69"/>
  <c r="M128" i="69" s="1"/>
  <c r="M70" i="69" s="1"/>
  <c r="M71" i="69" s="1"/>
  <c r="Q127" i="69"/>
  <c r="Q128" i="69" s="1"/>
  <c r="Q70" i="69" s="1"/>
  <c r="Q71" i="69" s="1"/>
  <c r="U127" i="69"/>
  <c r="U128" i="69" s="1"/>
  <c r="U70" i="69" s="1"/>
  <c r="U71" i="69" s="1"/>
  <c r="Y127" i="69"/>
  <c r="Y128" i="69" s="1"/>
  <c r="Y70" i="69" s="1"/>
  <c r="Y71" i="69" s="1"/>
  <c r="AC127" i="69"/>
  <c r="AC128" i="69" s="1"/>
  <c r="AC70" i="69" s="1"/>
  <c r="AC71" i="69" s="1"/>
  <c r="AG127" i="69"/>
  <c r="AG128" i="69" s="1"/>
  <c r="AG70" i="69" s="1"/>
  <c r="AG71" i="69" s="1"/>
  <c r="AK127" i="69"/>
  <c r="AK128" i="69" s="1"/>
  <c r="AK70" i="69" s="1"/>
  <c r="AK71" i="69" s="1"/>
  <c r="AO127" i="69"/>
  <c r="AO128" i="69" s="1"/>
  <c r="AO70" i="69" s="1"/>
  <c r="AO71" i="69" s="1"/>
  <c r="AS127" i="69"/>
  <c r="AS128" i="69" s="1"/>
  <c r="AS70" i="69" s="1"/>
  <c r="AS71" i="69" s="1"/>
  <c r="AW127" i="69"/>
  <c r="AW128" i="69" s="1"/>
  <c r="AW70" i="69" s="1"/>
  <c r="AW71" i="69" s="1"/>
  <c r="BA127" i="69"/>
  <c r="BA128" i="69" s="1"/>
  <c r="BA70" i="69" s="1"/>
  <c r="BA71" i="69" s="1"/>
  <c r="BE127" i="69"/>
  <c r="BE128" i="69" s="1"/>
  <c r="BE70" i="69" s="1"/>
  <c r="BE71" i="69" s="1"/>
  <c r="BI127" i="69"/>
  <c r="BI128" i="69" s="1"/>
  <c r="BI70" i="69" s="1"/>
  <c r="BI71" i="69" s="1"/>
  <c r="M137" i="69"/>
  <c r="M138" i="69" s="1"/>
  <c r="M85" i="69" s="1"/>
  <c r="M86" i="69" s="1"/>
  <c r="Q137" i="69"/>
  <c r="Q138" i="69" s="1"/>
  <c r="Q85" i="69" s="1"/>
  <c r="Q86" i="69" s="1"/>
  <c r="AC137" i="69"/>
  <c r="AC138" i="69" s="1"/>
  <c r="AC85" i="69" s="1"/>
  <c r="AC86" i="69" s="1"/>
  <c r="AG137" i="69"/>
  <c r="AG138" i="69" s="1"/>
  <c r="AG85" i="69" s="1"/>
  <c r="AG86" i="69" s="1"/>
  <c r="AS137" i="69"/>
  <c r="AS138" i="69" s="1"/>
  <c r="AS85" i="69" s="1"/>
  <c r="AS86" i="69" s="1"/>
  <c r="AW137" i="69"/>
  <c r="AW138" i="69" s="1"/>
  <c r="AW85" i="69" s="1"/>
  <c r="AW86" i="69" s="1"/>
  <c r="BI137" i="69"/>
  <c r="BI138" i="69" s="1"/>
  <c r="BI85" i="69" s="1"/>
  <c r="BI86" i="69" s="1"/>
  <c r="BM137" i="69"/>
  <c r="BM138" i="69" s="1"/>
  <c r="BM85" i="69" s="1"/>
  <c r="BM86" i="69" s="1"/>
  <c r="I301" i="68"/>
  <c r="Q301" i="68"/>
  <c r="Y301" i="68"/>
  <c r="AG301" i="68"/>
  <c r="AO301" i="68"/>
  <c r="AW301" i="68"/>
  <c r="BE301" i="68"/>
  <c r="BM301" i="68"/>
  <c r="BU301" i="68"/>
  <c r="E331" i="68"/>
  <c r="R34" i="65"/>
  <c r="F127" i="67"/>
  <c r="J127" i="67"/>
  <c r="N127" i="67"/>
  <c r="R127" i="67"/>
  <c r="V127" i="67"/>
  <c r="Z127" i="67"/>
  <c r="AD127" i="67"/>
  <c r="AH127" i="67"/>
  <c r="AL127" i="67"/>
  <c r="AP127" i="67"/>
  <c r="AT127" i="67"/>
  <c r="AX127" i="67"/>
  <c r="BB127" i="67"/>
  <c r="BF127" i="67"/>
  <c r="BJ127" i="67"/>
  <c r="BN127" i="67"/>
  <c r="BR127" i="67"/>
  <c r="BV127" i="67"/>
  <c r="BZ127" i="67"/>
  <c r="CD127" i="67"/>
  <c r="CH127" i="67"/>
  <c r="CL127" i="67"/>
  <c r="CP127" i="67"/>
  <c r="CT127" i="67"/>
  <c r="CX127" i="67"/>
  <c r="DB127" i="67"/>
  <c r="DF127" i="67"/>
  <c r="DJ127" i="67"/>
  <c r="DN127" i="67"/>
  <c r="DR127" i="67"/>
  <c r="DV127" i="67"/>
  <c r="DZ127" i="67"/>
  <c r="ED127" i="67"/>
  <c r="EH127" i="67"/>
  <c r="EL127" i="67"/>
  <c r="EP127" i="67"/>
  <c r="ET127" i="67"/>
  <c r="G127" i="67"/>
  <c r="K127" i="67"/>
  <c r="O127" i="67"/>
  <c r="S127" i="67"/>
  <c r="W127" i="67"/>
  <c r="AA127" i="67"/>
  <c r="AE127" i="67"/>
  <c r="AI127" i="67"/>
  <c r="AM127" i="67"/>
  <c r="AQ127" i="67"/>
  <c r="AU127" i="67"/>
  <c r="AY127" i="67"/>
  <c r="BC127" i="67"/>
  <c r="BG127" i="67"/>
  <c r="BK127" i="67"/>
  <c r="BO127" i="67"/>
  <c r="BS127" i="67"/>
  <c r="BW127" i="67"/>
  <c r="CA127" i="67"/>
  <c r="CE127" i="67"/>
  <c r="CI127" i="67"/>
  <c r="CM127" i="67"/>
  <c r="CQ127" i="67"/>
  <c r="CU127" i="67"/>
  <c r="CY127" i="67"/>
  <c r="DC127" i="67"/>
  <c r="DG127" i="67"/>
  <c r="DK127" i="67"/>
  <c r="DO127" i="67"/>
  <c r="DS127" i="67"/>
  <c r="DW127" i="67"/>
  <c r="EA127" i="67"/>
  <c r="EE127" i="67"/>
  <c r="EI127" i="67"/>
  <c r="EM127" i="67"/>
  <c r="EQ127" i="67"/>
  <c r="EU127" i="67"/>
  <c r="D127" i="67"/>
  <c r="BY127" i="67"/>
  <c r="CC127" i="67"/>
  <c r="CG127" i="67"/>
  <c r="CK127" i="67"/>
  <c r="CO127" i="67"/>
  <c r="CS127" i="67"/>
  <c r="CW127" i="67"/>
  <c r="DA127" i="67"/>
  <c r="DE127" i="67"/>
  <c r="DI127" i="67"/>
  <c r="DM127" i="67"/>
  <c r="DQ127" i="67"/>
  <c r="DU127" i="67"/>
  <c r="DY127" i="67"/>
  <c r="EC127" i="67"/>
  <c r="EG127" i="67"/>
  <c r="EK127" i="67"/>
  <c r="EO127" i="67"/>
  <c r="ES127" i="67"/>
  <c r="EW127" i="67"/>
  <c r="DM15" i="67"/>
  <c r="BN97" i="69"/>
  <c r="BN98" i="69" s="1"/>
  <c r="BN17" i="69" s="1"/>
  <c r="BN18" i="69" s="1"/>
  <c r="F34" i="65"/>
  <c r="N34" i="65"/>
  <c r="C107" i="69"/>
  <c r="C108" i="69" s="1"/>
  <c r="C36" i="69" s="1"/>
  <c r="C37" i="69" s="1"/>
  <c r="AY107" i="69"/>
  <c r="AY108" i="69" s="1"/>
  <c r="AY36" i="69" s="1"/>
  <c r="AY37" i="69" s="1"/>
  <c r="BO107" i="69"/>
  <c r="BO108" i="69" s="1"/>
  <c r="BO36" i="69" s="1"/>
  <c r="BO37" i="69" s="1"/>
  <c r="C117" i="69"/>
  <c r="C118" i="69" s="1"/>
  <c r="C52" i="69" s="1"/>
  <c r="C53" i="69" s="1"/>
  <c r="G117" i="69"/>
  <c r="G118" i="69" s="1"/>
  <c r="G52" i="69" s="1"/>
  <c r="G53" i="69" s="1"/>
  <c r="K117" i="69"/>
  <c r="K118" i="69" s="1"/>
  <c r="K52" i="69" s="1"/>
  <c r="K53" i="69" s="1"/>
  <c r="O117" i="69"/>
  <c r="O118" i="69" s="1"/>
  <c r="O52" i="69" s="1"/>
  <c r="O53" i="69" s="1"/>
  <c r="S117" i="69"/>
  <c r="S118" i="69" s="1"/>
  <c r="S52" i="69" s="1"/>
  <c r="S53" i="69" s="1"/>
  <c r="W117" i="69"/>
  <c r="W118" i="69" s="1"/>
  <c r="W52" i="69" s="1"/>
  <c r="W53" i="69" s="1"/>
  <c r="AA117" i="69"/>
  <c r="AA118" i="69" s="1"/>
  <c r="AA52" i="69" s="1"/>
  <c r="AA53" i="69" s="1"/>
  <c r="AE117" i="69"/>
  <c r="AE118" i="69" s="1"/>
  <c r="AE52" i="69" s="1"/>
  <c r="AE53" i="69" s="1"/>
  <c r="AI117" i="69"/>
  <c r="AI118" i="69" s="1"/>
  <c r="AI52" i="69" s="1"/>
  <c r="AI53" i="69" s="1"/>
  <c r="AM117" i="69"/>
  <c r="AM118" i="69" s="1"/>
  <c r="AM52" i="69" s="1"/>
  <c r="AM53" i="69" s="1"/>
  <c r="AQ117" i="69"/>
  <c r="AQ118" i="69" s="1"/>
  <c r="AQ52" i="69" s="1"/>
  <c r="AQ53" i="69" s="1"/>
  <c r="AU117" i="69"/>
  <c r="AU118" i="69" s="1"/>
  <c r="AU52" i="69" s="1"/>
  <c r="AU53" i="69" s="1"/>
  <c r="AY117" i="69"/>
  <c r="AY118" i="69" s="1"/>
  <c r="AY52" i="69" s="1"/>
  <c r="AY53" i="69" s="1"/>
  <c r="BC117" i="69"/>
  <c r="BC118" i="69" s="1"/>
  <c r="BC52" i="69" s="1"/>
  <c r="BC53" i="69" s="1"/>
  <c r="BG117" i="69"/>
  <c r="BG118" i="69" s="1"/>
  <c r="BG52" i="69" s="1"/>
  <c r="BG53" i="69" s="1"/>
  <c r="BK117" i="69"/>
  <c r="BK118" i="69" s="1"/>
  <c r="BK52" i="69" s="1"/>
  <c r="BK53" i="69" s="1"/>
  <c r="BO117" i="69"/>
  <c r="BO118" i="69" s="1"/>
  <c r="BO52" i="69" s="1"/>
  <c r="BO53" i="69" s="1"/>
  <c r="BS117" i="69"/>
  <c r="BS118" i="69" s="1"/>
  <c r="BS52" i="69" s="1"/>
  <c r="BS53" i="69" s="1"/>
  <c r="H34" i="65"/>
  <c r="L34" i="65"/>
  <c r="P34" i="65"/>
  <c r="T34" i="65"/>
  <c r="Z84" i="65"/>
  <c r="AH84" i="65"/>
  <c r="AQ38" i="66"/>
  <c r="AQ41" i="66" s="1"/>
  <c r="AQ42" i="66" s="1"/>
  <c r="M15" i="67"/>
  <c r="AC15" i="67"/>
  <c r="AS15" i="67"/>
  <c r="BM15" i="67"/>
  <c r="CC15" i="67"/>
  <c r="CW15" i="67"/>
  <c r="DE15" i="67"/>
  <c r="DU15" i="67"/>
  <c r="EK15" i="67"/>
  <c r="K63" i="67"/>
  <c r="K76" i="67" s="1"/>
  <c r="K64" i="67"/>
  <c r="K77" i="67" s="1"/>
  <c r="K68" i="67"/>
  <c r="K81" i="67" s="1"/>
  <c r="K69" i="67"/>
  <c r="K82" i="67" s="1"/>
  <c r="K66" i="67"/>
  <c r="K79" i="67" s="1"/>
  <c r="K70" i="67"/>
  <c r="K83" i="67" s="1"/>
  <c r="K71" i="67"/>
  <c r="K84" i="67" s="1"/>
  <c r="K65" i="67"/>
  <c r="K78" i="67" s="1"/>
  <c r="K72" i="67"/>
  <c r="K85" i="67" s="1"/>
  <c r="K73" i="67"/>
  <c r="K86" i="67" s="1"/>
  <c r="K74" i="67"/>
  <c r="K87" i="67" s="1"/>
  <c r="K67" i="67"/>
  <c r="K80" i="67" s="1"/>
  <c r="K92" i="67"/>
  <c r="K105" i="67" s="1"/>
  <c r="K93" i="67"/>
  <c r="K106" i="67" s="1"/>
  <c r="K94" i="67"/>
  <c r="K107" i="67" s="1"/>
  <c r="K96" i="67"/>
  <c r="K109" i="67" s="1"/>
  <c r="K100" i="67"/>
  <c r="K113" i="67" s="1"/>
  <c r="K97" i="67"/>
  <c r="K110" i="67" s="1"/>
  <c r="K101" i="67"/>
  <c r="K114" i="67" s="1"/>
  <c r="K91" i="67"/>
  <c r="K104" i="67" s="1"/>
  <c r="K99" i="67"/>
  <c r="K112" i="67" s="1"/>
  <c r="K102" i="67"/>
  <c r="K115" i="67" s="1"/>
  <c r="K95" i="67"/>
  <c r="K108" i="67" s="1"/>
  <c r="K98" i="67"/>
  <c r="K111" i="67" s="1"/>
  <c r="AA63" i="67"/>
  <c r="AA76" i="67" s="1"/>
  <c r="AA64" i="67"/>
  <c r="AA77" i="67" s="1"/>
  <c r="AA68" i="67"/>
  <c r="AA81" i="67" s="1"/>
  <c r="AA69" i="67"/>
  <c r="AA82" i="67" s="1"/>
  <c r="AA66" i="67"/>
  <c r="AA79" i="67" s="1"/>
  <c r="AA70" i="67"/>
  <c r="AA83" i="67" s="1"/>
  <c r="AA71" i="67"/>
  <c r="AA84" i="67" s="1"/>
  <c r="AA72" i="67"/>
  <c r="AA85" i="67" s="1"/>
  <c r="AA73" i="67"/>
  <c r="AA86" i="67" s="1"/>
  <c r="AA65" i="67"/>
  <c r="AA78" i="67" s="1"/>
  <c r="AA74" i="67"/>
  <c r="AA87" i="67" s="1"/>
  <c r="AA67" i="67"/>
  <c r="AA80" i="67" s="1"/>
  <c r="AA92" i="67"/>
  <c r="AA105" i="67" s="1"/>
  <c r="AA93" i="67"/>
  <c r="AA106" i="67" s="1"/>
  <c r="AA94" i="67"/>
  <c r="AA107" i="67" s="1"/>
  <c r="AA96" i="67"/>
  <c r="AA109" i="67" s="1"/>
  <c r="AA100" i="67"/>
  <c r="AA113" i="67" s="1"/>
  <c r="AA97" i="67"/>
  <c r="AA110" i="67" s="1"/>
  <c r="AA101" i="67"/>
  <c r="AA114" i="67" s="1"/>
  <c r="AA91" i="67"/>
  <c r="AA104" i="67" s="1"/>
  <c r="AA95" i="67"/>
  <c r="AA108" i="67" s="1"/>
  <c r="AA99" i="67"/>
  <c r="AA112" i="67" s="1"/>
  <c r="AA102" i="67"/>
  <c r="AA115" i="67" s="1"/>
  <c r="AA98" i="67"/>
  <c r="AA111" i="67" s="1"/>
  <c r="AQ63" i="67"/>
  <c r="AQ76" i="67" s="1"/>
  <c r="AQ64" i="67"/>
  <c r="AQ77" i="67" s="1"/>
  <c r="AQ68" i="67"/>
  <c r="AQ81" i="67" s="1"/>
  <c r="AQ65" i="67"/>
  <c r="AQ78" i="67" s="1"/>
  <c r="AQ66" i="67"/>
  <c r="AQ79" i="67" s="1"/>
  <c r="AQ70" i="67"/>
  <c r="AQ83" i="67" s="1"/>
  <c r="AQ71" i="67"/>
  <c r="AQ84" i="67" s="1"/>
  <c r="AQ72" i="67"/>
  <c r="AQ85" i="67" s="1"/>
  <c r="AQ67" i="67"/>
  <c r="AQ80" i="67" s="1"/>
  <c r="AQ73" i="67"/>
  <c r="AQ86" i="67" s="1"/>
  <c r="AQ74" i="67"/>
  <c r="AQ87" i="67" s="1"/>
  <c r="AQ69" i="67"/>
  <c r="AQ82" i="67" s="1"/>
  <c r="AQ92" i="67"/>
  <c r="AQ105" i="67" s="1"/>
  <c r="AQ93" i="67"/>
  <c r="AQ106" i="67" s="1"/>
  <c r="AQ94" i="67"/>
  <c r="AQ107" i="67" s="1"/>
  <c r="AQ96" i="67"/>
  <c r="AQ109" i="67" s="1"/>
  <c r="AQ100" i="67"/>
  <c r="AQ113" i="67" s="1"/>
  <c r="AQ97" i="67"/>
  <c r="AQ110" i="67" s="1"/>
  <c r="AQ101" i="67"/>
  <c r="AQ114" i="67" s="1"/>
  <c r="AQ91" i="67"/>
  <c r="AQ104" i="67" s="1"/>
  <c r="AQ99" i="67"/>
  <c r="AQ112" i="67" s="1"/>
  <c r="AQ102" i="67"/>
  <c r="AQ115" i="67" s="1"/>
  <c r="AQ98" i="67"/>
  <c r="AQ111" i="67" s="1"/>
  <c r="AQ95" i="67"/>
  <c r="AQ108" i="67" s="1"/>
  <c r="BG63" i="67"/>
  <c r="BG76" i="67" s="1"/>
  <c r="BG64" i="67"/>
  <c r="BG77" i="67" s="1"/>
  <c r="BG68" i="67"/>
  <c r="BG81" i="67" s="1"/>
  <c r="BG65" i="67"/>
  <c r="BG78" i="67" s="1"/>
  <c r="BG66" i="67"/>
  <c r="BG79" i="67" s="1"/>
  <c r="BG70" i="67"/>
  <c r="BG83" i="67" s="1"/>
  <c r="BG71" i="67"/>
  <c r="BG84" i="67" s="1"/>
  <c r="BG72" i="67"/>
  <c r="BG85" i="67" s="1"/>
  <c r="BG73" i="67"/>
  <c r="BG86" i="67" s="1"/>
  <c r="BG67" i="67"/>
  <c r="BG80" i="67" s="1"/>
  <c r="BG74" i="67"/>
  <c r="BG87" i="67" s="1"/>
  <c r="BG69" i="67"/>
  <c r="BG82" i="67" s="1"/>
  <c r="BG92" i="67"/>
  <c r="BG105" i="67" s="1"/>
  <c r="BG93" i="67"/>
  <c r="BG106" i="67" s="1"/>
  <c r="BG94" i="67"/>
  <c r="BG107" i="67" s="1"/>
  <c r="BG96" i="67"/>
  <c r="BG109" i="67" s="1"/>
  <c r="BG100" i="67"/>
  <c r="BG113" i="67" s="1"/>
  <c r="BG97" i="67"/>
  <c r="BG110" i="67" s="1"/>
  <c r="BG101" i="67"/>
  <c r="BG114" i="67" s="1"/>
  <c r="BG91" i="67"/>
  <c r="BG104" i="67" s="1"/>
  <c r="BG95" i="67"/>
  <c r="BG108" i="67" s="1"/>
  <c r="BG99" i="67"/>
  <c r="BG112" i="67" s="1"/>
  <c r="BG102" i="67"/>
  <c r="BG115" i="67" s="1"/>
  <c r="BG98" i="67"/>
  <c r="BG111" i="67" s="1"/>
  <c r="BW63" i="67"/>
  <c r="BW76" i="67" s="1"/>
  <c r="BW64" i="67"/>
  <c r="BW77" i="67" s="1"/>
  <c r="BW68" i="67"/>
  <c r="BW81" i="67" s="1"/>
  <c r="BW65" i="67"/>
  <c r="BW78" i="67" s="1"/>
  <c r="BW66" i="67"/>
  <c r="BW79" i="67" s="1"/>
  <c r="BW70" i="67"/>
  <c r="BW83" i="67" s="1"/>
  <c r="BW71" i="67"/>
  <c r="BW84" i="67" s="1"/>
  <c r="BW72" i="67"/>
  <c r="BW85" i="67" s="1"/>
  <c r="BW73" i="67"/>
  <c r="BW86" i="67" s="1"/>
  <c r="BW74" i="67"/>
  <c r="BW87" i="67" s="1"/>
  <c r="BW67" i="67"/>
  <c r="BW80" i="67" s="1"/>
  <c r="BW69" i="67"/>
  <c r="BW82" i="67" s="1"/>
  <c r="BW92" i="67"/>
  <c r="BW105" i="67" s="1"/>
  <c r="BW93" i="67"/>
  <c r="BW106" i="67" s="1"/>
  <c r="BW94" i="67"/>
  <c r="BW107" i="67" s="1"/>
  <c r="BW96" i="67"/>
  <c r="BW109" i="67" s="1"/>
  <c r="BW100" i="67"/>
  <c r="BW113" i="67" s="1"/>
  <c r="BW97" i="67"/>
  <c r="BW110" i="67" s="1"/>
  <c r="BW101" i="67"/>
  <c r="BW114" i="67" s="1"/>
  <c r="BW95" i="67"/>
  <c r="BW108" i="67" s="1"/>
  <c r="BW91" i="67"/>
  <c r="BW104" i="67" s="1"/>
  <c r="BW99" i="67"/>
  <c r="BW112" i="67" s="1"/>
  <c r="BW102" i="67"/>
  <c r="BW115" i="67" s="1"/>
  <c r="BW98" i="67"/>
  <c r="BW111" i="67" s="1"/>
  <c r="CQ63" i="67"/>
  <c r="CQ76" i="67" s="1"/>
  <c r="CQ64" i="67"/>
  <c r="CQ77" i="67" s="1"/>
  <c r="CQ68" i="67"/>
  <c r="CQ81" i="67" s="1"/>
  <c r="CQ65" i="67"/>
  <c r="CQ78" i="67" s="1"/>
  <c r="CQ66" i="67"/>
  <c r="CQ79" i="67" s="1"/>
  <c r="CQ67" i="67"/>
  <c r="CQ80" i="67" s="1"/>
  <c r="CQ70" i="67"/>
  <c r="CQ83" i="67" s="1"/>
  <c r="CQ71" i="67"/>
  <c r="CQ84" i="67" s="1"/>
  <c r="CQ72" i="67"/>
  <c r="CQ85" i="67" s="1"/>
  <c r="CQ69" i="67"/>
  <c r="CQ82" i="67" s="1"/>
  <c r="CQ73" i="67"/>
  <c r="CQ86" i="67" s="1"/>
  <c r="CQ74" i="67"/>
  <c r="CQ87" i="67" s="1"/>
  <c r="CQ92" i="67"/>
  <c r="CQ105" i="67" s="1"/>
  <c r="CQ93" i="67"/>
  <c r="CQ106" i="67" s="1"/>
  <c r="CQ94" i="67"/>
  <c r="CQ107" i="67" s="1"/>
  <c r="CQ91" i="67"/>
  <c r="CQ104" i="67" s="1"/>
  <c r="CQ96" i="67"/>
  <c r="CQ109" i="67" s="1"/>
  <c r="CQ100" i="67"/>
  <c r="CQ113" i="67" s="1"/>
  <c r="CQ97" i="67"/>
  <c r="CQ110" i="67" s="1"/>
  <c r="CQ101" i="67"/>
  <c r="CQ114" i="67" s="1"/>
  <c r="CQ99" i="67"/>
  <c r="CQ112" i="67" s="1"/>
  <c r="CQ98" i="67"/>
  <c r="CQ111" i="67" s="1"/>
  <c r="CQ95" i="67"/>
  <c r="CQ108" i="67" s="1"/>
  <c r="CQ102" i="67"/>
  <c r="CQ115" i="67" s="1"/>
  <c r="DG63" i="67"/>
  <c r="DG76" i="67" s="1"/>
  <c r="DG64" i="67"/>
  <c r="DG77" i="67" s="1"/>
  <c r="DG68" i="67"/>
  <c r="DG81" i="67" s="1"/>
  <c r="DG65" i="67"/>
  <c r="DG78" i="67" s="1"/>
  <c r="DG66" i="67"/>
  <c r="DG79" i="67" s="1"/>
  <c r="DG67" i="67"/>
  <c r="DG80" i="67" s="1"/>
  <c r="DG70" i="67"/>
  <c r="DG83" i="67" s="1"/>
  <c r="DG71" i="67"/>
  <c r="DG84" i="67" s="1"/>
  <c r="DG69" i="67"/>
  <c r="DG82" i="67" s="1"/>
  <c r="DG73" i="67"/>
  <c r="DG86" i="67" s="1"/>
  <c r="DG74" i="67"/>
  <c r="DG87" i="67" s="1"/>
  <c r="DG72" i="67"/>
  <c r="DG85" i="67" s="1"/>
  <c r="DG92" i="67"/>
  <c r="DG105" i="67" s="1"/>
  <c r="DG93" i="67"/>
  <c r="DG106" i="67" s="1"/>
  <c r="DG91" i="67"/>
  <c r="DG104" i="67" s="1"/>
  <c r="DG96" i="67"/>
  <c r="DG109" i="67" s="1"/>
  <c r="DG100" i="67"/>
  <c r="DG113" i="67" s="1"/>
  <c r="DG94" i="67"/>
  <c r="DG107" i="67" s="1"/>
  <c r="DG97" i="67"/>
  <c r="DG110" i="67" s="1"/>
  <c r="DG101" i="67"/>
  <c r="DG114" i="67" s="1"/>
  <c r="DG99" i="67"/>
  <c r="DG112" i="67" s="1"/>
  <c r="DG98" i="67"/>
  <c r="DG111" i="67" s="1"/>
  <c r="DG95" i="67"/>
  <c r="DG108" i="67" s="1"/>
  <c r="DG102" i="67"/>
  <c r="DG115" i="67" s="1"/>
  <c r="DW63" i="67"/>
  <c r="DW76" i="67" s="1"/>
  <c r="DW64" i="67"/>
  <c r="DW77" i="67" s="1"/>
  <c r="DW68" i="67"/>
  <c r="DW81" i="67" s="1"/>
  <c r="DW65" i="67"/>
  <c r="DW78" i="67" s="1"/>
  <c r="DW66" i="67"/>
  <c r="DW79" i="67" s="1"/>
  <c r="DW67" i="67"/>
  <c r="DW80" i="67" s="1"/>
  <c r="DW70" i="67"/>
  <c r="DW83" i="67" s="1"/>
  <c r="DW71" i="67"/>
  <c r="DW84" i="67" s="1"/>
  <c r="DW69" i="67"/>
  <c r="DW82" i="67" s="1"/>
  <c r="DW73" i="67"/>
  <c r="DW86" i="67" s="1"/>
  <c r="DW74" i="67"/>
  <c r="DW87" i="67" s="1"/>
  <c r="DW72" i="67"/>
  <c r="DW85" i="67" s="1"/>
  <c r="DW92" i="67"/>
  <c r="DW105" i="67" s="1"/>
  <c r="DW93" i="67"/>
  <c r="DW106" i="67" s="1"/>
  <c r="DW91" i="67"/>
  <c r="DW104" i="67" s="1"/>
  <c r="DW96" i="67"/>
  <c r="DW109" i="67" s="1"/>
  <c r="DW100" i="67"/>
  <c r="DW113" i="67" s="1"/>
  <c r="DW94" i="67"/>
  <c r="DW107" i="67" s="1"/>
  <c r="DW97" i="67"/>
  <c r="DW110" i="67" s="1"/>
  <c r="DW101" i="67"/>
  <c r="DW114" i="67" s="1"/>
  <c r="DW99" i="67"/>
  <c r="DW112" i="67" s="1"/>
  <c r="DW98" i="67"/>
  <c r="DW111" i="67" s="1"/>
  <c r="DW95" i="67"/>
  <c r="DW108" i="67" s="1"/>
  <c r="DW102" i="67"/>
  <c r="DW115" i="67" s="1"/>
  <c r="EM63" i="67"/>
  <c r="EM76" i="67" s="1"/>
  <c r="EM64" i="67"/>
  <c r="EM77" i="67" s="1"/>
  <c r="EM68" i="67"/>
  <c r="EM81" i="67" s="1"/>
  <c r="EM65" i="67"/>
  <c r="EM78" i="67" s="1"/>
  <c r="EM66" i="67"/>
  <c r="EM79" i="67" s="1"/>
  <c r="EM67" i="67"/>
  <c r="EM80" i="67" s="1"/>
  <c r="EM70" i="67"/>
  <c r="EM83" i="67" s="1"/>
  <c r="EM71" i="67"/>
  <c r="EM84" i="67" s="1"/>
  <c r="EM69" i="67"/>
  <c r="EM82" i="67" s="1"/>
  <c r="EM73" i="67"/>
  <c r="EM86" i="67" s="1"/>
  <c r="EM74" i="67"/>
  <c r="EM87" i="67" s="1"/>
  <c r="EM72" i="67"/>
  <c r="EM85" i="67" s="1"/>
  <c r="EM92" i="67"/>
  <c r="EM105" i="67" s="1"/>
  <c r="EM93" i="67"/>
  <c r="EM106" i="67" s="1"/>
  <c r="EM91" i="67"/>
  <c r="EM104" i="67" s="1"/>
  <c r="EM96" i="67"/>
  <c r="EM109" i="67" s="1"/>
  <c r="EM100" i="67"/>
  <c r="EM113" i="67" s="1"/>
  <c r="EM94" i="67"/>
  <c r="EM107" i="67" s="1"/>
  <c r="EM97" i="67"/>
  <c r="EM110" i="67" s="1"/>
  <c r="EM101" i="67"/>
  <c r="EM114" i="67" s="1"/>
  <c r="EM99" i="67"/>
  <c r="EM112" i="67" s="1"/>
  <c r="EM98" i="67"/>
  <c r="EM111" i="67" s="1"/>
  <c r="EM95" i="67"/>
  <c r="EM108" i="67" s="1"/>
  <c r="EM102" i="67"/>
  <c r="EM115" i="67" s="1"/>
  <c r="N53" i="67"/>
  <c r="N56" i="67" s="1"/>
  <c r="N75" i="67"/>
  <c r="N88" i="67" s="1"/>
  <c r="N103" i="67"/>
  <c r="N116" i="67" s="1"/>
  <c r="AD53" i="67"/>
  <c r="AD56" i="67" s="1"/>
  <c r="AD75" i="67"/>
  <c r="AD88" i="67" s="1"/>
  <c r="AD103" i="67"/>
  <c r="AD116" i="67" s="1"/>
  <c r="AT53" i="67"/>
  <c r="AT56" i="67" s="1"/>
  <c r="AT75" i="67"/>
  <c r="AT88" i="67" s="1"/>
  <c r="AT103" i="67"/>
  <c r="AT116" i="67" s="1"/>
  <c r="BJ53" i="67"/>
  <c r="BJ56" i="67" s="1"/>
  <c r="BJ75" i="67"/>
  <c r="BJ88" i="67" s="1"/>
  <c r="BJ103" i="67"/>
  <c r="BJ116" i="67" s="1"/>
  <c r="BZ53" i="67"/>
  <c r="BZ56" i="67" s="1"/>
  <c r="BZ75" i="67"/>
  <c r="BZ88" i="67" s="1"/>
  <c r="BZ103" i="67"/>
  <c r="BZ116" i="67" s="1"/>
  <c r="CP53" i="67"/>
  <c r="CP56" i="67" s="1"/>
  <c r="CP75" i="67"/>
  <c r="CP88" i="67" s="1"/>
  <c r="CP103" i="67"/>
  <c r="CP116" i="67" s="1"/>
  <c r="DF53" i="67"/>
  <c r="DF56" i="67" s="1"/>
  <c r="DF75" i="67"/>
  <c r="DF88" i="67" s="1"/>
  <c r="DF103" i="67"/>
  <c r="DF116" i="67" s="1"/>
  <c r="DV53" i="67"/>
  <c r="DV56" i="67" s="1"/>
  <c r="DV75" i="67"/>
  <c r="DV88" i="67" s="1"/>
  <c r="DV103" i="67"/>
  <c r="DV116" i="67" s="1"/>
  <c r="EL53" i="67"/>
  <c r="EL56" i="67" s="1"/>
  <c r="EL75" i="67"/>
  <c r="EL88" i="67" s="1"/>
  <c r="EL103" i="67"/>
  <c r="EL116" i="67" s="1"/>
  <c r="R97" i="69"/>
  <c r="R98" i="69" s="1"/>
  <c r="R17" i="69" s="1"/>
  <c r="R18" i="69" s="1"/>
  <c r="AH97" i="69"/>
  <c r="AH98" i="69" s="1"/>
  <c r="AH17" i="69" s="1"/>
  <c r="AH18" i="69" s="1"/>
  <c r="AX97" i="69"/>
  <c r="AX98" i="69" s="1"/>
  <c r="AX17" i="69" s="1"/>
  <c r="AX18" i="69" s="1"/>
  <c r="AE38" i="66"/>
  <c r="AE41" i="66" s="1"/>
  <c r="AE42" i="66" s="1"/>
  <c r="AU38" i="66"/>
  <c r="AU41" i="66" s="1"/>
  <c r="AU42" i="66" s="1"/>
  <c r="I15" i="67"/>
  <c r="Y15" i="67"/>
  <c r="AK15" i="67"/>
  <c r="AW15" i="67"/>
  <c r="BI15" i="67"/>
  <c r="BU15" i="67"/>
  <c r="CG15" i="67"/>
  <c r="CS15" i="67"/>
  <c r="DI15" i="67"/>
  <c r="EO15" i="67"/>
  <c r="EW15" i="67"/>
  <c r="S63" i="67"/>
  <c r="S76" i="67" s="1"/>
  <c r="S64" i="67"/>
  <c r="S77" i="67" s="1"/>
  <c r="S68" i="67"/>
  <c r="S81" i="67" s="1"/>
  <c r="S65" i="67"/>
  <c r="S78" i="67" s="1"/>
  <c r="S69" i="67"/>
  <c r="S82" i="67" s="1"/>
  <c r="S66" i="67"/>
  <c r="S79" i="67" s="1"/>
  <c r="S70" i="67"/>
  <c r="S83" i="67" s="1"/>
  <c r="S67" i="67"/>
  <c r="S80" i="67" s="1"/>
  <c r="S71" i="67"/>
  <c r="S84" i="67" s="1"/>
  <c r="S72" i="67"/>
  <c r="S85" i="67" s="1"/>
  <c r="S73" i="67"/>
  <c r="S86" i="67" s="1"/>
  <c r="S74" i="67"/>
  <c r="S87" i="67" s="1"/>
  <c r="S92" i="67"/>
  <c r="S105" i="67" s="1"/>
  <c r="S93" i="67"/>
  <c r="S106" i="67" s="1"/>
  <c r="S94" i="67"/>
  <c r="S107" i="67" s="1"/>
  <c r="S95" i="67"/>
  <c r="S108" i="67" s="1"/>
  <c r="S96" i="67"/>
  <c r="S109" i="67" s="1"/>
  <c r="S100" i="67"/>
  <c r="S113" i="67" s="1"/>
  <c r="S91" i="67"/>
  <c r="S104" i="67" s="1"/>
  <c r="S97" i="67"/>
  <c r="S110" i="67" s="1"/>
  <c r="S101" i="67"/>
  <c r="S114" i="67" s="1"/>
  <c r="S99" i="67"/>
  <c r="S112" i="67" s="1"/>
  <c r="S102" i="67"/>
  <c r="S115" i="67" s="1"/>
  <c r="S98" i="67"/>
  <c r="S111" i="67" s="1"/>
  <c r="AE63" i="67"/>
  <c r="AE76" i="67" s="1"/>
  <c r="AE64" i="67"/>
  <c r="AE77" i="67" s="1"/>
  <c r="AE65" i="67"/>
  <c r="AE78" i="67" s="1"/>
  <c r="AE68" i="67"/>
  <c r="AE81" i="67" s="1"/>
  <c r="AE69" i="67"/>
  <c r="AE82" i="67" s="1"/>
  <c r="AE66" i="67"/>
  <c r="AE79" i="67" s="1"/>
  <c r="AE67" i="67"/>
  <c r="AE80" i="67" s="1"/>
  <c r="AE70" i="67"/>
  <c r="AE83" i="67" s="1"/>
  <c r="AE71" i="67"/>
  <c r="AE84" i="67" s="1"/>
  <c r="AE72" i="67"/>
  <c r="AE85" i="67" s="1"/>
  <c r="AE73" i="67"/>
  <c r="AE86" i="67" s="1"/>
  <c r="AE74" i="67"/>
  <c r="AE87" i="67" s="1"/>
  <c r="AE92" i="67"/>
  <c r="AE105" i="67" s="1"/>
  <c r="AE93" i="67"/>
  <c r="AE106" i="67" s="1"/>
  <c r="AE94" i="67"/>
  <c r="AE107" i="67" s="1"/>
  <c r="AE91" i="67"/>
  <c r="AE104" i="67" s="1"/>
  <c r="AE96" i="67"/>
  <c r="AE109" i="67" s="1"/>
  <c r="AE100" i="67"/>
  <c r="AE113" i="67" s="1"/>
  <c r="AE95" i="67"/>
  <c r="AE108" i="67" s="1"/>
  <c r="AE97" i="67"/>
  <c r="AE110" i="67" s="1"/>
  <c r="AE101" i="67"/>
  <c r="AE114" i="67" s="1"/>
  <c r="AE99" i="67"/>
  <c r="AE112" i="67" s="1"/>
  <c r="AE98" i="67"/>
  <c r="AE111" i="67" s="1"/>
  <c r="AE102" i="67"/>
  <c r="AE115" i="67" s="1"/>
  <c r="AU63" i="67"/>
  <c r="AU76" i="67" s="1"/>
  <c r="AU64" i="67"/>
  <c r="AU77" i="67" s="1"/>
  <c r="AU68" i="67"/>
  <c r="AU81" i="67" s="1"/>
  <c r="AU65" i="67"/>
  <c r="AU78" i="67" s="1"/>
  <c r="AU66" i="67"/>
  <c r="AU79" i="67" s="1"/>
  <c r="AU67" i="67"/>
  <c r="AU80" i="67" s="1"/>
  <c r="AU70" i="67"/>
  <c r="AU83" i="67" s="1"/>
  <c r="AU71" i="67"/>
  <c r="AU84" i="67" s="1"/>
  <c r="AU72" i="67"/>
  <c r="AU85" i="67" s="1"/>
  <c r="AU69" i="67"/>
  <c r="AU82" i="67" s="1"/>
  <c r="AU73" i="67"/>
  <c r="AU86" i="67" s="1"/>
  <c r="AU74" i="67"/>
  <c r="AU87" i="67" s="1"/>
  <c r="AU92" i="67"/>
  <c r="AU105" i="67" s="1"/>
  <c r="AU93" i="67"/>
  <c r="AU106" i="67" s="1"/>
  <c r="AU94" i="67"/>
  <c r="AU107" i="67" s="1"/>
  <c r="AU91" i="67"/>
  <c r="AU104" i="67" s="1"/>
  <c r="AU96" i="67"/>
  <c r="AU109" i="67" s="1"/>
  <c r="AU100" i="67"/>
  <c r="AU113" i="67" s="1"/>
  <c r="AU95" i="67"/>
  <c r="AU108" i="67" s="1"/>
  <c r="AU97" i="67"/>
  <c r="AU110" i="67" s="1"/>
  <c r="AU101" i="67"/>
  <c r="AU114" i="67" s="1"/>
  <c r="AU99" i="67"/>
  <c r="AU112" i="67" s="1"/>
  <c r="AU98" i="67"/>
  <c r="AU111" i="67" s="1"/>
  <c r="AU102" i="67"/>
  <c r="AU115" i="67" s="1"/>
  <c r="BK63" i="67"/>
  <c r="BK76" i="67" s="1"/>
  <c r="BK64" i="67"/>
  <c r="BK77" i="67" s="1"/>
  <c r="BK68" i="67"/>
  <c r="BK81" i="67" s="1"/>
  <c r="BK65" i="67"/>
  <c r="BK78" i="67" s="1"/>
  <c r="BK66" i="67"/>
  <c r="BK79" i="67" s="1"/>
  <c r="BK67" i="67"/>
  <c r="BK80" i="67" s="1"/>
  <c r="BK70" i="67"/>
  <c r="BK83" i="67" s="1"/>
  <c r="BK71" i="67"/>
  <c r="BK84" i="67" s="1"/>
  <c r="BK72" i="67"/>
  <c r="BK85" i="67" s="1"/>
  <c r="BK69" i="67"/>
  <c r="BK82" i="67" s="1"/>
  <c r="BK73" i="67"/>
  <c r="BK86" i="67" s="1"/>
  <c r="BK74" i="67"/>
  <c r="BK87" i="67" s="1"/>
  <c r="BK92" i="67"/>
  <c r="BK105" i="67" s="1"/>
  <c r="BK93" i="67"/>
  <c r="BK106" i="67" s="1"/>
  <c r="BK94" i="67"/>
  <c r="BK107" i="67" s="1"/>
  <c r="BK91" i="67"/>
  <c r="BK104" i="67" s="1"/>
  <c r="BK96" i="67"/>
  <c r="BK109" i="67" s="1"/>
  <c r="BK100" i="67"/>
  <c r="BK113" i="67" s="1"/>
  <c r="BK95" i="67"/>
  <c r="BK108" i="67" s="1"/>
  <c r="BK97" i="67"/>
  <c r="BK110" i="67" s="1"/>
  <c r="BK101" i="67"/>
  <c r="BK114" i="67" s="1"/>
  <c r="BK99" i="67"/>
  <c r="BK112" i="67" s="1"/>
  <c r="BK98" i="67"/>
  <c r="BK111" i="67" s="1"/>
  <c r="BK102" i="67"/>
  <c r="BK115" i="67" s="1"/>
  <c r="CA63" i="67"/>
  <c r="CA76" i="67" s="1"/>
  <c r="CA64" i="67"/>
  <c r="CA77" i="67" s="1"/>
  <c r="CA68" i="67"/>
  <c r="CA81" i="67" s="1"/>
  <c r="CA65" i="67"/>
  <c r="CA78" i="67" s="1"/>
  <c r="CA66" i="67"/>
  <c r="CA79" i="67" s="1"/>
  <c r="CA67" i="67"/>
  <c r="CA80" i="67" s="1"/>
  <c r="CA70" i="67"/>
  <c r="CA83" i="67" s="1"/>
  <c r="CA71" i="67"/>
  <c r="CA84" i="67" s="1"/>
  <c r="CA72" i="67"/>
  <c r="CA85" i="67" s="1"/>
  <c r="CA69" i="67"/>
  <c r="CA82" i="67" s="1"/>
  <c r="CA73" i="67"/>
  <c r="CA86" i="67" s="1"/>
  <c r="CA74" i="67"/>
  <c r="CA87" i="67" s="1"/>
  <c r="CA92" i="67"/>
  <c r="CA105" i="67" s="1"/>
  <c r="CA93" i="67"/>
  <c r="CA106" i="67" s="1"/>
  <c r="CA94" i="67"/>
  <c r="CA107" i="67" s="1"/>
  <c r="CA91" i="67"/>
  <c r="CA104" i="67" s="1"/>
  <c r="CA96" i="67"/>
  <c r="CA109" i="67" s="1"/>
  <c r="CA100" i="67"/>
  <c r="CA113" i="67" s="1"/>
  <c r="CA97" i="67"/>
  <c r="CA110" i="67" s="1"/>
  <c r="CA101" i="67"/>
  <c r="CA114" i="67" s="1"/>
  <c r="CA99" i="67"/>
  <c r="CA112" i="67" s="1"/>
  <c r="CA98" i="67"/>
  <c r="CA111" i="67" s="1"/>
  <c r="CA95" i="67"/>
  <c r="CA108" i="67" s="1"/>
  <c r="CA102" i="67"/>
  <c r="CA115" i="67" s="1"/>
  <c r="CM63" i="67"/>
  <c r="CM76" i="67" s="1"/>
  <c r="CM64" i="67"/>
  <c r="CM77" i="67" s="1"/>
  <c r="CM68" i="67"/>
  <c r="CM81" i="67" s="1"/>
  <c r="CM65" i="67"/>
  <c r="CM78" i="67" s="1"/>
  <c r="CM66" i="67"/>
  <c r="CM79" i="67" s="1"/>
  <c r="CM70" i="67"/>
  <c r="CM83" i="67" s="1"/>
  <c r="CM71" i="67"/>
  <c r="CM84" i="67" s="1"/>
  <c r="CM72" i="67"/>
  <c r="CM85" i="67" s="1"/>
  <c r="CM73" i="67"/>
  <c r="CM86" i="67" s="1"/>
  <c r="CM74" i="67"/>
  <c r="CM87" i="67" s="1"/>
  <c r="CM69" i="67"/>
  <c r="CM82" i="67" s="1"/>
  <c r="CM67" i="67"/>
  <c r="CM80" i="67" s="1"/>
  <c r="CM92" i="67"/>
  <c r="CM105" i="67" s="1"/>
  <c r="CM93" i="67"/>
  <c r="CM106" i="67" s="1"/>
  <c r="CM94" i="67"/>
  <c r="CM107" i="67" s="1"/>
  <c r="CM96" i="67"/>
  <c r="CM109" i="67" s="1"/>
  <c r="CM100" i="67"/>
  <c r="CM113" i="67" s="1"/>
  <c r="CM97" i="67"/>
  <c r="CM110" i="67" s="1"/>
  <c r="CM101" i="67"/>
  <c r="CM114" i="67" s="1"/>
  <c r="CM91" i="67"/>
  <c r="CM104" i="67" s="1"/>
  <c r="CM95" i="67"/>
  <c r="CM108" i="67" s="1"/>
  <c r="CM99" i="67"/>
  <c r="CM112" i="67" s="1"/>
  <c r="CM102" i="67"/>
  <c r="CM115" i="67" s="1"/>
  <c r="CM98" i="67"/>
  <c r="CM111" i="67" s="1"/>
  <c r="DC63" i="67"/>
  <c r="DC76" i="67" s="1"/>
  <c r="DC64" i="67"/>
  <c r="DC77" i="67" s="1"/>
  <c r="DC68" i="67"/>
  <c r="DC81" i="67" s="1"/>
  <c r="DC65" i="67"/>
  <c r="DC78" i="67" s="1"/>
  <c r="DC66" i="67"/>
  <c r="DC79" i="67" s="1"/>
  <c r="DC70" i="67"/>
  <c r="DC83" i="67" s="1"/>
  <c r="DC71" i="67"/>
  <c r="DC84" i="67" s="1"/>
  <c r="DC67" i="67"/>
  <c r="DC80" i="67" s="1"/>
  <c r="DC73" i="67"/>
  <c r="DC86" i="67" s="1"/>
  <c r="DC74" i="67"/>
  <c r="DC87" i="67" s="1"/>
  <c r="DC69" i="67"/>
  <c r="DC82" i="67" s="1"/>
  <c r="DC72" i="67"/>
  <c r="DC85" i="67" s="1"/>
  <c r="DC92" i="67"/>
  <c r="DC105" i="67" s="1"/>
  <c r="DC93" i="67"/>
  <c r="DC106" i="67" s="1"/>
  <c r="DC96" i="67"/>
  <c r="DC109" i="67" s="1"/>
  <c r="DC100" i="67"/>
  <c r="DC113" i="67" s="1"/>
  <c r="DC97" i="67"/>
  <c r="DC110" i="67" s="1"/>
  <c r="DC101" i="67"/>
  <c r="DC114" i="67" s="1"/>
  <c r="DC95" i="67"/>
  <c r="DC108" i="67" s="1"/>
  <c r="DC91" i="67"/>
  <c r="DC104" i="67" s="1"/>
  <c r="DC94" i="67"/>
  <c r="DC107" i="67" s="1"/>
  <c r="DC99" i="67"/>
  <c r="DC112" i="67" s="1"/>
  <c r="DC102" i="67"/>
  <c r="DC115" i="67" s="1"/>
  <c r="DC98" i="67"/>
  <c r="DC111" i="67" s="1"/>
  <c r="DO63" i="67"/>
  <c r="DO76" i="67" s="1"/>
  <c r="DO64" i="67"/>
  <c r="DO77" i="67" s="1"/>
  <c r="DO68" i="67"/>
  <c r="DO81" i="67" s="1"/>
  <c r="DO65" i="67"/>
  <c r="DO78" i="67" s="1"/>
  <c r="DO66" i="67"/>
  <c r="DO79" i="67" s="1"/>
  <c r="DO70" i="67"/>
  <c r="DO83" i="67" s="1"/>
  <c r="DO71" i="67"/>
  <c r="DO84" i="67" s="1"/>
  <c r="DO67" i="67"/>
  <c r="DO80" i="67" s="1"/>
  <c r="DO73" i="67"/>
  <c r="DO86" i="67" s="1"/>
  <c r="DO74" i="67"/>
  <c r="DO87" i="67" s="1"/>
  <c r="DO69" i="67"/>
  <c r="DO82" i="67" s="1"/>
  <c r="DO72" i="67"/>
  <c r="DO85" i="67" s="1"/>
  <c r="DO92" i="67"/>
  <c r="DO105" i="67" s="1"/>
  <c r="DO93" i="67"/>
  <c r="DO106" i="67" s="1"/>
  <c r="DO96" i="67"/>
  <c r="DO109" i="67" s="1"/>
  <c r="DO100" i="67"/>
  <c r="DO113" i="67" s="1"/>
  <c r="DO94" i="67"/>
  <c r="DO107" i="67" s="1"/>
  <c r="DO97" i="67"/>
  <c r="DO110" i="67" s="1"/>
  <c r="DO101" i="67"/>
  <c r="DO114" i="67" s="1"/>
  <c r="DO99" i="67"/>
  <c r="DO112" i="67" s="1"/>
  <c r="DO98" i="67"/>
  <c r="DO111" i="67" s="1"/>
  <c r="DO95" i="67"/>
  <c r="DO108" i="67" s="1"/>
  <c r="DO102" i="67"/>
  <c r="DO115" i="67" s="1"/>
  <c r="DO91" i="67"/>
  <c r="DO104" i="67" s="1"/>
  <c r="EE63" i="67"/>
  <c r="EE76" i="67" s="1"/>
  <c r="EE64" i="67"/>
  <c r="EE77" i="67" s="1"/>
  <c r="EE68" i="67"/>
  <c r="EE81" i="67" s="1"/>
  <c r="EE65" i="67"/>
  <c r="EE78" i="67" s="1"/>
  <c r="EE66" i="67"/>
  <c r="EE79" i="67" s="1"/>
  <c r="EE70" i="67"/>
  <c r="EE83" i="67" s="1"/>
  <c r="EE71" i="67"/>
  <c r="EE84" i="67" s="1"/>
  <c r="EE67" i="67"/>
  <c r="EE80" i="67" s="1"/>
  <c r="EE73" i="67"/>
  <c r="EE86" i="67" s="1"/>
  <c r="EE74" i="67"/>
  <c r="EE87" i="67" s="1"/>
  <c r="EE69" i="67"/>
  <c r="EE82" i="67" s="1"/>
  <c r="EE72" i="67"/>
  <c r="EE85" i="67" s="1"/>
  <c r="EE92" i="67"/>
  <c r="EE105" i="67" s="1"/>
  <c r="EE93" i="67"/>
  <c r="EE106" i="67" s="1"/>
  <c r="EE96" i="67"/>
  <c r="EE109" i="67" s="1"/>
  <c r="EE100" i="67"/>
  <c r="EE113" i="67" s="1"/>
  <c r="EE94" i="67"/>
  <c r="EE107" i="67" s="1"/>
  <c r="EE97" i="67"/>
  <c r="EE110" i="67" s="1"/>
  <c r="EE101" i="67"/>
  <c r="EE114" i="67" s="1"/>
  <c r="EE99" i="67"/>
  <c r="EE112" i="67" s="1"/>
  <c r="EE91" i="67"/>
  <c r="EE104" i="67" s="1"/>
  <c r="EE98" i="67"/>
  <c r="EE111" i="67" s="1"/>
  <c r="EE95" i="67"/>
  <c r="EE108" i="67" s="1"/>
  <c r="EE102" i="67"/>
  <c r="EE115" i="67" s="1"/>
  <c r="EU63" i="67"/>
  <c r="EU76" i="67" s="1"/>
  <c r="EU64" i="67"/>
  <c r="EU77" i="67" s="1"/>
  <c r="EU68" i="67"/>
  <c r="EU81" i="67" s="1"/>
  <c r="EU65" i="67"/>
  <c r="EU78" i="67" s="1"/>
  <c r="EU66" i="67"/>
  <c r="EU79" i="67" s="1"/>
  <c r="EU70" i="67"/>
  <c r="EU83" i="67" s="1"/>
  <c r="EU71" i="67"/>
  <c r="EU84" i="67" s="1"/>
  <c r="EU67" i="67"/>
  <c r="EU80" i="67" s="1"/>
  <c r="EU73" i="67"/>
  <c r="EU86" i="67" s="1"/>
  <c r="EU74" i="67"/>
  <c r="EU87" i="67" s="1"/>
  <c r="EU69" i="67"/>
  <c r="EU82" i="67" s="1"/>
  <c r="EU72" i="67"/>
  <c r="EU85" i="67" s="1"/>
  <c r="EU92" i="67"/>
  <c r="EU105" i="67" s="1"/>
  <c r="EU93" i="67"/>
  <c r="EU106" i="67" s="1"/>
  <c r="EU96" i="67"/>
  <c r="EU109" i="67" s="1"/>
  <c r="EU100" i="67"/>
  <c r="EU113" i="67" s="1"/>
  <c r="EU94" i="67"/>
  <c r="EU107" i="67" s="1"/>
  <c r="EU97" i="67"/>
  <c r="EU110" i="67" s="1"/>
  <c r="EU101" i="67"/>
  <c r="EU114" i="67" s="1"/>
  <c r="EU99" i="67"/>
  <c r="EU112" i="67" s="1"/>
  <c r="EU98" i="67"/>
  <c r="EU111" i="67" s="1"/>
  <c r="EU95" i="67"/>
  <c r="EU108" i="67" s="1"/>
  <c r="EU102" i="67"/>
  <c r="EU115" i="67" s="1"/>
  <c r="EU91" i="67"/>
  <c r="EU104" i="67" s="1"/>
  <c r="J53" i="67"/>
  <c r="J56" i="67" s="1"/>
  <c r="J75" i="67"/>
  <c r="J88" i="67" s="1"/>
  <c r="J103" i="67"/>
  <c r="J116" i="67" s="1"/>
  <c r="Z53" i="67"/>
  <c r="Z56" i="67" s="1"/>
  <c r="Z75" i="67"/>
  <c r="Z88" i="67" s="1"/>
  <c r="Z103" i="67"/>
  <c r="Z116" i="67" s="1"/>
  <c r="AP53" i="67"/>
  <c r="AP56" i="67" s="1"/>
  <c r="AP75" i="67"/>
  <c r="AP88" i="67" s="1"/>
  <c r="AP103" i="67"/>
  <c r="AP116" i="67" s="1"/>
  <c r="BF53" i="67"/>
  <c r="BF56" i="67" s="1"/>
  <c r="BF75" i="67"/>
  <c r="BF88" i="67" s="1"/>
  <c r="BF103" i="67"/>
  <c r="BF116" i="67" s="1"/>
  <c r="BV53" i="67"/>
  <c r="BV56" i="67" s="1"/>
  <c r="BV75" i="67"/>
  <c r="BV88" i="67" s="1"/>
  <c r="BV103" i="67"/>
  <c r="BV116" i="67" s="1"/>
  <c r="CL53" i="67"/>
  <c r="CL56" i="67" s="1"/>
  <c r="CL75" i="67"/>
  <c r="CL88" i="67" s="1"/>
  <c r="CL103" i="67"/>
  <c r="CL116" i="67" s="1"/>
  <c r="DB53" i="67"/>
  <c r="DB56" i="67" s="1"/>
  <c r="DB75" i="67"/>
  <c r="DB88" i="67" s="1"/>
  <c r="DB103" i="67"/>
  <c r="DB116" i="67" s="1"/>
  <c r="DN75" i="67"/>
  <c r="DN88" i="67" s="1"/>
  <c r="DN103" i="67"/>
  <c r="DN116" i="67" s="1"/>
  <c r="ED75" i="67"/>
  <c r="ED88" i="67" s="1"/>
  <c r="ED103" i="67"/>
  <c r="ED116" i="67" s="1"/>
  <c r="ET75" i="67"/>
  <c r="ET88" i="67" s="1"/>
  <c r="ET103" i="67"/>
  <c r="ET116" i="67" s="1"/>
  <c r="AB38" i="66"/>
  <c r="AB41" i="66" s="1"/>
  <c r="AB42" i="66" s="1"/>
  <c r="AF38" i="66"/>
  <c r="AF41" i="66" s="1"/>
  <c r="AF42" i="66" s="1"/>
  <c r="AJ38" i="66"/>
  <c r="AJ41" i="66" s="1"/>
  <c r="AJ42" i="66" s="1"/>
  <c r="AN38" i="66"/>
  <c r="AN41" i="66" s="1"/>
  <c r="AN42" i="66" s="1"/>
  <c r="AR38" i="66"/>
  <c r="AR41" i="66" s="1"/>
  <c r="AR42" i="66" s="1"/>
  <c r="AV38" i="66"/>
  <c r="AV41" i="66" s="1"/>
  <c r="AV42" i="66" s="1"/>
  <c r="AZ38" i="66"/>
  <c r="AZ41" i="66" s="1"/>
  <c r="AZ42" i="66" s="1"/>
  <c r="AZ24" i="66" s="1"/>
  <c r="AZ25" i="66" s="1"/>
  <c r="EC15" i="67"/>
  <c r="F15" i="67"/>
  <c r="J15" i="67"/>
  <c r="N15" i="67"/>
  <c r="R15" i="67"/>
  <c r="V15" i="67"/>
  <c r="Z15" i="67"/>
  <c r="AD15" i="67"/>
  <c r="AH15" i="67"/>
  <c r="AL15" i="67"/>
  <c r="AP15" i="67"/>
  <c r="AT15" i="67"/>
  <c r="AX15" i="67"/>
  <c r="BB15" i="67"/>
  <c r="BF15" i="67"/>
  <c r="BJ15" i="67"/>
  <c r="BN15" i="67"/>
  <c r="BR15" i="67"/>
  <c r="BV15" i="67"/>
  <c r="BZ15" i="67"/>
  <c r="CD15" i="67"/>
  <c r="CH15" i="67"/>
  <c r="CL15" i="67"/>
  <c r="CP15" i="67"/>
  <c r="CT15" i="67"/>
  <c r="CX15" i="67"/>
  <c r="DB15" i="67"/>
  <c r="DF15" i="67"/>
  <c r="DJ15" i="67"/>
  <c r="DN15" i="67"/>
  <c r="DR15" i="67"/>
  <c r="DV15" i="67"/>
  <c r="DZ15" i="67"/>
  <c r="ED15" i="67"/>
  <c r="EH15" i="67"/>
  <c r="EL15" i="67"/>
  <c r="EP15" i="67"/>
  <c r="ET15" i="67"/>
  <c r="H65" i="67"/>
  <c r="H78" i="67" s="1"/>
  <c r="H63" i="67"/>
  <c r="H76" i="67" s="1"/>
  <c r="H67" i="67"/>
  <c r="H80" i="67" s="1"/>
  <c r="H64" i="67"/>
  <c r="H77" i="67" s="1"/>
  <c r="H68" i="67"/>
  <c r="H81" i="67" s="1"/>
  <c r="H69" i="67"/>
  <c r="H82" i="67" s="1"/>
  <c r="H66" i="67"/>
  <c r="H79" i="67" s="1"/>
  <c r="H70" i="67"/>
  <c r="H83" i="67" s="1"/>
  <c r="H71" i="67"/>
  <c r="H84" i="67" s="1"/>
  <c r="H73" i="67"/>
  <c r="H86" i="67" s="1"/>
  <c r="H72" i="67"/>
  <c r="H85" i="67" s="1"/>
  <c r="H74" i="67"/>
  <c r="H87" i="67" s="1"/>
  <c r="H91" i="67"/>
  <c r="H104" i="67" s="1"/>
  <c r="H95" i="67"/>
  <c r="H108" i="67" s="1"/>
  <c r="H92" i="67"/>
  <c r="H105" i="67" s="1"/>
  <c r="H93" i="67"/>
  <c r="H106" i="67" s="1"/>
  <c r="H99" i="67"/>
  <c r="H112" i="67" s="1"/>
  <c r="H96" i="67"/>
  <c r="H109" i="67" s="1"/>
  <c r="H100" i="67"/>
  <c r="H113" i="67" s="1"/>
  <c r="H102" i="67"/>
  <c r="H115" i="67" s="1"/>
  <c r="H94" i="67"/>
  <c r="H107" i="67" s="1"/>
  <c r="H101" i="67"/>
  <c r="H114" i="67" s="1"/>
  <c r="H98" i="67"/>
  <c r="H111" i="67" s="1"/>
  <c r="H97" i="67"/>
  <c r="H110" i="67" s="1"/>
  <c r="L65" i="67"/>
  <c r="L78" i="67" s="1"/>
  <c r="L63" i="67"/>
  <c r="L76" i="67" s="1"/>
  <c r="L67" i="67"/>
  <c r="L80" i="67" s="1"/>
  <c r="L68" i="67"/>
  <c r="L81" i="67" s="1"/>
  <c r="L64" i="67"/>
  <c r="L77" i="67" s="1"/>
  <c r="L69" i="67"/>
  <c r="L82" i="67" s="1"/>
  <c r="L70" i="67"/>
  <c r="L83" i="67" s="1"/>
  <c r="L66" i="67"/>
  <c r="L79" i="67" s="1"/>
  <c r="L71" i="67"/>
  <c r="L84" i="67" s="1"/>
  <c r="L73" i="67"/>
  <c r="L86" i="67" s="1"/>
  <c r="L74" i="67"/>
  <c r="L87" i="67" s="1"/>
  <c r="L72" i="67"/>
  <c r="L85" i="67" s="1"/>
  <c r="L91" i="67"/>
  <c r="L104" i="67" s="1"/>
  <c r="L95" i="67"/>
  <c r="L108" i="67" s="1"/>
  <c r="L92" i="67"/>
  <c r="L105" i="67" s="1"/>
  <c r="L93" i="67"/>
  <c r="L106" i="67" s="1"/>
  <c r="L99" i="67"/>
  <c r="L112" i="67" s="1"/>
  <c r="L96" i="67"/>
  <c r="L109" i="67" s="1"/>
  <c r="L100" i="67"/>
  <c r="L113" i="67" s="1"/>
  <c r="L98" i="67"/>
  <c r="L111" i="67" s="1"/>
  <c r="L97" i="67"/>
  <c r="L110" i="67" s="1"/>
  <c r="L94" i="67"/>
  <c r="L107" i="67" s="1"/>
  <c r="L102" i="67"/>
  <c r="L115" i="67" s="1"/>
  <c r="L101" i="67"/>
  <c r="L114" i="67" s="1"/>
  <c r="P65" i="67"/>
  <c r="P78" i="67" s="1"/>
  <c r="P63" i="67"/>
  <c r="P76" i="67" s="1"/>
  <c r="P67" i="67"/>
  <c r="P80" i="67" s="1"/>
  <c r="P68" i="67"/>
  <c r="P81" i="67" s="1"/>
  <c r="P69" i="67"/>
  <c r="P82" i="67" s="1"/>
  <c r="P64" i="67"/>
  <c r="P77" i="67" s="1"/>
  <c r="P70" i="67"/>
  <c r="P83" i="67" s="1"/>
  <c r="P71" i="67"/>
  <c r="P84" i="67" s="1"/>
  <c r="P72" i="67"/>
  <c r="P85" i="67" s="1"/>
  <c r="P66" i="67"/>
  <c r="P79" i="67" s="1"/>
  <c r="P73" i="67"/>
  <c r="P86" i="67" s="1"/>
  <c r="P74" i="67"/>
  <c r="P87" i="67" s="1"/>
  <c r="P91" i="67"/>
  <c r="P104" i="67" s="1"/>
  <c r="P95" i="67"/>
  <c r="P108" i="67" s="1"/>
  <c r="P92" i="67"/>
  <c r="P105" i="67" s="1"/>
  <c r="P93" i="67"/>
  <c r="P106" i="67" s="1"/>
  <c r="P94" i="67"/>
  <c r="P107" i="67" s="1"/>
  <c r="P99" i="67"/>
  <c r="P112" i="67" s="1"/>
  <c r="P96" i="67"/>
  <c r="P109" i="67" s="1"/>
  <c r="P100" i="67"/>
  <c r="P113" i="67" s="1"/>
  <c r="P101" i="67"/>
  <c r="P114" i="67" s="1"/>
  <c r="P98" i="67"/>
  <c r="P111" i="67" s="1"/>
  <c r="P97" i="67"/>
  <c r="P110" i="67" s="1"/>
  <c r="P102" i="67"/>
  <c r="P115" i="67" s="1"/>
  <c r="T65" i="67"/>
  <c r="T78" i="67" s="1"/>
  <c r="T63" i="67"/>
  <c r="T76" i="67" s="1"/>
  <c r="T64" i="67"/>
  <c r="T77" i="67" s="1"/>
  <c r="T67" i="67"/>
  <c r="T80" i="67" s="1"/>
  <c r="T68" i="67"/>
  <c r="T81" i="67" s="1"/>
  <c r="T69" i="67"/>
  <c r="T82" i="67" s="1"/>
  <c r="T66" i="67"/>
  <c r="T79" i="67" s="1"/>
  <c r="T70" i="67"/>
  <c r="T83" i="67" s="1"/>
  <c r="T71" i="67"/>
  <c r="T84" i="67" s="1"/>
  <c r="T72" i="67"/>
  <c r="T85" i="67" s="1"/>
  <c r="T73" i="67"/>
  <c r="T86" i="67" s="1"/>
  <c r="T74" i="67"/>
  <c r="T87" i="67" s="1"/>
  <c r="T91" i="67"/>
  <c r="T104" i="67" s="1"/>
  <c r="T95" i="67"/>
  <c r="T108" i="67" s="1"/>
  <c r="T92" i="67"/>
  <c r="T105" i="67" s="1"/>
  <c r="T93" i="67"/>
  <c r="T106" i="67" s="1"/>
  <c r="T99" i="67"/>
  <c r="T112" i="67" s="1"/>
  <c r="T94" i="67"/>
  <c r="T107" i="67" s="1"/>
  <c r="T96" i="67"/>
  <c r="T109" i="67" s="1"/>
  <c r="T100" i="67"/>
  <c r="T113" i="67" s="1"/>
  <c r="T98" i="67"/>
  <c r="T111" i="67" s="1"/>
  <c r="T97" i="67"/>
  <c r="T110" i="67" s="1"/>
  <c r="T101" i="67"/>
  <c r="T114" i="67" s="1"/>
  <c r="T102" i="67"/>
  <c r="T115" i="67" s="1"/>
  <c r="X65" i="67"/>
  <c r="X78" i="67" s="1"/>
  <c r="X63" i="67"/>
  <c r="X76" i="67" s="1"/>
  <c r="X67" i="67"/>
  <c r="X80" i="67" s="1"/>
  <c r="X64" i="67"/>
  <c r="X77" i="67" s="1"/>
  <c r="X68" i="67"/>
  <c r="X81" i="67" s="1"/>
  <c r="X69" i="67"/>
  <c r="X82" i="67" s="1"/>
  <c r="X66" i="67"/>
  <c r="X79" i="67" s="1"/>
  <c r="X70" i="67"/>
  <c r="X83" i="67" s="1"/>
  <c r="X71" i="67"/>
  <c r="X84" i="67" s="1"/>
  <c r="X73" i="67"/>
  <c r="X86" i="67" s="1"/>
  <c r="X72" i="67"/>
  <c r="X85" i="67" s="1"/>
  <c r="X74" i="67"/>
  <c r="X87" i="67" s="1"/>
  <c r="X91" i="67"/>
  <c r="X104" i="67" s="1"/>
  <c r="X95" i="67"/>
  <c r="X108" i="67" s="1"/>
  <c r="X92" i="67"/>
  <c r="X105" i="67" s="1"/>
  <c r="X93" i="67"/>
  <c r="X106" i="67" s="1"/>
  <c r="X99" i="67"/>
  <c r="X112" i="67" s="1"/>
  <c r="X96" i="67"/>
  <c r="X109" i="67" s="1"/>
  <c r="X100" i="67"/>
  <c r="X113" i="67" s="1"/>
  <c r="X101" i="67"/>
  <c r="X114" i="67" s="1"/>
  <c r="X98" i="67"/>
  <c r="X111" i="67" s="1"/>
  <c r="X102" i="67"/>
  <c r="X115" i="67" s="1"/>
  <c r="X97" i="67"/>
  <c r="X110" i="67" s="1"/>
  <c r="X94" i="67"/>
  <c r="X107" i="67" s="1"/>
  <c r="AB65" i="67"/>
  <c r="AB78" i="67" s="1"/>
  <c r="AB63" i="67"/>
  <c r="AB76" i="67" s="1"/>
  <c r="AB67" i="67"/>
  <c r="AB80" i="67" s="1"/>
  <c r="AB68" i="67"/>
  <c r="AB81" i="67" s="1"/>
  <c r="AB64" i="67"/>
  <c r="AB77" i="67" s="1"/>
  <c r="AB69" i="67"/>
  <c r="AB82" i="67" s="1"/>
  <c r="AB70" i="67"/>
  <c r="AB83" i="67" s="1"/>
  <c r="AB66" i="67"/>
  <c r="AB79" i="67" s="1"/>
  <c r="AB71" i="67"/>
  <c r="AB84" i="67" s="1"/>
  <c r="AB73" i="67"/>
  <c r="AB86" i="67" s="1"/>
  <c r="AB74" i="67"/>
  <c r="AB87" i="67" s="1"/>
  <c r="AB72" i="67"/>
  <c r="AB85" i="67" s="1"/>
  <c r="AB91" i="67"/>
  <c r="AB104" i="67" s="1"/>
  <c r="AB95" i="67"/>
  <c r="AB108" i="67" s="1"/>
  <c r="AB92" i="67"/>
  <c r="AB105" i="67" s="1"/>
  <c r="AB93" i="67"/>
  <c r="AB106" i="67" s="1"/>
  <c r="AB99" i="67"/>
  <c r="AB112" i="67" s="1"/>
  <c r="AB96" i="67"/>
  <c r="AB109" i="67" s="1"/>
  <c r="AB100" i="67"/>
  <c r="AB113" i="67" s="1"/>
  <c r="AB94" i="67"/>
  <c r="AB107" i="67" s="1"/>
  <c r="AB98" i="67"/>
  <c r="AB111" i="67" s="1"/>
  <c r="AB97" i="67"/>
  <c r="AB110" i="67" s="1"/>
  <c r="AB101" i="67"/>
  <c r="AB114" i="67" s="1"/>
  <c r="AB102" i="67"/>
  <c r="AB115" i="67" s="1"/>
  <c r="AF65" i="67"/>
  <c r="AF78" i="67" s="1"/>
  <c r="AF63" i="67"/>
  <c r="AF76" i="67" s="1"/>
  <c r="AF67" i="67"/>
  <c r="AF80" i="67" s="1"/>
  <c r="AF68" i="67"/>
  <c r="AF81" i="67" s="1"/>
  <c r="AF69" i="67"/>
  <c r="AF82" i="67" s="1"/>
  <c r="AF70" i="67"/>
  <c r="AF83" i="67" s="1"/>
  <c r="AF64" i="67"/>
  <c r="AF77" i="67" s="1"/>
  <c r="AF71" i="67"/>
  <c r="AF84" i="67" s="1"/>
  <c r="AF72" i="67"/>
  <c r="AF85" i="67" s="1"/>
  <c r="AF73" i="67"/>
  <c r="AF86" i="67" s="1"/>
  <c r="AF66" i="67"/>
  <c r="AF79" i="67" s="1"/>
  <c r="AF74" i="67"/>
  <c r="AF87" i="67" s="1"/>
  <c r="AF91" i="67"/>
  <c r="AF104" i="67" s="1"/>
  <c r="AF95" i="67"/>
  <c r="AF108" i="67" s="1"/>
  <c r="AF92" i="67"/>
  <c r="AF105" i="67" s="1"/>
  <c r="AF93" i="67"/>
  <c r="AF106" i="67" s="1"/>
  <c r="AF94" i="67"/>
  <c r="AF107" i="67" s="1"/>
  <c r="AF99" i="67"/>
  <c r="AF112" i="67" s="1"/>
  <c r="AF96" i="67"/>
  <c r="AF109" i="67" s="1"/>
  <c r="AF100" i="67"/>
  <c r="AF113" i="67" s="1"/>
  <c r="AF101" i="67"/>
  <c r="AF114" i="67" s="1"/>
  <c r="AF98" i="67"/>
  <c r="AF111" i="67" s="1"/>
  <c r="AF97" i="67"/>
  <c r="AF110" i="67" s="1"/>
  <c r="AF102" i="67"/>
  <c r="AF115" i="67" s="1"/>
  <c r="AJ63" i="67"/>
  <c r="AJ76" i="67" s="1"/>
  <c r="AJ64" i="67"/>
  <c r="AJ77" i="67" s="1"/>
  <c r="AJ67" i="67"/>
  <c r="AJ80" i="67" s="1"/>
  <c r="AJ68" i="67"/>
  <c r="AJ81" i="67" s="1"/>
  <c r="AJ65" i="67"/>
  <c r="AJ78" i="67" s="1"/>
  <c r="AJ69" i="67"/>
  <c r="AJ82" i="67" s="1"/>
  <c r="AJ66" i="67"/>
  <c r="AJ79" i="67" s="1"/>
  <c r="AJ70" i="67"/>
  <c r="AJ83" i="67" s="1"/>
  <c r="AJ71" i="67"/>
  <c r="AJ84" i="67" s="1"/>
  <c r="AJ72" i="67"/>
  <c r="AJ85" i="67" s="1"/>
  <c r="AJ73" i="67"/>
  <c r="AJ86" i="67" s="1"/>
  <c r="AJ74" i="67"/>
  <c r="AJ87" i="67" s="1"/>
  <c r="AJ91" i="67"/>
  <c r="AJ104" i="67" s="1"/>
  <c r="AJ95" i="67"/>
  <c r="AJ108" i="67" s="1"/>
  <c r="AJ92" i="67"/>
  <c r="AJ105" i="67" s="1"/>
  <c r="AJ93" i="67"/>
  <c r="AJ106" i="67" s="1"/>
  <c r="AJ99" i="67"/>
  <c r="AJ112" i="67" s="1"/>
  <c r="AJ94" i="67"/>
  <c r="AJ107" i="67" s="1"/>
  <c r="AJ96" i="67"/>
  <c r="AJ109" i="67" s="1"/>
  <c r="AJ100" i="67"/>
  <c r="AJ113" i="67" s="1"/>
  <c r="AJ98" i="67"/>
  <c r="AJ111" i="67" s="1"/>
  <c r="AJ97" i="67"/>
  <c r="AJ110" i="67" s="1"/>
  <c r="AJ101" i="67"/>
  <c r="AJ114" i="67" s="1"/>
  <c r="AJ102" i="67"/>
  <c r="AJ115" i="67" s="1"/>
  <c r="AN63" i="67"/>
  <c r="AN76" i="67" s="1"/>
  <c r="AN65" i="67"/>
  <c r="AN78" i="67" s="1"/>
  <c r="AN67" i="67"/>
  <c r="AN80" i="67" s="1"/>
  <c r="AN64" i="67"/>
  <c r="AN77" i="67" s="1"/>
  <c r="AN68" i="67"/>
  <c r="AN81" i="67" s="1"/>
  <c r="AN69" i="67"/>
  <c r="AN82" i="67" s="1"/>
  <c r="AN66" i="67"/>
  <c r="AN79" i="67" s="1"/>
  <c r="AN70" i="67"/>
  <c r="AN83" i="67" s="1"/>
  <c r="AN71" i="67"/>
  <c r="AN84" i="67" s="1"/>
  <c r="AN73" i="67"/>
  <c r="AN86" i="67" s="1"/>
  <c r="AN72" i="67"/>
  <c r="AN85" i="67" s="1"/>
  <c r="AN74" i="67"/>
  <c r="AN87" i="67" s="1"/>
  <c r="AN91" i="67"/>
  <c r="AN104" i="67" s="1"/>
  <c r="AN95" i="67"/>
  <c r="AN108" i="67" s="1"/>
  <c r="AN92" i="67"/>
  <c r="AN105" i="67" s="1"/>
  <c r="AN93" i="67"/>
  <c r="AN106" i="67" s="1"/>
  <c r="AN99" i="67"/>
  <c r="AN112" i="67" s="1"/>
  <c r="AN96" i="67"/>
  <c r="AN109" i="67" s="1"/>
  <c r="AN100" i="67"/>
  <c r="AN113" i="67" s="1"/>
  <c r="AN94" i="67"/>
  <c r="AN107" i="67" s="1"/>
  <c r="AN101" i="67"/>
  <c r="AN114" i="67" s="1"/>
  <c r="AN98" i="67"/>
  <c r="AN111" i="67" s="1"/>
  <c r="AN102" i="67"/>
  <c r="AN115" i="67" s="1"/>
  <c r="AN97" i="67"/>
  <c r="AN110" i="67" s="1"/>
  <c r="AR63" i="67"/>
  <c r="AR76" i="67" s="1"/>
  <c r="AR67" i="67"/>
  <c r="AR80" i="67" s="1"/>
  <c r="AR68" i="67"/>
  <c r="AR81" i="67" s="1"/>
  <c r="AR64" i="67"/>
  <c r="AR77" i="67" s="1"/>
  <c r="AR69" i="67"/>
  <c r="AR82" i="67" s="1"/>
  <c r="AR65" i="67"/>
  <c r="AR78" i="67" s="1"/>
  <c r="AR70" i="67"/>
  <c r="AR83" i="67" s="1"/>
  <c r="AR66" i="67"/>
  <c r="AR79" i="67" s="1"/>
  <c r="AR71" i="67"/>
  <c r="AR84" i="67" s="1"/>
  <c r="AR73" i="67"/>
  <c r="AR86" i="67" s="1"/>
  <c r="AR74" i="67"/>
  <c r="AR87" i="67" s="1"/>
  <c r="AR72" i="67"/>
  <c r="AR85" i="67" s="1"/>
  <c r="AR91" i="67"/>
  <c r="AR104" i="67" s="1"/>
  <c r="AR95" i="67"/>
  <c r="AR108" i="67" s="1"/>
  <c r="AR92" i="67"/>
  <c r="AR105" i="67" s="1"/>
  <c r="AR93" i="67"/>
  <c r="AR106" i="67" s="1"/>
  <c r="AR99" i="67"/>
  <c r="AR112" i="67" s="1"/>
  <c r="AR96" i="67"/>
  <c r="AR109" i="67" s="1"/>
  <c r="AR100" i="67"/>
  <c r="AR113" i="67" s="1"/>
  <c r="AR98" i="67"/>
  <c r="AR111" i="67" s="1"/>
  <c r="AR97" i="67"/>
  <c r="AR110" i="67" s="1"/>
  <c r="AR94" i="67"/>
  <c r="AR107" i="67" s="1"/>
  <c r="AR102" i="67"/>
  <c r="AR115" i="67" s="1"/>
  <c r="AR101" i="67"/>
  <c r="AR114" i="67" s="1"/>
  <c r="AV63" i="67"/>
  <c r="AV76" i="67" s="1"/>
  <c r="AV67" i="67"/>
  <c r="AV80" i="67" s="1"/>
  <c r="AV68" i="67"/>
  <c r="AV81" i="67" s="1"/>
  <c r="AV65" i="67"/>
  <c r="AV78" i="67" s="1"/>
  <c r="AV69" i="67"/>
  <c r="AV82" i="67" s="1"/>
  <c r="AV70" i="67"/>
  <c r="AV83" i="67" s="1"/>
  <c r="AV71" i="67"/>
  <c r="AV84" i="67" s="1"/>
  <c r="AV72" i="67"/>
  <c r="AV85" i="67" s="1"/>
  <c r="AV73" i="67"/>
  <c r="AV86" i="67" s="1"/>
  <c r="AV74" i="67"/>
  <c r="AV87" i="67" s="1"/>
  <c r="AV64" i="67"/>
  <c r="AV77" i="67" s="1"/>
  <c r="AV66" i="67"/>
  <c r="AV79" i="67" s="1"/>
  <c r="AV91" i="67"/>
  <c r="AV104" i="67" s="1"/>
  <c r="AV95" i="67"/>
  <c r="AV108" i="67" s="1"/>
  <c r="AV92" i="67"/>
  <c r="AV105" i="67" s="1"/>
  <c r="AV93" i="67"/>
  <c r="AV106" i="67" s="1"/>
  <c r="AV94" i="67"/>
  <c r="AV107" i="67" s="1"/>
  <c r="AV99" i="67"/>
  <c r="AV112" i="67" s="1"/>
  <c r="AV96" i="67"/>
  <c r="AV109" i="67" s="1"/>
  <c r="AV100" i="67"/>
  <c r="AV113" i="67" s="1"/>
  <c r="AV101" i="67"/>
  <c r="AV114" i="67" s="1"/>
  <c r="AV98" i="67"/>
  <c r="AV111" i="67" s="1"/>
  <c r="AV97" i="67"/>
  <c r="AV110" i="67" s="1"/>
  <c r="AV102" i="67"/>
  <c r="AV115" i="67" s="1"/>
  <c r="AZ63" i="67"/>
  <c r="AZ76" i="67" s="1"/>
  <c r="AZ64" i="67"/>
  <c r="AZ77" i="67" s="1"/>
  <c r="AZ67" i="67"/>
  <c r="AZ80" i="67" s="1"/>
  <c r="AZ68" i="67"/>
  <c r="AZ81" i="67" s="1"/>
  <c r="AZ65" i="67"/>
  <c r="AZ78" i="67" s="1"/>
  <c r="AZ66" i="67"/>
  <c r="AZ79" i="67" s="1"/>
  <c r="AZ69" i="67"/>
  <c r="AZ82" i="67" s="1"/>
  <c r="AZ70" i="67"/>
  <c r="AZ83" i="67" s="1"/>
  <c r="AZ71" i="67"/>
  <c r="AZ84" i="67" s="1"/>
  <c r="AZ72" i="67"/>
  <c r="AZ85" i="67" s="1"/>
  <c r="AZ73" i="67"/>
  <c r="AZ86" i="67" s="1"/>
  <c r="AZ74" i="67"/>
  <c r="AZ87" i="67" s="1"/>
  <c r="AZ91" i="67"/>
  <c r="AZ104" i="67" s="1"/>
  <c r="AZ95" i="67"/>
  <c r="AZ108" i="67" s="1"/>
  <c r="AZ92" i="67"/>
  <c r="AZ105" i="67" s="1"/>
  <c r="AZ93" i="67"/>
  <c r="AZ106" i="67" s="1"/>
  <c r="AZ99" i="67"/>
  <c r="AZ112" i="67" s="1"/>
  <c r="AZ94" i="67"/>
  <c r="AZ107" i="67" s="1"/>
  <c r="AZ96" i="67"/>
  <c r="AZ109" i="67" s="1"/>
  <c r="AZ100" i="67"/>
  <c r="AZ113" i="67" s="1"/>
  <c r="AZ98" i="67"/>
  <c r="AZ111" i="67" s="1"/>
  <c r="AZ97" i="67"/>
  <c r="AZ110" i="67" s="1"/>
  <c r="AZ102" i="67"/>
  <c r="AZ115" i="67" s="1"/>
  <c r="AZ101" i="67"/>
  <c r="AZ114" i="67" s="1"/>
  <c r="BD63" i="67"/>
  <c r="BD76" i="67" s="1"/>
  <c r="BD67" i="67"/>
  <c r="BD80" i="67" s="1"/>
  <c r="BD64" i="67"/>
  <c r="BD77" i="67" s="1"/>
  <c r="BD68" i="67"/>
  <c r="BD81" i="67" s="1"/>
  <c r="BD65" i="67"/>
  <c r="BD78" i="67" s="1"/>
  <c r="BD69" i="67"/>
  <c r="BD82" i="67" s="1"/>
  <c r="BD66" i="67"/>
  <c r="BD79" i="67" s="1"/>
  <c r="BD70" i="67"/>
  <c r="BD83" i="67" s="1"/>
  <c r="BD71" i="67"/>
  <c r="BD84" i="67" s="1"/>
  <c r="BD73" i="67"/>
  <c r="BD86" i="67" s="1"/>
  <c r="BD72" i="67"/>
  <c r="BD85" i="67" s="1"/>
  <c r="BD74" i="67"/>
  <c r="BD87" i="67" s="1"/>
  <c r="BD91" i="67"/>
  <c r="BD104" i="67" s="1"/>
  <c r="BD95" i="67"/>
  <c r="BD108" i="67" s="1"/>
  <c r="BD92" i="67"/>
  <c r="BD105" i="67" s="1"/>
  <c r="BD93" i="67"/>
  <c r="BD106" i="67" s="1"/>
  <c r="BD99" i="67"/>
  <c r="BD112" i="67" s="1"/>
  <c r="BD96" i="67"/>
  <c r="BD109" i="67" s="1"/>
  <c r="BD100" i="67"/>
  <c r="BD113" i="67" s="1"/>
  <c r="BD101" i="67"/>
  <c r="BD114" i="67" s="1"/>
  <c r="BD98" i="67"/>
  <c r="BD111" i="67" s="1"/>
  <c r="BD102" i="67"/>
  <c r="BD115" i="67" s="1"/>
  <c r="BD97" i="67"/>
  <c r="BD110" i="67" s="1"/>
  <c r="BD94" i="67"/>
  <c r="BD107" i="67" s="1"/>
  <c r="BH63" i="67"/>
  <c r="BH76" i="67" s="1"/>
  <c r="BH67" i="67"/>
  <c r="BH80" i="67" s="1"/>
  <c r="BH68" i="67"/>
  <c r="BH81" i="67" s="1"/>
  <c r="BH64" i="67"/>
  <c r="BH77" i="67" s="1"/>
  <c r="BH65" i="67"/>
  <c r="BH78" i="67" s="1"/>
  <c r="BH69" i="67"/>
  <c r="BH82" i="67" s="1"/>
  <c r="BH70" i="67"/>
  <c r="BH83" i="67" s="1"/>
  <c r="BH66" i="67"/>
  <c r="BH79" i="67" s="1"/>
  <c r="BH71" i="67"/>
  <c r="BH84" i="67" s="1"/>
  <c r="BH73" i="67"/>
  <c r="BH86" i="67" s="1"/>
  <c r="BH74" i="67"/>
  <c r="BH87" i="67" s="1"/>
  <c r="BH72" i="67"/>
  <c r="BH85" i="67" s="1"/>
  <c r="BH91" i="67"/>
  <c r="BH104" i="67" s="1"/>
  <c r="BH95" i="67"/>
  <c r="BH108" i="67" s="1"/>
  <c r="BH92" i="67"/>
  <c r="BH105" i="67" s="1"/>
  <c r="BH93" i="67"/>
  <c r="BH106" i="67" s="1"/>
  <c r="BH99" i="67"/>
  <c r="BH112" i="67" s="1"/>
  <c r="BH96" i="67"/>
  <c r="BH109" i="67" s="1"/>
  <c r="BH100" i="67"/>
  <c r="BH113" i="67" s="1"/>
  <c r="BH94" i="67"/>
  <c r="BH107" i="67" s="1"/>
  <c r="BH98" i="67"/>
  <c r="BH111" i="67" s="1"/>
  <c r="BH97" i="67"/>
  <c r="BH110" i="67" s="1"/>
  <c r="BH101" i="67"/>
  <c r="BH114" i="67" s="1"/>
  <c r="BH102" i="67"/>
  <c r="BH115" i="67" s="1"/>
  <c r="BL63" i="67"/>
  <c r="BL76" i="67" s="1"/>
  <c r="BL67" i="67"/>
  <c r="BL80" i="67" s="1"/>
  <c r="BL68" i="67"/>
  <c r="BL81" i="67" s="1"/>
  <c r="BL65" i="67"/>
  <c r="BL78" i="67" s="1"/>
  <c r="BL64" i="67"/>
  <c r="BL77" i="67" s="1"/>
  <c r="BL69" i="67"/>
  <c r="BL82" i="67" s="1"/>
  <c r="BL70" i="67"/>
  <c r="BL83" i="67" s="1"/>
  <c r="BL71" i="67"/>
  <c r="BL84" i="67" s="1"/>
  <c r="BL66" i="67"/>
  <c r="BL79" i="67" s="1"/>
  <c r="BL72" i="67"/>
  <c r="BL85" i="67" s="1"/>
  <c r="BL73" i="67"/>
  <c r="BL86" i="67" s="1"/>
  <c r="BL74" i="67"/>
  <c r="BL87" i="67" s="1"/>
  <c r="BL91" i="67"/>
  <c r="BL104" i="67" s="1"/>
  <c r="BL95" i="67"/>
  <c r="BL108" i="67" s="1"/>
  <c r="BL92" i="67"/>
  <c r="BL105" i="67" s="1"/>
  <c r="BL93" i="67"/>
  <c r="BL106" i="67" s="1"/>
  <c r="BL94" i="67"/>
  <c r="BL107" i="67" s="1"/>
  <c r="BL99" i="67"/>
  <c r="BL112" i="67" s="1"/>
  <c r="BL96" i="67"/>
  <c r="BL109" i="67" s="1"/>
  <c r="BL100" i="67"/>
  <c r="BL113" i="67" s="1"/>
  <c r="BL101" i="67"/>
  <c r="BL114" i="67" s="1"/>
  <c r="BL98" i="67"/>
  <c r="BL111" i="67" s="1"/>
  <c r="BL97" i="67"/>
  <c r="BL110" i="67" s="1"/>
  <c r="BL102" i="67"/>
  <c r="BL115" i="67" s="1"/>
  <c r="BP63" i="67"/>
  <c r="BP76" i="67" s="1"/>
  <c r="BP64" i="67"/>
  <c r="BP77" i="67" s="1"/>
  <c r="BP67" i="67"/>
  <c r="BP80" i="67" s="1"/>
  <c r="BP68" i="67"/>
  <c r="BP81" i="67" s="1"/>
  <c r="BP65" i="67"/>
  <c r="BP78" i="67" s="1"/>
  <c r="BP66" i="67"/>
  <c r="BP79" i="67" s="1"/>
  <c r="BP69" i="67"/>
  <c r="BP82" i="67" s="1"/>
  <c r="BP70" i="67"/>
  <c r="BP83" i="67" s="1"/>
  <c r="BP71" i="67"/>
  <c r="BP84" i="67" s="1"/>
  <c r="BP72" i="67"/>
  <c r="BP85" i="67" s="1"/>
  <c r="BP73" i="67"/>
  <c r="BP86" i="67" s="1"/>
  <c r="BP74" i="67"/>
  <c r="BP87" i="67" s="1"/>
  <c r="BP91" i="67"/>
  <c r="BP104" i="67" s="1"/>
  <c r="BP95" i="67"/>
  <c r="BP108" i="67" s="1"/>
  <c r="BP92" i="67"/>
  <c r="BP105" i="67" s="1"/>
  <c r="BP93" i="67"/>
  <c r="BP106" i="67" s="1"/>
  <c r="BP99" i="67"/>
  <c r="BP112" i="67" s="1"/>
  <c r="BP94" i="67"/>
  <c r="BP107" i="67" s="1"/>
  <c r="BP96" i="67"/>
  <c r="BP109" i="67" s="1"/>
  <c r="BP100" i="67"/>
  <c r="BP113" i="67" s="1"/>
  <c r="BP98" i="67"/>
  <c r="BP111" i="67" s="1"/>
  <c r="BP97" i="67"/>
  <c r="BP110" i="67" s="1"/>
  <c r="BP101" i="67"/>
  <c r="BP114" i="67" s="1"/>
  <c r="BP102" i="67"/>
  <c r="BP115" i="67" s="1"/>
  <c r="BT63" i="67"/>
  <c r="BT76" i="67" s="1"/>
  <c r="BT67" i="67"/>
  <c r="BT80" i="67" s="1"/>
  <c r="BT64" i="67"/>
  <c r="BT77" i="67" s="1"/>
  <c r="BT68" i="67"/>
  <c r="BT81" i="67" s="1"/>
  <c r="BT65" i="67"/>
  <c r="BT78" i="67" s="1"/>
  <c r="BT69" i="67"/>
  <c r="BT82" i="67" s="1"/>
  <c r="BT66" i="67"/>
  <c r="BT79" i="67" s="1"/>
  <c r="BT70" i="67"/>
  <c r="BT83" i="67" s="1"/>
  <c r="BT71" i="67"/>
  <c r="BT84" i="67" s="1"/>
  <c r="BT73" i="67"/>
  <c r="BT86" i="67" s="1"/>
  <c r="BT72" i="67"/>
  <c r="BT85" i="67" s="1"/>
  <c r="BT74" i="67"/>
  <c r="BT87" i="67" s="1"/>
  <c r="BT91" i="67"/>
  <c r="BT104" i="67" s="1"/>
  <c r="BT92" i="67"/>
  <c r="BT105" i="67" s="1"/>
  <c r="BT93" i="67"/>
  <c r="BT106" i="67" s="1"/>
  <c r="BT95" i="67"/>
  <c r="BT108" i="67" s="1"/>
  <c r="BT99" i="67"/>
  <c r="BT112" i="67" s="1"/>
  <c r="BT96" i="67"/>
  <c r="BT109" i="67" s="1"/>
  <c r="BT100" i="67"/>
  <c r="BT113" i="67" s="1"/>
  <c r="BT94" i="67"/>
  <c r="BT107" i="67" s="1"/>
  <c r="BT101" i="67"/>
  <c r="BT114" i="67" s="1"/>
  <c r="BT98" i="67"/>
  <c r="BT111" i="67" s="1"/>
  <c r="BT102" i="67"/>
  <c r="BT115" i="67" s="1"/>
  <c r="BT97" i="67"/>
  <c r="BT110" i="67" s="1"/>
  <c r="BX63" i="67"/>
  <c r="BX76" i="67" s="1"/>
  <c r="BX67" i="67"/>
  <c r="BX80" i="67" s="1"/>
  <c r="BX68" i="67"/>
  <c r="BX81" i="67" s="1"/>
  <c r="BX64" i="67"/>
  <c r="BX77" i="67" s="1"/>
  <c r="BX65" i="67"/>
  <c r="BX78" i="67" s="1"/>
  <c r="BX69" i="67"/>
  <c r="BX82" i="67" s="1"/>
  <c r="BX70" i="67"/>
  <c r="BX83" i="67" s="1"/>
  <c r="BX66" i="67"/>
  <c r="BX79" i="67" s="1"/>
  <c r="BX71" i="67"/>
  <c r="BX84" i="67" s="1"/>
  <c r="BX73" i="67"/>
  <c r="BX86" i="67" s="1"/>
  <c r="BX74" i="67"/>
  <c r="BX87" i="67" s="1"/>
  <c r="BX72" i="67"/>
  <c r="BX85" i="67" s="1"/>
  <c r="BX91" i="67"/>
  <c r="BX104" i="67" s="1"/>
  <c r="BX92" i="67"/>
  <c r="BX105" i="67" s="1"/>
  <c r="BX93" i="67"/>
  <c r="BX106" i="67" s="1"/>
  <c r="BX95" i="67"/>
  <c r="BX108" i="67" s="1"/>
  <c r="BX99" i="67"/>
  <c r="BX112" i="67" s="1"/>
  <c r="BX96" i="67"/>
  <c r="BX109" i="67" s="1"/>
  <c r="BX100" i="67"/>
  <c r="BX113" i="67" s="1"/>
  <c r="BX98" i="67"/>
  <c r="BX111" i="67" s="1"/>
  <c r="BX97" i="67"/>
  <c r="BX110" i="67" s="1"/>
  <c r="BX94" i="67"/>
  <c r="BX107" i="67" s="1"/>
  <c r="BX102" i="67"/>
  <c r="BX115" i="67" s="1"/>
  <c r="BX101" i="67"/>
  <c r="BX114" i="67" s="1"/>
  <c r="CF63" i="67"/>
  <c r="CF76" i="67" s="1"/>
  <c r="CF64" i="67"/>
  <c r="CF77" i="67" s="1"/>
  <c r="CF67" i="67"/>
  <c r="CF80" i="67" s="1"/>
  <c r="CF68" i="67"/>
  <c r="CF81" i="67" s="1"/>
  <c r="CF65" i="67"/>
  <c r="CF78" i="67" s="1"/>
  <c r="CF66" i="67"/>
  <c r="CF79" i="67" s="1"/>
  <c r="CF69" i="67"/>
  <c r="CF82" i="67" s="1"/>
  <c r="CF70" i="67"/>
  <c r="CF83" i="67" s="1"/>
  <c r="CF71" i="67"/>
  <c r="CF84" i="67" s="1"/>
  <c r="CF72" i="67"/>
  <c r="CF85" i="67" s="1"/>
  <c r="CF73" i="67"/>
  <c r="CF86" i="67" s="1"/>
  <c r="CF74" i="67"/>
  <c r="CF87" i="67" s="1"/>
  <c r="CF91" i="67"/>
  <c r="CF104" i="67" s="1"/>
  <c r="CF92" i="67"/>
  <c r="CF105" i="67" s="1"/>
  <c r="CF93" i="67"/>
  <c r="CF106" i="67" s="1"/>
  <c r="CF95" i="67"/>
  <c r="CF108" i="67" s="1"/>
  <c r="CF99" i="67"/>
  <c r="CF112" i="67" s="1"/>
  <c r="CF94" i="67"/>
  <c r="CF107" i="67" s="1"/>
  <c r="CF96" i="67"/>
  <c r="CF109" i="67" s="1"/>
  <c r="CF100" i="67"/>
  <c r="CF113" i="67" s="1"/>
  <c r="CF98" i="67"/>
  <c r="CF111" i="67" s="1"/>
  <c r="CF97" i="67"/>
  <c r="CF110" i="67" s="1"/>
  <c r="CF101" i="67"/>
  <c r="CF114" i="67" s="1"/>
  <c r="CF102" i="67"/>
  <c r="CF115" i="67" s="1"/>
  <c r="CN63" i="67"/>
  <c r="CN76" i="67" s="1"/>
  <c r="CN67" i="67"/>
  <c r="CN80" i="67" s="1"/>
  <c r="CN68" i="67"/>
  <c r="CN81" i="67" s="1"/>
  <c r="CN64" i="67"/>
  <c r="CN77" i="67" s="1"/>
  <c r="CN65" i="67"/>
  <c r="CN78" i="67" s="1"/>
  <c r="CN69" i="67"/>
  <c r="CN82" i="67" s="1"/>
  <c r="CN70" i="67"/>
  <c r="CN83" i="67" s="1"/>
  <c r="CN66" i="67"/>
  <c r="CN79" i="67" s="1"/>
  <c r="CN71" i="67"/>
  <c r="CN84" i="67" s="1"/>
  <c r="CN73" i="67"/>
  <c r="CN86" i="67" s="1"/>
  <c r="CN74" i="67"/>
  <c r="CN87" i="67" s="1"/>
  <c r="CN72" i="67"/>
  <c r="CN85" i="67" s="1"/>
  <c r="CN91" i="67"/>
  <c r="CN104" i="67" s="1"/>
  <c r="CN92" i="67"/>
  <c r="CN105" i="67" s="1"/>
  <c r="CN93" i="67"/>
  <c r="CN106" i="67" s="1"/>
  <c r="CN95" i="67"/>
  <c r="CN108" i="67" s="1"/>
  <c r="CN99" i="67"/>
  <c r="CN112" i="67" s="1"/>
  <c r="CN96" i="67"/>
  <c r="CN109" i="67" s="1"/>
  <c r="CN100" i="67"/>
  <c r="CN113" i="67" s="1"/>
  <c r="CN94" i="67"/>
  <c r="CN107" i="67" s="1"/>
  <c r="CN98" i="67"/>
  <c r="CN111" i="67" s="1"/>
  <c r="CN97" i="67"/>
  <c r="CN110" i="67" s="1"/>
  <c r="CN101" i="67"/>
  <c r="CN114" i="67" s="1"/>
  <c r="CN102" i="67"/>
  <c r="CN115" i="67" s="1"/>
  <c r="CV63" i="67"/>
  <c r="CV76" i="67" s="1"/>
  <c r="CV64" i="67"/>
  <c r="CV77" i="67" s="1"/>
  <c r="CV67" i="67"/>
  <c r="CV80" i="67" s="1"/>
  <c r="CV68" i="67"/>
  <c r="CV81" i="67" s="1"/>
  <c r="CV65" i="67"/>
  <c r="CV78" i="67" s="1"/>
  <c r="CV66" i="67"/>
  <c r="CV79" i="67" s="1"/>
  <c r="CV69" i="67"/>
  <c r="CV82" i="67" s="1"/>
  <c r="CV70" i="67"/>
  <c r="CV83" i="67" s="1"/>
  <c r="CV71" i="67"/>
  <c r="CV84" i="67" s="1"/>
  <c r="CV72" i="67"/>
  <c r="CV85" i="67" s="1"/>
  <c r="CV73" i="67"/>
  <c r="CV86" i="67" s="1"/>
  <c r="CV74" i="67"/>
  <c r="CV87" i="67" s="1"/>
  <c r="CV91" i="67"/>
  <c r="CV104" i="67" s="1"/>
  <c r="CV92" i="67"/>
  <c r="CV105" i="67" s="1"/>
  <c r="CV93" i="67"/>
  <c r="CV106" i="67" s="1"/>
  <c r="CV95" i="67"/>
  <c r="CV108" i="67" s="1"/>
  <c r="CV99" i="67"/>
  <c r="CV112" i="67" s="1"/>
  <c r="CV94" i="67"/>
  <c r="CV107" i="67" s="1"/>
  <c r="CV96" i="67"/>
  <c r="CV109" i="67" s="1"/>
  <c r="CV100" i="67"/>
  <c r="CV113" i="67" s="1"/>
  <c r="CV98" i="67"/>
  <c r="CV111" i="67" s="1"/>
  <c r="CV97" i="67"/>
  <c r="CV110" i="67" s="1"/>
  <c r="CV101" i="67"/>
  <c r="CV114" i="67" s="1"/>
  <c r="CV102" i="67"/>
  <c r="CV115" i="67" s="1"/>
  <c r="DD63" i="67"/>
  <c r="DD76" i="67" s="1"/>
  <c r="DD67" i="67"/>
  <c r="DD80" i="67" s="1"/>
  <c r="DD68" i="67"/>
  <c r="DD81" i="67" s="1"/>
  <c r="DD64" i="67"/>
  <c r="DD77" i="67" s="1"/>
  <c r="DD65" i="67"/>
  <c r="DD78" i="67" s="1"/>
  <c r="DD69" i="67"/>
  <c r="DD82" i="67" s="1"/>
  <c r="DD70" i="67"/>
  <c r="DD83" i="67" s="1"/>
  <c r="DD66" i="67"/>
  <c r="DD79" i="67" s="1"/>
  <c r="DD71" i="67"/>
  <c r="DD84" i="67" s="1"/>
  <c r="DD72" i="67"/>
  <c r="DD85" i="67" s="1"/>
  <c r="DD73" i="67"/>
  <c r="DD86" i="67" s="1"/>
  <c r="DD74" i="67"/>
  <c r="DD87" i="67" s="1"/>
  <c r="DD91" i="67"/>
  <c r="DD104" i="67" s="1"/>
  <c r="DD92" i="67"/>
  <c r="DD105" i="67" s="1"/>
  <c r="DD93" i="67"/>
  <c r="DD106" i="67" s="1"/>
  <c r="DD94" i="67"/>
  <c r="DD107" i="67" s="1"/>
  <c r="DD95" i="67"/>
  <c r="DD108" i="67" s="1"/>
  <c r="DD99" i="67"/>
  <c r="DD112" i="67" s="1"/>
  <c r="DD96" i="67"/>
  <c r="DD109" i="67" s="1"/>
  <c r="DD100" i="67"/>
  <c r="DD113" i="67" s="1"/>
  <c r="DD98" i="67"/>
  <c r="DD111" i="67" s="1"/>
  <c r="DD97" i="67"/>
  <c r="DD110" i="67" s="1"/>
  <c r="DD102" i="67"/>
  <c r="DD115" i="67" s="1"/>
  <c r="DD101" i="67"/>
  <c r="DD114" i="67" s="1"/>
  <c r="DL63" i="67"/>
  <c r="DL76" i="67" s="1"/>
  <c r="DL64" i="67"/>
  <c r="DL77" i="67" s="1"/>
  <c r="DL67" i="67"/>
  <c r="DL80" i="67" s="1"/>
  <c r="DL68" i="67"/>
  <c r="DL81" i="67" s="1"/>
  <c r="DL65" i="67"/>
  <c r="DL78" i="67" s="1"/>
  <c r="DL66" i="67"/>
  <c r="DL79" i="67" s="1"/>
  <c r="DL69" i="67"/>
  <c r="DL82" i="67" s="1"/>
  <c r="DL70" i="67"/>
  <c r="DL83" i="67" s="1"/>
  <c r="DL71" i="67"/>
  <c r="DL84" i="67" s="1"/>
  <c r="DL72" i="67"/>
  <c r="DL85" i="67" s="1"/>
  <c r="DL73" i="67"/>
  <c r="DL86" i="67" s="1"/>
  <c r="DL74" i="67"/>
  <c r="DL87" i="67" s="1"/>
  <c r="DL91" i="67"/>
  <c r="DL104" i="67" s="1"/>
  <c r="DL92" i="67"/>
  <c r="DL105" i="67" s="1"/>
  <c r="DL93" i="67"/>
  <c r="DL106" i="67" s="1"/>
  <c r="DL94" i="67"/>
  <c r="DL107" i="67" s="1"/>
  <c r="DL95" i="67"/>
  <c r="DL108" i="67" s="1"/>
  <c r="DL99" i="67"/>
  <c r="DL112" i="67" s="1"/>
  <c r="DL96" i="67"/>
  <c r="DL109" i="67" s="1"/>
  <c r="DL100" i="67"/>
  <c r="DL113" i="67" s="1"/>
  <c r="DL98" i="67"/>
  <c r="DL111" i="67" s="1"/>
  <c r="DL97" i="67"/>
  <c r="DL110" i="67" s="1"/>
  <c r="DL101" i="67"/>
  <c r="DL114" i="67" s="1"/>
  <c r="DL102" i="67"/>
  <c r="DL115" i="67" s="1"/>
  <c r="DT63" i="67"/>
  <c r="DT76" i="67" s="1"/>
  <c r="DT67" i="67"/>
  <c r="DT80" i="67" s="1"/>
  <c r="DT68" i="67"/>
  <c r="DT81" i="67" s="1"/>
  <c r="DT64" i="67"/>
  <c r="DT77" i="67" s="1"/>
  <c r="DT65" i="67"/>
  <c r="DT78" i="67" s="1"/>
  <c r="DT69" i="67"/>
  <c r="DT82" i="67" s="1"/>
  <c r="DT70" i="67"/>
  <c r="DT83" i="67" s="1"/>
  <c r="DT66" i="67"/>
  <c r="DT79" i="67" s="1"/>
  <c r="DT71" i="67"/>
  <c r="DT84" i="67" s="1"/>
  <c r="DT72" i="67"/>
  <c r="DT85" i="67" s="1"/>
  <c r="DT73" i="67"/>
  <c r="DT86" i="67" s="1"/>
  <c r="DT74" i="67"/>
  <c r="DT87" i="67" s="1"/>
  <c r="DT91" i="67"/>
  <c r="DT104" i="67" s="1"/>
  <c r="DT92" i="67"/>
  <c r="DT105" i="67" s="1"/>
  <c r="DT93" i="67"/>
  <c r="DT106" i="67" s="1"/>
  <c r="DT94" i="67"/>
  <c r="DT107" i="67" s="1"/>
  <c r="DT95" i="67"/>
  <c r="DT108" i="67" s="1"/>
  <c r="DT99" i="67"/>
  <c r="DT112" i="67" s="1"/>
  <c r="DT96" i="67"/>
  <c r="DT109" i="67" s="1"/>
  <c r="DT100" i="67"/>
  <c r="DT113" i="67" s="1"/>
  <c r="DT98" i="67"/>
  <c r="DT111" i="67" s="1"/>
  <c r="DT97" i="67"/>
  <c r="DT110" i="67" s="1"/>
  <c r="DT101" i="67"/>
  <c r="DT114" i="67" s="1"/>
  <c r="DT102" i="67"/>
  <c r="DT115" i="67" s="1"/>
  <c r="EB63" i="67"/>
  <c r="EB76" i="67" s="1"/>
  <c r="EB64" i="67"/>
  <c r="EB77" i="67" s="1"/>
  <c r="EB67" i="67"/>
  <c r="EB80" i="67" s="1"/>
  <c r="EB68" i="67"/>
  <c r="EB81" i="67" s="1"/>
  <c r="EB65" i="67"/>
  <c r="EB78" i="67" s="1"/>
  <c r="EB66" i="67"/>
  <c r="EB79" i="67" s="1"/>
  <c r="EB69" i="67"/>
  <c r="EB82" i="67" s="1"/>
  <c r="EB70" i="67"/>
  <c r="EB83" i="67" s="1"/>
  <c r="EB71" i="67"/>
  <c r="EB84" i="67" s="1"/>
  <c r="EB72" i="67"/>
  <c r="EB85" i="67" s="1"/>
  <c r="EB73" i="67"/>
  <c r="EB86" i="67" s="1"/>
  <c r="EB74" i="67"/>
  <c r="EB87" i="67" s="1"/>
  <c r="EB91" i="67"/>
  <c r="EB104" i="67" s="1"/>
  <c r="EB92" i="67"/>
  <c r="EB105" i="67" s="1"/>
  <c r="EB93" i="67"/>
  <c r="EB106" i="67" s="1"/>
  <c r="EB94" i="67"/>
  <c r="EB107" i="67" s="1"/>
  <c r="EB95" i="67"/>
  <c r="EB108" i="67" s="1"/>
  <c r="EB99" i="67"/>
  <c r="EB112" i="67" s="1"/>
  <c r="EB96" i="67"/>
  <c r="EB109" i="67" s="1"/>
  <c r="EB100" i="67"/>
  <c r="EB113" i="67" s="1"/>
  <c r="EB98" i="67"/>
  <c r="EB111" i="67" s="1"/>
  <c r="EB97" i="67"/>
  <c r="EB110" i="67" s="1"/>
  <c r="EB101" i="67"/>
  <c r="EB114" i="67" s="1"/>
  <c r="EB102" i="67"/>
  <c r="EB115" i="67" s="1"/>
  <c r="EJ63" i="67"/>
  <c r="EJ76" i="67" s="1"/>
  <c r="EJ67" i="67"/>
  <c r="EJ80" i="67" s="1"/>
  <c r="EJ68" i="67"/>
  <c r="EJ81" i="67" s="1"/>
  <c r="EJ64" i="67"/>
  <c r="EJ77" i="67" s="1"/>
  <c r="EJ65" i="67"/>
  <c r="EJ78" i="67" s="1"/>
  <c r="EJ69" i="67"/>
  <c r="EJ82" i="67" s="1"/>
  <c r="EJ70" i="67"/>
  <c r="EJ83" i="67" s="1"/>
  <c r="EJ66" i="67"/>
  <c r="EJ79" i="67" s="1"/>
  <c r="EJ71" i="67"/>
  <c r="EJ84" i="67" s="1"/>
  <c r="EJ72" i="67"/>
  <c r="EJ85" i="67" s="1"/>
  <c r="EJ73" i="67"/>
  <c r="EJ86" i="67" s="1"/>
  <c r="EJ74" i="67"/>
  <c r="EJ87" i="67" s="1"/>
  <c r="EJ91" i="67"/>
  <c r="EJ104" i="67" s="1"/>
  <c r="EJ92" i="67"/>
  <c r="EJ105" i="67" s="1"/>
  <c r="EJ93" i="67"/>
  <c r="EJ106" i="67" s="1"/>
  <c r="EJ94" i="67"/>
  <c r="EJ107" i="67" s="1"/>
  <c r="EJ95" i="67"/>
  <c r="EJ108" i="67" s="1"/>
  <c r="EJ99" i="67"/>
  <c r="EJ112" i="67" s="1"/>
  <c r="EJ96" i="67"/>
  <c r="EJ109" i="67" s="1"/>
  <c r="EJ100" i="67"/>
  <c r="EJ113" i="67" s="1"/>
  <c r="EJ98" i="67"/>
  <c r="EJ111" i="67" s="1"/>
  <c r="EJ97" i="67"/>
  <c r="EJ110" i="67" s="1"/>
  <c r="EJ102" i="67"/>
  <c r="EJ115" i="67" s="1"/>
  <c r="EJ101" i="67"/>
  <c r="EJ114" i="67" s="1"/>
  <c r="ER63" i="67"/>
  <c r="ER76" i="67" s="1"/>
  <c r="ER64" i="67"/>
  <c r="ER77" i="67" s="1"/>
  <c r="ER67" i="67"/>
  <c r="ER80" i="67" s="1"/>
  <c r="ER68" i="67"/>
  <c r="ER81" i="67" s="1"/>
  <c r="ER65" i="67"/>
  <c r="ER78" i="67" s="1"/>
  <c r="ER66" i="67"/>
  <c r="ER79" i="67" s="1"/>
  <c r="ER69" i="67"/>
  <c r="ER82" i="67" s="1"/>
  <c r="ER70" i="67"/>
  <c r="ER83" i="67" s="1"/>
  <c r="ER71" i="67"/>
  <c r="ER84" i="67" s="1"/>
  <c r="ER72" i="67"/>
  <c r="ER85" i="67" s="1"/>
  <c r="ER73" i="67"/>
  <c r="ER86" i="67" s="1"/>
  <c r="ER74" i="67"/>
  <c r="ER87" i="67" s="1"/>
  <c r="ER91" i="67"/>
  <c r="ER104" i="67" s="1"/>
  <c r="ER92" i="67"/>
  <c r="ER105" i="67" s="1"/>
  <c r="ER93" i="67"/>
  <c r="ER106" i="67" s="1"/>
  <c r="ER94" i="67"/>
  <c r="ER107" i="67" s="1"/>
  <c r="ER95" i="67"/>
  <c r="ER108" i="67" s="1"/>
  <c r="ER99" i="67"/>
  <c r="ER112" i="67" s="1"/>
  <c r="ER96" i="67"/>
  <c r="ER109" i="67" s="1"/>
  <c r="ER100" i="67"/>
  <c r="ER113" i="67" s="1"/>
  <c r="ER98" i="67"/>
  <c r="ER111" i="67" s="1"/>
  <c r="ER97" i="67"/>
  <c r="ER110" i="67" s="1"/>
  <c r="ER101" i="67"/>
  <c r="ER114" i="67" s="1"/>
  <c r="ER102" i="67"/>
  <c r="ER115" i="67" s="1"/>
  <c r="G53" i="67"/>
  <c r="G56" i="67" s="1"/>
  <c r="G75" i="67"/>
  <c r="G88" i="67" s="1"/>
  <c r="G103" i="67"/>
  <c r="G116" i="67" s="1"/>
  <c r="K53" i="67"/>
  <c r="K56" i="67" s="1"/>
  <c r="K75" i="67"/>
  <c r="K88" i="67" s="1"/>
  <c r="K103" i="67"/>
  <c r="K116" i="67" s="1"/>
  <c r="O53" i="67"/>
  <c r="O56" i="67" s="1"/>
  <c r="O75" i="67"/>
  <c r="O88" i="67" s="1"/>
  <c r="O103" i="67"/>
  <c r="O116" i="67" s="1"/>
  <c r="S53" i="67"/>
  <c r="S56" i="67" s="1"/>
  <c r="S75" i="67"/>
  <c r="S88" i="67" s="1"/>
  <c r="S103" i="67"/>
  <c r="S116" i="67" s="1"/>
  <c r="W53" i="67"/>
  <c r="W56" i="67" s="1"/>
  <c r="W75" i="67"/>
  <c r="W88" i="67" s="1"/>
  <c r="W103" i="67"/>
  <c r="W116" i="67" s="1"/>
  <c r="AA53" i="67"/>
  <c r="AA56" i="67" s="1"/>
  <c r="AA75" i="67"/>
  <c r="AA88" i="67" s="1"/>
  <c r="AA103" i="67"/>
  <c r="AA116" i="67" s="1"/>
  <c r="AE53" i="67"/>
  <c r="AE56" i="67" s="1"/>
  <c r="AE75" i="67"/>
  <c r="AE88" i="67" s="1"/>
  <c r="AE103" i="67"/>
  <c r="AE116" i="67" s="1"/>
  <c r="AI53" i="67"/>
  <c r="AI56" i="67" s="1"/>
  <c r="AI75" i="67"/>
  <c r="AI88" i="67" s="1"/>
  <c r="AI103" i="67"/>
  <c r="AI116" i="67" s="1"/>
  <c r="AM53" i="67"/>
  <c r="AM56" i="67" s="1"/>
  <c r="AM75" i="67"/>
  <c r="AM88" i="67" s="1"/>
  <c r="AM103" i="67"/>
  <c r="AM116" i="67" s="1"/>
  <c r="AQ53" i="67"/>
  <c r="AQ56" i="67" s="1"/>
  <c r="AQ75" i="67"/>
  <c r="AQ88" i="67" s="1"/>
  <c r="AQ103" i="67"/>
  <c r="AQ116" i="67" s="1"/>
  <c r="AU53" i="67"/>
  <c r="AU56" i="67" s="1"/>
  <c r="AU75" i="67"/>
  <c r="AU88" i="67" s="1"/>
  <c r="AU103" i="67"/>
  <c r="AU116" i="67" s="1"/>
  <c r="AY53" i="67"/>
  <c r="AY56" i="67" s="1"/>
  <c r="AY75" i="67"/>
  <c r="AY88" i="67" s="1"/>
  <c r="AY103" i="67"/>
  <c r="AY116" i="67" s="1"/>
  <c r="BC53" i="67"/>
  <c r="BC56" i="67" s="1"/>
  <c r="BC75" i="67"/>
  <c r="BC88" i="67" s="1"/>
  <c r="BC103" i="67"/>
  <c r="BC116" i="67" s="1"/>
  <c r="BG53" i="67"/>
  <c r="BG56" i="67" s="1"/>
  <c r="BG75" i="67"/>
  <c r="BG88" i="67" s="1"/>
  <c r="BG103" i="67"/>
  <c r="BG116" i="67" s="1"/>
  <c r="BK53" i="67"/>
  <c r="BK56" i="67" s="1"/>
  <c r="BK75" i="67"/>
  <c r="BK88" i="67" s="1"/>
  <c r="BK103" i="67"/>
  <c r="BK116" i="67" s="1"/>
  <c r="BO53" i="67"/>
  <c r="BO56" i="67" s="1"/>
  <c r="BO75" i="67"/>
  <c r="BO88" i="67" s="1"/>
  <c r="BO103" i="67"/>
  <c r="BO116" i="67" s="1"/>
  <c r="BS53" i="67"/>
  <c r="BS56" i="67" s="1"/>
  <c r="BS75" i="67"/>
  <c r="BS88" i="67" s="1"/>
  <c r="BS103" i="67"/>
  <c r="BS116" i="67" s="1"/>
  <c r="BW45" i="67"/>
  <c r="BW48" i="67" s="1"/>
  <c r="BW75" i="67"/>
  <c r="BW88" i="67" s="1"/>
  <c r="BW103" i="67"/>
  <c r="BW116" i="67" s="1"/>
  <c r="CA53" i="67"/>
  <c r="CA56" i="67" s="1"/>
  <c r="CA75" i="67"/>
  <c r="CA88" i="67" s="1"/>
  <c r="CA103" i="67"/>
  <c r="CA116" i="67" s="1"/>
  <c r="CE53" i="67"/>
  <c r="CE56" i="67" s="1"/>
  <c r="CE75" i="67"/>
  <c r="CE88" i="67" s="1"/>
  <c r="CE103" i="67"/>
  <c r="CE116" i="67" s="1"/>
  <c r="CI53" i="67"/>
  <c r="CI56" i="67" s="1"/>
  <c r="CI75" i="67"/>
  <c r="CI88" i="67" s="1"/>
  <c r="CI103" i="67"/>
  <c r="CI116" i="67" s="1"/>
  <c r="CM45" i="67"/>
  <c r="CM48" i="67" s="1"/>
  <c r="CM75" i="67"/>
  <c r="CM88" i="67" s="1"/>
  <c r="CM103" i="67"/>
  <c r="CM116" i="67" s="1"/>
  <c r="CQ53" i="67"/>
  <c r="CQ56" i="67" s="1"/>
  <c r="CQ75" i="67"/>
  <c r="CQ88" i="67" s="1"/>
  <c r="CQ103" i="67"/>
  <c r="CQ116" i="67" s="1"/>
  <c r="CU53" i="67"/>
  <c r="CU56" i="67" s="1"/>
  <c r="CU75" i="67"/>
  <c r="CU88" i="67" s="1"/>
  <c r="CU103" i="67"/>
  <c r="CU116" i="67" s="1"/>
  <c r="CY53" i="67"/>
  <c r="CY56" i="67" s="1"/>
  <c r="CY75" i="67"/>
  <c r="CY88" i="67" s="1"/>
  <c r="CY103" i="67"/>
  <c r="CY116" i="67" s="1"/>
  <c r="DC53" i="67"/>
  <c r="DC56" i="67" s="1"/>
  <c r="DC75" i="67"/>
  <c r="DC88" i="67" s="1"/>
  <c r="DC103" i="67"/>
  <c r="DC116" i="67" s="1"/>
  <c r="DG53" i="67"/>
  <c r="DG56" i="67" s="1"/>
  <c r="DG75" i="67"/>
  <c r="DG88" i="67" s="1"/>
  <c r="DG103" i="67"/>
  <c r="DG116" i="67" s="1"/>
  <c r="DK53" i="67"/>
  <c r="DK56" i="67" s="1"/>
  <c r="DK75" i="67"/>
  <c r="DK88" i="67" s="1"/>
  <c r="DK103" i="67"/>
  <c r="DK116" i="67" s="1"/>
  <c r="DO75" i="67"/>
  <c r="DO88" i="67" s="1"/>
  <c r="DO103" i="67"/>
  <c r="DO116" i="67" s="1"/>
  <c r="DS75" i="67"/>
  <c r="DS88" i="67" s="1"/>
  <c r="DS103" i="67"/>
  <c r="DS116" i="67" s="1"/>
  <c r="DW53" i="67"/>
  <c r="DW56" i="67" s="1"/>
  <c r="DW75" i="67"/>
  <c r="DW88" i="67" s="1"/>
  <c r="DW103" i="67"/>
  <c r="DW116" i="67" s="1"/>
  <c r="EA53" i="67"/>
  <c r="EA56" i="67" s="1"/>
  <c r="EA75" i="67"/>
  <c r="EA88" i="67" s="1"/>
  <c r="EA103" i="67"/>
  <c r="EA116" i="67" s="1"/>
  <c r="EE75" i="67"/>
  <c r="EE88" i="67" s="1"/>
  <c r="EE103" i="67"/>
  <c r="EE116" i="67" s="1"/>
  <c r="EI75" i="67"/>
  <c r="EI88" i="67" s="1"/>
  <c r="EI103" i="67"/>
  <c r="EI116" i="67" s="1"/>
  <c r="EM53" i="67"/>
  <c r="EM56" i="67" s="1"/>
  <c r="EM75" i="67"/>
  <c r="EM88" i="67" s="1"/>
  <c r="EM103" i="67"/>
  <c r="EM116" i="67" s="1"/>
  <c r="EQ53" i="67"/>
  <c r="EQ56" i="67" s="1"/>
  <c r="EQ75" i="67"/>
  <c r="EQ88" i="67" s="1"/>
  <c r="EQ103" i="67"/>
  <c r="EQ116" i="67" s="1"/>
  <c r="EU75" i="67"/>
  <c r="EU88" i="67" s="1"/>
  <c r="EU103" i="67"/>
  <c r="EU116" i="67" s="1"/>
  <c r="E117" i="69"/>
  <c r="E118" i="69" s="1"/>
  <c r="E52" i="69" s="1"/>
  <c r="E53" i="69" s="1"/>
  <c r="I117" i="69"/>
  <c r="I118" i="69" s="1"/>
  <c r="I52" i="69" s="1"/>
  <c r="I53" i="69" s="1"/>
  <c r="M117" i="69"/>
  <c r="M118" i="69" s="1"/>
  <c r="M52" i="69" s="1"/>
  <c r="M53" i="69" s="1"/>
  <c r="Q117" i="69"/>
  <c r="Q118" i="69" s="1"/>
  <c r="Q52" i="69" s="1"/>
  <c r="Q53" i="69" s="1"/>
  <c r="U117" i="69"/>
  <c r="U118" i="69" s="1"/>
  <c r="U52" i="69" s="1"/>
  <c r="U53" i="69" s="1"/>
  <c r="Y117" i="69"/>
  <c r="Y118" i="69" s="1"/>
  <c r="Y52" i="69" s="1"/>
  <c r="Y53" i="69" s="1"/>
  <c r="AC117" i="69"/>
  <c r="AC118" i="69" s="1"/>
  <c r="AC52" i="69" s="1"/>
  <c r="AC53" i="69" s="1"/>
  <c r="AG117" i="69"/>
  <c r="AG118" i="69" s="1"/>
  <c r="AG52" i="69" s="1"/>
  <c r="AG53" i="69" s="1"/>
  <c r="AK117" i="69"/>
  <c r="AK118" i="69" s="1"/>
  <c r="AK52" i="69" s="1"/>
  <c r="AK53" i="69" s="1"/>
  <c r="AO117" i="69"/>
  <c r="AO118" i="69" s="1"/>
  <c r="AO52" i="69" s="1"/>
  <c r="AO53" i="69" s="1"/>
  <c r="AS117" i="69"/>
  <c r="AS118" i="69" s="1"/>
  <c r="AS52" i="69" s="1"/>
  <c r="AS53" i="69" s="1"/>
  <c r="E137" i="69"/>
  <c r="E138" i="69" s="1"/>
  <c r="E85" i="69" s="1"/>
  <c r="E86" i="69" s="1"/>
  <c r="U137" i="69"/>
  <c r="U138" i="69" s="1"/>
  <c r="U85" i="69" s="1"/>
  <c r="U86" i="69" s="1"/>
  <c r="AK137" i="69"/>
  <c r="AK138" i="69" s="1"/>
  <c r="AK85" i="69" s="1"/>
  <c r="AK86" i="69" s="1"/>
  <c r="BA137" i="69"/>
  <c r="BA138" i="69" s="1"/>
  <c r="BA85" i="69" s="1"/>
  <c r="BA86" i="69" s="1"/>
  <c r="BQ137" i="69"/>
  <c r="BQ138" i="69" s="1"/>
  <c r="BQ85" i="69" s="1"/>
  <c r="BQ86" i="69" s="1"/>
  <c r="I137" i="69"/>
  <c r="I138" i="69" s="1"/>
  <c r="I85" i="69" s="1"/>
  <c r="I86" i="69" s="1"/>
  <c r="Y137" i="69"/>
  <c r="Y138" i="69" s="1"/>
  <c r="Y85" i="69" s="1"/>
  <c r="Y86" i="69" s="1"/>
  <c r="AO137" i="69"/>
  <c r="AO138" i="69" s="1"/>
  <c r="AO85" i="69" s="1"/>
  <c r="AO86" i="69" s="1"/>
  <c r="BE137" i="69"/>
  <c r="BE138" i="69" s="1"/>
  <c r="BE85" i="69" s="1"/>
  <c r="BE86" i="69" s="1"/>
  <c r="AI38" i="66"/>
  <c r="AI41" i="66" s="1"/>
  <c r="AI42" i="66" s="1"/>
  <c r="AM38" i="66"/>
  <c r="AM41" i="66" s="1"/>
  <c r="AM42" i="66" s="1"/>
  <c r="U15" i="67"/>
  <c r="AO15" i="67"/>
  <c r="BE15" i="67"/>
  <c r="BY15" i="67"/>
  <c r="CO15" i="67"/>
  <c r="DY15" i="67"/>
  <c r="EG15" i="67"/>
  <c r="G63" i="67"/>
  <c r="G76" i="67" s="1"/>
  <c r="G64" i="67"/>
  <c r="G77" i="67" s="1"/>
  <c r="G68" i="67"/>
  <c r="G81" i="67" s="1"/>
  <c r="G69" i="67"/>
  <c r="G82" i="67" s="1"/>
  <c r="G65" i="67"/>
  <c r="G78" i="67" s="1"/>
  <c r="G66" i="67"/>
  <c r="G79" i="67" s="1"/>
  <c r="G70" i="67"/>
  <c r="G83" i="67" s="1"/>
  <c r="G71" i="67"/>
  <c r="G84" i="67" s="1"/>
  <c r="G67" i="67"/>
  <c r="G80" i="67" s="1"/>
  <c r="G72" i="67"/>
  <c r="G85" i="67" s="1"/>
  <c r="G73" i="67"/>
  <c r="G86" i="67" s="1"/>
  <c r="G74" i="67"/>
  <c r="G87" i="67" s="1"/>
  <c r="G92" i="67"/>
  <c r="G105" i="67" s="1"/>
  <c r="G93" i="67"/>
  <c r="G106" i="67" s="1"/>
  <c r="G94" i="67"/>
  <c r="G107" i="67" s="1"/>
  <c r="G95" i="67"/>
  <c r="G108" i="67" s="1"/>
  <c r="G96" i="67"/>
  <c r="G109" i="67" s="1"/>
  <c r="G100" i="67"/>
  <c r="G113" i="67" s="1"/>
  <c r="G97" i="67"/>
  <c r="G110" i="67" s="1"/>
  <c r="G101" i="67"/>
  <c r="G114" i="67" s="1"/>
  <c r="G99" i="67"/>
  <c r="G112" i="67" s="1"/>
  <c r="G91" i="67"/>
  <c r="G104" i="67" s="1"/>
  <c r="G98" i="67"/>
  <c r="G111" i="67" s="1"/>
  <c r="G102" i="67"/>
  <c r="G115" i="67" s="1"/>
  <c r="W63" i="67"/>
  <c r="W76" i="67" s="1"/>
  <c r="W64" i="67"/>
  <c r="W77" i="67" s="1"/>
  <c r="W68" i="67"/>
  <c r="W81" i="67" s="1"/>
  <c r="W69" i="67"/>
  <c r="W82" i="67" s="1"/>
  <c r="W65" i="67"/>
  <c r="W78" i="67" s="1"/>
  <c r="W66" i="67"/>
  <c r="W79" i="67" s="1"/>
  <c r="W70" i="67"/>
  <c r="W83" i="67" s="1"/>
  <c r="W71" i="67"/>
  <c r="W84" i="67" s="1"/>
  <c r="W67" i="67"/>
  <c r="W80" i="67" s="1"/>
  <c r="W72" i="67"/>
  <c r="W85" i="67" s="1"/>
  <c r="W73" i="67"/>
  <c r="W86" i="67" s="1"/>
  <c r="W74" i="67"/>
  <c r="W87" i="67" s="1"/>
  <c r="W92" i="67"/>
  <c r="W105" i="67" s="1"/>
  <c r="W93" i="67"/>
  <c r="W106" i="67" s="1"/>
  <c r="W94" i="67"/>
  <c r="W107" i="67" s="1"/>
  <c r="W96" i="67"/>
  <c r="W109" i="67" s="1"/>
  <c r="W100" i="67"/>
  <c r="W113" i="67" s="1"/>
  <c r="W97" i="67"/>
  <c r="W110" i="67" s="1"/>
  <c r="W101" i="67"/>
  <c r="W114" i="67" s="1"/>
  <c r="W95" i="67"/>
  <c r="W108" i="67" s="1"/>
  <c r="W99" i="67"/>
  <c r="W112" i="67" s="1"/>
  <c r="W98" i="67"/>
  <c r="W111" i="67" s="1"/>
  <c r="W102" i="67"/>
  <c r="W115" i="67" s="1"/>
  <c r="W91" i="67"/>
  <c r="W104" i="67" s="1"/>
  <c r="AM63" i="67"/>
  <c r="AM76" i="67" s="1"/>
  <c r="AM64" i="67"/>
  <c r="AM77" i="67" s="1"/>
  <c r="AM68" i="67"/>
  <c r="AM81" i="67" s="1"/>
  <c r="AM69" i="67"/>
  <c r="AM82" i="67" s="1"/>
  <c r="AM66" i="67"/>
  <c r="AM79" i="67" s="1"/>
  <c r="AM65" i="67"/>
  <c r="AM78" i="67" s="1"/>
  <c r="AM70" i="67"/>
  <c r="AM83" i="67" s="1"/>
  <c r="AM71" i="67"/>
  <c r="AM84" i="67" s="1"/>
  <c r="AM67" i="67"/>
  <c r="AM80" i="67" s="1"/>
  <c r="AM72" i="67"/>
  <c r="AM85" i="67" s="1"/>
  <c r="AM73" i="67"/>
  <c r="AM86" i="67" s="1"/>
  <c r="AM74" i="67"/>
  <c r="AM87" i="67" s="1"/>
  <c r="AM92" i="67"/>
  <c r="AM105" i="67" s="1"/>
  <c r="AM93" i="67"/>
  <c r="AM106" i="67" s="1"/>
  <c r="AM94" i="67"/>
  <c r="AM107" i="67" s="1"/>
  <c r="AM96" i="67"/>
  <c r="AM109" i="67" s="1"/>
  <c r="AM100" i="67"/>
  <c r="AM113" i="67" s="1"/>
  <c r="AM97" i="67"/>
  <c r="AM110" i="67" s="1"/>
  <c r="AM101" i="67"/>
  <c r="AM114" i="67" s="1"/>
  <c r="AM99" i="67"/>
  <c r="AM112" i="67" s="1"/>
  <c r="AM91" i="67"/>
  <c r="AM104" i="67" s="1"/>
  <c r="AM98" i="67"/>
  <c r="AM111" i="67" s="1"/>
  <c r="AM95" i="67"/>
  <c r="AM108" i="67" s="1"/>
  <c r="AM102" i="67"/>
  <c r="AM115" i="67" s="1"/>
  <c r="BC63" i="67"/>
  <c r="BC76" i="67" s="1"/>
  <c r="BC64" i="67"/>
  <c r="BC77" i="67" s="1"/>
  <c r="BC68" i="67"/>
  <c r="BC81" i="67" s="1"/>
  <c r="BC65" i="67"/>
  <c r="BC78" i="67" s="1"/>
  <c r="BC66" i="67"/>
  <c r="BC79" i="67" s="1"/>
  <c r="BC70" i="67"/>
  <c r="BC83" i="67" s="1"/>
  <c r="BC71" i="67"/>
  <c r="BC84" i="67" s="1"/>
  <c r="BC67" i="67"/>
  <c r="BC80" i="67" s="1"/>
  <c r="BC72" i="67"/>
  <c r="BC85" i="67" s="1"/>
  <c r="BC73" i="67"/>
  <c r="BC86" i="67" s="1"/>
  <c r="BC74" i="67"/>
  <c r="BC87" i="67" s="1"/>
  <c r="BC69" i="67"/>
  <c r="BC82" i="67" s="1"/>
  <c r="BC92" i="67"/>
  <c r="BC105" i="67" s="1"/>
  <c r="BC93" i="67"/>
  <c r="BC106" i="67" s="1"/>
  <c r="BC94" i="67"/>
  <c r="BC107" i="67" s="1"/>
  <c r="BC96" i="67"/>
  <c r="BC109" i="67" s="1"/>
  <c r="BC100" i="67"/>
  <c r="BC113" i="67" s="1"/>
  <c r="BC97" i="67"/>
  <c r="BC110" i="67" s="1"/>
  <c r="BC101" i="67"/>
  <c r="BC114" i="67" s="1"/>
  <c r="BC95" i="67"/>
  <c r="BC108" i="67" s="1"/>
  <c r="BC99" i="67"/>
  <c r="BC112" i="67" s="1"/>
  <c r="BC98" i="67"/>
  <c r="BC111" i="67" s="1"/>
  <c r="BC102" i="67"/>
  <c r="BC115" i="67" s="1"/>
  <c r="BC91" i="67"/>
  <c r="BC104" i="67" s="1"/>
  <c r="BS63" i="67"/>
  <c r="BS76" i="67" s="1"/>
  <c r="BS64" i="67"/>
  <c r="BS77" i="67" s="1"/>
  <c r="BS68" i="67"/>
  <c r="BS81" i="67" s="1"/>
  <c r="BS65" i="67"/>
  <c r="BS78" i="67" s="1"/>
  <c r="BS66" i="67"/>
  <c r="BS79" i="67" s="1"/>
  <c r="BS70" i="67"/>
  <c r="BS83" i="67" s="1"/>
  <c r="BS71" i="67"/>
  <c r="BS84" i="67" s="1"/>
  <c r="BS67" i="67"/>
  <c r="BS80" i="67" s="1"/>
  <c r="BS72" i="67"/>
  <c r="BS85" i="67" s="1"/>
  <c r="BS73" i="67"/>
  <c r="BS86" i="67" s="1"/>
  <c r="BS74" i="67"/>
  <c r="BS87" i="67" s="1"/>
  <c r="BS69" i="67"/>
  <c r="BS82" i="67" s="1"/>
  <c r="BS92" i="67"/>
  <c r="BS105" i="67" s="1"/>
  <c r="BS93" i="67"/>
  <c r="BS106" i="67" s="1"/>
  <c r="BS94" i="67"/>
  <c r="BS107" i="67" s="1"/>
  <c r="BS96" i="67"/>
  <c r="BS109" i="67" s="1"/>
  <c r="BS100" i="67"/>
  <c r="BS113" i="67" s="1"/>
  <c r="BS97" i="67"/>
  <c r="BS110" i="67" s="1"/>
  <c r="BS101" i="67"/>
  <c r="BS114" i="67" s="1"/>
  <c r="BS99" i="67"/>
  <c r="BS112" i="67" s="1"/>
  <c r="BS91" i="67"/>
  <c r="BS104" i="67" s="1"/>
  <c r="BS98" i="67"/>
  <c r="BS111" i="67" s="1"/>
  <c r="BS95" i="67"/>
  <c r="BS108" i="67" s="1"/>
  <c r="BS102" i="67"/>
  <c r="BS115" i="67" s="1"/>
  <c r="CE63" i="67"/>
  <c r="CE76" i="67" s="1"/>
  <c r="CE64" i="67"/>
  <c r="CE77" i="67" s="1"/>
  <c r="CE68" i="67"/>
  <c r="CE81" i="67" s="1"/>
  <c r="CE65" i="67"/>
  <c r="CE78" i="67" s="1"/>
  <c r="CE66" i="67"/>
  <c r="CE79" i="67" s="1"/>
  <c r="CE70" i="67"/>
  <c r="CE83" i="67" s="1"/>
  <c r="CE67" i="67"/>
  <c r="CE80" i="67" s="1"/>
  <c r="CE71" i="67"/>
  <c r="CE84" i="67" s="1"/>
  <c r="CE72" i="67"/>
  <c r="CE85" i="67" s="1"/>
  <c r="CE73" i="67"/>
  <c r="CE86" i="67" s="1"/>
  <c r="CE69" i="67"/>
  <c r="CE82" i="67" s="1"/>
  <c r="CE74" i="67"/>
  <c r="CE87" i="67" s="1"/>
  <c r="CE92" i="67"/>
  <c r="CE105" i="67" s="1"/>
  <c r="CE93" i="67"/>
  <c r="CE106" i="67" s="1"/>
  <c r="CE94" i="67"/>
  <c r="CE107" i="67" s="1"/>
  <c r="CE96" i="67"/>
  <c r="CE109" i="67" s="1"/>
  <c r="CE100" i="67"/>
  <c r="CE113" i="67" s="1"/>
  <c r="CE91" i="67"/>
  <c r="CE104" i="67" s="1"/>
  <c r="CE97" i="67"/>
  <c r="CE110" i="67" s="1"/>
  <c r="CE101" i="67"/>
  <c r="CE114" i="67" s="1"/>
  <c r="CE95" i="67"/>
  <c r="CE108" i="67" s="1"/>
  <c r="CE99" i="67"/>
  <c r="CE112" i="67" s="1"/>
  <c r="CE102" i="67"/>
  <c r="CE115" i="67" s="1"/>
  <c r="CE98" i="67"/>
  <c r="CE111" i="67" s="1"/>
  <c r="CU63" i="67"/>
  <c r="CU76" i="67" s="1"/>
  <c r="CU64" i="67"/>
  <c r="CU77" i="67" s="1"/>
  <c r="CU68" i="67"/>
  <c r="CU81" i="67" s="1"/>
  <c r="CU65" i="67"/>
  <c r="CU78" i="67" s="1"/>
  <c r="CU66" i="67"/>
  <c r="CU79" i="67" s="1"/>
  <c r="CU70" i="67"/>
  <c r="CU83" i="67" s="1"/>
  <c r="CU67" i="67"/>
  <c r="CU80" i="67" s="1"/>
  <c r="CU71" i="67"/>
  <c r="CU84" i="67" s="1"/>
  <c r="CU72" i="67"/>
  <c r="CU85" i="67" s="1"/>
  <c r="CU73" i="67"/>
  <c r="CU86" i="67" s="1"/>
  <c r="CU69" i="67"/>
  <c r="CU82" i="67" s="1"/>
  <c r="CU74" i="67"/>
  <c r="CU87" i="67" s="1"/>
  <c r="CU92" i="67"/>
  <c r="CU105" i="67" s="1"/>
  <c r="CU93" i="67"/>
  <c r="CU106" i="67" s="1"/>
  <c r="CU94" i="67"/>
  <c r="CU107" i="67" s="1"/>
  <c r="CU96" i="67"/>
  <c r="CU109" i="67" s="1"/>
  <c r="CU100" i="67"/>
  <c r="CU113" i="67" s="1"/>
  <c r="CU91" i="67"/>
  <c r="CU104" i="67" s="1"/>
  <c r="CU97" i="67"/>
  <c r="CU110" i="67" s="1"/>
  <c r="CU101" i="67"/>
  <c r="CU114" i="67" s="1"/>
  <c r="CU95" i="67"/>
  <c r="CU108" i="67" s="1"/>
  <c r="CU99" i="67"/>
  <c r="CU112" i="67" s="1"/>
  <c r="CU102" i="67"/>
  <c r="CU115" i="67" s="1"/>
  <c r="CU98" i="67"/>
  <c r="CU111" i="67" s="1"/>
  <c r="DK63" i="67"/>
  <c r="DK76" i="67" s="1"/>
  <c r="DK64" i="67"/>
  <c r="DK77" i="67" s="1"/>
  <c r="DK68" i="67"/>
  <c r="DK81" i="67" s="1"/>
  <c r="DK65" i="67"/>
  <c r="DK78" i="67" s="1"/>
  <c r="DK66" i="67"/>
  <c r="DK79" i="67" s="1"/>
  <c r="DK70" i="67"/>
  <c r="DK83" i="67" s="1"/>
  <c r="DK67" i="67"/>
  <c r="DK80" i="67" s="1"/>
  <c r="DK71" i="67"/>
  <c r="DK84" i="67" s="1"/>
  <c r="DK73" i="67"/>
  <c r="DK86" i="67" s="1"/>
  <c r="DK69" i="67"/>
  <c r="DK82" i="67" s="1"/>
  <c r="DK74" i="67"/>
  <c r="DK87" i="67" s="1"/>
  <c r="DK72" i="67"/>
  <c r="DK85" i="67" s="1"/>
  <c r="DK92" i="67"/>
  <c r="DK105" i="67" s="1"/>
  <c r="DK93" i="67"/>
  <c r="DK106" i="67" s="1"/>
  <c r="DK96" i="67"/>
  <c r="DK109" i="67" s="1"/>
  <c r="DK100" i="67"/>
  <c r="DK113" i="67" s="1"/>
  <c r="DK91" i="67"/>
  <c r="DK104" i="67" s="1"/>
  <c r="DK97" i="67"/>
  <c r="DK110" i="67" s="1"/>
  <c r="DK101" i="67"/>
  <c r="DK114" i="67" s="1"/>
  <c r="DK94" i="67"/>
  <c r="DK107" i="67" s="1"/>
  <c r="DK95" i="67"/>
  <c r="DK108" i="67" s="1"/>
  <c r="DK99" i="67"/>
  <c r="DK112" i="67" s="1"/>
  <c r="DK102" i="67"/>
  <c r="DK115" i="67" s="1"/>
  <c r="DK98" i="67"/>
  <c r="DK111" i="67" s="1"/>
  <c r="EA63" i="67"/>
  <c r="EA76" i="67" s="1"/>
  <c r="EA64" i="67"/>
  <c r="EA77" i="67" s="1"/>
  <c r="EA68" i="67"/>
  <c r="EA81" i="67" s="1"/>
  <c r="EA65" i="67"/>
  <c r="EA78" i="67" s="1"/>
  <c r="EA66" i="67"/>
  <c r="EA79" i="67" s="1"/>
  <c r="EA70" i="67"/>
  <c r="EA83" i="67" s="1"/>
  <c r="EA67" i="67"/>
  <c r="EA80" i="67" s="1"/>
  <c r="EA71" i="67"/>
  <c r="EA84" i="67" s="1"/>
  <c r="EA73" i="67"/>
  <c r="EA86" i="67" s="1"/>
  <c r="EA69" i="67"/>
  <c r="EA82" i="67" s="1"/>
  <c r="EA74" i="67"/>
  <c r="EA87" i="67" s="1"/>
  <c r="EA72" i="67"/>
  <c r="EA85" i="67" s="1"/>
  <c r="EA92" i="67"/>
  <c r="EA105" i="67" s="1"/>
  <c r="EA93" i="67"/>
  <c r="EA106" i="67" s="1"/>
  <c r="EA96" i="67"/>
  <c r="EA109" i="67" s="1"/>
  <c r="EA100" i="67"/>
  <c r="EA113" i="67" s="1"/>
  <c r="EA91" i="67"/>
  <c r="EA104" i="67" s="1"/>
  <c r="EA97" i="67"/>
  <c r="EA110" i="67" s="1"/>
  <c r="EA101" i="67"/>
  <c r="EA114" i="67" s="1"/>
  <c r="EA94" i="67"/>
  <c r="EA107" i="67" s="1"/>
  <c r="EA95" i="67"/>
  <c r="EA108" i="67" s="1"/>
  <c r="EA99" i="67"/>
  <c r="EA112" i="67" s="1"/>
  <c r="EA102" i="67"/>
  <c r="EA115" i="67" s="1"/>
  <c r="EA98" i="67"/>
  <c r="EA111" i="67" s="1"/>
  <c r="EI63" i="67"/>
  <c r="EI76" i="67" s="1"/>
  <c r="EI64" i="67"/>
  <c r="EI77" i="67" s="1"/>
  <c r="EI68" i="67"/>
  <c r="EI81" i="67" s="1"/>
  <c r="EI65" i="67"/>
  <c r="EI78" i="67" s="1"/>
  <c r="EI66" i="67"/>
  <c r="EI79" i="67" s="1"/>
  <c r="EI70" i="67"/>
  <c r="EI83" i="67" s="1"/>
  <c r="EI71" i="67"/>
  <c r="EI84" i="67" s="1"/>
  <c r="EI73" i="67"/>
  <c r="EI86" i="67" s="1"/>
  <c r="EI74" i="67"/>
  <c r="EI87" i="67" s="1"/>
  <c r="EI67" i="67"/>
  <c r="EI80" i="67" s="1"/>
  <c r="EI69" i="67"/>
  <c r="EI82" i="67" s="1"/>
  <c r="EI72" i="67"/>
  <c r="EI85" i="67" s="1"/>
  <c r="EI92" i="67"/>
  <c r="EI105" i="67" s="1"/>
  <c r="EI93" i="67"/>
  <c r="EI106" i="67" s="1"/>
  <c r="EI96" i="67"/>
  <c r="EI109" i="67" s="1"/>
  <c r="EI100" i="67"/>
  <c r="EI113" i="67" s="1"/>
  <c r="EI97" i="67"/>
  <c r="EI110" i="67" s="1"/>
  <c r="EI101" i="67"/>
  <c r="EI114" i="67" s="1"/>
  <c r="EI95" i="67"/>
  <c r="EI108" i="67" s="1"/>
  <c r="EI91" i="67"/>
  <c r="EI104" i="67" s="1"/>
  <c r="EI94" i="67"/>
  <c r="EI107" i="67" s="1"/>
  <c r="EI99" i="67"/>
  <c r="EI112" i="67" s="1"/>
  <c r="EI102" i="67"/>
  <c r="EI115" i="67" s="1"/>
  <c r="EI98" i="67"/>
  <c r="EI111" i="67" s="1"/>
  <c r="R45" i="67"/>
  <c r="R48" i="67" s="1"/>
  <c r="R75" i="67"/>
  <c r="R88" i="67" s="1"/>
  <c r="R103" i="67"/>
  <c r="R116" i="67" s="1"/>
  <c r="AH53" i="67"/>
  <c r="AH56" i="67" s="1"/>
  <c r="AH75" i="67"/>
  <c r="AH88" i="67" s="1"/>
  <c r="AH103" i="67"/>
  <c r="AH116" i="67" s="1"/>
  <c r="AX53" i="67"/>
  <c r="AX56" i="67" s="1"/>
  <c r="AX75" i="67"/>
  <c r="AX88" i="67" s="1"/>
  <c r="AX103" i="67"/>
  <c r="AX116" i="67" s="1"/>
  <c r="BN53" i="67"/>
  <c r="BN56" i="67" s="1"/>
  <c r="BN75" i="67"/>
  <c r="BN88" i="67" s="1"/>
  <c r="BN103" i="67"/>
  <c r="BN116" i="67" s="1"/>
  <c r="CD53" i="67"/>
  <c r="CD56" i="67" s="1"/>
  <c r="CD75" i="67"/>
  <c r="CD88" i="67" s="1"/>
  <c r="CD103" i="67"/>
  <c r="CD116" i="67" s="1"/>
  <c r="CT53" i="67"/>
  <c r="CT56" i="67" s="1"/>
  <c r="CT75" i="67"/>
  <c r="CT88" i="67" s="1"/>
  <c r="CT103" i="67"/>
  <c r="CT116" i="67" s="1"/>
  <c r="DJ75" i="67"/>
  <c r="DJ88" i="67" s="1"/>
  <c r="DJ103" i="67"/>
  <c r="DJ116" i="67" s="1"/>
  <c r="DZ75" i="67"/>
  <c r="DZ88" i="67" s="1"/>
  <c r="DZ103" i="67"/>
  <c r="DZ116" i="67" s="1"/>
  <c r="EP75" i="67"/>
  <c r="EP88" i="67" s="1"/>
  <c r="EP103" i="67"/>
  <c r="EP116" i="67" s="1"/>
  <c r="AA83" i="65"/>
  <c r="AQ83" i="65"/>
  <c r="AY83" i="65"/>
  <c r="Y38" i="66"/>
  <c r="Y41" i="66" s="1"/>
  <c r="Y42" i="66" s="1"/>
  <c r="AC38" i="66"/>
  <c r="AC41" i="66" s="1"/>
  <c r="AC42" i="66" s="1"/>
  <c r="AG38" i="66"/>
  <c r="AG41" i="66" s="1"/>
  <c r="AG42" i="66" s="1"/>
  <c r="AK38" i="66"/>
  <c r="AK41" i="66" s="1"/>
  <c r="AK42" i="66" s="1"/>
  <c r="AS38" i="66"/>
  <c r="AS41" i="66" s="1"/>
  <c r="AS42" i="66" s="1"/>
  <c r="AW38" i="66"/>
  <c r="AW41" i="66" s="1"/>
  <c r="AW42" i="66" s="1"/>
  <c r="ES15" i="67"/>
  <c r="E64" i="67"/>
  <c r="E77" i="67" s="1"/>
  <c r="E65" i="67"/>
  <c r="E78" i="67" s="1"/>
  <c r="E66" i="67"/>
  <c r="E79" i="67" s="1"/>
  <c r="E67" i="67"/>
  <c r="E80" i="67" s="1"/>
  <c r="E68" i="67"/>
  <c r="E81" i="67" s="1"/>
  <c r="E69" i="67"/>
  <c r="E82" i="67" s="1"/>
  <c r="E72" i="67"/>
  <c r="E85" i="67" s="1"/>
  <c r="E70" i="67"/>
  <c r="E83" i="67" s="1"/>
  <c r="E63" i="67"/>
  <c r="E76" i="67" s="1"/>
  <c r="E71" i="67"/>
  <c r="E84" i="67" s="1"/>
  <c r="E73" i="67"/>
  <c r="E86" i="67" s="1"/>
  <c r="E74" i="67"/>
  <c r="E87" i="67" s="1"/>
  <c r="E94" i="67"/>
  <c r="E107" i="67" s="1"/>
  <c r="E91" i="67"/>
  <c r="E104" i="67" s="1"/>
  <c r="E95" i="67"/>
  <c r="E108" i="67" s="1"/>
  <c r="E92" i="67"/>
  <c r="E105" i="67" s="1"/>
  <c r="E93" i="67"/>
  <c r="E106" i="67" s="1"/>
  <c r="E98" i="67"/>
  <c r="E111" i="67" s="1"/>
  <c r="E102" i="67"/>
  <c r="E115" i="67" s="1"/>
  <c r="E99" i="67"/>
  <c r="E112" i="67" s="1"/>
  <c r="E101" i="67"/>
  <c r="E114" i="67" s="1"/>
  <c r="E100" i="67"/>
  <c r="E113" i="67" s="1"/>
  <c r="E97" i="67"/>
  <c r="E110" i="67" s="1"/>
  <c r="E96" i="67"/>
  <c r="E109" i="67" s="1"/>
  <c r="M64" i="67"/>
  <c r="M77" i="67" s="1"/>
  <c r="M65" i="67"/>
  <c r="M78" i="67" s="1"/>
  <c r="M66" i="67"/>
  <c r="M79" i="67" s="1"/>
  <c r="M63" i="67"/>
  <c r="M76" i="67" s="1"/>
  <c r="M67" i="67"/>
  <c r="M80" i="67" s="1"/>
  <c r="M68" i="67"/>
  <c r="M81" i="67" s="1"/>
  <c r="M72" i="67"/>
  <c r="M85" i="67" s="1"/>
  <c r="M69" i="67"/>
  <c r="M82" i="67" s="1"/>
  <c r="M70" i="67"/>
  <c r="M83" i="67" s="1"/>
  <c r="M71" i="67"/>
  <c r="M84" i="67" s="1"/>
  <c r="M73" i="67"/>
  <c r="M86" i="67" s="1"/>
  <c r="M74" i="67"/>
  <c r="M87" i="67" s="1"/>
  <c r="M94" i="67"/>
  <c r="M107" i="67" s="1"/>
  <c r="M91" i="67"/>
  <c r="M104" i="67" s="1"/>
  <c r="M92" i="67"/>
  <c r="M105" i="67" s="1"/>
  <c r="M98" i="67"/>
  <c r="M111" i="67" s="1"/>
  <c r="M99" i="67"/>
  <c r="M112" i="67" s="1"/>
  <c r="M95" i="67"/>
  <c r="M108" i="67" s="1"/>
  <c r="M101" i="67"/>
  <c r="M114" i="67" s="1"/>
  <c r="M102" i="67"/>
  <c r="M115" i="67" s="1"/>
  <c r="M100" i="67"/>
  <c r="M113" i="67" s="1"/>
  <c r="M97" i="67"/>
  <c r="M110" i="67" s="1"/>
  <c r="M93" i="67"/>
  <c r="M106" i="67" s="1"/>
  <c r="M96" i="67"/>
  <c r="M109" i="67" s="1"/>
  <c r="U64" i="67"/>
  <c r="U77" i="67" s="1"/>
  <c r="U65" i="67"/>
  <c r="U78" i="67" s="1"/>
  <c r="U66" i="67"/>
  <c r="U79" i="67" s="1"/>
  <c r="U67" i="67"/>
  <c r="U80" i="67" s="1"/>
  <c r="U68" i="67"/>
  <c r="U81" i="67" s="1"/>
  <c r="U63" i="67"/>
  <c r="U76" i="67" s="1"/>
  <c r="U69" i="67"/>
  <c r="U82" i="67" s="1"/>
  <c r="U72" i="67"/>
  <c r="U85" i="67" s="1"/>
  <c r="U70" i="67"/>
  <c r="U83" i="67" s="1"/>
  <c r="U71" i="67"/>
  <c r="U84" i="67" s="1"/>
  <c r="U73" i="67"/>
  <c r="U86" i="67" s="1"/>
  <c r="U74" i="67"/>
  <c r="U87" i="67" s="1"/>
  <c r="U94" i="67"/>
  <c r="U107" i="67" s="1"/>
  <c r="U91" i="67"/>
  <c r="U104" i="67" s="1"/>
  <c r="U92" i="67"/>
  <c r="U105" i="67" s="1"/>
  <c r="U93" i="67"/>
  <c r="U106" i="67" s="1"/>
  <c r="U98" i="67"/>
  <c r="U111" i="67" s="1"/>
  <c r="U95" i="67"/>
  <c r="U108" i="67" s="1"/>
  <c r="U99" i="67"/>
  <c r="U112" i="67" s="1"/>
  <c r="U101" i="67"/>
  <c r="U114" i="67" s="1"/>
  <c r="U102" i="67"/>
  <c r="U115" i="67" s="1"/>
  <c r="U100" i="67"/>
  <c r="U113" i="67" s="1"/>
  <c r="U97" i="67"/>
  <c r="U110" i="67" s="1"/>
  <c r="U96" i="67"/>
  <c r="U109" i="67" s="1"/>
  <c r="AC64" i="67"/>
  <c r="AC77" i="67" s="1"/>
  <c r="AC65" i="67"/>
  <c r="AC78" i="67" s="1"/>
  <c r="AC66" i="67"/>
  <c r="AC79" i="67" s="1"/>
  <c r="AC63" i="67"/>
  <c r="AC76" i="67" s="1"/>
  <c r="AC67" i="67"/>
  <c r="AC80" i="67" s="1"/>
  <c r="AC68" i="67"/>
  <c r="AC81" i="67" s="1"/>
  <c r="AC72" i="67"/>
  <c r="AC85" i="67" s="1"/>
  <c r="AC69" i="67"/>
  <c r="AC82" i="67" s="1"/>
  <c r="AC70" i="67"/>
  <c r="AC83" i="67" s="1"/>
  <c r="AC71" i="67"/>
  <c r="AC84" i="67" s="1"/>
  <c r="AC73" i="67"/>
  <c r="AC86" i="67" s="1"/>
  <c r="AC74" i="67"/>
  <c r="AC87" i="67" s="1"/>
  <c r="AC94" i="67"/>
  <c r="AC107" i="67" s="1"/>
  <c r="AC91" i="67"/>
  <c r="AC104" i="67" s="1"/>
  <c r="AC92" i="67"/>
  <c r="AC105" i="67" s="1"/>
  <c r="AC98" i="67"/>
  <c r="AC111" i="67" s="1"/>
  <c r="AC99" i="67"/>
  <c r="AC112" i="67" s="1"/>
  <c r="AC101" i="67"/>
  <c r="AC114" i="67" s="1"/>
  <c r="AC102" i="67"/>
  <c r="AC115" i="67" s="1"/>
  <c r="AC93" i="67"/>
  <c r="AC106" i="67" s="1"/>
  <c r="AC100" i="67"/>
  <c r="AC113" i="67" s="1"/>
  <c r="AC95" i="67"/>
  <c r="AC108" i="67" s="1"/>
  <c r="AC97" i="67"/>
  <c r="AC110" i="67" s="1"/>
  <c r="AC96" i="67"/>
  <c r="AC109" i="67" s="1"/>
  <c r="AK64" i="67"/>
  <c r="AK77" i="67" s="1"/>
  <c r="AK65" i="67"/>
  <c r="AK78" i="67" s="1"/>
  <c r="AK66" i="67"/>
  <c r="AK79" i="67" s="1"/>
  <c r="AK67" i="67"/>
  <c r="AK80" i="67" s="1"/>
  <c r="AK68" i="67"/>
  <c r="AK81" i="67" s="1"/>
  <c r="AK69" i="67"/>
  <c r="AK82" i="67" s="1"/>
  <c r="AK72" i="67"/>
  <c r="AK85" i="67" s="1"/>
  <c r="AK63" i="67"/>
  <c r="AK76" i="67" s="1"/>
  <c r="AK70" i="67"/>
  <c r="AK83" i="67" s="1"/>
  <c r="AK71" i="67"/>
  <c r="AK84" i="67" s="1"/>
  <c r="AK73" i="67"/>
  <c r="AK86" i="67" s="1"/>
  <c r="AK74" i="67"/>
  <c r="AK87" i="67" s="1"/>
  <c r="AK94" i="67"/>
  <c r="AK107" i="67" s="1"/>
  <c r="AK91" i="67"/>
  <c r="AK104" i="67" s="1"/>
  <c r="AK92" i="67"/>
  <c r="AK105" i="67" s="1"/>
  <c r="AK93" i="67"/>
  <c r="AK106" i="67" s="1"/>
  <c r="AK98" i="67"/>
  <c r="AK111" i="67" s="1"/>
  <c r="AK95" i="67"/>
  <c r="AK108" i="67" s="1"/>
  <c r="AK99" i="67"/>
  <c r="AK112" i="67" s="1"/>
  <c r="AK101" i="67"/>
  <c r="AK114" i="67" s="1"/>
  <c r="AK102" i="67"/>
  <c r="AK115" i="67" s="1"/>
  <c r="AK100" i="67"/>
  <c r="AK113" i="67" s="1"/>
  <c r="AK97" i="67"/>
  <c r="AK110" i="67" s="1"/>
  <c r="AK96" i="67"/>
  <c r="AK109" i="67" s="1"/>
  <c r="AS64" i="67"/>
  <c r="AS77" i="67" s="1"/>
  <c r="AS65" i="67"/>
  <c r="AS78" i="67" s="1"/>
  <c r="AS66" i="67"/>
  <c r="AS79" i="67" s="1"/>
  <c r="AS63" i="67"/>
  <c r="AS76" i="67" s="1"/>
  <c r="AS67" i="67"/>
  <c r="AS80" i="67" s="1"/>
  <c r="AS68" i="67"/>
  <c r="AS81" i="67" s="1"/>
  <c r="AS72" i="67"/>
  <c r="AS85" i="67" s="1"/>
  <c r="AS69" i="67"/>
  <c r="AS82" i="67" s="1"/>
  <c r="AS70" i="67"/>
  <c r="AS83" i="67" s="1"/>
  <c r="AS71" i="67"/>
  <c r="AS84" i="67" s="1"/>
  <c r="AS73" i="67"/>
  <c r="AS86" i="67" s="1"/>
  <c r="AS74" i="67"/>
  <c r="AS87" i="67" s="1"/>
  <c r="AS94" i="67"/>
  <c r="AS107" i="67" s="1"/>
  <c r="AS91" i="67"/>
  <c r="AS104" i="67" s="1"/>
  <c r="AS92" i="67"/>
  <c r="AS105" i="67" s="1"/>
  <c r="AS98" i="67"/>
  <c r="AS111" i="67" s="1"/>
  <c r="AS99" i="67"/>
  <c r="AS112" i="67" s="1"/>
  <c r="AS95" i="67"/>
  <c r="AS108" i="67" s="1"/>
  <c r="AS101" i="67"/>
  <c r="AS114" i="67" s="1"/>
  <c r="AS102" i="67"/>
  <c r="AS115" i="67" s="1"/>
  <c r="AS100" i="67"/>
  <c r="AS113" i="67" s="1"/>
  <c r="AS97" i="67"/>
  <c r="AS110" i="67" s="1"/>
  <c r="AS96" i="67"/>
  <c r="AS109" i="67" s="1"/>
  <c r="AS93" i="67"/>
  <c r="AS106" i="67" s="1"/>
  <c r="BA64" i="67"/>
  <c r="BA77" i="67" s="1"/>
  <c r="BA66" i="67"/>
  <c r="BA79" i="67" s="1"/>
  <c r="BA67" i="67"/>
  <c r="BA80" i="67" s="1"/>
  <c r="BA68" i="67"/>
  <c r="BA81" i="67" s="1"/>
  <c r="BA72" i="67"/>
  <c r="BA85" i="67" s="1"/>
  <c r="BA69" i="67"/>
  <c r="BA82" i="67" s="1"/>
  <c r="BA63" i="67"/>
  <c r="BA76" i="67" s="1"/>
  <c r="BA70" i="67"/>
  <c r="BA83" i="67" s="1"/>
  <c r="BA71" i="67"/>
  <c r="BA84" i="67" s="1"/>
  <c r="BA65" i="67"/>
  <c r="BA78" i="67" s="1"/>
  <c r="BA73" i="67"/>
  <c r="BA86" i="67" s="1"/>
  <c r="BA74" i="67"/>
  <c r="BA87" i="67" s="1"/>
  <c r="BA94" i="67"/>
  <c r="BA107" i="67" s="1"/>
  <c r="BA91" i="67"/>
  <c r="BA104" i="67" s="1"/>
  <c r="BA92" i="67"/>
  <c r="BA105" i="67" s="1"/>
  <c r="BA93" i="67"/>
  <c r="BA106" i="67" s="1"/>
  <c r="BA98" i="67"/>
  <c r="BA111" i="67" s="1"/>
  <c r="BA95" i="67"/>
  <c r="BA108" i="67" s="1"/>
  <c r="BA99" i="67"/>
  <c r="BA112" i="67" s="1"/>
  <c r="BA101" i="67"/>
  <c r="BA114" i="67" s="1"/>
  <c r="BA102" i="67"/>
  <c r="BA115" i="67" s="1"/>
  <c r="BA100" i="67"/>
  <c r="BA113" i="67" s="1"/>
  <c r="BA97" i="67"/>
  <c r="BA110" i="67" s="1"/>
  <c r="BA96" i="67"/>
  <c r="BA109" i="67" s="1"/>
  <c r="BI64" i="67"/>
  <c r="BI77" i="67" s="1"/>
  <c r="BI66" i="67"/>
  <c r="BI79" i="67" s="1"/>
  <c r="BI63" i="67"/>
  <c r="BI76" i="67" s="1"/>
  <c r="BI67" i="67"/>
  <c r="BI80" i="67" s="1"/>
  <c r="BI68" i="67"/>
  <c r="BI81" i="67" s="1"/>
  <c r="BI72" i="67"/>
  <c r="BI85" i="67" s="1"/>
  <c r="BI65" i="67"/>
  <c r="BI78" i="67" s="1"/>
  <c r="BI69" i="67"/>
  <c r="BI82" i="67" s="1"/>
  <c r="BI70" i="67"/>
  <c r="BI83" i="67" s="1"/>
  <c r="BI71" i="67"/>
  <c r="BI84" i="67" s="1"/>
  <c r="BI73" i="67"/>
  <c r="BI86" i="67" s="1"/>
  <c r="BI74" i="67"/>
  <c r="BI87" i="67" s="1"/>
  <c r="BI94" i="67"/>
  <c r="BI107" i="67" s="1"/>
  <c r="BI91" i="67"/>
  <c r="BI104" i="67" s="1"/>
  <c r="BI92" i="67"/>
  <c r="BI105" i="67" s="1"/>
  <c r="BI98" i="67"/>
  <c r="BI111" i="67" s="1"/>
  <c r="BI99" i="67"/>
  <c r="BI112" i="67" s="1"/>
  <c r="BI101" i="67"/>
  <c r="BI114" i="67" s="1"/>
  <c r="BI102" i="67"/>
  <c r="BI115" i="67" s="1"/>
  <c r="BI93" i="67"/>
  <c r="BI106" i="67" s="1"/>
  <c r="BI100" i="67"/>
  <c r="BI113" i="67" s="1"/>
  <c r="BI95" i="67"/>
  <c r="BI108" i="67" s="1"/>
  <c r="BI97" i="67"/>
  <c r="BI110" i="67" s="1"/>
  <c r="BI96" i="67"/>
  <c r="BI109" i="67" s="1"/>
  <c r="BQ64" i="67"/>
  <c r="BQ77" i="67" s="1"/>
  <c r="BQ66" i="67"/>
  <c r="BQ79" i="67" s="1"/>
  <c r="BQ67" i="67"/>
  <c r="BQ80" i="67" s="1"/>
  <c r="BQ68" i="67"/>
  <c r="BQ81" i="67" s="1"/>
  <c r="BQ72" i="67"/>
  <c r="BQ85" i="67" s="1"/>
  <c r="BQ69" i="67"/>
  <c r="BQ82" i="67" s="1"/>
  <c r="BQ70" i="67"/>
  <c r="BQ83" i="67" s="1"/>
  <c r="BQ71" i="67"/>
  <c r="BQ84" i="67" s="1"/>
  <c r="BQ63" i="67"/>
  <c r="BQ76" i="67" s="1"/>
  <c r="BQ73" i="67"/>
  <c r="BQ86" i="67" s="1"/>
  <c r="BQ74" i="67"/>
  <c r="BQ87" i="67" s="1"/>
  <c r="BQ65" i="67"/>
  <c r="BQ78" i="67" s="1"/>
  <c r="BQ94" i="67"/>
  <c r="BQ107" i="67" s="1"/>
  <c r="BQ91" i="67"/>
  <c r="BQ104" i="67" s="1"/>
  <c r="BQ92" i="67"/>
  <c r="BQ105" i="67" s="1"/>
  <c r="BQ93" i="67"/>
  <c r="BQ106" i="67" s="1"/>
  <c r="BQ98" i="67"/>
  <c r="BQ111" i="67" s="1"/>
  <c r="BQ95" i="67"/>
  <c r="BQ108" i="67" s="1"/>
  <c r="BQ99" i="67"/>
  <c r="BQ112" i="67" s="1"/>
  <c r="BQ101" i="67"/>
  <c r="BQ114" i="67" s="1"/>
  <c r="BQ102" i="67"/>
  <c r="BQ115" i="67" s="1"/>
  <c r="BQ100" i="67"/>
  <c r="BQ113" i="67" s="1"/>
  <c r="BQ97" i="67"/>
  <c r="BQ110" i="67" s="1"/>
  <c r="BQ96" i="67"/>
  <c r="BQ109" i="67" s="1"/>
  <c r="BY64" i="67"/>
  <c r="BY77" i="67" s="1"/>
  <c r="BY66" i="67"/>
  <c r="BY79" i="67" s="1"/>
  <c r="BY63" i="67"/>
  <c r="BY76" i="67" s="1"/>
  <c r="BY67" i="67"/>
  <c r="BY80" i="67" s="1"/>
  <c r="BY68" i="67"/>
  <c r="BY81" i="67" s="1"/>
  <c r="BY72" i="67"/>
  <c r="BY85" i="67" s="1"/>
  <c r="BY65" i="67"/>
  <c r="BY78" i="67" s="1"/>
  <c r="BY69" i="67"/>
  <c r="BY82" i="67" s="1"/>
  <c r="BY70" i="67"/>
  <c r="BY83" i="67" s="1"/>
  <c r="BY71" i="67"/>
  <c r="BY84" i="67" s="1"/>
  <c r="BY73" i="67"/>
  <c r="BY86" i="67" s="1"/>
  <c r="BY74" i="67"/>
  <c r="BY87" i="67" s="1"/>
  <c r="BY94" i="67"/>
  <c r="BY107" i="67" s="1"/>
  <c r="BY91" i="67"/>
  <c r="BY104" i="67" s="1"/>
  <c r="BY92" i="67"/>
  <c r="BY105" i="67" s="1"/>
  <c r="BY98" i="67"/>
  <c r="BY111" i="67" s="1"/>
  <c r="BY95" i="67"/>
  <c r="BY108" i="67" s="1"/>
  <c r="BY99" i="67"/>
  <c r="BY112" i="67" s="1"/>
  <c r="BY101" i="67"/>
  <c r="BY114" i="67" s="1"/>
  <c r="BY102" i="67"/>
  <c r="BY115" i="67" s="1"/>
  <c r="BY100" i="67"/>
  <c r="BY113" i="67" s="1"/>
  <c r="BY97" i="67"/>
  <c r="BY110" i="67" s="1"/>
  <c r="BY96" i="67"/>
  <c r="BY109" i="67" s="1"/>
  <c r="BY93" i="67"/>
  <c r="BY106" i="67" s="1"/>
  <c r="CG64" i="67"/>
  <c r="CG77" i="67" s="1"/>
  <c r="CG66" i="67"/>
  <c r="CG79" i="67" s="1"/>
  <c r="CG67" i="67"/>
  <c r="CG80" i="67" s="1"/>
  <c r="CG68" i="67"/>
  <c r="CG81" i="67" s="1"/>
  <c r="CG63" i="67"/>
  <c r="CG76" i="67" s="1"/>
  <c r="CG72" i="67"/>
  <c r="CG85" i="67" s="1"/>
  <c r="CG69" i="67"/>
  <c r="CG82" i="67" s="1"/>
  <c r="CG70" i="67"/>
  <c r="CG83" i="67" s="1"/>
  <c r="CG65" i="67"/>
  <c r="CG78" i="67" s="1"/>
  <c r="CG71" i="67"/>
  <c r="CG84" i="67" s="1"/>
  <c r="CG73" i="67"/>
  <c r="CG86" i="67" s="1"/>
  <c r="CG74" i="67"/>
  <c r="CG87" i="67" s="1"/>
  <c r="CG94" i="67"/>
  <c r="CG107" i="67" s="1"/>
  <c r="CG91" i="67"/>
  <c r="CG104" i="67" s="1"/>
  <c r="CG92" i="67"/>
  <c r="CG105" i="67" s="1"/>
  <c r="CG93" i="67"/>
  <c r="CG106" i="67" s="1"/>
  <c r="CG98" i="67"/>
  <c r="CG111" i="67" s="1"/>
  <c r="CG95" i="67"/>
  <c r="CG108" i="67" s="1"/>
  <c r="CG99" i="67"/>
  <c r="CG112" i="67" s="1"/>
  <c r="CG101" i="67"/>
  <c r="CG114" i="67" s="1"/>
  <c r="CG102" i="67"/>
  <c r="CG115" i="67" s="1"/>
  <c r="CG100" i="67"/>
  <c r="CG113" i="67" s="1"/>
  <c r="CG97" i="67"/>
  <c r="CG110" i="67" s="1"/>
  <c r="CG96" i="67"/>
  <c r="CG109" i="67" s="1"/>
  <c r="CO64" i="67"/>
  <c r="CO77" i="67" s="1"/>
  <c r="CO66" i="67"/>
  <c r="CO79" i="67" s="1"/>
  <c r="CO63" i="67"/>
  <c r="CO76" i="67" s="1"/>
  <c r="CO67" i="67"/>
  <c r="CO80" i="67" s="1"/>
  <c r="CO68" i="67"/>
  <c r="CO81" i="67" s="1"/>
  <c r="CO72" i="67"/>
  <c r="CO85" i="67" s="1"/>
  <c r="CO65" i="67"/>
  <c r="CO78" i="67" s="1"/>
  <c r="CO69" i="67"/>
  <c r="CO82" i="67" s="1"/>
  <c r="CO70" i="67"/>
  <c r="CO83" i="67" s="1"/>
  <c r="CO71" i="67"/>
  <c r="CO84" i="67" s="1"/>
  <c r="CO73" i="67"/>
  <c r="CO86" i="67" s="1"/>
  <c r="CO74" i="67"/>
  <c r="CO87" i="67" s="1"/>
  <c r="CO94" i="67"/>
  <c r="CO107" i="67" s="1"/>
  <c r="CO91" i="67"/>
  <c r="CO104" i="67" s="1"/>
  <c r="CO92" i="67"/>
  <c r="CO105" i="67" s="1"/>
  <c r="CO98" i="67"/>
  <c r="CO111" i="67" s="1"/>
  <c r="CO95" i="67"/>
  <c r="CO108" i="67" s="1"/>
  <c r="CO99" i="67"/>
  <c r="CO112" i="67" s="1"/>
  <c r="CO101" i="67"/>
  <c r="CO114" i="67" s="1"/>
  <c r="CO102" i="67"/>
  <c r="CO115" i="67" s="1"/>
  <c r="CO93" i="67"/>
  <c r="CO106" i="67" s="1"/>
  <c r="CO100" i="67"/>
  <c r="CO113" i="67" s="1"/>
  <c r="CO97" i="67"/>
  <c r="CO110" i="67" s="1"/>
  <c r="CO96" i="67"/>
  <c r="CO109" i="67" s="1"/>
  <c r="CW64" i="67"/>
  <c r="CW77" i="67" s="1"/>
  <c r="CW66" i="67"/>
  <c r="CW79" i="67" s="1"/>
  <c r="CW67" i="67"/>
  <c r="CW80" i="67" s="1"/>
  <c r="CW68" i="67"/>
  <c r="CW81" i="67" s="1"/>
  <c r="CW72" i="67"/>
  <c r="CW85" i="67" s="1"/>
  <c r="CW63" i="67"/>
  <c r="CW76" i="67" s="1"/>
  <c r="CW69" i="67"/>
  <c r="CW82" i="67" s="1"/>
  <c r="CW70" i="67"/>
  <c r="CW83" i="67" s="1"/>
  <c r="CW71" i="67"/>
  <c r="CW84" i="67" s="1"/>
  <c r="CW65" i="67"/>
  <c r="CW78" i="67" s="1"/>
  <c r="CW73" i="67"/>
  <c r="CW86" i="67" s="1"/>
  <c r="CW74" i="67"/>
  <c r="CW87" i="67" s="1"/>
  <c r="CW94" i="67"/>
  <c r="CW107" i="67" s="1"/>
  <c r="CW91" i="67"/>
  <c r="CW104" i="67" s="1"/>
  <c r="CW92" i="67"/>
  <c r="CW105" i="67" s="1"/>
  <c r="CW93" i="67"/>
  <c r="CW106" i="67" s="1"/>
  <c r="CW98" i="67"/>
  <c r="CW111" i="67" s="1"/>
  <c r="CW95" i="67"/>
  <c r="CW108" i="67" s="1"/>
  <c r="CW99" i="67"/>
  <c r="CW112" i="67" s="1"/>
  <c r="CW101" i="67"/>
  <c r="CW114" i="67" s="1"/>
  <c r="CW102" i="67"/>
  <c r="CW115" i="67" s="1"/>
  <c r="CW100" i="67"/>
  <c r="CW113" i="67" s="1"/>
  <c r="CW97" i="67"/>
  <c r="CW110" i="67" s="1"/>
  <c r="CW96" i="67"/>
  <c r="CW109" i="67" s="1"/>
  <c r="DE64" i="67"/>
  <c r="DE77" i="67" s="1"/>
  <c r="DE66" i="67"/>
  <c r="DE79" i="67" s="1"/>
  <c r="DE63" i="67"/>
  <c r="DE76" i="67" s="1"/>
  <c r="DE67" i="67"/>
  <c r="DE80" i="67" s="1"/>
  <c r="DE68" i="67"/>
  <c r="DE81" i="67" s="1"/>
  <c r="DE65" i="67"/>
  <c r="DE78" i="67" s="1"/>
  <c r="DE69" i="67"/>
  <c r="DE82" i="67" s="1"/>
  <c r="DE70" i="67"/>
  <c r="DE83" i="67" s="1"/>
  <c r="DE72" i="67"/>
  <c r="DE85" i="67" s="1"/>
  <c r="DE71" i="67"/>
  <c r="DE84" i="67" s="1"/>
  <c r="DE73" i="67"/>
  <c r="DE86" i="67" s="1"/>
  <c r="DE74" i="67"/>
  <c r="DE87" i="67" s="1"/>
  <c r="DE94" i="67"/>
  <c r="DE107" i="67" s="1"/>
  <c r="DE91" i="67"/>
  <c r="DE104" i="67" s="1"/>
  <c r="DE92" i="67"/>
  <c r="DE105" i="67" s="1"/>
  <c r="DE98" i="67"/>
  <c r="DE111" i="67" s="1"/>
  <c r="DE95" i="67"/>
  <c r="DE108" i="67" s="1"/>
  <c r="DE99" i="67"/>
  <c r="DE112" i="67" s="1"/>
  <c r="DE101" i="67"/>
  <c r="DE114" i="67" s="1"/>
  <c r="DE102" i="67"/>
  <c r="DE115" i="67" s="1"/>
  <c r="DE100" i="67"/>
  <c r="DE113" i="67" s="1"/>
  <c r="DE97" i="67"/>
  <c r="DE110" i="67" s="1"/>
  <c r="DE93" i="67"/>
  <c r="DE106" i="67" s="1"/>
  <c r="DE96" i="67"/>
  <c r="DE109" i="67" s="1"/>
  <c r="DM64" i="67"/>
  <c r="DM77" i="67" s="1"/>
  <c r="DM66" i="67"/>
  <c r="DM79" i="67" s="1"/>
  <c r="DM67" i="67"/>
  <c r="DM80" i="67" s="1"/>
  <c r="DM68" i="67"/>
  <c r="DM81" i="67" s="1"/>
  <c r="DM69" i="67"/>
  <c r="DM82" i="67" s="1"/>
  <c r="DM63" i="67"/>
  <c r="DM76" i="67" s="1"/>
  <c r="DM70" i="67"/>
  <c r="DM83" i="67" s="1"/>
  <c r="DM71" i="67"/>
  <c r="DM84" i="67" s="1"/>
  <c r="DM72" i="67"/>
  <c r="DM85" i="67" s="1"/>
  <c r="DM65" i="67"/>
  <c r="DM78" i="67" s="1"/>
  <c r="DM73" i="67"/>
  <c r="DM86" i="67" s="1"/>
  <c r="DM74" i="67"/>
  <c r="DM87" i="67" s="1"/>
  <c r="DM94" i="67"/>
  <c r="DM107" i="67" s="1"/>
  <c r="DM91" i="67"/>
  <c r="DM104" i="67" s="1"/>
  <c r="DM92" i="67"/>
  <c r="DM105" i="67" s="1"/>
  <c r="DM93" i="67"/>
  <c r="DM106" i="67" s="1"/>
  <c r="DM98" i="67"/>
  <c r="DM111" i="67" s="1"/>
  <c r="DM95" i="67"/>
  <c r="DM108" i="67" s="1"/>
  <c r="DM99" i="67"/>
  <c r="DM112" i="67" s="1"/>
  <c r="DM101" i="67"/>
  <c r="DM114" i="67" s="1"/>
  <c r="DM102" i="67"/>
  <c r="DM115" i="67" s="1"/>
  <c r="DM100" i="67"/>
  <c r="DM113" i="67" s="1"/>
  <c r="DM97" i="67"/>
  <c r="DM110" i="67" s="1"/>
  <c r="DM96" i="67"/>
  <c r="DM109" i="67" s="1"/>
  <c r="DU64" i="67"/>
  <c r="DU77" i="67" s="1"/>
  <c r="DU66" i="67"/>
  <c r="DU79" i="67" s="1"/>
  <c r="DU63" i="67"/>
  <c r="DU76" i="67" s="1"/>
  <c r="DU67" i="67"/>
  <c r="DU80" i="67" s="1"/>
  <c r="DU68" i="67"/>
  <c r="DU81" i="67" s="1"/>
  <c r="DU65" i="67"/>
  <c r="DU78" i="67" s="1"/>
  <c r="DU69" i="67"/>
  <c r="DU82" i="67" s="1"/>
  <c r="DU70" i="67"/>
  <c r="DU83" i="67" s="1"/>
  <c r="DU72" i="67"/>
  <c r="DU85" i="67" s="1"/>
  <c r="DU71" i="67"/>
  <c r="DU84" i="67" s="1"/>
  <c r="DU73" i="67"/>
  <c r="DU86" i="67" s="1"/>
  <c r="DU74" i="67"/>
  <c r="DU87" i="67" s="1"/>
  <c r="DU94" i="67"/>
  <c r="DU107" i="67" s="1"/>
  <c r="DU91" i="67"/>
  <c r="DU104" i="67" s="1"/>
  <c r="DU92" i="67"/>
  <c r="DU105" i="67" s="1"/>
  <c r="DU98" i="67"/>
  <c r="DU111" i="67" s="1"/>
  <c r="DU95" i="67"/>
  <c r="DU108" i="67" s="1"/>
  <c r="DU99" i="67"/>
  <c r="DU112" i="67" s="1"/>
  <c r="DU101" i="67"/>
  <c r="DU114" i="67" s="1"/>
  <c r="DU102" i="67"/>
  <c r="DU115" i="67" s="1"/>
  <c r="DU93" i="67"/>
  <c r="DU106" i="67" s="1"/>
  <c r="DU100" i="67"/>
  <c r="DU113" i="67" s="1"/>
  <c r="DU97" i="67"/>
  <c r="DU110" i="67" s="1"/>
  <c r="DU96" i="67"/>
  <c r="DU109" i="67" s="1"/>
  <c r="EC64" i="67"/>
  <c r="EC77" i="67" s="1"/>
  <c r="EC66" i="67"/>
  <c r="EC79" i="67" s="1"/>
  <c r="EC67" i="67"/>
  <c r="EC80" i="67" s="1"/>
  <c r="EC68" i="67"/>
  <c r="EC81" i="67" s="1"/>
  <c r="EC69" i="67"/>
  <c r="EC82" i="67" s="1"/>
  <c r="EC70" i="67"/>
  <c r="EC83" i="67" s="1"/>
  <c r="EC71" i="67"/>
  <c r="EC84" i="67" s="1"/>
  <c r="EC72" i="67"/>
  <c r="EC85" i="67" s="1"/>
  <c r="EC63" i="67"/>
  <c r="EC76" i="67" s="1"/>
  <c r="EC73" i="67"/>
  <c r="EC86" i="67" s="1"/>
  <c r="EC74" i="67"/>
  <c r="EC87" i="67" s="1"/>
  <c r="EC65" i="67"/>
  <c r="EC78" i="67" s="1"/>
  <c r="EC94" i="67"/>
  <c r="EC107" i="67" s="1"/>
  <c r="EC91" i="67"/>
  <c r="EC104" i="67" s="1"/>
  <c r="EC92" i="67"/>
  <c r="EC105" i="67" s="1"/>
  <c r="EC93" i="67"/>
  <c r="EC106" i="67" s="1"/>
  <c r="EC98" i="67"/>
  <c r="EC111" i="67" s="1"/>
  <c r="EC95" i="67"/>
  <c r="EC108" i="67" s="1"/>
  <c r="EC99" i="67"/>
  <c r="EC112" i="67" s="1"/>
  <c r="EC101" i="67"/>
  <c r="EC114" i="67" s="1"/>
  <c r="EC102" i="67"/>
  <c r="EC115" i="67" s="1"/>
  <c r="EC100" i="67"/>
  <c r="EC113" i="67" s="1"/>
  <c r="EC97" i="67"/>
  <c r="EC110" i="67" s="1"/>
  <c r="EC96" i="67"/>
  <c r="EC109" i="67" s="1"/>
  <c r="EK64" i="67"/>
  <c r="EK77" i="67" s="1"/>
  <c r="EK66" i="67"/>
  <c r="EK79" i="67" s="1"/>
  <c r="EK63" i="67"/>
  <c r="EK76" i="67" s="1"/>
  <c r="EK67" i="67"/>
  <c r="EK80" i="67" s="1"/>
  <c r="EK68" i="67"/>
  <c r="EK81" i="67" s="1"/>
  <c r="EK65" i="67"/>
  <c r="EK78" i="67" s="1"/>
  <c r="EK69" i="67"/>
  <c r="EK82" i="67" s="1"/>
  <c r="EK70" i="67"/>
  <c r="EK83" i="67" s="1"/>
  <c r="EK72" i="67"/>
  <c r="EK85" i="67" s="1"/>
  <c r="EK71" i="67"/>
  <c r="EK84" i="67" s="1"/>
  <c r="EK73" i="67"/>
  <c r="EK86" i="67" s="1"/>
  <c r="EK74" i="67"/>
  <c r="EK87" i="67" s="1"/>
  <c r="EK94" i="67"/>
  <c r="EK107" i="67" s="1"/>
  <c r="EK91" i="67"/>
  <c r="EK104" i="67" s="1"/>
  <c r="EK92" i="67"/>
  <c r="EK105" i="67" s="1"/>
  <c r="EK98" i="67"/>
  <c r="EK111" i="67" s="1"/>
  <c r="EK95" i="67"/>
  <c r="EK108" i="67" s="1"/>
  <c r="EK99" i="67"/>
  <c r="EK112" i="67" s="1"/>
  <c r="EK101" i="67"/>
  <c r="EK114" i="67" s="1"/>
  <c r="EK102" i="67"/>
  <c r="EK115" i="67" s="1"/>
  <c r="EK100" i="67"/>
  <c r="EK113" i="67" s="1"/>
  <c r="EK97" i="67"/>
  <c r="EK110" i="67" s="1"/>
  <c r="EK93" i="67"/>
  <c r="EK106" i="67" s="1"/>
  <c r="EK96" i="67"/>
  <c r="EK109" i="67" s="1"/>
  <c r="ES64" i="67"/>
  <c r="ES77" i="67" s="1"/>
  <c r="ES66" i="67"/>
  <c r="ES79" i="67" s="1"/>
  <c r="ES67" i="67"/>
  <c r="ES80" i="67" s="1"/>
  <c r="ES68" i="67"/>
  <c r="ES81" i="67" s="1"/>
  <c r="ES63" i="67"/>
  <c r="ES76" i="67" s="1"/>
  <c r="ES69" i="67"/>
  <c r="ES82" i="67" s="1"/>
  <c r="ES70" i="67"/>
  <c r="ES83" i="67" s="1"/>
  <c r="ES65" i="67"/>
  <c r="ES78" i="67" s="1"/>
  <c r="ES71" i="67"/>
  <c r="ES84" i="67" s="1"/>
  <c r="ES72" i="67"/>
  <c r="ES85" i="67" s="1"/>
  <c r="ES73" i="67"/>
  <c r="ES86" i="67" s="1"/>
  <c r="ES74" i="67"/>
  <c r="ES87" i="67" s="1"/>
  <c r="ES94" i="67"/>
  <c r="ES107" i="67" s="1"/>
  <c r="ES91" i="67"/>
  <c r="ES104" i="67" s="1"/>
  <c r="ES92" i="67"/>
  <c r="ES105" i="67" s="1"/>
  <c r="ES93" i="67"/>
  <c r="ES106" i="67" s="1"/>
  <c r="ES98" i="67"/>
  <c r="ES111" i="67" s="1"/>
  <c r="ES95" i="67"/>
  <c r="ES108" i="67" s="1"/>
  <c r="ES99" i="67"/>
  <c r="ES112" i="67" s="1"/>
  <c r="ES101" i="67"/>
  <c r="ES114" i="67" s="1"/>
  <c r="ES102" i="67"/>
  <c r="ES115" i="67" s="1"/>
  <c r="ES100" i="67"/>
  <c r="ES113" i="67" s="1"/>
  <c r="ES97" i="67"/>
  <c r="ES110" i="67" s="1"/>
  <c r="ES96" i="67"/>
  <c r="ES109" i="67" s="1"/>
  <c r="H45" i="67"/>
  <c r="H48" i="67" s="1"/>
  <c r="H75" i="67"/>
  <c r="H88" i="67" s="1"/>
  <c r="H103" i="67"/>
  <c r="H116" i="67" s="1"/>
  <c r="L75" i="67"/>
  <c r="L88" i="67" s="1"/>
  <c r="L103" i="67"/>
  <c r="L116" i="67" s="1"/>
  <c r="P75" i="67"/>
  <c r="P88" i="67" s="1"/>
  <c r="P103" i="67"/>
  <c r="P116" i="67" s="1"/>
  <c r="T45" i="67"/>
  <c r="T48" i="67" s="1"/>
  <c r="T75" i="67"/>
  <c r="T88" i="67" s="1"/>
  <c r="T103" i="67"/>
  <c r="T116" i="67" s="1"/>
  <c r="X75" i="67"/>
  <c r="X88" i="67" s="1"/>
  <c r="X103" i="67"/>
  <c r="X116" i="67" s="1"/>
  <c r="AB45" i="67"/>
  <c r="AB48" i="67" s="1"/>
  <c r="AB75" i="67"/>
  <c r="AB88" i="67" s="1"/>
  <c r="AB103" i="67"/>
  <c r="AB116" i="67" s="1"/>
  <c r="AF45" i="67"/>
  <c r="AF48" i="67" s="1"/>
  <c r="AF75" i="67"/>
  <c r="AF88" i="67" s="1"/>
  <c r="AF103" i="67"/>
  <c r="AF116" i="67" s="1"/>
  <c r="AJ75" i="67"/>
  <c r="AJ88" i="67" s="1"/>
  <c r="AJ103" i="67"/>
  <c r="AJ116" i="67" s="1"/>
  <c r="AN45" i="67"/>
  <c r="AN48" i="67" s="1"/>
  <c r="AN75" i="67"/>
  <c r="AN88" i="67" s="1"/>
  <c r="AN103" i="67"/>
  <c r="AN116" i="67" s="1"/>
  <c r="AR75" i="67"/>
  <c r="AR88" i="67" s="1"/>
  <c r="AR103" i="67"/>
  <c r="AR116" i="67" s="1"/>
  <c r="AV75" i="67"/>
  <c r="AV88" i="67" s="1"/>
  <c r="AV103" i="67"/>
  <c r="AV116" i="67" s="1"/>
  <c r="AZ45" i="67"/>
  <c r="AZ48" i="67" s="1"/>
  <c r="AZ75" i="67"/>
  <c r="AZ88" i="67" s="1"/>
  <c r="AZ103" i="67"/>
  <c r="AZ116" i="67" s="1"/>
  <c r="BD75" i="67"/>
  <c r="BD88" i="67" s="1"/>
  <c r="BD103" i="67"/>
  <c r="BD116" i="67" s="1"/>
  <c r="BH45" i="67"/>
  <c r="BH48" i="67" s="1"/>
  <c r="BH75" i="67"/>
  <c r="BH88" i="67" s="1"/>
  <c r="BH103" i="67"/>
  <c r="BH116" i="67" s="1"/>
  <c r="BL45" i="67"/>
  <c r="BL48" i="67" s="1"/>
  <c r="BL75" i="67"/>
  <c r="BL88" i="67" s="1"/>
  <c r="BL103" i="67"/>
  <c r="BL116" i="67" s="1"/>
  <c r="BP75" i="67"/>
  <c r="BP88" i="67" s="1"/>
  <c r="BP103" i="67"/>
  <c r="BP116" i="67" s="1"/>
  <c r="BT75" i="67"/>
  <c r="BT88" i="67" s="1"/>
  <c r="BT103" i="67"/>
  <c r="BT116" i="67" s="1"/>
  <c r="BX75" i="67"/>
  <c r="BX88" i="67" s="1"/>
  <c r="BX103" i="67"/>
  <c r="BX116" i="67" s="1"/>
  <c r="CB75" i="67"/>
  <c r="CB88" i="67" s="1"/>
  <c r="CB103" i="67"/>
  <c r="CB116" i="67" s="1"/>
  <c r="CF75" i="67"/>
  <c r="CF88" i="67" s="1"/>
  <c r="CF103" i="67"/>
  <c r="CF116" i="67" s="1"/>
  <c r="CJ45" i="67"/>
  <c r="CJ48" i="67" s="1"/>
  <c r="CJ75" i="67"/>
  <c r="CJ88" i="67" s="1"/>
  <c r="CJ103" i="67"/>
  <c r="CJ116" i="67" s="1"/>
  <c r="CN75" i="67"/>
  <c r="CN88" i="67" s="1"/>
  <c r="CN103" i="67"/>
  <c r="CN116" i="67" s="1"/>
  <c r="CR75" i="67"/>
  <c r="CR88" i="67" s="1"/>
  <c r="CR103" i="67"/>
  <c r="CR116" i="67" s="1"/>
  <c r="CV75" i="67"/>
  <c r="CV88" i="67" s="1"/>
  <c r="CV103" i="67"/>
  <c r="CV116" i="67" s="1"/>
  <c r="CZ75" i="67"/>
  <c r="CZ88" i="67" s="1"/>
  <c r="CZ103" i="67"/>
  <c r="CZ116" i="67" s="1"/>
  <c r="DD75" i="67"/>
  <c r="DD88" i="67" s="1"/>
  <c r="DD103" i="67"/>
  <c r="DD116" i="67" s="1"/>
  <c r="DH75" i="67"/>
  <c r="DH88" i="67" s="1"/>
  <c r="DH103" i="67"/>
  <c r="DH116" i="67" s="1"/>
  <c r="DL53" i="67"/>
  <c r="DL56" i="67" s="1"/>
  <c r="DL75" i="67"/>
  <c r="DL88" i="67" s="1"/>
  <c r="DL103" i="67"/>
  <c r="DL116" i="67" s="1"/>
  <c r="DP53" i="67"/>
  <c r="DP56" i="67" s="1"/>
  <c r="DP75" i="67"/>
  <c r="DP88" i="67" s="1"/>
  <c r="DP103" i="67"/>
  <c r="DP116" i="67" s="1"/>
  <c r="DT75" i="67"/>
  <c r="DT88" i="67" s="1"/>
  <c r="DT103" i="67"/>
  <c r="DT116" i="67" s="1"/>
  <c r="DX75" i="67"/>
  <c r="DX88" i="67" s="1"/>
  <c r="DX103" i="67"/>
  <c r="DX116" i="67" s="1"/>
  <c r="EB53" i="67"/>
  <c r="EB56" i="67" s="1"/>
  <c r="EB75" i="67"/>
  <c r="EB88" i="67" s="1"/>
  <c r="EB103" i="67"/>
  <c r="EB116" i="67" s="1"/>
  <c r="EF53" i="67"/>
  <c r="EF56" i="67" s="1"/>
  <c r="EF75" i="67"/>
  <c r="EF88" i="67" s="1"/>
  <c r="EF103" i="67"/>
  <c r="EF116" i="67" s="1"/>
  <c r="EJ75" i="67"/>
  <c r="EJ88" i="67" s="1"/>
  <c r="EJ103" i="67"/>
  <c r="EJ116" i="67" s="1"/>
  <c r="EN45" i="67"/>
  <c r="EN48" i="67" s="1"/>
  <c r="EN75" i="67"/>
  <c r="EN88" i="67" s="1"/>
  <c r="EN103" i="67"/>
  <c r="EN116" i="67" s="1"/>
  <c r="ER53" i="67"/>
  <c r="ER56" i="67" s="1"/>
  <c r="ER75" i="67"/>
  <c r="ER88" i="67" s="1"/>
  <c r="ER103" i="67"/>
  <c r="ER116" i="67" s="1"/>
  <c r="EV53" i="67"/>
  <c r="EV56" i="67" s="1"/>
  <c r="EV75" i="67"/>
  <c r="EV88" i="67" s="1"/>
  <c r="EV103" i="67"/>
  <c r="EV116" i="67" s="1"/>
  <c r="J301" i="68"/>
  <c r="R301" i="68"/>
  <c r="Z301" i="68"/>
  <c r="AH301" i="68"/>
  <c r="AP301" i="68"/>
  <c r="AX301" i="68"/>
  <c r="BF301" i="68"/>
  <c r="BN301" i="68"/>
  <c r="BV301" i="68"/>
  <c r="G107" i="69"/>
  <c r="G108" i="69" s="1"/>
  <c r="G36" i="69" s="1"/>
  <c r="G37" i="69" s="1"/>
  <c r="K107" i="69"/>
  <c r="K108" i="69" s="1"/>
  <c r="K36" i="69" s="1"/>
  <c r="K37" i="69" s="1"/>
  <c r="O107" i="69"/>
  <c r="O108" i="69" s="1"/>
  <c r="O36" i="69" s="1"/>
  <c r="O37" i="69" s="1"/>
  <c r="W107" i="69"/>
  <c r="W108" i="69" s="1"/>
  <c r="W36" i="69" s="1"/>
  <c r="W37" i="69" s="1"/>
  <c r="AA107" i="69"/>
  <c r="AA108" i="69" s="1"/>
  <c r="AA36" i="69" s="1"/>
  <c r="AA37" i="69" s="1"/>
  <c r="AE107" i="69"/>
  <c r="AE108" i="69" s="1"/>
  <c r="AE36" i="69" s="1"/>
  <c r="AE37" i="69" s="1"/>
  <c r="AM107" i="69"/>
  <c r="AM108" i="69" s="1"/>
  <c r="AM36" i="69" s="1"/>
  <c r="AM37" i="69" s="1"/>
  <c r="AQ107" i="69"/>
  <c r="AQ108" i="69" s="1"/>
  <c r="AQ36" i="69" s="1"/>
  <c r="AQ37" i="69" s="1"/>
  <c r="AU107" i="69"/>
  <c r="AU108" i="69" s="1"/>
  <c r="AU36" i="69" s="1"/>
  <c r="AU37" i="69" s="1"/>
  <c r="BC107" i="69"/>
  <c r="BC108" i="69" s="1"/>
  <c r="BC36" i="69" s="1"/>
  <c r="BC37" i="69" s="1"/>
  <c r="BG107" i="69"/>
  <c r="BG108" i="69" s="1"/>
  <c r="BG36" i="69" s="1"/>
  <c r="BG37" i="69" s="1"/>
  <c r="BK107" i="69"/>
  <c r="BK108" i="69" s="1"/>
  <c r="BK36" i="69" s="1"/>
  <c r="BK37" i="69" s="1"/>
  <c r="BS107" i="69"/>
  <c r="BS108" i="69" s="1"/>
  <c r="BS36" i="69" s="1"/>
  <c r="BS37" i="69" s="1"/>
  <c r="F117" i="69"/>
  <c r="F118" i="69" s="1"/>
  <c r="F52" i="69" s="1"/>
  <c r="F53" i="69" s="1"/>
  <c r="J117" i="69"/>
  <c r="J118" i="69" s="1"/>
  <c r="J52" i="69" s="1"/>
  <c r="J53" i="69" s="1"/>
  <c r="N117" i="69"/>
  <c r="N118" i="69" s="1"/>
  <c r="N52" i="69" s="1"/>
  <c r="N53" i="69" s="1"/>
  <c r="R117" i="69"/>
  <c r="R118" i="69" s="1"/>
  <c r="R52" i="69" s="1"/>
  <c r="R53" i="69" s="1"/>
  <c r="V117" i="69"/>
  <c r="V118" i="69" s="1"/>
  <c r="V52" i="69" s="1"/>
  <c r="V53" i="69" s="1"/>
  <c r="Z117" i="69"/>
  <c r="Z118" i="69" s="1"/>
  <c r="Z52" i="69" s="1"/>
  <c r="Z53" i="69" s="1"/>
  <c r="AD117" i="69"/>
  <c r="AD118" i="69" s="1"/>
  <c r="AD52" i="69" s="1"/>
  <c r="AD53" i="69" s="1"/>
  <c r="AH117" i="69"/>
  <c r="AH118" i="69" s="1"/>
  <c r="AH52" i="69" s="1"/>
  <c r="AH53" i="69" s="1"/>
  <c r="AL117" i="69"/>
  <c r="AL118" i="69" s="1"/>
  <c r="AL52" i="69" s="1"/>
  <c r="AL53" i="69" s="1"/>
  <c r="AP117" i="69"/>
  <c r="AP118" i="69" s="1"/>
  <c r="AP52" i="69" s="1"/>
  <c r="AP53" i="69" s="1"/>
  <c r="AT117" i="69"/>
  <c r="AT118" i="69" s="1"/>
  <c r="AT52" i="69" s="1"/>
  <c r="AT53" i="69" s="1"/>
  <c r="BJ117" i="69"/>
  <c r="BJ118" i="69" s="1"/>
  <c r="BJ52" i="69" s="1"/>
  <c r="BJ53" i="69" s="1"/>
  <c r="BT117" i="69"/>
  <c r="BT118" i="69" s="1"/>
  <c r="BT52" i="69" s="1"/>
  <c r="BT53" i="69" s="1"/>
  <c r="C127" i="69"/>
  <c r="C128" i="69" s="1"/>
  <c r="C70" i="69" s="1"/>
  <c r="C71" i="69" s="1"/>
  <c r="G127" i="69"/>
  <c r="G128" i="69" s="1"/>
  <c r="G70" i="69" s="1"/>
  <c r="G71" i="69" s="1"/>
  <c r="K127" i="69"/>
  <c r="K128" i="69" s="1"/>
  <c r="K70" i="69" s="1"/>
  <c r="K71" i="69" s="1"/>
  <c r="O127" i="69"/>
  <c r="O128" i="69" s="1"/>
  <c r="O70" i="69" s="1"/>
  <c r="O71" i="69" s="1"/>
  <c r="S127" i="69"/>
  <c r="S128" i="69" s="1"/>
  <c r="S70" i="69" s="1"/>
  <c r="S71" i="69" s="1"/>
  <c r="W127" i="69"/>
  <c r="W128" i="69" s="1"/>
  <c r="W70" i="69" s="1"/>
  <c r="W71" i="69" s="1"/>
  <c r="AA127" i="69"/>
  <c r="AA128" i="69" s="1"/>
  <c r="AA70" i="69" s="1"/>
  <c r="AA71" i="69" s="1"/>
  <c r="AE127" i="69"/>
  <c r="AE128" i="69" s="1"/>
  <c r="AE70" i="69" s="1"/>
  <c r="AE71" i="69" s="1"/>
  <c r="AI127" i="69"/>
  <c r="AI128" i="69" s="1"/>
  <c r="AI70" i="69" s="1"/>
  <c r="AI71" i="69" s="1"/>
  <c r="AM127" i="69"/>
  <c r="AM128" i="69" s="1"/>
  <c r="AM70" i="69" s="1"/>
  <c r="AM71" i="69" s="1"/>
  <c r="AQ127" i="69"/>
  <c r="AQ128" i="69" s="1"/>
  <c r="AQ70" i="69" s="1"/>
  <c r="AQ71" i="69" s="1"/>
  <c r="AU127" i="69"/>
  <c r="AU128" i="69" s="1"/>
  <c r="AU70" i="69" s="1"/>
  <c r="AU71" i="69" s="1"/>
  <c r="AY127" i="69"/>
  <c r="AY128" i="69" s="1"/>
  <c r="AY70" i="69" s="1"/>
  <c r="AY71" i="69" s="1"/>
  <c r="BC127" i="69"/>
  <c r="BC128" i="69" s="1"/>
  <c r="BC70" i="69" s="1"/>
  <c r="BC71" i="69" s="1"/>
  <c r="BG127" i="69"/>
  <c r="BG128" i="69" s="1"/>
  <c r="BG70" i="69" s="1"/>
  <c r="BG71" i="69" s="1"/>
  <c r="BK127" i="69"/>
  <c r="BK128" i="69" s="1"/>
  <c r="BK70" i="69" s="1"/>
  <c r="BK71" i="69" s="1"/>
  <c r="BO127" i="69"/>
  <c r="BO128" i="69" s="1"/>
  <c r="BO70" i="69" s="1"/>
  <c r="BO71" i="69" s="1"/>
  <c r="BS127" i="69"/>
  <c r="BS128" i="69" s="1"/>
  <c r="BS70" i="69" s="1"/>
  <c r="BS71" i="69" s="1"/>
  <c r="AA53" i="66"/>
  <c r="AA54" i="66" s="1"/>
  <c r="AY38" i="66"/>
  <c r="AY41" i="66" s="1"/>
  <c r="AY42" i="66" s="1"/>
  <c r="Q15" i="67"/>
  <c r="AG15" i="67"/>
  <c r="BA15" i="67"/>
  <c r="BQ15" i="67"/>
  <c r="CK15" i="67"/>
  <c r="DA15" i="67"/>
  <c r="DQ15" i="67"/>
  <c r="O63" i="67"/>
  <c r="O76" i="67" s="1"/>
  <c r="O64" i="67"/>
  <c r="O77" i="67" s="1"/>
  <c r="O65" i="67"/>
  <c r="O78" i="67" s="1"/>
  <c r="O68" i="67"/>
  <c r="O81" i="67" s="1"/>
  <c r="O69" i="67"/>
  <c r="O82" i="67" s="1"/>
  <c r="O66" i="67"/>
  <c r="O79" i="67" s="1"/>
  <c r="O67" i="67"/>
  <c r="O80" i="67" s="1"/>
  <c r="O70" i="67"/>
  <c r="O83" i="67" s="1"/>
  <c r="O71" i="67"/>
  <c r="O84" i="67" s="1"/>
  <c r="O72" i="67"/>
  <c r="O85" i="67" s="1"/>
  <c r="O73" i="67"/>
  <c r="O86" i="67" s="1"/>
  <c r="O74" i="67"/>
  <c r="O87" i="67" s="1"/>
  <c r="O92" i="67"/>
  <c r="O105" i="67" s="1"/>
  <c r="O93" i="67"/>
  <c r="O106" i="67" s="1"/>
  <c r="O94" i="67"/>
  <c r="O107" i="67" s="1"/>
  <c r="O91" i="67"/>
  <c r="O104" i="67" s="1"/>
  <c r="O96" i="67"/>
  <c r="O109" i="67" s="1"/>
  <c r="O100" i="67"/>
  <c r="O113" i="67" s="1"/>
  <c r="O95" i="67"/>
  <c r="O108" i="67" s="1"/>
  <c r="O97" i="67"/>
  <c r="O110" i="67" s="1"/>
  <c r="O101" i="67"/>
  <c r="O114" i="67" s="1"/>
  <c r="O99" i="67"/>
  <c r="O112" i="67" s="1"/>
  <c r="O98" i="67"/>
  <c r="O111" i="67" s="1"/>
  <c r="O102" i="67"/>
  <c r="O115" i="67" s="1"/>
  <c r="AI63" i="67"/>
  <c r="AI76" i="67" s="1"/>
  <c r="AI64" i="67"/>
  <c r="AI77" i="67" s="1"/>
  <c r="AI68" i="67"/>
  <c r="AI81" i="67" s="1"/>
  <c r="AI65" i="67"/>
  <c r="AI78" i="67" s="1"/>
  <c r="AI69" i="67"/>
  <c r="AI82" i="67" s="1"/>
  <c r="AI66" i="67"/>
  <c r="AI79" i="67" s="1"/>
  <c r="AI70" i="67"/>
  <c r="AI83" i="67" s="1"/>
  <c r="AI67" i="67"/>
  <c r="AI80" i="67" s="1"/>
  <c r="AI71" i="67"/>
  <c r="AI84" i="67" s="1"/>
  <c r="AI72" i="67"/>
  <c r="AI85" i="67" s="1"/>
  <c r="AI73" i="67"/>
  <c r="AI86" i="67" s="1"/>
  <c r="AI74" i="67"/>
  <c r="AI87" i="67" s="1"/>
  <c r="AI92" i="67"/>
  <c r="AI105" i="67" s="1"/>
  <c r="AI93" i="67"/>
  <c r="AI106" i="67" s="1"/>
  <c r="AI94" i="67"/>
  <c r="AI107" i="67" s="1"/>
  <c r="AI95" i="67"/>
  <c r="AI108" i="67" s="1"/>
  <c r="AI96" i="67"/>
  <c r="AI109" i="67" s="1"/>
  <c r="AI100" i="67"/>
  <c r="AI113" i="67" s="1"/>
  <c r="AI91" i="67"/>
  <c r="AI104" i="67" s="1"/>
  <c r="AI97" i="67"/>
  <c r="AI110" i="67" s="1"/>
  <c r="AI101" i="67"/>
  <c r="AI114" i="67" s="1"/>
  <c r="AI99" i="67"/>
  <c r="AI112" i="67" s="1"/>
  <c r="AI102" i="67"/>
  <c r="AI115" i="67" s="1"/>
  <c r="AI98" i="67"/>
  <c r="AI111" i="67" s="1"/>
  <c r="AY63" i="67"/>
  <c r="AY76" i="67" s="1"/>
  <c r="AY64" i="67"/>
  <c r="AY77" i="67" s="1"/>
  <c r="AY68" i="67"/>
  <c r="AY81" i="67" s="1"/>
  <c r="AY65" i="67"/>
  <c r="AY78" i="67" s="1"/>
  <c r="AY66" i="67"/>
  <c r="AY79" i="67" s="1"/>
  <c r="AY70" i="67"/>
  <c r="AY83" i="67" s="1"/>
  <c r="AY67" i="67"/>
  <c r="AY80" i="67" s="1"/>
  <c r="AY71" i="67"/>
  <c r="AY84" i="67" s="1"/>
  <c r="AY72" i="67"/>
  <c r="AY85" i="67" s="1"/>
  <c r="AY73" i="67"/>
  <c r="AY86" i="67" s="1"/>
  <c r="AY69" i="67"/>
  <c r="AY82" i="67" s="1"/>
  <c r="AY74" i="67"/>
  <c r="AY87" i="67" s="1"/>
  <c r="AY92" i="67"/>
  <c r="AY105" i="67" s="1"/>
  <c r="AY93" i="67"/>
  <c r="AY106" i="67" s="1"/>
  <c r="AY94" i="67"/>
  <c r="AY107" i="67" s="1"/>
  <c r="AY95" i="67"/>
  <c r="AY108" i="67" s="1"/>
  <c r="AY96" i="67"/>
  <c r="AY109" i="67" s="1"/>
  <c r="AY100" i="67"/>
  <c r="AY113" i="67" s="1"/>
  <c r="AY91" i="67"/>
  <c r="AY104" i="67" s="1"/>
  <c r="AY97" i="67"/>
  <c r="AY110" i="67" s="1"/>
  <c r="AY101" i="67"/>
  <c r="AY114" i="67" s="1"/>
  <c r="AY99" i="67"/>
  <c r="AY112" i="67" s="1"/>
  <c r="AY102" i="67"/>
  <c r="AY115" i="67" s="1"/>
  <c r="AY98" i="67"/>
  <c r="AY111" i="67" s="1"/>
  <c r="BO63" i="67"/>
  <c r="BO76" i="67" s="1"/>
  <c r="BO64" i="67"/>
  <c r="BO77" i="67" s="1"/>
  <c r="BO68" i="67"/>
  <c r="BO81" i="67" s="1"/>
  <c r="BO65" i="67"/>
  <c r="BO78" i="67" s="1"/>
  <c r="BO66" i="67"/>
  <c r="BO79" i="67" s="1"/>
  <c r="BO70" i="67"/>
  <c r="BO83" i="67" s="1"/>
  <c r="BO67" i="67"/>
  <c r="BO80" i="67" s="1"/>
  <c r="BO71" i="67"/>
  <c r="BO84" i="67" s="1"/>
  <c r="BO72" i="67"/>
  <c r="BO85" i="67" s="1"/>
  <c r="BO73" i="67"/>
  <c r="BO86" i="67" s="1"/>
  <c r="BO69" i="67"/>
  <c r="BO82" i="67" s="1"/>
  <c r="BO74" i="67"/>
  <c r="BO87" i="67" s="1"/>
  <c r="BO92" i="67"/>
  <c r="BO105" i="67" s="1"/>
  <c r="BO93" i="67"/>
  <c r="BO106" i="67" s="1"/>
  <c r="BO94" i="67"/>
  <c r="BO107" i="67" s="1"/>
  <c r="BO95" i="67"/>
  <c r="BO108" i="67" s="1"/>
  <c r="BO96" i="67"/>
  <c r="BO109" i="67" s="1"/>
  <c r="BO100" i="67"/>
  <c r="BO113" i="67" s="1"/>
  <c r="BO91" i="67"/>
  <c r="BO104" i="67" s="1"/>
  <c r="BO97" i="67"/>
  <c r="BO110" i="67" s="1"/>
  <c r="BO101" i="67"/>
  <c r="BO114" i="67" s="1"/>
  <c r="BO99" i="67"/>
  <c r="BO112" i="67" s="1"/>
  <c r="BO102" i="67"/>
  <c r="BO115" i="67" s="1"/>
  <c r="BO98" i="67"/>
  <c r="BO111" i="67" s="1"/>
  <c r="CI63" i="67"/>
  <c r="CI76" i="67" s="1"/>
  <c r="CI64" i="67"/>
  <c r="CI77" i="67" s="1"/>
  <c r="CI68" i="67"/>
  <c r="CI81" i="67" s="1"/>
  <c r="CI65" i="67"/>
  <c r="CI78" i="67" s="1"/>
  <c r="CI66" i="67"/>
  <c r="CI79" i="67" s="1"/>
  <c r="CI70" i="67"/>
  <c r="CI83" i="67" s="1"/>
  <c r="CI71" i="67"/>
  <c r="CI84" i="67" s="1"/>
  <c r="CI67" i="67"/>
  <c r="CI80" i="67" s="1"/>
  <c r="CI72" i="67"/>
  <c r="CI85" i="67" s="1"/>
  <c r="CI73" i="67"/>
  <c r="CI86" i="67" s="1"/>
  <c r="CI74" i="67"/>
  <c r="CI87" i="67" s="1"/>
  <c r="CI69" i="67"/>
  <c r="CI82" i="67" s="1"/>
  <c r="CI92" i="67"/>
  <c r="CI105" i="67" s="1"/>
  <c r="CI93" i="67"/>
  <c r="CI106" i="67" s="1"/>
  <c r="CI94" i="67"/>
  <c r="CI107" i="67" s="1"/>
  <c r="CI96" i="67"/>
  <c r="CI109" i="67" s="1"/>
  <c r="CI100" i="67"/>
  <c r="CI113" i="67" s="1"/>
  <c r="CI97" i="67"/>
  <c r="CI110" i="67" s="1"/>
  <c r="CI101" i="67"/>
  <c r="CI114" i="67" s="1"/>
  <c r="CI99" i="67"/>
  <c r="CI112" i="67" s="1"/>
  <c r="CI98" i="67"/>
  <c r="CI111" i="67" s="1"/>
  <c r="CI95" i="67"/>
  <c r="CI108" i="67" s="1"/>
  <c r="CI102" i="67"/>
  <c r="CI115" i="67" s="1"/>
  <c r="CI91" i="67"/>
  <c r="CI104" i="67" s="1"/>
  <c r="CY63" i="67"/>
  <c r="CY76" i="67" s="1"/>
  <c r="CY64" i="67"/>
  <c r="CY77" i="67" s="1"/>
  <c r="CY68" i="67"/>
  <c r="CY81" i="67" s="1"/>
  <c r="CY65" i="67"/>
  <c r="CY78" i="67" s="1"/>
  <c r="CY66" i="67"/>
  <c r="CY79" i="67" s="1"/>
  <c r="CY70" i="67"/>
  <c r="CY83" i="67" s="1"/>
  <c r="CY71" i="67"/>
  <c r="CY84" i="67" s="1"/>
  <c r="CY67" i="67"/>
  <c r="CY80" i="67" s="1"/>
  <c r="CY73" i="67"/>
  <c r="CY86" i="67" s="1"/>
  <c r="CY74" i="67"/>
  <c r="CY87" i="67" s="1"/>
  <c r="CY69" i="67"/>
  <c r="CY82" i="67" s="1"/>
  <c r="CY72" i="67"/>
  <c r="CY85" i="67" s="1"/>
  <c r="CY92" i="67"/>
  <c r="CY105" i="67" s="1"/>
  <c r="CY93" i="67"/>
  <c r="CY106" i="67" s="1"/>
  <c r="CY94" i="67"/>
  <c r="CY107" i="67" s="1"/>
  <c r="CY96" i="67"/>
  <c r="CY109" i="67" s="1"/>
  <c r="CY100" i="67"/>
  <c r="CY113" i="67" s="1"/>
  <c r="CY97" i="67"/>
  <c r="CY110" i="67" s="1"/>
  <c r="CY101" i="67"/>
  <c r="CY114" i="67" s="1"/>
  <c r="CY99" i="67"/>
  <c r="CY112" i="67" s="1"/>
  <c r="CY91" i="67"/>
  <c r="CY104" i="67" s="1"/>
  <c r="CY98" i="67"/>
  <c r="CY111" i="67" s="1"/>
  <c r="CY95" i="67"/>
  <c r="CY108" i="67" s="1"/>
  <c r="CY102" i="67"/>
  <c r="CY115" i="67" s="1"/>
  <c r="DS63" i="67"/>
  <c r="DS76" i="67" s="1"/>
  <c r="DS64" i="67"/>
  <c r="DS77" i="67" s="1"/>
  <c r="DS68" i="67"/>
  <c r="DS81" i="67" s="1"/>
  <c r="DS65" i="67"/>
  <c r="DS78" i="67" s="1"/>
  <c r="DS66" i="67"/>
  <c r="DS79" i="67" s="1"/>
  <c r="DS70" i="67"/>
  <c r="DS83" i="67" s="1"/>
  <c r="DS71" i="67"/>
  <c r="DS84" i="67" s="1"/>
  <c r="DS73" i="67"/>
  <c r="DS86" i="67" s="1"/>
  <c r="DS67" i="67"/>
  <c r="DS80" i="67" s="1"/>
  <c r="DS74" i="67"/>
  <c r="DS87" i="67" s="1"/>
  <c r="DS69" i="67"/>
  <c r="DS82" i="67" s="1"/>
  <c r="DS72" i="67"/>
  <c r="DS85" i="67" s="1"/>
  <c r="DS92" i="67"/>
  <c r="DS105" i="67" s="1"/>
  <c r="DS93" i="67"/>
  <c r="DS106" i="67" s="1"/>
  <c r="DS96" i="67"/>
  <c r="DS109" i="67" s="1"/>
  <c r="DS100" i="67"/>
  <c r="DS113" i="67" s="1"/>
  <c r="DS97" i="67"/>
  <c r="DS110" i="67" s="1"/>
  <c r="DS101" i="67"/>
  <c r="DS114" i="67" s="1"/>
  <c r="DS91" i="67"/>
  <c r="DS104" i="67" s="1"/>
  <c r="DS95" i="67"/>
  <c r="DS108" i="67" s="1"/>
  <c r="DS94" i="67"/>
  <c r="DS107" i="67" s="1"/>
  <c r="DS99" i="67"/>
  <c r="DS112" i="67" s="1"/>
  <c r="DS102" i="67"/>
  <c r="DS115" i="67" s="1"/>
  <c r="DS98" i="67"/>
  <c r="DS111" i="67" s="1"/>
  <c r="EQ63" i="67"/>
  <c r="EQ76" i="67" s="1"/>
  <c r="EQ64" i="67"/>
  <c r="EQ77" i="67" s="1"/>
  <c r="EQ68" i="67"/>
  <c r="EQ81" i="67" s="1"/>
  <c r="EQ65" i="67"/>
  <c r="EQ78" i="67" s="1"/>
  <c r="EQ66" i="67"/>
  <c r="EQ79" i="67" s="1"/>
  <c r="EQ70" i="67"/>
  <c r="EQ83" i="67" s="1"/>
  <c r="EQ67" i="67"/>
  <c r="EQ80" i="67" s="1"/>
  <c r="EQ71" i="67"/>
  <c r="EQ84" i="67" s="1"/>
  <c r="EQ73" i="67"/>
  <c r="EQ86" i="67" s="1"/>
  <c r="EQ69" i="67"/>
  <c r="EQ82" i="67" s="1"/>
  <c r="EQ74" i="67"/>
  <c r="EQ87" i="67" s="1"/>
  <c r="EQ72" i="67"/>
  <c r="EQ85" i="67" s="1"/>
  <c r="EQ92" i="67"/>
  <c r="EQ105" i="67" s="1"/>
  <c r="EQ93" i="67"/>
  <c r="EQ106" i="67" s="1"/>
  <c r="EQ96" i="67"/>
  <c r="EQ109" i="67" s="1"/>
  <c r="EQ100" i="67"/>
  <c r="EQ113" i="67" s="1"/>
  <c r="EQ91" i="67"/>
  <c r="EQ104" i="67" s="1"/>
  <c r="EQ97" i="67"/>
  <c r="EQ110" i="67" s="1"/>
  <c r="EQ101" i="67"/>
  <c r="EQ114" i="67" s="1"/>
  <c r="EQ94" i="67"/>
  <c r="EQ107" i="67" s="1"/>
  <c r="EQ95" i="67"/>
  <c r="EQ108" i="67" s="1"/>
  <c r="EQ99" i="67"/>
  <c r="EQ112" i="67" s="1"/>
  <c r="EQ102" i="67"/>
  <c r="EQ115" i="67" s="1"/>
  <c r="EQ98" i="67"/>
  <c r="EQ111" i="67" s="1"/>
  <c r="F53" i="67"/>
  <c r="F56" i="67" s="1"/>
  <c r="F75" i="67"/>
  <c r="F88" i="67" s="1"/>
  <c r="F103" i="67"/>
  <c r="F116" i="67" s="1"/>
  <c r="V53" i="67"/>
  <c r="V56" i="67" s="1"/>
  <c r="V75" i="67"/>
  <c r="V88" i="67" s="1"/>
  <c r="V103" i="67"/>
  <c r="V116" i="67" s="1"/>
  <c r="AL53" i="67"/>
  <c r="AL56" i="67" s="1"/>
  <c r="AL75" i="67"/>
  <c r="AL88" i="67" s="1"/>
  <c r="AL103" i="67"/>
  <c r="AL116" i="67" s="1"/>
  <c r="BB53" i="67"/>
  <c r="BB56" i="67" s="1"/>
  <c r="BB75" i="67"/>
  <c r="BB88" i="67" s="1"/>
  <c r="BB103" i="67"/>
  <c r="BB116" i="67" s="1"/>
  <c r="BR53" i="67"/>
  <c r="BR56" i="67" s="1"/>
  <c r="BR75" i="67"/>
  <c r="BR88" i="67" s="1"/>
  <c r="BR103" i="67"/>
  <c r="BR116" i="67" s="1"/>
  <c r="CH53" i="67"/>
  <c r="CH56" i="67" s="1"/>
  <c r="CH75" i="67"/>
  <c r="CH88" i="67" s="1"/>
  <c r="CH103" i="67"/>
  <c r="CH116" i="67" s="1"/>
  <c r="CX53" i="67"/>
  <c r="CX56" i="67" s="1"/>
  <c r="CX75" i="67"/>
  <c r="CX88" i="67" s="1"/>
  <c r="CX103" i="67"/>
  <c r="CX116" i="67" s="1"/>
  <c r="DR53" i="67"/>
  <c r="DR56" i="67" s="1"/>
  <c r="DR75" i="67"/>
  <c r="DR88" i="67" s="1"/>
  <c r="DR103" i="67"/>
  <c r="DR116" i="67" s="1"/>
  <c r="EH53" i="67"/>
  <c r="EH56" i="67" s="1"/>
  <c r="EH75" i="67"/>
  <c r="EH88" i="67" s="1"/>
  <c r="EH103" i="67"/>
  <c r="EH116" i="67" s="1"/>
  <c r="W84" i="65"/>
  <c r="AS84" i="65"/>
  <c r="K34" i="65"/>
  <c r="O34" i="65"/>
  <c r="S34" i="65"/>
  <c r="Z38" i="66"/>
  <c r="Z41" i="66" s="1"/>
  <c r="Z42" i="66" s="1"/>
  <c r="AD23" i="66"/>
  <c r="AH38" i="66"/>
  <c r="AH41" i="66" s="1"/>
  <c r="AH42" i="66" s="1"/>
  <c r="AP23" i="66"/>
  <c r="AT38" i="66"/>
  <c r="AT41" i="66" s="1"/>
  <c r="AT42" i="66" s="1"/>
  <c r="AX23" i="66"/>
  <c r="E15" i="67"/>
  <c r="CF129" i="67"/>
  <c r="DL129" i="67"/>
  <c r="F63" i="67"/>
  <c r="F76" i="67" s="1"/>
  <c r="F64" i="67"/>
  <c r="F77" i="67" s="1"/>
  <c r="F65" i="67"/>
  <c r="F78" i="67" s="1"/>
  <c r="F69" i="67"/>
  <c r="F82" i="67" s="1"/>
  <c r="F66" i="67"/>
  <c r="F79" i="67" s="1"/>
  <c r="F67" i="67"/>
  <c r="F80" i="67" s="1"/>
  <c r="F71" i="67"/>
  <c r="F84" i="67" s="1"/>
  <c r="F72" i="67"/>
  <c r="F85" i="67" s="1"/>
  <c r="F74" i="67"/>
  <c r="F87" i="67" s="1"/>
  <c r="F70" i="67"/>
  <c r="F83" i="67" s="1"/>
  <c r="F68" i="67"/>
  <c r="F81" i="67" s="1"/>
  <c r="F73" i="67"/>
  <c r="F86" i="67" s="1"/>
  <c r="F93" i="67"/>
  <c r="F106" i="67" s="1"/>
  <c r="F94" i="67"/>
  <c r="F107" i="67" s="1"/>
  <c r="F91" i="67"/>
  <c r="F104" i="67" s="1"/>
  <c r="F97" i="67"/>
  <c r="F110" i="67" s="1"/>
  <c r="F101" i="67"/>
  <c r="F114" i="67" s="1"/>
  <c r="F98" i="67"/>
  <c r="F111" i="67" s="1"/>
  <c r="F102" i="67"/>
  <c r="F115" i="67" s="1"/>
  <c r="F92" i="67"/>
  <c r="F105" i="67" s="1"/>
  <c r="F96" i="67"/>
  <c r="F109" i="67" s="1"/>
  <c r="F95" i="67"/>
  <c r="F108" i="67" s="1"/>
  <c r="F100" i="67"/>
  <c r="F113" i="67" s="1"/>
  <c r="F99" i="67"/>
  <c r="F112" i="67" s="1"/>
  <c r="J63" i="67"/>
  <c r="J76" i="67" s="1"/>
  <c r="J64" i="67"/>
  <c r="J77" i="67" s="1"/>
  <c r="J65" i="67"/>
  <c r="J78" i="67" s="1"/>
  <c r="J69" i="67"/>
  <c r="J82" i="67" s="1"/>
  <c r="J66" i="67"/>
  <c r="J79" i="67" s="1"/>
  <c r="J67" i="67"/>
  <c r="J80" i="67" s="1"/>
  <c r="J68" i="67"/>
  <c r="J81" i="67" s="1"/>
  <c r="J71" i="67"/>
  <c r="J84" i="67" s="1"/>
  <c r="J72" i="67"/>
  <c r="J85" i="67" s="1"/>
  <c r="J70" i="67"/>
  <c r="J83" i="67" s="1"/>
  <c r="J74" i="67"/>
  <c r="J87" i="67" s="1"/>
  <c r="J73" i="67"/>
  <c r="J86" i="67" s="1"/>
  <c r="J93" i="67"/>
  <c r="J106" i="67" s="1"/>
  <c r="J94" i="67"/>
  <c r="J107" i="67" s="1"/>
  <c r="J91" i="67"/>
  <c r="J104" i="67" s="1"/>
  <c r="J92" i="67"/>
  <c r="J105" i="67" s="1"/>
  <c r="J97" i="67"/>
  <c r="J110" i="67" s="1"/>
  <c r="J101" i="67"/>
  <c r="J114" i="67" s="1"/>
  <c r="J95" i="67"/>
  <c r="J108" i="67" s="1"/>
  <c r="J98" i="67"/>
  <c r="J111" i="67" s="1"/>
  <c r="J100" i="67"/>
  <c r="J113" i="67" s="1"/>
  <c r="J99" i="67"/>
  <c r="J112" i="67" s="1"/>
  <c r="J102" i="67"/>
  <c r="J115" i="67" s="1"/>
  <c r="J96" i="67"/>
  <c r="J109" i="67" s="1"/>
  <c r="N63" i="67"/>
  <c r="N76" i="67" s="1"/>
  <c r="N64" i="67"/>
  <c r="N77" i="67" s="1"/>
  <c r="N65" i="67"/>
  <c r="N78" i="67" s="1"/>
  <c r="N69" i="67"/>
  <c r="N82" i="67" s="1"/>
  <c r="N66" i="67"/>
  <c r="N79" i="67" s="1"/>
  <c r="N67" i="67"/>
  <c r="N80" i="67" s="1"/>
  <c r="N71" i="67"/>
  <c r="N84" i="67" s="1"/>
  <c r="N68" i="67"/>
  <c r="N81" i="67" s="1"/>
  <c r="N72" i="67"/>
  <c r="N85" i="67" s="1"/>
  <c r="N74" i="67"/>
  <c r="N87" i="67" s="1"/>
  <c r="N70" i="67"/>
  <c r="N83" i="67" s="1"/>
  <c r="N73" i="67"/>
  <c r="N86" i="67" s="1"/>
  <c r="N93" i="67"/>
  <c r="N106" i="67" s="1"/>
  <c r="N94" i="67"/>
  <c r="N107" i="67" s="1"/>
  <c r="N91" i="67"/>
  <c r="N104" i="67" s="1"/>
  <c r="N95" i="67"/>
  <c r="N108" i="67" s="1"/>
  <c r="N97" i="67"/>
  <c r="N110" i="67" s="1"/>
  <c r="N101" i="67"/>
  <c r="N114" i="67" s="1"/>
  <c r="N92" i="67"/>
  <c r="N105" i="67" s="1"/>
  <c r="N98" i="67"/>
  <c r="N111" i="67" s="1"/>
  <c r="N96" i="67"/>
  <c r="N109" i="67" s="1"/>
  <c r="N102" i="67"/>
  <c r="N115" i="67" s="1"/>
  <c r="N100" i="67"/>
  <c r="N113" i="67" s="1"/>
  <c r="N99" i="67"/>
  <c r="N112" i="67" s="1"/>
  <c r="R63" i="67"/>
  <c r="R76" i="67" s="1"/>
  <c r="R64" i="67"/>
  <c r="R77" i="67" s="1"/>
  <c r="R65" i="67"/>
  <c r="R78" i="67" s="1"/>
  <c r="R69" i="67"/>
  <c r="R82" i="67" s="1"/>
  <c r="R66" i="67"/>
  <c r="R79" i="67" s="1"/>
  <c r="R67" i="67"/>
  <c r="R80" i="67" s="1"/>
  <c r="R71" i="67"/>
  <c r="R84" i="67" s="1"/>
  <c r="R72" i="67"/>
  <c r="R85" i="67" s="1"/>
  <c r="R68" i="67"/>
  <c r="R81" i="67" s="1"/>
  <c r="R74" i="67"/>
  <c r="R87" i="67" s="1"/>
  <c r="R70" i="67"/>
  <c r="R83" i="67" s="1"/>
  <c r="R73" i="67"/>
  <c r="R86" i="67" s="1"/>
  <c r="R93" i="67"/>
  <c r="R106" i="67" s="1"/>
  <c r="R94" i="67"/>
  <c r="R107" i="67" s="1"/>
  <c r="R91" i="67"/>
  <c r="R104" i="67" s="1"/>
  <c r="R97" i="67"/>
  <c r="R110" i="67" s="1"/>
  <c r="R101" i="67"/>
  <c r="R114" i="67" s="1"/>
  <c r="R98" i="67"/>
  <c r="R111" i="67" s="1"/>
  <c r="R100" i="67"/>
  <c r="R113" i="67" s="1"/>
  <c r="R92" i="67"/>
  <c r="R105" i="67" s="1"/>
  <c r="R99" i="67"/>
  <c r="R112" i="67" s="1"/>
  <c r="R102" i="67"/>
  <c r="R115" i="67" s="1"/>
  <c r="R95" i="67"/>
  <c r="R108" i="67" s="1"/>
  <c r="R96" i="67"/>
  <c r="R109" i="67" s="1"/>
  <c r="V63" i="67"/>
  <c r="V76" i="67" s="1"/>
  <c r="V64" i="67"/>
  <c r="V77" i="67" s="1"/>
  <c r="V65" i="67"/>
  <c r="V78" i="67" s="1"/>
  <c r="V69" i="67"/>
  <c r="V82" i="67" s="1"/>
  <c r="V66" i="67"/>
  <c r="V79" i="67" s="1"/>
  <c r="V67" i="67"/>
  <c r="V80" i="67" s="1"/>
  <c r="V71" i="67"/>
  <c r="V84" i="67" s="1"/>
  <c r="V72" i="67"/>
  <c r="V85" i="67" s="1"/>
  <c r="V68" i="67"/>
  <c r="V81" i="67" s="1"/>
  <c r="V74" i="67"/>
  <c r="V87" i="67" s="1"/>
  <c r="V70" i="67"/>
  <c r="V83" i="67" s="1"/>
  <c r="V73" i="67"/>
  <c r="V86" i="67" s="1"/>
  <c r="V93" i="67"/>
  <c r="V106" i="67" s="1"/>
  <c r="V94" i="67"/>
  <c r="V107" i="67" s="1"/>
  <c r="V91" i="67"/>
  <c r="V104" i="67" s="1"/>
  <c r="V97" i="67"/>
  <c r="V110" i="67" s="1"/>
  <c r="V101" i="67"/>
  <c r="V114" i="67" s="1"/>
  <c r="V98" i="67"/>
  <c r="V111" i="67" s="1"/>
  <c r="V96" i="67"/>
  <c r="V109" i="67" s="1"/>
  <c r="V102" i="67"/>
  <c r="V115" i="67" s="1"/>
  <c r="V92" i="67"/>
  <c r="V105" i="67" s="1"/>
  <c r="V100" i="67"/>
  <c r="V113" i="67" s="1"/>
  <c r="V95" i="67"/>
  <c r="V108" i="67" s="1"/>
  <c r="V99" i="67"/>
  <c r="V112" i="67" s="1"/>
  <c r="Z63" i="67"/>
  <c r="Z76" i="67" s="1"/>
  <c r="Z64" i="67"/>
  <c r="Z77" i="67" s="1"/>
  <c r="Z65" i="67"/>
  <c r="Z78" i="67" s="1"/>
  <c r="Z69" i="67"/>
  <c r="Z82" i="67" s="1"/>
  <c r="Z66" i="67"/>
  <c r="Z79" i="67" s="1"/>
  <c r="Z67" i="67"/>
  <c r="Z80" i="67" s="1"/>
  <c r="Z68" i="67"/>
  <c r="Z81" i="67" s="1"/>
  <c r="Z71" i="67"/>
  <c r="Z84" i="67" s="1"/>
  <c r="Z72" i="67"/>
  <c r="Z85" i="67" s="1"/>
  <c r="Z70" i="67"/>
  <c r="Z83" i="67" s="1"/>
  <c r="Z74" i="67"/>
  <c r="Z87" i="67" s="1"/>
  <c r="Z73" i="67"/>
  <c r="Z86" i="67" s="1"/>
  <c r="Z93" i="67"/>
  <c r="Z106" i="67" s="1"/>
  <c r="Z94" i="67"/>
  <c r="Z107" i="67" s="1"/>
  <c r="Z91" i="67"/>
  <c r="Z104" i="67" s="1"/>
  <c r="Z92" i="67"/>
  <c r="Z105" i="67" s="1"/>
  <c r="Z97" i="67"/>
  <c r="Z110" i="67" s="1"/>
  <c r="Z101" i="67"/>
  <c r="Z114" i="67" s="1"/>
  <c r="Z95" i="67"/>
  <c r="Z108" i="67" s="1"/>
  <c r="Z98" i="67"/>
  <c r="Z111" i="67" s="1"/>
  <c r="Z100" i="67"/>
  <c r="Z113" i="67" s="1"/>
  <c r="Z99" i="67"/>
  <c r="Z112" i="67" s="1"/>
  <c r="Z102" i="67"/>
  <c r="Z115" i="67" s="1"/>
  <c r="Z96" i="67"/>
  <c r="Z109" i="67" s="1"/>
  <c r="AD63" i="67"/>
  <c r="AD76" i="67" s="1"/>
  <c r="AD64" i="67"/>
  <c r="AD77" i="67" s="1"/>
  <c r="AD65" i="67"/>
  <c r="AD78" i="67" s="1"/>
  <c r="AD69" i="67"/>
  <c r="AD82" i="67" s="1"/>
  <c r="AD66" i="67"/>
  <c r="AD79" i="67" s="1"/>
  <c r="AD67" i="67"/>
  <c r="AD80" i="67" s="1"/>
  <c r="AD71" i="67"/>
  <c r="AD84" i="67" s="1"/>
  <c r="AD68" i="67"/>
  <c r="AD81" i="67" s="1"/>
  <c r="AD72" i="67"/>
  <c r="AD85" i="67" s="1"/>
  <c r="AD74" i="67"/>
  <c r="AD87" i="67" s="1"/>
  <c r="AD70" i="67"/>
  <c r="AD83" i="67" s="1"/>
  <c r="AD73" i="67"/>
  <c r="AD86" i="67" s="1"/>
  <c r="AD93" i="67"/>
  <c r="AD106" i="67" s="1"/>
  <c r="AD94" i="67"/>
  <c r="AD107" i="67" s="1"/>
  <c r="AD91" i="67"/>
  <c r="AD104" i="67" s="1"/>
  <c r="AD95" i="67"/>
  <c r="AD108" i="67" s="1"/>
  <c r="AD97" i="67"/>
  <c r="AD110" i="67" s="1"/>
  <c r="AD101" i="67"/>
  <c r="AD114" i="67" s="1"/>
  <c r="AD92" i="67"/>
  <c r="AD105" i="67" s="1"/>
  <c r="AD98" i="67"/>
  <c r="AD111" i="67" s="1"/>
  <c r="AD96" i="67"/>
  <c r="AD109" i="67" s="1"/>
  <c r="AD102" i="67"/>
  <c r="AD115" i="67" s="1"/>
  <c r="AD100" i="67"/>
  <c r="AD113" i="67" s="1"/>
  <c r="AD99" i="67"/>
  <c r="AD112" i="67" s="1"/>
  <c r="AH63" i="67"/>
  <c r="AH76" i="67" s="1"/>
  <c r="AH64" i="67"/>
  <c r="AH77" i="67" s="1"/>
  <c r="AH65" i="67"/>
  <c r="AH78" i="67" s="1"/>
  <c r="AH69" i="67"/>
  <c r="AH82" i="67" s="1"/>
  <c r="AH66" i="67"/>
  <c r="AH79" i="67" s="1"/>
  <c r="AH67" i="67"/>
  <c r="AH80" i="67" s="1"/>
  <c r="AH71" i="67"/>
  <c r="AH84" i="67" s="1"/>
  <c r="AH72" i="67"/>
  <c r="AH85" i="67" s="1"/>
  <c r="AH68" i="67"/>
  <c r="AH81" i="67" s="1"/>
  <c r="AH74" i="67"/>
  <c r="AH87" i="67" s="1"/>
  <c r="AH70" i="67"/>
  <c r="AH83" i="67" s="1"/>
  <c r="AH73" i="67"/>
  <c r="AH86" i="67" s="1"/>
  <c r="AH93" i="67"/>
  <c r="AH106" i="67" s="1"/>
  <c r="AH94" i="67"/>
  <c r="AH107" i="67" s="1"/>
  <c r="AH91" i="67"/>
  <c r="AH104" i="67" s="1"/>
  <c r="AH97" i="67"/>
  <c r="AH110" i="67" s="1"/>
  <c r="AH101" i="67"/>
  <c r="AH114" i="67" s="1"/>
  <c r="AH98" i="67"/>
  <c r="AH111" i="67" s="1"/>
  <c r="AH95" i="67"/>
  <c r="AH108" i="67" s="1"/>
  <c r="AH100" i="67"/>
  <c r="AH113" i="67" s="1"/>
  <c r="AH99" i="67"/>
  <c r="AH112" i="67" s="1"/>
  <c r="AH102" i="67"/>
  <c r="AH115" i="67" s="1"/>
  <c r="AH96" i="67"/>
  <c r="AH109" i="67" s="1"/>
  <c r="AH92" i="67"/>
  <c r="AH105" i="67" s="1"/>
  <c r="AL63" i="67"/>
  <c r="AL76" i="67" s="1"/>
  <c r="AL64" i="67"/>
  <c r="AL77" i="67" s="1"/>
  <c r="AL65" i="67"/>
  <c r="AL78" i="67" s="1"/>
  <c r="AL69" i="67"/>
  <c r="AL82" i="67" s="1"/>
  <c r="AL66" i="67"/>
  <c r="AL79" i="67" s="1"/>
  <c r="AL67" i="67"/>
  <c r="AL80" i="67" s="1"/>
  <c r="AL71" i="67"/>
  <c r="AL84" i="67" s="1"/>
  <c r="AL72" i="67"/>
  <c r="AL85" i="67" s="1"/>
  <c r="AL74" i="67"/>
  <c r="AL87" i="67" s="1"/>
  <c r="AL68" i="67"/>
  <c r="AL81" i="67" s="1"/>
  <c r="AL70" i="67"/>
  <c r="AL83" i="67" s="1"/>
  <c r="AL73" i="67"/>
  <c r="AL86" i="67" s="1"/>
  <c r="AL93" i="67"/>
  <c r="AL106" i="67" s="1"/>
  <c r="AL94" i="67"/>
  <c r="AL107" i="67" s="1"/>
  <c r="AL91" i="67"/>
  <c r="AL104" i="67" s="1"/>
  <c r="AL97" i="67"/>
  <c r="AL110" i="67" s="1"/>
  <c r="AL101" i="67"/>
  <c r="AL114" i="67" s="1"/>
  <c r="AL98" i="67"/>
  <c r="AL111" i="67" s="1"/>
  <c r="AL92" i="67"/>
  <c r="AL105" i="67" s="1"/>
  <c r="AL96" i="67"/>
  <c r="AL109" i="67" s="1"/>
  <c r="AL95" i="67"/>
  <c r="AL108" i="67" s="1"/>
  <c r="AL102" i="67"/>
  <c r="AL115" i="67" s="1"/>
  <c r="AL100" i="67"/>
  <c r="AL113" i="67" s="1"/>
  <c r="AL99" i="67"/>
  <c r="AL112" i="67" s="1"/>
  <c r="AP63" i="67"/>
  <c r="AP76" i="67" s="1"/>
  <c r="AP64" i="67"/>
  <c r="AP77" i="67" s="1"/>
  <c r="AP65" i="67"/>
  <c r="AP78" i="67" s="1"/>
  <c r="AP66" i="67"/>
  <c r="AP79" i="67" s="1"/>
  <c r="AP67" i="67"/>
  <c r="AP80" i="67" s="1"/>
  <c r="AP68" i="67"/>
  <c r="AP81" i="67" s="1"/>
  <c r="AP71" i="67"/>
  <c r="AP84" i="67" s="1"/>
  <c r="AP72" i="67"/>
  <c r="AP85" i="67" s="1"/>
  <c r="AP69" i="67"/>
  <c r="AP82" i="67" s="1"/>
  <c r="AP70" i="67"/>
  <c r="AP83" i="67" s="1"/>
  <c r="AP74" i="67"/>
  <c r="AP87" i="67" s="1"/>
  <c r="AP73" i="67"/>
  <c r="AP86" i="67" s="1"/>
  <c r="AP93" i="67"/>
  <c r="AP106" i="67" s="1"/>
  <c r="AP94" i="67"/>
  <c r="AP107" i="67" s="1"/>
  <c r="AP91" i="67"/>
  <c r="AP104" i="67" s="1"/>
  <c r="AP92" i="67"/>
  <c r="AP105" i="67" s="1"/>
  <c r="AP97" i="67"/>
  <c r="AP110" i="67" s="1"/>
  <c r="AP101" i="67"/>
  <c r="AP114" i="67" s="1"/>
  <c r="AP95" i="67"/>
  <c r="AP108" i="67" s="1"/>
  <c r="AP98" i="67"/>
  <c r="AP111" i="67" s="1"/>
  <c r="AP100" i="67"/>
  <c r="AP113" i="67" s="1"/>
  <c r="AP99" i="67"/>
  <c r="AP112" i="67" s="1"/>
  <c r="AP102" i="67"/>
  <c r="AP115" i="67" s="1"/>
  <c r="AP96" i="67"/>
  <c r="AP109" i="67" s="1"/>
  <c r="AT63" i="67"/>
  <c r="AT76" i="67" s="1"/>
  <c r="AT64" i="67"/>
  <c r="AT77" i="67" s="1"/>
  <c r="AT65" i="67"/>
  <c r="AT78" i="67" s="1"/>
  <c r="AT66" i="67"/>
  <c r="AT79" i="67" s="1"/>
  <c r="AT67" i="67"/>
  <c r="AT80" i="67" s="1"/>
  <c r="AT71" i="67"/>
  <c r="AT84" i="67" s="1"/>
  <c r="AT68" i="67"/>
  <c r="AT81" i="67" s="1"/>
  <c r="AT72" i="67"/>
  <c r="AT85" i="67" s="1"/>
  <c r="AT69" i="67"/>
  <c r="AT82" i="67" s="1"/>
  <c r="AT74" i="67"/>
  <c r="AT87" i="67" s="1"/>
  <c r="AT70" i="67"/>
  <c r="AT83" i="67" s="1"/>
  <c r="AT73" i="67"/>
  <c r="AT86" i="67" s="1"/>
  <c r="AT93" i="67"/>
  <c r="AT106" i="67" s="1"/>
  <c r="AT94" i="67"/>
  <c r="AT107" i="67" s="1"/>
  <c r="AT91" i="67"/>
  <c r="AT104" i="67" s="1"/>
  <c r="AT95" i="67"/>
  <c r="AT108" i="67" s="1"/>
  <c r="AT97" i="67"/>
  <c r="AT110" i="67" s="1"/>
  <c r="AT101" i="67"/>
  <c r="AT114" i="67" s="1"/>
  <c r="AT92" i="67"/>
  <c r="AT105" i="67" s="1"/>
  <c r="AT98" i="67"/>
  <c r="AT111" i="67" s="1"/>
  <c r="AT96" i="67"/>
  <c r="AT109" i="67" s="1"/>
  <c r="AT102" i="67"/>
  <c r="AT115" i="67" s="1"/>
  <c r="AT100" i="67"/>
  <c r="AT113" i="67" s="1"/>
  <c r="AT99" i="67"/>
  <c r="AT112" i="67" s="1"/>
  <c r="AX63" i="67"/>
  <c r="AX76" i="67" s="1"/>
  <c r="AX64" i="67"/>
  <c r="AX77" i="67" s="1"/>
  <c r="AX65" i="67"/>
  <c r="AX78" i="67" s="1"/>
  <c r="AX66" i="67"/>
  <c r="AX79" i="67" s="1"/>
  <c r="AX67" i="67"/>
  <c r="AX80" i="67" s="1"/>
  <c r="AX71" i="67"/>
  <c r="AX84" i="67" s="1"/>
  <c r="AX72" i="67"/>
  <c r="AX85" i="67" s="1"/>
  <c r="AX68" i="67"/>
  <c r="AX81" i="67" s="1"/>
  <c r="AX69" i="67"/>
  <c r="AX82" i="67" s="1"/>
  <c r="AX74" i="67"/>
  <c r="AX87" i="67" s="1"/>
  <c r="AX70" i="67"/>
  <c r="AX83" i="67" s="1"/>
  <c r="AX73" i="67"/>
  <c r="AX86" i="67" s="1"/>
  <c r="AX93" i="67"/>
  <c r="AX106" i="67" s="1"/>
  <c r="AX94" i="67"/>
  <c r="AX107" i="67" s="1"/>
  <c r="AX91" i="67"/>
  <c r="AX104" i="67" s="1"/>
  <c r="AX97" i="67"/>
  <c r="AX110" i="67" s="1"/>
  <c r="AX101" i="67"/>
  <c r="AX114" i="67" s="1"/>
  <c r="AX98" i="67"/>
  <c r="AX111" i="67" s="1"/>
  <c r="AX100" i="67"/>
  <c r="AX113" i="67" s="1"/>
  <c r="AX92" i="67"/>
  <c r="AX105" i="67" s="1"/>
  <c r="AX99" i="67"/>
  <c r="AX112" i="67" s="1"/>
  <c r="AX102" i="67"/>
  <c r="AX115" i="67" s="1"/>
  <c r="AX95" i="67"/>
  <c r="AX108" i="67" s="1"/>
  <c r="AX96" i="67"/>
  <c r="AX109" i="67" s="1"/>
  <c r="BB63" i="67"/>
  <c r="BB76" i="67" s="1"/>
  <c r="BB64" i="67"/>
  <c r="BB77" i="67" s="1"/>
  <c r="BB65" i="67"/>
  <c r="BB78" i="67" s="1"/>
  <c r="BB66" i="67"/>
  <c r="BB79" i="67" s="1"/>
  <c r="BB67" i="67"/>
  <c r="BB80" i="67" s="1"/>
  <c r="BB71" i="67"/>
  <c r="BB84" i="67" s="1"/>
  <c r="BB72" i="67"/>
  <c r="BB85" i="67" s="1"/>
  <c r="BB69" i="67"/>
  <c r="BB82" i="67" s="1"/>
  <c r="BB74" i="67"/>
  <c r="BB87" i="67" s="1"/>
  <c r="BB68" i="67"/>
  <c r="BB81" i="67" s="1"/>
  <c r="BB70" i="67"/>
  <c r="BB83" i="67" s="1"/>
  <c r="BB73" i="67"/>
  <c r="BB86" i="67" s="1"/>
  <c r="BB93" i="67"/>
  <c r="BB106" i="67" s="1"/>
  <c r="BB94" i="67"/>
  <c r="BB107" i="67" s="1"/>
  <c r="BB91" i="67"/>
  <c r="BB104" i="67" s="1"/>
  <c r="BB97" i="67"/>
  <c r="BB110" i="67" s="1"/>
  <c r="BB101" i="67"/>
  <c r="BB114" i="67" s="1"/>
  <c r="BB98" i="67"/>
  <c r="BB111" i="67" s="1"/>
  <c r="BB96" i="67"/>
  <c r="BB109" i="67" s="1"/>
  <c r="BB102" i="67"/>
  <c r="BB115" i="67" s="1"/>
  <c r="BB92" i="67"/>
  <c r="BB105" i="67" s="1"/>
  <c r="BB100" i="67"/>
  <c r="BB113" i="67" s="1"/>
  <c r="BB95" i="67"/>
  <c r="BB108" i="67" s="1"/>
  <c r="BB99" i="67"/>
  <c r="BB112" i="67" s="1"/>
  <c r="BF63" i="67"/>
  <c r="BF76" i="67" s="1"/>
  <c r="BF64" i="67"/>
  <c r="BF77" i="67" s="1"/>
  <c r="BF65" i="67"/>
  <c r="BF78" i="67" s="1"/>
  <c r="BF66" i="67"/>
  <c r="BF79" i="67" s="1"/>
  <c r="BF67" i="67"/>
  <c r="BF80" i="67" s="1"/>
  <c r="BF68" i="67"/>
  <c r="BF81" i="67" s="1"/>
  <c r="BF71" i="67"/>
  <c r="BF84" i="67" s="1"/>
  <c r="BF72" i="67"/>
  <c r="BF85" i="67" s="1"/>
  <c r="BF69" i="67"/>
  <c r="BF82" i="67" s="1"/>
  <c r="BF70" i="67"/>
  <c r="BF83" i="67" s="1"/>
  <c r="BF74" i="67"/>
  <c r="BF87" i="67" s="1"/>
  <c r="BF73" i="67"/>
  <c r="BF86" i="67" s="1"/>
  <c r="BF93" i="67"/>
  <c r="BF106" i="67" s="1"/>
  <c r="BF94" i="67"/>
  <c r="BF107" i="67" s="1"/>
  <c r="BF91" i="67"/>
  <c r="BF104" i="67" s="1"/>
  <c r="BF92" i="67"/>
  <c r="BF105" i="67" s="1"/>
  <c r="BF97" i="67"/>
  <c r="BF110" i="67" s="1"/>
  <c r="BF101" i="67"/>
  <c r="BF114" i="67" s="1"/>
  <c r="BF95" i="67"/>
  <c r="BF108" i="67" s="1"/>
  <c r="BF98" i="67"/>
  <c r="BF111" i="67" s="1"/>
  <c r="BF100" i="67"/>
  <c r="BF113" i="67" s="1"/>
  <c r="BF99" i="67"/>
  <c r="BF112" i="67" s="1"/>
  <c r="BF102" i="67"/>
  <c r="BF115" i="67" s="1"/>
  <c r="BF96" i="67"/>
  <c r="BF109" i="67" s="1"/>
  <c r="BJ63" i="67"/>
  <c r="BJ76" i="67" s="1"/>
  <c r="BJ64" i="67"/>
  <c r="BJ77" i="67" s="1"/>
  <c r="BJ65" i="67"/>
  <c r="BJ78" i="67" s="1"/>
  <c r="BJ66" i="67"/>
  <c r="BJ79" i="67" s="1"/>
  <c r="BJ67" i="67"/>
  <c r="BJ80" i="67" s="1"/>
  <c r="BJ71" i="67"/>
  <c r="BJ84" i="67" s="1"/>
  <c r="BJ68" i="67"/>
  <c r="BJ81" i="67" s="1"/>
  <c r="BJ72" i="67"/>
  <c r="BJ85" i="67" s="1"/>
  <c r="BJ69" i="67"/>
  <c r="BJ82" i="67" s="1"/>
  <c r="BJ74" i="67"/>
  <c r="BJ87" i="67" s="1"/>
  <c r="BJ70" i="67"/>
  <c r="BJ83" i="67" s="1"/>
  <c r="BJ73" i="67"/>
  <c r="BJ86" i="67" s="1"/>
  <c r="BJ93" i="67"/>
  <c r="BJ106" i="67" s="1"/>
  <c r="BJ94" i="67"/>
  <c r="BJ107" i="67" s="1"/>
  <c r="BJ91" i="67"/>
  <c r="BJ104" i="67" s="1"/>
  <c r="BJ95" i="67"/>
  <c r="BJ108" i="67" s="1"/>
  <c r="BJ97" i="67"/>
  <c r="BJ110" i="67" s="1"/>
  <c r="BJ101" i="67"/>
  <c r="BJ114" i="67" s="1"/>
  <c r="BJ92" i="67"/>
  <c r="BJ105" i="67" s="1"/>
  <c r="BJ98" i="67"/>
  <c r="BJ111" i="67" s="1"/>
  <c r="BJ96" i="67"/>
  <c r="BJ109" i="67" s="1"/>
  <c r="BJ102" i="67"/>
  <c r="BJ115" i="67" s="1"/>
  <c r="BJ100" i="67"/>
  <c r="BJ113" i="67" s="1"/>
  <c r="BJ99" i="67"/>
  <c r="BJ112" i="67" s="1"/>
  <c r="BN63" i="67"/>
  <c r="BN76" i="67" s="1"/>
  <c r="BN64" i="67"/>
  <c r="BN77" i="67" s="1"/>
  <c r="BN65" i="67"/>
  <c r="BN78" i="67" s="1"/>
  <c r="BN66" i="67"/>
  <c r="BN79" i="67" s="1"/>
  <c r="BN67" i="67"/>
  <c r="BN80" i="67" s="1"/>
  <c r="BN71" i="67"/>
  <c r="BN84" i="67" s="1"/>
  <c r="BN72" i="67"/>
  <c r="BN85" i="67" s="1"/>
  <c r="BN68" i="67"/>
  <c r="BN81" i="67" s="1"/>
  <c r="BN69" i="67"/>
  <c r="BN82" i="67" s="1"/>
  <c r="BN74" i="67"/>
  <c r="BN87" i="67" s="1"/>
  <c r="BN70" i="67"/>
  <c r="BN83" i="67" s="1"/>
  <c r="BN73" i="67"/>
  <c r="BN86" i="67" s="1"/>
  <c r="BN93" i="67"/>
  <c r="BN106" i="67" s="1"/>
  <c r="BN94" i="67"/>
  <c r="BN107" i="67" s="1"/>
  <c r="BN91" i="67"/>
  <c r="BN104" i="67" s="1"/>
  <c r="BN97" i="67"/>
  <c r="BN110" i="67" s="1"/>
  <c r="BN101" i="67"/>
  <c r="BN114" i="67" s="1"/>
  <c r="BN98" i="67"/>
  <c r="BN111" i="67" s="1"/>
  <c r="BN95" i="67"/>
  <c r="BN108" i="67" s="1"/>
  <c r="BN100" i="67"/>
  <c r="BN113" i="67" s="1"/>
  <c r="BN99" i="67"/>
  <c r="BN112" i="67" s="1"/>
  <c r="BN102" i="67"/>
  <c r="BN115" i="67" s="1"/>
  <c r="BN96" i="67"/>
  <c r="BN109" i="67" s="1"/>
  <c r="BN92" i="67"/>
  <c r="BN105" i="67" s="1"/>
  <c r="BR63" i="67"/>
  <c r="BR76" i="67" s="1"/>
  <c r="BR64" i="67"/>
  <c r="BR77" i="67" s="1"/>
  <c r="BR65" i="67"/>
  <c r="BR78" i="67" s="1"/>
  <c r="BR66" i="67"/>
  <c r="BR79" i="67" s="1"/>
  <c r="BR67" i="67"/>
  <c r="BR80" i="67" s="1"/>
  <c r="BR71" i="67"/>
  <c r="BR84" i="67" s="1"/>
  <c r="BR72" i="67"/>
  <c r="BR85" i="67" s="1"/>
  <c r="BR69" i="67"/>
  <c r="BR82" i="67" s="1"/>
  <c r="BR74" i="67"/>
  <c r="BR87" i="67" s="1"/>
  <c r="BR68" i="67"/>
  <c r="BR81" i="67" s="1"/>
  <c r="BR70" i="67"/>
  <c r="BR83" i="67" s="1"/>
  <c r="BR73" i="67"/>
  <c r="BR86" i="67" s="1"/>
  <c r="BR93" i="67"/>
  <c r="BR106" i="67" s="1"/>
  <c r="BR94" i="67"/>
  <c r="BR107" i="67" s="1"/>
  <c r="BR91" i="67"/>
  <c r="BR104" i="67" s="1"/>
  <c r="BR97" i="67"/>
  <c r="BR110" i="67" s="1"/>
  <c r="BR101" i="67"/>
  <c r="BR114" i="67" s="1"/>
  <c r="BR98" i="67"/>
  <c r="BR111" i="67" s="1"/>
  <c r="BR92" i="67"/>
  <c r="BR105" i="67" s="1"/>
  <c r="BR96" i="67"/>
  <c r="BR109" i="67" s="1"/>
  <c r="BR95" i="67"/>
  <c r="BR108" i="67" s="1"/>
  <c r="BR102" i="67"/>
  <c r="BR115" i="67" s="1"/>
  <c r="BR100" i="67"/>
  <c r="BR113" i="67" s="1"/>
  <c r="BR99" i="67"/>
  <c r="BR112" i="67" s="1"/>
  <c r="BV63" i="67"/>
  <c r="BV76" i="67" s="1"/>
  <c r="BV64" i="67"/>
  <c r="BV77" i="67" s="1"/>
  <c r="BV65" i="67"/>
  <c r="BV78" i="67" s="1"/>
  <c r="BV66" i="67"/>
  <c r="BV79" i="67" s="1"/>
  <c r="BV67" i="67"/>
  <c r="BV80" i="67" s="1"/>
  <c r="BV68" i="67"/>
  <c r="BV81" i="67" s="1"/>
  <c r="BV71" i="67"/>
  <c r="BV84" i="67" s="1"/>
  <c r="BV72" i="67"/>
  <c r="BV85" i="67" s="1"/>
  <c r="BV69" i="67"/>
  <c r="BV82" i="67" s="1"/>
  <c r="BV70" i="67"/>
  <c r="BV83" i="67" s="1"/>
  <c r="BV74" i="67"/>
  <c r="BV87" i="67" s="1"/>
  <c r="BV73" i="67"/>
  <c r="BV86" i="67" s="1"/>
  <c r="BV93" i="67"/>
  <c r="BV106" i="67" s="1"/>
  <c r="BV94" i="67"/>
  <c r="BV107" i="67" s="1"/>
  <c r="BV91" i="67"/>
  <c r="BV104" i="67" s="1"/>
  <c r="BV92" i="67"/>
  <c r="BV105" i="67" s="1"/>
  <c r="BV97" i="67"/>
  <c r="BV110" i="67" s="1"/>
  <c r="BV101" i="67"/>
  <c r="BV114" i="67" s="1"/>
  <c r="BV98" i="67"/>
  <c r="BV111" i="67" s="1"/>
  <c r="BV100" i="67"/>
  <c r="BV113" i="67" s="1"/>
  <c r="BV99" i="67"/>
  <c r="BV112" i="67" s="1"/>
  <c r="BV102" i="67"/>
  <c r="BV115" i="67" s="1"/>
  <c r="BV96" i="67"/>
  <c r="BV109" i="67" s="1"/>
  <c r="BV95" i="67"/>
  <c r="BV108" i="67" s="1"/>
  <c r="BZ63" i="67"/>
  <c r="BZ76" i="67" s="1"/>
  <c r="BZ64" i="67"/>
  <c r="BZ77" i="67" s="1"/>
  <c r="BZ65" i="67"/>
  <c r="BZ78" i="67" s="1"/>
  <c r="BZ66" i="67"/>
  <c r="BZ79" i="67" s="1"/>
  <c r="BZ67" i="67"/>
  <c r="BZ80" i="67" s="1"/>
  <c r="BZ71" i="67"/>
  <c r="BZ84" i="67" s="1"/>
  <c r="BZ68" i="67"/>
  <c r="BZ81" i="67" s="1"/>
  <c r="BZ72" i="67"/>
  <c r="BZ85" i="67" s="1"/>
  <c r="BZ69" i="67"/>
  <c r="BZ82" i="67" s="1"/>
  <c r="BZ74" i="67"/>
  <c r="BZ87" i="67" s="1"/>
  <c r="BZ70" i="67"/>
  <c r="BZ83" i="67" s="1"/>
  <c r="BZ73" i="67"/>
  <c r="BZ86" i="67" s="1"/>
  <c r="BZ93" i="67"/>
  <c r="BZ106" i="67" s="1"/>
  <c r="BZ94" i="67"/>
  <c r="BZ107" i="67" s="1"/>
  <c r="BZ91" i="67"/>
  <c r="BZ104" i="67" s="1"/>
  <c r="BZ97" i="67"/>
  <c r="BZ110" i="67" s="1"/>
  <c r="BZ101" i="67"/>
  <c r="BZ114" i="67" s="1"/>
  <c r="BZ92" i="67"/>
  <c r="BZ105" i="67" s="1"/>
  <c r="BZ98" i="67"/>
  <c r="BZ111" i="67" s="1"/>
  <c r="BZ96" i="67"/>
  <c r="BZ109" i="67" s="1"/>
  <c r="BZ95" i="67"/>
  <c r="BZ108" i="67" s="1"/>
  <c r="BZ102" i="67"/>
  <c r="BZ115" i="67" s="1"/>
  <c r="BZ100" i="67"/>
  <c r="BZ113" i="67" s="1"/>
  <c r="BZ99" i="67"/>
  <c r="BZ112" i="67" s="1"/>
  <c r="CD63" i="67"/>
  <c r="CD76" i="67" s="1"/>
  <c r="CD64" i="67"/>
  <c r="CD77" i="67" s="1"/>
  <c r="CD65" i="67"/>
  <c r="CD78" i="67" s="1"/>
  <c r="CD66" i="67"/>
  <c r="CD79" i="67" s="1"/>
  <c r="CD67" i="67"/>
  <c r="CD80" i="67" s="1"/>
  <c r="CD71" i="67"/>
  <c r="CD84" i="67" s="1"/>
  <c r="CD72" i="67"/>
  <c r="CD85" i="67" s="1"/>
  <c r="CD68" i="67"/>
  <c r="CD81" i="67" s="1"/>
  <c r="CD69" i="67"/>
  <c r="CD82" i="67" s="1"/>
  <c r="CD74" i="67"/>
  <c r="CD87" i="67" s="1"/>
  <c r="CD70" i="67"/>
  <c r="CD83" i="67" s="1"/>
  <c r="CD73" i="67"/>
  <c r="CD86" i="67" s="1"/>
  <c r="CD93" i="67"/>
  <c r="CD106" i="67" s="1"/>
  <c r="CD94" i="67"/>
  <c r="CD107" i="67" s="1"/>
  <c r="CD91" i="67"/>
  <c r="CD104" i="67" s="1"/>
  <c r="CD97" i="67"/>
  <c r="CD110" i="67" s="1"/>
  <c r="CD101" i="67"/>
  <c r="CD114" i="67" s="1"/>
  <c r="CD98" i="67"/>
  <c r="CD111" i="67" s="1"/>
  <c r="CD100" i="67"/>
  <c r="CD113" i="67" s="1"/>
  <c r="CD92" i="67"/>
  <c r="CD105" i="67" s="1"/>
  <c r="CD99" i="67"/>
  <c r="CD112" i="67" s="1"/>
  <c r="CD102" i="67"/>
  <c r="CD115" i="67" s="1"/>
  <c r="CD96" i="67"/>
  <c r="CD109" i="67" s="1"/>
  <c r="CD95" i="67"/>
  <c r="CD108" i="67" s="1"/>
  <c r="CH63" i="67"/>
  <c r="CH76" i="67" s="1"/>
  <c r="CH64" i="67"/>
  <c r="CH77" i="67" s="1"/>
  <c r="CH65" i="67"/>
  <c r="CH78" i="67" s="1"/>
  <c r="CH66" i="67"/>
  <c r="CH79" i="67" s="1"/>
  <c r="CH67" i="67"/>
  <c r="CH80" i="67" s="1"/>
  <c r="CH71" i="67"/>
  <c r="CH84" i="67" s="1"/>
  <c r="CH72" i="67"/>
  <c r="CH85" i="67" s="1"/>
  <c r="CH69" i="67"/>
  <c r="CH82" i="67" s="1"/>
  <c r="CH68" i="67"/>
  <c r="CH81" i="67" s="1"/>
  <c r="CH74" i="67"/>
  <c r="CH87" i="67" s="1"/>
  <c r="CH70" i="67"/>
  <c r="CH83" i="67" s="1"/>
  <c r="CH73" i="67"/>
  <c r="CH86" i="67" s="1"/>
  <c r="CH93" i="67"/>
  <c r="CH106" i="67" s="1"/>
  <c r="CH94" i="67"/>
  <c r="CH107" i="67" s="1"/>
  <c r="CH91" i="67"/>
  <c r="CH104" i="67" s="1"/>
  <c r="CH97" i="67"/>
  <c r="CH110" i="67" s="1"/>
  <c r="CH101" i="67"/>
  <c r="CH114" i="67" s="1"/>
  <c r="CH98" i="67"/>
  <c r="CH111" i="67" s="1"/>
  <c r="CH96" i="67"/>
  <c r="CH109" i="67" s="1"/>
  <c r="CH95" i="67"/>
  <c r="CH108" i="67" s="1"/>
  <c r="CH102" i="67"/>
  <c r="CH115" i="67" s="1"/>
  <c r="CH92" i="67"/>
  <c r="CH105" i="67" s="1"/>
  <c r="CH100" i="67"/>
  <c r="CH113" i="67" s="1"/>
  <c r="CH99" i="67"/>
  <c r="CH112" i="67" s="1"/>
  <c r="CL63" i="67"/>
  <c r="CL76" i="67" s="1"/>
  <c r="CL64" i="67"/>
  <c r="CL77" i="67" s="1"/>
  <c r="CL65" i="67"/>
  <c r="CL78" i="67" s="1"/>
  <c r="CL66" i="67"/>
  <c r="CL79" i="67" s="1"/>
  <c r="CL67" i="67"/>
  <c r="CL80" i="67" s="1"/>
  <c r="CL68" i="67"/>
  <c r="CL81" i="67" s="1"/>
  <c r="CL71" i="67"/>
  <c r="CL84" i="67" s="1"/>
  <c r="CL72" i="67"/>
  <c r="CL85" i="67" s="1"/>
  <c r="CL69" i="67"/>
  <c r="CL82" i="67" s="1"/>
  <c r="CL70" i="67"/>
  <c r="CL83" i="67" s="1"/>
  <c r="CL74" i="67"/>
  <c r="CL87" i="67" s="1"/>
  <c r="CL73" i="67"/>
  <c r="CL86" i="67" s="1"/>
  <c r="CL93" i="67"/>
  <c r="CL106" i="67" s="1"/>
  <c r="CL94" i="67"/>
  <c r="CL107" i="67" s="1"/>
  <c r="CL91" i="67"/>
  <c r="CL104" i="67" s="1"/>
  <c r="CL92" i="67"/>
  <c r="CL105" i="67" s="1"/>
  <c r="CL97" i="67"/>
  <c r="CL110" i="67" s="1"/>
  <c r="CL101" i="67"/>
  <c r="CL114" i="67" s="1"/>
  <c r="CL98" i="67"/>
  <c r="CL111" i="67" s="1"/>
  <c r="CL100" i="67"/>
  <c r="CL113" i="67" s="1"/>
  <c r="CL99" i="67"/>
  <c r="CL112" i="67" s="1"/>
  <c r="CL102" i="67"/>
  <c r="CL115" i="67" s="1"/>
  <c r="CL96" i="67"/>
  <c r="CL109" i="67" s="1"/>
  <c r="CL95" i="67"/>
  <c r="CL108" i="67" s="1"/>
  <c r="CP63" i="67"/>
  <c r="CP76" i="67" s="1"/>
  <c r="CP64" i="67"/>
  <c r="CP77" i="67" s="1"/>
  <c r="CP65" i="67"/>
  <c r="CP78" i="67" s="1"/>
  <c r="CP66" i="67"/>
  <c r="CP79" i="67" s="1"/>
  <c r="CP67" i="67"/>
  <c r="CP80" i="67" s="1"/>
  <c r="CP71" i="67"/>
  <c r="CP84" i="67" s="1"/>
  <c r="CP68" i="67"/>
  <c r="CP81" i="67" s="1"/>
  <c r="CP72" i="67"/>
  <c r="CP85" i="67" s="1"/>
  <c r="CP69" i="67"/>
  <c r="CP82" i="67" s="1"/>
  <c r="CP74" i="67"/>
  <c r="CP87" i="67" s="1"/>
  <c r="CP70" i="67"/>
  <c r="CP83" i="67" s="1"/>
  <c r="CP73" i="67"/>
  <c r="CP86" i="67" s="1"/>
  <c r="CP93" i="67"/>
  <c r="CP106" i="67" s="1"/>
  <c r="CP94" i="67"/>
  <c r="CP107" i="67" s="1"/>
  <c r="CP91" i="67"/>
  <c r="CP104" i="67" s="1"/>
  <c r="CP97" i="67"/>
  <c r="CP110" i="67" s="1"/>
  <c r="CP101" i="67"/>
  <c r="CP114" i="67" s="1"/>
  <c r="CP92" i="67"/>
  <c r="CP105" i="67" s="1"/>
  <c r="CP98" i="67"/>
  <c r="CP111" i="67" s="1"/>
  <c r="CP96" i="67"/>
  <c r="CP109" i="67" s="1"/>
  <c r="CP95" i="67"/>
  <c r="CP108" i="67" s="1"/>
  <c r="CP102" i="67"/>
  <c r="CP115" i="67" s="1"/>
  <c r="CP100" i="67"/>
  <c r="CP113" i="67" s="1"/>
  <c r="CP99" i="67"/>
  <c r="CP112" i="67" s="1"/>
  <c r="CT63" i="67"/>
  <c r="CT76" i="67" s="1"/>
  <c r="CT64" i="67"/>
  <c r="CT77" i="67" s="1"/>
  <c r="CT65" i="67"/>
  <c r="CT78" i="67" s="1"/>
  <c r="CT66" i="67"/>
  <c r="CT79" i="67" s="1"/>
  <c r="CT67" i="67"/>
  <c r="CT80" i="67" s="1"/>
  <c r="CT71" i="67"/>
  <c r="CT84" i="67" s="1"/>
  <c r="CT72" i="67"/>
  <c r="CT85" i="67" s="1"/>
  <c r="CT68" i="67"/>
  <c r="CT81" i="67" s="1"/>
  <c r="CT69" i="67"/>
  <c r="CT82" i="67" s="1"/>
  <c r="CT74" i="67"/>
  <c r="CT87" i="67" s="1"/>
  <c r="CT70" i="67"/>
  <c r="CT83" i="67" s="1"/>
  <c r="CT73" i="67"/>
  <c r="CT86" i="67" s="1"/>
  <c r="CT93" i="67"/>
  <c r="CT106" i="67" s="1"/>
  <c r="CT94" i="67"/>
  <c r="CT107" i="67" s="1"/>
  <c r="CT91" i="67"/>
  <c r="CT104" i="67" s="1"/>
  <c r="CT97" i="67"/>
  <c r="CT110" i="67" s="1"/>
  <c r="CT101" i="67"/>
  <c r="CT114" i="67" s="1"/>
  <c r="CT98" i="67"/>
  <c r="CT111" i="67" s="1"/>
  <c r="CT100" i="67"/>
  <c r="CT113" i="67" s="1"/>
  <c r="CT99" i="67"/>
  <c r="CT112" i="67" s="1"/>
  <c r="CT102" i="67"/>
  <c r="CT115" i="67" s="1"/>
  <c r="CT96" i="67"/>
  <c r="CT109" i="67" s="1"/>
  <c r="CT95" i="67"/>
  <c r="CT108" i="67" s="1"/>
  <c r="CT92" i="67"/>
  <c r="CT105" i="67" s="1"/>
  <c r="CX63" i="67"/>
  <c r="CX76" i="67" s="1"/>
  <c r="CX64" i="67"/>
  <c r="CX77" i="67" s="1"/>
  <c r="CX65" i="67"/>
  <c r="CX78" i="67" s="1"/>
  <c r="CX66" i="67"/>
  <c r="CX79" i="67" s="1"/>
  <c r="CX67" i="67"/>
  <c r="CX80" i="67" s="1"/>
  <c r="CX71" i="67"/>
  <c r="CX84" i="67" s="1"/>
  <c r="CX69" i="67"/>
  <c r="CX82" i="67" s="1"/>
  <c r="CX74" i="67"/>
  <c r="CX87" i="67" s="1"/>
  <c r="CX68" i="67"/>
  <c r="CX81" i="67" s="1"/>
  <c r="CX72" i="67"/>
  <c r="CX85" i="67" s="1"/>
  <c r="CX70" i="67"/>
  <c r="CX83" i="67" s="1"/>
  <c r="CX73" i="67"/>
  <c r="CX86" i="67" s="1"/>
  <c r="CX93" i="67"/>
  <c r="CX106" i="67" s="1"/>
  <c r="CX94" i="67"/>
  <c r="CX107" i="67" s="1"/>
  <c r="CX91" i="67"/>
  <c r="CX104" i="67" s="1"/>
  <c r="CX97" i="67"/>
  <c r="CX110" i="67" s="1"/>
  <c r="CX101" i="67"/>
  <c r="CX114" i="67" s="1"/>
  <c r="CX98" i="67"/>
  <c r="CX111" i="67" s="1"/>
  <c r="CX92" i="67"/>
  <c r="CX105" i="67" s="1"/>
  <c r="CX96" i="67"/>
  <c r="CX109" i="67" s="1"/>
  <c r="CX95" i="67"/>
  <c r="CX108" i="67" s="1"/>
  <c r="CX102" i="67"/>
  <c r="CX115" i="67" s="1"/>
  <c r="CX100" i="67"/>
  <c r="CX113" i="67" s="1"/>
  <c r="CX99" i="67"/>
  <c r="CX112" i="67" s="1"/>
  <c r="DB63" i="67"/>
  <c r="DB76" i="67" s="1"/>
  <c r="DB64" i="67"/>
  <c r="DB77" i="67" s="1"/>
  <c r="DB65" i="67"/>
  <c r="DB78" i="67" s="1"/>
  <c r="DB66" i="67"/>
  <c r="DB79" i="67" s="1"/>
  <c r="DB67" i="67"/>
  <c r="DB80" i="67" s="1"/>
  <c r="DB68" i="67"/>
  <c r="DB81" i="67" s="1"/>
  <c r="DB71" i="67"/>
  <c r="DB84" i="67" s="1"/>
  <c r="DB69" i="67"/>
  <c r="DB82" i="67" s="1"/>
  <c r="DB70" i="67"/>
  <c r="DB83" i="67" s="1"/>
  <c r="DB74" i="67"/>
  <c r="DB87" i="67" s="1"/>
  <c r="DB72" i="67"/>
  <c r="DB85" i="67" s="1"/>
  <c r="DB73" i="67"/>
  <c r="DB86" i="67" s="1"/>
  <c r="DB93" i="67"/>
  <c r="DB106" i="67" s="1"/>
  <c r="DB94" i="67"/>
  <c r="DB107" i="67" s="1"/>
  <c r="DB91" i="67"/>
  <c r="DB104" i="67" s="1"/>
  <c r="DB92" i="67"/>
  <c r="DB105" i="67" s="1"/>
  <c r="DB97" i="67"/>
  <c r="DB110" i="67" s="1"/>
  <c r="DB101" i="67"/>
  <c r="DB114" i="67" s="1"/>
  <c r="DB98" i="67"/>
  <c r="DB111" i="67" s="1"/>
  <c r="DB100" i="67"/>
  <c r="DB113" i="67" s="1"/>
  <c r="DB99" i="67"/>
  <c r="DB112" i="67" s="1"/>
  <c r="DB102" i="67"/>
  <c r="DB115" i="67" s="1"/>
  <c r="DB96" i="67"/>
  <c r="DB109" i="67" s="1"/>
  <c r="DB95" i="67"/>
  <c r="DB108" i="67" s="1"/>
  <c r="DF63" i="67"/>
  <c r="DF76" i="67" s="1"/>
  <c r="DF64" i="67"/>
  <c r="DF77" i="67" s="1"/>
  <c r="DF65" i="67"/>
  <c r="DF78" i="67" s="1"/>
  <c r="DF66" i="67"/>
  <c r="DF79" i="67" s="1"/>
  <c r="DF67" i="67"/>
  <c r="DF80" i="67" s="1"/>
  <c r="DF71" i="67"/>
  <c r="DF84" i="67" s="1"/>
  <c r="DF68" i="67"/>
  <c r="DF81" i="67" s="1"/>
  <c r="DF69" i="67"/>
  <c r="DF82" i="67" s="1"/>
  <c r="DF74" i="67"/>
  <c r="DF87" i="67" s="1"/>
  <c r="DF70" i="67"/>
  <c r="DF83" i="67" s="1"/>
  <c r="DF72" i="67"/>
  <c r="DF85" i="67" s="1"/>
  <c r="DF73" i="67"/>
  <c r="DF86" i="67" s="1"/>
  <c r="DF93" i="67"/>
  <c r="DF106" i="67" s="1"/>
  <c r="DF94" i="67"/>
  <c r="DF107" i="67" s="1"/>
  <c r="DF91" i="67"/>
  <c r="DF104" i="67" s="1"/>
  <c r="DF97" i="67"/>
  <c r="DF110" i="67" s="1"/>
  <c r="DF101" i="67"/>
  <c r="DF114" i="67" s="1"/>
  <c r="DF92" i="67"/>
  <c r="DF105" i="67" s="1"/>
  <c r="DF98" i="67"/>
  <c r="DF111" i="67" s="1"/>
  <c r="DF96" i="67"/>
  <c r="DF109" i="67" s="1"/>
  <c r="DF95" i="67"/>
  <c r="DF108" i="67" s="1"/>
  <c r="DF102" i="67"/>
  <c r="DF115" i="67" s="1"/>
  <c r="DF100" i="67"/>
  <c r="DF113" i="67" s="1"/>
  <c r="DF99" i="67"/>
  <c r="DF112" i="67" s="1"/>
  <c r="DJ63" i="67"/>
  <c r="DJ76" i="67" s="1"/>
  <c r="DJ64" i="67"/>
  <c r="DJ77" i="67" s="1"/>
  <c r="DJ65" i="67"/>
  <c r="DJ78" i="67" s="1"/>
  <c r="DJ66" i="67"/>
  <c r="DJ79" i="67" s="1"/>
  <c r="DJ67" i="67"/>
  <c r="DJ80" i="67" s="1"/>
  <c r="DJ71" i="67"/>
  <c r="DJ84" i="67" s="1"/>
  <c r="DJ68" i="67"/>
  <c r="DJ81" i="67" s="1"/>
  <c r="DJ69" i="67"/>
  <c r="DJ82" i="67" s="1"/>
  <c r="DJ74" i="67"/>
  <c r="DJ87" i="67" s="1"/>
  <c r="DJ70" i="67"/>
  <c r="DJ83" i="67" s="1"/>
  <c r="DJ72" i="67"/>
  <c r="DJ85" i="67" s="1"/>
  <c r="DJ73" i="67"/>
  <c r="DJ86" i="67" s="1"/>
  <c r="DJ93" i="67"/>
  <c r="DJ106" i="67" s="1"/>
  <c r="DJ94" i="67"/>
  <c r="DJ107" i="67" s="1"/>
  <c r="DJ91" i="67"/>
  <c r="DJ104" i="67" s="1"/>
  <c r="DJ97" i="67"/>
  <c r="DJ110" i="67" s="1"/>
  <c r="DJ101" i="67"/>
  <c r="DJ114" i="67" s="1"/>
  <c r="DJ98" i="67"/>
  <c r="DJ111" i="67" s="1"/>
  <c r="DJ100" i="67"/>
  <c r="DJ113" i="67" s="1"/>
  <c r="DJ92" i="67"/>
  <c r="DJ105" i="67" s="1"/>
  <c r="DJ99" i="67"/>
  <c r="DJ112" i="67" s="1"/>
  <c r="DJ102" i="67"/>
  <c r="DJ115" i="67" s="1"/>
  <c r="DJ96" i="67"/>
  <c r="DJ109" i="67" s="1"/>
  <c r="DJ95" i="67"/>
  <c r="DJ108" i="67" s="1"/>
  <c r="DN63" i="67"/>
  <c r="DN76" i="67" s="1"/>
  <c r="DN64" i="67"/>
  <c r="DN77" i="67" s="1"/>
  <c r="DN65" i="67"/>
  <c r="DN78" i="67" s="1"/>
  <c r="DN66" i="67"/>
  <c r="DN79" i="67" s="1"/>
  <c r="DN67" i="67"/>
  <c r="DN80" i="67" s="1"/>
  <c r="DN71" i="67"/>
  <c r="DN84" i="67" s="1"/>
  <c r="DN69" i="67"/>
  <c r="DN82" i="67" s="1"/>
  <c r="DN74" i="67"/>
  <c r="DN87" i="67" s="1"/>
  <c r="DN68" i="67"/>
  <c r="DN81" i="67" s="1"/>
  <c r="DN72" i="67"/>
  <c r="DN85" i="67" s="1"/>
  <c r="DN70" i="67"/>
  <c r="DN83" i="67" s="1"/>
  <c r="DN73" i="67"/>
  <c r="DN86" i="67" s="1"/>
  <c r="DN93" i="67"/>
  <c r="DN106" i="67" s="1"/>
  <c r="DN94" i="67"/>
  <c r="DN107" i="67" s="1"/>
  <c r="DN91" i="67"/>
  <c r="DN104" i="67" s="1"/>
  <c r="DN97" i="67"/>
  <c r="DN110" i="67" s="1"/>
  <c r="DN101" i="67"/>
  <c r="DN114" i="67" s="1"/>
  <c r="DN98" i="67"/>
  <c r="DN111" i="67" s="1"/>
  <c r="DN96" i="67"/>
  <c r="DN109" i="67" s="1"/>
  <c r="DN95" i="67"/>
  <c r="DN108" i="67" s="1"/>
  <c r="DN102" i="67"/>
  <c r="DN115" i="67" s="1"/>
  <c r="DN92" i="67"/>
  <c r="DN105" i="67" s="1"/>
  <c r="DN100" i="67"/>
  <c r="DN113" i="67" s="1"/>
  <c r="DN99" i="67"/>
  <c r="DN112" i="67" s="1"/>
  <c r="DR63" i="67"/>
  <c r="DR76" i="67" s="1"/>
  <c r="DR64" i="67"/>
  <c r="DR77" i="67" s="1"/>
  <c r="DR65" i="67"/>
  <c r="DR78" i="67" s="1"/>
  <c r="DR66" i="67"/>
  <c r="DR79" i="67" s="1"/>
  <c r="DR67" i="67"/>
  <c r="DR80" i="67" s="1"/>
  <c r="DR68" i="67"/>
  <c r="DR81" i="67" s="1"/>
  <c r="DR71" i="67"/>
  <c r="DR84" i="67" s="1"/>
  <c r="DR69" i="67"/>
  <c r="DR82" i="67" s="1"/>
  <c r="DR70" i="67"/>
  <c r="DR83" i="67" s="1"/>
  <c r="DR74" i="67"/>
  <c r="DR87" i="67" s="1"/>
  <c r="DR72" i="67"/>
  <c r="DR85" i="67" s="1"/>
  <c r="DR73" i="67"/>
  <c r="DR86" i="67" s="1"/>
  <c r="DR93" i="67"/>
  <c r="DR106" i="67" s="1"/>
  <c r="DR94" i="67"/>
  <c r="DR107" i="67" s="1"/>
  <c r="DR91" i="67"/>
  <c r="DR104" i="67" s="1"/>
  <c r="DR92" i="67"/>
  <c r="DR105" i="67" s="1"/>
  <c r="DR97" i="67"/>
  <c r="DR110" i="67" s="1"/>
  <c r="DR101" i="67"/>
  <c r="DR114" i="67" s="1"/>
  <c r="DR98" i="67"/>
  <c r="DR111" i="67" s="1"/>
  <c r="DR100" i="67"/>
  <c r="DR113" i="67" s="1"/>
  <c r="DR99" i="67"/>
  <c r="DR112" i="67" s="1"/>
  <c r="DR102" i="67"/>
  <c r="DR115" i="67" s="1"/>
  <c r="DR96" i="67"/>
  <c r="DR109" i="67" s="1"/>
  <c r="DR95" i="67"/>
  <c r="DR108" i="67" s="1"/>
  <c r="DV63" i="67"/>
  <c r="DV76" i="67" s="1"/>
  <c r="DV64" i="67"/>
  <c r="DV77" i="67" s="1"/>
  <c r="DV65" i="67"/>
  <c r="DV78" i="67" s="1"/>
  <c r="DV66" i="67"/>
  <c r="DV79" i="67" s="1"/>
  <c r="DV67" i="67"/>
  <c r="DV80" i="67" s="1"/>
  <c r="DV71" i="67"/>
  <c r="DV84" i="67" s="1"/>
  <c r="DV68" i="67"/>
  <c r="DV81" i="67" s="1"/>
  <c r="DV69" i="67"/>
  <c r="DV82" i="67" s="1"/>
  <c r="DV74" i="67"/>
  <c r="DV87" i="67" s="1"/>
  <c r="DV70" i="67"/>
  <c r="DV83" i="67" s="1"/>
  <c r="DV72" i="67"/>
  <c r="DV85" i="67" s="1"/>
  <c r="DV73" i="67"/>
  <c r="DV86" i="67" s="1"/>
  <c r="DV93" i="67"/>
  <c r="DV106" i="67" s="1"/>
  <c r="DV94" i="67"/>
  <c r="DV107" i="67" s="1"/>
  <c r="DV91" i="67"/>
  <c r="DV104" i="67" s="1"/>
  <c r="DV97" i="67"/>
  <c r="DV110" i="67" s="1"/>
  <c r="DV101" i="67"/>
  <c r="DV114" i="67" s="1"/>
  <c r="DV92" i="67"/>
  <c r="DV105" i="67" s="1"/>
  <c r="DV98" i="67"/>
  <c r="DV111" i="67" s="1"/>
  <c r="DV96" i="67"/>
  <c r="DV109" i="67" s="1"/>
  <c r="DV95" i="67"/>
  <c r="DV108" i="67" s="1"/>
  <c r="DV102" i="67"/>
  <c r="DV115" i="67" s="1"/>
  <c r="DV100" i="67"/>
  <c r="DV113" i="67" s="1"/>
  <c r="DV99" i="67"/>
  <c r="DV112" i="67" s="1"/>
  <c r="DZ63" i="67"/>
  <c r="DZ76" i="67" s="1"/>
  <c r="DZ64" i="67"/>
  <c r="DZ77" i="67" s="1"/>
  <c r="DZ65" i="67"/>
  <c r="DZ78" i="67" s="1"/>
  <c r="DZ66" i="67"/>
  <c r="DZ79" i="67" s="1"/>
  <c r="DZ67" i="67"/>
  <c r="DZ80" i="67" s="1"/>
  <c r="DZ71" i="67"/>
  <c r="DZ84" i="67" s="1"/>
  <c r="DZ68" i="67"/>
  <c r="DZ81" i="67" s="1"/>
  <c r="DZ69" i="67"/>
  <c r="DZ82" i="67" s="1"/>
  <c r="DZ74" i="67"/>
  <c r="DZ87" i="67" s="1"/>
  <c r="DZ70" i="67"/>
  <c r="DZ83" i="67" s="1"/>
  <c r="DZ72" i="67"/>
  <c r="DZ85" i="67" s="1"/>
  <c r="DZ73" i="67"/>
  <c r="DZ86" i="67" s="1"/>
  <c r="DZ93" i="67"/>
  <c r="DZ106" i="67" s="1"/>
  <c r="DZ94" i="67"/>
  <c r="DZ107" i="67" s="1"/>
  <c r="DZ91" i="67"/>
  <c r="DZ104" i="67" s="1"/>
  <c r="DZ97" i="67"/>
  <c r="DZ110" i="67" s="1"/>
  <c r="DZ101" i="67"/>
  <c r="DZ114" i="67" s="1"/>
  <c r="DZ98" i="67"/>
  <c r="DZ111" i="67" s="1"/>
  <c r="DZ100" i="67"/>
  <c r="DZ113" i="67" s="1"/>
  <c r="DZ99" i="67"/>
  <c r="DZ112" i="67" s="1"/>
  <c r="DZ102" i="67"/>
  <c r="DZ115" i="67" s="1"/>
  <c r="DZ96" i="67"/>
  <c r="DZ109" i="67" s="1"/>
  <c r="DZ92" i="67"/>
  <c r="DZ105" i="67" s="1"/>
  <c r="DZ95" i="67"/>
  <c r="DZ108" i="67" s="1"/>
  <c r="ED63" i="67"/>
  <c r="ED76" i="67" s="1"/>
  <c r="ED64" i="67"/>
  <c r="ED77" i="67" s="1"/>
  <c r="ED65" i="67"/>
  <c r="ED78" i="67" s="1"/>
  <c r="ED66" i="67"/>
  <c r="ED79" i="67" s="1"/>
  <c r="ED67" i="67"/>
  <c r="ED80" i="67" s="1"/>
  <c r="ED71" i="67"/>
  <c r="ED84" i="67" s="1"/>
  <c r="ED69" i="67"/>
  <c r="ED82" i="67" s="1"/>
  <c r="ED74" i="67"/>
  <c r="ED87" i="67" s="1"/>
  <c r="ED72" i="67"/>
  <c r="ED85" i="67" s="1"/>
  <c r="ED68" i="67"/>
  <c r="ED81" i="67" s="1"/>
  <c r="ED70" i="67"/>
  <c r="ED83" i="67" s="1"/>
  <c r="ED73" i="67"/>
  <c r="ED86" i="67" s="1"/>
  <c r="ED93" i="67"/>
  <c r="ED106" i="67" s="1"/>
  <c r="ED94" i="67"/>
  <c r="ED107" i="67" s="1"/>
  <c r="ED91" i="67"/>
  <c r="ED104" i="67" s="1"/>
  <c r="ED97" i="67"/>
  <c r="ED110" i="67" s="1"/>
  <c r="ED101" i="67"/>
  <c r="ED114" i="67" s="1"/>
  <c r="ED98" i="67"/>
  <c r="ED111" i="67" s="1"/>
  <c r="ED92" i="67"/>
  <c r="ED105" i="67" s="1"/>
  <c r="ED96" i="67"/>
  <c r="ED109" i="67" s="1"/>
  <c r="ED95" i="67"/>
  <c r="ED108" i="67" s="1"/>
  <c r="ED102" i="67"/>
  <c r="ED115" i="67" s="1"/>
  <c r="ED100" i="67"/>
  <c r="ED113" i="67" s="1"/>
  <c r="ED99" i="67"/>
  <c r="ED112" i="67" s="1"/>
  <c r="EH63" i="67"/>
  <c r="EH76" i="67" s="1"/>
  <c r="EH64" i="67"/>
  <c r="EH77" i="67" s="1"/>
  <c r="EH65" i="67"/>
  <c r="EH78" i="67" s="1"/>
  <c r="EH66" i="67"/>
  <c r="EH79" i="67" s="1"/>
  <c r="EH67" i="67"/>
  <c r="EH80" i="67" s="1"/>
  <c r="EH68" i="67"/>
  <c r="EH81" i="67" s="1"/>
  <c r="EH71" i="67"/>
  <c r="EH84" i="67" s="1"/>
  <c r="EH69" i="67"/>
  <c r="EH82" i="67" s="1"/>
  <c r="EH70" i="67"/>
  <c r="EH83" i="67" s="1"/>
  <c r="EH74" i="67"/>
  <c r="EH87" i="67" s="1"/>
  <c r="EH72" i="67"/>
  <c r="EH85" i="67" s="1"/>
  <c r="EH73" i="67"/>
  <c r="EH86" i="67" s="1"/>
  <c r="EH93" i="67"/>
  <c r="EH106" i="67" s="1"/>
  <c r="EH94" i="67"/>
  <c r="EH107" i="67" s="1"/>
  <c r="EH91" i="67"/>
  <c r="EH104" i="67" s="1"/>
  <c r="EH92" i="67"/>
  <c r="EH105" i="67" s="1"/>
  <c r="EH97" i="67"/>
  <c r="EH110" i="67" s="1"/>
  <c r="EH101" i="67"/>
  <c r="EH114" i="67" s="1"/>
  <c r="EH98" i="67"/>
  <c r="EH111" i="67" s="1"/>
  <c r="EH100" i="67"/>
  <c r="EH113" i="67" s="1"/>
  <c r="EH99" i="67"/>
  <c r="EH112" i="67" s="1"/>
  <c r="EH102" i="67"/>
  <c r="EH115" i="67" s="1"/>
  <c r="EH96" i="67"/>
  <c r="EH109" i="67" s="1"/>
  <c r="EH95" i="67"/>
  <c r="EH108" i="67" s="1"/>
  <c r="EL63" i="67"/>
  <c r="EL76" i="67" s="1"/>
  <c r="EL64" i="67"/>
  <c r="EL77" i="67" s="1"/>
  <c r="EL65" i="67"/>
  <c r="EL78" i="67" s="1"/>
  <c r="EL66" i="67"/>
  <c r="EL79" i="67" s="1"/>
  <c r="EL67" i="67"/>
  <c r="EL80" i="67" s="1"/>
  <c r="EL71" i="67"/>
  <c r="EL84" i="67" s="1"/>
  <c r="EL68" i="67"/>
  <c r="EL81" i="67" s="1"/>
  <c r="EL69" i="67"/>
  <c r="EL82" i="67" s="1"/>
  <c r="EL74" i="67"/>
  <c r="EL87" i="67" s="1"/>
  <c r="EL70" i="67"/>
  <c r="EL83" i="67" s="1"/>
  <c r="EL72" i="67"/>
  <c r="EL85" i="67" s="1"/>
  <c r="EL73" i="67"/>
  <c r="EL86" i="67" s="1"/>
  <c r="EL93" i="67"/>
  <c r="EL106" i="67" s="1"/>
  <c r="EL94" i="67"/>
  <c r="EL107" i="67" s="1"/>
  <c r="EL91" i="67"/>
  <c r="EL104" i="67" s="1"/>
  <c r="EL97" i="67"/>
  <c r="EL110" i="67" s="1"/>
  <c r="EL101" i="67"/>
  <c r="EL114" i="67" s="1"/>
  <c r="EL92" i="67"/>
  <c r="EL105" i="67" s="1"/>
  <c r="EL98" i="67"/>
  <c r="EL111" i="67" s="1"/>
  <c r="EL96" i="67"/>
  <c r="EL109" i="67" s="1"/>
  <c r="EL95" i="67"/>
  <c r="EL108" i="67" s="1"/>
  <c r="EL102" i="67"/>
  <c r="EL115" i="67" s="1"/>
  <c r="EL100" i="67"/>
  <c r="EL113" i="67" s="1"/>
  <c r="EL99" i="67"/>
  <c r="EL112" i="67" s="1"/>
  <c r="EP63" i="67"/>
  <c r="EP76" i="67" s="1"/>
  <c r="EP64" i="67"/>
  <c r="EP77" i="67" s="1"/>
  <c r="EP65" i="67"/>
  <c r="EP78" i="67" s="1"/>
  <c r="EP66" i="67"/>
  <c r="EP79" i="67" s="1"/>
  <c r="EP67" i="67"/>
  <c r="EP80" i="67" s="1"/>
  <c r="EP71" i="67"/>
  <c r="EP84" i="67" s="1"/>
  <c r="EP68" i="67"/>
  <c r="EP81" i="67" s="1"/>
  <c r="EP69" i="67"/>
  <c r="EP82" i="67" s="1"/>
  <c r="EP74" i="67"/>
  <c r="EP87" i="67" s="1"/>
  <c r="EP70" i="67"/>
  <c r="EP83" i="67" s="1"/>
  <c r="EP72" i="67"/>
  <c r="EP85" i="67" s="1"/>
  <c r="EP73" i="67"/>
  <c r="EP86" i="67" s="1"/>
  <c r="EP93" i="67"/>
  <c r="EP106" i="67" s="1"/>
  <c r="EP94" i="67"/>
  <c r="EP107" i="67" s="1"/>
  <c r="EP91" i="67"/>
  <c r="EP104" i="67" s="1"/>
  <c r="EP97" i="67"/>
  <c r="EP110" i="67" s="1"/>
  <c r="EP101" i="67"/>
  <c r="EP114" i="67" s="1"/>
  <c r="EP98" i="67"/>
  <c r="EP111" i="67" s="1"/>
  <c r="EP100" i="67"/>
  <c r="EP113" i="67" s="1"/>
  <c r="EP92" i="67"/>
  <c r="EP105" i="67" s="1"/>
  <c r="EP99" i="67"/>
  <c r="EP112" i="67" s="1"/>
  <c r="EP102" i="67"/>
  <c r="EP115" i="67" s="1"/>
  <c r="EP96" i="67"/>
  <c r="EP109" i="67" s="1"/>
  <c r="EP95" i="67"/>
  <c r="EP108" i="67" s="1"/>
  <c r="ET63" i="67"/>
  <c r="ET76" i="67" s="1"/>
  <c r="ET64" i="67"/>
  <c r="ET77" i="67" s="1"/>
  <c r="ET65" i="67"/>
  <c r="ET78" i="67" s="1"/>
  <c r="ET66" i="67"/>
  <c r="ET79" i="67" s="1"/>
  <c r="ET67" i="67"/>
  <c r="ET80" i="67" s="1"/>
  <c r="ET71" i="67"/>
  <c r="ET84" i="67" s="1"/>
  <c r="ET69" i="67"/>
  <c r="ET82" i="67" s="1"/>
  <c r="ET68" i="67"/>
  <c r="ET81" i="67" s="1"/>
  <c r="ET74" i="67"/>
  <c r="ET87" i="67" s="1"/>
  <c r="ET72" i="67"/>
  <c r="ET85" i="67" s="1"/>
  <c r="ET70" i="67"/>
  <c r="ET83" i="67" s="1"/>
  <c r="ET73" i="67"/>
  <c r="ET86" i="67" s="1"/>
  <c r="ET93" i="67"/>
  <c r="ET106" i="67" s="1"/>
  <c r="ET94" i="67"/>
  <c r="ET107" i="67" s="1"/>
  <c r="ET91" i="67"/>
  <c r="ET104" i="67" s="1"/>
  <c r="ET97" i="67"/>
  <c r="ET110" i="67" s="1"/>
  <c r="ET101" i="67"/>
  <c r="ET114" i="67" s="1"/>
  <c r="ET98" i="67"/>
  <c r="ET111" i="67" s="1"/>
  <c r="ET96" i="67"/>
  <c r="ET109" i="67" s="1"/>
  <c r="ET95" i="67"/>
  <c r="ET108" i="67" s="1"/>
  <c r="ET102" i="67"/>
  <c r="ET115" i="67" s="1"/>
  <c r="ET92" i="67"/>
  <c r="ET105" i="67" s="1"/>
  <c r="ET100" i="67"/>
  <c r="ET113" i="67" s="1"/>
  <c r="ET99" i="67"/>
  <c r="ET112" i="67" s="1"/>
  <c r="I75" i="67"/>
  <c r="I88" i="67" s="1"/>
  <c r="I103" i="67"/>
  <c r="I116" i="67" s="1"/>
  <c r="M75" i="67"/>
  <c r="M88" i="67" s="1"/>
  <c r="M103" i="67"/>
  <c r="M116" i="67" s="1"/>
  <c r="Q75" i="67"/>
  <c r="Q88" i="67" s="1"/>
  <c r="Q103" i="67"/>
  <c r="Q116" i="67" s="1"/>
  <c r="U75" i="67"/>
  <c r="U88" i="67" s="1"/>
  <c r="U103" i="67"/>
  <c r="U116" i="67" s="1"/>
  <c r="Y75" i="67"/>
  <c r="Y88" i="67" s="1"/>
  <c r="Y103" i="67"/>
  <c r="Y116" i="67" s="1"/>
  <c r="AC75" i="67"/>
  <c r="AC88" i="67" s="1"/>
  <c r="AC103" i="67"/>
  <c r="AC116" i="67" s="1"/>
  <c r="AG75" i="67"/>
  <c r="AG88" i="67" s="1"/>
  <c r="AG103" i="67"/>
  <c r="AG116" i="67" s="1"/>
  <c r="AK75" i="67"/>
  <c r="AK88" i="67" s="1"/>
  <c r="AK103" i="67"/>
  <c r="AK116" i="67" s="1"/>
  <c r="AO75" i="67"/>
  <c r="AO88" i="67" s="1"/>
  <c r="AO103" i="67"/>
  <c r="AO116" i="67" s="1"/>
  <c r="AS75" i="67"/>
  <c r="AS88" i="67" s="1"/>
  <c r="AS103" i="67"/>
  <c r="AS116" i="67" s="1"/>
  <c r="AW75" i="67"/>
  <c r="AW88" i="67" s="1"/>
  <c r="AW103" i="67"/>
  <c r="AW116" i="67" s="1"/>
  <c r="BA75" i="67"/>
  <c r="BA88" i="67" s="1"/>
  <c r="BA103" i="67"/>
  <c r="BA116" i="67" s="1"/>
  <c r="BE75" i="67"/>
  <c r="BE88" i="67" s="1"/>
  <c r="BE103" i="67"/>
  <c r="BE116" i="67" s="1"/>
  <c r="BI75" i="67"/>
  <c r="BI88" i="67" s="1"/>
  <c r="BI103" i="67"/>
  <c r="BI116" i="67" s="1"/>
  <c r="BM75" i="67"/>
  <c r="BM88" i="67" s="1"/>
  <c r="BM103" i="67"/>
  <c r="BM116" i="67" s="1"/>
  <c r="BQ75" i="67"/>
  <c r="BQ88" i="67" s="1"/>
  <c r="BQ103" i="67"/>
  <c r="BQ116" i="67" s="1"/>
  <c r="BU75" i="67"/>
  <c r="BU88" i="67" s="1"/>
  <c r="BU103" i="67"/>
  <c r="BU116" i="67" s="1"/>
  <c r="BY45" i="67"/>
  <c r="BY48" i="67" s="1"/>
  <c r="BY75" i="67"/>
  <c r="BY88" i="67" s="1"/>
  <c r="BY103" i="67"/>
  <c r="BY116" i="67" s="1"/>
  <c r="CC75" i="67"/>
  <c r="CC88" i="67" s="1"/>
  <c r="CC103" i="67"/>
  <c r="CC116" i="67" s="1"/>
  <c r="CG75" i="67"/>
  <c r="CG88" i="67" s="1"/>
  <c r="CG103" i="67"/>
  <c r="CG116" i="67" s="1"/>
  <c r="CK75" i="67"/>
  <c r="CK88" i="67" s="1"/>
  <c r="CK103" i="67"/>
  <c r="CK116" i="67" s="1"/>
  <c r="CO75" i="67"/>
  <c r="CO88" i="67" s="1"/>
  <c r="CO103" i="67"/>
  <c r="CO116" i="67" s="1"/>
  <c r="CS75" i="67"/>
  <c r="CS88" i="67" s="1"/>
  <c r="CS103" i="67"/>
  <c r="CS116" i="67" s="1"/>
  <c r="CW45" i="67"/>
  <c r="CW48" i="67" s="1"/>
  <c r="CW75" i="67"/>
  <c r="CW88" i="67" s="1"/>
  <c r="CW103" i="67"/>
  <c r="CW116" i="67" s="1"/>
  <c r="DA75" i="67"/>
  <c r="DA88" i="67" s="1"/>
  <c r="DA103" i="67"/>
  <c r="DA116" i="67" s="1"/>
  <c r="DE75" i="67"/>
  <c r="DE88" i="67" s="1"/>
  <c r="DE103" i="67"/>
  <c r="DE116" i="67" s="1"/>
  <c r="DI75" i="67"/>
  <c r="DI88" i="67" s="1"/>
  <c r="DI103" i="67"/>
  <c r="DI116" i="67" s="1"/>
  <c r="DM45" i="67"/>
  <c r="DM48" i="67" s="1"/>
  <c r="DM75" i="67"/>
  <c r="DM88" i="67" s="1"/>
  <c r="DM103" i="67"/>
  <c r="DM116" i="67" s="1"/>
  <c r="DQ75" i="67"/>
  <c r="DQ88" i="67" s="1"/>
  <c r="DQ103" i="67"/>
  <c r="DQ116" i="67" s="1"/>
  <c r="DU75" i="67"/>
  <c r="DU88" i="67" s="1"/>
  <c r="DU103" i="67"/>
  <c r="DU116" i="67" s="1"/>
  <c r="DY75" i="67"/>
  <c r="DY88" i="67" s="1"/>
  <c r="DY103" i="67"/>
  <c r="DY116" i="67" s="1"/>
  <c r="EC45" i="67"/>
  <c r="EC48" i="67" s="1"/>
  <c r="EC75" i="67"/>
  <c r="EC88" i="67" s="1"/>
  <c r="EC103" i="67"/>
  <c r="EC116" i="67" s="1"/>
  <c r="EG75" i="67"/>
  <c r="EG88" i="67" s="1"/>
  <c r="EG103" i="67"/>
  <c r="EG116" i="67" s="1"/>
  <c r="EK75" i="67"/>
  <c r="EK88" i="67" s="1"/>
  <c r="EK103" i="67"/>
  <c r="EK116" i="67" s="1"/>
  <c r="EO75" i="67"/>
  <c r="EO88" i="67" s="1"/>
  <c r="EO103" i="67"/>
  <c r="EO116" i="67" s="1"/>
  <c r="ES45" i="67"/>
  <c r="ES48" i="67" s="1"/>
  <c r="ES75" i="67"/>
  <c r="ES88" i="67" s="1"/>
  <c r="ES103" i="67"/>
  <c r="ES116" i="67" s="1"/>
  <c r="EW75" i="67"/>
  <c r="EW88" i="67" s="1"/>
  <c r="EW103" i="67"/>
  <c r="EW116" i="67" s="1"/>
  <c r="BN127" i="69"/>
  <c r="BN128" i="69" s="1"/>
  <c r="BN70" i="69" s="1"/>
  <c r="BN71" i="69" s="1"/>
  <c r="BR127" i="69"/>
  <c r="BR128" i="69" s="1"/>
  <c r="BR70" i="69" s="1"/>
  <c r="BR71" i="69" s="1"/>
  <c r="H301" i="68"/>
  <c r="P301" i="68"/>
  <c r="X301" i="68"/>
  <c r="AF301" i="68"/>
  <c r="AN301" i="68"/>
  <c r="AV301" i="68"/>
  <c r="BD301" i="68"/>
  <c r="BL301" i="68"/>
  <c r="BT301" i="68"/>
  <c r="F299" i="68"/>
  <c r="N299" i="68"/>
  <c r="V299" i="68"/>
  <c r="AD299" i="68"/>
  <c r="AL299" i="68"/>
  <c r="AT299" i="68"/>
  <c r="BB299" i="68"/>
  <c r="BR299" i="68"/>
  <c r="H302" i="68"/>
  <c r="P302" i="68"/>
  <c r="X302" i="68"/>
  <c r="AF302" i="68"/>
  <c r="BD302" i="68"/>
  <c r="BL302" i="68"/>
  <c r="BT302" i="68"/>
  <c r="M302" i="68"/>
  <c r="U302" i="68"/>
  <c r="AC302" i="68"/>
  <c r="AK302" i="68"/>
  <c r="AS302" i="68"/>
  <c r="BA302" i="68"/>
  <c r="BI302" i="68"/>
  <c r="BQ302" i="68"/>
  <c r="M301" i="68"/>
  <c r="U301" i="68"/>
  <c r="AC301" i="68"/>
  <c r="AK301" i="68"/>
  <c r="AS301" i="68"/>
  <c r="BA301" i="68"/>
  <c r="BI301" i="68"/>
  <c r="BQ301" i="68"/>
  <c r="O301" i="68"/>
  <c r="W301" i="68"/>
  <c r="AE301" i="68"/>
  <c r="AM301" i="68"/>
  <c r="AU301" i="68"/>
  <c r="BC301" i="68"/>
  <c r="BK301" i="68"/>
  <c r="BS301" i="68"/>
  <c r="F302" i="68"/>
  <c r="N302" i="68"/>
  <c r="V302" i="68"/>
  <c r="AD302" i="68"/>
  <c r="AL302" i="68"/>
  <c r="AT302" i="68"/>
  <c r="BB302" i="68"/>
  <c r="BJ302" i="68"/>
  <c r="BR302" i="68"/>
  <c r="F301" i="68"/>
  <c r="N301" i="68"/>
  <c r="V301" i="68"/>
  <c r="AD301" i="68"/>
  <c r="AL301" i="68"/>
  <c r="AT301" i="68"/>
  <c r="BB301" i="68"/>
  <c r="BJ301" i="68"/>
  <c r="BR301" i="68"/>
  <c r="G301" i="68"/>
  <c r="BP197" i="68"/>
  <c r="AE34" i="68"/>
  <c r="AU34" i="68"/>
  <c r="BC34" i="68"/>
  <c r="BK34" i="68"/>
  <c r="H281" i="68"/>
  <c r="P281" i="68"/>
  <c r="X281" i="68"/>
  <c r="AF281" i="68"/>
  <c r="AN281" i="68"/>
  <c r="AV281" i="68"/>
  <c r="BD281" i="68"/>
  <c r="BL281" i="68"/>
  <c r="BT281" i="68"/>
  <c r="P197" i="68"/>
  <c r="AV198" i="68"/>
  <c r="I281" i="68"/>
  <c r="Q281" i="68"/>
  <c r="Y281" i="68"/>
  <c r="AG281" i="68"/>
  <c r="AO281" i="68"/>
  <c r="AW281" i="68"/>
  <c r="BE281" i="68"/>
  <c r="BM281" i="68"/>
  <c r="BU281" i="68"/>
  <c r="T197" i="68"/>
  <c r="AZ198" i="68"/>
  <c r="H209" i="68"/>
  <c r="X197" i="68"/>
  <c r="AF209" i="68"/>
  <c r="AI34" i="68"/>
  <c r="AQ34" i="68"/>
  <c r="BO34" i="68"/>
  <c r="BE34" i="68"/>
  <c r="AR209" i="68"/>
  <c r="BP299" i="68"/>
  <c r="L281" i="68"/>
  <c r="T281" i="68"/>
  <c r="AB281" i="68"/>
  <c r="AJ281" i="68"/>
  <c r="AR281" i="68"/>
  <c r="AZ281" i="68"/>
  <c r="BH281" i="68"/>
  <c r="BP281" i="68"/>
  <c r="BP34" i="68"/>
  <c r="BD197" i="68"/>
  <c r="BL209" i="68"/>
  <c r="M281" i="68"/>
  <c r="U281" i="68"/>
  <c r="AC281" i="68"/>
  <c r="AK281" i="68"/>
  <c r="AS281" i="68"/>
  <c r="BA281" i="68"/>
  <c r="BI281" i="68"/>
  <c r="BQ281" i="68"/>
  <c r="Y34" i="68"/>
  <c r="BQ34" i="68"/>
  <c r="P36" i="66"/>
  <c r="P29" i="66"/>
  <c r="P31" i="66" s="1"/>
  <c r="I36" i="66"/>
  <c r="I29" i="66"/>
  <c r="I31" i="66" s="1"/>
  <c r="Q36" i="66"/>
  <c r="Q29" i="66"/>
  <c r="Q31" i="66" s="1"/>
  <c r="H36" i="66"/>
  <c r="H29" i="66"/>
  <c r="H31" i="66" s="1"/>
  <c r="X36" i="66"/>
  <c r="X29" i="66"/>
  <c r="X31" i="66" s="1"/>
  <c r="J36" i="66"/>
  <c r="J29" i="66"/>
  <c r="J31" i="66" s="1"/>
  <c r="R36" i="66"/>
  <c r="R29" i="66"/>
  <c r="R31" i="66" s="1"/>
  <c r="K36" i="66"/>
  <c r="K29" i="66"/>
  <c r="K31" i="66" s="1"/>
  <c r="L36" i="66"/>
  <c r="L29" i="66"/>
  <c r="L31" i="66" s="1"/>
  <c r="T36" i="66"/>
  <c r="T29" i="66"/>
  <c r="T31" i="66" s="1"/>
  <c r="E36" i="66"/>
  <c r="E29" i="66"/>
  <c r="E31" i="66" s="1"/>
  <c r="M36" i="66"/>
  <c r="M29" i="66"/>
  <c r="U36" i="66"/>
  <c r="U29" i="66"/>
  <c r="U31" i="66" s="1"/>
  <c r="S36" i="66"/>
  <c r="S29" i="66"/>
  <c r="S31" i="66" s="1"/>
  <c r="F36" i="66"/>
  <c r="F29" i="66"/>
  <c r="F31" i="66" s="1"/>
  <c r="N36" i="66"/>
  <c r="N29" i="66"/>
  <c r="N31" i="66" s="1"/>
  <c r="V36" i="66"/>
  <c r="V29" i="66"/>
  <c r="V31" i="66" s="1"/>
  <c r="G36" i="66"/>
  <c r="G29" i="66"/>
  <c r="G31" i="66" s="1"/>
  <c r="O36" i="66"/>
  <c r="O29" i="66"/>
  <c r="O31" i="66" s="1"/>
  <c r="W36" i="66"/>
  <c r="W29" i="66"/>
  <c r="W31" i="66" s="1"/>
  <c r="G84" i="65"/>
  <c r="AO53" i="66"/>
  <c r="AO54" i="66" s="1"/>
  <c r="AO38" i="66"/>
  <c r="AO41" i="66" s="1"/>
  <c r="AO42" i="66" s="1"/>
  <c r="D36" i="66"/>
  <c r="D28" i="66"/>
  <c r="G12" i="70" s="1"/>
  <c r="D48" i="66"/>
  <c r="AN48" i="66"/>
  <c r="V48" i="66"/>
  <c r="AL48" i="66"/>
  <c r="M48" i="66"/>
  <c r="AC48" i="66"/>
  <c r="AS48" i="66"/>
  <c r="AH51" i="66"/>
  <c r="F48" i="66"/>
  <c r="N48" i="66"/>
  <c r="AD48" i="66"/>
  <c r="AT48" i="66"/>
  <c r="F51" i="66"/>
  <c r="AL51" i="66"/>
  <c r="X48" i="66"/>
  <c r="I48" i="66"/>
  <c r="Y48" i="66"/>
  <c r="AO48" i="66"/>
  <c r="R51" i="66"/>
  <c r="AX51" i="66"/>
  <c r="J48" i="66"/>
  <c r="R48" i="66"/>
  <c r="AH48" i="66"/>
  <c r="AX48" i="66"/>
  <c r="V51" i="66"/>
  <c r="AJ48" i="66"/>
  <c r="E281" i="68"/>
  <c r="E301" i="68"/>
  <c r="E302" i="68"/>
  <c r="E307" i="68"/>
  <c r="AN302" i="68"/>
  <c r="AV302" i="68"/>
  <c r="X34" i="68"/>
  <c r="AN34" i="68"/>
  <c r="BD34" i="68"/>
  <c r="BT34" i="68"/>
  <c r="J299" i="68"/>
  <c r="R299" i="68"/>
  <c r="Z299" i="68"/>
  <c r="AH299" i="68"/>
  <c r="AP299" i="68"/>
  <c r="AX299" i="68"/>
  <c r="BF299" i="68"/>
  <c r="BN299" i="68"/>
  <c r="BV299" i="68"/>
  <c r="AB34" i="68"/>
  <c r="AR34" i="68"/>
  <c r="BH34" i="68"/>
  <c r="AC34" i="68"/>
  <c r="AS34" i="68"/>
  <c r="BI34" i="68"/>
  <c r="P34" i="68"/>
  <c r="AF34" i="68"/>
  <c r="AV34" i="68"/>
  <c r="BL34" i="68"/>
  <c r="Q34" i="68"/>
  <c r="AG34" i="68"/>
  <c r="AW34" i="68"/>
  <c r="BM34" i="68"/>
  <c r="AJ197" i="68"/>
  <c r="H198" i="68"/>
  <c r="BP198" i="68"/>
  <c r="BH209" i="68"/>
  <c r="BJ299" i="68"/>
  <c r="T198" i="68"/>
  <c r="BT209" i="68"/>
  <c r="G299" i="68"/>
  <c r="H197" i="68"/>
  <c r="AZ197" i="68"/>
  <c r="AF198" i="68"/>
  <c r="L302" i="68"/>
  <c r="T302" i="68"/>
  <c r="AB302" i="68"/>
  <c r="AJ302" i="68"/>
  <c r="AR302" i="68"/>
  <c r="AZ302" i="68"/>
  <c r="BH302" i="68"/>
  <c r="BP302" i="68"/>
  <c r="O299" i="68"/>
  <c r="Y299" i="68"/>
  <c r="L301" i="68"/>
  <c r="T301" i="68"/>
  <c r="AB301" i="68"/>
  <c r="AJ301" i="68"/>
  <c r="AR301" i="68"/>
  <c r="AZ301" i="68"/>
  <c r="BH301" i="68"/>
  <c r="BP301" i="68"/>
  <c r="AU302" i="68"/>
  <c r="BC302" i="68"/>
  <c r="BK302" i="68"/>
  <c r="BS302" i="68"/>
  <c r="D32" i="67"/>
  <c r="D75" i="67" s="1"/>
  <c r="D96" i="67"/>
  <c r="D109" i="67" s="1"/>
  <c r="D95" i="67"/>
  <c r="D108" i="67" s="1"/>
  <c r="D91" i="67"/>
  <c r="D104" i="67" s="1"/>
  <c r="D102" i="67"/>
  <c r="D115" i="67" s="1"/>
  <c r="D94" i="67"/>
  <c r="D107" i="67" s="1"/>
  <c r="D101" i="67"/>
  <c r="D114" i="67" s="1"/>
  <c r="D93" i="67"/>
  <c r="D106" i="67" s="1"/>
  <c r="D98" i="67"/>
  <c r="D111" i="67" s="1"/>
  <c r="D100" i="67"/>
  <c r="D113" i="67" s="1"/>
  <c r="D92" i="67"/>
  <c r="D105" i="67" s="1"/>
  <c r="D97" i="67"/>
  <c r="D110" i="67" s="1"/>
  <c r="D99" i="67"/>
  <c r="D112" i="67" s="1"/>
  <c r="CB33" i="67"/>
  <c r="CB43" i="67" s="1"/>
  <c r="CB46" i="67" s="1"/>
  <c r="CB34" i="67"/>
  <c r="CJ33" i="67"/>
  <c r="CJ44" i="67" s="1"/>
  <c r="CJ47" i="67" s="1"/>
  <c r="CJ34" i="67"/>
  <c r="CR33" i="67"/>
  <c r="CR52" i="67" s="1"/>
  <c r="CR55" i="67" s="1"/>
  <c r="CR34" i="67"/>
  <c r="CZ33" i="67"/>
  <c r="CZ52" i="67" s="1"/>
  <c r="CZ55" i="67" s="1"/>
  <c r="CZ34" i="67"/>
  <c r="DH33" i="67"/>
  <c r="DH44" i="67" s="1"/>
  <c r="DH47" i="67" s="1"/>
  <c r="DH34" i="67"/>
  <c r="DP33" i="67"/>
  <c r="DP52" i="67" s="1"/>
  <c r="DP55" i="67" s="1"/>
  <c r="DP34" i="67"/>
  <c r="DX33" i="67"/>
  <c r="DX43" i="67" s="1"/>
  <c r="DX46" i="67" s="1"/>
  <c r="DX34" i="67"/>
  <c r="EF33" i="67"/>
  <c r="EF43" i="67" s="1"/>
  <c r="EF46" i="67" s="1"/>
  <c r="EF34" i="67"/>
  <c r="EN33" i="67"/>
  <c r="EN43" i="67" s="1"/>
  <c r="EN46" i="67" s="1"/>
  <c r="EN34" i="67"/>
  <c r="EV33" i="67"/>
  <c r="EV52" i="67" s="1"/>
  <c r="EV55" i="67" s="1"/>
  <c r="EV34" i="67"/>
  <c r="I33" i="67"/>
  <c r="I51" i="67" s="1"/>
  <c r="I54" i="67" s="1"/>
  <c r="I34" i="67"/>
  <c r="Q33" i="67"/>
  <c r="Q51" i="67" s="1"/>
  <c r="Q54" i="67" s="1"/>
  <c r="Q34" i="67"/>
  <c r="Y33" i="67"/>
  <c r="Y52" i="67" s="1"/>
  <c r="Y55" i="67" s="1"/>
  <c r="Y34" i="67"/>
  <c r="AG33" i="67"/>
  <c r="AG44" i="67" s="1"/>
  <c r="AG47" i="67" s="1"/>
  <c r="AG34" i="67"/>
  <c r="AO33" i="67"/>
  <c r="AO43" i="67" s="1"/>
  <c r="AO46" i="67" s="1"/>
  <c r="AO34" i="67"/>
  <c r="AW33" i="67"/>
  <c r="AW51" i="67" s="1"/>
  <c r="AW54" i="67" s="1"/>
  <c r="AW34" i="67"/>
  <c r="BE33" i="67"/>
  <c r="BE51" i="67" s="1"/>
  <c r="BE54" i="67" s="1"/>
  <c r="BE34" i="67"/>
  <c r="BM33" i="67"/>
  <c r="BM44" i="67" s="1"/>
  <c r="BM47" i="67" s="1"/>
  <c r="BM34" i="67"/>
  <c r="BU33" i="67"/>
  <c r="BU51" i="67" s="1"/>
  <c r="BU54" i="67" s="1"/>
  <c r="BU34" i="67"/>
  <c r="CC33" i="67"/>
  <c r="CC51" i="67" s="1"/>
  <c r="CC54" i="67" s="1"/>
  <c r="CC34" i="67"/>
  <c r="CK33" i="67"/>
  <c r="CK43" i="67" s="1"/>
  <c r="CK46" i="67" s="1"/>
  <c r="CK34" i="67"/>
  <c r="CS33" i="67"/>
  <c r="CS52" i="67" s="1"/>
  <c r="CS55" i="67" s="1"/>
  <c r="CS34" i="67"/>
  <c r="DA33" i="67"/>
  <c r="DA51" i="67" s="1"/>
  <c r="DA54" i="67" s="1"/>
  <c r="DA34" i="67"/>
  <c r="DI33" i="67"/>
  <c r="DI51" i="67" s="1"/>
  <c r="DI54" i="67" s="1"/>
  <c r="DI34" i="67"/>
  <c r="DQ33" i="67"/>
  <c r="DQ52" i="67" s="1"/>
  <c r="DQ55" i="67" s="1"/>
  <c r="DQ34" i="67"/>
  <c r="DY33" i="67"/>
  <c r="DY43" i="67" s="1"/>
  <c r="DY46" i="67" s="1"/>
  <c r="DY34" i="67"/>
  <c r="EG33" i="67"/>
  <c r="EG52" i="67" s="1"/>
  <c r="EG55" i="67" s="1"/>
  <c r="EG34" i="67"/>
  <c r="EO33" i="67"/>
  <c r="EO52" i="67" s="1"/>
  <c r="EO55" i="67" s="1"/>
  <c r="EO34" i="67"/>
  <c r="EW33" i="67"/>
  <c r="EW52" i="67" s="1"/>
  <c r="EW55" i="67" s="1"/>
  <c r="EW34" i="67"/>
  <c r="D74" i="67"/>
  <c r="D66" i="67"/>
  <c r="D65" i="67"/>
  <c r="D63" i="67"/>
  <c r="D72" i="67"/>
  <c r="D64" i="67"/>
  <c r="D71" i="67"/>
  <c r="D70" i="67"/>
  <c r="D69" i="67"/>
  <c r="D67" i="67"/>
  <c r="D73" i="67"/>
  <c r="D68" i="67"/>
  <c r="E32" i="67"/>
  <c r="D33" i="67"/>
  <c r="D43" i="67" s="1"/>
  <c r="H33" i="67"/>
  <c r="H52" i="67" s="1"/>
  <c r="H55" i="67" s="1"/>
  <c r="P33" i="67"/>
  <c r="P51" i="67" s="1"/>
  <c r="P54" i="67" s="1"/>
  <c r="X33" i="67"/>
  <c r="X44" i="67" s="1"/>
  <c r="X47" i="67" s="1"/>
  <c r="AF33" i="67"/>
  <c r="AF44" i="67" s="1"/>
  <c r="AF47" i="67" s="1"/>
  <c r="AN33" i="67"/>
  <c r="AN52" i="67" s="1"/>
  <c r="AN55" i="67" s="1"/>
  <c r="AV33" i="67"/>
  <c r="AV43" i="67" s="1"/>
  <c r="AV46" i="67" s="1"/>
  <c r="BD33" i="67"/>
  <c r="BD43" i="67" s="1"/>
  <c r="BD46" i="67" s="1"/>
  <c r="BL33" i="67"/>
  <c r="BL51" i="67" s="1"/>
  <c r="BL54" i="67" s="1"/>
  <c r="BT33" i="67"/>
  <c r="BT43" i="67" s="1"/>
  <c r="BT46" i="67" s="1"/>
  <c r="J33" i="67"/>
  <c r="J51" i="67" s="1"/>
  <c r="J54" i="67" s="1"/>
  <c r="R33" i="67"/>
  <c r="R51" i="67" s="1"/>
  <c r="R54" i="67" s="1"/>
  <c r="Z33" i="67"/>
  <c r="Z51" i="67" s="1"/>
  <c r="Z54" i="67" s="1"/>
  <c r="AH33" i="67"/>
  <c r="AH44" i="67" s="1"/>
  <c r="AH47" i="67" s="1"/>
  <c r="AP33" i="67"/>
  <c r="AP52" i="67" s="1"/>
  <c r="AP55" i="67" s="1"/>
  <c r="AX33" i="67"/>
  <c r="AX44" i="67" s="1"/>
  <c r="AX47" i="67" s="1"/>
  <c r="BF33" i="67"/>
  <c r="BF51" i="67" s="1"/>
  <c r="BF54" i="67" s="1"/>
  <c r="BN33" i="67"/>
  <c r="BN52" i="67" s="1"/>
  <c r="BN55" i="67" s="1"/>
  <c r="BV33" i="67"/>
  <c r="BV44" i="67" s="1"/>
  <c r="BV47" i="67" s="1"/>
  <c r="CD33" i="67"/>
  <c r="CD43" i="67" s="1"/>
  <c r="CD46" i="67" s="1"/>
  <c r="CL33" i="67"/>
  <c r="CL51" i="67" s="1"/>
  <c r="CL54" i="67" s="1"/>
  <c r="CT33" i="67"/>
  <c r="CT51" i="67" s="1"/>
  <c r="CT54" i="67" s="1"/>
  <c r="DB33" i="67"/>
  <c r="DB51" i="67" s="1"/>
  <c r="DB54" i="67" s="1"/>
  <c r="DJ33" i="67"/>
  <c r="DJ44" i="67" s="1"/>
  <c r="DJ47" i="67" s="1"/>
  <c r="DR33" i="67"/>
  <c r="DR51" i="67" s="1"/>
  <c r="DR54" i="67" s="1"/>
  <c r="DZ33" i="67"/>
  <c r="DZ52" i="67" s="1"/>
  <c r="DZ55" i="67" s="1"/>
  <c r="EH33" i="67"/>
  <c r="EH44" i="67" s="1"/>
  <c r="EH47" i="67" s="1"/>
  <c r="EP33" i="67"/>
  <c r="EP51" i="67" s="1"/>
  <c r="EP54" i="67" s="1"/>
  <c r="ED33" i="67"/>
  <c r="ED52" i="67" s="1"/>
  <c r="ED55" i="67" s="1"/>
  <c r="ET33" i="67"/>
  <c r="ET44" i="67" s="1"/>
  <c r="ET47" i="67" s="1"/>
  <c r="DT33" i="67"/>
  <c r="DT44" i="67" s="1"/>
  <c r="DT47" i="67" s="1"/>
  <c r="EJ33" i="67"/>
  <c r="EJ52" i="67" s="1"/>
  <c r="EJ55" i="67" s="1"/>
  <c r="E33" i="67"/>
  <c r="E44" i="67" s="1"/>
  <c r="E47" i="67" s="1"/>
  <c r="M33" i="67"/>
  <c r="M51" i="67" s="1"/>
  <c r="M54" i="67" s="1"/>
  <c r="U33" i="67"/>
  <c r="U43" i="67" s="1"/>
  <c r="U46" i="67" s="1"/>
  <c r="AC33" i="67"/>
  <c r="AC43" i="67" s="1"/>
  <c r="AC46" i="67" s="1"/>
  <c r="AK33" i="67"/>
  <c r="AK44" i="67" s="1"/>
  <c r="AK47" i="67" s="1"/>
  <c r="AS33" i="67"/>
  <c r="AS44" i="67" s="1"/>
  <c r="AS47" i="67" s="1"/>
  <c r="BA33" i="67"/>
  <c r="BA51" i="67" s="1"/>
  <c r="BA54" i="67" s="1"/>
  <c r="BI33" i="67"/>
  <c r="BI51" i="67" s="1"/>
  <c r="BI54" i="67" s="1"/>
  <c r="BQ33" i="67"/>
  <c r="BQ52" i="67" s="1"/>
  <c r="BQ55" i="67" s="1"/>
  <c r="BY33" i="67"/>
  <c r="BY51" i="67" s="1"/>
  <c r="BY54" i="67" s="1"/>
  <c r="CG33" i="67"/>
  <c r="CG51" i="67" s="1"/>
  <c r="CG54" i="67" s="1"/>
  <c r="CO33" i="67"/>
  <c r="CO43" i="67" s="1"/>
  <c r="CO46" i="67" s="1"/>
  <c r="CW33" i="67"/>
  <c r="CW52" i="67" s="1"/>
  <c r="CW55" i="67" s="1"/>
  <c r="DE33" i="67"/>
  <c r="DE43" i="67" s="1"/>
  <c r="DE46" i="67" s="1"/>
  <c r="DM33" i="67"/>
  <c r="DM51" i="67" s="1"/>
  <c r="DM54" i="67" s="1"/>
  <c r="DU33" i="67"/>
  <c r="DU51" i="67" s="1"/>
  <c r="DU54" i="67" s="1"/>
  <c r="EC33" i="67"/>
  <c r="EC52" i="67" s="1"/>
  <c r="EC55" i="67" s="1"/>
  <c r="EK33" i="67"/>
  <c r="EK52" i="67" s="1"/>
  <c r="EK55" i="67" s="1"/>
  <c r="ES33" i="67"/>
  <c r="ES52" i="67" s="1"/>
  <c r="ES55" i="67" s="1"/>
  <c r="G33" i="67"/>
  <c r="G52" i="67" s="1"/>
  <c r="G55" i="67" s="1"/>
  <c r="O33" i="67"/>
  <c r="O52" i="67" s="1"/>
  <c r="O55" i="67" s="1"/>
  <c r="W33" i="67"/>
  <c r="W51" i="67" s="1"/>
  <c r="W54" i="67" s="1"/>
  <c r="AE33" i="67"/>
  <c r="AE43" i="67" s="1"/>
  <c r="AE46" i="67" s="1"/>
  <c r="AM33" i="67"/>
  <c r="AM44" i="67" s="1"/>
  <c r="AM47" i="67" s="1"/>
  <c r="AU33" i="67"/>
  <c r="AU52" i="67" s="1"/>
  <c r="AU55" i="67" s="1"/>
  <c r="BC33" i="67"/>
  <c r="BC52" i="67" s="1"/>
  <c r="BC55" i="67" s="1"/>
  <c r="BK33" i="67"/>
  <c r="BK52" i="67" s="1"/>
  <c r="BK55" i="67" s="1"/>
  <c r="BS33" i="67"/>
  <c r="BS52" i="67" s="1"/>
  <c r="BS55" i="67" s="1"/>
  <c r="CA33" i="67"/>
  <c r="CA52" i="67" s="1"/>
  <c r="CA55" i="67" s="1"/>
  <c r="CI33" i="67"/>
  <c r="CI52" i="67" s="1"/>
  <c r="CI55" i="67" s="1"/>
  <c r="CQ33" i="67"/>
  <c r="CQ52" i="67" s="1"/>
  <c r="CQ55" i="67" s="1"/>
  <c r="CY33" i="67"/>
  <c r="CY52" i="67" s="1"/>
  <c r="CY55" i="67" s="1"/>
  <c r="DG33" i="67"/>
  <c r="DG43" i="67" s="1"/>
  <c r="DG46" i="67" s="1"/>
  <c r="DO33" i="67"/>
  <c r="DO44" i="67" s="1"/>
  <c r="DO47" i="67" s="1"/>
  <c r="F33" i="67"/>
  <c r="F51" i="67" s="1"/>
  <c r="F54" i="67" s="1"/>
  <c r="N33" i="67"/>
  <c r="N52" i="67" s="1"/>
  <c r="N55" i="67" s="1"/>
  <c r="V33" i="67"/>
  <c r="V44" i="67" s="1"/>
  <c r="V47" i="67" s="1"/>
  <c r="AD33" i="67"/>
  <c r="AD44" i="67" s="1"/>
  <c r="AD47" i="67" s="1"/>
  <c r="AL33" i="67"/>
  <c r="AL52" i="67" s="1"/>
  <c r="AL55" i="67" s="1"/>
  <c r="AT33" i="67"/>
  <c r="AT51" i="67" s="1"/>
  <c r="AT54" i="67" s="1"/>
  <c r="BB33" i="67"/>
  <c r="BB52" i="67" s="1"/>
  <c r="BB55" i="67" s="1"/>
  <c r="BJ33" i="67"/>
  <c r="BJ52" i="67" s="1"/>
  <c r="BJ55" i="67" s="1"/>
  <c r="BR33" i="67"/>
  <c r="BR51" i="67" s="1"/>
  <c r="BR54" i="67" s="1"/>
  <c r="BZ33" i="67"/>
  <c r="BZ52" i="67" s="1"/>
  <c r="BZ55" i="67" s="1"/>
  <c r="CH33" i="67"/>
  <c r="CH52" i="67" s="1"/>
  <c r="CH55" i="67" s="1"/>
  <c r="CP33" i="67"/>
  <c r="CP51" i="67" s="1"/>
  <c r="CP54" i="67" s="1"/>
  <c r="CX33" i="67"/>
  <c r="CX52" i="67" s="1"/>
  <c r="CX55" i="67" s="1"/>
  <c r="DF33" i="67"/>
  <c r="DF52" i="67" s="1"/>
  <c r="DF55" i="67" s="1"/>
  <c r="DN33" i="67"/>
  <c r="DN43" i="67" s="1"/>
  <c r="DN46" i="67" s="1"/>
  <c r="DV33" i="67"/>
  <c r="DV52" i="67" s="1"/>
  <c r="DV55" i="67" s="1"/>
  <c r="EL33" i="67"/>
  <c r="EL44" i="67" s="1"/>
  <c r="EL47" i="67" s="1"/>
  <c r="K33" i="67"/>
  <c r="K44" i="67" s="1"/>
  <c r="K47" i="67" s="1"/>
  <c r="S33" i="67"/>
  <c r="S51" i="67" s="1"/>
  <c r="S54" i="67" s="1"/>
  <c r="AA33" i="67"/>
  <c r="AA52" i="67" s="1"/>
  <c r="AA55" i="67" s="1"/>
  <c r="AI33" i="67"/>
  <c r="AI52" i="67" s="1"/>
  <c r="AI55" i="67" s="1"/>
  <c r="AQ33" i="67"/>
  <c r="AQ43" i="67" s="1"/>
  <c r="AQ46" i="67" s="1"/>
  <c r="AY33" i="67"/>
  <c r="AY43" i="67" s="1"/>
  <c r="AY46" i="67" s="1"/>
  <c r="BG33" i="67"/>
  <c r="BG43" i="67" s="1"/>
  <c r="BG46" i="67" s="1"/>
  <c r="BO33" i="67"/>
  <c r="BO44" i="67" s="1"/>
  <c r="BO47" i="67" s="1"/>
  <c r="BW33" i="67"/>
  <c r="BW52" i="67" s="1"/>
  <c r="BW55" i="67" s="1"/>
  <c r="CE33" i="67"/>
  <c r="CE52" i="67" s="1"/>
  <c r="CE55" i="67" s="1"/>
  <c r="CM33" i="67"/>
  <c r="CM52" i="67" s="1"/>
  <c r="CM55" i="67" s="1"/>
  <c r="CU33" i="67"/>
  <c r="CU52" i="67" s="1"/>
  <c r="CU55" i="67" s="1"/>
  <c r="DC33" i="67"/>
  <c r="DC44" i="67" s="1"/>
  <c r="DC47" i="67" s="1"/>
  <c r="DK33" i="67"/>
  <c r="DK43" i="67" s="1"/>
  <c r="DK46" i="67" s="1"/>
  <c r="CF120" i="67"/>
  <c r="J45" i="67"/>
  <c r="J48" i="67" s="1"/>
  <c r="J34" i="65"/>
  <c r="I34" i="65"/>
  <c r="G34" i="65"/>
  <c r="AF91" i="65"/>
  <c r="AF86" i="65"/>
  <c r="G91" i="65"/>
  <c r="O91" i="65"/>
  <c r="W91" i="65"/>
  <c r="AE91" i="65"/>
  <c r="AE86" i="65"/>
  <c r="AM91" i="65"/>
  <c r="AM31" i="65"/>
  <c r="AU91" i="65"/>
  <c r="I91" i="65"/>
  <c r="Q91" i="65"/>
  <c r="Y91" i="65"/>
  <c r="Y31" i="65"/>
  <c r="AG91" i="65"/>
  <c r="AG86" i="65"/>
  <c r="AO91" i="65"/>
  <c r="AO31" i="65"/>
  <c r="AW91" i="65"/>
  <c r="P91" i="65"/>
  <c r="J91" i="65"/>
  <c r="R91" i="65"/>
  <c r="Z91" i="65"/>
  <c r="Z86" i="65"/>
  <c r="AH91" i="65"/>
  <c r="AH31" i="65"/>
  <c r="AP91" i="65"/>
  <c r="AP31" i="65"/>
  <c r="AX91" i="65"/>
  <c r="AX86" i="65"/>
  <c r="X91" i="65"/>
  <c r="H91" i="65"/>
  <c r="H83" i="65"/>
  <c r="L91" i="65"/>
  <c r="T91" i="65"/>
  <c r="AB91" i="65"/>
  <c r="AJ91" i="65"/>
  <c r="AJ31" i="65"/>
  <c r="AR91" i="65"/>
  <c r="AR31" i="65"/>
  <c r="AZ91" i="65"/>
  <c r="AZ31" i="65"/>
  <c r="AN91" i="65"/>
  <c r="E91" i="65"/>
  <c r="M91" i="65"/>
  <c r="U91" i="65"/>
  <c r="AC91" i="65"/>
  <c r="AC31" i="65"/>
  <c r="AK91" i="65"/>
  <c r="AK86" i="65"/>
  <c r="AS91" i="65"/>
  <c r="AS31" i="65"/>
  <c r="BA91" i="65"/>
  <c r="AV91" i="65"/>
  <c r="AV86" i="65"/>
  <c r="F91" i="65"/>
  <c r="N91" i="65"/>
  <c r="V91" i="65"/>
  <c r="V86" i="65"/>
  <c r="AD91" i="65"/>
  <c r="AL91" i="65"/>
  <c r="AL86" i="65"/>
  <c r="AT91" i="65"/>
  <c r="AT86" i="65"/>
  <c r="K91" i="65"/>
  <c r="S91" i="65"/>
  <c r="AA91" i="65"/>
  <c r="AI91" i="65"/>
  <c r="AQ91" i="65"/>
  <c r="AY91" i="65"/>
  <c r="D91" i="65"/>
  <c r="D31" i="64"/>
  <c r="AP45" i="67"/>
  <c r="AP48" i="67" s="1"/>
  <c r="L33" i="67"/>
  <c r="L52" i="67" s="1"/>
  <c r="L55" i="67" s="1"/>
  <c r="T33" i="67"/>
  <c r="T44" i="67" s="1"/>
  <c r="T47" i="67" s="1"/>
  <c r="AB33" i="67"/>
  <c r="AB51" i="67" s="1"/>
  <c r="AB54" i="67" s="1"/>
  <c r="AJ33" i="67"/>
  <c r="AJ43" i="67" s="1"/>
  <c r="AJ46" i="67" s="1"/>
  <c r="AR33" i="67"/>
  <c r="AR43" i="67" s="1"/>
  <c r="AR46" i="67" s="1"/>
  <c r="AZ33" i="67"/>
  <c r="AZ52" i="67" s="1"/>
  <c r="AZ55" i="67" s="1"/>
  <c r="BH33" i="67"/>
  <c r="BH52" i="67" s="1"/>
  <c r="BH55" i="67" s="1"/>
  <c r="BP33" i="67"/>
  <c r="BP52" i="67" s="1"/>
  <c r="BP55" i="67" s="1"/>
  <c r="BX33" i="67"/>
  <c r="BX51" i="67" s="1"/>
  <c r="BX54" i="67" s="1"/>
  <c r="CF33" i="67"/>
  <c r="CF51" i="67" s="1"/>
  <c r="CF54" i="67" s="1"/>
  <c r="CN33" i="67"/>
  <c r="CN51" i="67" s="1"/>
  <c r="CN54" i="67" s="1"/>
  <c r="CV33" i="67"/>
  <c r="CV44" i="67" s="1"/>
  <c r="CV47" i="67" s="1"/>
  <c r="DD33" i="67"/>
  <c r="DD43" i="67" s="1"/>
  <c r="DD46" i="67" s="1"/>
  <c r="DL33" i="67"/>
  <c r="DL52" i="67" s="1"/>
  <c r="DL55" i="67" s="1"/>
  <c r="EB33" i="67"/>
  <c r="EB52" i="67" s="1"/>
  <c r="EB55" i="67" s="1"/>
  <c r="ER33" i="67"/>
  <c r="ER52" i="67" s="1"/>
  <c r="ER55" i="67" s="1"/>
  <c r="BV45" i="67"/>
  <c r="BV48" i="67" s="1"/>
  <c r="DB45" i="67"/>
  <c r="DB48" i="67" s="1"/>
  <c r="R53" i="67"/>
  <c r="R56" i="67" s="1"/>
  <c r="N45" i="67"/>
  <c r="N48" i="67" s="1"/>
  <c r="AT45" i="67"/>
  <c r="AT48" i="67" s="1"/>
  <c r="BZ45" i="67"/>
  <c r="BZ48" i="67" s="1"/>
  <c r="DF45" i="67"/>
  <c r="DF48" i="67" s="1"/>
  <c r="AN53" i="67"/>
  <c r="AN56" i="67" s="1"/>
  <c r="AX45" i="67"/>
  <c r="AX48" i="67" s="1"/>
  <c r="CD45" i="67"/>
  <c r="CD48" i="67" s="1"/>
  <c r="DP45" i="67"/>
  <c r="DP48" i="67" s="1"/>
  <c r="V45" i="67"/>
  <c r="V48" i="67" s="1"/>
  <c r="BB45" i="67"/>
  <c r="BB48" i="67" s="1"/>
  <c r="CH45" i="67"/>
  <c r="CH48" i="67" s="1"/>
  <c r="DV45" i="67"/>
  <c r="DV48" i="67" s="1"/>
  <c r="BH53" i="67"/>
  <c r="BH56" i="67" s="1"/>
  <c r="Z45" i="67"/>
  <c r="Z48" i="67" s="1"/>
  <c r="BF45" i="67"/>
  <c r="BF48" i="67" s="1"/>
  <c r="CL45" i="67"/>
  <c r="CL48" i="67" s="1"/>
  <c r="EA45" i="67"/>
  <c r="EA48" i="67" s="1"/>
  <c r="CJ53" i="67"/>
  <c r="CJ56" i="67" s="1"/>
  <c r="AD45" i="67"/>
  <c r="AD48" i="67" s="1"/>
  <c r="BJ45" i="67"/>
  <c r="BJ48" i="67" s="1"/>
  <c r="CP45" i="67"/>
  <c r="CP48" i="67" s="1"/>
  <c r="EH45" i="67"/>
  <c r="EH48" i="67" s="1"/>
  <c r="EN53" i="67"/>
  <c r="EN56" i="67" s="1"/>
  <c r="AH45" i="67"/>
  <c r="AH48" i="67" s="1"/>
  <c r="BN45" i="67"/>
  <c r="BN48" i="67" s="1"/>
  <c r="CT45" i="67"/>
  <c r="CT48" i="67" s="1"/>
  <c r="EL45" i="67"/>
  <c r="EL48" i="67" s="1"/>
  <c r="F45" i="67"/>
  <c r="F48" i="67" s="1"/>
  <c r="AL45" i="67"/>
  <c r="AL48" i="67" s="1"/>
  <c r="BR45" i="67"/>
  <c r="BR48" i="67" s="1"/>
  <c r="CX45" i="67"/>
  <c r="CX48" i="67" s="1"/>
  <c r="EV45" i="67"/>
  <c r="EV48" i="67" s="1"/>
  <c r="S31" i="65"/>
  <c r="AI83" i="65"/>
  <c r="Q31" i="65"/>
  <c r="O31" i="65"/>
  <c r="F97" i="69"/>
  <c r="F98" i="69" s="1"/>
  <c r="F17" i="69" s="1"/>
  <c r="F18" i="69" s="1"/>
  <c r="J97" i="69"/>
  <c r="J98" i="69" s="1"/>
  <c r="J17" i="69" s="1"/>
  <c r="J18" i="69" s="1"/>
  <c r="N97" i="69"/>
  <c r="N98" i="69" s="1"/>
  <c r="N17" i="69" s="1"/>
  <c r="N18" i="69" s="1"/>
  <c r="V97" i="69"/>
  <c r="V98" i="69" s="1"/>
  <c r="V17" i="69" s="1"/>
  <c r="V18" i="69" s="1"/>
  <c r="Z97" i="69"/>
  <c r="Z98" i="69" s="1"/>
  <c r="Z17" i="69" s="1"/>
  <c r="Z18" i="69" s="1"/>
  <c r="AD97" i="69"/>
  <c r="AD98" i="69" s="1"/>
  <c r="AD17" i="69" s="1"/>
  <c r="AD18" i="69" s="1"/>
  <c r="AL97" i="69"/>
  <c r="AL98" i="69" s="1"/>
  <c r="AL17" i="69" s="1"/>
  <c r="AL18" i="69" s="1"/>
  <c r="AP97" i="69"/>
  <c r="AP98" i="69" s="1"/>
  <c r="AP17" i="69" s="1"/>
  <c r="AP18" i="69" s="1"/>
  <c r="AT97" i="69"/>
  <c r="AT98" i="69" s="1"/>
  <c r="AT17" i="69" s="1"/>
  <c r="AT18" i="69" s="1"/>
  <c r="BB97" i="69"/>
  <c r="BB98" i="69" s="1"/>
  <c r="BB17" i="69" s="1"/>
  <c r="BB18" i="69" s="1"/>
  <c r="BF97" i="69"/>
  <c r="BF98" i="69" s="1"/>
  <c r="BF17" i="69" s="1"/>
  <c r="BF18" i="69" s="1"/>
  <c r="BJ97" i="69"/>
  <c r="BJ98" i="69" s="1"/>
  <c r="BJ17" i="69" s="1"/>
  <c r="BJ18" i="69" s="1"/>
  <c r="BR97" i="69"/>
  <c r="BR98" i="69" s="1"/>
  <c r="BR17" i="69" s="1"/>
  <c r="BR18" i="69" s="1"/>
  <c r="C97" i="69"/>
  <c r="C98" i="69" s="1"/>
  <c r="G97" i="69"/>
  <c r="G98" i="69" s="1"/>
  <c r="G17" i="69" s="1"/>
  <c r="G18" i="69" s="1"/>
  <c r="K97" i="69"/>
  <c r="K98" i="69" s="1"/>
  <c r="K17" i="69" s="1"/>
  <c r="K18" i="69" s="1"/>
  <c r="O97" i="69"/>
  <c r="O98" i="69" s="1"/>
  <c r="O17" i="69" s="1"/>
  <c r="O18" i="69" s="1"/>
  <c r="S97" i="69"/>
  <c r="S98" i="69" s="1"/>
  <c r="S17" i="69" s="1"/>
  <c r="S18" i="69" s="1"/>
  <c r="W97" i="69"/>
  <c r="W98" i="69" s="1"/>
  <c r="W17" i="69" s="1"/>
  <c r="W18" i="69" s="1"/>
  <c r="AA97" i="69"/>
  <c r="AA98" i="69" s="1"/>
  <c r="AA17" i="69" s="1"/>
  <c r="AA18" i="69" s="1"/>
  <c r="AE97" i="69"/>
  <c r="AE98" i="69" s="1"/>
  <c r="AE17" i="69" s="1"/>
  <c r="AE18" i="69" s="1"/>
  <c r="AI97" i="69"/>
  <c r="AI98" i="69" s="1"/>
  <c r="AI17" i="69" s="1"/>
  <c r="AI18" i="69" s="1"/>
  <c r="AM97" i="69"/>
  <c r="AM98" i="69" s="1"/>
  <c r="AM17" i="69" s="1"/>
  <c r="AM18" i="69" s="1"/>
  <c r="AQ97" i="69"/>
  <c r="AQ98" i="69" s="1"/>
  <c r="AQ17" i="69" s="1"/>
  <c r="AQ18" i="69" s="1"/>
  <c r="AU97" i="69"/>
  <c r="AU98" i="69" s="1"/>
  <c r="AU17" i="69" s="1"/>
  <c r="AU18" i="69" s="1"/>
  <c r="AY97" i="69"/>
  <c r="AY98" i="69" s="1"/>
  <c r="AY17" i="69" s="1"/>
  <c r="AY18" i="69" s="1"/>
  <c r="BC97" i="69"/>
  <c r="BC98" i="69" s="1"/>
  <c r="BC17" i="69" s="1"/>
  <c r="BC18" i="69" s="1"/>
  <c r="BG97" i="69"/>
  <c r="BG98" i="69" s="1"/>
  <c r="BG17" i="69" s="1"/>
  <c r="BG18" i="69" s="1"/>
  <c r="BK97" i="69"/>
  <c r="BK98" i="69" s="1"/>
  <c r="BK17" i="69" s="1"/>
  <c r="BK18" i="69" s="1"/>
  <c r="BO97" i="69"/>
  <c r="BO98" i="69" s="1"/>
  <c r="BO17" i="69" s="1"/>
  <c r="BO18" i="69" s="1"/>
  <c r="BS97" i="69"/>
  <c r="BS98" i="69" s="1"/>
  <c r="BS17" i="69" s="1"/>
  <c r="BS18" i="69" s="1"/>
  <c r="D97" i="69"/>
  <c r="D98" i="69" s="1"/>
  <c r="D17" i="69" s="1"/>
  <c r="D18" i="69" s="1"/>
  <c r="H97" i="69"/>
  <c r="H98" i="69" s="1"/>
  <c r="H17" i="69" s="1"/>
  <c r="H18" i="69" s="1"/>
  <c r="L97" i="69"/>
  <c r="L98" i="69" s="1"/>
  <c r="L17" i="69" s="1"/>
  <c r="L18" i="69" s="1"/>
  <c r="P97" i="69"/>
  <c r="P98" i="69" s="1"/>
  <c r="P17" i="69" s="1"/>
  <c r="P18" i="69" s="1"/>
  <c r="T97" i="69"/>
  <c r="T98" i="69" s="1"/>
  <c r="T17" i="69" s="1"/>
  <c r="T18" i="69" s="1"/>
  <c r="X97" i="69"/>
  <c r="X98" i="69" s="1"/>
  <c r="X17" i="69" s="1"/>
  <c r="X18" i="69" s="1"/>
  <c r="AB97" i="69"/>
  <c r="AB98" i="69" s="1"/>
  <c r="AB17" i="69" s="1"/>
  <c r="AB18" i="69" s="1"/>
  <c r="AF97" i="69"/>
  <c r="AF98" i="69" s="1"/>
  <c r="AF17" i="69" s="1"/>
  <c r="AF18" i="69" s="1"/>
  <c r="AJ97" i="69"/>
  <c r="AJ98" i="69" s="1"/>
  <c r="AJ17" i="69" s="1"/>
  <c r="AJ18" i="69" s="1"/>
  <c r="AN97" i="69"/>
  <c r="AN98" i="69" s="1"/>
  <c r="AN17" i="69" s="1"/>
  <c r="AN18" i="69" s="1"/>
  <c r="AR97" i="69"/>
  <c r="AR98" i="69" s="1"/>
  <c r="AR17" i="69" s="1"/>
  <c r="AR18" i="69" s="1"/>
  <c r="AV97" i="69"/>
  <c r="AV98" i="69" s="1"/>
  <c r="AV17" i="69" s="1"/>
  <c r="AV18" i="69" s="1"/>
  <c r="AZ97" i="69"/>
  <c r="AZ98" i="69" s="1"/>
  <c r="AZ17" i="69" s="1"/>
  <c r="AZ18" i="69" s="1"/>
  <c r="BD97" i="69"/>
  <c r="BD98" i="69" s="1"/>
  <c r="BD17" i="69" s="1"/>
  <c r="BD18" i="69" s="1"/>
  <c r="BH97" i="69"/>
  <c r="BH98" i="69" s="1"/>
  <c r="BH17" i="69" s="1"/>
  <c r="BH18" i="69" s="1"/>
  <c r="BL97" i="69"/>
  <c r="BL98" i="69" s="1"/>
  <c r="BL17" i="69" s="1"/>
  <c r="BL18" i="69" s="1"/>
  <c r="BP97" i="69"/>
  <c r="BP98" i="69" s="1"/>
  <c r="BP17" i="69" s="1"/>
  <c r="BP18" i="69" s="1"/>
  <c r="BT97" i="69"/>
  <c r="BT98" i="69" s="1"/>
  <c r="BT17" i="69" s="1"/>
  <c r="BT18" i="69" s="1"/>
  <c r="E107" i="69"/>
  <c r="E108" i="69" s="1"/>
  <c r="E36" i="69" s="1"/>
  <c r="E37" i="69" s="1"/>
  <c r="I107" i="69"/>
  <c r="I108" i="69" s="1"/>
  <c r="I36" i="69" s="1"/>
  <c r="I37" i="69" s="1"/>
  <c r="M107" i="69"/>
  <c r="M108" i="69" s="1"/>
  <c r="M36" i="69" s="1"/>
  <c r="M37" i="69" s="1"/>
  <c r="Q107" i="69"/>
  <c r="Q108" i="69" s="1"/>
  <c r="Q36" i="69" s="1"/>
  <c r="Q37" i="69" s="1"/>
  <c r="U107" i="69"/>
  <c r="U108" i="69" s="1"/>
  <c r="U36" i="69" s="1"/>
  <c r="U37" i="69" s="1"/>
  <c r="Y107" i="69"/>
  <c r="Y108" i="69" s="1"/>
  <c r="Y36" i="69" s="1"/>
  <c r="Y37" i="69" s="1"/>
  <c r="AC107" i="69"/>
  <c r="AC108" i="69" s="1"/>
  <c r="AC36" i="69" s="1"/>
  <c r="AC37" i="69" s="1"/>
  <c r="AG107" i="69"/>
  <c r="AG108" i="69" s="1"/>
  <c r="AG36" i="69" s="1"/>
  <c r="AG37" i="69" s="1"/>
  <c r="AK107" i="69"/>
  <c r="AK108" i="69" s="1"/>
  <c r="AK36" i="69" s="1"/>
  <c r="AK37" i="69" s="1"/>
  <c r="AO107" i="69"/>
  <c r="AO108" i="69" s="1"/>
  <c r="AO36" i="69" s="1"/>
  <c r="AO37" i="69" s="1"/>
  <c r="AS107" i="69"/>
  <c r="AS108" i="69" s="1"/>
  <c r="AS36" i="69" s="1"/>
  <c r="AS37" i="69" s="1"/>
  <c r="AW107" i="69"/>
  <c r="AW108" i="69" s="1"/>
  <c r="AW36" i="69" s="1"/>
  <c r="AW37" i="69" s="1"/>
  <c r="BA107" i="69"/>
  <c r="BA108" i="69" s="1"/>
  <c r="BA36" i="69" s="1"/>
  <c r="BA37" i="69" s="1"/>
  <c r="BE107" i="69"/>
  <c r="BE108" i="69" s="1"/>
  <c r="BE36" i="69" s="1"/>
  <c r="BE37" i="69" s="1"/>
  <c r="BI107" i="69"/>
  <c r="BI108" i="69" s="1"/>
  <c r="BI36" i="69" s="1"/>
  <c r="BI37" i="69" s="1"/>
  <c r="BM107" i="69"/>
  <c r="BM108" i="69" s="1"/>
  <c r="BM36" i="69" s="1"/>
  <c r="BM37" i="69" s="1"/>
  <c r="BQ107" i="69"/>
  <c r="BQ108" i="69" s="1"/>
  <c r="BQ36" i="69" s="1"/>
  <c r="BQ37" i="69" s="1"/>
  <c r="E97" i="69"/>
  <c r="E98" i="69" s="1"/>
  <c r="E17" i="69" s="1"/>
  <c r="E18" i="69" s="1"/>
  <c r="I97" i="69"/>
  <c r="I98" i="69" s="1"/>
  <c r="I17" i="69" s="1"/>
  <c r="I18" i="69" s="1"/>
  <c r="M97" i="69"/>
  <c r="M98" i="69" s="1"/>
  <c r="M17" i="69" s="1"/>
  <c r="M18" i="69" s="1"/>
  <c r="Q97" i="69"/>
  <c r="Q98" i="69" s="1"/>
  <c r="Q17" i="69" s="1"/>
  <c r="Q18" i="69" s="1"/>
  <c r="U97" i="69"/>
  <c r="U98" i="69" s="1"/>
  <c r="U17" i="69" s="1"/>
  <c r="U18" i="69" s="1"/>
  <c r="Y97" i="69"/>
  <c r="Y98" i="69" s="1"/>
  <c r="Y17" i="69" s="1"/>
  <c r="Y18" i="69" s="1"/>
  <c r="AC97" i="69"/>
  <c r="AC98" i="69" s="1"/>
  <c r="AC17" i="69" s="1"/>
  <c r="AC18" i="69" s="1"/>
  <c r="AG97" i="69"/>
  <c r="AG98" i="69" s="1"/>
  <c r="AG17" i="69" s="1"/>
  <c r="AG18" i="69" s="1"/>
  <c r="AK97" i="69"/>
  <c r="AK98" i="69" s="1"/>
  <c r="AK17" i="69" s="1"/>
  <c r="AK18" i="69" s="1"/>
  <c r="AO97" i="69"/>
  <c r="AO98" i="69" s="1"/>
  <c r="AO17" i="69" s="1"/>
  <c r="AO18" i="69" s="1"/>
  <c r="AS97" i="69"/>
  <c r="AS98" i="69" s="1"/>
  <c r="AS17" i="69" s="1"/>
  <c r="AS18" i="69" s="1"/>
  <c r="AW97" i="69"/>
  <c r="AW98" i="69" s="1"/>
  <c r="AW17" i="69" s="1"/>
  <c r="AW18" i="69" s="1"/>
  <c r="BA97" i="69"/>
  <c r="BA98" i="69" s="1"/>
  <c r="BA17" i="69" s="1"/>
  <c r="BA18" i="69" s="1"/>
  <c r="BE97" i="69"/>
  <c r="BE98" i="69" s="1"/>
  <c r="BE17" i="69" s="1"/>
  <c r="BE18" i="69" s="1"/>
  <c r="BI97" i="69"/>
  <c r="BI98" i="69" s="1"/>
  <c r="BI17" i="69" s="1"/>
  <c r="BI18" i="69" s="1"/>
  <c r="BM97" i="69"/>
  <c r="BM98" i="69" s="1"/>
  <c r="BM17" i="69" s="1"/>
  <c r="BM18" i="69" s="1"/>
  <c r="BQ97" i="69"/>
  <c r="BQ98" i="69" s="1"/>
  <c r="BQ17" i="69" s="1"/>
  <c r="BQ18" i="69" s="1"/>
  <c r="F107" i="69"/>
  <c r="F108" i="69" s="1"/>
  <c r="F36" i="69" s="1"/>
  <c r="F37" i="69" s="1"/>
  <c r="J107" i="69"/>
  <c r="J108" i="69" s="1"/>
  <c r="J36" i="69" s="1"/>
  <c r="J37" i="69" s="1"/>
  <c r="N107" i="69"/>
  <c r="N108" i="69" s="1"/>
  <c r="N36" i="69" s="1"/>
  <c r="N37" i="69" s="1"/>
  <c r="R107" i="69"/>
  <c r="R108" i="69" s="1"/>
  <c r="R36" i="69" s="1"/>
  <c r="R37" i="69" s="1"/>
  <c r="V107" i="69"/>
  <c r="V108" i="69" s="1"/>
  <c r="V36" i="69" s="1"/>
  <c r="V37" i="69" s="1"/>
  <c r="Z107" i="69"/>
  <c r="Z108" i="69" s="1"/>
  <c r="Z36" i="69" s="1"/>
  <c r="Z37" i="69" s="1"/>
  <c r="AD107" i="69"/>
  <c r="AD108" i="69" s="1"/>
  <c r="AD36" i="69" s="1"/>
  <c r="AD37" i="69" s="1"/>
  <c r="AH107" i="69"/>
  <c r="AH108" i="69" s="1"/>
  <c r="AH36" i="69" s="1"/>
  <c r="AH37" i="69" s="1"/>
  <c r="AL107" i="69"/>
  <c r="AL108" i="69" s="1"/>
  <c r="AL36" i="69" s="1"/>
  <c r="AL37" i="69" s="1"/>
  <c r="AP107" i="69"/>
  <c r="AP108" i="69" s="1"/>
  <c r="AP36" i="69" s="1"/>
  <c r="AP37" i="69" s="1"/>
  <c r="AT107" i="69"/>
  <c r="AT108" i="69" s="1"/>
  <c r="AT36" i="69" s="1"/>
  <c r="AT37" i="69" s="1"/>
  <c r="AX107" i="69"/>
  <c r="AX108" i="69" s="1"/>
  <c r="AX36" i="69" s="1"/>
  <c r="AX37" i="69" s="1"/>
  <c r="BB107" i="69"/>
  <c r="BB108" i="69" s="1"/>
  <c r="BB36" i="69" s="1"/>
  <c r="BB37" i="69" s="1"/>
  <c r="BF107" i="69"/>
  <c r="BF108" i="69" s="1"/>
  <c r="BF36" i="69" s="1"/>
  <c r="BF37" i="69" s="1"/>
  <c r="BJ107" i="69"/>
  <c r="BJ108" i="69" s="1"/>
  <c r="BJ36" i="69" s="1"/>
  <c r="BJ37" i="69" s="1"/>
  <c r="BN107" i="69"/>
  <c r="BN108" i="69" s="1"/>
  <c r="BN36" i="69" s="1"/>
  <c r="BN37" i="69" s="1"/>
  <c r="BR107" i="69"/>
  <c r="BR108" i="69" s="1"/>
  <c r="BR36" i="69" s="1"/>
  <c r="BR37" i="69" s="1"/>
  <c r="AX117" i="69"/>
  <c r="AX118" i="69" s="1"/>
  <c r="AX52" i="69" s="1"/>
  <c r="AX53" i="69" s="1"/>
  <c r="BB117" i="69"/>
  <c r="BB118" i="69" s="1"/>
  <c r="BB52" i="69" s="1"/>
  <c r="BB53" i="69" s="1"/>
  <c r="BN117" i="69"/>
  <c r="BN118" i="69" s="1"/>
  <c r="BN52" i="69" s="1"/>
  <c r="BN53" i="69" s="1"/>
  <c r="BR117" i="69"/>
  <c r="BR118" i="69" s="1"/>
  <c r="BR52" i="69" s="1"/>
  <c r="BR53" i="69" s="1"/>
  <c r="BM127" i="69"/>
  <c r="BM128" i="69" s="1"/>
  <c r="BM70" i="69" s="1"/>
  <c r="BM71" i="69" s="1"/>
  <c r="BQ127" i="69"/>
  <c r="BQ128" i="69" s="1"/>
  <c r="BQ70" i="69" s="1"/>
  <c r="BQ71" i="69" s="1"/>
  <c r="AW117" i="69"/>
  <c r="AW118" i="69" s="1"/>
  <c r="AW52" i="69" s="1"/>
  <c r="AW53" i="69" s="1"/>
  <c r="BA117" i="69"/>
  <c r="BA118" i="69" s="1"/>
  <c r="BA52" i="69" s="1"/>
  <c r="BA53" i="69" s="1"/>
  <c r="BE117" i="69"/>
  <c r="BE118" i="69" s="1"/>
  <c r="BE52" i="69" s="1"/>
  <c r="BE53" i="69" s="1"/>
  <c r="BI117" i="69"/>
  <c r="BI118" i="69" s="1"/>
  <c r="BI52" i="69" s="1"/>
  <c r="BI53" i="69" s="1"/>
  <c r="BM117" i="69"/>
  <c r="BM118" i="69" s="1"/>
  <c r="BM52" i="69" s="1"/>
  <c r="BM53" i="69" s="1"/>
  <c r="BQ117" i="69"/>
  <c r="BQ118" i="69" s="1"/>
  <c r="BQ52" i="69" s="1"/>
  <c r="BQ53" i="69" s="1"/>
  <c r="F127" i="69"/>
  <c r="F128" i="69" s="1"/>
  <c r="F70" i="69" s="1"/>
  <c r="F71" i="69" s="1"/>
  <c r="J127" i="69"/>
  <c r="J128" i="69" s="1"/>
  <c r="J70" i="69" s="1"/>
  <c r="J71" i="69" s="1"/>
  <c r="N127" i="69"/>
  <c r="N128" i="69" s="1"/>
  <c r="N70" i="69" s="1"/>
  <c r="N71" i="69" s="1"/>
  <c r="R127" i="69"/>
  <c r="R128" i="69" s="1"/>
  <c r="R70" i="69" s="1"/>
  <c r="R71" i="69" s="1"/>
  <c r="V127" i="69"/>
  <c r="V128" i="69" s="1"/>
  <c r="V70" i="69" s="1"/>
  <c r="V71" i="69" s="1"/>
  <c r="Z127" i="69"/>
  <c r="Z128" i="69" s="1"/>
  <c r="Z70" i="69" s="1"/>
  <c r="Z71" i="69" s="1"/>
  <c r="AD127" i="69"/>
  <c r="AD128" i="69" s="1"/>
  <c r="AD70" i="69" s="1"/>
  <c r="AD71" i="69" s="1"/>
  <c r="AH127" i="69"/>
  <c r="AH128" i="69" s="1"/>
  <c r="AH70" i="69" s="1"/>
  <c r="AH71" i="69" s="1"/>
  <c r="AL127" i="69"/>
  <c r="AL128" i="69" s="1"/>
  <c r="AL70" i="69" s="1"/>
  <c r="AL71" i="69" s="1"/>
  <c r="AP127" i="69"/>
  <c r="AP128" i="69" s="1"/>
  <c r="AP70" i="69" s="1"/>
  <c r="AP71" i="69" s="1"/>
  <c r="AT127" i="69"/>
  <c r="AT128" i="69" s="1"/>
  <c r="AT70" i="69" s="1"/>
  <c r="AT71" i="69" s="1"/>
  <c r="AX127" i="69"/>
  <c r="AX128" i="69" s="1"/>
  <c r="AX70" i="69" s="1"/>
  <c r="AX71" i="69" s="1"/>
  <c r="BB127" i="69"/>
  <c r="BB128" i="69" s="1"/>
  <c r="BB70" i="69" s="1"/>
  <c r="BB71" i="69" s="1"/>
  <c r="BF127" i="69"/>
  <c r="BF128" i="69" s="1"/>
  <c r="BF70" i="69" s="1"/>
  <c r="BF71" i="69" s="1"/>
  <c r="BJ127" i="69"/>
  <c r="BJ128" i="69" s="1"/>
  <c r="BJ70" i="69" s="1"/>
  <c r="BJ71" i="69" s="1"/>
  <c r="F137" i="69"/>
  <c r="F138" i="69" s="1"/>
  <c r="F85" i="69" s="1"/>
  <c r="F86" i="69" s="1"/>
  <c r="J137" i="69"/>
  <c r="J138" i="69" s="1"/>
  <c r="J85" i="69" s="1"/>
  <c r="J86" i="69" s="1"/>
  <c r="N137" i="69"/>
  <c r="N138" i="69" s="1"/>
  <c r="N85" i="69" s="1"/>
  <c r="N86" i="69" s="1"/>
  <c r="R137" i="69"/>
  <c r="R138" i="69" s="1"/>
  <c r="R85" i="69" s="1"/>
  <c r="R86" i="69" s="1"/>
  <c r="V137" i="69"/>
  <c r="V138" i="69" s="1"/>
  <c r="V85" i="69" s="1"/>
  <c r="V86" i="69" s="1"/>
  <c r="Z137" i="69"/>
  <c r="Z138" i="69" s="1"/>
  <c r="Z85" i="69" s="1"/>
  <c r="Z86" i="69" s="1"/>
  <c r="AD137" i="69"/>
  <c r="AD138" i="69" s="1"/>
  <c r="AD85" i="69" s="1"/>
  <c r="AD86" i="69" s="1"/>
  <c r="AH137" i="69"/>
  <c r="AH138" i="69" s="1"/>
  <c r="AH85" i="69" s="1"/>
  <c r="AH86" i="69" s="1"/>
  <c r="AL137" i="69"/>
  <c r="AL138" i="69" s="1"/>
  <c r="AL85" i="69" s="1"/>
  <c r="AL86" i="69" s="1"/>
  <c r="AP137" i="69"/>
  <c r="AP138" i="69" s="1"/>
  <c r="AP85" i="69" s="1"/>
  <c r="AP86" i="69" s="1"/>
  <c r="AT137" i="69"/>
  <c r="AT138" i="69" s="1"/>
  <c r="AT85" i="69" s="1"/>
  <c r="AT86" i="69" s="1"/>
  <c r="AX137" i="69"/>
  <c r="AX138" i="69" s="1"/>
  <c r="AX85" i="69" s="1"/>
  <c r="AX86" i="69" s="1"/>
  <c r="BB137" i="69"/>
  <c r="BB138" i="69" s="1"/>
  <c r="BB85" i="69" s="1"/>
  <c r="BB86" i="69" s="1"/>
  <c r="BF137" i="69"/>
  <c r="BF138" i="69" s="1"/>
  <c r="BF85" i="69" s="1"/>
  <c r="BF86" i="69" s="1"/>
  <c r="BJ137" i="69"/>
  <c r="BJ138" i="69" s="1"/>
  <c r="BJ85" i="69" s="1"/>
  <c r="BJ86" i="69" s="1"/>
  <c r="BN137" i="69"/>
  <c r="BN138" i="69" s="1"/>
  <c r="BN85" i="69" s="1"/>
  <c r="BN86" i="69" s="1"/>
  <c r="BR137" i="69"/>
  <c r="BR138" i="69" s="1"/>
  <c r="BR85" i="69" s="1"/>
  <c r="BR86" i="69" s="1"/>
  <c r="C137" i="69"/>
  <c r="C138" i="69" s="1"/>
  <c r="G137" i="69"/>
  <c r="G138" i="69" s="1"/>
  <c r="G85" i="69" s="1"/>
  <c r="G86" i="69" s="1"/>
  <c r="K137" i="69"/>
  <c r="K138" i="69" s="1"/>
  <c r="K85" i="69" s="1"/>
  <c r="K86" i="69" s="1"/>
  <c r="O137" i="69"/>
  <c r="O138" i="69" s="1"/>
  <c r="O85" i="69" s="1"/>
  <c r="O86" i="69" s="1"/>
  <c r="S137" i="69"/>
  <c r="S138" i="69" s="1"/>
  <c r="S85" i="69" s="1"/>
  <c r="S86" i="69" s="1"/>
  <c r="W137" i="69"/>
  <c r="W138" i="69" s="1"/>
  <c r="W85" i="69" s="1"/>
  <c r="W86" i="69" s="1"/>
  <c r="AA137" i="69"/>
  <c r="AA138" i="69" s="1"/>
  <c r="AA85" i="69" s="1"/>
  <c r="AA86" i="69" s="1"/>
  <c r="AE137" i="69"/>
  <c r="AE138" i="69" s="1"/>
  <c r="AE85" i="69" s="1"/>
  <c r="AE86" i="69" s="1"/>
  <c r="AI137" i="69"/>
  <c r="AI138" i="69" s="1"/>
  <c r="AI85" i="69" s="1"/>
  <c r="AI86" i="69" s="1"/>
  <c r="AM137" i="69"/>
  <c r="AM138" i="69" s="1"/>
  <c r="AM85" i="69" s="1"/>
  <c r="AM86" i="69" s="1"/>
  <c r="AQ137" i="69"/>
  <c r="AQ138" i="69" s="1"/>
  <c r="AQ85" i="69" s="1"/>
  <c r="AQ86" i="69" s="1"/>
  <c r="AU137" i="69"/>
  <c r="AU138" i="69" s="1"/>
  <c r="AU85" i="69" s="1"/>
  <c r="AU86" i="69" s="1"/>
  <c r="AY137" i="69"/>
  <c r="AY138" i="69" s="1"/>
  <c r="AY85" i="69" s="1"/>
  <c r="AY86" i="69" s="1"/>
  <c r="BC137" i="69"/>
  <c r="BC138" i="69" s="1"/>
  <c r="BC85" i="69" s="1"/>
  <c r="BC86" i="69" s="1"/>
  <c r="BG137" i="69"/>
  <c r="BG138" i="69" s="1"/>
  <c r="BG85" i="69" s="1"/>
  <c r="BG86" i="69" s="1"/>
  <c r="BK137" i="69"/>
  <c r="BK138" i="69" s="1"/>
  <c r="BK85" i="69" s="1"/>
  <c r="BK86" i="69" s="1"/>
  <c r="BO137" i="69"/>
  <c r="BO138" i="69" s="1"/>
  <c r="BO85" i="69" s="1"/>
  <c r="BO86" i="69" s="1"/>
  <c r="BS137" i="69"/>
  <c r="BS138" i="69" s="1"/>
  <c r="BS85" i="69" s="1"/>
  <c r="BS86" i="69" s="1"/>
  <c r="G281" i="68"/>
  <c r="K281" i="68"/>
  <c r="K34" i="68"/>
  <c r="O281" i="68"/>
  <c r="O34" i="68"/>
  <c r="S281" i="68"/>
  <c r="S34" i="68"/>
  <c r="W281" i="68"/>
  <c r="W34" i="68"/>
  <c r="F281" i="68"/>
  <c r="J281" i="68"/>
  <c r="N281" i="68"/>
  <c r="N34" i="68"/>
  <c r="R281" i="68"/>
  <c r="R34" i="68"/>
  <c r="V281" i="68"/>
  <c r="V34" i="68"/>
  <c r="Z281" i="68"/>
  <c r="Z34" i="68"/>
  <c r="AD281" i="68"/>
  <c r="AD34" i="68"/>
  <c r="AH281" i="68"/>
  <c r="AH34" i="68"/>
  <c r="AL281" i="68"/>
  <c r="AL34" i="68"/>
  <c r="AP281" i="68"/>
  <c r="AP34" i="68"/>
  <c r="AT281" i="68"/>
  <c r="AT34" i="68"/>
  <c r="AX281" i="68"/>
  <c r="AX34" i="68"/>
  <c r="BB281" i="68"/>
  <c r="BB34" i="68"/>
  <c r="BF281" i="68"/>
  <c r="BF34" i="68"/>
  <c r="BJ281" i="68"/>
  <c r="BJ34" i="68"/>
  <c r="BN281" i="68"/>
  <c r="BN34" i="68"/>
  <c r="BR281" i="68"/>
  <c r="BR34" i="68"/>
  <c r="BV281" i="68"/>
  <c r="BV34" i="68"/>
  <c r="AA281" i="68"/>
  <c r="AM281" i="68"/>
  <c r="AY281" i="68"/>
  <c r="BG281" i="68"/>
  <c r="BS281" i="68"/>
  <c r="AA34" i="68"/>
  <c r="AM34" i="68"/>
  <c r="AY34" i="68"/>
  <c r="BG34" i="68"/>
  <c r="BS34" i="68"/>
  <c r="K83" i="68"/>
  <c r="O83" i="68"/>
  <c r="S83" i="68"/>
  <c r="W83" i="68"/>
  <c r="AA83" i="68"/>
  <c r="AE83" i="68"/>
  <c r="AI83" i="68"/>
  <c r="AM83" i="68"/>
  <c r="AQ83" i="68"/>
  <c r="AU83" i="68"/>
  <c r="AY83" i="68"/>
  <c r="BC83" i="68"/>
  <c r="BG83" i="68"/>
  <c r="BK83" i="68"/>
  <c r="BO83" i="68"/>
  <c r="BS83" i="68"/>
  <c r="G93" i="68"/>
  <c r="K93" i="68"/>
  <c r="O93" i="68"/>
  <c r="S93" i="68"/>
  <c r="W93" i="68"/>
  <c r="AA93" i="68"/>
  <c r="AE93" i="68"/>
  <c r="AI93" i="68"/>
  <c r="AM93" i="68"/>
  <c r="AQ93" i="68"/>
  <c r="AU93" i="68"/>
  <c r="AY93" i="68"/>
  <c r="BC93" i="68"/>
  <c r="BG93" i="68"/>
  <c r="BK93" i="68"/>
  <c r="BO93" i="68"/>
  <c r="BS93" i="68"/>
  <c r="G103" i="68"/>
  <c r="K103" i="68"/>
  <c r="O103" i="68"/>
  <c r="S103" i="68"/>
  <c r="W103" i="68"/>
  <c r="AA103" i="68"/>
  <c r="AE103" i="68"/>
  <c r="AI103" i="68"/>
  <c r="AM103" i="68"/>
  <c r="AQ103" i="68"/>
  <c r="AU103" i="68"/>
  <c r="AY103" i="68"/>
  <c r="BC103" i="68"/>
  <c r="BG103" i="68"/>
  <c r="BK103" i="68"/>
  <c r="BO103" i="68"/>
  <c r="BS103" i="68"/>
  <c r="G113" i="68"/>
  <c r="K113" i="68"/>
  <c r="O113" i="68"/>
  <c r="S113" i="68"/>
  <c r="W113" i="68"/>
  <c r="AA113" i="68"/>
  <c r="AE113" i="68"/>
  <c r="AI113" i="68"/>
  <c r="AM113" i="68"/>
  <c r="AQ113" i="68"/>
  <c r="AU113" i="68"/>
  <c r="AY113" i="68"/>
  <c r="BC113" i="68"/>
  <c r="BG113" i="68"/>
  <c r="BK113" i="68"/>
  <c r="BO113" i="68"/>
  <c r="BS113" i="68"/>
  <c r="G123" i="68"/>
  <c r="K123" i="68"/>
  <c r="O123" i="68"/>
  <c r="S123" i="68"/>
  <c r="W123" i="68"/>
  <c r="AA123" i="68"/>
  <c r="AE123" i="68"/>
  <c r="AI123" i="68"/>
  <c r="AM123" i="68"/>
  <c r="AQ123" i="68"/>
  <c r="AU123" i="68"/>
  <c r="AY123" i="68"/>
  <c r="BC123" i="68"/>
  <c r="BG123" i="68"/>
  <c r="BK123" i="68"/>
  <c r="BO123" i="68"/>
  <c r="BS123" i="68"/>
  <c r="G133" i="68"/>
  <c r="K133" i="68"/>
  <c r="O133" i="68"/>
  <c r="S133" i="68"/>
  <c r="W133" i="68"/>
  <c r="AA133" i="68"/>
  <c r="AE133" i="68"/>
  <c r="AI133" i="68"/>
  <c r="AM133" i="68"/>
  <c r="AQ133" i="68"/>
  <c r="AU133" i="68"/>
  <c r="AY133" i="68"/>
  <c r="BC133" i="68"/>
  <c r="BG133" i="68"/>
  <c r="BK133" i="68"/>
  <c r="BO133" i="68"/>
  <c r="BS133" i="68"/>
  <c r="G143" i="68"/>
  <c r="K143" i="68"/>
  <c r="O143" i="68"/>
  <c r="S143" i="68"/>
  <c r="W143" i="68"/>
  <c r="AA143" i="68"/>
  <c r="AE143" i="68"/>
  <c r="AI143" i="68"/>
  <c r="AM143" i="68"/>
  <c r="AQ143" i="68"/>
  <c r="AU143" i="68"/>
  <c r="AY143" i="68"/>
  <c r="BC143" i="68"/>
  <c r="BG143" i="68"/>
  <c r="BK143" i="68"/>
  <c r="BO143" i="68"/>
  <c r="BS143" i="68"/>
  <c r="G153" i="68"/>
  <c r="K153" i="68"/>
  <c r="O153" i="68"/>
  <c r="S153" i="68"/>
  <c r="W153" i="68"/>
  <c r="AA153" i="68"/>
  <c r="AE153" i="68"/>
  <c r="AI153" i="68"/>
  <c r="AM153" i="68"/>
  <c r="AQ153" i="68"/>
  <c r="AU153" i="68"/>
  <c r="AY153" i="68"/>
  <c r="BC153" i="68"/>
  <c r="BG153" i="68"/>
  <c r="BK153" i="68"/>
  <c r="BO153" i="68"/>
  <c r="BS153" i="68"/>
  <c r="L83" i="68"/>
  <c r="P83" i="68"/>
  <c r="T83" i="68"/>
  <c r="X83" i="68"/>
  <c r="AB83" i="68"/>
  <c r="AF83" i="68"/>
  <c r="AJ83" i="68"/>
  <c r="AN83" i="68"/>
  <c r="AR83" i="68"/>
  <c r="AV83" i="68"/>
  <c r="AZ83" i="68"/>
  <c r="BD83" i="68"/>
  <c r="BH83" i="68"/>
  <c r="BL83" i="68"/>
  <c r="BP83" i="68"/>
  <c r="BT83" i="68"/>
  <c r="H93" i="68"/>
  <c r="L93" i="68"/>
  <c r="P93" i="68"/>
  <c r="T93" i="68"/>
  <c r="X93" i="68"/>
  <c r="AB93" i="68"/>
  <c r="AF93" i="68"/>
  <c r="AJ93" i="68"/>
  <c r="AN93" i="68"/>
  <c r="AR93" i="68"/>
  <c r="AV93" i="68"/>
  <c r="AZ93" i="68"/>
  <c r="BD93" i="68"/>
  <c r="BH93" i="68"/>
  <c r="BL93" i="68"/>
  <c r="BP93" i="68"/>
  <c r="BT93" i="68"/>
  <c r="H103" i="68"/>
  <c r="L103" i="68"/>
  <c r="P103" i="68"/>
  <c r="T103" i="68"/>
  <c r="X103" i="68"/>
  <c r="AB103" i="68"/>
  <c r="AF103" i="68"/>
  <c r="AJ103" i="68"/>
  <c r="AN103" i="68"/>
  <c r="AR103" i="68"/>
  <c r="AV103" i="68"/>
  <c r="AZ103" i="68"/>
  <c r="BD103" i="68"/>
  <c r="BH103" i="68"/>
  <c r="BL103" i="68"/>
  <c r="BP103" i="68"/>
  <c r="BT103" i="68"/>
  <c r="H113" i="68"/>
  <c r="L113" i="68"/>
  <c r="P113" i="68"/>
  <c r="T113" i="68"/>
  <c r="X113" i="68"/>
  <c r="AB113" i="68"/>
  <c r="AF113" i="68"/>
  <c r="AJ113" i="68"/>
  <c r="AN113" i="68"/>
  <c r="AR113" i="68"/>
  <c r="AV113" i="68"/>
  <c r="AZ113" i="68"/>
  <c r="BD113" i="68"/>
  <c r="BH113" i="68"/>
  <c r="BL113" i="68"/>
  <c r="BP113" i="68"/>
  <c r="BT113" i="68"/>
  <c r="H123" i="68"/>
  <c r="L123" i="68"/>
  <c r="P123" i="68"/>
  <c r="T123" i="68"/>
  <c r="X123" i="68"/>
  <c r="AB123" i="68"/>
  <c r="AF123" i="68"/>
  <c r="AJ123" i="68"/>
  <c r="AN123" i="68"/>
  <c r="AR123" i="68"/>
  <c r="AV123" i="68"/>
  <c r="AZ123" i="68"/>
  <c r="BD123" i="68"/>
  <c r="BH123" i="68"/>
  <c r="BL123" i="68"/>
  <c r="BP123" i="68"/>
  <c r="BT123" i="68"/>
  <c r="H133" i="68"/>
  <c r="L133" i="68"/>
  <c r="P133" i="68"/>
  <c r="T133" i="68"/>
  <c r="X133" i="68"/>
  <c r="AB133" i="68"/>
  <c r="AF133" i="68"/>
  <c r="AJ133" i="68"/>
  <c r="AN133" i="68"/>
  <c r="AR133" i="68"/>
  <c r="AV133" i="68"/>
  <c r="AZ133" i="68"/>
  <c r="BD133" i="68"/>
  <c r="BH133" i="68"/>
  <c r="BL133" i="68"/>
  <c r="BP133" i="68"/>
  <c r="BT133" i="68"/>
  <c r="H143" i="68"/>
  <c r="L143" i="68"/>
  <c r="P143" i="68"/>
  <c r="T143" i="68"/>
  <c r="X143" i="68"/>
  <c r="AB143" i="68"/>
  <c r="AF143" i="68"/>
  <c r="AJ143" i="68"/>
  <c r="AN143" i="68"/>
  <c r="AR143" i="68"/>
  <c r="AV143" i="68"/>
  <c r="AZ143" i="68"/>
  <c r="BD143" i="68"/>
  <c r="BH143" i="68"/>
  <c r="BL143" i="68"/>
  <c r="BP143" i="68"/>
  <c r="BT143" i="68"/>
  <c r="H153" i="68"/>
  <c r="L153" i="68"/>
  <c r="P153" i="68"/>
  <c r="T153" i="68"/>
  <c r="X153" i="68"/>
  <c r="AB153" i="68"/>
  <c r="AF153" i="68"/>
  <c r="AJ153" i="68"/>
  <c r="AN153" i="68"/>
  <c r="AR153" i="68"/>
  <c r="AV153" i="68"/>
  <c r="AZ153" i="68"/>
  <c r="BD153" i="68"/>
  <c r="BH153" i="68"/>
  <c r="BL153" i="68"/>
  <c r="BP153" i="68"/>
  <c r="BT153" i="68"/>
  <c r="I210" i="68"/>
  <c r="I214" i="68" s="1"/>
  <c r="I199" i="68"/>
  <c r="I203" i="68" s="1"/>
  <c r="M214" i="68"/>
  <c r="M210" i="68"/>
  <c r="M199" i="68"/>
  <c r="M203" i="68"/>
  <c r="Q214" i="68"/>
  <c r="Q203" i="68"/>
  <c r="Q199" i="68"/>
  <c r="Q210" i="68"/>
  <c r="U210" i="68"/>
  <c r="U203" i="68"/>
  <c r="U199" i="68"/>
  <c r="U214" i="68"/>
  <c r="Y210" i="68"/>
  <c r="Y214" i="68"/>
  <c r="Y199" i="68"/>
  <c r="Y203" i="68"/>
  <c r="AC214" i="68"/>
  <c r="AC203" i="68"/>
  <c r="AC199" i="68"/>
  <c r="AC210" i="68"/>
  <c r="AG214" i="68"/>
  <c r="AG203" i="68"/>
  <c r="AG210" i="68"/>
  <c r="AG199" i="68"/>
  <c r="AK214" i="68"/>
  <c r="AK203" i="68"/>
  <c r="AK210" i="68"/>
  <c r="AK199" i="68"/>
  <c r="AO214" i="68"/>
  <c r="AO210" i="68"/>
  <c r="AO203" i="68"/>
  <c r="AO199" i="68"/>
  <c r="AS199" i="68"/>
  <c r="AS214" i="68"/>
  <c r="AS210" i="68"/>
  <c r="AS203" i="68"/>
  <c r="AW203" i="68"/>
  <c r="AW214" i="68"/>
  <c r="AW210" i="68"/>
  <c r="AW199" i="68"/>
  <c r="BA214" i="68"/>
  <c r="BA210" i="68"/>
  <c r="BA199" i="68"/>
  <c r="BA203" i="68"/>
  <c r="BE214" i="68"/>
  <c r="BE210" i="68"/>
  <c r="BE203" i="68"/>
  <c r="BE199" i="68"/>
  <c r="BI214" i="68"/>
  <c r="BI199" i="68"/>
  <c r="BI210" i="68"/>
  <c r="BI203" i="68"/>
  <c r="BM203" i="68"/>
  <c r="BM214" i="68"/>
  <c r="BM210" i="68"/>
  <c r="BM199" i="68"/>
  <c r="BQ214" i="68"/>
  <c r="BQ203" i="68"/>
  <c r="BQ210" i="68"/>
  <c r="BQ199" i="68"/>
  <c r="BU214" i="68"/>
  <c r="BU210" i="68"/>
  <c r="BU203" i="68"/>
  <c r="BU199" i="68"/>
  <c r="AE281" i="68"/>
  <c r="AU281" i="68"/>
  <c r="BK281" i="68"/>
  <c r="M83" i="68"/>
  <c r="Q83" i="68"/>
  <c r="U83" i="68"/>
  <c r="Y83" i="68"/>
  <c r="AC83" i="68"/>
  <c r="AG83" i="68"/>
  <c r="AK83" i="68"/>
  <c r="AO83" i="68"/>
  <c r="AS83" i="68"/>
  <c r="AW83" i="68"/>
  <c r="BA83" i="68"/>
  <c r="BE83" i="68"/>
  <c r="BI83" i="68"/>
  <c r="BM83" i="68"/>
  <c r="BQ83" i="68"/>
  <c r="BU83" i="68"/>
  <c r="E93" i="68"/>
  <c r="I93" i="68"/>
  <c r="M93" i="68"/>
  <c r="Q93" i="68"/>
  <c r="U93" i="68"/>
  <c r="Y93" i="68"/>
  <c r="AC93" i="68"/>
  <c r="AG93" i="68"/>
  <c r="AK93" i="68"/>
  <c r="AO93" i="68"/>
  <c r="AS93" i="68"/>
  <c r="AW93" i="68"/>
  <c r="BA93" i="68"/>
  <c r="BE93" i="68"/>
  <c r="BI93" i="68"/>
  <c r="BM93" i="68"/>
  <c r="BQ93" i="68"/>
  <c r="BU93" i="68"/>
  <c r="E103" i="68"/>
  <c r="I103" i="68"/>
  <c r="M103" i="68"/>
  <c r="Q103" i="68"/>
  <c r="U103" i="68"/>
  <c r="Y103" i="68"/>
  <c r="AC103" i="68"/>
  <c r="AG103" i="68"/>
  <c r="AK103" i="68"/>
  <c r="AO103" i="68"/>
  <c r="AS103" i="68"/>
  <c r="AW103" i="68"/>
  <c r="BA103" i="68"/>
  <c r="BE103" i="68"/>
  <c r="BI103" i="68"/>
  <c r="BM103" i="68"/>
  <c r="BQ103" i="68"/>
  <c r="BU103" i="68"/>
  <c r="E113" i="68"/>
  <c r="I113" i="68"/>
  <c r="M113" i="68"/>
  <c r="Q113" i="68"/>
  <c r="U113" i="68"/>
  <c r="Y113" i="68"/>
  <c r="AC113" i="68"/>
  <c r="AG113" i="68"/>
  <c r="AK113" i="68"/>
  <c r="AO113" i="68"/>
  <c r="AS113" i="68"/>
  <c r="AW113" i="68"/>
  <c r="BA113" i="68"/>
  <c r="BE113" i="68"/>
  <c r="BI113" i="68"/>
  <c r="BM113" i="68"/>
  <c r="BQ113" i="68"/>
  <c r="BU113" i="68"/>
  <c r="E123" i="68"/>
  <c r="I123" i="68"/>
  <c r="M123" i="68"/>
  <c r="Q123" i="68"/>
  <c r="U123" i="68"/>
  <c r="Y123" i="68"/>
  <c r="AC123" i="68"/>
  <c r="AG123" i="68"/>
  <c r="AK123" i="68"/>
  <c r="AO123" i="68"/>
  <c r="AS123" i="68"/>
  <c r="AW123" i="68"/>
  <c r="BA123" i="68"/>
  <c r="BE123" i="68"/>
  <c r="BI123" i="68"/>
  <c r="BM123" i="68"/>
  <c r="BQ123" i="68"/>
  <c r="BU123" i="68"/>
  <c r="I133" i="68"/>
  <c r="M133" i="68"/>
  <c r="Q133" i="68"/>
  <c r="U133" i="68"/>
  <c r="Y133" i="68"/>
  <c r="AC133" i="68"/>
  <c r="AG133" i="68"/>
  <c r="AK133" i="68"/>
  <c r="AO133" i="68"/>
  <c r="AS133" i="68"/>
  <c r="AW133" i="68"/>
  <c r="BA133" i="68"/>
  <c r="BE133" i="68"/>
  <c r="BI133" i="68"/>
  <c r="BM133" i="68"/>
  <c r="BQ133" i="68"/>
  <c r="BU133" i="68"/>
  <c r="E143" i="68"/>
  <c r="I143" i="68"/>
  <c r="M143" i="68"/>
  <c r="Q143" i="68"/>
  <c r="U143" i="68"/>
  <c r="Y143" i="68"/>
  <c r="AC143" i="68"/>
  <c r="AG143" i="68"/>
  <c r="AK143" i="68"/>
  <c r="AO143" i="68"/>
  <c r="AS143" i="68"/>
  <c r="AW143" i="68"/>
  <c r="BA143" i="68"/>
  <c r="BE143" i="68"/>
  <c r="BI143" i="68"/>
  <c r="BM143" i="68"/>
  <c r="BQ143" i="68"/>
  <c r="BU143" i="68"/>
  <c r="I153" i="68"/>
  <c r="M153" i="68"/>
  <c r="Q153" i="68"/>
  <c r="U153" i="68"/>
  <c r="Y153" i="68"/>
  <c r="AC153" i="68"/>
  <c r="AG153" i="68"/>
  <c r="AK153" i="68"/>
  <c r="AO153" i="68"/>
  <c r="AS153" i="68"/>
  <c r="AW153" i="68"/>
  <c r="BA153" i="68"/>
  <c r="BE153" i="68"/>
  <c r="BI153" i="68"/>
  <c r="BM153" i="68"/>
  <c r="BQ153" i="68"/>
  <c r="BU153" i="68"/>
  <c r="F210" i="68"/>
  <c r="J210" i="68"/>
  <c r="J214" i="68" s="1"/>
  <c r="J199" i="68"/>
  <c r="J203" i="68" s="1"/>
  <c r="N210" i="68"/>
  <c r="N214" i="68" s="1"/>
  <c r="N199" i="68"/>
  <c r="N203" i="68" s="1"/>
  <c r="R203" i="68"/>
  <c r="R214" i="68"/>
  <c r="R199" i="68"/>
  <c r="R210" i="68"/>
  <c r="V203" i="68"/>
  <c r="V214" i="68"/>
  <c r="V210" i="68"/>
  <c r="V199" i="68"/>
  <c r="Z203" i="68"/>
  <c r="Z214" i="68"/>
  <c r="Z199" i="68"/>
  <c r="Z210" i="68"/>
  <c r="AD203" i="68"/>
  <c r="AD210" i="68"/>
  <c r="AD214" i="68"/>
  <c r="AD199" i="68"/>
  <c r="AH203" i="68"/>
  <c r="AH214" i="68"/>
  <c r="AH210" i="68"/>
  <c r="AH199" i="68"/>
  <c r="AL203" i="68"/>
  <c r="AL214" i="68"/>
  <c r="AL210" i="68"/>
  <c r="AL199" i="68"/>
  <c r="AP203" i="68"/>
  <c r="AP214" i="68"/>
  <c r="AP210" i="68"/>
  <c r="AP199" i="68"/>
  <c r="AT203" i="68"/>
  <c r="AT214" i="68"/>
  <c r="AT210" i="68"/>
  <c r="AT199" i="68"/>
  <c r="AX203" i="68"/>
  <c r="AX199" i="68"/>
  <c r="AX210" i="68"/>
  <c r="AX214" i="68"/>
  <c r="BB203" i="68"/>
  <c r="BB214" i="68"/>
  <c r="BB199" i="68"/>
  <c r="BB210" i="68"/>
  <c r="BF203" i="68"/>
  <c r="BF214" i="68"/>
  <c r="BF210" i="68"/>
  <c r="BF199" i="68"/>
  <c r="BJ203" i="68"/>
  <c r="BJ214" i="68"/>
  <c r="BJ210" i="68"/>
  <c r="BJ199" i="68"/>
  <c r="BN203" i="68"/>
  <c r="BN214" i="68"/>
  <c r="BN199" i="68"/>
  <c r="BN210" i="68"/>
  <c r="BR203" i="68"/>
  <c r="BR214" i="68"/>
  <c r="BR210" i="68"/>
  <c r="BR199" i="68"/>
  <c r="BV203" i="68"/>
  <c r="BV214" i="68"/>
  <c r="BV199" i="68"/>
  <c r="BV210" i="68"/>
  <c r="AI281" i="68"/>
  <c r="AQ281" i="68"/>
  <c r="BC281" i="68"/>
  <c r="BO281" i="68"/>
  <c r="J83" i="68"/>
  <c r="N83" i="68"/>
  <c r="R83" i="68"/>
  <c r="V83" i="68"/>
  <c r="Z83" i="68"/>
  <c r="AD83" i="68"/>
  <c r="AH83" i="68"/>
  <c r="AL83" i="68"/>
  <c r="AP83" i="68"/>
  <c r="AT83" i="68"/>
  <c r="AX83" i="68"/>
  <c r="BB83" i="68"/>
  <c r="BF83" i="68"/>
  <c r="BJ83" i="68"/>
  <c r="BN83" i="68"/>
  <c r="BR83" i="68"/>
  <c r="BV83" i="68"/>
  <c r="F93" i="68"/>
  <c r="J93" i="68"/>
  <c r="N93" i="68"/>
  <c r="R93" i="68"/>
  <c r="V93" i="68"/>
  <c r="Z93" i="68"/>
  <c r="AD93" i="68"/>
  <c r="AH93" i="68"/>
  <c r="AL93" i="68"/>
  <c r="AP93" i="68"/>
  <c r="AT93" i="68"/>
  <c r="AX93" i="68"/>
  <c r="BB93" i="68"/>
  <c r="BF93" i="68"/>
  <c r="BJ93" i="68"/>
  <c r="BN93" i="68"/>
  <c r="BR93" i="68"/>
  <c r="BV93" i="68"/>
  <c r="F103" i="68"/>
  <c r="J103" i="68"/>
  <c r="N103" i="68"/>
  <c r="R103" i="68"/>
  <c r="V103" i="68"/>
  <c r="Z103" i="68"/>
  <c r="AD103" i="68"/>
  <c r="AH103" i="68"/>
  <c r="AL103" i="68"/>
  <c r="AP103" i="68"/>
  <c r="AT103" i="68"/>
  <c r="AX103" i="68"/>
  <c r="BB103" i="68"/>
  <c r="BF103" i="68"/>
  <c r="BJ103" i="68"/>
  <c r="BN103" i="68"/>
  <c r="BR103" i="68"/>
  <c r="BV103" i="68"/>
  <c r="F113" i="68"/>
  <c r="J113" i="68"/>
  <c r="N113" i="68"/>
  <c r="R113" i="68"/>
  <c r="V113" i="68"/>
  <c r="Z113" i="68"/>
  <c r="AD113" i="68"/>
  <c r="AH113" i="68"/>
  <c r="AL113" i="68"/>
  <c r="AP113" i="68"/>
  <c r="AT113" i="68"/>
  <c r="AX113" i="68"/>
  <c r="BB113" i="68"/>
  <c r="BF113" i="68"/>
  <c r="BJ113" i="68"/>
  <c r="BN113" i="68"/>
  <c r="BR113" i="68"/>
  <c r="BV113" i="68"/>
  <c r="F123" i="68"/>
  <c r="J123" i="68"/>
  <c r="N123" i="68"/>
  <c r="R123" i="68"/>
  <c r="V123" i="68"/>
  <c r="Z123" i="68"/>
  <c r="AD123" i="68"/>
  <c r="AH123" i="68"/>
  <c r="AL123" i="68"/>
  <c r="AP123" i="68"/>
  <c r="AT123" i="68"/>
  <c r="AX123" i="68"/>
  <c r="BB123" i="68"/>
  <c r="BF123" i="68"/>
  <c r="BJ123" i="68"/>
  <c r="BN123" i="68"/>
  <c r="BR123" i="68"/>
  <c r="BV123" i="68"/>
  <c r="F133" i="68"/>
  <c r="J133" i="68"/>
  <c r="N133" i="68"/>
  <c r="R133" i="68"/>
  <c r="V133" i="68"/>
  <c r="Z133" i="68"/>
  <c r="AD133" i="68"/>
  <c r="AH133" i="68"/>
  <c r="AL133" i="68"/>
  <c r="AP133" i="68"/>
  <c r="AT133" i="68"/>
  <c r="AX133" i="68"/>
  <c r="BB133" i="68"/>
  <c r="BF133" i="68"/>
  <c r="BJ133" i="68"/>
  <c r="BN133" i="68"/>
  <c r="BR133" i="68"/>
  <c r="BV133" i="68"/>
  <c r="F143" i="68"/>
  <c r="J143" i="68"/>
  <c r="N143" i="68"/>
  <c r="R143" i="68"/>
  <c r="V143" i="68"/>
  <c r="Z143" i="68"/>
  <c r="AD143" i="68"/>
  <c r="AH143" i="68"/>
  <c r="AL143" i="68"/>
  <c r="AP143" i="68"/>
  <c r="AT143" i="68"/>
  <c r="AX143" i="68"/>
  <c r="BB143" i="68"/>
  <c r="BF143" i="68"/>
  <c r="BJ143" i="68"/>
  <c r="BN143" i="68"/>
  <c r="BR143" i="68"/>
  <c r="BV143" i="68"/>
  <c r="F153" i="68"/>
  <c r="J153" i="68"/>
  <c r="N153" i="68"/>
  <c r="R153" i="68"/>
  <c r="V153" i="68"/>
  <c r="Z153" i="68"/>
  <c r="AD153" i="68"/>
  <c r="AH153" i="68"/>
  <c r="AL153" i="68"/>
  <c r="AP153" i="68"/>
  <c r="AT153" i="68"/>
  <c r="AX153" i="68"/>
  <c r="BB153" i="68"/>
  <c r="BF153" i="68"/>
  <c r="BJ153" i="68"/>
  <c r="BN153" i="68"/>
  <c r="BR153" i="68"/>
  <c r="BV153" i="68"/>
  <c r="G199" i="68"/>
  <c r="G203" i="68" s="1"/>
  <c r="G210" i="68"/>
  <c r="G214" i="68" s="1"/>
  <c r="K199" i="68"/>
  <c r="K203" i="68" s="1"/>
  <c r="K210" i="68"/>
  <c r="K214" i="68" s="1"/>
  <c r="O199" i="68"/>
  <c r="O214" i="68"/>
  <c r="O203" i="68"/>
  <c r="O210" i="68"/>
  <c r="S210" i="68"/>
  <c r="S199" i="68"/>
  <c r="S203" i="68"/>
  <c r="S214" i="68"/>
  <c r="W203" i="68"/>
  <c r="W199" i="68"/>
  <c r="W214" i="68"/>
  <c r="W210" i="68"/>
  <c r="AA214" i="68"/>
  <c r="AA199" i="68"/>
  <c r="AA210" i="68"/>
  <c r="AA203" i="68"/>
  <c r="AE199" i="68"/>
  <c r="AE210" i="68"/>
  <c r="AE203" i="68"/>
  <c r="AE214" i="68"/>
  <c r="AI214" i="68"/>
  <c r="AI210" i="68"/>
  <c r="AI199" i="68"/>
  <c r="AI203" i="68"/>
  <c r="AM214" i="68"/>
  <c r="AM203" i="68"/>
  <c r="AM199" i="68"/>
  <c r="AM210" i="68"/>
  <c r="AQ199" i="68"/>
  <c r="AQ203" i="68"/>
  <c r="AQ210" i="68"/>
  <c r="AQ214" i="68"/>
  <c r="AU214" i="68"/>
  <c r="AU199" i="68"/>
  <c r="AU210" i="68"/>
  <c r="AU203" i="68"/>
  <c r="AY214" i="68"/>
  <c r="AY210" i="68"/>
  <c r="AY199" i="68"/>
  <c r="AY203" i="68"/>
  <c r="BC203" i="68"/>
  <c r="BC199" i="68"/>
  <c r="BC214" i="68"/>
  <c r="BC210" i="68"/>
  <c r="BG199" i="68"/>
  <c r="BG214" i="68"/>
  <c r="BG210" i="68"/>
  <c r="BG203" i="68"/>
  <c r="BK199" i="68"/>
  <c r="BK214" i="68"/>
  <c r="BK210" i="68"/>
  <c r="BK203" i="68"/>
  <c r="BO214" i="68"/>
  <c r="BO210" i="68"/>
  <c r="BO199" i="68"/>
  <c r="BO203" i="68"/>
  <c r="BS203" i="68"/>
  <c r="BS199" i="68"/>
  <c r="BS210" i="68"/>
  <c r="BS214" i="68"/>
  <c r="H210" i="68"/>
  <c r="H214" i="68" s="1"/>
  <c r="H199" i="68"/>
  <c r="H203" i="68" s="1"/>
  <c r="L210" i="68"/>
  <c r="L214" i="68" s="1"/>
  <c r="P214" i="68"/>
  <c r="P210" i="68"/>
  <c r="T214" i="68"/>
  <c r="T210" i="68"/>
  <c r="X214" i="68"/>
  <c r="X210" i="68"/>
  <c r="X199" i="68"/>
  <c r="AB214" i="68"/>
  <c r="AB210" i="68"/>
  <c r="AB203" i="68"/>
  <c r="AF214" i="68"/>
  <c r="AF210" i="68"/>
  <c r="AJ214" i="68"/>
  <c r="AJ210" i="68"/>
  <c r="AJ203" i="68"/>
  <c r="AN214" i="68"/>
  <c r="AN210" i="68"/>
  <c r="AN199" i="68"/>
  <c r="AR214" i="68"/>
  <c r="AR210" i="68"/>
  <c r="AR203" i="68"/>
  <c r="AV214" i="68"/>
  <c r="AV210" i="68"/>
  <c r="AZ214" i="68"/>
  <c r="AZ210" i="68"/>
  <c r="BD214" i="68"/>
  <c r="BD210" i="68"/>
  <c r="BD199" i="68"/>
  <c r="BH214" i="68"/>
  <c r="BH210" i="68"/>
  <c r="BH203" i="68"/>
  <c r="BL214" i="68"/>
  <c r="BL210" i="68"/>
  <c r="BL203" i="68"/>
  <c r="BP214" i="68"/>
  <c r="BP210" i="68"/>
  <c r="BT214" i="68"/>
  <c r="BT210" i="68"/>
  <c r="BT203" i="68"/>
  <c r="BT199" i="68"/>
  <c r="H208" i="68"/>
  <c r="L208" i="68"/>
  <c r="L209" i="68"/>
  <c r="P208" i="68"/>
  <c r="T208" i="68"/>
  <c r="T209" i="68"/>
  <c r="X208" i="68"/>
  <c r="X198" i="68"/>
  <c r="AB208" i="68"/>
  <c r="AF208" i="68"/>
  <c r="AJ208" i="68"/>
  <c r="AJ209" i="68"/>
  <c r="AN208" i="68"/>
  <c r="AN209" i="68"/>
  <c r="AN198" i="68"/>
  <c r="AR208" i="68"/>
  <c r="AV208" i="68"/>
  <c r="AV209" i="68"/>
  <c r="AZ208" i="68"/>
  <c r="AZ209" i="68"/>
  <c r="BD208" i="68"/>
  <c r="BD198" i="68"/>
  <c r="BH208" i="68"/>
  <c r="BL208" i="68"/>
  <c r="BP208" i="68"/>
  <c r="BP209" i="68"/>
  <c r="BT208" i="68"/>
  <c r="BT198" i="68"/>
  <c r="F197" i="68"/>
  <c r="L197" i="68"/>
  <c r="V197" i="68"/>
  <c r="AB197" i="68"/>
  <c r="AL197" i="68"/>
  <c r="AR197" i="68"/>
  <c r="AW197" i="68"/>
  <c r="BH197" i="68"/>
  <c r="F198" i="68"/>
  <c r="K198" i="68"/>
  <c r="P198" i="68"/>
  <c r="AB198" i="68"/>
  <c r="AJ198" i="68"/>
  <c r="AQ198" i="68"/>
  <c r="AX198" i="68"/>
  <c r="BF198" i="68"/>
  <c r="BL198" i="68"/>
  <c r="BS198" i="68"/>
  <c r="P199" i="68"/>
  <c r="AR199" i="68"/>
  <c r="AZ199" i="68"/>
  <c r="P203" i="68"/>
  <c r="N208" i="68"/>
  <c r="W208" i="68"/>
  <c r="AH208" i="68"/>
  <c r="AQ208" i="68"/>
  <c r="AY208" i="68"/>
  <c r="BJ208" i="68"/>
  <c r="BS208" i="68"/>
  <c r="AM209" i="68"/>
  <c r="BG209" i="68"/>
  <c r="E198" i="68"/>
  <c r="E209" i="68"/>
  <c r="I209" i="68"/>
  <c r="I198" i="68"/>
  <c r="M198" i="68"/>
  <c r="Q198" i="68"/>
  <c r="U208" i="68"/>
  <c r="U198" i="68"/>
  <c r="Y209" i="68"/>
  <c r="Y198" i="68"/>
  <c r="Y208" i="68"/>
  <c r="AC198" i="68"/>
  <c r="AG198" i="68"/>
  <c r="AG209" i="68"/>
  <c r="AG208" i="68"/>
  <c r="AK208" i="68"/>
  <c r="AK198" i="68"/>
  <c r="AO209" i="68"/>
  <c r="AO198" i="68"/>
  <c r="AS198" i="68"/>
  <c r="AW198" i="68"/>
  <c r="BA208" i="68"/>
  <c r="BA198" i="68"/>
  <c r="BE209" i="68"/>
  <c r="BE198" i="68"/>
  <c r="BI198" i="68"/>
  <c r="BI209" i="68"/>
  <c r="BI208" i="68"/>
  <c r="BM198" i="68"/>
  <c r="BQ208" i="68"/>
  <c r="BQ198" i="68"/>
  <c r="BQ209" i="68"/>
  <c r="BU209" i="68"/>
  <c r="BU198" i="68"/>
  <c r="M197" i="68"/>
  <c r="R197" i="68"/>
  <c r="AC197" i="68"/>
  <c r="AH197" i="68"/>
  <c r="AS197" i="68"/>
  <c r="BI197" i="68"/>
  <c r="BN197" i="68"/>
  <c r="G198" i="68"/>
  <c r="W198" i="68"/>
  <c r="BG198" i="68"/>
  <c r="AF199" i="68"/>
  <c r="BH199" i="68"/>
  <c r="BP199" i="68"/>
  <c r="BD203" i="68"/>
  <c r="G208" i="68"/>
  <c r="Q208" i="68"/>
  <c r="AI208" i="68"/>
  <c r="AS208" i="68"/>
  <c r="BM208" i="68"/>
  <c r="BU208" i="68"/>
  <c r="M209" i="68"/>
  <c r="W209" i="68"/>
  <c r="F209" i="68"/>
  <c r="J209" i="68"/>
  <c r="J208" i="68"/>
  <c r="N209" i="68"/>
  <c r="R209" i="68"/>
  <c r="R208" i="68"/>
  <c r="V209" i="68"/>
  <c r="Z209" i="68"/>
  <c r="Z208" i="68"/>
  <c r="AD209" i="68"/>
  <c r="AD198" i="68"/>
  <c r="AH209" i="68"/>
  <c r="AL209" i="68"/>
  <c r="AP209" i="68"/>
  <c r="AP208" i="68"/>
  <c r="AT209" i="68"/>
  <c r="AT208" i="68"/>
  <c r="AT198" i="68"/>
  <c r="AX209" i="68"/>
  <c r="BB209" i="68"/>
  <c r="BB208" i="68"/>
  <c r="BF209" i="68"/>
  <c r="BF208" i="68"/>
  <c r="BJ209" i="68"/>
  <c r="BJ198" i="68"/>
  <c r="BN209" i="68"/>
  <c r="BR209" i="68"/>
  <c r="BV209" i="68"/>
  <c r="BV208" i="68"/>
  <c r="I197" i="68"/>
  <c r="N197" i="68"/>
  <c r="Y197" i="68"/>
  <c r="AD197" i="68"/>
  <c r="AO197" i="68"/>
  <c r="AT197" i="68"/>
  <c r="BE197" i="68"/>
  <c r="BJ197" i="68"/>
  <c r="BU197" i="68"/>
  <c r="N198" i="68"/>
  <c r="S198" i="68"/>
  <c r="Z198" i="68"/>
  <c r="BB198" i="68"/>
  <c r="L199" i="68"/>
  <c r="L203" i="68" s="1"/>
  <c r="T199" i="68"/>
  <c r="AV199" i="68"/>
  <c r="T203" i="68"/>
  <c r="AN203" i="68"/>
  <c r="AV203" i="68"/>
  <c r="BP203" i="68"/>
  <c r="I208" i="68"/>
  <c r="AC208" i="68"/>
  <c r="AL208" i="68"/>
  <c r="AW208" i="68"/>
  <c r="BE208" i="68"/>
  <c r="BN208" i="68"/>
  <c r="BA209" i="68"/>
  <c r="G197" i="68"/>
  <c r="K197" i="68"/>
  <c r="K208" i="68"/>
  <c r="O209" i="68"/>
  <c r="O208" i="68"/>
  <c r="O197" i="68"/>
  <c r="S197" i="68"/>
  <c r="S209" i="68"/>
  <c r="W197" i="68"/>
  <c r="AA197" i="68"/>
  <c r="AA209" i="68"/>
  <c r="AE209" i="68"/>
  <c r="AE208" i="68"/>
  <c r="AE197" i="68"/>
  <c r="AI197" i="68"/>
  <c r="AI198" i="68"/>
  <c r="AM197" i="68"/>
  <c r="AM208" i="68"/>
  <c r="AQ197" i="68"/>
  <c r="AU209" i="68"/>
  <c r="AU208" i="68"/>
  <c r="AU197" i="68"/>
  <c r="AY197" i="68"/>
  <c r="AY198" i="68"/>
  <c r="BC197" i="68"/>
  <c r="BC209" i="68"/>
  <c r="BG197" i="68"/>
  <c r="BK209" i="68"/>
  <c r="BK208" i="68"/>
  <c r="BK197" i="68"/>
  <c r="BO197" i="68"/>
  <c r="BO208" i="68"/>
  <c r="BO198" i="68"/>
  <c r="BS197" i="68"/>
  <c r="J197" i="68"/>
  <c r="U197" i="68"/>
  <c r="Z197" i="68"/>
  <c r="AK197" i="68"/>
  <c r="AP197" i="68"/>
  <c r="BA197" i="68"/>
  <c r="BF197" i="68"/>
  <c r="BQ197" i="68"/>
  <c r="BV197" i="68"/>
  <c r="J198" i="68"/>
  <c r="O198" i="68"/>
  <c r="AA198" i="68"/>
  <c r="AH198" i="68"/>
  <c r="AP198" i="68"/>
  <c r="BC198" i="68"/>
  <c r="BK198" i="68"/>
  <c r="BR198" i="68"/>
  <c r="AB199" i="68"/>
  <c r="AJ199" i="68"/>
  <c r="BL199" i="68"/>
  <c r="X203" i="68"/>
  <c r="AF203" i="68"/>
  <c r="AZ203" i="68"/>
  <c r="M208" i="68"/>
  <c r="V208" i="68"/>
  <c r="AD208" i="68"/>
  <c r="AO208" i="68"/>
  <c r="AX208" i="68"/>
  <c r="BG208" i="68"/>
  <c r="BR208" i="68"/>
  <c r="Q209" i="68"/>
  <c r="AK209" i="68"/>
  <c r="AS209" i="68"/>
  <c r="BM209" i="68"/>
  <c r="BQ231" i="68"/>
  <c r="E295" i="68"/>
  <c r="AZ299" i="68"/>
  <c r="BU299" i="68"/>
  <c r="H299" i="68"/>
  <c r="L299" i="68"/>
  <c r="P299" i="68"/>
  <c r="X299" i="68"/>
  <c r="AB299" i="68"/>
  <c r="AF299" i="68"/>
  <c r="AN299" i="68"/>
  <c r="AR299" i="68"/>
  <c r="AV299" i="68"/>
  <c r="BD299" i="68"/>
  <c r="BH299" i="68"/>
  <c r="BL299" i="68"/>
  <c r="BT299" i="68"/>
  <c r="AJ299" i="68"/>
  <c r="BE299" i="68"/>
  <c r="E299" i="68"/>
  <c r="E293" i="68"/>
  <c r="I299" i="68"/>
  <c r="M299" i="68"/>
  <c r="Q299" i="68"/>
  <c r="U299" i="68"/>
  <c r="AC299" i="68"/>
  <c r="AG299" i="68"/>
  <c r="AK299" i="68"/>
  <c r="AS299" i="68"/>
  <c r="AW299" i="68"/>
  <c r="BA299" i="68"/>
  <c r="BI299" i="68"/>
  <c r="BM299" i="68"/>
  <c r="BQ299" i="68"/>
  <c r="T299" i="68"/>
  <c r="AO299" i="68"/>
  <c r="G302" i="68"/>
  <c r="K302" i="68"/>
  <c r="O302" i="68"/>
  <c r="S302" i="68"/>
  <c r="W302" i="68"/>
  <c r="AA302" i="68"/>
  <c r="AE302" i="68"/>
  <c r="AI302" i="68"/>
  <c r="AM302" i="68"/>
  <c r="G129" i="67"/>
  <c r="G120" i="67"/>
  <c r="G15" i="67"/>
  <c r="S129" i="67"/>
  <c r="S120" i="67"/>
  <c r="S15" i="67"/>
  <c r="AE129" i="67"/>
  <c r="AE120" i="67"/>
  <c r="AE15" i="67"/>
  <c r="AQ129" i="67"/>
  <c r="AQ120" i="67"/>
  <c r="AQ15" i="67"/>
  <c r="BC129" i="67"/>
  <c r="BC120" i="67"/>
  <c r="BC15" i="67"/>
  <c r="BO129" i="67"/>
  <c r="BO120" i="67"/>
  <c r="BO15" i="67"/>
  <c r="BW129" i="67"/>
  <c r="BW120" i="67"/>
  <c r="BW15" i="67"/>
  <c r="CE129" i="67"/>
  <c r="CE120" i="67"/>
  <c r="CE15" i="67"/>
  <c r="CQ129" i="67"/>
  <c r="CQ120" i="67"/>
  <c r="CQ15" i="67"/>
  <c r="DC129" i="67"/>
  <c r="DC120" i="67"/>
  <c r="DC15" i="67"/>
  <c r="DO129" i="67"/>
  <c r="DO120" i="67"/>
  <c r="DO15" i="67"/>
  <c r="DW129" i="67"/>
  <c r="DW120" i="67"/>
  <c r="DW15" i="67"/>
  <c r="EI129" i="67"/>
  <c r="EI120" i="67"/>
  <c r="EI15" i="67"/>
  <c r="EM129" i="67"/>
  <c r="EM120" i="67"/>
  <c r="EM15" i="67"/>
  <c r="EU129" i="67"/>
  <c r="EU120" i="67"/>
  <c r="EU15" i="67"/>
  <c r="O129" i="67"/>
  <c r="O120" i="67"/>
  <c r="O15" i="67"/>
  <c r="AA129" i="67"/>
  <c r="AA120" i="67"/>
  <c r="AA15" i="67"/>
  <c r="AM129" i="67"/>
  <c r="AM120" i="67"/>
  <c r="AM15" i="67"/>
  <c r="AY129" i="67"/>
  <c r="AY120" i="67"/>
  <c r="AY15" i="67"/>
  <c r="BG129" i="67"/>
  <c r="BG120" i="67"/>
  <c r="BG15" i="67"/>
  <c r="BS129" i="67"/>
  <c r="BS120" i="67"/>
  <c r="BS15" i="67"/>
  <c r="CI129" i="67"/>
  <c r="CI120" i="67"/>
  <c r="CI15" i="67"/>
  <c r="CU129" i="67"/>
  <c r="CU120" i="67"/>
  <c r="CU15" i="67"/>
  <c r="DG129" i="67"/>
  <c r="DG120" i="67"/>
  <c r="DG15" i="67"/>
  <c r="DS120" i="67"/>
  <c r="DS129" i="67"/>
  <c r="DS15" i="67"/>
  <c r="EE129" i="67"/>
  <c r="EE120" i="67"/>
  <c r="EE15" i="67"/>
  <c r="EQ129" i="67"/>
  <c r="EQ120" i="67"/>
  <c r="EQ15" i="67"/>
  <c r="K129" i="67"/>
  <c r="K120" i="67"/>
  <c r="K15" i="67"/>
  <c r="W129" i="67"/>
  <c r="W120" i="67"/>
  <c r="W15" i="67"/>
  <c r="AI129" i="67"/>
  <c r="AI120" i="67"/>
  <c r="AI15" i="67"/>
  <c r="AU129" i="67"/>
  <c r="AU120" i="67"/>
  <c r="AU15" i="67"/>
  <c r="BK129" i="67"/>
  <c r="BK120" i="67"/>
  <c r="BK15" i="67"/>
  <c r="CA129" i="67"/>
  <c r="CA120" i="67"/>
  <c r="CA15" i="67"/>
  <c r="CM129" i="67"/>
  <c r="CM120" i="67"/>
  <c r="CM15" i="67"/>
  <c r="CY129" i="67"/>
  <c r="CY120" i="67"/>
  <c r="CY15" i="67"/>
  <c r="DK129" i="67"/>
  <c r="DK120" i="67"/>
  <c r="DK15" i="67"/>
  <c r="EA129" i="67"/>
  <c r="EA120" i="67"/>
  <c r="EA15" i="67"/>
  <c r="I53" i="67"/>
  <c r="I56" i="67" s="1"/>
  <c r="I45" i="67"/>
  <c r="I48" i="67" s="1"/>
  <c r="M53" i="67"/>
  <c r="M56" i="67" s="1"/>
  <c r="M45" i="67"/>
  <c r="M48" i="67" s="1"/>
  <c r="Q53" i="67"/>
  <c r="Q56" i="67" s="1"/>
  <c r="Q45" i="67"/>
  <c r="Q48" i="67" s="1"/>
  <c r="U53" i="67"/>
  <c r="U56" i="67" s="1"/>
  <c r="U45" i="67"/>
  <c r="U48" i="67" s="1"/>
  <c r="Y53" i="67"/>
  <c r="Y56" i="67" s="1"/>
  <c r="Y45" i="67"/>
  <c r="Y48" i="67" s="1"/>
  <c r="AC53" i="67"/>
  <c r="AC56" i="67" s="1"/>
  <c r="AC45" i="67"/>
  <c r="AC48" i="67" s="1"/>
  <c r="AK53" i="67"/>
  <c r="AK56" i="67" s="1"/>
  <c r="AK45" i="67"/>
  <c r="AK48" i="67" s="1"/>
  <c r="BA53" i="67"/>
  <c r="BA56" i="67" s="1"/>
  <c r="BA45" i="67"/>
  <c r="BA48" i="67" s="1"/>
  <c r="CK53" i="67"/>
  <c r="CK56" i="67" s="1"/>
  <c r="CK45" i="67"/>
  <c r="CK48" i="67" s="1"/>
  <c r="CS53" i="67"/>
  <c r="CS56" i="67" s="1"/>
  <c r="CS45" i="67"/>
  <c r="CS48" i="67" s="1"/>
  <c r="DA53" i="67"/>
  <c r="DA56" i="67" s="1"/>
  <c r="DA45" i="67"/>
  <c r="DA48" i="67" s="1"/>
  <c r="DI53" i="67"/>
  <c r="DI56" i="67" s="1"/>
  <c r="DI45" i="67"/>
  <c r="DI48" i="67" s="1"/>
  <c r="DQ53" i="67"/>
  <c r="DQ56" i="67" s="1"/>
  <c r="DQ45" i="67"/>
  <c r="DQ48" i="67" s="1"/>
  <c r="DY53" i="67"/>
  <c r="DY56" i="67" s="1"/>
  <c r="DY45" i="67"/>
  <c r="DY48" i="67" s="1"/>
  <c r="EG53" i="67"/>
  <c r="EG56" i="67" s="1"/>
  <c r="EG45" i="67"/>
  <c r="EG48" i="67" s="1"/>
  <c r="EO53" i="67"/>
  <c r="EO56" i="67" s="1"/>
  <c r="EO45" i="67"/>
  <c r="EO48" i="67" s="1"/>
  <c r="DM53" i="67"/>
  <c r="DM56" i="67" s="1"/>
  <c r="D129" i="67"/>
  <c r="D120" i="67"/>
  <c r="H129" i="67"/>
  <c r="H120" i="67"/>
  <c r="L120" i="67"/>
  <c r="L129" i="67"/>
  <c r="P129" i="67"/>
  <c r="P120" i="67"/>
  <c r="T129" i="67"/>
  <c r="T120" i="67"/>
  <c r="X129" i="67"/>
  <c r="X120" i="67"/>
  <c r="AB129" i="67"/>
  <c r="AB120" i="67"/>
  <c r="AF129" i="67"/>
  <c r="AF120" i="67"/>
  <c r="AJ129" i="67"/>
  <c r="AJ120" i="67"/>
  <c r="AN129" i="67"/>
  <c r="AN120" i="67"/>
  <c r="AR129" i="67"/>
  <c r="AR120" i="67"/>
  <c r="AV129" i="67"/>
  <c r="AV120" i="67"/>
  <c r="AZ129" i="67"/>
  <c r="AZ120" i="67"/>
  <c r="BD129" i="67"/>
  <c r="BD120" i="67"/>
  <c r="BH129" i="67"/>
  <c r="BH120" i="67"/>
  <c r="BL129" i="67"/>
  <c r="BL120" i="67"/>
  <c r="BP129" i="67"/>
  <c r="BP120" i="67"/>
  <c r="BT129" i="67"/>
  <c r="BT120" i="67"/>
  <c r="BX129" i="67"/>
  <c r="BX120" i="67"/>
  <c r="CB129" i="67"/>
  <c r="CB120" i="67"/>
  <c r="CJ129" i="67"/>
  <c r="CJ120" i="67"/>
  <c r="CN129" i="67"/>
  <c r="CN120" i="67"/>
  <c r="CR129" i="67"/>
  <c r="CR120" i="67"/>
  <c r="CV129" i="67"/>
  <c r="CV120" i="67"/>
  <c r="CZ129" i="67"/>
  <c r="CZ120" i="67"/>
  <c r="DD129" i="67"/>
  <c r="DD120" i="67"/>
  <c r="DH129" i="67"/>
  <c r="DH120" i="67"/>
  <c r="DP129" i="67"/>
  <c r="DP120" i="67"/>
  <c r="DT129" i="67"/>
  <c r="DT120" i="67"/>
  <c r="DX129" i="67"/>
  <c r="DX120" i="67"/>
  <c r="EB129" i="67"/>
  <c r="EB120" i="67"/>
  <c r="EF129" i="67"/>
  <c r="EF120" i="67"/>
  <c r="EJ129" i="67"/>
  <c r="EJ120" i="67"/>
  <c r="EN129" i="67"/>
  <c r="EN120" i="67"/>
  <c r="ER129" i="67"/>
  <c r="ER120" i="67"/>
  <c r="EV129" i="67"/>
  <c r="EV120" i="67"/>
  <c r="DJ53" i="67"/>
  <c r="DJ56" i="67" s="1"/>
  <c r="DJ45" i="67"/>
  <c r="DJ48" i="67" s="1"/>
  <c r="DN53" i="67"/>
  <c r="DN56" i="67" s="1"/>
  <c r="DN45" i="67"/>
  <c r="DN48" i="67" s="1"/>
  <c r="DZ53" i="67"/>
  <c r="DZ56" i="67" s="1"/>
  <c r="DZ45" i="67"/>
  <c r="DZ48" i="67" s="1"/>
  <c r="ED53" i="67"/>
  <c r="ED56" i="67" s="1"/>
  <c r="ED45" i="67"/>
  <c r="ED48" i="67" s="1"/>
  <c r="EP53" i="67"/>
  <c r="EP56" i="67" s="1"/>
  <c r="EP45" i="67"/>
  <c r="EP48" i="67" s="1"/>
  <c r="ET53" i="67"/>
  <c r="ET56" i="67" s="1"/>
  <c r="ET45" i="67"/>
  <c r="ET48" i="67" s="1"/>
  <c r="G45" i="67"/>
  <c r="G48" i="67" s="1"/>
  <c r="O45" i="67"/>
  <c r="O48" i="67" s="1"/>
  <c r="W45" i="67"/>
  <c r="W48" i="67" s="1"/>
  <c r="AE45" i="67"/>
  <c r="AE48" i="67" s="1"/>
  <c r="AM45" i="67"/>
  <c r="AM48" i="67" s="1"/>
  <c r="AU45" i="67"/>
  <c r="AU48" i="67" s="1"/>
  <c r="BC45" i="67"/>
  <c r="BC48" i="67" s="1"/>
  <c r="BK45" i="67"/>
  <c r="BK48" i="67" s="1"/>
  <c r="BS45" i="67"/>
  <c r="BS48" i="67" s="1"/>
  <c r="CA45" i="67"/>
  <c r="CA48" i="67" s="1"/>
  <c r="CI45" i="67"/>
  <c r="CI48" i="67" s="1"/>
  <c r="CQ45" i="67"/>
  <c r="CQ48" i="67" s="1"/>
  <c r="CY45" i="67"/>
  <c r="CY48" i="67" s="1"/>
  <c r="DG45" i="67"/>
  <c r="DG48" i="67" s="1"/>
  <c r="DR45" i="67"/>
  <c r="DR48" i="67" s="1"/>
  <c r="EB45" i="67"/>
  <c r="EB48" i="67" s="1"/>
  <c r="EM45" i="67"/>
  <c r="EM48" i="67" s="1"/>
  <c r="T53" i="67"/>
  <c r="T56" i="67" s="1"/>
  <c r="BL53" i="67"/>
  <c r="BL56" i="67" s="1"/>
  <c r="CM53" i="67"/>
  <c r="CM56" i="67" s="1"/>
  <c r="ES53" i="67"/>
  <c r="ES56" i="67" s="1"/>
  <c r="DL120" i="67"/>
  <c r="AG53" i="67"/>
  <c r="AG56" i="67" s="1"/>
  <c r="AG45" i="67"/>
  <c r="AG48" i="67" s="1"/>
  <c r="AS53" i="67"/>
  <c r="AS56" i="67" s="1"/>
  <c r="AS45" i="67"/>
  <c r="AS48" i="67" s="1"/>
  <c r="BE53" i="67"/>
  <c r="BE56" i="67" s="1"/>
  <c r="BE45" i="67"/>
  <c r="BE48" i="67" s="1"/>
  <c r="BM53" i="67"/>
  <c r="BM56" i="67" s="1"/>
  <c r="BM45" i="67"/>
  <c r="BM48" i="67" s="1"/>
  <c r="BU53" i="67"/>
  <c r="BU56" i="67" s="1"/>
  <c r="BU45" i="67"/>
  <c r="BU48" i="67" s="1"/>
  <c r="CG53" i="67"/>
  <c r="CG56" i="67" s="1"/>
  <c r="CG45" i="67"/>
  <c r="CG48" i="67" s="1"/>
  <c r="CO53" i="67"/>
  <c r="CO56" i="67" s="1"/>
  <c r="CO45" i="67"/>
  <c r="CO48" i="67" s="1"/>
  <c r="DU45" i="67"/>
  <c r="DU48" i="67" s="1"/>
  <c r="DU53" i="67"/>
  <c r="DU56" i="67" s="1"/>
  <c r="E129" i="67"/>
  <c r="E120" i="67"/>
  <c r="I129" i="67"/>
  <c r="I120" i="67"/>
  <c r="M129" i="67"/>
  <c r="M120" i="67"/>
  <c r="Q129" i="67"/>
  <c r="Q120" i="67"/>
  <c r="U129" i="67"/>
  <c r="U120" i="67"/>
  <c r="U128" i="67" s="1"/>
  <c r="Y129" i="67"/>
  <c r="Y120" i="67"/>
  <c r="AC129" i="67"/>
  <c r="AC120" i="67"/>
  <c r="AG129" i="67"/>
  <c r="AG120" i="67"/>
  <c r="AK129" i="67"/>
  <c r="AK120" i="67"/>
  <c r="AK128" i="67" s="1"/>
  <c r="AO129" i="67"/>
  <c r="AO120" i="67"/>
  <c r="AS129" i="67"/>
  <c r="AS120" i="67"/>
  <c r="AW129" i="67"/>
  <c r="AW120" i="67"/>
  <c r="BA129" i="67"/>
  <c r="BA120" i="67"/>
  <c r="BE129" i="67"/>
  <c r="BE120" i="67"/>
  <c r="BI129" i="67"/>
  <c r="BI120" i="67"/>
  <c r="BM129" i="67"/>
  <c r="BM120" i="67"/>
  <c r="BQ129" i="67"/>
  <c r="BQ120" i="67"/>
  <c r="BU129" i="67"/>
  <c r="BU120" i="67"/>
  <c r="BY129" i="67"/>
  <c r="BY120" i="67"/>
  <c r="CC129" i="67"/>
  <c r="CC120" i="67"/>
  <c r="CG129" i="67"/>
  <c r="CG120" i="67"/>
  <c r="CK129" i="67"/>
  <c r="CK120" i="67"/>
  <c r="CO129" i="67"/>
  <c r="CO120" i="67"/>
  <c r="CS129" i="67"/>
  <c r="CS120" i="67"/>
  <c r="CW129" i="67"/>
  <c r="CW120" i="67"/>
  <c r="DA129" i="67"/>
  <c r="DA120" i="67"/>
  <c r="DE129" i="67"/>
  <c r="DE120" i="67"/>
  <c r="DI129" i="67"/>
  <c r="DI120" i="67"/>
  <c r="DM129" i="67"/>
  <c r="DM120" i="67"/>
  <c r="DQ129" i="67"/>
  <c r="DQ120" i="67"/>
  <c r="DU129" i="67"/>
  <c r="DU120" i="67"/>
  <c r="DY129" i="67"/>
  <c r="DY120" i="67"/>
  <c r="EC129" i="67"/>
  <c r="EC120" i="67"/>
  <c r="EG129" i="67"/>
  <c r="EG120" i="67"/>
  <c r="EK129" i="67"/>
  <c r="EK120" i="67"/>
  <c r="EO129" i="67"/>
  <c r="EO120" i="67"/>
  <c r="ES129" i="67"/>
  <c r="ES120" i="67"/>
  <c r="EW129" i="67"/>
  <c r="EW120" i="67"/>
  <c r="DS33" i="67"/>
  <c r="DW33" i="67"/>
  <c r="EA33" i="67"/>
  <c r="EE33" i="67"/>
  <c r="EI33" i="67"/>
  <c r="EM33" i="67"/>
  <c r="EQ33" i="67"/>
  <c r="EU33" i="67"/>
  <c r="DO53" i="67"/>
  <c r="DO56" i="67" s="1"/>
  <c r="DO45" i="67"/>
  <c r="DO48" i="67" s="1"/>
  <c r="DS53" i="67"/>
  <c r="DS56" i="67" s="1"/>
  <c r="DS45" i="67"/>
  <c r="DS48" i="67" s="1"/>
  <c r="EE53" i="67"/>
  <c r="EE56" i="67" s="1"/>
  <c r="EE45" i="67"/>
  <c r="EE48" i="67" s="1"/>
  <c r="EI53" i="67"/>
  <c r="EI56" i="67" s="1"/>
  <c r="EI45" i="67"/>
  <c r="EI48" i="67" s="1"/>
  <c r="EU53" i="67"/>
  <c r="EU56" i="67" s="1"/>
  <c r="EU45" i="67"/>
  <c r="EU48" i="67" s="1"/>
  <c r="DK45" i="67"/>
  <c r="DK48" i="67" s="1"/>
  <c r="EF45" i="67"/>
  <c r="EF48" i="67" s="1"/>
  <c r="EQ45" i="67"/>
  <c r="EQ48" i="67" s="1"/>
  <c r="H53" i="67"/>
  <c r="H56" i="67" s="1"/>
  <c r="AB53" i="67"/>
  <c r="AB56" i="67" s="1"/>
  <c r="BW53" i="67"/>
  <c r="BW56" i="67" s="1"/>
  <c r="CW53" i="67"/>
  <c r="CW56" i="67" s="1"/>
  <c r="AO53" i="67"/>
  <c r="AO56" i="67" s="1"/>
  <c r="AO45" i="67"/>
  <c r="AO48" i="67" s="1"/>
  <c r="AW53" i="67"/>
  <c r="AW56" i="67" s="1"/>
  <c r="AW45" i="67"/>
  <c r="AW48" i="67" s="1"/>
  <c r="BI53" i="67"/>
  <c r="BI56" i="67" s="1"/>
  <c r="BI45" i="67"/>
  <c r="BI48" i="67" s="1"/>
  <c r="BQ53" i="67"/>
  <c r="BQ56" i="67" s="1"/>
  <c r="BQ45" i="67"/>
  <c r="BQ48" i="67" s="1"/>
  <c r="CC53" i="67"/>
  <c r="CC56" i="67" s="1"/>
  <c r="CC45" i="67"/>
  <c r="CC48" i="67" s="1"/>
  <c r="DE45" i="67"/>
  <c r="DE48" i="67" s="1"/>
  <c r="DE53" i="67"/>
  <c r="DE56" i="67" s="1"/>
  <c r="EK45" i="67"/>
  <c r="EK48" i="67" s="1"/>
  <c r="EK53" i="67"/>
  <c r="EK56" i="67" s="1"/>
  <c r="EW53" i="67"/>
  <c r="EW56" i="67" s="1"/>
  <c r="EW45" i="67"/>
  <c r="EW48" i="67" s="1"/>
  <c r="D15" i="67"/>
  <c r="H15" i="67"/>
  <c r="L15" i="67"/>
  <c r="P15" i="67"/>
  <c r="T15" i="67"/>
  <c r="X15" i="67"/>
  <c r="AB15" i="67"/>
  <c r="AF15" i="67"/>
  <c r="AJ15" i="67"/>
  <c r="AN15" i="67"/>
  <c r="AR15" i="67"/>
  <c r="AV15" i="67"/>
  <c r="AZ15" i="67"/>
  <c r="BD15" i="67"/>
  <c r="BH15" i="67"/>
  <c r="BL15" i="67"/>
  <c r="BP15" i="67"/>
  <c r="BT15" i="67"/>
  <c r="BX15" i="67"/>
  <c r="CB15" i="67"/>
  <c r="CF15" i="67"/>
  <c r="CJ15" i="67"/>
  <c r="CN15" i="67"/>
  <c r="CR15" i="67"/>
  <c r="CV15" i="67"/>
  <c r="CZ15" i="67"/>
  <c r="DD15" i="67"/>
  <c r="DH15" i="67"/>
  <c r="DL15" i="67"/>
  <c r="DP15" i="67"/>
  <c r="DT15" i="67"/>
  <c r="DX15" i="67"/>
  <c r="EB15" i="67"/>
  <c r="EF15" i="67"/>
  <c r="EJ15" i="67"/>
  <c r="EN15" i="67"/>
  <c r="ER15" i="67"/>
  <c r="EV15" i="67"/>
  <c r="F129" i="67"/>
  <c r="F120" i="67"/>
  <c r="J129" i="67"/>
  <c r="J120" i="67"/>
  <c r="N129" i="67"/>
  <c r="N120" i="67"/>
  <c r="R129" i="67"/>
  <c r="R120" i="67"/>
  <c r="V120" i="67"/>
  <c r="V129" i="67"/>
  <c r="Z120" i="67"/>
  <c r="Z129" i="67"/>
  <c r="AD129" i="67"/>
  <c r="AD120" i="67"/>
  <c r="AH120" i="67"/>
  <c r="AH129" i="67"/>
  <c r="AL129" i="67"/>
  <c r="AL120" i="67"/>
  <c r="AP129" i="67"/>
  <c r="AP120" i="67"/>
  <c r="AT129" i="67"/>
  <c r="AT120" i="67"/>
  <c r="AX120" i="67"/>
  <c r="AX129" i="67"/>
  <c r="BB129" i="67"/>
  <c r="BB120" i="67"/>
  <c r="BF129" i="67"/>
  <c r="BF120" i="67"/>
  <c r="BJ129" i="67"/>
  <c r="BJ120" i="67"/>
  <c r="BN120" i="67"/>
  <c r="BN129" i="67"/>
  <c r="BR129" i="67"/>
  <c r="BR120" i="67"/>
  <c r="BV129" i="67"/>
  <c r="BV120" i="67"/>
  <c r="BZ129" i="67"/>
  <c r="BZ120" i="67"/>
  <c r="CD120" i="67"/>
  <c r="CD129" i="67"/>
  <c r="CH129" i="67"/>
  <c r="CH120" i="67"/>
  <c r="CL129" i="67"/>
  <c r="CL120" i="67"/>
  <c r="CP129" i="67"/>
  <c r="CP120" i="67"/>
  <c r="CT120" i="67"/>
  <c r="CT129" i="67"/>
  <c r="CX129" i="67"/>
  <c r="CX120" i="67"/>
  <c r="DB129" i="67"/>
  <c r="DB120" i="67"/>
  <c r="DF129" i="67"/>
  <c r="DF120" i="67"/>
  <c r="DJ120" i="67"/>
  <c r="DJ129" i="67"/>
  <c r="DN129" i="67"/>
  <c r="DN120" i="67"/>
  <c r="DR129" i="67"/>
  <c r="DR120" i="67"/>
  <c r="DV129" i="67"/>
  <c r="DV120" i="67"/>
  <c r="DZ129" i="67"/>
  <c r="DZ120" i="67"/>
  <c r="ED120" i="67"/>
  <c r="ED129" i="67"/>
  <c r="EH129" i="67"/>
  <c r="EH120" i="67"/>
  <c r="EL120" i="67"/>
  <c r="EL129" i="67"/>
  <c r="EP129" i="67"/>
  <c r="EP120" i="67"/>
  <c r="ET129" i="67"/>
  <c r="ET120" i="67"/>
  <c r="L53" i="67"/>
  <c r="L56" i="67" s="1"/>
  <c r="L45" i="67"/>
  <c r="L48" i="67" s="1"/>
  <c r="P53" i="67"/>
  <c r="P56" i="67" s="1"/>
  <c r="P45" i="67"/>
  <c r="P48" i="67" s="1"/>
  <c r="X53" i="67"/>
  <c r="X56" i="67" s="1"/>
  <c r="X45" i="67"/>
  <c r="X48" i="67" s="1"/>
  <c r="AJ53" i="67"/>
  <c r="AJ56" i="67" s="1"/>
  <c r="AJ45" i="67"/>
  <c r="AJ48" i="67" s="1"/>
  <c r="AR53" i="67"/>
  <c r="AR56" i="67" s="1"/>
  <c r="AR45" i="67"/>
  <c r="AR48" i="67" s="1"/>
  <c r="AV53" i="67"/>
  <c r="AV56" i="67" s="1"/>
  <c r="AV45" i="67"/>
  <c r="AV48" i="67" s="1"/>
  <c r="BD53" i="67"/>
  <c r="BD56" i="67" s="1"/>
  <c r="BD45" i="67"/>
  <c r="BD48" i="67" s="1"/>
  <c r="BP53" i="67"/>
  <c r="BP56" i="67" s="1"/>
  <c r="BP45" i="67"/>
  <c r="BP48" i="67" s="1"/>
  <c r="BT53" i="67"/>
  <c r="BT56" i="67" s="1"/>
  <c r="BT45" i="67"/>
  <c r="BT48" i="67" s="1"/>
  <c r="BX53" i="67"/>
  <c r="BX56" i="67" s="1"/>
  <c r="BX45" i="67"/>
  <c r="BX48" i="67" s="1"/>
  <c r="CB53" i="67"/>
  <c r="CB56" i="67" s="1"/>
  <c r="CB45" i="67"/>
  <c r="CB48" i="67" s="1"/>
  <c r="CF53" i="67"/>
  <c r="CF56" i="67" s="1"/>
  <c r="CF45" i="67"/>
  <c r="CF48" i="67" s="1"/>
  <c r="CN53" i="67"/>
  <c r="CN56" i="67" s="1"/>
  <c r="CN45" i="67"/>
  <c r="CN48" i="67" s="1"/>
  <c r="CR53" i="67"/>
  <c r="CR56" i="67" s="1"/>
  <c r="CR45" i="67"/>
  <c r="CR48" i="67" s="1"/>
  <c r="CV53" i="67"/>
  <c r="CV56" i="67" s="1"/>
  <c r="CV45" i="67"/>
  <c r="CV48" i="67" s="1"/>
  <c r="CZ53" i="67"/>
  <c r="CZ56" i="67" s="1"/>
  <c r="CZ45" i="67"/>
  <c r="CZ48" i="67" s="1"/>
  <c r="DD53" i="67"/>
  <c r="DD56" i="67" s="1"/>
  <c r="DD45" i="67"/>
  <c r="DD48" i="67" s="1"/>
  <c r="DH53" i="67"/>
  <c r="DH56" i="67" s="1"/>
  <c r="DH45" i="67"/>
  <c r="DH48" i="67" s="1"/>
  <c r="DT53" i="67"/>
  <c r="DT56" i="67" s="1"/>
  <c r="DT45" i="67"/>
  <c r="DT48" i="67" s="1"/>
  <c r="DX53" i="67"/>
  <c r="DX56" i="67" s="1"/>
  <c r="DX45" i="67"/>
  <c r="DX48" i="67" s="1"/>
  <c r="EJ53" i="67"/>
  <c r="EJ56" i="67" s="1"/>
  <c r="EJ45" i="67"/>
  <c r="EJ48" i="67" s="1"/>
  <c r="K45" i="67"/>
  <c r="K48" i="67" s="1"/>
  <c r="S45" i="67"/>
  <c r="S48" i="67" s="1"/>
  <c r="AA45" i="67"/>
  <c r="AA48" i="67" s="1"/>
  <c r="AI45" i="67"/>
  <c r="AI48" i="67" s="1"/>
  <c r="AQ45" i="67"/>
  <c r="AQ48" i="67" s="1"/>
  <c r="AY45" i="67"/>
  <c r="AY48" i="67" s="1"/>
  <c r="BG45" i="67"/>
  <c r="BG48" i="67" s="1"/>
  <c r="BO45" i="67"/>
  <c r="BO48" i="67" s="1"/>
  <c r="CE45" i="67"/>
  <c r="CE48" i="67" s="1"/>
  <c r="CU45" i="67"/>
  <c r="CU48" i="67" s="1"/>
  <c r="DC45" i="67"/>
  <c r="DC48" i="67" s="1"/>
  <c r="DL45" i="67"/>
  <c r="DL48" i="67" s="1"/>
  <c r="DW45" i="67"/>
  <c r="DW48" i="67" s="1"/>
  <c r="ER45" i="67"/>
  <c r="ER48" i="67" s="1"/>
  <c r="AF53" i="67"/>
  <c r="AF56" i="67" s="1"/>
  <c r="AZ53" i="67"/>
  <c r="AZ56" i="67" s="1"/>
  <c r="BY53" i="67"/>
  <c r="BY56" i="67" s="1"/>
  <c r="EC53" i="67"/>
  <c r="EC56" i="67" s="1"/>
  <c r="EX127" i="67"/>
  <c r="AO23" i="66"/>
  <c r="E48" i="66"/>
  <c r="G48" i="66"/>
  <c r="K48" i="66"/>
  <c r="O48" i="66"/>
  <c r="O51" i="66"/>
  <c r="S48" i="66"/>
  <c r="S51" i="66"/>
  <c r="W48" i="66"/>
  <c r="AA48" i="66"/>
  <c r="AE48" i="66"/>
  <c r="AE51" i="66"/>
  <c r="AI48" i="66"/>
  <c r="AI51" i="66"/>
  <c r="AM48" i="66"/>
  <c r="AQ48" i="66"/>
  <c r="AU48" i="66"/>
  <c r="AU51" i="66"/>
  <c r="AY48" i="66"/>
  <c r="AY51" i="66"/>
  <c r="K51" i="66"/>
  <c r="AQ51" i="66"/>
  <c r="D51" i="66"/>
  <c r="H48" i="66"/>
  <c r="H51" i="66"/>
  <c r="L48" i="66"/>
  <c r="P48" i="66"/>
  <c r="T51" i="66"/>
  <c r="X51" i="66"/>
  <c r="AB48" i="66"/>
  <c r="AF48" i="66"/>
  <c r="AJ51" i="66"/>
  <c r="AN51" i="66"/>
  <c r="AR48" i="66"/>
  <c r="AV48" i="66"/>
  <c r="AZ51" i="66"/>
  <c r="T48" i="66"/>
  <c r="AZ48" i="66"/>
  <c r="L51" i="66"/>
  <c r="W51" i="66"/>
  <c r="AR51" i="66"/>
  <c r="U48" i="66"/>
  <c r="Z48" i="66"/>
  <c r="AK48" i="66"/>
  <c r="AP48" i="66"/>
  <c r="CY48" i="66"/>
  <c r="Q48" i="66"/>
  <c r="AG48" i="66"/>
  <c r="AW48" i="66"/>
  <c r="W74" i="65"/>
  <c r="E84" i="65"/>
  <c r="E74" i="65"/>
  <c r="I84" i="65"/>
  <c r="I74" i="65"/>
  <c r="M84" i="65"/>
  <c r="M74" i="65"/>
  <c r="Q84" i="65"/>
  <c r="Q74" i="65"/>
  <c r="U84" i="65"/>
  <c r="U74" i="65"/>
  <c r="Y84" i="65"/>
  <c r="Y74" i="65"/>
  <c r="AC84" i="65"/>
  <c r="AC74" i="65"/>
  <c r="AG84" i="65"/>
  <c r="AG74" i="65"/>
  <c r="AK84" i="65"/>
  <c r="AK74" i="65"/>
  <c r="AO84" i="65"/>
  <c r="AO74" i="65"/>
  <c r="AW84" i="65"/>
  <c r="AW74" i="65"/>
  <c r="BA84" i="65"/>
  <c r="BA74" i="65"/>
  <c r="K86" i="65"/>
  <c r="O86" i="65"/>
  <c r="S86" i="65"/>
  <c r="AA86" i="65"/>
  <c r="AS74" i="65"/>
  <c r="F84" i="65"/>
  <c r="F74" i="65"/>
  <c r="J84" i="65"/>
  <c r="J74" i="65"/>
  <c r="N84" i="65"/>
  <c r="N31" i="65"/>
  <c r="N74" i="65"/>
  <c r="R84" i="65"/>
  <c r="R74" i="65"/>
  <c r="R31" i="65"/>
  <c r="V84" i="65"/>
  <c r="V74" i="65"/>
  <c r="K84" i="65"/>
  <c r="K74" i="65"/>
  <c r="O84" i="65"/>
  <c r="O74" i="65"/>
  <c r="S74" i="65"/>
  <c r="S84" i="65"/>
  <c r="AA84" i="65"/>
  <c r="AA74" i="65"/>
  <c r="AE84" i="65"/>
  <c r="AE74" i="65"/>
  <c r="AI74" i="65"/>
  <c r="AI84" i="65"/>
  <c r="AM84" i="65"/>
  <c r="AM74" i="65"/>
  <c r="AQ84" i="65"/>
  <c r="AQ74" i="65"/>
  <c r="AU84" i="65"/>
  <c r="AU74" i="65"/>
  <c r="AY74" i="65"/>
  <c r="AY84" i="65"/>
  <c r="M86" i="65"/>
  <c r="Q86" i="65"/>
  <c r="K31" i="65"/>
  <c r="AQ31" i="65"/>
  <c r="G74" i="65"/>
  <c r="D84" i="65"/>
  <c r="D74" i="65"/>
  <c r="H84" i="65"/>
  <c r="H74" i="65"/>
  <c r="L84" i="65"/>
  <c r="L74" i="65"/>
  <c r="P84" i="65"/>
  <c r="P74" i="65"/>
  <c r="T84" i="65"/>
  <c r="T74" i="65"/>
  <c r="X84" i="65"/>
  <c r="X74" i="65"/>
  <c r="AB84" i="65"/>
  <c r="AB74" i="65"/>
  <c r="AF84" i="65"/>
  <c r="AF74" i="65"/>
  <c r="AJ84" i="65"/>
  <c r="AJ74" i="65"/>
  <c r="AN84" i="65"/>
  <c r="AN74" i="65"/>
  <c r="AR84" i="65"/>
  <c r="AR74" i="65"/>
  <c r="AV84" i="65"/>
  <c r="AV74" i="65"/>
  <c r="AZ84" i="65"/>
  <c r="AZ74" i="65"/>
  <c r="N86" i="65"/>
  <c r="R86" i="65"/>
  <c r="P31" i="65"/>
  <c r="T31" i="65"/>
  <c r="Z74" i="65"/>
  <c r="AH74" i="65"/>
  <c r="AD84" i="65"/>
  <c r="AD74" i="65"/>
  <c r="AL84" i="65"/>
  <c r="AL74" i="65"/>
  <c r="AP84" i="65"/>
  <c r="AP74" i="65"/>
  <c r="AT84" i="65"/>
  <c r="AT74" i="65"/>
  <c r="AX84" i="65"/>
  <c r="AX74" i="65"/>
  <c r="P86" i="65"/>
  <c r="T86" i="65"/>
  <c r="BV61" i="68" l="1"/>
  <c r="BV220" i="68"/>
  <c r="BU194" i="68"/>
  <c r="BU52" i="68"/>
  <c r="BU191" i="68" s="1"/>
  <c r="BU219" i="68"/>
  <c r="BV52" i="68"/>
  <c r="BV191" i="68" s="1"/>
  <c r="BV219" i="68"/>
  <c r="F52" i="68"/>
  <c r="Y128" i="67"/>
  <c r="E169" i="68"/>
  <c r="F222" i="68"/>
  <c r="E222" i="68"/>
  <c r="E74" i="68"/>
  <c r="H42" i="64"/>
  <c r="G43" i="64" s="1"/>
  <c r="BJ308" i="68"/>
  <c r="BJ189" i="68"/>
  <c r="V308" i="68"/>
  <c r="V189" i="68"/>
  <c r="BA308" i="68"/>
  <c r="BA189" i="68"/>
  <c r="AV308" i="68"/>
  <c r="AV189" i="68"/>
  <c r="L308" i="68"/>
  <c r="L189" i="68"/>
  <c r="AM308" i="68"/>
  <c r="AM189" i="68"/>
  <c r="Y308" i="68"/>
  <c r="Y189" i="68"/>
  <c r="U308" i="68"/>
  <c r="U189" i="68"/>
  <c r="AQ308" i="68"/>
  <c r="AQ189" i="68"/>
  <c r="BF308" i="68"/>
  <c r="BF189" i="68"/>
  <c r="R308" i="68"/>
  <c r="R189" i="68"/>
  <c r="Q308" i="68"/>
  <c r="Q189" i="68"/>
  <c r="AD308" i="68"/>
  <c r="AD189" i="68"/>
  <c r="AZ308" i="68"/>
  <c r="AZ189" i="68"/>
  <c r="AW308" i="68"/>
  <c r="AW189" i="68"/>
  <c r="AR308" i="68"/>
  <c r="AR189" i="68"/>
  <c r="H15" i="68"/>
  <c r="H308" i="68"/>
  <c r="H189" i="68"/>
  <c r="AI308" i="68"/>
  <c r="AI189" i="68"/>
  <c r="BD308" i="68"/>
  <c r="BD189" i="68"/>
  <c r="P308" i="68"/>
  <c r="P189" i="68"/>
  <c r="BB308" i="68"/>
  <c r="BB189" i="68"/>
  <c r="N308" i="68"/>
  <c r="N189" i="68"/>
  <c r="M308" i="68"/>
  <c r="M189" i="68"/>
  <c r="AS308" i="68"/>
  <c r="AS189" i="68"/>
  <c r="AN308" i="68"/>
  <c r="AN189" i="68"/>
  <c r="BS308" i="68"/>
  <c r="BS189" i="68"/>
  <c r="AE308" i="68"/>
  <c r="AE189" i="68"/>
  <c r="BI308" i="68"/>
  <c r="BI189" i="68"/>
  <c r="AX308" i="68"/>
  <c r="AX189" i="68"/>
  <c r="AO308" i="68"/>
  <c r="AO189" i="68"/>
  <c r="AJ308" i="68"/>
  <c r="AJ189" i="68"/>
  <c r="BO308" i="68"/>
  <c r="BO189" i="68"/>
  <c r="AA308" i="68"/>
  <c r="AA189" i="68"/>
  <c r="AT308" i="68"/>
  <c r="AT189" i="68"/>
  <c r="BT308" i="68"/>
  <c r="BT189" i="68"/>
  <c r="BN308" i="68"/>
  <c r="BN189" i="68"/>
  <c r="BU308" i="68"/>
  <c r="BU189" i="68"/>
  <c r="BK308" i="68"/>
  <c r="BK189" i="68"/>
  <c r="W308" i="68"/>
  <c r="W189" i="68"/>
  <c r="G308" i="68"/>
  <c r="G189" i="68"/>
  <c r="AP308" i="68"/>
  <c r="AP189" i="68"/>
  <c r="AK308" i="68"/>
  <c r="AK189" i="68"/>
  <c r="BP308" i="68"/>
  <c r="BP189" i="68"/>
  <c r="AF308" i="68"/>
  <c r="AF189" i="68"/>
  <c r="BG308" i="68"/>
  <c r="BG189" i="68"/>
  <c r="S308" i="68"/>
  <c r="S189" i="68"/>
  <c r="T308" i="68"/>
  <c r="T189" i="68"/>
  <c r="Z308" i="68"/>
  <c r="Z189" i="68"/>
  <c r="AL308" i="68"/>
  <c r="AL189" i="68"/>
  <c r="BQ308" i="68"/>
  <c r="BQ189" i="68"/>
  <c r="BL308" i="68"/>
  <c r="BL189" i="68"/>
  <c r="AB308" i="68"/>
  <c r="AB189" i="68"/>
  <c r="AU308" i="68"/>
  <c r="AU189" i="68"/>
  <c r="BE308" i="68"/>
  <c r="BE189" i="68"/>
  <c r="AG308" i="68"/>
  <c r="AG189" i="68"/>
  <c r="BC308" i="68"/>
  <c r="BC189" i="68"/>
  <c r="O308" i="68"/>
  <c r="O189" i="68"/>
  <c r="BR308" i="68"/>
  <c r="BR189" i="68"/>
  <c r="J15" i="68"/>
  <c r="J16" i="68" s="1"/>
  <c r="J37" i="68" s="1"/>
  <c r="J308" i="68"/>
  <c r="J189" i="68"/>
  <c r="I15" i="68"/>
  <c r="I306" i="68" s="1"/>
  <c r="I308" i="68"/>
  <c r="I189" i="68"/>
  <c r="BV308" i="68"/>
  <c r="BV189" i="68"/>
  <c r="AH308" i="68"/>
  <c r="AH189" i="68"/>
  <c r="BM308" i="68"/>
  <c r="BM189" i="68"/>
  <c r="BH308" i="68"/>
  <c r="BH189" i="68"/>
  <c r="X308" i="68"/>
  <c r="X189" i="68"/>
  <c r="AC308" i="68"/>
  <c r="AC189" i="68"/>
  <c r="AY308" i="68"/>
  <c r="AY189" i="68"/>
  <c r="K308" i="68"/>
  <c r="K189" i="68"/>
  <c r="F308" i="68"/>
  <c r="F189" i="68"/>
  <c r="BD167" i="68"/>
  <c r="BD15" i="68"/>
  <c r="BD16" i="68" s="1"/>
  <c r="BD37" i="68" s="1"/>
  <c r="U167" i="68"/>
  <c r="U15" i="68"/>
  <c r="U16" i="68" s="1"/>
  <c r="U37" i="68" s="1"/>
  <c r="P167" i="68"/>
  <c r="P15" i="68"/>
  <c r="P16" i="68" s="1"/>
  <c r="P37" i="68" s="1"/>
  <c r="AQ167" i="68"/>
  <c r="AQ15" i="68"/>
  <c r="AQ16" i="68" s="1"/>
  <c r="AQ37" i="68" s="1"/>
  <c r="BN167" i="68"/>
  <c r="BN15" i="68"/>
  <c r="BN16" i="68" s="1"/>
  <c r="BN37" i="68" s="1"/>
  <c r="Z167" i="68"/>
  <c r="Z15" i="68"/>
  <c r="Z16" i="68" s="1"/>
  <c r="Z37" i="68" s="1"/>
  <c r="AZ167" i="68"/>
  <c r="AZ15" i="68"/>
  <c r="AZ16" i="68" s="1"/>
  <c r="AZ37" i="68" s="1"/>
  <c r="BJ167" i="68"/>
  <c r="BJ15" i="68"/>
  <c r="BJ16" i="68" s="1"/>
  <c r="BJ37" i="68" s="1"/>
  <c r="V167" i="68"/>
  <c r="V15" i="68"/>
  <c r="V16" i="68" s="1"/>
  <c r="V37" i="68" s="1"/>
  <c r="BA167" i="68"/>
  <c r="BA15" i="68"/>
  <c r="BA16" i="68" s="1"/>
  <c r="BA37" i="68" s="1"/>
  <c r="T167" i="68"/>
  <c r="T15" i="68"/>
  <c r="T16" i="68" s="1"/>
  <c r="T37" i="68" s="1"/>
  <c r="Y167" i="68"/>
  <c r="Y15" i="68"/>
  <c r="Y16" i="68" s="1"/>
  <c r="Y37" i="68" s="1"/>
  <c r="AU167" i="68"/>
  <c r="AU15" i="68"/>
  <c r="AU16" i="68" s="1"/>
  <c r="AU37" i="68" s="1"/>
  <c r="BE167" i="68"/>
  <c r="BE15" i="68"/>
  <c r="BE16" i="68" s="1"/>
  <c r="BE37" i="68" s="1"/>
  <c r="AV167" i="68"/>
  <c r="AV15" i="68"/>
  <c r="AV16" i="68" s="1"/>
  <c r="AV37" i="68" s="1"/>
  <c r="AM167" i="68"/>
  <c r="AM15" i="68"/>
  <c r="AM16" i="68" s="1"/>
  <c r="AM37" i="68" s="1"/>
  <c r="BR167" i="68"/>
  <c r="BR15" i="68"/>
  <c r="BR16" i="68" s="1"/>
  <c r="BR37" i="68" s="1"/>
  <c r="BF167" i="68"/>
  <c r="BF15" i="68"/>
  <c r="BF16" i="68" s="1"/>
  <c r="BF37" i="68" s="1"/>
  <c r="R167" i="68"/>
  <c r="R15" i="68"/>
  <c r="R16" i="68" s="1"/>
  <c r="R37" i="68" s="1"/>
  <c r="Q167" i="68"/>
  <c r="Q15" i="68"/>
  <c r="Q16" i="68" s="1"/>
  <c r="Q37" i="68" s="1"/>
  <c r="AW167" i="68"/>
  <c r="AW15" i="68"/>
  <c r="AW16" i="68" s="1"/>
  <c r="AW37" i="68" s="1"/>
  <c r="AR167" i="68"/>
  <c r="AR15" i="68"/>
  <c r="AR16" i="68" s="1"/>
  <c r="AR37" i="68" s="1"/>
  <c r="AI167" i="68"/>
  <c r="AI15" i="68"/>
  <c r="AI16" i="68" s="1"/>
  <c r="AI37" i="68" s="1"/>
  <c r="BI167" i="68"/>
  <c r="BI15" i="68"/>
  <c r="BI16" i="68" s="1"/>
  <c r="BI37" i="68" s="1"/>
  <c r="BB167" i="68"/>
  <c r="BB15" i="68"/>
  <c r="BB16" i="68" s="1"/>
  <c r="BB37" i="68" s="1"/>
  <c r="AD167" i="68"/>
  <c r="AD15" i="68"/>
  <c r="AD16" i="68" s="1"/>
  <c r="AD37" i="68" s="1"/>
  <c r="AN167" i="68"/>
  <c r="AN15" i="68"/>
  <c r="AN16" i="68" s="1"/>
  <c r="AN37" i="68" s="1"/>
  <c r="AX167" i="68"/>
  <c r="AX15" i="68"/>
  <c r="AX16" i="68" s="1"/>
  <c r="AX37" i="68" s="1"/>
  <c r="AO167" i="68"/>
  <c r="AO15" i="68"/>
  <c r="AO16" i="68" s="1"/>
  <c r="AO37" i="68" s="1"/>
  <c r="AJ167" i="68"/>
  <c r="AJ15" i="68"/>
  <c r="AJ16" i="68" s="1"/>
  <c r="AJ37" i="68" s="1"/>
  <c r="BO167" i="68"/>
  <c r="BO15" i="68"/>
  <c r="BO16" i="68" s="1"/>
  <c r="BO37" i="68" s="1"/>
  <c r="AA167" i="68"/>
  <c r="AA15" i="68"/>
  <c r="AA16" i="68" s="1"/>
  <c r="AA37" i="68" s="1"/>
  <c r="AT167" i="68"/>
  <c r="AT15" i="68"/>
  <c r="AT16" i="68" s="1"/>
  <c r="AT37" i="68" s="1"/>
  <c r="BT167" i="68"/>
  <c r="BT15" i="68"/>
  <c r="BT16" i="68" s="1"/>
  <c r="BT37" i="68" s="1"/>
  <c r="AS167" i="68"/>
  <c r="AS15" i="68"/>
  <c r="AS16" i="68" s="1"/>
  <c r="AS37" i="68" s="1"/>
  <c r="BU167" i="68"/>
  <c r="BU15" i="68"/>
  <c r="BU16" i="68" s="1"/>
  <c r="BU37" i="68" s="1"/>
  <c r="BK167" i="68"/>
  <c r="BK15" i="68"/>
  <c r="BK16" i="68" s="1"/>
  <c r="BK37" i="68" s="1"/>
  <c r="W167" i="68"/>
  <c r="W15" i="68"/>
  <c r="W16" i="68" s="1"/>
  <c r="W37" i="68" s="1"/>
  <c r="AP167" i="68"/>
  <c r="AP15" i="68"/>
  <c r="AP16" i="68" s="1"/>
  <c r="AP37" i="68" s="1"/>
  <c r="AK167" i="68"/>
  <c r="AK15" i="68"/>
  <c r="AK16" i="68" s="1"/>
  <c r="AK37" i="68" s="1"/>
  <c r="BP167" i="68"/>
  <c r="BP15" i="68"/>
  <c r="BP16" i="68" s="1"/>
  <c r="BP37" i="68" s="1"/>
  <c r="AF167" i="68"/>
  <c r="AF15" i="68"/>
  <c r="AF16" i="68" s="1"/>
  <c r="AF37" i="68" s="1"/>
  <c r="BG167" i="68"/>
  <c r="BG15" i="68"/>
  <c r="BG16" i="68" s="1"/>
  <c r="BG37" i="68" s="1"/>
  <c r="S167" i="68"/>
  <c r="S15" i="68"/>
  <c r="S16" i="68" s="1"/>
  <c r="S37" i="68" s="1"/>
  <c r="AL167" i="68"/>
  <c r="AL15" i="68"/>
  <c r="AL16" i="68" s="1"/>
  <c r="AL37" i="68" s="1"/>
  <c r="BQ167" i="68"/>
  <c r="BQ15" i="68"/>
  <c r="BQ16" i="68" s="1"/>
  <c r="BQ37" i="68" s="1"/>
  <c r="BL167" i="68"/>
  <c r="BL15" i="68"/>
  <c r="BL16" i="68" s="1"/>
  <c r="BL37" i="68" s="1"/>
  <c r="AB167" i="68"/>
  <c r="AB15" i="68"/>
  <c r="AB16" i="68" s="1"/>
  <c r="AB37" i="68" s="1"/>
  <c r="AE167" i="68"/>
  <c r="AE15" i="68"/>
  <c r="AE16" i="68" s="1"/>
  <c r="AE37" i="68" s="1"/>
  <c r="AG167" i="68"/>
  <c r="AG15" i="68"/>
  <c r="AG16" i="68" s="1"/>
  <c r="AG37" i="68" s="1"/>
  <c r="BC167" i="68"/>
  <c r="BC15" i="68"/>
  <c r="BC16" i="68" s="1"/>
  <c r="BC37" i="68" s="1"/>
  <c r="O167" i="68"/>
  <c r="O15" i="68"/>
  <c r="O16" i="68" s="1"/>
  <c r="O37" i="68" s="1"/>
  <c r="BS167" i="68"/>
  <c r="BS15" i="68"/>
  <c r="BS16" i="68" s="1"/>
  <c r="BS37" i="68" s="1"/>
  <c r="BV167" i="68"/>
  <c r="BV15" i="68"/>
  <c r="BV16" i="68" s="1"/>
  <c r="BV37" i="68" s="1"/>
  <c r="AH167" i="68"/>
  <c r="AH15" i="68"/>
  <c r="AH16" i="68" s="1"/>
  <c r="AH37" i="68" s="1"/>
  <c r="BM167" i="68"/>
  <c r="BM15" i="68"/>
  <c r="BM16" i="68" s="1"/>
  <c r="BM37" i="68" s="1"/>
  <c r="BH167" i="68"/>
  <c r="BH15" i="68"/>
  <c r="BH16" i="68" s="1"/>
  <c r="BH37" i="68" s="1"/>
  <c r="X167" i="68"/>
  <c r="X15" i="68"/>
  <c r="X16" i="68" s="1"/>
  <c r="X37" i="68" s="1"/>
  <c r="AC167" i="68"/>
  <c r="AC15" i="68"/>
  <c r="AC16" i="68" s="1"/>
  <c r="AC37" i="68" s="1"/>
  <c r="AY167" i="68"/>
  <c r="AY15" i="68"/>
  <c r="AY16" i="68" s="1"/>
  <c r="AY37" i="68" s="1"/>
  <c r="K15" i="68"/>
  <c r="K16" i="68" s="1"/>
  <c r="K37" i="68" s="1"/>
  <c r="K167" i="68"/>
  <c r="G15" i="68"/>
  <c r="G16" i="68" s="1"/>
  <c r="G37" i="68" s="1"/>
  <c r="N167" i="68"/>
  <c r="N15" i="68"/>
  <c r="N16" i="68" s="1"/>
  <c r="N37" i="68" s="1"/>
  <c r="F223" i="68"/>
  <c r="F15" i="68"/>
  <c r="F16" i="68" s="1"/>
  <c r="F37" i="68" s="1"/>
  <c r="I16" i="68"/>
  <c r="I37" i="68" s="1"/>
  <c r="I223" i="68"/>
  <c r="I231" i="68" s="1"/>
  <c r="I200" i="68" s="1"/>
  <c r="H16" i="68"/>
  <c r="H37" i="68" s="1"/>
  <c r="M15" i="68"/>
  <c r="M16" i="68" s="1"/>
  <c r="M37" i="68" s="1"/>
  <c r="L15" i="68"/>
  <c r="L16" i="68" s="1"/>
  <c r="L37" i="68" s="1"/>
  <c r="H223" i="68"/>
  <c r="H231" i="68" s="1"/>
  <c r="H211" i="68" s="1"/>
  <c r="G223" i="68"/>
  <c r="G221" i="68" s="1"/>
  <c r="AN43" i="68"/>
  <c r="AN44" i="68" s="1"/>
  <c r="J306" i="68"/>
  <c r="AO43" i="68"/>
  <c r="AO44" i="68" s="1"/>
  <c r="AJ43" i="68"/>
  <c r="AJ44" i="68" s="1"/>
  <c r="W43" i="68"/>
  <c r="W44" i="68" s="1"/>
  <c r="BG43" i="68"/>
  <c r="BG44" i="68" s="1"/>
  <c r="BL43" i="68"/>
  <c r="BL44" i="68" s="1"/>
  <c r="BC43" i="68"/>
  <c r="BC44" i="68" s="1"/>
  <c r="O306" i="68"/>
  <c r="BH43" i="68"/>
  <c r="BH44" i="68" s="1"/>
  <c r="X43" i="68"/>
  <c r="X44" i="68" s="1"/>
  <c r="K306" i="68"/>
  <c r="BD43" i="68"/>
  <c r="BD44" i="68" s="1"/>
  <c r="T306" i="68"/>
  <c r="Q43" i="68"/>
  <c r="Q44" i="68" s="1"/>
  <c r="BE43" i="68"/>
  <c r="BE44" i="68" s="1"/>
  <c r="AR43" i="68"/>
  <c r="AR44" i="68" s="1"/>
  <c r="P43" i="68"/>
  <c r="P44" i="68" s="1"/>
  <c r="AQ43" i="68"/>
  <c r="AQ44" i="68" s="1"/>
  <c r="BJ43" i="68"/>
  <c r="BJ44" i="68" s="1"/>
  <c r="H306" i="68"/>
  <c r="AD342" i="68"/>
  <c r="AD293" i="68"/>
  <c r="O342" i="68"/>
  <c r="O4" i="68" s="1"/>
  <c r="O5" i="68" s="1"/>
  <c r="BM231" i="68"/>
  <c r="BM43" i="68"/>
  <c r="BM44" i="68" s="1"/>
  <c r="K43" i="68"/>
  <c r="K44" i="68" s="1"/>
  <c r="BR231" i="68"/>
  <c r="BR43" i="68"/>
  <c r="BR44" i="68" s="1"/>
  <c r="AD231" i="68"/>
  <c r="AD43" i="68"/>
  <c r="AD44" i="68" s="1"/>
  <c r="BI231" i="68"/>
  <c r="BI43" i="68"/>
  <c r="BI44" i="68" s="1"/>
  <c r="AC295" i="68"/>
  <c r="AC342" i="68"/>
  <c r="AY295" i="68"/>
  <c r="AY342" i="68"/>
  <c r="T231" i="68"/>
  <c r="T43" i="68"/>
  <c r="T44" i="68" s="1"/>
  <c r="K295" i="68"/>
  <c r="K342" i="68"/>
  <c r="BN295" i="68"/>
  <c r="BN342" i="68"/>
  <c r="Z295" i="68"/>
  <c r="Z342" i="68"/>
  <c r="BI295" i="68"/>
  <c r="BI342" i="68"/>
  <c r="Y231" i="68"/>
  <c r="Y43" i="68"/>
  <c r="Y44" i="68" s="1"/>
  <c r="BD295" i="68"/>
  <c r="BD342" i="68"/>
  <c r="T295" i="68"/>
  <c r="T342" i="68"/>
  <c r="AU43" i="68"/>
  <c r="AU190" i="68" s="1"/>
  <c r="AG295" i="68"/>
  <c r="AG342" i="68"/>
  <c r="BN43" i="68"/>
  <c r="BN190" i="68" s="1"/>
  <c r="Z43" i="68"/>
  <c r="Z44" i="68" s="1"/>
  <c r="AZ43" i="68"/>
  <c r="AZ44" i="68" s="1"/>
  <c r="AU295" i="68"/>
  <c r="AU342" i="68"/>
  <c r="Y293" i="68"/>
  <c r="Y342" i="68"/>
  <c r="O295" i="68"/>
  <c r="BJ293" i="68"/>
  <c r="BJ342" i="68"/>
  <c r="V295" i="68"/>
  <c r="V342" i="68"/>
  <c r="BE295" i="68"/>
  <c r="BE342" i="68"/>
  <c r="U231" i="68"/>
  <c r="U43" i="68"/>
  <c r="U44" i="68" s="1"/>
  <c r="AZ293" i="68"/>
  <c r="AZ342" i="68"/>
  <c r="AC43" i="68"/>
  <c r="AC190" i="68" s="1"/>
  <c r="V231" i="68"/>
  <c r="V43" i="68"/>
  <c r="V44" i="68" s="1"/>
  <c r="BA231" i="68"/>
  <c r="BA43" i="68"/>
  <c r="BA44" i="68" s="1"/>
  <c r="U295" i="68"/>
  <c r="U342" i="68"/>
  <c r="P295" i="68"/>
  <c r="P342" i="68"/>
  <c r="AQ295" i="68"/>
  <c r="AQ342" i="68"/>
  <c r="X295" i="68"/>
  <c r="X342" i="68"/>
  <c r="X4" i="68" s="1"/>
  <c r="X5" i="68" s="1"/>
  <c r="BF295" i="68"/>
  <c r="BF342" i="68"/>
  <c r="R295" i="68"/>
  <c r="R342" i="68"/>
  <c r="BA295" i="68"/>
  <c r="BA342" i="68"/>
  <c r="AV43" i="68"/>
  <c r="AV44" i="68" s="1"/>
  <c r="L231" i="68"/>
  <c r="L211" i="68" s="1"/>
  <c r="L43" i="68"/>
  <c r="L44" i="68" s="1"/>
  <c r="AM231" i="68"/>
  <c r="AM43" i="68"/>
  <c r="AM44" i="68" s="1"/>
  <c r="BM295" i="68"/>
  <c r="BM342" i="68"/>
  <c r="BF231" i="68"/>
  <c r="BF43" i="68"/>
  <c r="BF44" i="68" s="1"/>
  <c r="R231" i="68"/>
  <c r="R43" i="68"/>
  <c r="R44" i="68" s="1"/>
  <c r="AV295" i="68"/>
  <c r="AV342" i="68"/>
  <c r="L295" i="68"/>
  <c r="AM295" i="68"/>
  <c r="AM342" i="68"/>
  <c r="BB295" i="68"/>
  <c r="BB342" i="68"/>
  <c r="N295" i="68"/>
  <c r="N342" i="68"/>
  <c r="AW231" i="68"/>
  <c r="AW43" i="68"/>
  <c r="AW44" i="68" s="1"/>
  <c r="Q295" i="68"/>
  <c r="Q342" i="68"/>
  <c r="H43" i="68"/>
  <c r="H44" i="68" s="1"/>
  <c r="H83" i="68" s="1"/>
  <c r="H192" i="68" s="1"/>
  <c r="AI231" i="68"/>
  <c r="AI43" i="68"/>
  <c r="AI44" i="68" s="1"/>
  <c r="BB231" i="68"/>
  <c r="BB43" i="68"/>
  <c r="BB44" i="68" s="1"/>
  <c r="N231" i="68"/>
  <c r="N43" i="68"/>
  <c r="N44" i="68" s="1"/>
  <c r="AW295" i="68"/>
  <c r="AW342" i="68"/>
  <c r="M231" i="68"/>
  <c r="M200" i="68" s="1"/>
  <c r="M43" i="68"/>
  <c r="M44" i="68" s="1"/>
  <c r="AR295" i="68"/>
  <c r="AR342" i="68"/>
  <c r="H295" i="68"/>
  <c r="AI295" i="68"/>
  <c r="AI342" i="68"/>
  <c r="AI4" i="68" s="1"/>
  <c r="AI5" i="68" s="1"/>
  <c r="AX295" i="68"/>
  <c r="AX342" i="68"/>
  <c r="J295" i="68"/>
  <c r="AS231" i="68"/>
  <c r="AS43" i="68"/>
  <c r="AS44" i="68" s="1"/>
  <c r="M295" i="68"/>
  <c r="BS43" i="68"/>
  <c r="BS190" i="68" s="1"/>
  <c r="AE43" i="68"/>
  <c r="AE44" i="68" s="1"/>
  <c r="AX43" i="68"/>
  <c r="AX44" i="68" s="1"/>
  <c r="J231" i="68"/>
  <c r="J211" i="68" s="1"/>
  <c r="J43" i="68"/>
  <c r="J44" i="68" s="1"/>
  <c r="AS295" i="68"/>
  <c r="AS342" i="68"/>
  <c r="I43" i="68"/>
  <c r="I190" i="68" s="1"/>
  <c r="AN295" i="68"/>
  <c r="AN342" i="68"/>
  <c r="BS295" i="68"/>
  <c r="BS342" i="68"/>
  <c r="AE295" i="68"/>
  <c r="AE342" i="68"/>
  <c r="AT295" i="68"/>
  <c r="AT342" i="68"/>
  <c r="I295" i="68"/>
  <c r="BO43" i="68"/>
  <c r="BO190" i="68" s="1"/>
  <c r="AA43" i="68"/>
  <c r="AA44" i="68" s="1"/>
  <c r="BC295" i="68"/>
  <c r="BC342" i="68"/>
  <c r="BC4" i="68" s="1"/>
  <c r="BC5" i="68" s="1"/>
  <c r="AT43" i="68"/>
  <c r="AT44" i="68" s="1"/>
  <c r="AO295" i="68"/>
  <c r="AO342" i="68"/>
  <c r="BT43" i="68"/>
  <c r="BT190" i="68" s="1"/>
  <c r="AJ293" i="68"/>
  <c r="AJ342" i="68"/>
  <c r="BO295" i="68"/>
  <c r="BO342" i="68"/>
  <c r="AA295" i="68"/>
  <c r="AA342" i="68"/>
  <c r="AP295" i="68"/>
  <c r="AP342" i="68"/>
  <c r="BU43" i="68"/>
  <c r="BU190" i="68" s="1"/>
  <c r="BT295" i="68"/>
  <c r="BT342" i="68"/>
  <c r="BK231" i="68"/>
  <c r="BK43" i="68"/>
  <c r="BK44" i="68" s="1"/>
  <c r="BH295" i="68"/>
  <c r="BH342" i="68"/>
  <c r="AI293" i="68"/>
  <c r="AP231" i="68"/>
  <c r="AP43" i="68"/>
  <c r="AP44" i="68" s="1"/>
  <c r="BU295" i="68"/>
  <c r="BU342" i="68"/>
  <c r="AK231" i="68"/>
  <c r="AK43" i="68"/>
  <c r="AK44" i="68" s="1"/>
  <c r="BP231" i="68"/>
  <c r="BP43" i="68"/>
  <c r="BP44" i="68" s="1"/>
  <c r="AF43" i="68"/>
  <c r="AF44" i="68" s="1"/>
  <c r="BK295" i="68"/>
  <c r="BK342" i="68"/>
  <c r="W295" i="68"/>
  <c r="W342" i="68"/>
  <c r="BV43" i="68"/>
  <c r="BV44" i="68" s="1"/>
  <c r="AY231" i="68"/>
  <c r="AY43" i="68"/>
  <c r="AY44" i="68" s="1"/>
  <c r="AL295" i="68"/>
  <c r="AL342" i="68"/>
  <c r="AL4" i="68" s="1"/>
  <c r="AL5" i="68" s="1"/>
  <c r="AK295" i="68"/>
  <c r="AK342" i="68"/>
  <c r="BP293" i="68"/>
  <c r="BP342" i="68"/>
  <c r="AF295" i="68"/>
  <c r="AF342" i="68"/>
  <c r="S231" i="68"/>
  <c r="S43" i="68"/>
  <c r="S44" i="68" s="1"/>
  <c r="BR295" i="68"/>
  <c r="BR342" i="68"/>
  <c r="BV231" i="68"/>
  <c r="AD295" i="68"/>
  <c r="O293" i="68"/>
  <c r="AL231" i="68"/>
  <c r="AL43" i="68"/>
  <c r="AL44" i="68" s="1"/>
  <c r="BQ43" i="68"/>
  <c r="BQ44" i="68" s="1"/>
  <c r="AB231" i="68"/>
  <c r="AB43" i="68"/>
  <c r="AB44" i="68" s="1"/>
  <c r="BG295" i="68"/>
  <c r="BG342" i="68"/>
  <c r="S295" i="68"/>
  <c r="S342" i="68"/>
  <c r="AH43" i="68"/>
  <c r="AH190" i="68" s="1"/>
  <c r="BV295" i="68"/>
  <c r="BV342" i="68"/>
  <c r="AH295" i="68"/>
  <c r="AH342" i="68"/>
  <c r="BQ295" i="68"/>
  <c r="BQ342" i="68"/>
  <c r="AG231" i="68"/>
  <c r="AG43" i="68"/>
  <c r="AG44" i="68" s="1"/>
  <c r="BL295" i="68"/>
  <c r="BL342" i="68"/>
  <c r="AB295" i="68"/>
  <c r="AB342" i="68"/>
  <c r="O231" i="68"/>
  <c r="O43" i="68"/>
  <c r="O44" i="68" s="1"/>
  <c r="F43" i="68"/>
  <c r="F44" i="68" s="1"/>
  <c r="G43" i="68"/>
  <c r="G44" i="68" s="1"/>
  <c r="G83" i="68" s="1"/>
  <c r="G293" i="68"/>
  <c r="F295" i="68"/>
  <c r="DE128" i="67"/>
  <c r="E220" i="68"/>
  <c r="E223" i="68"/>
  <c r="E194" i="68"/>
  <c r="X192" i="68"/>
  <c r="AO293" i="68"/>
  <c r="BE192" i="68"/>
  <c r="J192" i="68"/>
  <c r="AW192" i="68"/>
  <c r="BA192" i="68"/>
  <c r="T192" i="68"/>
  <c r="AS192" i="68"/>
  <c r="L192" i="68"/>
  <c r="BO192" i="68"/>
  <c r="BV192" i="68"/>
  <c r="AO192" i="68"/>
  <c r="BK192" i="68"/>
  <c r="P192" i="68"/>
  <c r="BR192" i="68"/>
  <c r="AK192" i="68"/>
  <c r="BG192" i="68"/>
  <c r="BN192" i="68"/>
  <c r="AG192" i="68"/>
  <c r="BC192" i="68"/>
  <c r="BS192" i="68"/>
  <c r="BJ192" i="68"/>
  <c r="AC192" i="68"/>
  <c r="AY192" i="68"/>
  <c r="BF192" i="68"/>
  <c r="Y192" i="68"/>
  <c r="BT192" i="68"/>
  <c r="AU192" i="68"/>
  <c r="BB192" i="68"/>
  <c r="U192" i="68"/>
  <c r="BP192" i="68"/>
  <c r="AQ192" i="68"/>
  <c r="AX192" i="68"/>
  <c r="Q192" i="68"/>
  <c r="BL192" i="68"/>
  <c r="AM192" i="68"/>
  <c r="AT192" i="68"/>
  <c r="M192" i="68"/>
  <c r="BH192" i="68"/>
  <c r="AI192" i="68"/>
  <c r="AP192" i="68"/>
  <c r="BD192" i="68"/>
  <c r="AE192" i="68"/>
  <c r="AL192" i="68"/>
  <c r="AZ192" i="68"/>
  <c r="AA192" i="68"/>
  <c r="AH192" i="68"/>
  <c r="AV192" i="68"/>
  <c r="W192" i="68"/>
  <c r="AD192" i="68"/>
  <c r="AR192" i="68"/>
  <c r="S192" i="68"/>
  <c r="Z192" i="68"/>
  <c r="BU192" i="68"/>
  <c r="AN192" i="68"/>
  <c r="O192" i="68"/>
  <c r="V192" i="68"/>
  <c r="BQ192" i="68"/>
  <c r="AJ192" i="68"/>
  <c r="K192" i="68"/>
  <c r="R192" i="68"/>
  <c r="BM192" i="68"/>
  <c r="AF192" i="68"/>
  <c r="N192" i="68"/>
  <c r="BI192" i="68"/>
  <c r="AB192" i="68"/>
  <c r="BL231" i="68"/>
  <c r="AJ295" i="68"/>
  <c r="AF231" i="68"/>
  <c r="BK293" i="68"/>
  <c r="H293" i="68"/>
  <c r="BG231" i="68"/>
  <c r="AL293" i="68"/>
  <c r="BT293" i="68"/>
  <c r="BU231" i="68"/>
  <c r="AA231" i="68"/>
  <c r="BN293" i="68"/>
  <c r="AU231" i="68"/>
  <c r="P293" i="68"/>
  <c r="AZ231" i="68"/>
  <c r="BN231" i="68"/>
  <c r="BE231" i="68"/>
  <c r="BJ295" i="68"/>
  <c r="AQ231" i="68"/>
  <c r="AY293" i="68"/>
  <c r="L293" i="68"/>
  <c r="BB293" i="68"/>
  <c r="AC293" i="68"/>
  <c r="AV293" i="68"/>
  <c r="Q231" i="68"/>
  <c r="K293" i="68"/>
  <c r="AC7" i="70"/>
  <c r="AC10" i="70"/>
  <c r="G13" i="70"/>
  <c r="U23" i="70" s="1"/>
  <c r="E225" i="68"/>
  <c r="E230" i="68"/>
  <c r="E224" i="68"/>
  <c r="AT231" i="68"/>
  <c r="BI293" i="68"/>
  <c r="BD293" i="68"/>
  <c r="BO293" i="68"/>
  <c r="AE231" i="68"/>
  <c r="AN293" i="68"/>
  <c r="AM293" i="68"/>
  <c r="I293" i="68"/>
  <c r="W231" i="68"/>
  <c r="AH231" i="68"/>
  <c r="AB293" i="68"/>
  <c r="AS293" i="68"/>
  <c r="AG293" i="68"/>
  <c r="AN231" i="68"/>
  <c r="AH293" i="68"/>
  <c r="X231" i="68"/>
  <c r="BS231" i="68"/>
  <c r="BT231" i="68"/>
  <c r="Z231" i="68"/>
  <c r="AT293" i="68"/>
  <c r="BC293" i="68"/>
  <c r="BD231" i="68"/>
  <c r="AW293" i="68"/>
  <c r="BO231" i="68"/>
  <c r="N293" i="68"/>
  <c r="AA293" i="68"/>
  <c r="AR293" i="68"/>
  <c r="U293" i="68"/>
  <c r="CJ43" i="67"/>
  <c r="CJ46" i="67" s="1"/>
  <c r="R60" i="65"/>
  <c r="R62" i="65"/>
  <c r="R47" i="65"/>
  <c r="R46" i="65"/>
  <c r="R48" i="65"/>
  <c r="S60" i="65"/>
  <c r="S62" i="65"/>
  <c r="S47" i="65"/>
  <c r="S46" i="65"/>
  <c r="S48" i="65"/>
  <c r="N48" i="65"/>
  <c r="N60" i="65"/>
  <c r="N62" i="65"/>
  <c r="N47" i="65"/>
  <c r="N46" i="65"/>
  <c r="O48" i="65"/>
  <c r="O60" i="65"/>
  <c r="O62" i="65"/>
  <c r="O47" i="65"/>
  <c r="O46" i="65"/>
  <c r="F46" i="65"/>
  <c r="F48" i="65"/>
  <c r="F60" i="65"/>
  <c r="F62" i="65"/>
  <c r="F47" i="65"/>
  <c r="K48" i="65"/>
  <c r="K60" i="65"/>
  <c r="K62" i="65"/>
  <c r="K47" i="65"/>
  <c r="K46" i="65"/>
  <c r="T60" i="65"/>
  <c r="T62" i="65"/>
  <c r="T47" i="65"/>
  <c r="T46" i="65"/>
  <c r="T48" i="65"/>
  <c r="P48" i="65"/>
  <c r="P60" i="65"/>
  <c r="P62" i="65"/>
  <c r="P47" i="65"/>
  <c r="P46" i="65"/>
  <c r="L48" i="65"/>
  <c r="L60" i="65"/>
  <c r="L62" i="65"/>
  <c r="L47" i="65"/>
  <c r="L46" i="65"/>
  <c r="H46" i="65"/>
  <c r="H48" i="65"/>
  <c r="H60" i="65"/>
  <c r="H62" i="65"/>
  <c r="H47" i="65"/>
  <c r="G46" i="65"/>
  <c r="G48" i="65"/>
  <c r="G60" i="65"/>
  <c r="G62" i="65"/>
  <c r="G47" i="65"/>
  <c r="I46" i="65"/>
  <c r="I48" i="65"/>
  <c r="I60" i="65"/>
  <c r="I62" i="65"/>
  <c r="I47" i="65"/>
  <c r="J48" i="65"/>
  <c r="J60" i="65"/>
  <c r="J62" i="65"/>
  <c r="J46" i="65"/>
  <c r="J47" i="65"/>
  <c r="P231" i="68"/>
  <c r="V293" i="68"/>
  <c r="AX231" i="68"/>
  <c r="AE293" i="68"/>
  <c r="F293" i="68"/>
  <c r="BS293" i="68"/>
  <c r="Y295" i="68"/>
  <c r="BH231" i="68"/>
  <c r="S293" i="68"/>
  <c r="BR293" i="68"/>
  <c r="BA293" i="68"/>
  <c r="BJ231" i="68"/>
  <c r="T293" i="68"/>
  <c r="DM128" i="67"/>
  <c r="CG128" i="67"/>
  <c r="EE128" i="67"/>
  <c r="CU51" i="67"/>
  <c r="CU54" i="67" s="1"/>
  <c r="T68" i="65"/>
  <c r="T67" i="65"/>
  <c r="T66" i="65"/>
  <c r="T65" i="65"/>
  <c r="T64" i="65"/>
  <c r="T63" i="65"/>
  <c r="T61" i="65"/>
  <c r="T59" i="65"/>
  <c r="T58" i="65"/>
  <c r="T57" i="65"/>
  <c r="T56" i="65"/>
  <c r="T54" i="65"/>
  <c r="T53" i="65"/>
  <c r="T52" i="65"/>
  <c r="T51" i="65"/>
  <c r="T50" i="65"/>
  <c r="T49" i="65"/>
  <c r="T45" i="65"/>
  <c r="T44" i="65"/>
  <c r="T43" i="65"/>
  <c r="T42" i="65"/>
  <c r="N68" i="65"/>
  <c r="N67" i="65"/>
  <c r="N66" i="65"/>
  <c r="N65" i="65"/>
  <c r="N64" i="65"/>
  <c r="N63" i="65"/>
  <c r="N61" i="65"/>
  <c r="N59" i="65"/>
  <c r="N58" i="65"/>
  <c r="N57" i="65"/>
  <c r="N56" i="65"/>
  <c r="N54" i="65"/>
  <c r="N53" i="65"/>
  <c r="N52" i="65"/>
  <c r="N51" i="65"/>
  <c r="N50" i="65"/>
  <c r="N49" i="65"/>
  <c r="N45" i="65"/>
  <c r="N44" i="65"/>
  <c r="N43" i="65"/>
  <c r="N42" i="65"/>
  <c r="I68" i="65"/>
  <c r="I67" i="65"/>
  <c r="I66" i="65"/>
  <c r="I65" i="65"/>
  <c r="I64" i="65"/>
  <c r="I63" i="65"/>
  <c r="I61" i="65"/>
  <c r="I59" i="65"/>
  <c r="I58" i="65"/>
  <c r="I57" i="65"/>
  <c r="I56" i="65"/>
  <c r="I54" i="65"/>
  <c r="I42" i="65"/>
  <c r="I53" i="65"/>
  <c r="I52" i="65"/>
  <c r="I51" i="65"/>
  <c r="I50" i="65"/>
  <c r="I49" i="65"/>
  <c r="I45" i="65"/>
  <c r="I44" i="65"/>
  <c r="I43" i="65"/>
  <c r="O68" i="65"/>
  <c r="O67" i="65"/>
  <c r="O66" i="65"/>
  <c r="O65" i="65"/>
  <c r="O64" i="65"/>
  <c r="O63" i="65"/>
  <c r="O61" i="65"/>
  <c r="O59" i="65"/>
  <c r="O58" i="65"/>
  <c r="O57" i="65"/>
  <c r="O56" i="65"/>
  <c r="O54" i="65"/>
  <c r="O50" i="65"/>
  <c r="O43" i="65"/>
  <c r="O42" i="65"/>
  <c r="O51" i="65"/>
  <c r="O44" i="65"/>
  <c r="O52" i="65"/>
  <c r="O53" i="65"/>
  <c r="O49" i="65"/>
  <c r="O45" i="65"/>
  <c r="L68" i="65"/>
  <c r="L67" i="65"/>
  <c r="L66" i="65"/>
  <c r="L65" i="65"/>
  <c r="L64" i="65"/>
  <c r="L63" i="65"/>
  <c r="L61" i="65"/>
  <c r="L59" i="65"/>
  <c r="L58" i="65"/>
  <c r="L57" i="65"/>
  <c r="L56" i="65"/>
  <c r="L54" i="65"/>
  <c r="L53" i="65"/>
  <c r="L52" i="65"/>
  <c r="L51" i="65"/>
  <c r="L50" i="65"/>
  <c r="L49" i="65"/>
  <c r="L45" i="65"/>
  <c r="L44" i="65"/>
  <c r="L43" i="65"/>
  <c r="L42" i="65"/>
  <c r="F68" i="65"/>
  <c r="F67" i="65"/>
  <c r="F66" i="65"/>
  <c r="F65" i="65"/>
  <c r="F64" i="65"/>
  <c r="F63" i="65"/>
  <c r="F61" i="65"/>
  <c r="F59" i="65"/>
  <c r="F58" i="65"/>
  <c r="F57" i="65"/>
  <c r="F56" i="65"/>
  <c r="F54" i="65"/>
  <c r="F53" i="65"/>
  <c r="F50" i="65"/>
  <c r="F51" i="65"/>
  <c r="F43" i="65"/>
  <c r="F44" i="65"/>
  <c r="F49" i="65"/>
  <c r="F52" i="65"/>
  <c r="F42" i="65"/>
  <c r="F45" i="65"/>
  <c r="J68" i="65"/>
  <c r="J67" i="65"/>
  <c r="J66" i="65"/>
  <c r="J65" i="65"/>
  <c r="J64" i="65"/>
  <c r="J63" i="65"/>
  <c r="J61" i="65"/>
  <c r="J59" i="65"/>
  <c r="J58" i="65"/>
  <c r="J57" i="65"/>
  <c r="J56" i="65"/>
  <c r="J54" i="65"/>
  <c r="J42" i="65"/>
  <c r="J53" i="65"/>
  <c r="J52" i="65"/>
  <c r="J51" i="65"/>
  <c r="J50" i="65"/>
  <c r="J49" i="65"/>
  <c r="J45" i="65"/>
  <c r="J44" i="65"/>
  <c r="J43" i="65"/>
  <c r="S68" i="65"/>
  <c r="S67" i="65"/>
  <c r="S66" i="65"/>
  <c r="S65" i="65"/>
  <c r="S64" i="65"/>
  <c r="S63" i="65"/>
  <c r="S61" i="65"/>
  <c r="S59" i="65"/>
  <c r="S58" i="65"/>
  <c r="S57" i="65"/>
  <c r="S56" i="65"/>
  <c r="S54" i="65"/>
  <c r="S53" i="65"/>
  <c r="S52" i="65"/>
  <c r="S51" i="65"/>
  <c r="S50" i="65"/>
  <c r="S49" i="65"/>
  <c r="S45" i="65"/>
  <c r="S44" i="65"/>
  <c r="S43" i="65"/>
  <c r="S42" i="65"/>
  <c r="H68" i="65"/>
  <c r="H67" i="65"/>
  <c r="H66" i="65"/>
  <c r="H65" i="65"/>
  <c r="H64" i="65"/>
  <c r="H63" i="65"/>
  <c r="H61" i="65"/>
  <c r="H59" i="65"/>
  <c r="H58" i="65"/>
  <c r="H57" i="65"/>
  <c r="H56" i="65"/>
  <c r="H54" i="65"/>
  <c r="H53" i="65"/>
  <c r="H52" i="65"/>
  <c r="H51" i="65"/>
  <c r="H50" i="65"/>
  <c r="H49" i="65"/>
  <c r="H45" i="65"/>
  <c r="H44" i="65"/>
  <c r="H43" i="65"/>
  <c r="H42" i="65"/>
  <c r="R68" i="65"/>
  <c r="R67" i="65"/>
  <c r="R66" i="65"/>
  <c r="R65" i="65"/>
  <c r="R64" i="65"/>
  <c r="R63" i="65"/>
  <c r="R61" i="65"/>
  <c r="R59" i="65"/>
  <c r="R58" i="65"/>
  <c r="R57" i="65"/>
  <c r="R56" i="65"/>
  <c r="R54" i="65"/>
  <c r="R42" i="65"/>
  <c r="R53" i="65"/>
  <c r="R52" i="65"/>
  <c r="R51" i="65"/>
  <c r="R50" i="65"/>
  <c r="R49" i="65"/>
  <c r="R45" i="65"/>
  <c r="R44" i="65"/>
  <c r="R43" i="65"/>
  <c r="P68" i="65"/>
  <c r="P67" i="65"/>
  <c r="P66" i="65"/>
  <c r="P65" i="65"/>
  <c r="P64" i="65"/>
  <c r="P63" i="65"/>
  <c r="P61" i="65"/>
  <c r="P59" i="65"/>
  <c r="P58" i="65"/>
  <c r="P57" i="65"/>
  <c r="P56" i="65"/>
  <c r="P54" i="65"/>
  <c r="P53" i="65"/>
  <c r="P52" i="65"/>
  <c r="P51" i="65"/>
  <c r="P50" i="65"/>
  <c r="P49" i="65"/>
  <c r="P45" i="65"/>
  <c r="P44" i="65"/>
  <c r="P43" i="65"/>
  <c r="P42" i="65"/>
  <c r="K68" i="65"/>
  <c r="K67" i="65"/>
  <c r="K66" i="65"/>
  <c r="K65" i="65"/>
  <c r="K64" i="65"/>
  <c r="K63" i="65"/>
  <c r="K61" i="65"/>
  <c r="K59" i="65"/>
  <c r="K58" i="65"/>
  <c r="K57" i="65"/>
  <c r="K56" i="65"/>
  <c r="K54" i="65"/>
  <c r="K42" i="65"/>
  <c r="K53" i="65"/>
  <c r="K52" i="65"/>
  <c r="K51" i="65"/>
  <c r="K50" i="65"/>
  <c r="K49" i="65"/>
  <c r="K45" i="65"/>
  <c r="K44" i="65"/>
  <c r="K43" i="65"/>
  <c r="G65" i="65"/>
  <c r="G57" i="65"/>
  <c r="G64" i="65"/>
  <c r="G56" i="65"/>
  <c r="G50" i="65"/>
  <c r="G42" i="65"/>
  <c r="G66" i="65"/>
  <c r="G58" i="65"/>
  <c r="G63" i="65"/>
  <c r="G54" i="65"/>
  <c r="G53" i="65"/>
  <c r="G45" i="65"/>
  <c r="G52" i="65"/>
  <c r="G44" i="65"/>
  <c r="G49" i="65"/>
  <c r="G61" i="65"/>
  <c r="G68" i="65"/>
  <c r="G51" i="65"/>
  <c r="G43" i="65"/>
  <c r="G67" i="65"/>
  <c r="G59" i="65"/>
  <c r="E219" i="68"/>
  <c r="M293" i="68"/>
  <c r="AV231" i="68"/>
  <c r="E83" i="65"/>
  <c r="E85" i="65" s="1"/>
  <c r="E95" i="65" s="1"/>
  <c r="E36" i="65" s="1"/>
  <c r="E37" i="65" s="1"/>
  <c r="AX293" i="68"/>
  <c r="R293" i="68"/>
  <c r="BG293" i="68"/>
  <c r="BQ293" i="68"/>
  <c r="BL293" i="68"/>
  <c r="AK31" i="65"/>
  <c r="AU293" i="68"/>
  <c r="BM52" i="67"/>
  <c r="BM55" i="67" s="1"/>
  <c r="AK293" i="68"/>
  <c r="BH293" i="68"/>
  <c r="AZ86" i="65"/>
  <c r="AH86" i="65"/>
  <c r="AG128" i="67"/>
  <c r="DY51" i="67"/>
  <c r="DY54" i="67" s="1"/>
  <c r="EV44" i="67"/>
  <c r="EV47" i="67" s="1"/>
  <c r="AG43" i="67"/>
  <c r="AG46" i="67" s="1"/>
  <c r="BM293" i="68"/>
  <c r="BC231" i="68"/>
  <c r="AR231" i="68"/>
  <c r="G295" i="68"/>
  <c r="BF293" i="68"/>
  <c r="Z293" i="68"/>
  <c r="J128" i="67"/>
  <c r="CS51" i="67"/>
  <c r="CS54" i="67" s="1"/>
  <c r="DP43" i="67"/>
  <c r="DP46" i="67" s="1"/>
  <c r="AF293" i="68"/>
  <c r="AQ293" i="68"/>
  <c r="Y23" i="66"/>
  <c r="G19" i="70"/>
  <c r="I19" i="70" s="1"/>
  <c r="BP295" i="68"/>
  <c r="AJ231" i="68"/>
  <c r="E19" i="70"/>
  <c r="AC231" i="68"/>
  <c r="AO231" i="68"/>
  <c r="Q293" i="68"/>
  <c r="X293" i="68"/>
  <c r="K231" i="68"/>
  <c r="AZ295" i="68"/>
  <c r="BE293" i="68"/>
  <c r="W293" i="68"/>
  <c r="BV293" i="68"/>
  <c r="AP293" i="68"/>
  <c r="J293" i="68"/>
  <c r="EW44" i="67"/>
  <c r="EW47" i="67" s="1"/>
  <c r="CB51" i="67"/>
  <c r="CB54" i="67" s="1"/>
  <c r="Y51" i="67"/>
  <c r="Y54" i="67" s="1"/>
  <c r="DQ51" i="67"/>
  <c r="DQ54" i="67" s="1"/>
  <c r="CK52" i="67"/>
  <c r="CK55" i="67" s="1"/>
  <c r="EN52" i="67"/>
  <c r="EN55" i="67" s="1"/>
  <c r="DH43" i="67"/>
  <c r="DH46" i="67" s="1"/>
  <c r="BE44" i="67"/>
  <c r="BE47" i="67" s="1"/>
  <c r="J86" i="65"/>
  <c r="J83" i="65"/>
  <c r="J31" i="65"/>
  <c r="AL31" i="65"/>
  <c r="AB43" i="67"/>
  <c r="AB46" i="67" s="1"/>
  <c r="DT51" i="67"/>
  <c r="DT54" i="67" s="1"/>
  <c r="AI51" i="67"/>
  <c r="AI54" i="67" s="1"/>
  <c r="BJ307" i="68"/>
  <c r="BJ168" i="68"/>
  <c r="BJ32" i="68"/>
  <c r="BJ33" i="68" s="1"/>
  <c r="AT307" i="68"/>
  <c r="AT168" i="68"/>
  <c r="AT32" i="68"/>
  <c r="AT33" i="68" s="1"/>
  <c r="AD307" i="68"/>
  <c r="AD168" i="68"/>
  <c r="AD32" i="68"/>
  <c r="AD33" i="68" s="1"/>
  <c r="N307" i="68"/>
  <c r="N168" i="68"/>
  <c r="N32" i="68"/>
  <c r="N33" i="68" s="1"/>
  <c r="BU307" i="68"/>
  <c r="BU168" i="68"/>
  <c r="BU32" i="68"/>
  <c r="BU33" i="68" s="1"/>
  <c r="AS307" i="68"/>
  <c r="AS168" i="68"/>
  <c r="AS32" i="68"/>
  <c r="AS33" i="68" s="1"/>
  <c r="AG307" i="68"/>
  <c r="AG168" i="68"/>
  <c r="AG32" i="68"/>
  <c r="AG33" i="68" s="1"/>
  <c r="Y307" i="68"/>
  <c r="Y168" i="68"/>
  <c r="Y32" i="68"/>
  <c r="Y33" i="68" s="1"/>
  <c r="AV168" i="68"/>
  <c r="AV32" i="68"/>
  <c r="AV33" i="68" s="1"/>
  <c r="AV307" i="68"/>
  <c r="AN168" i="68"/>
  <c r="AN32" i="68"/>
  <c r="AN33" i="68" s="1"/>
  <c r="AN307" i="68"/>
  <c r="L32" i="68"/>
  <c r="L307" i="68"/>
  <c r="BS168" i="68"/>
  <c r="BS32" i="68"/>
  <c r="BS33" i="68" s="1"/>
  <c r="BS307" i="68"/>
  <c r="AY168" i="68"/>
  <c r="AY32" i="68"/>
  <c r="AY33" i="68" s="1"/>
  <c r="AY307" i="68"/>
  <c r="AE168" i="68"/>
  <c r="AE32" i="68"/>
  <c r="AE33" i="68" s="1"/>
  <c r="AE307" i="68"/>
  <c r="S168" i="68"/>
  <c r="S32" i="68"/>
  <c r="S33" i="68" s="1"/>
  <c r="S307" i="68"/>
  <c r="BN307" i="68"/>
  <c r="BN168" i="68"/>
  <c r="BN32" i="68"/>
  <c r="BN33" i="68" s="1"/>
  <c r="AX307" i="68"/>
  <c r="AX168" i="68"/>
  <c r="AX32" i="68"/>
  <c r="AX33" i="68" s="1"/>
  <c r="AH307" i="68"/>
  <c r="AH168" i="68"/>
  <c r="AH32" i="68"/>
  <c r="AH33" i="68" s="1"/>
  <c r="R307" i="68"/>
  <c r="R168" i="68"/>
  <c r="R32" i="68"/>
  <c r="R33" i="68" s="1"/>
  <c r="BM307" i="68"/>
  <c r="BM168" i="68"/>
  <c r="BM32" i="68"/>
  <c r="BM33" i="68" s="1"/>
  <c r="BE307" i="68"/>
  <c r="BE168" i="68"/>
  <c r="BE32" i="68"/>
  <c r="BE33" i="68" s="1"/>
  <c r="AK307" i="68"/>
  <c r="AK168" i="68"/>
  <c r="AK32" i="68"/>
  <c r="AK33" i="68" s="1"/>
  <c r="Q307" i="68"/>
  <c r="Q168" i="68"/>
  <c r="Q32" i="68"/>
  <c r="Q33" i="68" s="1"/>
  <c r="I307" i="68"/>
  <c r="I32" i="68"/>
  <c r="BP168" i="68"/>
  <c r="BP32" i="68"/>
  <c r="BP33" i="68" s="1"/>
  <c r="BP307" i="68"/>
  <c r="BH168" i="68"/>
  <c r="BH32" i="68"/>
  <c r="BH33" i="68" s="1"/>
  <c r="BH307" i="68"/>
  <c r="AZ168" i="68"/>
  <c r="AZ32" i="68"/>
  <c r="AZ33" i="68" s="1"/>
  <c r="AZ307" i="68"/>
  <c r="AF168" i="68"/>
  <c r="AF32" i="68"/>
  <c r="AF33" i="68" s="1"/>
  <c r="AF307" i="68"/>
  <c r="X168" i="68"/>
  <c r="X32" i="68"/>
  <c r="X33" i="68" s="1"/>
  <c r="X307" i="68"/>
  <c r="BK168" i="68"/>
  <c r="BK32" i="68"/>
  <c r="BK33" i="68" s="1"/>
  <c r="BK307" i="68"/>
  <c r="AQ168" i="68"/>
  <c r="AQ32" i="68"/>
  <c r="AQ33" i="68" s="1"/>
  <c r="AQ307" i="68"/>
  <c r="W168" i="68"/>
  <c r="W32" i="68"/>
  <c r="W33" i="68" s="1"/>
  <c r="W307" i="68"/>
  <c r="G32" i="68"/>
  <c r="G307" i="68"/>
  <c r="BR307" i="68"/>
  <c r="BR168" i="68"/>
  <c r="BR32" i="68"/>
  <c r="BR33" i="68" s="1"/>
  <c r="BB307" i="68"/>
  <c r="BB168" i="68"/>
  <c r="BB32" i="68"/>
  <c r="BB33" i="68" s="1"/>
  <c r="AL307" i="68"/>
  <c r="AL168" i="68"/>
  <c r="AL32" i="68"/>
  <c r="AL33" i="68" s="1"/>
  <c r="V307" i="68"/>
  <c r="V168" i="68"/>
  <c r="V32" i="68"/>
  <c r="V33" i="68" s="1"/>
  <c r="F307" i="68"/>
  <c r="F32" i="68"/>
  <c r="F33" i="68" s="1"/>
  <c r="F194" i="68" s="1"/>
  <c r="AW307" i="68"/>
  <c r="AW168" i="68"/>
  <c r="AW32" i="68"/>
  <c r="AW33" i="68" s="1"/>
  <c r="AO307" i="68"/>
  <c r="AO168" i="68"/>
  <c r="AO32" i="68"/>
  <c r="AO33" i="68" s="1"/>
  <c r="AC307" i="68"/>
  <c r="AC168" i="68"/>
  <c r="AC32" i="68"/>
  <c r="AC33" i="68" s="1"/>
  <c r="U307" i="68"/>
  <c r="U168" i="68"/>
  <c r="U32" i="68"/>
  <c r="U33" i="68" s="1"/>
  <c r="AR168" i="68"/>
  <c r="AR32" i="68"/>
  <c r="AR33" i="68" s="1"/>
  <c r="AR307" i="68"/>
  <c r="AJ168" i="68"/>
  <c r="AJ32" i="68"/>
  <c r="AJ33" i="68" s="1"/>
  <c r="AJ307" i="68"/>
  <c r="P168" i="68"/>
  <c r="P32" i="68"/>
  <c r="P33" i="68" s="1"/>
  <c r="P307" i="68"/>
  <c r="H32" i="68"/>
  <c r="H307" i="68"/>
  <c r="BC168" i="68"/>
  <c r="BC32" i="68"/>
  <c r="BC33" i="68" s="1"/>
  <c r="BC307" i="68"/>
  <c r="AI168" i="68"/>
  <c r="AI32" i="68"/>
  <c r="AI33" i="68" s="1"/>
  <c r="AI307" i="68"/>
  <c r="AA168" i="68"/>
  <c r="AA32" i="68"/>
  <c r="AA33" i="68" s="1"/>
  <c r="AA307" i="68"/>
  <c r="K168" i="68"/>
  <c r="K32" i="68"/>
  <c r="K33" i="68" s="1"/>
  <c r="K307" i="68"/>
  <c r="BV307" i="68"/>
  <c r="BV168" i="68"/>
  <c r="BV32" i="68"/>
  <c r="BV33" i="68" s="1"/>
  <c r="BF307" i="68"/>
  <c r="BF168" i="68"/>
  <c r="BF32" i="68"/>
  <c r="BF33" i="68" s="1"/>
  <c r="AP307" i="68"/>
  <c r="AP168" i="68"/>
  <c r="AP32" i="68"/>
  <c r="AP33" i="68" s="1"/>
  <c r="Z307" i="68"/>
  <c r="Z168" i="68"/>
  <c r="Z32" i="68"/>
  <c r="Z33" i="68" s="1"/>
  <c r="J307" i="68"/>
  <c r="J32" i="68"/>
  <c r="BQ307" i="68"/>
  <c r="BQ168" i="68"/>
  <c r="BQ32" i="68"/>
  <c r="BQ33" i="68" s="1"/>
  <c r="BI307" i="68"/>
  <c r="BI168" i="68"/>
  <c r="BI32" i="68"/>
  <c r="BI33" i="68" s="1"/>
  <c r="BA307" i="68"/>
  <c r="BA168" i="68"/>
  <c r="BA32" i="68"/>
  <c r="BA33" i="68" s="1"/>
  <c r="M307" i="68"/>
  <c r="M32" i="68"/>
  <c r="BT168" i="68"/>
  <c r="BT32" i="68"/>
  <c r="BT33" i="68" s="1"/>
  <c r="BT307" i="68"/>
  <c r="BL168" i="68"/>
  <c r="BL32" i="68"/>
  <c r="BL33" i="68" s="1"/>
  <c r="BL307" i="68"/>
  <c r="BD168" i="68"/>
  <c r="BD32" i="68"/>
  <c r="BD33" i="68" s="1"/>
  <c r="BD307" i="68"/>
  <c r="AB168" i="68"/>
  <c r="AB32" i="68"/>
  <c r="AB33" i="68" s="1"/>
  <c r="AB307" i="68"/>
  <c r="T168" i="68"/>
  <c r="T32" i="68"/>
  <c r="T33" i="68" s="1"/>
  <c r="T307" i="68"/>
  <c r="BO168" i="68"/>
  <c r="BO32" i="68"/>
  <c r="BO33" i="68" s="1"/>
  <c r="BO307" i="68"/>
  <c r="BG168" i="68"/>
  <c r="BG32" i="68"/>
  <c r="BG33" i="68" s="1"/>
  <c r="BG307" i="68"/>
  <c r="AU168" i="68"/>
  <c r="AU32" i="68"/>
  <c r="AU33" i="68" s="1"/>
  <c r="AU307" i="68"/>
  <c r="AM168" i="68"/>
  <c r="AM32" i="68"/>
  <c r="AM33" i="68" s="1"/>
  <c r="AM307" i="68"/>
  <c r="O168" i="68"/>
  <c r="O32" i="68"/>
  <c r="O33" i="68" s="1"/>
  <c r="O307" i="68"/>
  <c r="AC128" i="67"/>
  <c r="M128" i="67"/>
  <c r="EW43" i="67"/>
  <c r="EW46" i="67" s="1"/>
  <c r="DQ44" i="67"/>
  <c r="DQ47" i="67" s="1"/>
  <c r="CK51" i="67"/>
  <c r="CK54" i="67" s="1"/>
  <c r="EN44" i="67"/>
  <c r="EN47" i="67" s="1"/>
  <c r="DX44" i="67"/>
  <c r="DX47" i="67" s="1"/>
  <c r="DH51" i="67"/>
  <c r="DH54" i="67" s="1"/>
  <c r="CB44" i="67"/>
  <c r="CB47" i="67" s="1"/>
  <c r="H44" i="67"/>
  <c r="H47" i="67" s="1"/>
  <c r="BE43" i="67"/>
  <c r="BE46" i="67" s="1"/>
  <c r="Y44" i="67"/>
  <c r="Y47" i="67" s="1"/>
  <c r="EW51" i="67"/>
  <c r="EW54" i="67" s="1"/>
  <c r="DQ43" i="67"/>
  <c r="DQ46" i="67" s="1"/>
  <c r="CK44" i="67"/>
  <c r="CK47" i="67" s="1"/>
  <c r="EN51" i="67"/>
  <c r="EN54" i="67" s="1"/>
  <c r="DH52" i="67"/>
  <c r="DH55" i="67" s="1"/>
  <c r="CB52" i="67"/>
  <c r="CB55" i="67" s="1"/>
  <c r="BE52" i="67"/>
  <c r="BE55" i="67" s="1"/>
  <c r="Y43" i="67"/>
  <c r="Y46" i="67" s="1"/>
  <c r="D77" i="65"/>
  <c r="D83" i="65" s="1"/>
  <c r="D85" i="65" s="1"/>
  <c r="AX31" i="65"/>
  <c r="CN52" i="67"/>
  <c r="CN55" i="67" s="1"/>
  <c r="CN44" i="67"/>
  <c r="CN47" i="67" s="1"/>
  <c r="AG31" i="65"/>
  <c r="M83" i="65"/>
  <c r="M85" i="65" s="1"/>
  <c r="M95" i="65" s="1"/>
  <c r="M36" i="65" s="1"/>
  <c r="M37" i="65" s="1"/>
  <c r="AJ86" i="65"/>
  <c r="AV31" i="65"/>
  <c r="AD53" i="66"/>
  <c r="AD54" i="66" s="1"/>
  <c r="I31" i="65"/>
  <c r="I86" i="65"/>
  <c r="H86" i="65"/>
  <c r="H31" i="65"/>
  <c r="AN23" i="66"/>
  <c r="AN53" i="66"/>
  <c r="AN54" i="66" s="1"/>
  <c r="DY52" i="67"/>
  <c r="DY55" i="67" s="1"/>
  <c r="CS44" i="67"/>
  <c r="CS47" i="67" s="1"/>
  <c r="AC51" i="67"/>
  <c r="AC54" i="67" s="1"/>
  <c r="EV43" i="67"/>
  <c r="EV46" i="67" s="1"/>
  <c r="DP51" i="67"/>
  <c r="DP54" i="67" s="1"/>
  <c r="CJ51" i="67"/>
  <c r="CJ54" i="67" s="1"/>
  <c r="BM43" i="67"/>
  <c r="BM46" i="67" s="1"/>
  <c r="AG52" i="67"/>
  <c r="AG55" i="67" s="1"/>
  <c r="I83" i="65"/>
  <c r="I85" i="65" s="1"/>
  <c r="I95" i="65" s="1"/>
  <c r="I36" i="65" s="1"/>
  <c r="I37" i="65" s="1"/>
  <c r="DY44" i="67"/>
  <c r="DY47" i="67" s="1"/>
  <c r="CS43" i="67"/>
  <c r="CS46" i="67" s="1"/>
  <c r="EV51" i="67"/>
  <c r="EV54" i="67" s="1"/>
  <c r="DP44" i="67"/>
  <c r="DP47" i="67" s="1"/>
  <c r="CJ52" i="67"/>
  <c r="CJ55" i="67" s="1"/>
  <c r="G43" i="67"/>
  <c r="G46" i="67" s="1"/>
  <c r="BM51" i="67"/>
  <c r="BM54" i="67" s="1"/>
  <c r="AG51" i="67"/>
  <c r="AG54" i="67" s="1"/>
  <c r="AH53" i="66"/>
  <c r="AH54" i="66" s="1"/>
  <c r="AR23" i="66"/>
  <c r="AH42" i="70"/>
  <c r="AG42" i="70"/>
  <c r="AH23" i="66"/>
  <c r="AT53" i="66"/>
  <c r="AT54" i="66" s="1"/>
  <c r="Y53" i="66"/>
  <c r="Y54" i="66" s="1"/>
  <c r="AA23" i="66"/>
  <c r="AG53" i="66"/>
  <c r="AG54" i="66" s="1"/>
  <c r="AG23" i="66"/>
  <c r="AS23" i="66"/>
  <c r="AM23" i="66"/>
  <c r="AT23" i="66"/>
  <c r="CK128" i="67"/>
  <c r="EW128" i="67"/>
  <c r="V31" i="65"/>
  <c r="BS44" i="67"/>
  <c r="BS47" i="67" s="1"/>
  <c r="CN43" i="67"/>
  <c r="CN46" i="67" s="1"/>
  <c r="AT52" i="67"/>
  <c r="AT55" i="67" s="1"/>
  <c r="G44" i="67"/>
  <c r="G47" i="67" s="1"/>
  <c r="AE31" i="65"/>
  <c r="EL128" i="67"/>
  <c r="AR53" i="66"/>
  <c r="AR54" i="66" s="1"/>
  <c r="D59" i="67"/>
  <c r="AC44" i="67"/>
  <c r="AC47" i="67" s="1"/>
  <c r="AB44" i="67"/>
  <c r="AB47" i="67" s="1"/>
  <c r="Z43" i="67"/>
  <c r="Z46" i="67" s="1"/>
  <c r="CO44" i="67"/>
  <c r="CO47" i="67" s="1"/>
  <c r="AF51" i="67"/>
  <c r="AF54" i="67" s="1"/>
  <c r="DF44" i="67"/>
  <c r="DF47" i="67" s="1"/>
  <c r="DF51" i="67"/>
  <c r="DF54" i="67" s="1"/>
  <c r="AO51" i="67"/>
  <c r="AO54" i="67" s="1"/>
  <c r="EJ43" i="67"/>
  <c r="EJ46" i="67" s="1"/>
  <c r="ED43" i="67"/>
  <c r="ED46" i="67" s="1"/>
  <c r="AT43" i="67"/>
  <c r="AT46" i="67" s="1"/>
  <c r="DA43" i="67"/>
  <c r="DA46" i="67" s="1"/>
  <c r="DX51" i="67"/>
  <c r="DX54" i="67" s="1"/>
  <c r="EG44" i="67"/>
  <c r="EG47" i="67" s="1"/>
  <c r="I52" i="67"/>
  <c r="I55" i="67" s="1"/>
  <c r="DA44" i="67"/>
  <c r="DA47" i="67" s="1"/>
  <c r="DX52" i="67"/>
  <c r="DX55" i="67" s="1"/>
  <c r="AO52" i="67"/>
  <c r="AO55" i="67" s="1"/>
  <c r="DA52" i="67"/>
  <c r="DA55" i="67" s="1"/>
  <c r="I44" i="67"/>
  <c r="I47" i="67" s="1"/>
  <c r="AR52" i="67"/>
  <c r="AR55" i="67" s="1"/>
  <c r="I43" i="67"/>
  <c r="I46" i="67" s="1"/>
  <c r="BU44" i="67"/>
  <c r="BU47" i="67" s="1"/>
  <c r="CR44" i="67"/>
  <c r="CR47" i="67" s="1"/>
  <c r="EG43" i="67"/>
  <c r="EG46" i="67" s="1"/>
  <c r="BU43" i="67"/>
  <c r="BU46" i="67" s="1"/>
  <c r="CR43" i="67"/>
  <c r="CR46" i="67" s="1"/>
  <c r="EG51" i="67"/>
  <c r="EG54" i="67" s="1"/>
  <c r="BU52" i="67"/>
  <c r="BU55" i="67" s="1"/>
  <c r="CR51" i="67"/>
  <c r="CR54" i="67" s="1"/>
  <c r="AO44" i="67"/>
  <c r="AO47" i="67" s="1"/>
  <c r="AA43" i="67"/>
  <c r="AA46" i="67" s="1"/>
  <c r="P52" i="67"/>
  <c r="P55" i="67" s="1"/>
  <c r="AT31" i="65"/>
  <c r="AM86" i="65"/>
  <c r="CS128" i="67"/>
  <c r="AS86" i="65"/>
  <c r="AC86" i="65"/>
  <c r="AJ23" i="66"/>
  <c r="AU23" i="66"/>
  <c r="EW130" i="67"/>
  <c r="EW39" i="67" s="1"/>
  <c r="EW40" i="67" s="1"/>
  <c r="CK130" i="67"/>
  <c r="CK39" i="67" s="1"/>
  <c r="CK40" i="67" s="1"/>
  <c r="Y130" i="67"/>
  <c r="Y39" i="67" s="1"/>
  <c r="Y40" i="67" s="1"/>
  <c r="D130" i="67"/>
  <c r="CM43" i="67"/>
  <c r="CM46" i="67" s="1"/>
  <c r="EH43" i="67"/>
  <c r="EH46" i="67" s="1"/>
  <c r="BV51" i="67"/>
  <c r="BV54" i="67" s="1"/>
  <c r="J44" i="67"/>
  <c r="J47" i="67" s="1"/>
  <c r="AO86" i="65"/>
  <c r="Y86" i="65"/>
  <c r="AU53" i="66"/>
  <c r="AU54" i="66" s="1"/>
  <c r="AJ53" i="66"/>
  <c r="AJ54" i="66" s="1"/>
  <c r="CU128" i="67"/>
  <c r="EH51" i="67"/>
  <c r="EH54" i="67" s="1"/>
  <c r="J52" i="67"/>
  <c r="J55" i="67" s="1"/>
  <c r="AB53" i="66"/>
  <c r="AB54" i="66" s="1"/>
  <c r="AQ53" i="66"/>
  <c r="AQ54" i="66" s="1"/>
  <c r="AQ23" i="66"/>
  <c r="AW53" i="66"/>
  <c r="AW54" i="66" s="1"/>
  <c r="AB23" i="66"/>
  <c r="AW23" i="66"/>
  <c r="AZ53" i="66"/>
  <c r="AZ54" i="66" s="1"/>
  <c r="AE23" i="66"/>
  <c r="AF23" i="66"/>
  <c r="Z23" i="66"/>
  <c r="Z53" i="66"/>
  <c r="Z54" i="66" s="1"/>
  <c r="AE53" i="66"/>
  <c r="AE54" i="66" s="1"/>
  <c r="AF53" i="66"/>
  <c r="AF54" i="66" s="1"/>
  <c r="AM53" i="66"/>
  <c r="AM54" i="66" s="1"/>
  <c r="AS53" i="66"/>
  <c r="AS54" i="66" s="1"/>
  <c r="AY53" i="66"/>
  <c r="AY54" i="66" s="1"/>
  <c r="AY23" i="66"/>
  <c r="AK23" i="66"/>
  <c r="AI23" i="66"/>
  <c r="AZ23" i="66"/>
  <c r="AI53" i="66"/>
  <c r="AI54" i="66" s="1"/>
  <c r="AK53" i="66"/>
  <c r="AK54" i="66" s="1"/>
  <c r="AX53" i="66"/>
  <c r="AX54" i="66" s="1"/>
  <c r="AC53" i="66"/>
  <c r="AC54" i="66" s="1"/>
  <c r="AV53" i="66"/>
  <c r="AV54" i="66" s="1"/>
  <c r="AC23" i="66"/>
  <c r="AV23" i="66"/>
  <c r="D51" i="67"/>
  <c r="D54" i="67" s="1"/>
  <c r="E54" i="78"/>
  <c r="AB83" i="65"/>
  <c r="AB85" i="65" s="1"/>
  <c r="AB95" i="65" s="1"/>
  <c r="AB36" i="65" s="1"/>
  <c r="AB37" i="65" s="1"/>
  <c r="D80" i="67"/>
  <c r="D79" i="67"/>
  <c r="DY64" i="67"/>
  <c r="DY77" i="67" s="1"/>
  <c r="DY66" i="67"/>
  <c r="DY79" i="67" s="1"/>
  <c r="DY67" i="67"/>
  <c r="DY80" i="67" s="1"/>
  <c r="DY63" i="67"/>
  <c r="DY76" i="67" s="1"/>
  <c r="DY68" i="67"/>
  <c r="DY81" i="67" s="1"/>
  <c r="DY69" i="67"/>
  <c r="DY82" i="67" s="1"/>
  <c r="DY65" i="67"/>
  <c r="DY78" i="67" s="1"/>
  <c r="DY70" i="67"/>
  <c r="DY83" i="67" s="1"/>
  <c r="DY72" i="67"/>
  <c r="DY85" i="67" s="1"/>
  <c r="DY73" i="67"/>
  <c r="DY86" i="67" s="1"/>
  <c r="DY71" i="67"/>
  <c r="DY84" i="67" s="1"/>
  <c r="DY74" i="67"/>
  <c r="DY87" i="67" s="1"/>
  <c r="DY94" i="67"/>
  <c r="DY107" i="67" s="1"/>
  <c r="DY91" i="67"/>
  <c r="DY104" i="67" s="1"/>
  <c r="DY92" i="67"/>
  <c r="DY105" i="67" s="1"/>
  <c r="DY98" i="67"/>
  <c r="DY111" i="67" s="1"/>
  <c r="DY95" i="67"/>
  <c r="DY108" i="67" s="1"/>
  <c r="DY99" i="67"/>
  <c r="DY112" i="67" s="1"/>
  <c r="DY97" i="67"/>
  <c r="DY110" i="67" s="1"/>
  <c r="DY102" i="67"/>
  <c r="DY115" i="67" s="1"/>
  <c r="DY96" i="67"/>
  <c r="DY109" i="67" s="1"/>
  <c r="DY93" i="67"/>
  <c r="DY106" i="67" s="1"/>
  <c r="DY101" i="67"/>
  <c r="DY114" i="67" s="1"/>
  <c r="DY100" i="67"/>
  <c r="DY113" i="67" s="1"/>
  <c r="DI64" i="67"/>
  <c r="DI77" i="67" s="1"/>
  <c r="DI66" i="67"/>
  <c r="DI79" i="67" s="1"/>
  <c r="DI67" i="67"/>
  <c r="DI80" i="67" s="1"/>
  <c r="DI63" i="67"/>
  <c r="DI76" i="67" s="1"/>
  <c r="DI68" i="67"/>
  <c r="DI81" i="67" s="1"/>
  <c r="DI69" i="67"/>
  <c r="DI82" i="67" s="1"/>
  <c r="DI65" i="67"/>
  <c r="DI78" i="67" s="1"/>
  <c r="DI70" i="67"/>
  <c r="DI83" i="67" s="1"/>
  <c r="DI72" i="67"/>
  <c r="DI85" i="67" s="1"/>
  <c r="DI73" i="67"/>
  <c r="DI86" i="67" s="1"/>
  <c r="DI71" i="67"/>
  <c r="DI84" i="67" s="1"/>
  <c r="DI74" i="67"/>
  <c r="DI87" i="67" s="1"/>
  <c r="DI94" i="67"/>
  <c r="DI107" i="67" s="1"/>
  <c r="DI91" i="67"/>
  <c r="DI104" i="67" s="1"/>
  <c r="DI92" i="67"/>
  <c r="DI105" i="67" s="1"/>
  <c r="DI98" i="67"/>
  <c r="DI111" i="67" s="1"/>
  <c r="DI95" i="67"/>
  <c r="DI108" i="67" s="1"/>
  <c r="DI99" i="67"/>
  <c r="DI112" i="67" s="1"/>
  <c r="DI93" i="67"/>
  <c r="DI106" i="67" s="1"/>
  <c r="DI97" i="67"/>
  <c r="DI110" i="67" s="1"/>
  <c r="DI102" i="67"/>
  <c r="DI115" i="67" s="1"/>
  <c r="DI96" i="67"/>
  <c r="DI109" i="67" s="1"/>
  <c r="DI101" i="67"/>
  <c r="DI114" i="67" s="1"/>
  <c r="DI100" i="67"/>
  <c r="DI113" i="67" s="1"/>
  <c r="CC64" i="67"/>
  <c r="CC77" i="67" s="1"/>
  <c r="CC66" i="67"/>
  <c r="CC79" i="67" s="1"/>
  <c r="CC67" i="67"/>
  <c r="CC80" i="67" s="1"/>
  <c r="CC63" i="67"/>
  <c r="CC76" i="67" s="1"/>
  <c r="CC68" i="67"/>
  <c r="CC81" i="67" s="1"/>
  <c r="CC72" i="67"/>
  <c r="CC85" i="67" s="1"/>
  <c r="CC69" i="67"/>
  <c r="CC82" i="67" s="1"/>
  <c r="CC65" i="67"/>
  <c r="CC78" i="67" s="1"/>
  <c r="CC70" i="67"/>
  <c r="CC83" i="67" s="1"/>
  <c r="CC73" i="67"/>
  <c r="CC86" i="67" s="1"/>
  <c r="CC71" i="67"/>
  <c r="CC84" i="67" s="1"/>
  <c r="CC74" i="67"/>
  <c r="CC87" i="67" s="1"/>
  <c r="CC94" i="67"/>
  <c r="CC107" i="67" s="1"/>
  <c r="CC91" i="67"/>
  <c r="CC104" i="67" s="1"/>
  <c r="CC92" i="67"/>
  <c r="CC105" i="67" s="1"/>
  <c r="CC98" i="67"/>
  <c r="CC111" i="67" s="1"/>
  <c r="CC95" i="67"/>
  <c r="CC108" i="67" s="1"/>
  <c r="CC99" i="67"/>
  <c r="CC112" i="67" s="1"/>
  <c r="CC93" i="67"/>
  <c r="CC106" i="67" s="1"/>
  <c r="CC97" i="67"/>
  <c r="CC110" i="67" s="1"/>
  <c r="CC102" i="67"/>
  <c r="CC115" i="67" s="1"/>
  <c r="CC96" i="67"/>
  <c r="CC109" i="67" s="1"/>
  <c r="CC101" i="67"/>
  <c r="CC114" i="67" s="1"/>
  <c r="CC100" i="67"/>
  <c r="CC113" i="67" s="1"/>
  <c r="AW64" i="67"/>
  <c r="AW77" i="67" s="1"/>
  <c r="AW66" i="67"/>
  <c r="AW79" i="67" s="1"/>
  <c r="AW67" i="67"/>
  <c r="AW80" i="67" s="1"/>
  <c r="AW63" i="67"/>
  <c r="AW76" i="67" s="1"/>
  <c r="AW68" i="67"/>
  <c r="AW81" i="67" s="1"/>
  <c r="AW72" i="67"/>
  <c r="AW85" i="67" s="1"/>
  <c r="AW69" i="67"/>
  <c r="AW82" i="67" s="1"/>
  <c r="AW65" i="67"/>
  <c r="AW78" i="67" s="1"/>
  <c r="AW70" i="67"/>
  <c r="AW83" i="67" s="1"/>
  <c r="AW73" i="67"/>
  <c r="AW86" i="67" s="1"/>
  <c r="AW71" i="67"/>
  <c r="AW84" i="67" s="1"/>
  <c r="AW74" i="67"/>
  <c r="AW87" i="67" s="1"/>
  <c r="AW94" i="67"/>
  <c r="AW107" i="67" s="1"/>
  <c r="AW91" i="67"/>
  <c r="AW104" i="67" s="1"/>
  <c r="AW92" i="67"/>
  <c r="AW105" i="67" s="1"/>
  <c r="AW98" i="67"/>
  <c r="AW111" i="67" s="1"/>
  <c r="AW99" i="67"/>
  <c r="AW112" i="67" s="1"/>
  <c r="AW93" i="67"/>
  <c r="AW106" i="67" s="1"/>
  <c r="AW97" i="67"/>
  <c r="AW110" i="67" s="1"/>
  <c r="AW102" i="67"/>
  <c r="AW115" i="67" s="1"/>
  <c r="AW95" i="67"/>
  <c r="AW108" i="67" s="1"/>
  <c r="AW96" i="67"/>
  <c r="AW109" i="67" s="1"/>
  <c r="AW101" i="67"/>
  <c r="AW114" i="67" s="1"/>
  <c r="AW100" i="67"/>
  <c r="AW113" i="67" s="1"/>
  <c r="Q64" i="67"/>
  <c r="Q77" i="67" s="1"/>
  <c r="Q65" i="67"/>
  <c r="Q78" i="67" s="1"/>
  <c r="Q66" i="67"/>
  <c r="Q79" i="67" s="1"/>
  <c r="Q67" i="67"/>
  <c r="Q80" i="67" s="1"/>
  <c r="Q63" i="67"/>
  <c r="Q76" i="67" s="1"/>
  <c r="Q68" i="67"/>
  <c r="Q81" i="67" s="1"/>
  <c r="Q72" i="67"/>
  <c r="Q85" i="67" s="1"/>
  <c r="Q70" i="67"/>
  <c r="Q83" i="67" s="1"/>
  <c r="Q69" i="67"/>
  <c r="Q82" i="67" s="1"/>
  <c r="Q73" i="67"/>
  <c r="Q86" i="67" s="1"/>
  <c r="Q71" i="67"/>
  <c r="Q84" i="67" s="1"/>
  <c r="Q74" i="67"/>
  <c r="Q87" i="67" s="1"/>
  <c r="Q94" i="67"/>
  <c r="Q107" i="67" s="1"/>
  <c r="Q91" i="67"/>
  <c r="Q104" i="67" s="1"/>
  <c r="Q92" i="67"/>
  <c r="Q105" i="67" s="1"/>
  <c r="Q98" i="67"/>
  <c r="Q111" i="67" s="1"/>
  <c r="Q99" i="67"/>
  <c r="Q112" i="67" s="1"/>
  <c r="Q93" i="67"/>
  <c r="Q106" i="67" s="1"/>
  <c r="Q97" i="67"/>
  <c r="Q110" i="67" s="1"/>
  <c r="Q102" i="67"/>
  <c r="Q115" i="67" s="1"/>
  <c r="Q95" i="67"/>
  <c r="Q108" i="67" s="1"/>
  <c r="Q96" i="67"/>
  <c r="Q109" i="67" s="1"/>
  <c r="Q101" i="67"/>
  <c r="Q114" i="67" s="1"/>
  <c r="Q100" i="67"/>
  <c r="Q113" i="67" s="1"/>
  <c r="EF63" i="67"/>
  <c r="EF76" i="67" s="1"/>
  <c r="EF67" i="67"/>
  <c r="EF80" i="67" s="1"/>
  <c r="EF64" i="67"/>
  <c r="EF77" i="67" s="1"/>
  <c r="EF68" i="67"/>
  <c r="EF81" i="67" s="1"/>
  <c r="EF65" i="67"/>
  <c r="EF78" i="67" s="1"/>
  <c r="EF69" i="67"/>
  <c r="EF82" i="67" s="1"/>
  <c r="EF66" i="67"/>
  <c r="EF79" i="67" s="1"/>
  <c r="EF70" i="67"/>
  <c r="EF83" i="67" s="1"/>
  <c r="EF71" i="67"/>
  <c r="EF84" i="67" s="1"/>
  <c r="EF72" i="67"/>
  <c r="EF85" i="67" s="1"/>
  <c r="EF73" i="67"/>
  <c r="EF86" i="67" s="1"/>
  <c r="EF74" i="67"/>
  <c r="EF87" i="67" s="1"/>
  <c r="EF91" i="67"/>
  <c r="EF104" i="67" s="1"/>
  <c r="EF92" i="67"/>
  <c r="EF105" i="67" s="1"/>
  <c r="EF93" i="67"/>
  <c r="EF106" i="67" s="1"/>
  <c r="EF95" i="67"/>
  <c r="EF108" i="67" s="1"/>
  <c r="EF99" i="67"/>
  <c r="EF112" i="67" s="1"/>
  <c r="EF96" i="67"/>
  <c r="EF109" i="67" s="1"/>
  <c r="EF100" i="67"/>
  <c r="EF113" i="67" s="1"/>
  <c r="EF94" i="67"/>
  <c r="EF107" i="67" s="1"/>
  <c r="EF101" i="67"/>
  <c r="EF114" i="67" s="1"/>
  <c r="EF98" i="67"/>
  <c r="EF111" i="67" s="1"/>
  <c r="EF102" i="67"/>
  <c r="EF115" i="67" s="1"/>
  <c r="EF97" i="67"/>
  <c r="EF110" i="67" s="1"/>
  <c r="CJ63" i="67"/>
  <c r="CJ76" i="67" s="1"/>
  <c r="CJ67" i="67"/>
  <c r="CJ80" i="67" s="1"/>
  <c r="CJ64" i="67"/>
  <c r="CJ77" i="67" s="1"/>
  <c r="CJ68" i="67"/>
  <c r="CJ81" i="67" s="1"/>
  <c r="CJ65" i="67"/>
  <c r="CJ78" i="67" s="1"/>
  <c r="CJ69" i="67"/>
  <c r="CJ82" i="67" s="1"/>
  <c r="CJ66" i="67"/>
  <c r="CJ79" i="67" s="1"/>
  <c r="CJ70" i="67"/>
  <c r="CJ83" i="67" s="1"/>
  <c r="CJ71" i="67"/>
  <c r="CJ84" i="67" s="1"/>
  <c r="CJ73" i="67"/>
  <c r="CJ86" i="67" s="1"/>
  <c r="CJ72" i="67"/>
  <c r="CJ85" i="67" s="1"/>
  <c r="CJ74" i="67"/>
  <c r="CJ87" i="67" s="1"/>
  <c r="CJ91" i="67"/>
  <c r="CJ104" i="67" s="1"/>
  <c r="CJ92" i="67"/>
  <c r="CJ105" i="67" s="1"/>
  <c r="CJ93" i="67"/>
  <c r="CJ106" i="67" s="1"/>
  <c r="CJ95" i="67"/>
  <c r="CJ108" i="67" s="1"/>
  <c r="CJ99" i="67"/>
  <c r="CJ112" i="67" s="1"/>
  <c r="CJ96" i="67"/>
  <c r="CJ109" i="67" s="1"/>
  <c r="CJ100" i="67"/>
  <c r="CJ113" i="67" s="1"/>
  <c r="CJ101" i="67"/>
  <c r="CJ114" i="67" s="1"/>
  <c r="CJ98" i="67"/>
  <c r="CJ111" i="67" s="1"/>
  <c r="CJ94" i="67"/>
  <c r="CJ107" i="67" s="1"/>
  <c r="CJ102" i="67"/>
  <c r="CJ115" i="67" s="1"/>
  <c r="CJ97" i="67"/>
  <c r="CJ110" i="67" s="1"/>
  <c r="AL83" i="65"/>
  <c r="AL85" i="65" s="1"/>
  <c r="AL95" i="65" s="1"/>
  <c r="AL36" i="65" s="1"/>
  <c r="AL37" i="65" s="1"/>
  <c r="V83" i="65"/>
  <c r="V85" i="65" s="1"/>
  <c r="V95" i="65" s="1"/>
  <c r="V36" i="65" s="1"/>
  <c r="V37" i="65" s="1"/>
  <c r="AK83" i="65"/>
  <c r="AK85" i="65" s="1"/>
  <c r="AK95" i="65" s="1"/>
  <c r="AK36" i="65" s="1"/>
  <c r="AK37" i="65" s="1"/>
  <c r="AW83" i="65"/>
  <c r="AW85" i="65" s="1"/>
  <c r="AW95" i="65" s="1"/>
  <c r="AW36" i="65" s="1"/>
  <c r="AW37" i="65" s="1"/>
  <c r="AG83" i="65"/>
  <c r="AG85" i="65" s="1"/>
  <c r="AG95" i="65" s="1"/>
  <c r="AG36" i="65" s="1"/>
  <c r="AG37" i="65" s="1"/>
  <c r="AU83" i="65"/>
  <c r="AU85" i="65" s="1"/>
  <c r="AU95" i="65" s="1"/>
  <c r="AU36" i="65" s="1"/>
  <c r="AU37" i="65" s="1"/>
  <c r="AE83" i="65"/>
  <c r="AE85" i="65" s="1"/>
  <c r="AE95" i="65" s="1"/>
  <c r="AE36" i="65" s="1"/>
  <c r="AE37" i="65" s="1"/>
  <c r="E45" i="67"/>
  <c r="E48" i="67" s="1"/>
  <c r="E75" i="67"/>
  <c r="E88" i="67" s="1"/>
  <c r="E103" i="67"/>
  <c r="E116" i="67" s="1"/>
  <c r="D82" i="67"/>
  <c r="D85" i="67"/>
  <c r="D87" i="67"/>
  <c r="AX38" i="66"/>
  <c r="AX41" i="66" s="1"/>
  <c r="AX42" i="66" s="1"/>
  <c r="AX24" i="66" s="1"/>
  <c r="AX25" i="66" s="1"/>
  <c r="AP38" i="66"/>
  <c r="AP41" i="66" s="1"/>
  <c r="AP42" i="66" s="1"/>
  <c r="AP24" i="66" s="1"/>
  <c r="AP25" i="66" s="1"/>
  <c r="AD38" i="66"/>
  <c r="AD41" i="66" s="1"/>
  <c r="AD42" i="66" s="1"/>
  <c r="AD24" i="66" s="1"/>
  <c r="AD25" i="66" s="1"/>
  <c r="AA38" i="66"/>
  <c r="AA41" i="66" s="1"/>
  <c r="AA42" i="66" s="1"/>
  <c r="AA24" i="66" s="1"/>
  <c r="AA25" i="66" s="1"/>
  <c r="D53" i="78"/>
  <c r="AN83" i="65"/>
  <c r="AN85" i="65" s="1"/>
  <c r="AN95" i="65" s="1"/>
  <c r="AN36" i="65" s="1"/>
  <c r="AN37" i="65" s="1"/>
  <c r="AR83" i="65"/>
  <c r="AR85" i="65" s="1"/>
  <c r="AR95" i="65" s="1"/>
  <c r="AR36" i="65" s="1"/>
  <c r="AR37" i="65" s="1"/>
  <c r="AP83" i="65"/>
  <c r="AP85" i="65" s="1"/>
  <c r="AP95" i="65" s="1"/>
  <c r="AP36" i="65" s="1"/>
  <c r="AP37" i="65" s="1"/>
  <c r="Z83" i="65"/>
  <c r="Z85" i="65" s="1"/>
  <c r="Z95" i="65" s="1"/>
  <c r="Z36" i="65" s="1"/>
  <c r="Z37" i="65" s="1"/>
  <c r="D46" i="67"/>
  <c r="D77" i="67"/>
  <c r="EO64" i="67"/>
  <c r="EO77" i="67" s="1"/>
  <c r="EO66" i="67"/>
  <c r="EO79" i="67" s="1"/>
  <c r="EO67" i="67"/>
  <c r="EO80" i="67" s="1"/>
  <c r="EO63" i="67"/>
  <c r="EO76" i="67" s="1"/>
  <c r="EO68" i="67"/>
  <c r="EO81" i="67" s="1"/>
  <c r="EO69" i="67"/>
  <c r="EO82" i="67" s="1"/>
  <c r="EO65" i="67"/>
  <c r="EO78" i="67" s="1"/>
  <c r="EO70" i="67"/>
  <c r="EO83" i="67" s="1"/>
  <c r="EO72" i="67"/>
  <c r="EO85" i="67" s="1"/>
  <c r="EO73" i="67"/>
  <c r="EO86" i="67" s="1"/>
  <c r="EO71" i="67"/>
  <c r="EO84" i="67" s="1"/>
  <c r="EO74" i="67"/>
  <c r="EO87" i="67" s="1"/>
  <c r="EO94" i="67"/>
  <c r="EO107" i="67" s="1"/>
  <c r="EO91" i="67"/>
  <c r="EO104" i="67" s="1"/>
  <c r="EO92" i="67"/>
  <c r="EO105" i="67" s="1"/>
  <c r="EO98" i="67"/>
  <c r="EO111" i="67" s="1"/>
  <c r="EO95" i="67"/>
  <c r="EO108" i="67" s="1"/>
  <c r="EO99" i="67"/>
  <c r="EO112" i="67" s="1"/>
  <c r="EO93" i="67"/>
  <c r="EO106" i="67" s="1"/>
  <c r="EO97" i="67"/>
  <c r="EO110" i="67" s="1"/>
  <c r="EO102" i="67"/>
  <c r="EO115" i="67" s="1"/>
  <c r="EO96" i="67"/>
  <c r="EO109" i="67" s="1"/>
  <c r="EO101" i="67"/>
  <c r="EO114" i="67" s="1"/>
  <c r="EO100" i="67"/>
  <c r="EO113" i="67" s="1"/>
  <c r="CS64" i="67"/>
  <c r="CS77" i="67" s="1"/>
  <c r="CS66" i="67"/>
  <c r="CS79" i="67" s="1"/>
  <c r="CS67" i="67"/>
  <c r="CS80" i="67" s="1"/>
  <c r="CS63" i="67"/>
  <c r="CS76" i="67" s="1"/>
  <c r="CS68" i="67"/>
  <c r="CS81" i="67" s="1"/>
  <c r="CS72" i="67"/>
  <c r="CS85" i="67" s="1"/>
  <c r="CS69" i="67"/>
  <c r="CS82" i="67" s="1"/>
  <c r="CS65" i="67"/>
  <c r="CS78" i="67" s="1"/>
  <c r="CS70" i="67"/>
  <c r="CS83" i="67" s="1"/>
  <c r="CS73" i="67"/>
  <c r="CS86" i="67" s="1"/>
  <c r="CS71" i="67"/>
  <c r="CS84" i="67" s="1"/>
  <c r="CS74" i="67"/>
  <c r="CS87" i="67" s="1"/>
  <c r="CS94" i="67"/>
  <c r="CS107" i="67" s="1"/>
  <c r="CS91" i="67"/>
  <c r="CS104" i="67" s="1"/>
  <c r="CS92" i="67"/>
  <c r="CS105" i="67" s="1"/>
  <c r="CS98" i="67"/>
  <c r="CS111" i="67" s="1"/>
  <c r="CS95" i="67"/>
  <c r="CS108" i="67" s="1"/>
  <c r="CS99" i="67"/>
  <c r="CS112" i="67" s="1"/>
  <c r="CS97" i="67"/>
  <c r="CS110" i="67" s="1"/>
  <c r="CS102" i="67"/>
  <c r="CS115" i="67" s="1"/>
  <c r="CS96" i="67"/>
  <c r="CS109" i="67" s="1"/>
  <c r="CS93" i="67"/>
  <c r="CS106" i="67" s="1"/>
  <c r="CS101" i="67"/>
  <c r="CS114" i="67" s="1"/>
  <c r="CS100" i="67"/>
  <c r="CS113" i="67" s="1"/>
  <c r="BM64" i="67"/>
  <c r="BM77" i="67" s="1"/>
  <c r="BM66" i="67"/>
  <c r="BM79" i="67" s="1"/>
  <c r="BM67" i="67"/>
  <c r="BM80" i="67" s="1"/>
  <c r="BM63" i="67"/>
  <c r="BM76" i="67" s="1"/>
  <c r="BM68" i="67"/>
  <c r="BM81" i="67" s="1"/>
  <c r="BM72" i="67"/>
  <c r="BM85" i="67" s="1"/>
  <c r="BM69" i="67"/>
  <c r="BM82" i="67" s="1"/>
  <c r="BM65" i="67"/>
  <c r="BM78" i="67" s="1"/>
  <c r="BM70" i="67"/>
  <c r="BM83" i="67" s="1"/>
  <c r="BM73" i="67"/>
  <c r="BM86" i="67" s="1"/>
  <c r="BM71" i="67"/>
  <c r="BM84" i="67" s="1"/>
  <c r="BM74" i="67"/>
  <c r="BM87" i="67" s="1"/>
  <c r="BM94" i="67"/>
  <c r="BM107" i="67" s="1"/>
  <c r="BM91" i="67"/>
  <c r="BM104" i="67" s="1"/>
  <c r="BM92" i="67"/>
  <c r="BM105" i="67" s="1"/>
  <c r="BM98" i="67"/>
  <c r="BM111" i="67" s="1"/>
  <c r="BM99" i="67"/>
  <c r="BM112" i="67" s="1"/>
  <c r="BM97" i="67"/>
  <c r="BM110" i="67" s="1"/>
  <c r="BM102" i="67"/>
  <c r="BM115" i="67" s="1"/>
  <c r="BM96" i="67"/>
  <c r="BM109" i="67" s="1"/>
  <c r="BM93" i="67"/>
  <c r="BM106" i="67" s="1"/>
  <c r="BM101" i="67"/>
  <c r="BM114" i="67" s="1"/>
  <c r="BM95" i="67"/>
  <c r="BM108" i="67" s="1"/>
  <c r="BM100" i="67"/>
  <c r="BM113" i="67" s="1"/>
  <c r="AG64" i="67"/>
  <c r="AG77" i="67" s="1"/>
  <c r="AG65" i="67"/>
  <c r="AG78" i="67" s="1"/>
  <c r="AG66" i="67"/>
  <c r="AG79" i="67" s="1"/>
  <c r="AG67" i="67"/>
  <c r="AG80" i="67" s="1"/>
  <c r="AG63" i="67"/>
  <c r="AG76" i="67" s="1"/>
  <c r="AG68" i="67"/>
  <c r="AG81" i="67" s="1"/>
  <c r="AG72" i="67"/>
  <c r="AG85" i="67" s="1"/>
  <c r="AG70" i="67"/>
  <c r="AG83" i="67" s="1"/>
  <c r="AG69" i="67"/>
  <c r="AG82" i="67" s="1"/>
  <c r="AG73" i="67"/>
  <c r="AG86" i="67" s="1"/>
  <c r="AG71" i="67"/>
  <c r="AG84" i="67" s="1"/>
  <c r="AG74" i="67"/>
  <c r="AG87" i="67" s="1"/>
  <c r="AG94" i="67"/>
  <c r="AG107" i="67" s="1"/>
  <c r="AG91" i="67"/>
  <c r="AG104" i="67" s="1"/>
  <c r="AG92" i="67"/>
  <c r="AG105" i="67" s="1"/>
  <c r="AG98" i="67"/>
  <c r="AG111" i="67" s="1"/>
  <c r="AG99" i="67"/>
  <c r="AG112" i="67" s="1"/>
  <c r="AG97" i="67"/>
  <c r="AG110" i="67" s="1"/>
  <c r="AG102" i="67"/>
  <c r="AG115" i="67" s="1"/>
  <c r="AG96" i="67"/>
  <c r="AG109" i="67" s="1"/>
  <c r="AG93" i="67"/>
  <c r="AG106" i="67" s="1"/>
  <c r="AG101" i="67"/>
  <c r="AG114" i="67" s="1"/>
  <c r="AG95" i="67"/>
  <c r="AG108" i="67" s="1"/>
  <c r="AG100" i="67"/>
  <c r="AG113" i="67" s="1"/>
  <c r="EV63" i="67"/>
  <c r="EV76" i="67" s="1"/>
  <c r="EV67" i="67"/>
  <c r="EV80" i="67" s="1"/>
  <c r="EV64" i="67"/>
  <c r="EV77" i="67" s="1"/>
  <c r="EV68" i="67"/>
  <c r="EV81" i="67" s="1"/>
  <c r="EV65" i="67"/>
  <c r="EV78" i="67" s="1"/>
  <c r="EV69" i="67"/>
  <c r="EV82" i="67" s="1"/>
  <c r="EV66" i="67"/>
  <c r="EV79" i="67" s="1"/>
  <c r="EV70" i="67"/>
  <c r="EV83" i="67" s="1"/>
  <c r="EV71" i="67"/>
  <c r="EV84" i="67" s="1"/>
  <c r="EV72" i="67"/>
  <c r="EV85" i="67" s="1"/>
  <c r="EV73" i="67"/>
  <c r="EV86" i="67" s="1"/>
  <c r="EV74" i="67"/>
  <c r="EV87" i="67" s="1"/>
  <c r="EV91" i="67"/>
  <c r="EV104" i="67" s="1"/>
  <c r="EV92" i="67"/>
  <c r="EV105" i="67" s="1"/>
  <c r="EV93" i="67"/>
  <c r="EV106" i="67" s="1"/>
  <c r="EV95" i="67"/>
  <c r="EV108" i="67" s="1"/>
  <c r="EV99" i="67"/>
  <c r="EV112" i="67" s="1"/>
  <c r="EV96" i="67"/>
  <c r="EV109" i="67" s="1"/>
  <c r="EV100" i="67"/>
  <c r="EV113" i="67" s="1"/>
  <c r="EV94" i="67"/>
  <c r="EV107" i="67" s="1"/>
  <c r="EV101" i="67"/>
  <c r="EV114" i="67" s="1"/>
  <c r="EV98" i="67"/>
  <c r="EV111" i="67" s="1"/>
  <c r="EV102" i="67"/>
  <c r="EV115" i="67" s="1"/>
  <c r="EV97" i="67"/>
  <c r="EV110" i="67" s="1"/>
  <c r="DP63" i="67"/>
  <c r="DP76" i="67" s="1"/>
  <c r="DP67" i="67"/>
  <c r="DP80" i="67" s="1"/>
  <c r="DP64" i="67"/>
  <c r="DP77" i="67" s="1"/>
  <c r="DP68" i="67"/>
  <c r="DP81" i="67" s="1"/>
  <c r="DP65" i="67"/>
  <c r="DP78" i="67" s="1"/>
  <c r="DP69" i="67"/>
  <c r="DP82" i="67" s="1"/>
  <c r="DP66" i="67"/>
  <c r="DP79" i="67" s="1"/>
  <c r="DP70" i="67"/>
  <c r="DP83" i="67" s="1"/>
  <c r="DP71" i="67"/>
  <c r="DP84" i="67" s="1"/>
  <c r="DP72" i="67"/>
  <c r="DP85" i="67" s="1"/>
  <c r="DP73" i="67"/>
  <c r="DP86" i="67" s="1"/>
  <c r="DP74" i="67"/>
  <c r="DP87" i="67" s="1"/>
  <c r="DP91" i="67"/>
  <c r="DP104" i="67" s="1"/>
  <c r="DP92" i="67"/>
  <c r="DP105" i="67" s="1"/>
  <c r="DP93" i="67"/>
  <c r="DP106" i="67" s="1"/>
  <c r="DP95" i="67"/>
  <c r="DP108" i="67" s="1"/>
  <c r="DP99" i="67"/>
  <c r="DP112" i="67" s="1"/>
  <c r="DP96" i="67"/>
  <c r="DP109" i="67" s="1"/>
  <c r="DP100" i="67"/>
  <c r="DP113" i="67" s="1"/>
  <c r="DP94" i="67"/>
  <c r="DP107" i="67" s="1"/>
  <c r="DP101" i="67"/>
  <c r="DP114" i="67" s="1"/>
  <c r="DP98" i="67"/>
  <c r="DP111" i="67" s="1"/>
  <c r="DP102" i="67"/>
  <c r="DP115" i="67" s="1"/>
  <c r="DP97" i="67"/>
  <c r="DP110" i="67" s="1"/>
  <c r="CZ63" i="67"/>
  <c r="CZ76" i="67" s="1"/>
  <c r="CZ67" i="67"/>
  <c r="CZ80" i="67" s="1"/>
  <c r="CZ64" i="67"/>
  <c r="CZ77" i="67" s="1"/>
  <c r="CZ68" i="67"/>
  <c r="CZ81" i="67" s="1"/>
  <c r="CZ65" i="67"/>
  <c r="CZ78" i="67" s="1"/>
  <c r="CZ69" i="67"/>
  <c r="CZ82" i="67" s="1"/>
  <c r="CZ66" i="67"/>
  <c r="CZ79" i="67" s="1"/>
  <c r="CZ70" i="67"/>
  <c r="CZ83" i="67" s="1"/>
  <c r="CZ71" i="67"/>
  <c r="CZ84" i="67" s="1"/>
  <c r="CZ72" i="67"/>
  <c r="CZ85" i="67" s="1"/>
  <c r="CZ73" i="67"/>
  <c r="CZ86" i="67" s="1"/>
  <c r="CZ74" i="67"/>
  <c r="CZ87" i="67" s="1"/>
  <c r="CZ91" i="67"/>
  <c r="CZ104" i="67" s="1"/>
  <c r="CZ92" i="67"/>
  <c r="CZ105" i="67" s="1"/>
  <c r="CZ93" i="67"/>
  <c r="CZ106" i="67" s="1"/>
  <c r="CZ95" i="67"/>
  <c r="CZ108" i="67" s="1"/>
  <c r="CZ99" i="67"/>
  <c r="CZ112" i="67" s="1"/>
  <c r="CZ96" i="67"/>
  <c r="CZ109" i="67" s="1"/>
  <c r="CZ100" i="67"/>
  <c r="CZ113" i="67" s="1"/>
  <c r="CZ94" i="67"/>
  <c r="CZ107" i="67" s="1"/>
  <c r="CZ101" i="67"/>
  <c r="CZ114" i="67" s="1"/>
  <c r="CZ98" i="67"/>
  <c r="CZ111" i="67" s="1"/>
  <c r="CZ102" i="67"/>
  <c r="CZ115" i="67" s="1"/>
  <c r="CZ97" i="67"/>
  <c r="CZ110" i="67" s="1"/>
  <c r="D88" i="67"/>
  <c r="AR86" i="65"/>
  <c r="AB86" i="65"/>
  <c r="D45" i="67"/>
  <c r="D52" i="67"/>
  <c r="D55" i="67" s="1"/>
  <c r="AB31" i="65"/>
  <c r="AP86" i="65"/>
  <c r="AP53" i="66"/>
  <c r="AP54" i="66" s="1"/>
  <c r="DL130" i="67"/>
  <c r="DL39" i="67" s="1"/>
  <c r="DL40" i="67" s="1"/>
  <c r="D53" i="67"/>
  <c r="D56" i="67" s="1"/>
  <c r="AK51" i="67"/>
  <c r="AK54" i="67" s="1"/>
  <c r="EP43" i="67"/>
  <c r="EP46" i="67" s="1"/>
  <c r="BA31" i="65"/>
  <c r="AV83" i="65"/>
  <c r="AV85" i="65" s="1"/>
  <c r="AV95" i="65" s="1"/>
  <c r="AV36" i="65" s="1"/>
  <c r="AV37" i="65" s="1"/>
  <c r="AZ83" i="65"/>
  <c r="AZ85" i="65" s="1"/>
  <c r="AZ95" i="65" s="1"/>
  <c r="AZ36" i="65" s="1"/>
  <c r="AZ37" i="65" s="1"/>
  <c r="AJ83" i="65"/>
  <c r="AJ85" i="65" s="1"/>
  <c r="AJ95" i="65" s="1"/>
  <c r="AJ36" i="65" s="1"/>
  <c r="AJ37" i="65" s="1"/>
  <c r="AX83" i="65"/>
  <c r="AX85" i="65" s="1"/>
  <c r="AX95" i="65" s="1"/>
  <c r="AX36" i="65" s="1"/>
  <c r="AX37" i="65" s="1"/>
  <c r="AH83" i="65"/>
  <c r="AH85" i="65" s="1"/>
  <c r="AH95" i="65" s="1"/>
  <c r="AH36" i="65" s="1"/>
  <c r="AH37" i="65" s="1"/>
  <c r="D81" i="67"/>
  <c r="D83" i="67"/>
  <c r="D76" i="67"/>
  <c r="EW64" i="67"/>
  <c r="EW77" i="67" s="1"/>
  <c r="EW63" i="67"/>
  <c r="EW76" i="67" s="1"/>
  <c r="EW66" i="67"/>
  <c r="EW79" i="67" s="1"/>
  <c r="EW67" i="67"/>
  <c r="EW80" i="67" s="1"/>
  <c r="EW68" i="67"/>
  <c r="EW81" i="67" s="1"/>
  <c r="EW65" i="67"/>
  <c r="EW78" i="67" s="1"/>
  <c r="EW69" i="67"/>
  <c r="EW82" i="67" s="1"/>
  <c r="EW70" i="67"/>
  <c r="EW83" i="67" s="1"/>
  <c r="EW71" i="67"/>
  <c r="EW84" i="67" s="1"/>
  <c r="EW72" i="67"/>
  <c r="EW85" i="67" s="1"/>
  <c r="EW73" i="67"/>
  <c r="EW86" i="67" s="1"/>
  <c r="EW74" i="67"/>
  <c r="EW87" i="67" s="1"/>
  <c r="EW94" i="67"/>
  <c r="EW107" i="67" s="1"/>
  <c r="EW91" i="67"/>
  <c r="EW104" i="67" s="1"/>
  <c r="EW92" i="67"/>
  <c r="EW105" i="67" s="1"/>
  <c r="EW98" i="67"/>
  <c r="EW111" i="67" s="1"/>
  <c r="EW93" i="67"/>
  <c r="EW106" i="67" s="1"/>
  <c r="EW95" i="67"/>
  <c r="EW108" i="67" s="1"/>
  <c r="EW99" i="67"/>
  <c r="EW112" i="67" s="1"/>
  <c r="EW97" i="67"/>
  <c r="EW110" i="67" s="1"/>
  <c r="EW102" i="67"/>
  <c r="EW115" i="67" s="1"/>
  <c r="EW96" i="67"/>
  <c r="EW109" i="67" s="1"/>
  <c r="EW101" i="67"/>
  <c r="EW114" i="67" s="1"/>
  <c r="EW100" i="67"/>
  <c r="EW113" i="67" s="1"/>
  <c r="EG64" i="67"/>
  <c r="EG77" i="67" s="1"/>
  <c r="EG63" i="67"/>
  <c r="EG76" i="67" s="1"/>
  <c r="EG66" i="67"/>
  <c r="EG79" i="67" s="1"/>
  <c r="EG67" i="67"/>
  <c r="EG80" i="67" s="1"/>
  <c r="EG68" i="67"/>
  <c r="EG81" i="67" s="1"/>
  <c r="EG65" i="67"/>
  <c r="EG78" i="67" s="1"/>
  <c r="EG69" i="67"/>
  <c r="EG82" i="67" s="1"/>
  <c r="EG70" i="67"/>
  <c r="EG83" i="67" s="1"/>
  <c r="EG71" i="67"/>
  <c r="EG84" i="67" s="1"/>
  <c r="EG72" i="67"/>
  <c r="EG85" i="67" s="1"/>
  <c r="EG73" i="67"/>
  <c r="EG86" i="67" s="1"/>
  <c r="EG74" i="67"/>
  <c r="EG87" i="67" s="1"/>
  <c r="EG94" i="67"/>
  <c r="EG107" i="67" s="1"/>
  <c r="EG91" i="67"/>
  <c r="EG104" i="67" s="1"/>
  <c r="EG92" i="67"/>
  <c r="EG105" i="67" s="1"/>
  <c r="EG98" i="67"/>
  <c r="EG111" i="67" s="1"/>
  <c r="EG93" i="67"/>
  <c r="EG106" i="67" s="1"/>
  <c r="EG95" i="67"/>
  <c r="EG108" i="67" s="1"/>
  <c r="EG99" i="67"/>
  <c r="EG112" i="67" s="1"/>
  <c r="EG97" i="67"/>
  <c r="EG110" i="67" s="1"/>
  <c r="EG102" i="67"/>
  <c r="EG115" i="67" s="1"/>
  <c r="EG96" i="67"/>
  <c r="EG109" i="67" s="1"/>
  <c r="EG101" i="67"/>
  <c r="EG114" i="67" s="1"/>
  <c r="EG100" i="67"/>
  <c r="EG113" i="67" s="1"/>
  <c r="DQ64" i="67"/>
  <c r="DQ77" i="67" s="1"/>
  <c r="DQ63" i="67"/>
  <c r="DQ76" i="67" s="1"/>
  <c r="DQ66" i="67"/>
  <c r="DQ79" i="67" s="1"/>
  <c r="DQ67" i="67"/>
  <c r="DQ80" i="67" s="1"/>
  <c r="DQ68" i="67"/>
  <c r="DQ81" i="67" s="1"/>
  <c r="DQ65" i="67"/>
  <c r="DQ78" i="67" s="1"/>
  <c r="DQ69" i="67"/>
  <c r="DQ82" i="67" s="1"/>
  <c r="DQ70" i="67"/>
  <c r="DQ83" i="67" s="1"/>
  <c r="DQ71" i="67"/>
  <c r="DQ84" i="67" s="1"/>
  <c r="DQ72" i="67"/>
  <c r="DQ85" i="67" s="1"/>
  <c r="DQ73" i="67"/>
  <c r="DQ86" i="67" s="1"/>
  <c r="DQ74" i="67"/>
  <c r="DQ87" i="67" s="1"/>
  <c r="DQ94" i="67"/>
  <c r="DQ107" i="67" s="1"/>
  <c r="DQ91" i="67"/>
  <c r="DQ104" i="67" s="1"/>
  <c r="DQ92" i="67"/>
  <c r="DQ105" i="67" s="1"/>
  <c r="DQ98" i="67"/>
  <c r="DQ111" i="67" s="1"/>
  <c r="DQ93" i="67"/>
  <c r="DQ106" i="67" s="1"/>
  <c r="DQ95" i="67"/>
  <c r="DQ108" i="67" s="1"/>
  <c r="DQ99" i="67"/>
  <c r="DQ112" i="67" s="1"/>
  <c r="DQ97" i="67"/>
  <c r="DQ110" i="67" s="1"/>
  <c r="DQ102" i="67"/>
  <c r="DQ115" i="67" s="1"/>
  <c r="DQ96" i="67"/>
  <c r="DQ109" i="67" s="1"/>
  <c r="DQ101" i="67"/>
  <c r="DQ114" i="67" s="1"/>
  <c r="DQ100" i="67"/>
  <c r="DQ113" i="67" s="1"/>
  <c r="DA64" i="67"/>
  <c r="DA77" i="67" s="1"/>
  <c r="DA63" i="67"/>
  <c r="DA76" i="67" s="1"/>
  <c r="DA66" i="67"/>
  <c r="DA79" i="67" s="1"/>
  <c r="DA67" i="67"/>
  <c r="DA80" i="67" s="1"/>
  <c r="DA68" i="67"/>
  <c r="DA81" i="67" s="1"/>
  <c r="DA65" i="67"/>
  <c r="DA78" i="67" s="1"/>
  <c r="DA69" i="67"/>
  <c r="DA82" i="67" s="1"/>
  <c r="DA70" i="67"/>
  <c r="DA83" i="67" s="1"/>
  <c r="DA71" i="67"/>
  <c r="DA84" i="67" s="1"/>
  <c r="DA72" i="67"/>
  <c r="DA85" i="67" s="1"/>
  <c r="DA73" i="67"/>
  <c r="DA86" i="67" s="1"/>
  <c r="DA74" i="67"/>
  <c r="DA87" i="67" s="1"/>
  <c r="DA94" i="67"/>
  <c r="DA107" i="67" s="1"/>
  <c r="DA91" i="67"/>
  <c r="DA104" i="67" s="1"/>
  <c r="DA92" i="67"/>
  <c r="DA105" i="67" s="1"/>
  <c r="DA98" i="67"/>
  <c r="DA111" i="67" s="1"/>
  <c r="DA93" i="67"/>
  <c r="DA106" i="67" s="1"/>
  <c r="DA95" i="67"/>
  <c r="DA108" i="67" s="1"/>
  <c r="DA99" i="67"/>
  <c r="DA112" i="67" s="1"/>
  <c r="DA97" i="67"/>
  <c r="DA110" i="67" s="1"/>
  <c r="DA102" i="67"/>
  <c r="DA115" i="67" s="1"/>
  <c r="DA96" i="67"/>
  <c r="DA109" i="67" s="1"/>
  <c r="DA101" i="67"/>
  <c r="DA114" i="67" s="1"/>
  <c r="DA100" i="67"/>
  <c r="DA113" i="67" s="1"/>
  <c r="CK64" i="67"/>
  <c r="CK77" i="67" s="1"/>
  <c r="CK63" i="67"/>
  <c r="CK76" i="67" s="1"/>
  <c r="CK66" i="67"/>
  <c r="CK79" i="67" s="1"/>
  <c r="CK67" i="67"/>
  <c r="CK80" i="67" s="1"/>
  <c r="CK68" i="67"/>
  <c r="CK81" i="67" s="1"/>
  <c r="CK65" i="67"/>
  <c r="CK78" i="67" s="1"/>
  <c r="CK72" i="67"/>
  <c r="CK85" i="67" s="1"/>
  <c r="CK69" i="67"/>
  <c r="CK82" i="67" s="1"/>
  <c r="CK70" i="67"/>
  <c r="CK83" i="67" s="1"/>
  <c r="CK71" i="67"/>
  <c r="CK84" i="67" s="1"/>
  <c r="CK73" i="67"/>
  <c r="CK86" i="67" s="1"/>
  <c r="CK74" i="67"/>
  <c r="CK87" i="67" s="1"/>
  <c r="CK94" i="67"/>
  <c r="CK107" i="67" s="1"/>
  <c r="CK91" i="67"/>
  <c r="CK104" i="67" s="1"/>
  <c r="CK92" i="67"/>
  <c r="CK105" i="67" s="1"/>
  <c r="CK98" i="67"/>
  <c r="CK111" i="67" s="1"/>
  <c r="CK93" i="67"/>
  <c r="CK106" i="67" s="1"/>
  <c r="CK95" i="67"/>
  <c r="CK108" i="67" s="1"/>
  <c r="CK99" i="67"/>
  <c r="CK112" i="67" s="1"/>
  <c r="CK97" i="67"/>
  <c r="CK110" i="67" s="1"/>
  <c r="CK102" i="67"/>
  <c r="CK115" i="67" s="1"/>
  <c r="CK96" i="67"/>
  <c r="CK109" i="67" s="1"/>
  <c r="CK101" i="67"/>
  <c r="CK114" i="67" s="1"/>
  <c r="CK100" i="67"/>
  <c r="CK113" i="67" s="1"/>
  <c r="BU64" i="67"/>
  <c r="BU77" i="67" s="1"/>
  <c r="BU63" i="67"/>
  <c r="BU76" i="67" s="1"/>
  <c r="BU66" i="67"/>
  <c r="BU79" i="67" s="1"/>
  <c r="BU67" i="67"/>
  <c r="BU80" i="67" s="1"/>
  <c r="BU68" i="67"/>
  <c r="BU81" i="67" s="1"/>
  <c r="BU65" i="67"/>
  <c r="BU78" i="67" s="1"/>
  <c r="BU72" i="67"/>
  <c r="BU85" i="67" s="1"/>
  <c r="BU69" i="67"/>
  <c r="BU82" i="67" s="1"/>
  <c r="BU70" i="67"/>
  <c r="BU83" i="67" s="1"/>
  <c r="BU71" i="67"/>
  <c r="BU84" i="67" s="1"/>
  <c r="BU73" i="67"/>
  <c r="BU86" i="67" s="1"/>
  <c r="BU74" i="67"/>
  <c r="BU87" i="67" s="1"/>
  <c r="BU94" i="67"/>
  <c r="BU107" i="67" s="1"/>
  <c r="BU91" i="67"/>
  <c r="BU104" i="67" s="1"/>
  <c r="BU92" i="67"/>
  <c r="BU105" i="67" s="1"/>
  <c r="BU98" i="67"/>
  <c r="BU111" i="67" s="1"/>
  <c r="BU93" i="67"/>
  <c r="BU106" i="67" s="1"/>
  <c r="BU95" i="67"/>
  <c r="BU108" i="67" s="1"/>
  <c r="BU99" i="67"/>
  <c r="BU112" i="67" s="1"/>
  <c r="BU97" i="67"/>
  <c r="BU110" i="67" s="1"/>
  <c r="BU102" i="67"/>
  <c r="BU115" i="67" s="1"/>
  <c r="BU96" i="67"/>
  <c r="BU109" i="67" s="1"/>
  <c r="BU101" i="67"/>
  <c r="BU114" i="67" s="1"/>
  <c r="BU100" i="67"/>
  <c r="BU113" i="67" s="1"/>
  <c r="BE64" i="67"/>
  <c r="BE77" i="67" s="1"/>
  <c r="BE63" i="67"/>
  <c r="BE76" i="67" s="1"/>
  <c r="BE66" i="67"/>
  <c r="BE79" i="67" s="1"/>
  <c r="BE67" i="67"/>
  <c r="BE80" i="67" s="1"/>
  <c r="BE68" i="67"/>
  <c r="BE81" i="67" s="1"/>
  <c r="BE65" i="67"/>
  <c r="BE78" i="67" s="1"/>
  <c r="BE72" i="67"/>
  <c r="BE85" i="67" s="1"/>
  <c r="BE69" i="67"/>
  <c r="BE82" i="67" s="1"/>
  <c r="BE70" i="67"/>
  <c r="BE83" i="67" s="1"/>
  <c r="BE71" i="67"/>
  <c r="BE84" i="67" s="1"/>
  <c r="BE73" i="67"/>
  <c r="BE86" i="67" s="1"/>
  <c r="BE74" i="67"/>
  <c r="BE87" i="67" s="1"/>
  <c r="BE94" i="67"/>
  <c r="BE107" i="67" s="1"/>
  <c r="BE91" i="67"/>
  <c r="BE104" i="67" s="1"/>
  <c r="BE92" i="67"/>
  <c r="BE105" i="67" s="1"/>
  <c r="BE95" i="67"/>
  <c r="BE108" i="67" s="1"/>
  <c r="BE98" i="67"/>
  <c r="BE111" i="67" s="1"/>
  <c r="BE93" i="67"/>
  <c r="BE106" i="67" s="1"/>
  <c r="BE99" i="67"/>
  <c r="BE112" i="67" s="1"/>
  <c r="BE97" i="67"/>
  <c r="BE110" i="67" s="1"/>
  <c r="BE102" i="67"/>
  <c r="BE115" i="67" s="1"/>
  <c r="BE96" i="67"/>
  <c r="BE109" i="67" s="1"/>
  <c r="BE101" i="67"/>
  <c r="BE114" i="67" s="1"/>
  <c r="BE100" i="67"/>
  <c r="BE113" i="67" s="1"/>
  <c r="AO64" i="67"/>
  <c r="AO77" i="67" s="1"/>
  <c r="AO63" i="67"/>
  <c r="AO76" i="67" s="1"/>
  <c r="AO66" i="67"/>
  <c r="AO79" i="67" s="1"/>
  <c r="AO65" i="67"/>
  <c r="AO78" i="67" s="1"/>
  <c r="AO67" i="67"/>
  <c r="AO80" i="67" s="1"/>
  <c r="AO68" i="67"/>
  <c r="AO81" i="67" s="1"/>
  <c r="AO72" i="67"/>
  <c r="AO85" i="67" s="1"/>
  <c r="AO69" i="67"/>
  <c r="AO82" i="67" s="1"/>
  <c r="AO70" i="67"/>
  <c r="AO83" i="67" s="1"/>
  <c r="AO71" i="67"/>
  <c r="AO84" i="67" s="1"/>
  <c r="AO73" i="67"/>
  <c r="AO86" i="67" s="1"/>
  <c r="AO74" i="67"/>
  <c r="AO87" i="67" s="1"/>
  <c r="AO94" i="67"/>
  <c r="AO107" i="67" s="1"/>
  <c r="AO91" i="67"/>
  <c r="AO104" i="67" s="1"/>
  <c r="AO92" i="67"/>
  <c r="AO105" i="67" s="1"/>
  <c r="AO95" i="67"/>
  <c r="AO108" i="67" s="1"/>
  <c r="AO98" i="67"/>
  <c r="AO111" i="67" s="1"/>
  <c r="AO93" i="67"/>
  <c r="AO106" i="67" s="1"/>
  <c r="AO99" i="67"/>
  <c r="AO112" i="67" s="1"/>
  <c r="AO97" i="67"/>
  <c r="AO110" i="67" s="1"/>
  <c r="AO102" i="67"/>
  <c r="AO115" i="67" s="1"/>
  <c r="AO96" i="67"/>
  <c r="AO109" i="67" s="1"/>
  <c r="AO101" i="67"/>
  <c r="AO114" i="67" s="1"/>
  <c r="AO100" i="67"/>
  <c r="AO113" i="67" s="1"/>
  <c r="Y64" i="67"/>
  <c r="Y77" i="67" s="1"/>
  <c r="Y65" i="67"/>
  <c r="Y78" i="67" s="1"/>
  <c r="Y63" i="67"/>
  <c r="Y76" i="67" s="1"/>
  <c r="Y66" i="67"/>
  <c r="Y79" i="67" s="1"/>
  <c r="Y67" i="67"/>
  <c r="Y80" i="67" s="1"/>
  <c r="Y68" i="67"/>
  <c r="Y81" i="67" s="1"/>
  <c r="Y72" i="67"/>
  <c r="Y85" i="67" s="1"/>
  <c r="Y69" i="67"/>
  <c r="Y82" i="67" s="1"/>
  <c r="Y70" i="67"/>
  <c r="Y83" i="67" s="1"/>
  <c r="Y71" i="67"/>
  <c r="Y84" i="67" s="1"/>
  <c r="Y73" i="67"/>
  <c r="Y86" i="67" s="1"/>
  <c r="Y74" i="67"/>
  <c r="Y87" i="67" s="1"/>
  <c r="Y94" i="67"/>
  <c r="Y107" i="67" s="1"/>
  <c r="Y91" i="67"/>
  <c r="Y104" i="67" s="1"/>
  <c r="Y92" i="67"/>
  <c r="Y105" i="67" s="1"/>
  <c r="Y95" i="67"/>
  <c r="Y108" i="67" s="1"/>
  <c r="Y98" i="67"/>
  <c r="Y111" i="67" s="1"/>
  <c r="Y93" i="67"/>
  <c r="Y106" i="67" s="1"/>
  <c r="Y99" i="67"/>
  <c r="Y112" i="67" s="1"/>
  <c r="Y97" i="67"/>
  <c r="Y110" i="67" s="1"/>
  <c r="Y102" i="67"/>
  <c r="Y115" i="67" s="1"/>
  <c r="Y96" i="67"/>
  <c r="Y109" i="67" s="1"/>
  <c r="Y101" i="67"/>
  <c r="Y114" i="67" s="1"/>
  <c r="Y100" i="67"/>
  <c r="Y113" i="67" s="1"/>
  <c r="I64" i="67"/>
  <c r="I77" i="67" s="1"/>
  <c r="I65" i="67"/>
  <c r="I78" i="67" s="1"/>
  <c r="I63" i="67"/>
  <c r="I76" i="67" s="1"/>
  <c r="I66" i="67"/>
  <c r="I79" i="67" s="1"/>
  <c r="I67" i="67"/>
  <c r="I80" i="67" s="1"/>
  <c r="I68" i="67"/>
  <c r="I81" i="67" s="1"/>
  <c r="I72" i="67"/>
  <c r="I85" i="67" s="1"/>
  <c r="I69" i="67"/>
  <c r="I82" i="67" s="1"/>
  <c r="I70" i="67"/>
  <c r="I83" i="67" s="1"/>
  <c r="I71" i="67"/>
  <c r="I84" i="67" s="1"/>
  <c r="I73" i="67"/>
  <c r="I86" i="67" s="1"/>
  <c r="I74" i="67"/>
  <c r="I87" i="67" s="1"/>
  <c r="I94" i="67"/>
  <c r="I107" i="67" s="1"/>
  <c r="I91" i="67"/>
  <c r="I104" i="67" s="1"/>
  <c r="I95" i="67"/>
  <c r="I108" i="67" s="1"/>
  <c r="I92" i="67"/>
  <c r="I105" i="67" s="1"/>
  <c r="I98" i="67"/>
  <c r="I111" i="67" s="1"/>
  <c r="I102" i="67"/>
  <c r="I115" i="67" s="1"/>
  <c r="I93" i="67"/>
  <c r="I106" i="67" s="1"/>
  <c r="I99" i="67"/>
  <c r="I112" i="67" s="1"/>
  <c r="I97" i="67"/>
  <c r="I110" i="67" s="1"/>
  <c r="I96" i="67"/>
  <c r="I109" i="67" s="1"/>
  <c r="I101" i="67"/>
  <c r="I114" i="67" s="1"/>
  <c r="I100" i="67"/>
  <c r="I113" i="67" s="1"/>
  <c r="EN63" i="67"/>
  <c r="EN76" i="67" s="1"/>
  <c r="EN67" i="67"/>
  <c r="EN80" i="67" s="1"/>
  <c r="EN68" i="67"/>
  <c r="EN81" i="67" s="1"/>
  <c r="EN65" i="67"/>
  <c r="EN78" i="67" s="1"/>
  <c r="EN69" i="67"/>
  <c r="EN82" i="67" s="1"/>
  <c r="EN64" i="67"/>
  <c r="EN77" i="67" s="1"/>
  <c r="EN70" i="67"/>
  <c r="EN83" i="67" s="1"/>
  <c r="EN71" i="67"/>
  <c r="EN84" i="67" s="1"/>
  <c r="EN72" i="67"/>
  <c r="EN85" i="67" s="1"/>
  <c r="EN66" i="67"/>
  <c r="EN79" i="67" s="1"/>
  <c r="EN73" i="67"/>
  <c r="EN86" i="67" s="1"/>
  <c r="EN74" i="67"/>
  <c r="EN87" i="67" s="1"/>
  <c r="EN91" i="67"/>
  <c r="EN104" i="67" s="1"/>
  <c r="EN92" i="67"/>
  <c r="EN105" i="67" s="1"/>
  <c r="EN93" i="67"/>
  <c r="EN106" i="67" s="1"/>
  <c r="EN95" i="67"/>
  <c r="EN108" i="67" s="1"/>
  <c r="EN99" i="67"/>
  <c r="EN112" i="67" s="1"/>
  <c r="EN96" i="67"/>
  <c r="EN109" i="67" s="1"/>
  <c r="EN100" i="67"/>
  <c r="EN113" i="67" s="1"/>
  <c r="EN101" i="67"/>
  <c r="EN114" i="67" s="1"/>
  <c r="EN98" i="67"/>
  <c r="EN111" i="67" s="1"/>
  <c r="EN97" i="67"/>
  <c r="EN110" i="67" s="1"/>
  <c r="EN102" i="67"/>
  <c r="EN115" i="67" s="1"/>
  <c r="EN94" i="67"/>
  <c r="EN107" i="67" s="1"/>
  <c r="DX63" i="67"/>
  <c r="DX76" i="67" s="1"/>
  <c r="DX67" i="67"/>
  <c r="DX80" i="67" s="1"/>
  <c r="DX68" i="67"/>
  <c r="DX81" i="67" s="1"/>
  <c r="DX65" i="67"/>
  <c r="DX78" i="67" s="1"/>
  <c r="DX64" i="67"/>
  <c r="DX77" i="67" s="1"/>
  <c r="DX69" i="67"/>
  <c r="DX82" i="67" s="1"/>
  <c r="DX70" i="67"/>
  <c r="DX83" i="67" s="1"/>
  <c r="DX71" i="67"/>
  <c r="DX84" i="67" s="1"/>
  <c r="DX66" i="67"/>
  <c r="DX79" i="67" s="1"/>
  <c r="DX72" i="67"/>
  <c r="DX85" i="67" s="1"/>
  <c r="DX73" i="67"/>
  <c r="DX86" i="67" s="1"/>
  <c r="DX74" i="67"/>
  <c r="DX87" i="67" s="1"/>
  <c r="DX91" i="67"/>
  <c r="DX104" i="67" s="1"/>
  <c r="DX92" i="67"/>
  <c r="DX105" i="67" s="1"/>
  <c r="DX93" i="67"/>
  <c r="DX106" i="67" s="1"/>
  <c r="DX95" i="67"/>
  <c r="DX108" i="67" s="1"/>
  <c r="DX99" i="67"/>
  <c r="DX112" i="67" s="1"/>
  <c r="DX96" i="67"/>
  <c r="DX109" i="67" s="1"/>
  <c r="DX100" i="67"/>
  <c r="DX113" i="67" s="1"/>
  <c r="DX101" i="67"/>
  <c r="DX114" i="67" s="1"/>
  <c r="DX98" i="67"/>
  <c r="DX111" i="67" s="1"/>
  <c r="DX94" i="67"/>
  <c r="DX107" i="67" s="1"/>
  <c r="DX97" i="67"/>
  <c r="DX110" i="67" s="1"/>
  <c r="DX102" i="67"/>
  <c r="DX115" i="67" s="1"/>
  <c r="DH63" i="67"/>
  <c r="DH76" i="67" s="1"/>
  <c r="DH67" i="67"/>
  <c r="DH80" i="67" s="1"/>
  <c r="DH68" i="67"/>
  <c r="DH81" i="67" s="1"/>
  <c r="DH65" i="67"/>
  <c r="DH78" i="67" s="1"/>
  <c r="DH69" i="67"/>
  <c r="DH82" i="67" s="1"/>
  <c r="DH70" i="67"/>
  <c r="DH83" i="67" s="1"/>
  <c r="DH71" i="67"/>
  <c r="DH84" i="67" s="1"/>
  <c r="DH64" i="67"/>
  <c r="DH77" i="67" s="1"/>
  <c r="DH72" i="67"/>
  <c r="DH85" i="67" s="1"/>
  <c r="DH73" i="67"/>
  <c r="DH86" i="67" s="1"/>
  <c r="DH74" i="67"/>
  <c r="DH87" i="67" s="1"/>
  <c r="DH66" i="67"/>
  <c r="DH79" i="67" s="1"/>
  <c r="DH91" i="67"/>
  <c r="DH104" i="67" s="1"/>
  <c r="DH92" i="67"/>
  <c r="DH105" i="67" s="1"/>
  <c r="DH93" i="67"/>
  <c r="DH106" i="67" s="1"/>
  <c r="DH95" i="67"/>
  <c r="DH108" i="67" s="1"/>
  <c r="DH99" i="67"/>
  <c r="DH112" i="67" s="1"/>
  <c r="DH96" i="67"/>
  <c r="DH109" i="67" s="1"/>
  <c r="DH100" i="67"/>
  <c r="DH113" i="67" s="1"/>
  <c r="DH101" i="67"/>
  <c r="DH114" i="67" s="1"/>
  <c r="DH98" i="67"/>
  <c r="DH111" i="67" s="1"/>
  <c r="DH97" i="67"/>
  <c r="DH110" i="67" s="1"/>
  <c r="DH94" i="67"/>
  <c r="DH107" i="67" s="1"/>
  <c r="DH102" i="67"/>
  <c r="DH115" i="67" s="1"/>
  <c r="CR63" i="67"/>
  <c r="CR76" i="67" s="1"/>
  <c r="CR67" i="67"/>
  <c r="CR80" i="67" s="1"/>
  <c r="CR68" i="67"/>
  <c r="CR81" i="67" s="1"/>
  <c r="CR65" i="67"/>
  <c r="CR78" i="67" s="1"/>
  <c r="CR69" i="67"/>
  <c r="CR82" i="67" s="1"/>
  <c r="CR70" i="67"/>
  <c r="CR83" i="67" s="1"/>
  <c r="CR64" i="67"/>
  <c r="CR77" i="67" s="1"/>
  <c r="CR71" i="67"/>
  <c r="CR84" i="67" s="1"/>
  <c r="CR72" i="67"/>
  <c r="CR85" i="67" s="1"/>
  <c r="CR73" i="67"/>
  <c r="CR86" i="67" s="1"/>
  <c r="CR66" i="67"/>
  <c r="CR79" i="67" s="1"/>
  <c r="CR74" i="67"/>
  <c r="CR87" i="67" s="1"/>
  <c r="CR91" i="67"/>
  <c r="CR104" i="67" s="1"/>
  <c r="CR92" i="67"/>
  <c r="CR105" i="67" s="1"/>
  <c r="CR93" i="67"/>
  <c r="CR106" i="67" s="1"/>
  <c r="CR94" i="67"/>
  <c r="CR107" i="67" s="1"/>
  <c r="CR95" i="67"/>
  <c r="CR108" i="67" s="1"/>
  <c r="CR99" i="67"/>
  <c r="CR112" i="67" s="1"/>
  <c r="CR96" i="67"/>
  <c r="CR109" i="67" s="1"/>
  <c r="CR100" i="67"/>
  <c r="CR113" i="67" s="1"/>
  <c r="CR101" i="67"/>
  <c r="CR114" i="67" s="1"/>
  <c r="CR98" i="67"/>
  <c r="CR111" i="67" s="1"/>
  <c r="CR97" i="67"/>
  <c r="CR110" i="67" s="1"/>
  <c r="CR102" i="67"/>
  <c r="CR115" i="67" s="1"/>
  <c r="CB63" i="67"/>
  <c r="CB76" i="67" s="1"/>
  <c r="CB67" i="67"/>
  <c r="CB80" i="67" s="1"/>
  <c r="CB68" i="67"/>
  <c r="CB81" i="67" s="1"/>
  <c r="CB65" i="67"/>
  <c r="CB78" i="67" s="1"/>
  <c r="CB69" i="67"/>
  <c r="CB82" i="67" s="1"/>
  <c r="CB64" i="67"/>
  <c r="CB77" i="67" s="1"/>
  <c r="CB70" i="67"/>
  <c r="CB83" i="67" s="1"/>
  <c r="CB71" i="67"/>
  <c r="CB84" i="67" s="1"/>
  <c r="CB72" i="67"/>
  <c r="CB85" i="67" s="1"/>
  <c r="CB66" i="67"/>
  <c r="CB79" i="67" s="1"/>
  <c r="CB73" i="67"/>
  <c r="CB86" i="67" s="1"/>
  <c r="CB74" i="67"/>
  <c r="CB87" i="67" s="1"/>
  <c r="CB91" i="67"/>
  <c r="CB104" i="67" s="1"/>
  <c r="CB92" i="67"/>
  <c r="CB105" i="67" s="1"/>
  <c r="CB93" i="67"/>
  <c r="CB106" i="67" s="1"/>
  <c r="CB94" i="67"/>
  <c r="CB107" i="67" s="1"/>
  <c r="CB95" i="67"/>
  <c r="CB108" i="67" s="1"/>
  <c r="CB99" i="67"/>
  <c r="CB112" i="67" s="1"/>
  <c r="CB96" i="67"/>
  <c r="CB109" i="67" s="1"/>
  <c r="CB100" i="67"/>
  <c r="CB113" i="67" s="1"/>
  <c r="CB101" i="67"/>
  <c r="CB114" i="67" s="1"/>
  <c r="CB98" i="67"/>
  <c r="CB111" i="67" s="1"/>
  <c r="CB97" i="67"/>
  <c r="CB110" i="67" s="1"/>
  <c r="CB102" i="67"/>
  <c r="CB115" i="67" s="1"/>
  <c r="Z31" i="65"/>
  <c r="EG130" i="67"/>
  <c r="EG39" i="67" s="1"/>
  <c r="EG40" i="67" s="1"/>
  <c r="BU130" i="67"/>
  <c r="BU39" i="67" s="1"/>
  <c r="BU40" i="67" s="1"/>
  <c r="I130" i="67"/>
  <c r="I39" i="67" s="1"/>
  <c r="I40" i="67" s="1"/>
  <c r="E53" i="78"/>
  <c r="D54" i="78"/>
  <c r="AN31" i="65"/>
  <c r="AT83" i="65"/>
  <c r="AT85" i="65" s="1"/>
  <c r="AT95" i="65" s="1"/>
  <c r="AT36" i="65" s="1"/>
  <c r="AT37" i="65" s="1"/>
  <c r="AD83" i="65"/>
  <c r="AD85" i="65" s="1"/>
  <c r="AD95" i="65" s="1"/>
  <c r="AD36" i="65" s="1"/>
  <c r="AD37" i="65" s="1"/>
  <c r="AS83" i="65"/>
  <c r="AS85" i="65" s="1"/>
  <c r="AS95" i="65" s="1"/>
  <c r="AS36" i="65" s="1"/>
  <c r="AS37" i="65" s="1"/>
  <c r="AC83" i="65"/>
  <c r="AC85" i="65" s="1"/>
  <c r="AC95" i="65" s="1"/>
  <c r="AC36" i="65" s="1"/>
  <c r="AC37" i="65" s="1"/>
  <c r="X83" i="65"/>
  <c r="X85" i="65" s="1"/>
  <c r="X95" i="65" s="1"/>
  <c r="X36" i="65" s="1"/>
  <c r="X37" i="65" s="1"/>
  <c r="AO83" i="65"/>
  <c r="AO85" i="65" s="1"/>
  <c r="AO95" i="65" s="1"/>
  <c r="AO36" i="65" s="1"/>
  <c r="AO37" i="65" s="1"/>
  <c r="Y83" i="65"/>
  <c r="Y85" i="65" s="1"/>
  <c r="Y95" i="65" s="1"/>
  <c r="Y36" i="65" s="1"/>
  <c r="Y37" i="65" s="1"/>
  <c r="AM83" i="65"/>
  <c r="AM85" i="65" s="1"/>
  <c r="AM95" i="65" s="1"/>
  <c r="AM36" i="65" s="1"/>
  <c r="AM37" i="65" s="1"/>
  <c r="W83" i="65"/>
  <c r="W85" i="65" s="1"/>
  <c r="W95" i="65" s="1"/>
  <c r="W36" i="65" s="1"/>
  <c r="W37" i="65" s="1"/>
  <c r="AF83" i="65"/>
  <c r="AF85" i="65" s="1"/>
  <c r="AF95" i="65" s="1"/>
  <c r="AF36" i="65" s="1"/>
  <c r="AF37" i="65" s="1"/>
  <c r="D86" i="67"/>
  <c r="D84" i="67"/>
  <c r="D78" i="67"/>
  <c r="D31" i="66"/>
  <c r="O23" i="70"/>
  <c r="P10" i="70" s="1"/>
  <c r="M31" i="66"/>
  <c r="E20" i="70"/>
  <c r="G20" i="70"/>
  <c r="I20" i="70" s="1"/>
  <c r="F83" i="65"/>
  <c r="F85" i="65" s="1"/>
  <c r="F95" i="65" s="1"/>
  <c r="F36" i="65" s="1"/>
  <c r="F37" i="65" s="1"/>
  <c r="T83" i="65"/>
  <c r="T85" i="65" s="1"/>
  <c r="T95" i="65" s="1"/>
  <c r="T36" i="65" s="1"/>
  <c r="T37" i="65" s="1"/>
  <c r="L83" i="65"/>
  <c r="L85" i="65" s="1"/>
  <c r="L95" i="65" s="1"/>
  <c r="L36" i="65" s="1"/>
  <c r="L37" i="65" s="1"/>
  <c r="K83" i="65"/>
  <c r="K85" i="65" s="1"/>
  <c r="K95" i="65" s="1"/>
  <c r="K36" i="65" s="1"/>
  <c r="K37" i="65" s="1"/>
  <c r="Q83" i="65"/>
  <c r="Q85" i="65" s="1"/>
  <c r="Q95" i="65" s="1"/>
  <c r="Q36" i="65" s="1"/>
  <c r="Q37" i="65" s="1"/>
  <c r="P83" i="65"/>
  <c r="P85" i="65" s="1"/>
  <c r="P95" i="65" s="1"/>
  <c r="P36" i="65" s="1"/>
  <c r="P37" i="65" s="1"/>
  <c r="O83" i="65"/>
  <c r="O85" i="65" s="1"/>
  <c r="O95" i="65" s="1"/>
  <c r="O36" i="65" s="1"/>
  <c r="O37" i="65" s="1"/>
  <c r="U31" i="65"/>
  <c r="N83" i="65"/>
  <c r="N85" i="65" s="1"/>
  <c r="N95" i="65" s="1"/>
  <c r="N36" i="65" s="1"/>
  <c r="N37" i="65" s="1"/>
  <c r="R83" i="65"/>
  <c r="R85" i="65" s="1"/>
  <c r="R95" i="65" s="1"/>
  <c r="R36" i="65" s="1"/>
  <c r="R37" i="65" s="1"/>
  <c r="AL53" i="66"/>
  <c r="AL54" i="66" s="1"/>
  <c r="AL38" i="66"/>
  <c r="AL41" i="66" s="1"/>
  <c r="AL42" i="66" s="1"/>
  <c r="AL24" i="66" s="1"/>
  <c r="AL25" i="66" s="1"/>
  <c r="Y24" i="66"/>
  <c r="Y25" i="66" s="1"/>
  <c r="AK24" i="66"/>
  <c r="AK25" i="66" s="1"/>
  <c r="AO24" i="66"/>
  <c r="AO25" i="66" s="1"/>
  <c r="AC24" i="66"/>
  <c r="AC25" i="66" s="1"/>
  <c r="AG24" i="66"/>
  <c r="AG25" i="66" s="1"/>
  <c r="AL23" i="66"/>
  <c r="D103" i="67"/>
  <c r="D116" i="67" s="1"/>
  <c r="D44" i="67"/>
  <c r="AH51" i="67"/>
  <c r="AH54" i="67" s="1"/>
  <c r="CA43" i="67"/>
  <c r="CA46" i="67" s="1"/>
  <c r="CV51" i="67"/>
  <c r="CV54" i="67" s="1"/>
  <c r="E53" i="67"/>
  <c r="E56" i="67" s="1"/>
  <c r="EO44" i="67"/>
  <c r="EO47" i="67" s="1"/>
  <c r="DI52" i="67"/>
  <c r="DI55" i="67" s="1"/>
  <c r="CC44" i="67"/>
  <c r="CC47" i="67" s="1"/>
  <c r="EO43" i="67"/>
  <c r="EO46" i="67" s="1"/>
  <c r="DI44" i="67"/>
  <c r="DI47" i="67" s="1"/>
  <c r="CC52" i="67"/>
  <c r="CC55" i="67" s="1"/>
  <c r="CA130" i="67"/>
  <c r="CA39" i="67" s="1"/>
  <c r="CA40" i="67" s="1"/>
  <c r="EF51" i="67"/>
  <c r="EF54" i="67" s="1"/>
  <c r="CZ44" i="67"/>
  <c r="CZ47" i="67" s="1"/>
  <c r="EO51" i="67"/>
  <c r="EO54" i="67" s="1"/>
  <c r="DI43" i="67"/>
  <c r="DI46" i="67" s="1"/>
  <c r="CC43" i="67"/>
  <c r="CC46" i="67" s="1"/>
  <c r="EF44" i="67"/>
  <c r="EF47" i="67" s="1"/>
  <c r="CZ43" i="67"/>
  <c r="CZ46" i="67" s="1"/>
  <c r="AW52" i="67"/>
  <c r="AW55" i="67" s="1"/>
  <c r="Q44" i="67"/>
  <c r="Q47" i="67" s="1"/>
  <c r="DU128" i="67"/>
  <c r="AS128" i="67"/>
  <c r="EF52" i="67"/>
  <c r="EF55" i="67" s="1"/>
  <c r="CZ51" i="67"/>
  <c r="CZ54" i="67" s="1"/>
  <c r="AW44" i="67"/>
  <c r="AW47" i="67" s="1"/>
  <c r="Q52" i="67"/>
  <c r="Q55" i="67" s="1"/>
  <c r="AW43" i="67"/>
  <c r="AW46" i="67" s="1"/>
  <c r="Q43" i="67"/>
  <c r="Q46" i="67" s="1"/>
  <c r="AQ52" i="67"/>
  <c r="AQ55" i="67" s="1"/>
  <c r="AK43" i="67"/>
  <c r="AK46" i="67" s="1"/>
  <c r="P43" i="67"/>
  <c r="P46" i="67" s="1"/>
  <c r="DF43" i="67"/>
  <c r="DF46" i="67" s="1"/>
  <c r="BV52" i="67"/>
  <c r="BV55" i="67" s="1"/>
  <c r="J43" i="67"/>
  <c r="J46" i="67" s="1"/>
  <c r="G51" i="67"/>
  <c r="G54" i="67" s="1"/>
  <c r="CO51" i="67"/>
  <c r="CO54" i="67" s="1"/>
  <c r="CA44" i="67"/>
  <c r="CA47" i="67" s="1"/>
  <c r="BS51" i="67"/>
  <c r="BS54" i="67" s="1"/>
  <c r="O44" i="67"/>
  <c r="O47" i="67" s="1"/>
  <c r="AC52" i="67"/>
  <c r="AC55" i="67" s="1"/>
  <c r="X51" i="67"/>
  <c r="X54" i="67" s="1"/>
  <c r="EH52" i="67"/>
  <c r="EH55" i="67" s="1"/>
  <c r="AT44" i="67"/>
  <c r="AT47" i="67" s="1"/>
  <c r="O43" i="67"/>
  <c r="O46" i="67" s="1"/>
  <c r="EJ44" i="67"/>
  <c r="EJ47" i="67" s="1"/>
  <c r="CU43" i="67"/>
  <c r="CU46" i="67" s="1"/>
  <c r="BS43" i="67"/>
  <c r="BS46" i="67" s="1"/>
  <c r="DD51" i="67"/>
  <c r="DD54" i="67" s="1"/>
  <c r="AR44" i="67"/>
  <c r="AR47" i="67" s="1"/>
  <c r="X52" i="67"/>
  <c r="X55" i="67" s="1"/>
  <c r="CD51" i="67"/>
  <c r="CD54" i="67" s="1"/>
  <c r="AI43" i="67"/>
  <c r="AI46" i="67" s="1"/>
  <c r="CW51" i="67"/>
  <c r="CW54" i="67" s="1"/>
  <c r="EJ51" i="67"/>
  <c r="EJ54" i="67" s="1"/>
  <c r="CU44" i="67"/>
  <c r="CU47" i="67" s="1"/>
  <c r="DD52" i="67"/>
  <c r="DD55" i="67" s="1"/>
  <c r="AR51" i="67"/>
  <c r="AR54" i="67" s="1"/>
  <c r="P44" i="67"/>
  <c r="P47" i="67" s="1"/>
  <c r="DN51" i="67"/>
  <c r="DN54" i="67" s="1"/>
  <c r="BV43" i="67"/>
  <c r="BV46" i="67" s="1"/>
  <c r="AI44" i="67"/>
  <c r="AI47" i="67" s="1"/>
  <c r="CO52" i="67"/>
  <c r="CO55" i="67" s="1"/>
  <c r="DD44" i="67"/>
  <c r="DD47" i="67" s="1"/>
  <c r="CD52" i="67"/>
  <c r="CD55" i="67" s="1"/>
  <c r="AQ44" i="67"/>
  <c r="AQ47" i="67" s="1"/>
  <c r="DN52" i="67"/>
  <c r="DN55" i="67" s="1"/>
  <c r="DT43" i="67"/>
  <c r="DT46" i="67" s="1"/>
  <c r="U51" i="67"/>
  <c r="U54" i="67" s="1"/>
  <c r="CV43" i="67"/>
  <c r="CV46" i="67" s="1"/>
  <c r="H51" i="67"/>
  <c r="H54" i="67" s="1"/>
  <c r="DZ43" i="67"/>
  <c r="DZ46" i="67" s="1"/>
  <c r="DZ51" i="67"/>
  <c r="DZ54" i="67" s="1"/>
  <c r="DT52" i="67"/>
  <c r="DT55" i="67" s="1"/>
  <c r="AA44" i="67"/>
  <c r="AA47" i="67" s="1"/>
  <c r="DZ44" i="67"/>
  <c r="DZ47" i="67" s="1"/>
  <c r="CX43" i="67"/>
  <c r="CX46" i="67" s="1"/>
  <c r="CM51" i="67"/>
  <c r="CM54" i="67" s="1"/>
  <c r="BK43" i="67"/>
  <c r="BK46" i="67" s="1"/>
  <c r="AA51" i="67"/>
  <c r="AA54" i="67" s="1"/>
  <c r="ES44" i="67"/>
  <c r="ES47" i="67" s="1"/>
  <c r="BT52" i="67"/>
  <c r="BT55" i="67" s="1"/>
  <c r="H43" i="67"/>
  <c r="H46" i="67" s="1"/>
  <c r="CX51" i="67"/>
  <c r="CX54" i="67" s="1"/>
  <c r="CG44" i="67"/>
  <c r="CG47" i="67" s="1"/>
  <c r="CM44" i="67"/>
  <c r="CM47" i="67" s="1"/>
  <c r="CV52" i="67"/>
  <c r="CV55" i="67" s="1"/>
  <c r="BK44" i="67"/>
  <c r="BK47" i="67" s="1"/>
  <c r="ES43" i="67"/>
  <c r="ES46" i="67" s="1"/>
  <c r="BT44" i="67"/>
  <c r="BT47" i="67" s="1"/>
  <c r="AJ51" i="67"/>
  <c r="AJ54" i="67" s="1"/>
  <c r="CX44" i="67"/>
  <c r="CX47" i="67" s="1"/>
  <c r="BN51" i="67"/>
  <c r="BN54" i="67" s="1"/>
  <c r="AL51" i="67"/>
  <c r="AL54" i="67" s="1"/>
  <c r="CG52" i="67"/>
  <c r="CG55" i="67" s="1"/>
  <c r="BK51" i="67"/>
  <c r="BK54" i="67" s="1"/>
  <c r="ES51" i="67"/>
  <c r="ES54" i="67" s="1"/>
  <c r="U44" i="67"/>
  <c r="U47" i="67" s="1"/>
  <c r="BT51" i="67"/>
  <c r="BT54" i="67" s="1"/>
  <c r="BN43" i="67"/>
  <c r="BN46" i="67" s="1"/>
  <c r="AL43" i="67"/>
  <c r="AL46" i="67" s="1"/>
  <c r="CG43" i="67"/>
  <c r="CG46" i="67" s="1"/>
  <c r="U52" i="67"/>
  <c r="U55" i="67" s="1"/>
  <c r="AB52" i="67"/>
  <c r="AB55" i="67" s="1"/>
  <c r="BN44" i="67"/>
  <c r="BN47" i="67" s="1"/>
  <c r="AL44" i="67"/>
  <c r="AL47" i="67" s="1"/>
  <c r="BL44" i="67"/>
  <c r="BL47" i="67" s="1"/>
  <c r="DC52" i="67"/>
  <c r="DC55" i="67" s="1"/>
  <c r="AQ51" i="67"/>
  <c r="AQ54" i="67" s="1"/>
  <c r="W44" i="67"/>
  <c r="W47" i="67" s="1"/>
  <c r="AK52" i="67"/>
  <c r="AK55" i="67" s="1"/>
  <c r="AF43" i="67"/>
  <c r="AF46" i="67" s="1"/>
  <c r="X43" i="67"/>
  <c r="X46" i="67" s="1"/>
  <c r="O128" i="67"/>
  <c r="DN44" i="67"/>
  <c r="DN47" i="67" s="1"/>
  <c r="CD44" i="67"/>
  <c r="CD47" i="67" s="1"/>
  <c r="R52" i="67"/>
  <c r="R55" i="67" s="1"/>
  <c r="CW43" i="67"/>
  <c r="CW46" i="67" s="1"/>
  <c r="AF52" i="67"/>
  <c r="AF55" i="67" s="1"/>
  <c r="AP128" i="67"/>
  <c r="ED44" i="67"/>
  <c r="ED47" i="67" s="1"/>
  <c r="DK51" i="67"/>
  <c r="DK54" i="67" s="1"/>
  <c r="CA51" i="67"/>
  <c r="CA54" i="67" s="1"/>
  <c r="O51" i="67"/>
  <c r="O54" i="67" s="1"/>
  <c r="EP52" i="67"/>
  <c r="EP55" i="67" s="1"/>
  <c r="CL43" i="67"/>
  <c r="CL46" i="67" s="1"/>
  <c r="BJ43" i="67"/>
  <c r="BJ46" i="67" s="1"/>
  <c r="Z52" i="67"/>
  <c r="Z55" i="67" s="1"/>
  <c r="EK128" i="67"/>
  <c r="Z44" i="67"/>
  <c r="Z47" i="67" s="1"/>
  <c r="Z128" i="67"/>
  <c r="DA128" i="67"/>
  <c r="AO128" i="67"/>
  <c r="ED51" i="67"/>
  <c r="ED54" i="67" s="1"/>
  <c r="DK44" i="67"/>
  <c r="DK47" i="67" s="1"/>
  <c r="EP44" i="67"/>
  <c r="EP47" i="67" s="1"/>
  <c r="CL44" i="67"/>
  <c r="CL47" i="67" s="1"/>
  <c r="BB43" i="67"/>
  <c r="BB46" i="67" s="1"/>
  <c r="BI128" i="67"/>
  <c r="DA130" i="67"/>
  <c r="DA39" i="67" s="1"/>
  <c r="DA40" i="67" s="1"/>
  <c r="AO130" i="67"/>
  <c r="AO39" i="67" s="1"/>
  <c r="AO40" i="67" s="1"/>
  <c r="DC43" i="67"/>
  <c r="DC46" i="67" s="1"/>
  <c r="AY51" i="67"/>
  <c r="AY54" i="67" s="1"/>
  <c r="AS52" i="67"/>
  <c r="AS55" i="67" s="1"/>
  <c r="CL52" i="67"/>
  <c r="CL55" i="67" s="1"/>
  <c r="BB44" i="67"/>
  <c r="BB47" i="67" s="1"/>
  <c r="R43" i="67"/>
  <c r="R46" i="67" s="1"/>
  <c r="DE51" i="67"/>
  <c r="DE54" i="67" s="1"/>
  <c r="ED128" i="67"/>
  <c r="BB130" i="67"/>
  <c r="BB39" i="67" s="1"/>
  <c r="BB40" i="67" s="1"/>
  <c r="BQ128" i="67"/>
  <c r="E128" i="67"/>
  <c r="DC51" i="67"/>
  <c r="DC54" i="67" s="1"/>
  <c r="AY44" i="67"/>
  <c r="AY47" i="67" s="1"/>
  <c r="AS43" i="67"/>
  <c r="AS46" i="67" s="1"/>
  <c r="DV43" i="67"/>
  <c r="DV46" i="67" s="1"/>
  <c r="BB51" i="67"/>
  <c r="BB54" i="67" s="1"/>
  <c r="R44" i="67"/>
  <c r="R47" i="67" s="1"/>
  <c r="CW44" i="67"/>
  <c r="CW47" i="67" s="1"/>
  <c r="W43" i="67"/>
  <c r="W46" i="67" s="1"/>
  <c r="CO128" i="67"/>
  <c r="AN44" i="67"/>
  <c r="AN47" i="67" s="1"/>
  <c r="ET51" i="67"/>
  <c r="ET54" i="67" s="1"/>
  <c r="AN43" i="67"/>
  <c r="AN46" i="67" s="1"/>
  <c r="ET52" i="67"/>
  <c r="ET55" i="67" s="1"/>
  <c r="BP44" i="67"/>
  <c r="BP47" i="67" s="1"/>
  <c r="AN51" i="67"/>
  <c r="AN54" i="67" s="1"/>
  <c r="CT52" i="67"/>
  <c r="CT55" i="67" s="1"/>
  <c r="AE44" i="67"/>
  <c r="AE47" i="67" s="1"/>
  <c r="CT43" i="67"/>
  <c r="CT46" i="67" s="1"/>
  <c r="AH43" i="67"/>
  <c r="AH46" i="67" s="1"/>
  <c r="CT128" i="67"/>
  <c r="AH128" i="67"/>
  <c r="BG51" i="67"/>
  <c r="BG54" i="67" s="1"/>
  <c r="EL52" i="67"/>
  <c r="EL55" i="67" s="1"/>
  <c r="CT44" i="67"/>
  <c r="CT47" i="67" s="1"/>
  <c r="AH52" i="67"/>
  <c r="AH55" i="67" s="1"/>
  <c r="ET43" i="67"/>
  <c r="ET46" i="67" s="1"/>
  <c r="AP51" i="67"/>
  <c r="AP54" i="67" s="1"/>
  <c r="CH44" i="67"/>
  <c r="CH47" i="67" s="1"/>
  <c r="E51" i="67"/>
  <c r="E54" i="67" s="1"/>
  <c r="AU43" i="67"/>
  <c r="AU46" i="67" s="1"/>
  <c r="CY43" i="67"/>
  <c r="CY46" i="67" s="1"/>
  <c r="AV52" i="67"/>
  <c r="AV55" i="67" s="1"/>
  <c r="ER44" i="67"/>
  <c r="ER47" i="67" s="1"/>
  <c r="BZ43" i="67"/>
  <c r="BZ46" i="67" s="1"/>
  <c r="BO52" i="67"/>
  <c r="BO55" i="67" s="1"/>
  <c r="AM52" i="67"/>
  <c r="AM55" i="67" s="1"/>
  <c r="AV51" i="67"/>
  <c r="AV54" i="67" s="1"/>
  <c r="AP44" i="67"/>
  <c r="AP47" i="67" s="1"/>
  <c r="CY51" i="67"/>
  <c r="CY54" i="67" s="1"/>
  <c r="ER43" i="67"/>
  <c r="ER46" i="67" s="1"/>
  <c r="BP43" i="67"/>
  <c r="BP46" i="67" s="1"/>
  <c r="BZ51" i="67"/>
  <c r="BZ54" i="67" s="1"/>
  <c r="N43" i="67"/>
  <c r="N46" i="67" s="1"/>
  <c r="DU44" i="67"/>
  <c r="DU47" i="67" s="1"/>
  <c r="CY44" i="67"/>
  <c r="CY47" i="67" s="1"/>
  <c r="ER51" i="67"/>
  <c r="ER54" i="67" s="1"/>
  <c r="BP51" i="67"/>
  <c r="BP54" i="67" s="1"/>
  <c r="BZ44" i="67"/>
  <c r="BZ47" i="67" s="1"/>
  <c r="N51" i="67"/>
  <c r="N54" i="67" s="1"/>
  <c r="DU43" i="67"/>
  <c r="DU46" i="67" s="1"/>
  <c r="BI44" i="67"/>
  <c r="BI47" i="67" s="1"/>
  <c r="DB43" i="67"/>
  <c r="DB46" i="67" s="1"/>
  <c r="N44" i="67"/>
  <c r="N47" i="67" s="1"/>
  <c r="DU52" i="67"/>
  <c r="DU55" i="67" s="1"/>
  <c r="BO43" i="67"/>
  <c r="BO46" i="67" s="1"/>
  <c r="AM43" i="67"/>
  <c r="AM46" i="67" s="1"/>
  <c r="BI43" i="67"/>
  <c r="BI46" i="67" s="1"/>
  <c r="DB52" i="67"/>
  <c r="DB55" i="67" s="1"/>
  <c r="BO51" i="67"/>
  <c r="BO54" i="67" s="1"/>
  <c r="AM51" i="67"/>
  <c r="AM54" i="67" s="1"/>
  <c r="BI52" i="67"/>
  <c r="BI55" i="67" s="1"/>
  <c r="AV44" i="67"/>
  <c r="AV47" i="67" s="1"/>
  <c r="DB44" i="67"/>
  <c r="DB47" i="67" s="1"/>
  <c r="AP43" i="67"/>
  <c r="AP46" i="67" s="1"/>
  <c r="DO43" i="67"/>
  <c r="DO46" i="67" s="1"/>
  <c r="BD52" i="67"/>
  <c r="BD55" i="67" s="1"/>
  <c r="V51" i="67"/>
  <c r="V54" i="67" s="1"/>
  <c r="BY44" i="67"/>
  <c r="BY47" i="67" s="1"/>
  <c r="BL43" i="67"/>
  <c r="BL46" i="67" s="1"/>
  <c r="DG51" i="67"/>
  <c r="DG54" i="67" s="1"/>
  <c r="BD44" i="67"/>
  <c r="BD47" i="67" s="1"/>
  <c r="L44" i="67"/>
  <c r="L47" i="67" s="1"/>
  <c r="V52" i="67"/>
  <c r="V55" i="67" s="1"/>
  <c r="BL52" i="67"/>
  <c r="BL55" i="67" s="1"/>
  <c r="EK43" i="67"/>
  <c r="EK46" i="67" s="1"/>
  <c r="DG52" i="67"/>
  <c r="DG55" i="67" s="1"/>
  <c r="BD51" i="67"/>
  <c r="BD54" i="67" s="1"/>
  <c r="CP44" i="67"/>
  <c r="CP47" i="67" s="1"/>
  <c r="AD51" i="67"/>
  <c r="AD54" i="67" s="1"/>
  <c r="E52" i="67"/>
  <c r="E55" i="67" s="1"/>
  <c r="CH51" i="67"/>
  <c r="CH54" i="67" s="1"/>
  <c r="CP52" i="67"/>
  <c r="CP55" i="67" s="1"/>
  <c r="EK51" i="67"/>
  <c r="EK54" i="67" s="1"/>
  <c r="EG128" i="67"/>
  <c r="BU128" i="67"/>
  <c r="I128" i="67"/>
  <c r="DG44" i="67"/>
  <c r="DG47" i="67" s="1"/>
  <c r="S52" i="67"/>
  <c r="S55" i="67" s="1"/>
  <c r="K52" i="67"/>
  <c r="K55" i="67" s="1"/>
  <c r="E43" i="67"/>
  <c r="E46" i="67" s="1"/>
  <c r="CA128" i="67"/>
  <c r="CF52" i="67"/>
  <c r="CF55" i="67" s="1"/>
  <c r="BX52" i="67"/>
  <c r="BX55" i="67" s="1"/>
  <c r="BQ51" i="67"/>
  <c r="BQ54" i="67" s="1"/>
  <c r="CP43" i="67"/>
  <c r="CP46" i="67" s="1"/>
  <c r="CH43" i="67"/>
  <c r="CH46" i="67" s="1"/>
  <c r="AD43" i="67"/>
  <c r="AD46" i="67" s="1"/>
  <c r="V43" i="67"/>
  <c r="V46" i="67" s="1"/>
  <c r="EK44" i="67"/>
  <c r="EK47" i="67" s="1"/>
  <c r="EC128" i="67"/>
  <c r="DZ130" i="67"/>
  <c r="DZ39" i="67" s="1"/>
  <c r="DZ40" i="67" s="1"/>
  <c r="DJ128" i="67"/>
  <c r="ES130" i="67"/>
  <c r="ES39" i="67" s="1"/>
  <c r="ES40" i="67" s="1"/>
  <c r="EC130" i="67"/>
  <c r="EC39" i="67" s="1"/>
  <c r="EC40" i="67" s="1"/>
  <c r="DM130" i="67"/>
  <c r="DM39" i="67" s="1"/>
  <c r="DM40" i="67" s="1"/>
  <c r="CG130" i="67"/>
  <c r="CG39" i="67" s="1"/>
  <c r="CG40" i="67" s="1"/>
  <c r="BQ130" i="67"/>
  <c r="BQ39" i="67" s="1"/>
  <c r="BQ40" i="67" s="1"/>
  <c r="AK130" i="67"/>
  <c r="AK39" i="67" s="1"/>
  <c r="AK40" i="67" s="1"/>
  <c r="U130" i="67"/>
  <c r="U39" i="67" s="1"/>
  <c r="U40" i="67" s="1"/>
  <c r="E130" i="67"/>
  <c r="E39" i="67" s="1"/>
  <c r="E40" i="67" s="1"/>
  <c r="DO51" i="67"/>
  <c r="DO54" i="67" s="1"/>
  <c r="CE43" i="67"/>
  <c r="CE46" i="67" s="1"/>
  <c r="BW43" i="67"/>
  <c r="BW46" i="67" s="1"/>
  <c r="AU44" i="67"/>
  <c r="AU47" i="67" s="1"/>
  <c r="M44" i="67"/>
  <c r="M47" i="67" s="1"/>
  <c r="T43" i="67"/>
  <c r="T46" i="67" s="1"/>
  <c r="L43" i="67"/>
  <c r="L46" i="67" s="1"/>
  <c r="DR43" i="67"/>
  <c r="DR46" i="67" s="1"/>
  <c r="DJ52" i="67"/>
  <c r="DJ55" i="67" s="1"/>
  <c r="AD52" i="67"/>
  <c r="AD55" i="67" s="1"/>
  <c r="BY43" i="67"/>
  <c r="BY46" i="67" s="1"/>
  <c r="ES128" i="67"/>
  <c r="BY52" i="67"/>
  <c r="BY55" i="67" s="1"/>
  <c r="EO128" i="67"/>
  <c r="CC128" i="67"/>
  <c r="Q128" i="67"/>
  <c r="DO52" i="67"/>
  <c r="DO55" i="67" s="1"/>
  <c r="CE44" i="67"/>
  <c r="CE47" i="67" s="1"/>
  <c r="BW51" i="67"/>
  <c r="BW54" i="67" s="1"/>
  <c r="BC43" i="67"/>
  <c r="BC46" i="67" s="1"/>
  <c r="AU51" i="67"/>
  <c r="AU54" i="67" s="1"/>
  <c r="M52" i="67"/>
  <c r="M55" i="67" s="1"/>
  <c r="T51" i="67"/>
  <c r="T54" i="67" s="1"/>
  <c r="L51" i="67"/>
  <c r="L54" i="67" s="1"/>
  <c r="DR52" i="67"/>
  <c r="DR55" i="67" s="1"/>
  <c r="DJ43" i="67"/>
  <c r="DJ46" i="67" s="1"/>
  <c r="BF52" i="67"/>
  <c r="BF55" i="67" s="1"/>
  <c r="AX43" i="67"/>
  <c r="AX46" i="67" s="1"/>
  <c r="EC44" i="67"/>
  <c r="EC47" i="67" s="1"/>
  <c r="CE51" i="67"/>
  <c r="CE54" i="67" s="1"/>
  <c r="BW44" i="67"/>
  <c r="BW47" i="67" s="1"/>
  <c r="BC44" i="67"/>
  <c r="BC47" i="67" s="1"/>
  <c r="S43" i="67"/>
  <c r="S46" i="67" s="1"/>
  <c r="K43" i="67"/>
  <c r="K46" i="67" s="1"/>
  <c r="M43" i="67"/>
  <c r="M46" i="67" s="1"/>
  <c r="CF44" i="67"/>
  <c r="CF47" i="67" s="1"/>
  <c r="BX44" i="67"/>
  <c r="BX47" i="67" s="1"/>
  <c r="T52" i="67"/>
  <c r="T55" i="67" s="1"/>
  <c r="BQ44" i="67"/>
  <c r="BQ47" i="67" s="1"/>
  <c r="DR44" i="67"/>
  <c r="DR47" i="67" s="1"/>
  <c r="DJ51" i="67"/>
  <c r="DJ54" i="67" s="1"/>
  <c r="BF43" i="67"/>
  <c r="BF46" i="67" s="1"/>
  <c r="AX51" i="67"/>
  <c r="AX54" i="67" s="1"/>
  <c r="EC43" i="67"/>
  <c r="EC46" i="67" s="1"/>
  <c r="DB128" i="67"/>
  <c r="BY128" i="67"/>
  <c r="BC51" i="67"/>
  <c r="BC54" i="67" s="1"/>
  <c r="S44" i="67"/>
  <c r="S47" i="67" s="1"/>
  <c r="K51" i="67"/>
  <c r="K54" i="67" s="1"/>
  <c r="CF43" i="67"/>
  <c r="CF46" i="67" s="1"/>
  <c r="BX43" i="67"/>
  <c r="BX46" i="67" s="1"/>
  <c r="BQ43" i="67"/>
  <c r="BQ46" i="67" s="1"/>
  <c r="BF44" i="67"/>
  <c r="BF47" i="67" s="1"/>
  <c r="AX52" i="67"/>
  <c r="AX55" i="67" s="1"/>
  <c r="EC51" i="67"/>
  <c r="EC54" i="67" s="1"/>
  <c r="DW128" i="67"/>
  <c r="AP130" i="67"/>
  <c r="AP39" i="67" s="1"/>
  <c r="AP40" i="67" s="1"/>
  <c r="DE130" i="67"/>
  <c r="DE39" i="67" s="1"/>
  <c r="DE40" i="67" s="1"/>
  <c r="M130" i="67"/>
  <c r="M39" i="67" s="1"/>
  <c r="M40" i="67" s="1"/>
  <c r="BG44" i="67"/>
  <c r="BG47" i="67" s="1"/>
  <c r="AE51" i="67"/>
  <c r="AE54" i="67" s="1"/>
  <c r="DK52" i="67"/>
  <c r="DK55" i="67" s="1"/>
  <c r="BG52" i="67"/>
  <c r="BG55" i="67" s="1"/>
  <c r="AY52" i="67"/>
  <c r="AY55" i="67" s="1"/>
  <c r="AE52" i="67"/>
  <c r="AE55" i="67" s="1"/>
  <c r="W52" i="67"/>
  <c r="W55" i="67" s="1"/>
  <c r="AS51" i="67"/>
  <c r="AS54" i="67" s="1"/>
  <c r="EE130" i="67"/>
  <c r="EE39" i="67" s="1"/>
  <c r="EE40" i="67" s="1"/>
  <c r="DV44" i="67"/>
  <c r="DV47" i="67" s="1"/>
  <c r="BR43" i="67"/>
  <c r="BR46" i="67" s="1"/>
  <c r="BJ44" i="67"/>
  <c r="BJ47" i="67" s="1"/>
  <c r="F52" i="67"/>
  <c r="F55" i="67" s="1"/>
  <c r="DM52" i="67"/>
  <c r="DM55" i="67" s="1"/>
  <c r="DB130" i="67"/>
  <c r="DB39" i="67" s="1"/>
  <c r="DB40" i="67" s="1"/>
  <c r="EK130" i="67"/>
  <c r="EK39" i="67" s="1"/>
  <c r="EK40" i="67" s="1"/>
  <c r="AS130" i="67"/>
  <c r="AS39" i="67" s="1"/>
  <c r="AS40" i="67" s="1"/>
  <c r="BR52" i="67"/>
  <c r="BR55" i="67" s="1"/>
  <c r="DM44" i="67"/>
  <c r="DM47" i="67" s="1"/>
  <c r="DQ130" i="67"/>
  <c r="DQ39" i="67" s="1"/>
  <c r="DQ40" i="67" s="1"/>
  <c r="BE130" i="67"/>
  <c r="BE39" i="67" s="1"/>
  <c r="BE40" i="67" s="1"/>
  <c r="CQ43" i="67"/>
  <c r="CQ46" i="67" s="1"/>
  <c r="CI43" i="67"/>
  <c r="CI46" i="67" s="1"/>
  <c r="BA44" i="67"/>
  <c r="BA47" i="67" s="1"/>
  <c r="DV51" i="67"/>
  <c r="DV54" i="67" s="1"/>
  <c r="BR44" i="67"/>
  <c r="BR47" i="67" s="1"/>
  <c r="BJ51" i="67"/>
  <c r="BJ54" i="67" s="1"/>
  <c r="F44" i="67"/>
  <c r="F47" i="67" s="1"/>
  <c r="DM43" i="67"/>
  <c r="DM46" i="67" s="1"/>
  <c r="BI130" i="67"/>
  <c r="BI39" i="67" s="1"/>
  <c r="BI40" i="67" s="1"/>
  <c r="F43" i="67"/>
  <c r="F46" i="67" s="1"/>
  <c r="CF130" i="67"/>
  <c r="CF39" i="67" s="1"/>
  <c r="CF40" i="67" s="1"/>
  <c r="CW128" i="67"/>
  <c r="BA128" i="67"/>
  <c r="CQ44" i="67"/>
  <c r="CQ47" i="67" s="1"/>
  <c r="CI51" i="67"/>
  <c r="CI54" i="67" s="1"/>
  <c r="BA52" i="67"/>
  <c r="BA55" i="67" s="1"/>
  <c r="CO130" i="67"/>
  <c r="CO39" i="67" s="1"/>
  <c r="CO40" i="67" s="1"/>
  <c r="BN128" i="67"/>
  <c r="CW130" i="67"/>
  <c r="CW39" i="67" s="1"/>
  <c r="CW40" i="67" s="1"/>
  <c r="BA130" i="67"/>
  <c r="BA39" i="67" s="1"/>
  <c r="BA40" i="67" s="1"/>
  <c r="CQ51" i="67"/>
  <c r="CQ54" i="67" s="1"/>
  <c r="CI44" i="67"/>
  <c r="CI47" i="67" s="1"/>
  <c r="BA43" i="67"/>
  <c r="BA46" i="67" s="1"/>
  <c r="EL43" i="67"/>
  <c r="EL46" i="67" s="1"/>
  <c r="DE44" i="67"/>
  <c r="DE47" i="67" s="1"/>
  <c r="J130" i="67"/>
  <c r="J39" i="67" s="1"/>
  <c r="J40" i="67" s="1"/>
  <c r="BY130" i="67"/>
  <c r="BY39" i="67" s="1"/>
  <c r="BY40" i="67" s="1"/>
  <c r="DI128" i="67"/>
  <c r="AW128" i="67"/>
  <c r="EL51" i="67"/>
  <c r="EL54" i="67" s="1"/>
  <c r="DE52" i="67"/>
  <c r="DE55" i="67" s="1"/>
  <c r="DR130" i="67"/>
  <c r="DR39" i="67" s="1"/>
  <c r="DR40" i="67" s="1"/>
  <c r="DU130" i="67"/>
  <c r="DU39" i="67" s="1"/>
  <c r="DU40" i="67" s="1"/>
  <c r="AC130" i="67"/>
  <c r="AC39" i="67" s="1"/>
  <c r="AC40" i="67" s="1"/>
  <c r="N130" i="67"/>
  <c r="N39" i="67" s="1"/>
  <c r="N40" i="67" s="1"/>
  <c r="EO130" i="67"/>
  <c r="EO39" i="67" s="1"/>
  <c r="EO40" i="67" s="1"/>
  <c r="DI130" i="67"/>
  <c r="DI39" i="67" s="1"/>
  <c r="DI40" i="67" s="1"/>
  <c r="CS130" i="67"/>
  <c r="CS39" i="67" s="1"/>
  <c r="CS40" i="67" s="1"/>
  <c r="CC130" i="67"/>
  <c r="CC39" i="67" s="1"/>
  <c r="CC40" i="67" s="1"/>
  <c r="AW130" i="67"/>
  <c r="AW39" i="67" s="1"/>
  <c r="AW40" i="67" s="1"/>
  <c r="AG130" i="67"/>
  <c r="AG39" i="67" s="1"/>
  <c r="AG40" i="67" s="1"/>
  <c r="Q130" i="67"/>
  <c r="Q39" i="67" s="1"/>
  <c r="Q40" i="67" s="1"/>
  <c r="AJ52" i="67"/>
  <c r="AJ55" i="67" s="1"/>
  <c r="AJ44" i="67"/>
  <c r="AJ47" i="67" s="1"/>
  <c r="EB44" i="67"/>
  <c r="EB47" i="67" s="1"/>
  <c r="BH44" i="67"/>
  <c r="BH47" i="67" s="1"/>
  <c r="EB43" i="67"/>
  <c r="EB46" i="67" s="1"/>
  <c r="BH43" i="67"/>
  <c r="BH46" i="67" s="1"/>
  <c r="EB51" i="67"/>
  <c r="EB54" i="67" s="1"/>
  <c r="BH51" i="67"/>
  <c r="BH54" i="67" s="1"/>
  <c r="AX128" i="67"/>
  <c r="DY128" i="67"/>
  <c r="BM128" i="67"/>
  <c r="BZ130" i="67"/>
  <c r="BZ39" i="67" s="1"/>
  <c r="BZ40" i="67" s="1"/>
  <c r="AT130" i="67"/>
  <c r="AT39" i="67" s="1"/>
  <c r="AT40" i="67" s="1"/>
  <c r="DY130" i="67"/>
  <c r="DY39" i="67" s="1"/>
  <c r="DY40" i="67" s="1"/>
  <c r="BM130" i="67"/>
  <c r="BM39" i="67" s="1"/>
  <c r="BM40" i="67" s="1"/>
  <c r="BK128" i="67"/>
  <c r="BV128" i="67"/>
  <c r="BF128" i="67"/>
  <c r="EP130" i="67"/>
  <c r="EP39" i="67" s="1"/>
  <c r="EP40" i="67" s="1"/>
  <c r="CL130" i="67"/>
  <c r="CL39" i="67" s="1"/>
  <c r="CL40" i="67" s="1"/>
  <c r="BV130" i="67"/>
  <c r="BV39" i="67" s="1"/>
  <c r="BV40" i="67" s="1"/>
  <c r="BF130" i="67"/>
  <c r="BF39" i="67" s="1"/>
  <c r="BF40" i="67" s="1"/>
  <c r="DQ128" i="67"/>
  <c r="BE128" i="67"/>
  <c r="AU128" i="67"/>
  <c r="AE128" i="67"/>
  <c r="M31" i="65"/>
  <c r="L31" i="65"/>
  <c r="L86" i="65"/>
  <c r="E86" i="65"/>
  <c r="E31" i="65"/>
  <c r="AC6" i="70" s="1"/>
  <c r="AD31" i="65"/>
  <c r="AW31" i="65"/>
  <c r="AW86" i="65"/>
  <c r="AD86" i="65"/>
  <c r="X31" i="65"/>
  <c r="BA83" i="65"/>
  <c r="BA85" i="65" s="1"/>
  <c r="BA95" i="65" s="1"/>
  <c r="BA36" i="65" s="1"/>
  <c r="BA37" i="65" s="1"/>
  <c r="BA86" i="65"/>
  <c r="U83" i="65"/>
  <c r="U85" i="65" s="1"/>
  <c r="U95" i="65" s="1"/>
  <c r="U36" i="65" s="1"/>
  <c r="U37" i="65" s="1"/>
  <c r="U86" i="65"/>
  <c r="X86" i="65"/>
  <c r="D86" i="65"/>
  <c r="W31" i="65"/>
  <c r="AY31" i="65"/>
  <c r="AF31" i="65"/>
  <c r="AY86" i="65"/>
  <c r="W86" i="65"/>
  <c r="AQ86" i="65"/>
  <c r="AN86" i="65"/>
  <c r="AI86" i="65"/>
  <c r="AI31" i="65"/>
  <c r="AA31" i="65"/>
  <c r="AU31" i="65"/>
  <c r="AU86" i="65"/>
  <c r="EJ130" i="67"/>
  <c r="EJ39" i="67" s="1"/>
  <c r="EJ40" i="67" s="1"/>
  <c r="DT130" i="67"/>
  <c r="DT39" i="67" s="1"/>
  <c r="DT40" i="67" s="1"/>
  <c r="DL44" i="67"/>
  <c r="DL47" i="67" s="1"/>
  <c r="AZ44" i="67"/>
  <c r="AZ47" i="67" s="1"/>
  <c r="DL43" i="67"/>
  <c r="DL46" i="67" s="1"/>
  <c r="AZ43" i="67"/>
  <c r="AZ46" i="67" s="1"/>
  <c r="CX130" i="67"/>
  <c r="CX39" i="67" s="1"/>
  <c r="CX40" i="67" s="1"/>
  <c r="V128" i="67"/>
  <c r="DL51" i="67"/>
  <c r="DL54" i="67" s="1"/>
  <c r="AZ51" i="67"/>
  <c r="AZ54" i="67" s="1"/>
  <c r="ER130" i="67"/>
  <c r="ER39" i="67" s="1"/>
  <c r="ER40" i="67" s="1"/>
  <c r="EB130" i="67"/>
  <c r="EB39" i="67" s="1"/>
  <c r="EB40" i="67" s="1"/>
  <c r="F31" i="65"/>
  <c r="S83" i="65"/>
  <c r="S85" i="65" s="1"/>
  <c r="S95" i="65" s="1"/>
  <c r="S36" i="65" s="1"/>
  <c r="S37" i="65" s="1"/>
  <c r="F86" i="65"/>
  <c r="D70" i="65"/>
  <c r="AH70" i="65"/>
  <c r="B129" i="69"/>
  <c r="B119" i="69"/>
  <c r="B109" i="69"/>
  <c r="B139" i="69"/>
  <c r="C85" i="69"/>
  <c r="C86" i="69" s="1"/>
  <c r="B99" i="69"/>
  <c r="C17" i="69"/>
  <c r="C18" i="69" s="1"/>
  <c r="BG190" i="68"/>
  <c r="E294" i="68"/>
  <c r="CD128" i="67"/>
  <c r="DS52" i="67"/>
  <c r="DS55" i="67" s="1"/>
  <c r="DS44" i="67"/>
  <c r="DS47" i="67" s="1"/>
  <c r="DS51" i="67"/>
  <c r="DS54" i="67" s="1"/>
  <c r="DS43" i="67"/>
  <c r="DS46" i="67" s="1"/>
  <c r="DH128" i="67"/>
  <c r="CZ128" i="67"/>
  <c r="CR128" i="67"/>
  <c r="CJ128" i="67"/>
  <c r="CB130" i="67"/>
  <c r="CB39" i="67" s="1"/>
  <c r="CB40" i="67" s="1"/>
  <c r="BT130" i="67"/>
  <c r="BT39" i="67" s="1"/>
  <c r="BT40" i="67" s="1"/>
  <c r="BL130" i="67"/>
  <c r="BL39" i="67" s="1"/>
  <c r="BL40" i="67" s="1"/>
  <c r="BD130" i="67"/>
  <c r="BD39" i="67" s="1"/>
  <c r="BD40" i="67" s="1"/>
  <c r="AV130" i="67"/>
  <c r="AV39" i="67" s="1"/>
  <c r="AV40" i="67" s="1"/>
  <c r="AN130" i="67"/>
  <c r="AN39" i="67" s="1"/>
  <c r="AN40" i="67" s="1"/>
  <c r="AF130" i="67"/>
  <c r="AF39" i="67" s="1"/>
  <c r="AF40" i="67" s="1"/>
  <c r="X130" i="67"/>
  <c r="X39" i="67" s="1"/>
  <c r="X40" i="67" s="1"/>
  <c r="P130" i="67"/>
  <c r="P39" i="67" s="1"/>
  <c r="P40" i="67" s="1"/>
  <c r="H130" i="67"/>
  <c r="H39" i="67" s="1"/>
  <c r="H40" i="67" s="1"/>
  <c r="CY128" i="67"/>
  <c r="CM130" i="67"/>
  <c r="CM39" i="67" s="1"/>
  <c r="CM40" i="67" s="1"/>
  <c r="AI130" i="67"/>
  <c r="AI39" i="67" s="1"/>
  <c r="AI40" i="67" s="1"/>
  <c r="EQ128" i="67"/>
  <c r="CI130" i="67"/>
  <c r="CI39" i="67" s="1"/>
  <c r="CI40" i="67" s="1"/>
  <c r="AY128" i="67"/>
  <c r="AM130" i="67"/>
  <c r="AM39" i="67" s="1"/>
  <c r="AM40" i="67" s="1"/>
  <c r="EU128" i="67"/>
  <c r="EM130" i="67"/>
  <c r="EM39" i="67" s="1"/>
  <c r="EM40" i="67" s="1"/>
  <c r="DO128" i="67"/>
  <c r="DC130" i="67"/>
  <c r="DC39" i="67" s="1"/>
  <c r="DC40" i="67" s="1"/>
  <c r="BW128" i="67"/>
  <c r="BO130" i="67"/>
  <c r="BO39" i="67" s="1"/>
  <c r="BO40" i="67" s="1"/>
  <c r="S130" i="67"/>
  <c r="S39" i="67" s="1"/>
  <c r="S40" i="67" s="1"/>
  <c r="EI52" i="67"/>
  <c r="EI55" i="67" s="1"/>
  <c r="EI44" i="67"/>
  <c r="EI47" i="67" s="1"/>
  <c r="EI51" i="67"/>
  <c r="EI54" i="67" s="1"/>
  <c r="EI43" i="67"/>
  <c r="EI46" i="67" s="1"/>
  <c r="ET128" i="67"/>
  <c r="EL130" i="67"/>
  <c r="EL39" i="67" s="1"/>
  <c r="EL40" i="67" s="1"/>
  <c r="ED130" i="67"/>
  <c r="ED39" i="67" s="1"/>
  <c r="ED40" i="67" s="1"/>
  <c r="DV128" i="67"/>
  <c r="DN128" i="67"/>
  <c r="DF128" i="67"/>
  <c r="CX128" i="67"/>
  <c r="CP128" i="67"/>
  <c r="CH128" i="67"/>
  <c r="BZ128" i="67"/>
  <c r="BR128" i="67"/>
  <c r="BJ128" i="67"/>
  <c r="BB128" i="67"/>
  <c r="AT128" i="67"/>
  <c r="AL128" i="67"/>
  <c r="AD128" i="67"/>
  <c r="V130" i="67"/>
  <c r="V39" i="67" s="1"/>
  <c r="V40" i="67" s="1"/>
  <c r="N128" i="67"/>
  <c r="F128" i="67"/>
  <c r="EU52" i="67"/>
  <c r="EU55" i="67" s="1"/>
  <c r="EU44" i="67"/>
  <c r="EU47" i="67" s="1"/>
  <c r="EU43" i="67"/>
  <c r="EU46" i="67" s="1"/>
  <c r="EU51" i="67"/>
  <c r="EU54" i="67" s="1"/>
  <c r="EE52" i="67"/>
  <c r="EE55" i="67" s="1"/>
  <c r="EE44" i="67"/>
  <c r="EE47" i="67" s="1"/>
  <c r="EE43" i="67"/>
  <c r="EE46" i="67" s="1"/>
  <c r="EE51" i="67"/>
  <c r="EE54" i="67" s="1"/>
  <c r="CF128" i="67"/>
  <c r="EV128" i="67"/>
  <c r="EN128" i="67"/>
  <c r="EF128" i="67"/>
  <c r="DX128" i="67"/>
  <c r="DP128" i="67"/>
  <c r="DH130" i="67"/>
  <c r="DH39" i="67" s="1"/>
  <c r="DH40" i="67" s="1"/>
  <c r="CZ130" i="67"/>
  <c r="CZ39" i="67" s="1"/>
  <c r="CZ40" i="67" s="1"/>
  <c r="CR130" i="67"/>
  <c r="CR39" i="67" s="1"/>
  <c r="CR40" i="67" s="1"/>
  <c r="CJ130" i="67"/>
  <c r="CJ39" i="67" s="1"/>
  <c r="CJ40" i="67" s="1"/>
  <c r="BX128" i="67"/>
  <c r="BP128" i="67"/>
  <c r="BH128" i="67"/>
  <c r="AZ128" i="67"/>
  <c r="AR128" i="67"/>
  <c r="AJ128" i="67"/>
  <c r="AB128" i="67"/>
  <c r="T128" i="67"/>
  <c r="L130" i="67"/>
  <c r="L39" i="67" s="1"/>
  <c r="L40" i="67" s="1"/>
  <c r="D128" i="67"/>
  <c r="DK128" i="67"/>
  <c r="CY130" i="67"/>
  <c r="CY39" i="67" s="1"/>
  <c r="CY40" i="67" s="1"/>
  <c r="AU130" i="67"/>
  <c r="AU39" i="67" s="1"/>
  <c r="AU40" i="67" s="1"/>
  <c r="K128" i="67"/>
  <c r="EQ130" i="67"/>
  <c r="EQ39" i="67" s="1"/>
  <c r="EQ40" i="67" s="1"/>
  <c r="DG128" i="67"/>
  <c r="CU130" i="67"/>
  <c r="CU39" i="67" s="1"/>
  <c r="CU40" i="67" s="1"/>
  <c r="BG128" i="67"/>
  <c r="AY130" i="67"/>
  <c r="AY39" i="67" s="1"/>
  <c r="AY40" i="67" s="1"/>
  <c r="EU130" i="67"/>
  <c r="EU39" i="67" s="1"/>
  <c r="EU40" i="67" s="1"/>
  <c r="DO130" i="67"/>
  <c r="DO39" i="67" s="1"/>
  <c r="DO40" i="67" s="1"/>
  <c r="CE128" i="67"/>
  <c r="BW130" i="67"/>
  <c r="BW39" i="67" s="1"/>
  <c r="BW40" i="67" s="1"/>
  <c r="AQ128" i="67"/>
  <c r="AE130" i="67"/>
  <c r="AE39" i="67" s="1"/>
  <c r="AE40" i="67" s="1"/>
  <c r="DV130" i="67"/>
  <c r="DV39" i="67" s="1"/>
  <c r="DV40" i="67" s="1"/>
  <c r="DN130" i="67"/>
  <c r="DN39" i="67" s="1"/>
  <c r="DN40" i="67" s="1"/>
  <c r="DF130" i="67"/>
  <c r="DF39" i="67" s="1"/>
  <c r="DF40" i="67" s="1"/>
  <c r="CP130" i="67"/>
  <c r="CP39" i="67" s="1"/>
  <c r="CP40" i="67" s="1"/>
  <c r="CH130" i="67"/>
  <c r="CH39" i="67" s="1"/>
  <c r="CH40" i="67" s="1"/>
  <c r="BR130" i="67"/>
  <c r="BR39" i="67" s="1"/>
  <c r="BR40" i="67" s="1"/>
  <c r="BJ130" i="67"/>
  <c r="BJ39" i="67" s="1"/>
  <c r="BJ40" i="67" s="1"/>
  <c r="AL130" i="67"/>
  <c r="AL39" i="67" s="1"/>
  <c r="AL40" i="67" s="1"/>
  <c r="AD130" i="67"/>
  <c r="AD39" i="67" s="1"/>
  <c r="AD40" i="67" s="1"/>
  <c r="F130" i="67"/>
  <c r="F39" i="67" s="1"/>
  <c r="F40" i="67" s="1"/>
  <c r="EQ52" i="67"/>
  <c r="EQ55" i="67" s="1"/>
  <c r="EQ51" i="67"/>
  <c r="EQ54" i="67" s="1"/>
  <c r="EQ44" i="67"/>
  <c r="EQ47" i="67" s="1"/>
  <c r="EQ43" i="67"/>
  <c r="EQ46" i="67" s="1"/>
  <c r="EA52" i="67"/>
  <c r="EA55" i="67" s="1"/>
  <c r="EA44" i="67"/>
  <c r="EA47" i="67" s="1"/>
  <c r="EA51" i="67"/>
  <c r="EA54" i="67" s="1"/>
  <c r="EA43" i="67"/>
  <c r="EA46" i="67" s="1"/>
  <c r="DL128" i="67"/>
  <c r="EV130" i="67"/>
  <c r="EV39" i="67" s="1"/>
  <c r="EV40" i="67" s="1"/>
  <c r="EN130" i="67"/>
  <c r="EN39" i="67" s="1"/>
  <c r="EN40" i="67" s="1"/>
  <c r="EF130" i="67"/>
  <c r="EF39" i="67" s="1"/>
  <c r="EF40" i="67" s="1"/>
  <c r="DX130" i="67"/>
  <c r="DX39" i="67" s="1"/>
  <c r="DX40" i="67" s="1"/>
  <c r="DP130" i="67"/>
  <c r="DP39" i="67" s="1"/>
  <c r="DP40" i="67" s="1"/>
  <c r="DD128" i="67"/>
  <c r="CV128" i="67"/>
  <c r="CN128" i="67"/>
  <c r="BX130" i="67"/>
  <c r="BX39" i="67" s="1"/>
  <c r="BX40" i="67" s="1"/>
  <c r="BP130" i="67"/>
  <c r="BP39" i="67" s="1"/>
  <c r="BP40" i="67" s="1"/>
  <c r="BH130" i="67"/>
  <c r="BH39" i="67" s="1"/>
  <c r="BH40" i="67" s="1"/>
  <c r="AZ130" i="67"/>
  <c r="AZ39" i="67" s="1"/>
  <c r="AZ40" i="67" s="1"/>
  <c r="AR130" i="67"/>
  <c r="AR39" i="67" s="1"/>
  <c r="AR40" i="67" s="1"/>
  <c r="AJ130" i="67"/>
  <c r="AJ39" i="67" s="1"/>
  <c r="AJ40" i="67" s="1"/>
  <c r="AB130" i="67"/>
  <c r="AB39" i="67" s="1"/>
  <c r="AB40" i="67" s="1"/>
  <c r="T130" i="67"/>
  <c r="T39" i="67" s="1"/>
  <c r="T40" i="67" s="1"/>
  <c r="L128" i="67"/>
  <c r="EA128" i="67"/>
  <c r="DK130" i="67"/>
  <c r="DK39" i="67" s="1"/>
  <c r="DK40" i="67" s="1"/>
  <c r="BK130" i="67"/>
  <c r="BK39" i="67" s="1"/>
  <c r="BK40" i="67" s="1"/>
  <c r="W128" i="67"/>
  <c r="K130" i="67"/>
  <c r="K39" i="67" s="1"/>
  <c r="K40" i="67" s="1"/>
  <c r="DS130" i="67"/>
  <c r="DS39" i="67" s="1"/>
  <c r="DS40" i="67" s="1"/>
  <c r="DG130" i="67"/>
  <c r="DG39" i="67" s="1"/>
  <c r="DG40" i="67" s="1"/>
  <c r="BS128" i="67"/>
  <c r="BG130" i="67"/>
  <c r="BG39" i="67" s="1"/>
  <c r="BG40" i="67" s="1"/>
  <c r="AA128" i="67"/>
  <c r="O130" i="67"/>
  <c r="O39" i="67" s="1"/>
  <c r="O40" i="67" s="1"/>
  <c r="EI128" i="67"/>
  <c r="DW130" i="67"/>
  <c r="DW39" i="67" s="1"/>
  <c r="DW40" i="67" s="1"/>
  <c r="CQ128" i="67"/>
  <c r="CE130" i="67"/>
  <c r="CE39" i="67" s="1"/>
  <c r="CE40" i="67" s="1"/>
  <c r="BC128" i="67"/>
  <c r="AQ130" i="67"/>
  <c r="AQ39" i="67" s="1"/>
  <c r="AQ40" i="67" s="1"/>
  <c r="G128" i="67"/>
  <c r="EH130" i="67"/>
  <c r="EH39" i="67" s="1"/>
  <c r="EH40" i="67" s="1"/>
  <c r="R130" i="67"/>
  <c r="R39" i="67" s="1"/>
  <c r="R40" i="67" s="1"/>
  <c r="ET130" i="67"/>
  <c r="ET39" i="67" s="1"/>
  <c r="ET40" i="67" s="1"/>
  <c r="EP128" i="67"/>
  <c r="EH128" i="67"/>
  <c r="DZ128" i="67"/>
  <c r="DR128" i="67"/>
  <c r="DJ130" i="67"/>
  <c r="DJ39" i="67" s="1"/>
  <c r="DJ40" i="67" s="1"/>
  <c r="CT130" i="67"/>
  <c r="CT39" i="67" s="1"/>
  <c r="CT40" i="67" s="1"/>
  <c r="CL128" i="67"/>
  <c r="CD130" i="67"/>
  <c r="CD39" i="67" s="1"/>
  <c r="CD40" i="67" s="1"/>
  <c r="BN130" i="67"/>
  <c r="BN39" i="67" s="1"/>
  <c r="BN40" i="67" s="1"/>
  <c r="AX130" i="67"/>
  <c r="AX39" i="67" s="1"/>
  <c r="AX40" i="67" s="1"/>
  <c r="AH130" i="67"/>
  <c r="AH39" i="67" s="1"/>
  <c r="AH40" i="67" s="1"/>
  <c r="Z130" i="67"/>
  <c r="Z39" i="67" s="1"/>
  <c r="Z40" i="67" s="1"/>
  <c r="R128" i="67"/>
  <c r="EM52" i="67"/>
  <c r="EM55" i="67" s="1"/>
  <c r="EM51" i="67"/>
  <c r="EM54" i="67" s="1"/>
  <c r="EM44" i="67"/>
  <c r="EM47" i="67" s="1"/>
  <c r="EM43" i="67"/>
  <c r="EM46" i="67" s="1"/>
  <c r="DW52" i="67"/>
  <c r="DW55" i="67" s="1"/>
  <c r="DW51" i="67"/>
  <c r="DW54" i="67" s="1"/>
  <c r="DW44" i="67"/>
  <c r="DW47" i="67" s="1"/>
  <c r="DW43" i="67"/>
  <c r="DW46" i="67" s="1"/>
  <c r="ER128" i="67"/>
  <c r="EJ128" i="67"/>
  <c r="EB128" i="67"/>
  <c r="DT128" i="67"/>
  <c r="DD130" i="67"/>
  <c r="DD39" i="67" s="1"/>
  <c r="DD40" i="67" s="1"/>
  <c r="CV130" i="67"/>
  <c r="CV39" i="67" s="1"/>
  <c r="CV40" i="67" s="1"/>
  <c r="CN130" i="67"/>
  <c r="CN39" i="67" s="1"/>
  <c r="CN40" i="67" s="1"/>
  <c r="CB128" i="67"/>
  <c r="BT128" i="67"/>
  <c r="BL128" i="67"/>
  <c r="BD128" i="67"/>
  <c r="AV128" i="67"/>
  <c r="AN128" i="67"/>
  <c r="AF128" i="67"/>
  <c r="X128" i="67"/>
  <c r="P128" i="67"/>
  <c r="H128" i="67"/>
  <c r="EA130" i="67"/>
  <c r="EA39" i="67" s="1"/>
  <c r="EA40" i="67" s="1"/>
  <c r="CM128" i="67"/>
  <c r="AI128" i="67"/>
  <c r="W130" i="67"/>
  <c r="W39" i="67" s="1"/>
  <c r="W40" i="67" s="1"/>
  <c r="DS128" i="67"/>
  <c r="CI128" i="67"/>
  <c r="BS130" i="67"/>
  <c r="BS39" i="67" s="1"/>
  <c r="BS40" i="67" s="1"/>
  <c r="AM128" i="67"/>
  <c r="AA130" i="67"/>
  <c r="AA39" i="67" s="1"/>
  <c r="AA40" i="67" s="1"/>
  <c r="EM128" i="67"/>
  <c r="EI130" i="67"/>
  <c r="EI39" i="67" s="1"/>
  <c r="EI40" i="67" s="1"/>
  <c r="DC128" i="67"/>
  <c r="CQ130" i="67"/>
  <c r="CQ39" i="67" s="1"/>
  <c r="CQ40" i="67" s="1"/>
  <c r="BO128" i="67"/>
  <c r="BC130" i="67"/>
  <c r="BC39" i="67" s="1"/>
  <c r="BC40" i="67" s="1"/>
  <c r="S128" i="67"/>
  <c r="G130" i="67"/>
  <c r="G39" i="67" s="1"/>
  <c r="G40" i="67" s="1"/>
  <c r="AC70" i="65"/>
  <c r="AQ70" i="65"/>
  <c r="AX70" i="65"/>
  <c r="AT70" i="65"/>
  <c r="AA70" i="65"/>
  <c r="AR70" i="65"/>
  <c r="AF70" i="65"/>
  <c r="AI70" i="65"/>
  <c r="AL70" i="65"/>
  <c r="V70" i="65"/>
  <c r="AQ57" i="66"/>
  <c r="AQ56" i="66"/>
  <c r="AU57" i="66"/>
  <c r="AU56" i="66"/>
  <c r="AM57" i="66"/>
  <c r="AM56" i="66"/>
  <c r="AM24" i="66"/>
  <c r="AM25" i="66" s="1"/>
  <c r="AE57" i="66"/>
  <c r="AE56" i="66"/>
  <c r="AV57" i="66"/>
  <c r="AV56" i="66"/>
  <c r="AF57" i="66"/>
  <c r="AF56" i="66"/>
  <c r="AS56" i="66"/>
  <c r="AS57" i="66"/>
  <c r="AR24" i="66"/>
  <c r="AR25" i="66" s="1"/>
  <c r="AJ24" i="66"/>
  <c r="AJ25" i="66" s="1"/>
  <c r="AB24" i="66"/>
  <c r="AB25" i="66" s="1"/>
  <c r="AK56" i="66"/>
  <c r="AK57" i="66"/>
  <c r="AC56" i="66"/>
  <c r="AC57" i="66"/>
  <c r="AE24" i="66"/>
  <c r="AE25" i="66" s="1"/>
  <c r="AS24" i="66"/>
  <c r="AS25" i="66" s="1"/>
  <c r="AY57" i="66"/>
  <c r="AY56" i="66"/>
  <c r="AI57" i="66"/>
  <c r="AI56" i="66"/>
  <c r="AU24" i="66"/>
  <c r="AU25" i="66" s="1"/>
  <c r="AR56" i="66"/>
  <c r="AR57" i="66"/>
  <c r="AB56" i="66"/>
  <c r="AB57" i="66"/>
  <c r="AT57" i="66"/>
  <c r="AT56" i="66"/>
  <c r="Z57" i="66"/>
  <c r="Z56" i="66"/>
  <c r="AN57" i="66"/>
  <c r="AN56" i="66"/>
  <c r="AH56" i="66"/>
  <c r="AH57" i="66"/>
  <c r="AW56" i="66"/>
  <c r="AW57" i="66"/>
  <c r="AO57" i="66"/>
  <c r="AV24" i="66"/>
  <c r="AV25" i="66" s="1"/>
  <c r="AN24" i="66"/>
  <c r="AN25" i="66" s="1"/>
  <c r="AF24" i="66"/>
  <c r="AF25" i="66" s="1"/>
  <c r="AG56" i="66"/>
  <c r="AG57" i="66"/>
  <c r="AI24" i="66"/>
  <c r="AI25" i="66" s="1"/>
  <c r="AT24" i="66"/>
  <c r="AT25" i="66" s="1"/>
  <c r="AZ57" i="66"/>
  <c r="AZ56" i="66"/>
  <c r="AJ57" i="66"/>
  <c r="AJ56" i="66"/>
  <c r="AW24" i="66"/>
  <c r="AW25" i="66" s="1"/>
  <c r="Y56" i="66"/>
  <c r="Y57" i="66"/>
  <c r="AY24" i="66"/>
  <c r="AY25" i="66" s="1"/>
  <c r="AQ24" i="66"/>
  <c r="AQ25" i="66" s="1"/>
  <c r="AH24" i="66"/>
  <c r="AH25" i="66" s="1"/>
  <c r="Z24" i="66"/>
  <c r="Z25" i="66" s="1"/>
  <c r="AY85" i="65"/>
  <c r="AY95" i="65" s="1"/>
  <c r="AY36" i="65" s="1"/>
  <c r="AY37" i="65" s="1"/>
  <c r="AI85" i="65"/>
  <c r="AI95" i="65" s="1"/>
  <c r="AI36" i="65" s="1"/>
  <c r="AI37" i="65" s="1"/>
  <c r="X70" i="65"/>
  <c r="AZ70" i="65"/>
  <c r="AU70" i="65"/>
  <c r="AD70" i="65"/>
  <c r="AP70" i="65"/>
  <c r="H85" i="65"/>
  <c r="H95" i="65" s="1"/>
  <c r="H36" i="65" s="1"/>
  <c r="H37" i="65" s="1"/>
  <c r="AQ85" i="65"/>
  <c r="AQ95" i="65" s="1"/>
  <c r="AQ36" i="65" s="1"/>
  <c r="AQ37" i="65" s="1"/>
  <c r="AA85" i="65"/>
  <c r="AA95" i="65" s="1"/>
  <c r="AA36" i="65" s="1"/>
  <c r="AA37" i="65" s="1"/>
  <c r="AO70" i="65"/>
  <c r="J85" i="65"/>
  <c r="J95" i="65" s="1"/>
  <c r="J36" i="65" s="1"/>
  <c r="J37" i="65" s="1"/>
  <c r="AV70" i="65"/>
  <c r="AN70" i="65"/>
  <c r="AB70" i="65"/>
  <c r="AM70" i="65"/>
  <c r="AE70" i="65"/>
  <c r="W70" i="65"/>
  <c r="BA70" i="65"/>
  <c r="AS70" i="65"/>
  <c r="AK70" i="65"/>
  <c r="Y70" i="65"/>
  <c r="U70" i="65"/>
  <c r="Q70" i="65"/>
  <c r="E70" i="65"/>
  <c r="AJ70" i="65"/>
  <c r="AY70" i="65"/>
  <c r="Z70" i="65"/>
  <c r="AW70" i="65"/>
  <c r="AG70" i="65"/>
  <c r="M70" i="65"/>
  <c r="AC8" i="70" l="1"/>
  <c r="E63" i="68"/>
  <c r="U306" i="68"/>
  <c r="AW306" i="68"/>
  <c r="F83" i="68"/>
  <c r="F191" i="68"/>
  <c r="F221" i="68"/>
  <c r="F199" i="68" s="1"/>
  <c r="F74" i="68"/>
  <c r="F63" i="68" s="1"/>
  <c r="BP306" i="68"/>
  <c r="F306" i="68"/>
  <c r="BE190" i="68"/>
  <c r="BO306" i="68"/>
  <c r="BD190" i="68"/>
  <c r="BH190" i="68"/>
  <c r="AF306" i="68"/>
  <c r="Q190" i="68"/>
  <c r="Y306" i="68"/>
  <c r="AQ190" i="68"/>
  <c r="AA306" i="68"/>
  <c r="AA294" i="68" s="1"/>
  <c r="AA4" i="68" s="1"/>
  <c r="AA5" i="68" s="1"/>
  <c r="BL190" i="68"/>
  <c r="AR190" i="68"/>
  <c r="AJ190" i="68"/>
  <c r="AT306" i="68"/>
  <c r="AT294" i="68" s="1"/>
  <c r="AT4" i="68" s="1"/>
  <c r="AT5" i="68" s="1"/>
  <c r="AX306" i="68"/>
  <c r="AX294" i="68" s="1"/>
  <c r="AX4" i="68" s="1"/>
  <c r="AX5" i="68" s="1"/>
  <c r="P190" i="68"/>
  <c r="X190" i="68"/>
  <c r="BK306" i="68"/>
  <c r="BK294" i="68" s="1"/>
  <c r="BK4" i="68" s="1"/>
  <c r="BK5" i="68" s="1"/>
  <c r="BI306" i="68"/>
  <c r="BI294" i="68" s="1"/>
  <c r="BI4" i="68" s="1"/>
  <c r="BI5" i="68" s="1"/>
  <c r="AS306" i="68"/>
  <c r="AL306" i="68"/>
  <c r="AL294" i="68" s="1"/>
  <c r="M190" i="68"/>
  <c r="AH306" i="68"/>
  <c r="AH294" i="68" s="1"/>
  <c r="AH4" i="68" s="1"/>
  <c r="AH5" i="68" s="1"/>
  <c r="AZ306" i="68"/>
  <c r="AZ294" i="68" s="1"/>
  <c r="AZ4" i="68" s="1"/>
  <c r="AZ5" i="68" s="1"/>
  <c r="BV306" i="68"/>
  <c r="BV294" i="68" s="1"/>
  <c r="BV4" i="68" s="1"/>
  <c r="BV5" i="68" s="1"/>
  <c r="AC306" i="68"/>
  <c r="AC294" i="68" s="1"/>
  <c r="AC4" i="68" s="1"/>
  <c r="AC5" i="68" s="1"/>
  <c r="S306" i="68"/>
  <c r="M306" i="68"/>
  <c r="BM306" i="68"/>
  <c r="AP306" i="68"/>
  <c r="AP294" i="68" s="1"/>
  <c r="AP4" i="68" s="1"/>
  <c r="AP5" i="68" s="1"/>
  <c r="BI190" i="68"/>
  <c r="AU306" i="68"/>
  <c r="AU294" i="68" s="1"/>
  <c r="AU4" i="68" s="1"/>
  <c r="AU5" i="68" s="1"/>
  <c r="V306" i="68"/>
  <c r="G306" i="68"/>
  <c r="BB306" i="68"/>
  <c r="BQ306" i="68"/>
  <c r="BQ294" i="68" s="1"/>
  <c r="BQ4" i="68" s="1"/>
  <c r="BQ5" i="68" s="1"/>
  <c r="BK190" i="68"/>
  <c r="AV190" i="68"/>
  <c r="BA306" i="68"/>
  <c r="BA294" i="68" s="1"/>
  <c r="BA4" i="68" s="1"/>
  <c r="BA5" i="68" s="1"/>
  <c r="AY306" i="68"/>
  <c r="AN190" i="68"/>
  <c r="AK306" i="68"/>
  <c r="AK294" i="68" s="1"/>
  <c r="AK4" i="68" s="1"/>
  <c r="AK5" i="68" s="1"/>
  <c r="R306" i="68"/>
  <c r="BF306" i="68"/>
  <c r="AT190" i="68"/>
  <c r="AM306" i="68"/>
  <c r="Z306" i="68"/>
  <c r="Z294" i="68" s="1"/>
  <c r="Z4" i="68" s="1"/>
  <c r="Z5" i="68" s="1"/>
  <c r="AD306" i="68"/>
  <c r="BU306" i="68"/>
  <c r="BU294" i="68" s="1"/>
  <c r="BU4" i="68" s="1"/>
  <c r="BU5" i="68" s="1"/>
  <c r="AE306" i="68"/>
  <c r="AE294" i="68" s="1"/>
  <c r="AE4" i="68" s="1"/>
  <c r="AE5" i="68" s="1"/>
  <c r="AV306" i="68"/>
  <c r="AV294" i="68" s="1"/>
  <c r="AV4" i="68" s="1"/>
  <c r="AV5" i="68" s="1"/>
  <c r="AG306" i="68"/>
  <c r="AG294" i="68" s="1"/>
  <c r="AG4" i="68" s="1"/>
  <c r="AG5" i="68" s="1"/>
  <c r="BN306" i="68"/>
  <c r="BN294" i="68" s="1"/>
  <c r="BN4" i="68" s="1"/>
  <c r="BN5" i="68" s="1"/>
  <c r="BR306" i="68"/>
  <c r="BT306" i="68"/>
  <c r="BT294" i="68" s="1"/>
  <c r="BT4" i="68" s="1"/>
  <c r="BT5" i="68" s="1"/>
  <c r="BS306" i="68"/>
  <c r="BS294" i="68" s="1"/>
  <c r="BS4" i="68" s="1"/>
  <c r="BS5" i="68" s="1"/>
  <c r="AI306" i="68"/>
  <c r="AI294" i="68" s="1"/>
  <c r="AB306" i="68"/>
  <c r="N306" i="68"/>
  <c r="L306" i="68"/>
  <c r="L294" i="68" s="1"/>
  <c r="G231" i="68"/>
  <c r="G200" i="68" s="1"/>
  <c r="G192" i="68"/>
  <c r="H200" i="68"/>
  <c r="G211" i="68"/>
  <c r="M33" i="68"/>
  <c r="M169" i="68" s="1"/>
  <c r="M34" i="68"/>
  <c r="L33" i="68"/>
  <c r="L169" i="68" s="1"/>
  <c r="L34" i="68"/>
  <c r="J33" i="68"/>
  <c r="J169" i="68" s="1"/>
  <c r="J34" i="68"/>
  <c r="BJ190" i="68"/>
  <c r="W190" i="68"/>
  <c r="BC190" i="68"/>
  <c r="AX190" i="68"/>
  <c r="I38" i="68"/>
  <c r="I39" i="68"/>
  <c r="AP38" i="68"/>
  <c r="AP39" i="68"/>
  <c r="BR38" i="68"/>
  <c r="BR39" i="68"/>
  <c r="BB38" i="68"/>
  <c r="BB39" i="68"/>
  <c r="AQ306" i="68"/>
  <c r="AQ294" i="68" s="1"/>
  <c r="AQ4" i="68" s="1"/>
  <c r="AQ5" i="68" s="1"/>
  <c r="W306" i="68"/>
  <c r="W294" i="68" s="1"/>
  <c r="W4" i="68" s="1"/>
  <c r="W5" i="68" s="1"/>
  <c r="AU38" i="68"/>
  <c r="AU39" i="68"/>
  <c r="K39" i="68"/>
  <c r="K38" i="68"/>
  <c r="AG39" i="68"/>
  <c r="AG38" i="68"/>
  <c r="BK39" i="68"/>
  <c r="BK38" i="68"/>
  <c r="R39" i="68"/>
  <c r="R38" i="68"/>
  <c r="BN39" i="68"/>
  <c r="BN38" i="68"/>
  <c r="P306" i="68"/>
  <c r="P294" i="68" s="1"/>
  <c r="P4" i="68" s="1"/>
  <c r="P5" i="68" s="1"/>
  <c r="Y38" i="68"/>
  <c r="Y39" i="68"/>
  <c r="AY39" i="68"/>
  <c r="AY38" i="68"/>
  <c r="AB38" i="68"/>
  <c r="AB39" i="68"/>
  <c r="BU39" i="68"/>
  <c r="BU38" i="68"/>
  <c r="J39" i="68"/>
  <c r="J38" i="68"/>
  <c r="BL306" i="68"/>
  <c r="BL294" i="68" s="1"/>
  <c r="BL4" i="68" s="1"/>
  <c r="BL5" i="68" s="1"/>
  <c r="BF38" i="68"/>
  <c r="BF39" i="68"/>
  <c r="K190" i="68"/>
  <c r="U38" i="68"/>
  <c r="U39" i="68"/>
  <c r="AK38" i="68"/>
  <c r="AK39" i="68"/>
  <c r="AC39" i="68"/>
  <c r="AC38" i="68"/>
  <c r="BT39" i="68"/>
  <c r="BT38" i="68"/>
  <c r="AX38" i="68"/>
  <c r="AX39" i="68"/>
  <c r="X306" i="68"/>
  <c r="X294" i="68" s="1"/>
  <c r="O38" i="68"/>
  <c r="O39" i="68"/>
  <c r="AM38" i="68"/>
  <c r="AM39" i="68"/>
  <c r="AF38" i="68"/>
  <c r="AF39" i="68"/>
  <c r="AW39" i="68"/>
  <c r="AW38" i="68"/>
  <c r="BQ39" i="68"/>
  <c r="BQ38" i="68"/>
  <c r="AT39" i="68"/>
  <c r="AT38" i="68"/>
  <c r="AE39" i="68"/>
  <c r="AE38" i="68"/>
  <c r="AR306" i="68"/>
  <c r="AR294" i="68" s="1"/>
  <c r="AR4" i="68" s="1"/>
  <c r="AR5" i="68" s="1"/>
  <c r="Q306" i="68"/>
  <c r="Q294" i="68" s="1"/>
  <c r="Q4" i="68" s="1"/>
  <c r="Q5" i="68" s="1"/>
  <c r="BH306" i="68"/>
  <c r="BH294" i="68" s="1"/>
  <c r="BH4" i="68" s="1"/>
  <c r="BH5" i="68" s="1"/>
  <c r="L39" i="68"/>
  <c r="L38" i="68"/>
  <c r="AL38" i="68"/>
  <c r="AL39" i="68"/>
  <c r="N39" i="68"/>
  <c r="N38" i="68"/>
  <c r="BS39" i="68"/>
  <c r="BS38" i="68"/>
  <c r="AN306" i="68"/>
  <c r="AN294" i="68" s="1"/>
  <c r="AN4" i="68" s="1"/>
  <c r="AN5" i="68" s="1"/>
  <c r="BJ306" i="68"/>
  <c r="BJ294" i="68" s="1"/>
  <c r="BJ4" i="68" s="1"/>
  <c r="BJ5" i="68" s="1"/>
  <c r="AV38" i="68"/>
  <c r="AV39" i="68"/>
  <c r="AZ39" i="68"/>
  <c r="AZ38" i="68"/>
  <c r="T38" i="68"/>
  <c r="T39" i="68"/>
  <c r="BM38" i="68"/>
  <c r="BM39" i="68"/>
  <c r="BP39" i="68"/>
  <c r="BP38" i="68"/>
  <c r="AA39" i="68"/>
  <c r="AA38" i="68"/>
  <c r="BE306" i="68"/>
  <c r="BE294" i="68" s="1"/>
  <c r="BE4" i="68" s="1"/>
  <c r="BE5" i="68" s="1"/>
  <c r="BD306" i="68"/>
  <c r="BD294" i="68" s="1"/>
  <c r="BD4" i="68" s="1"/>
  <c r="BD5" i="68" s="1"/>
  <c r="BC306" i="68"/>
  <c r="BC294" i="68" s="1"/>
  <c r="AI38" i="68"/>
  <c r="AI39" i="68"/>
  <c r="AH39" i="68"/>
  <c r="AH38" i="68"/>
  <c r="S38" i="68"/>
  <c r="S39" i="68"/>
  <c r="BO39" i="68"/>
  <c r="BO38" i="68"/>
  <c r="AS39" i="68"/>
  <c r="AS38" i="68"/>
  <c r="AO190" i="68"/>
  <c r="BG306" i="68"/>
  <c r="BG294" i="68" s="1"/>
  <c r="BG4" i="68" s="1"/>
  <c r="BG5" i="68" s="1"/>
  <c r="AJ306" i="68"/>
  <c r="AJ294" i="68" s="1"/>
  <c r="AJ4" i="68" s="1"/>
  <c r="AJ5" i="68" s="1"/>
  <c r="AD39" i="68"/>
  <c r="AD38" i="68"/>
  <c r="BA39" i="68"/>
  <c r="BA38" i="68"/>
  <c r="Z38" i="68"/>
  <c r="Z39" i="68"/>
  <c r="BI39" i="68"/>
  <c r="BI38" i="68"/>
  <c r="BV39" i="68"/>
  <c r="BV38" i="68"/>
  <c r="M39" i="68"/>
  <c r="M38" i="68"/>
  <c r="V39" i="68"/>
  <c r="V38" i="68"/>
  <c r="AO306" i="68"/>
  <c r="AO294" i="68" s="1"/>
  <c r="AO4" i="68" s="1"/>
  <c r="AO5" i="68" s="1"/>
  <c r="F211" i="68"/>
  <c r="I33" i="68"/>
  <c r="I34" i="68"/>
  <c r="I84" i="68" s="1"/>
  <c r="H33" i="68"/>
  <c r="H194" i="68" s="1"/>
  <c r="H34" i="68"/>
  <c r="H84" i="68" s="1"/>
  <c r="H38" i="68"/>
  <c r="H39" i="68"/>
  <c r="F190" i="68"/>
  <c r="BM190" i="68"/>
  <c r="BU44" i="68"/>
  <c r="AH44" i="68"/>
  <c r="H190" i="68"/>
  <c r="BA190" i="68"/>
  <c r="AF190" i="68"/>
  <c r="AZ190" i="68"/>
  <c r="AC44" i="68"/>
  <c r="AU44" i="68"/>
  <c r="I44" i="68"/>
  <c r="I83" i="68" s="1"/>
  <c r="I192" i="68" s="1"/>
  <c r="Z190" i="68"/>
  <c r="AP190" i="68"/>
  <c r="BO44" i="68"/>
  <c r="BT44" i="68"/>
  <c r="BV190" i="68"/>
  <c r="AA190" i="68"/>
  <c r="AE190" i="68"/>
  <c r="AL190" i="68"/>
  <c r="BQ190" i="68"/>
  <c r="BS44" i="68"/>
  <c r="BN44" i="68"/>
  <c r="AB190" i="68"/>
  <c r="F38" i="68"/>
  <c r="F39" i="68"/>
  <c r="G38" i="68"/>
  <c r="G39" i="68"/>
  <c r="F214" i="68"/>
  <c r="F203" i="68"/>
  <c r="G33" i="68"/>
  <c r="G34" i="68"/>
  <c r="G84" i="68" s="1"/>
  <c r="G190" i="68"/>
  <c r="N190" i="68"/>
  <c r="F34" i="68"/>
  <c r="F84" i="68" s="1"/>
  <c r="O190" i="68"/>
  <c r="AK190" i="68"/>
  <c r="O294" i="68"/>
  <c r="J190" i="68"/>
  <c r="J294" i="68"/>
  <c r="BA170" i="68"/>
  <c r="BA171" i="68"/>
  <c r="Q171" i="68"/>
  <c r="Q170" i="68"/>
  <c r="Y171" i="68"/>
  <c r="Y170" i="68"/>
  <c r="AM171" i="68"/>
  <c r="AM170" i="68"/>
  <c r="AB171" i="68"/>
  <c r="AB170" i="68"/>
  <c r="AI170" i="68"/>
  <c r="AI171" i="68"/>
  <c r="AR171" i="68"/>
  <c r="AR170" i="68"/>
  <c r="AF170" i="68"/>
  <c r="AF171" i="68"/>
  <c r="AY171" i="68"/>
  <c r="AY170" i="68"/>
  <c r="AH170" i="68"/>
  <c r="AH171" i="68"/>
  <c r="BI170" i="68"/>
  <c r="BI171" i="68"/>
  <c r="U171" i="68"/>
  <c r="U170" i="68"/>
  <c r="AK171" i="68"/>
  <c r="AK170" i="68"/>
  <c r="AG170" i="68"/>
  <c r="AG171" i="68"/>
  <c r="BF170" i="68"/>
  <c r="BF171" i="68"/>
  <c r="V171" i="68"/>
  <c r="V170" i="68"/>
  <c r="AX170" i="68"/>
  <c r="AX171" i="68"/>
  <c r="AT170" i="68"/>
  <c r="AT171" i="68"/>
  <c r="AU171" i="68"/>
  <c r="AU170" i="68"/>
  <c r="BD170" i="68"/>
  <c r="BD171" i="68"/>
  <c r="BC170" i="68"/>
  <c r="BC171" i="68"/>
  <c r="W171" i="68"/>
  <c r="W170" i="68"/>
  <c r="AZ170" i="68"/>
  <c r="AZ171" i="68"/>
  <c r="BS170" i="68"/>
  <c r="BS171" i="68"/>
  <c r="AD171" i="68"/>
  <c r="AD170" i="68"/>
  <c r="BQ170" i="68"/>
  <c r="BQ171" i="68"/>
  <c r="AC171" i="68"/>
  <c r="AC170" i="68"/>
  <c r="BE171" i="68"/>
  <c r="BE170" i="68"/>
  <c r="AS171" i="68"/>
  <c r="AS170" i="68"/>
  <c r="BV170" i="68"/>
  <c r="BV171" i="68"/>
  <c r="AL171" i="68"/>
  <c r="AL170" i="68"/>
  <c r="BN170" i="68"/>
  <c r="BN171" i="68"/>
  <c r="BJ170" i="68"/>
  <c r="BJ171" i="68"/>
  <c r="BG170" i="68"/>
  <c r="BG171" i="68"/>
  <c r="BL171" i="68"/>
  <c r="BL170" i="68"/>
  <c r="AQ171" i="68"/>
  <c r="AQ170" i="68"/>
  <c r="BH170" i="68"/>
  <c r="BH171" i="68"/>
  <c r="AO171" i="68"/>
  <c r="AO170" i="68"/>
  <c r="BM171" i="68"/>
  <c r="BM170" i="68"/>
  <c r="BU170" i="68"/>
  <c r="BU171" i="68"/>
  <c r="BB170" i="68"/>
  <c r="BB171" i="68"/>
  <c r="BO170" i="68"/>
  <c r="BO171" i="68"/>
  <c r="BT170" i="68"/>
  <c r="BT171" i="68"/>
  <c r="K170" i="68"/>
  <c r="K171" i="68"/>
  <c r="P170" i="68"/>
  <c r="P171" i="68"/>
  <c r="BK171" i="68"/>
  <c r="BK170" i="68"/>
  <c r="BP170" i="68"/>
  <c r="BP171" i="68"/>
  <c r="S171" i="68"/>
  <c r="S170" i="68"/>
  <c r="AN170" i="68"/>
  <c r="AN171" i="68"/>
  <c r="AW171" i="68"/>
  <c r="AW170" i="68"/>
  <c r="Z171" i="68"/>
  <c r="Z170" i="68"/>
  <c r="BR170" i="68"/>
  <c r="BR171" i="68"/>
  <c r="R170" i="68"/>
  <c r="R171" i="68"/>
  <c r="N170" i="68"/>
  <c r="N171" i="68"/>
  <c r="AP170" i="68"/>
  <c r="AP171" i="68"/>
  <c r="O170" i="68"/>
  <c r="O171" i="68"/>
  <c r="T171" i="68"/>
  <c r="T170" i="68"/>
  <c r="AA170" i="68"/>
  <c r="AA171" i="68"/>
  <c r="AJ170" i="68"/>
  <c r="AJ171" i="68"/>
  <c r="X171" i="68"/>
  <c r="X170" i="68"/>
  <c r="AE171" i="68"/>
  <c r="AE170" i="68"/>
  <c r="AV171" i="68"/>
  <c r="AV170" i="68"/>
  <c r="AM190" i="68"/>
  <c r="BP190" i="68"/>
  <c r="BP294" i="68"/>
  <c r="BP4" i="68" s="1"/>
  <c r="BP5" i="68" s="1"/>
  <c r="L190" i="68"/>
  <c r="I294" i="68"/>
  <c r="T294" i="68"/>
  <c r="T4" i="68" s="1"/>
  <c r="T5" i="68" s="1"/>
  <c r="T190" i="68"/>
  <c r="AY190" i="68"/>
  <c r="R190" i="68"/>
  <c r="BB190" i="68"/>
  <c r="AD190" i="68"/>
  <c r="G11" i="70"/>
  <c r="I11" i="70" s="1"/>
  <c r="AS190" i="68"/>
  <c r="AG190" i="68"/>
  <c r="AF294" i="68"/>
  <c r="AF4" i="68" s="1"/>
  <c r="AF5" i="68" s="1"/>
  <c r="AW190" i="68"/>
  <c r="U294" i="68"/>
  <c r="U4" i="68" s="1"/>
  <c r="U5" i="68" s="1"/>
  <c r="BF190" i="68"/>
  <c r="U190" i="68"/>
  <c r="G8" i="70"/>
  <c r="I8" i="70" s="1"/>
  <c r="E8" i="70"/>
  <c r="E11" i="70"/>
  <c r="M294" i="68"/>
  <c r="K294" i="68"/>
  <c r="K4" i="68" s="1"/>
  <c r="K5" i="68" s="1"/>
  <c r="H294" i="68"/>
  <c r="H342" i="68" s="1"/>
  <c r="H4" i="68" s="1"/>
  <c r="H5" i="68" s="1"/>
  <c r="Y294" i="68"/>
  <c r="Y4" i="68" s="1"/>
  <c r="Y5" i="68" s="1"/>
  <c r="BR190" i="68"/>
  <c r="AW294" i="68"/>
  <c r="AW4" i="68" s="1"/>
  <c r="AW5" i="68" s="1"/>
  <c r="Y190" i="68"/>
  <c r="S190" i="68"/>
  <c r="F294" i="68"/>
  <c r="R70" i="65"/>
  <c r="O70" i="65"/>
  <c r="E6" i="70"/>
  <c r="BO294" i="68"/>
  <c r="BO4" i="68" s="1"/>
  <c r="BO5" i="68" s="1"/>
  <c r="V190" i="68"/>
  <c r="AI190" i="68"/>
  <c r="F70" i="65"/>
  <c r="BA169" i="68"/>
  <c r="BI169" i="68"/>
  <c r="BQ169" i="68"/>
  <c r="U169" i="68"/>
  <c r="AC169" i="68"/>
  <c r="AO169" i="68"/>
  <c r="AW169" i="68"/>
  <c r="Q169" i="68"/>
  <c r="AK169" i="68"/>
  <c r="BE169" i="68"/>
  <c r="BM169" i="68"/>
  <c r="Y169" i="68"/>
  <c r="AG169" i="68"/>
  <c r="AS169" i="68"/>
  <c r="BU169" i="68"/>
  <c r="Z169" i="68"/>
  <c r="AP169" i="68"/>
  <c r="BF169" i="68"/>
  <c r="BV169" i="68"/>
  <c r="V169" i="68"/>
  <c r="AL169" i="68"/>
  <c r="BB169" i="68"/>
  <c r="BR169" i="68"/>
  <c r="R169" i="68"/>
  <c r="AH169" i="68"/>
  <c r="AX169" i="68"/>
  <c r="BN169" i="68"/>
  <c r="N169" i="68"/>
  <c r="AD169" i="68"/>
  <c r="AT169" i="68"/>
  <c r="BJ169" i="68"/>
  <c r="O169" i="68"/>
  <c r="AM169" i="68"/>
  <c r="AU169" i="68"/>
  <c r="BG169" i="68"/>
  <c r="BO169" i="68"/>
  <c r="T169" i="68"/>
  <c r="AB169" i="68"/>
  <c r="BD169" i="68"/>
  <c r="BL169" i="68"/>
  <c r="BT169" i="68"/>
  <c r="K169" i="68"/>
  <c r="AA169" i="68"/>
  <c r="AI169" i="68"/>
  <c r="BC169" i="68"/>
  <c r="P169" i="68"/>
  <c r="AJ169" i="68"/>
  <c r="AR169" i="68"/>
  <c r="W169" i="68"/>
  <c r="AQ169" i="68"/>
  <c r="BK169" i="68"/>
  <c r="X169" i="68"/>
  <c r="AF169" i="68"/>
  <c r="AZ169" i="68"/>
  <c r="BH169" i="68"/>
  <c r="BP169" i="68"/>
  <c r="S169" i="68"/>
  <c r="AE169" i="68"/>
  <c r="AY169" i="68"/>
  <c r="BS169" i="68"/>
  <c r="AN169" i="68"/>
  <c r="AV169" i="68"/>
  <c r="N38" i="78"/>
  <c r="N46" i="78"/>
  <c r="N54" i="78"/>
  <c r="N55" i="78"/>
  <c r="N37" i="78"/>
  <c r="N50" i="78"/>
  <c r="N44" i="78"/>
  <c r="N53" i="78"/>
  <c r="N39" i="78"/>
  <c r="N47" i="78"/>
  <c r="N51" i="78"/>
  <c r="N52" i="78"/>
  <c r="N40" i="78"/>
  <c r="N48" i="78"/>
  <c r="N56" i="78"/>
  <c r="N41" i="78"/>
  <c r="N49" i="78"/>
  <c r="N42" i="78"/>
  <c r="N43" i="78"/>
  <c r="N45" i="78"/>
  <c r="G70" i="65"/>
  <c r="E39" i="78"/>
  <c r="L70" i="65"/>
  <c r="T70" i="65"/>
  <c r="G31" i="59"/>
  <c r="J31" i="59" s="1"/>
  <c r="G27" i="59"/>
  <c r="J27" i="59" s="1"/>
  <c r="I51" i="78"/>
  <c r="I47" i="78"/>
  <c r="I45" i="78"/>
  <c r="I37" i="78"/>
  <c r="I56" i="78"/>
  <c r="I52" i="78"/>
  <c r="I48" i="78"/>
  <c r="I40" i="78"/>
  <c r="I54" i="78"/>
  <c r="I50" i="78"/>
  <c r="I46" i="78"/>
  <c r="I42" i="78"/>
  <c r="I38" i="78"/>
  <c r="I49" i="78"/>
  <c r="I41" i="78"/>
  <c r="I55" i="78"/>
  <c r="I43" i="78"/>
  <c r="I39" i="78"/>
  <c r="I53" i="78"/>
  <c r="I44" i="78"/>
  <c r="V23" i="70"/>
  <c r="F54" i="78"/>
  <c r="K54" i="78" s="1"/>
  <c r="L54" i="78" s="1"/>
  <c r="M54" i="78" s="1"/>
  <c r="AG41" i="70"/>
  <c r="P23" i="70"/>
  <c r="K20" i="70"/>
  <c r="S20" i="70" s="1"/>
  <c r="K19" i="70"/>
  <c r="M19" i="70" s="1"/>
  <c r="E38" i="78"/>
  <c r="AP56" i="66"/>
  <c r="AP57" i="66"/>
  <c r="D39" i="78"/>
  <c r="H70" i="65"/>
  <c r="G10" i="70"/>
  <c r="I10" i="70" s="1"/>
  <c r="G7" i="70"/>
  <c r="I7" i="70" s="1"/>
  <c r="I70" i="65"/>
  <c r="E10" i="70"/>
  <c r="K70" i="65"/>
  <c r="S70" i="65"/>
  <c r="P70" i="65"/>
  <c r="D42" i="78"/>
  <c r="D37" i="78"/>
  <c r="AA56" i="66"/>
  <c r="N70" i="65"/>
  <c r="G6" i="70"/>
  <c r="I6" i="70" s="1"/>
  <c r="D38" i="78"/>
  <c r="J70" i="65"/>
  <c r="AA57" i="66"/>
  <c r="D50" i="78"/>
  <c r="E7" i="70"/>
  <c r="AX57" i="66"/>
  <c r="AX56" i="66"/>
  <c r="AD56" i="66"/>
  <c r="AD57" i="66"/>
  <c r="E37" i="78"/>
  <c r="D47" i="67"/>
  <c r="G16" i="70" s="1"/>
  <c r="I16" i="70" s="1"/>
  <c r="E16" i="70"/>
  <c r="E40" i="78"/>
  <c r="E45" i="78"/>
  <c r="E41" i="78"/>
  <c r="E51" i="78"/>
  <c r="E46" i="78"/>
  <c r="D43" i="78"/>
  <c r="E42" i="78"/>
  <c r="E50" i="78"/>
  <c r="D47" i="78"/>
  <c r="D52" i="78"/>
  <c r="F53" i="78"/>
  <c r="G53" i="78" s="1"/>
  <c r="D49" i="78"/>
  <c r="E43" i="78"/>
  <c r="D48" i="78"/>
  <c r="E47" i="78"/>
  <c r="D48" i="67"/>
  <c r="G17" i="70" s="1"/>
  <c r="I17" i="70" s="1"/>
  <c r="E17" i="70"/>
  <c r="E52" i="78"/>
  <c r="E15" i="70"/>
  <c r="E49" i="78"/>
  <c r="D44" i="78"/>
  <c r="E48" i="78"/>
  <c r="D40" i="78"/>
  <c r="D45" i="78"/>
  <c r="D41" i="78"/>
  <c r="G15" i="70"/>
  <c r="I15" i="70" s="1"/>
  <c r="D51" i="78"/>
  <c r="D46" i="78"/>
  <c r="E44" i="78"/>
  <c r="AL57" i="66"/>
  <c r="AL56" i="66"/>
  <c r="E221" i="68"/>
  <c r="E199" i="68" s="1"/>
  <c r="AO56" i="66"/>
  <c r="B130" i="67"/>
  <c r="D39" i="67"/>
  <c r="D40" i="67" s="1"/>
  <c r="D95" i="65"/>
  <c r="J53" i="78" l="1"/>
  <c r="F192" i="68"/>
  <c r="F231" i="68"/>
  <c r="F200" i="68" s="1"/>
  <c r="F70" i="68"/>
  <c r="AC24" i="70" s="1"/>
  <c r="F71" i="68"/>
  <c r="AC25" i="70" s="1"/>
  <c r="AD294" i="68"/>
  <c r="AD4" i="68" s="1"/>
  <c r="AD5" i="68" s="1"/>
  <c r="AY294" i="68"/>
  <c r="AY4" i="68" s="1"/>
  <c r="AY5" i="68" s="1"/>
  <c r="AS294" i="68"/>
  <c r="AS4" i="68" s="1"/>
  <c r="AS5" i="68" s="1"/>
  <c r="S294" i="68"/>
  <c r="S4" i="68" s="1"/>
  <c r="S5" i="68" s="1"/>
  <c r="V294" i="68"/>
  <c r="V4" i="68" s="1"/>
  <c r="V5" i="68" s="1"/>
  <c r="BM294" i="68"/>
  <c r="BM4" i="68" s="1"/>
  <c r="BM5" i="68" s="1"/>
  <c r="BB294" i="68"/>
  <c r="BB4" i="68" s="1"/>
  <c r="BB5" i="68" s="1"/>
  <c r="N294" i="68"/>
  <c r="N4" i="68" s="1"/>
  <c r="N5" i="68" s="1"/>
  <c r="AB294" i="68"/>
  <c r="AB4" i="68" s="1"/>
  <c r="AB5" i="68" s="1"/>
  <c r="G294" i="68"/>
  <c r="G342" i="68" s="1"/>
  <c r="G4" i="68" s="1"/>
  <c r="G5" i="68" s="1"/>
  <c r="BR294" i="68"/>
  <c r="BR4" i="68" s="1"/>
  <c r="BR5" i="68" s="1"/>
  <c r="R294" i="68"/>
  <c r="R4" i="68" s="1"/>
  <c r="R5" i="68" s="1"/>
  <c r="AM294" i="68"/>
  <c r="AM4" i="68" s="1"/>
  <c r="AM5" i="68" s="1"/>
  <c r="BF294" i="68"/>
  <c r="BF4" i="68" s="1"/>
  <c r="BF5" i="68" s="1"/>
  <c r="I169" i="68"/>
  <c r="I194" i="68"/>
  <c r="H169" i="68"/>
  <c r="G169" i="68"/>
  <c r="G194" i="68"/>
  <c r="M342" i="68"/>
  <c r="M4" i="68" s="1"/>
  <c r="M5" i="68" s="1"/>
  <c r="L342" i="68"/>
  <c r="L4" i="68" s="1"/>
  <c r="L5" i="68" s="1"/>
  <c r="J342" i="68"/>
  <c r="J4" i="68" s="1"/>
  <c r="J5" i="68" s="1"/>
  <c r="BD38" i="68"/>
  <c r="BD39" i="68"/>
  <c r="BE38" i="68"/>
  <c r="BE39" i="68"/>
  <c r="AJ38" i="68"/>
  <c r="AJ39" i="68"/>
  <c r="BL38" i="68"/>
  <c r="BL39" i="68"/>
  <c r="BC38" i="68"/>
  <c r="BC39" i="68"/>
  <c r="BG38" i="68"/>
  <c r="BG39" i="68"/>
  <c r="AO38" i="68"/>
  <c r="AO39" i="68"/>
  <c r="BH39" i="68"/>
  <c r="BH38" i="68"/>
  <c r="X39" i="68"/>
  <c r="X38" i="68"/>
  <c r="W39" i="68"/>
  <c r="W38" i="68"/>
  <c r="Q38" i="68"/>
  <c r="Q39" i="68"/>
  <c r="AQ38" i="68"/>
  <c r="AQ39" i="68"/>
  <c r="AR38" i="68"/>
  <c r="AR39" i="68"/>
  <c r="P38" i="68"/>
  <c r="P39" i="68"/>
  <c r="AN38" i="68"/>
  <c r="AN39" i="68"/>
  <c r="BJ38" i="68"/>
  <c r="BJ39" i="68"/>
  <c r="I342" i="68"/>
  <c r="I4" i="68" s="1"/>
  <c r="I5" i="68" s="1"/>
  <c r="F169" i="68"/>
  <c r="BR216" i="68"/>
  <c r="BR187" i="68"/>
  <c r="BR205" i="68"/>
  <c r="AE187" i="68"/>
  <c r="AE216" i="68"/>
  <c r="AE205" i="68"/>
  <c r="Z187" i="68"/>
  <c r="Z216" i="68"/>
  <c r="Z205" i="68"/>
  <c r="V216" i="68"/>
  <c r="V205" i="68"/>
  <c r="V187" i="68"/>
  <c r="BO187" i="68"/>
  <c r="BO216" i="68"/>
  <c r="BO205" i="68"/>
  <c r="BF187" i="68"/>
  <c r="BF205" i="68"/>
  <c r="BF216" i="68"/>
  <c r="X216" i="68"/>
  <c r="X187" i="68"/>
  <c r="X205" i="68"/>
  <c r="BL216" i="68"/>
  <c r="BL187" i="68"/>
  <c r="BL205" i="68"/>
  <c r="AD216" i="68"/>
  <c r="AD205" i="68"/>
  <c r="AD187" i="68"/>
  <c r="AB216" i="68"/>
  <c r="AB187" i="68"/>
  <c r="AB205" i="68"/>
  <c r="AJ205" i="68"/>
  <c r="AJ187" i="68"/>
  <c r="AJ216" i="68"/>
  <c r="BB205" i="68"/>
  <c r="BB187" i="68"/>
  <c r="BB216" i="68"/>
  <c r="BG187" i="68"/>
  <c r="BG205" i="68"/>
  <c r="BG216" i="68"/>
  <c r="BS216" i="68"/>
  <c r="BS187" i="68"/>
  <c r="BS205" i="68"/>
  <c r="AG205" i="68"/>
  <c r="AG216" i="68"/>
  <c r="AG187" i="68"/>
  <c r="AW216" i="68"/>
  <c r="AW205" i="68"/>
  <c r="AW187" i="68"/>
  <c r="AM216" i="68"/>
  <c r="AM187" i="68"/>
  <c r="AM205" i="68"/>
  <c r="AA216" i="68"/>
  <c r="AA187" i="68"/>
  <c r="AA205" i="68"/>
  <c r="BJ216" i="68"/>
  <c r="BJ187" i="68"/>
  <c r="BJ205" i="68"/>
  <c r="AZ216" i="68"/>
  <c r="AZ187" i="68"/>
  <c r="AZ205" i="68"/>
  <c r="AR216" i="68"/>
  <c r="AR187" i="68"/>
  <c r="AR205" i="68"/>
  <c r="AK205" i="68"/>
  <c r="AK216" i="68"/>
  <c r="AK187" i="68"/>
  <c r="Y216" i="68"/>
  <c r="Y187" i="68"/>
  <c r="Y205" i="68"/>
  <c r="AN205" i="68"/>
  <c r="AN187" i="68"/>
  <c r="AN216" i="68"/>
  <c r="BU205" i="68"/>
  <c r="BU187" i="68"/>
  <c r="BU216" i="68"/>
  <c r="BN216" i="68"/>
  <c r="BN187" i="68"/>
  <c r="BN205" i="68"/>
  <c r="K216" i="68"/>
  <c r="K205" i="68"/>
  <c r="K187" i="68"/>
  <c r="AV216" i="68"/>
  <c r="AV205" i="68"/>
  <c r="AV187" i="68"/>
  <c r="T205" i="68"/>
  <c r="T187" i="68"/>
  <c r="T216" i="68"/>
  <c r="W205" i="68"/>
  <c r="W216" i="68"/>
  <c r="W187" i="68"/>
  <c r="U205" i="68"/>
  <c r="U187" i="68"/>
  <c r="U216" i="68"/>
  <c r="Q205" i="68"/>
  <c r="Q187" i="68"/>
  <c r="Q216" i="68"/>
  <c r="BQ216" i="68"/>
  <c r="BQ205" i="68"/>
  <c r="BQ187" i="68"/>
  <c r="BC205" i="68"/>
  <c r="BC187" i="68"/>
  <c r="BC216" i="68"/>
  <c r="BI187" i="68"/>
  <c r="BI205" i="68"/>
  <c r="BI216" i="68"/>
  <c r="BA205" i="68"/>
  <c r="BA187" i="68"/>
  <c r="BA216" i="68"/>
  <c r="AX187" i="68"/>
  <c r="AX216" i="68"/>
  <c r="AX205" i="68"/>
  <c r="S187" i="68"/>
  <c r="S205" i="68"/>
  <c r="S216" i="68"/>
  <c r="BM216" i="68"/>
  <c r="BM187" i="68"/>
  <c r="BM205" i="68"/>
  <c r="AL187" i="68"/>
  <c r="AL216" i="68"/>
  <c r="AL205" i="68"/>
  <c r="AP216" i="68"/>
  <c r="AP205" i="68"/>
  <c r="AP187" i="68"/>
  <c r="BP187" i="68"/>
  <c r="BP216" i="68"/>
  <c r="BP205" i="68"/>
  <c r="BV187" i="68"/>
  <c r="BV205" i="68"/>
  <c r="BV216" i="68"/>
  <c r="BD216" i="68"/>
  <c r="BD187" i="68"/>
  <c r="BD205" i="68"/>
  <c r="AH216" i="68"/>
  <c r="AH205" i="68"/>
  <c r="AH187" i="68"/>
  <c r="AO216" i="68"/>
  <c r="AO187" i="68"/>
  <c r="AO205" i="68"/>
  <c r="O216" i="68"/>
  <c r="O205" i="68"/>
  <c r="O187" i="68"/>
  <c r="N205" i="68"/>
  <c r="N216" i="68"/>
  <c r="N187" i="68"/>
  <c r="AC216" i="68"/>
  <c r="AC205" i="68"/>
  <c r="AC187" i="68"/>
  <c r="BK216" i="68"/>
  <c r="BK187" i="68"/>
  <c r="BK205" i="68"/>
  <c r="AS216" i="68"/>
  <c r="AS187" i="68"/>
  <c r="AS205" i="68"/>
  <c r="AU216" i="68"/>
  <c r="AU187" i="68"/>
  <c r="AU205" i="68"/>
  <c r="AY216" i="68"/>
  <c r="AY187" i="68"/>
  <c r="AY205" i="68"/>
  <c r="AQ205" i="68"/>
  <c r="AQ216" i="68"/>
  <c r="AQ187" i="68"/>
  <c r="BT216" i="68"/>
  <c r="BT187" i="68"/>
  <c r="BT205" i="68"/>
  <c r="R187" i="68"/>
  <c r="R205" i="68"/>
  <c r="R216" i="68"/>
  <c r="P205" i="68"/>
  <c r="P187" i="68"/>
  <c r="P216" i="68"/>
  <c r="BH216" i="68"/>
  <c r="BH205" i="68"/>
  <c r="BH187" i="68"/>
  <c r="AT216" i="68"/>
  <c r="AT187" i="68"/>
  <c r="AT205" i="68"/>
  <c r="AF187" i="68"/>
  <c r="AF216" i="68"/>
  <c r="AF205" i="68"/>
  <c r="AI187" i="68"/>
  <c r="AI205" i="68"/>
  <c r="AI216" i="68"/>
  <c r="BE205" i="68"/>
  <c r="BE216" i="68"/>
  <c r="BE187" i="68"/>
  <c r="F342" i="68"/>
  <c r="F4" i="68" s="1"/>
  <c r="F5" i="68" s="1"/>
  <c r="E231" i="68"/>
  <c r="E192" i="68"/>
  <c r="E52" i="68"/>
  <c r="F39" i="78"/>
  <c r="K39" i="78" s="1"/>
  <c r="L39" i="78" s="1"/>
  <c r="K8" i="70"/>
  <c r="S8" i="70" s="1"/>
  <c r="G29" i="59"/>
  <c r="J29" i="59" s="1"/>
  <c r="K7" i="70"/>
  <c r="S7" i="70" s="1"/>
  <c r="K10" i="70"/>
  <c r="M10" i="70" s="1"/>
  <c r="K17" i="70"/>
  <c r="S17" i="70" s="1"/>
  <c r="I14" i="70"/>
  <c r="K16" i="70"/>
  <c r="S16" i="70" s="1"/>
  <c r="O54" i="78"/>
  <c r="P54" i="78" s="1"/>
  <c r="Q54" i="78" s="1"/>
  <c r="E78" i="78" s="1"/>
  <c r="K6" i="70"/>
  <c r="S6" i="70" s="1"/>
  <c r="AH41" i="70"/>
  <c r="F43" i="70" s="1"/>
  <c r="D36" i="65"/>
  <c r="D37" i="65" s="1"/>
  <c r="K15" i="70"/>
  <c r="M18" i="70"/>
  <c r="K11" i="70"/>
  <c r="S11" i="70" s="1"/>
  <c r="I9" i="70"/>
  <c r="F38" i="78"/>
  <c r="G38" i="78" s="1"/>
  <c r="J38" i="78" s="1"/>
  <c r="L38" i="78" s="1"/>
  <c r="L53" i="78"/>
  <c r="F42" i="78"/>
  <c r="G42" i="78" s="1"/>
  <c r="J42" i="78" s="1"/>
  <c r="F51" i="78"/>
  <c r="K51" i="78" s="1"/>
  <c r="F50" i="78"/>
  <c r="G50" i="78" s="1"/>
  <c r="J50" i="78" s="1"/>
  <c r="F46" i="78"/>
  <c r="G46" i="78" s="1"/>
  <c r="F40" i="78"/>
  <c r="G40" i="78" s="1"/>
  <c r="F41" i="78"/>
  <c r="K41" i="78" s="1"/>
  <c r="F45" i="78"/>
  <c r="K45" i="78" s="1"/>
  <c r="L45" i="78" s="1"/>
  <c r="M45" i="78" s="1"/>
  <c r="F47" i="78"/>
  <c r="K47" i="78" s="1"/>
  <c r="L47" i="78" s="1"/>
  <c r="M47" i="78" s="1"/>
  <c r="F48" i="78"/>
  <c r="G48" i="78" s="1"/>
  <c r="J48" i="78" s="1"/>
  <c r="F43" i="78"/>
  <c r="K43" i="78" s="1"/>
  <c r="F44" i="78"/>
  <c r="G44" i="78" s="1"/>
  <c r="F52" i="78"/>
  <c r="K52" i="78" s="1"/>
  <c r="L52" i="78" s="1"/>
  <c r="M52" i="78" s="1"/>
  <c r="F49" i="78"/>
  <c r="K49" i="78" s="1"/>
  <c r="L49" i="78" s="1"/>
  <c r="M49" i="78" s="1"/>
  <c r="F37" i="78"/>
  <c r="K37" i="78" s="1"/>
  <c r="L37" i="78" s="1"/>
  <c r="O37" i="78" s="1"/>
  <c r="AC21" i="70" l="1"/>
  <c r="E211" i="68"/>
  <c r="E200" i="68"/>
  <c r="E191" i="68"/>
  <c r="E21" i="70"/>
  <c r="E203" i="68"/>
  <c r="AG313" i="68"/>
  <c r="BN313" i="68"/>
  <c r="U313" i="68"/>
  <c r="AP313" i="68"/>
  <c r="AL313" i="68"/>
  <c r="X313" i="68"/>
  <c r="AZ313" i="68"/>
  <c r="BQ313" i="68"/>
  <c r="O313" i="68"/>
  <c r="AR313" i="68"/>
  <c r="AY313" i="68"/>
  <c r="AN313" i="68"/>
  <c r="Y313" i="68"/>
  <c r="BV313" i="68"/>
  <c r="BR313" i="68"/>
  <c r="K313" i="68"/>
  <c r="W313" i="68"/>
  <c r="BA313" i="68"/>
  <c r="BM313" i="68"/>
  <c r="BF313" i="68"/>
  <c r="BB313" i="68"/>
  <c r="AU313" i="68"/>
  <c r="BT313" i="68"/>
  <c r="BC313" i="68"/>
  <c r="AQ313" i="68"/>
  <c r="BJ313" i="68"/>
  <c r="BO313" i="68"/>
  <c r="AA313" i="68"/>
  <c r="AO313" i="68"/>
  <c r="AK313" i="68"/>
  <c r="BD313" i="68"/>
  <c r="AI313" i="68"/>
  <c r="AC313" i="68"/>
  <c r="BU313" i="68"/>
  <c r="AD313" i="68"/>
  <c r="T313" i="68"/>
  <c r="S313" i="68"/>
  <c r="BS313" i="68"/>
  <c r="BE313" i="68"/>
  <c r="AS313" i="68"/>
  <c r="N313" i="68"/>
  <c r="AM313" i="68"/>
  <c r="AV313" i="68"/>
  <c r="BI313" i="68"/>
  <c r="AH313" i="68"/>
  <c r="BK313" i="68"/>
  <c r="BH313" i="68"/>
  <c r="AW313" i="68"/>
  <c r="AT313" i="68"/>
  <c r="BP313" i="68"/>
  <c r="AB313" i="68"/>
  <c r="Q313" i="68"/>
  <c r="AX313" i="68"/>
  <c r="BL313" i="68"/>
  <c r="AJ313" i="68"/>
  <c r="Z313" i="68"/>
  <c r="V313" i="68"/>
  <c r="BG313" i="68"/>
  <c r="P313" i="68"/>
  <c r="R313" i="68"/>
  <c r="AF313" i="68"/>
  <c r="AE313" i="68"/>
  <c r="J40" i="78"/>
  <c r="L40" i="78" s="1"/>
  <c r="J46" i="78"/>
  <c r="L46" i="78" s="1"/>
  <c r="J44" i="78"/>
  <c r="L44" i="78" s="1"/>
  <c r="M9" i="70"/>
  <c r="K9" i="70"/>
  <c r="M15" i="70"/>
  <c r="K14" i="70"/>
  <c r="O53" i="78"/>
  <c r="L43" i="78"/>
  <c r="L51" i="78"/>
  <c r="M51" i="78" s="1"/>
  <c r="L41" i="78"/>
  <c r="M41" i="78" s="1"/>
  <c r="H50" i="78"/>
  <c r="L50" i="78"/>
  <c r="H48" i="78"/>
  <c r="H42" i="78"/>
  <c r="G58" i="78"/>
  <c r="D55" i="78"/>
  <c r="E22" i="70" l="1"/>
  <c r="H58" i="78"/>
  <c r="H53" i="78"/>
  <c r="D56" i="78"/>
  <c r="D58" i="78" s="1"/>
  <c r="E214" i="68"/>
  <c r="G21" i="70" s="1"/>
  <c r="H38" i="78"/>
  <c r="AJ318" i="68"/>
  <c r="AJ319" i="68"/>
  <c r="AJ317" i="68"/>
  <c r="AW317" i="68"/>
  <c r="AW318" i="68"/>
  <c r="AW319" i="68"/>
  <c r="BM318" i="68"/>
  <c r="BM317" i="68"/>
  <c r="BM319" i="68"/>
  <c r="AF318" i="68"/>
  <c r="AF319" i="68"/>
  <c r="AF317" i="68"/>
  <c r="R319" i="68"/>
  <c r="R318" i="68"/>
  <c r="R317" i="68"/>
  <c r="Z318" i="68"/>
  <c r="Z317" i="68"/>
  <c r="Z319" i="68"/>
  <c r="AX319" i="68"/>
  <c r="AX318" i="68"/>
  <c r="AX317" i="68"/>
  <c r="Q318" i="68"/>
  <c r="Q317" i="68"/>
  <c r="Q319" i="68"/>
  <c r="BK318" i="68"/>
  <c r="BK317" i="68"/>
  <c r="BK319" i="68"/>
  <c r="AM319" i="68"/>
  <c r="AM318" i="68"/>
  <c r="AM317" i="68"/>
  <c r="BE317" i="68"/>
  <c r="BE318" i="68"/>
  <c r="BE319" i="68"/>
  <c r="BS319" i="68"/>
  <c r="BS317" i="68"/>
  <c r="BS318" i="68"/>
  <c r="AD319" i="68"/>
  <c r="AD318" i="68"/>
  <c r="AD317" i="68"/>
  <c r="BD318" i="68"/>
  <c r="BD319" i="68"/>
  <c r="BD317" i="68"/>
  <c r="BJ319" i="68"/>
  <c r="BJ317" i="68"/>
  <c r="BJ318" i="68"/>
  <c r="AQ319" i="68"/>
  <c r="AQ318" i="68"/>
  <c r="AQ317" i="68"/>
  <c r="AU319" i="68"/>
  <c r="AU317" i="68"/>
  <c r="AU318" i="68"/>
  <c r="BA317" i="68"/>
  <c r="BA318" i="68"/>
  <c r="BA319" i="68"/>
  <c r="W317" i="68"/>
  <c r="W319" i="68"/>
  <c r="W318" i="68"/>
  <c r="BV317" i="68"/>
  <c r="BV318" i="68"/>
  <c r="BV319" i="68"/>
  <c r="Y317" i="68"/>
  <c r="Y319" i="68"/>
  <c r="Y318" i="68"/>
  <c r="X318" i="68"/>
  <c r="X317" i="68"/>
  <c r="X319" i="68"/>
  <c r="AS317" i="68"/>
  <c r="AS318" i="68"/>
  <c r="AS319" i="68"/>
  <c r="S319" i="68"/>
  <c r="S317" i="68"/>
  <c r="S318" i="68"/>
  <c r="BT318" i="68"/>
  <c r="BT319" i="68"/>
  <c r="BT317" i="68"/>
  <c r="K318" i="68"/>
  <c r="K317" i="68"/>
  <c r="K319" i="68"/>
  <c r="BR318" i="68"/>
  <c r="BR317" i="68"/>
  <c r="BR319" i="68"/>
  <c r="AL319" i="68"/>
  <c r="AL317" i="68"/>
  <c r="AL318" i="68"/>
  <c r="AE319" i="68"/>
  <c r="AE317" i="68"/>
  <c r="AE318" i="68"/>
  <c r="BG317" i="68"/>
  <c r="BG319" i="68"/>
  <c r="BG318" i="68"/>
  <c r="V318" i="68"/>
  <c r="V317" i="68"/>
  <c r="V319" i="68"/>
  <c r="BL319" i="68"/>
  <c r="BL317" i="68"/>
  <c r="BL318" i="68"/>
  <c r="AB318" i="68"/>
  <c r="AB319" i="68"/>
  <c r="AB317" i="68"/>
  <c r="BH318" i="68"/>
  <c r="BH319" i="68"/>
  <c r="BH317" i="68"/>
  <c r="BI317" i="68"/>
  <c r="BI318" i="68"/>
  <c r="BI319" i="68"/>
  <c r="AV319" i="68"/>
  <c r="AV317" i="68"/>
  <c r="AV318" i="68"/>
  <c r="AC317" i="68"/>
  <c r="AC318" i="68"/>
  <c r="AC319" i="68"/>
  <c r="AI318" i="68"/>
  <c r="AI317" i="68"/>
  <c r="AI319" i="68"/>
  <c r="AK319" i="68"/>
  <c r="AK318" i="68"/>
  <c r="AK317" i="68"/>
  <c r="BO317" i="68"/>
  <c r="BO318" i="68"/>
  <c r="BO319" i="68"/>
  <c r="AR317" i="68"/>
  <c r="AR318" i="68"/>
  <c r="AR319" i="68"/>
  <c r="AZ319" i="68"/>
  <c r="AZ317" i="68"/>
  <c r="AZ318" i="68"/>
  <c r="AP319" i="68"/>
  <c r="AP317" i="68"/>
  <c r="AP318" i="68"/>
  <c r="U318" i="68"/>
  <c r="U319" i="68"/>
  <c r="U317" i="68"/>
  <c r="AG317" i="68"/>
  <c r="AG318" i="68"/>
  <c r="AG319" i="68"/>
  <c r="T318" i="68"/>
  <c r="T319" i="68"/>
  <c r="T317" i="68"/>
  <c r="AA317" i="68"/>
  <c r="AA319" i="68"/>
  <c r="AA318" i="68"/>
  <c r="AY319" i="68"/>
  <c r="AY318" i="68"/>
  <c r="AY317" i="68"/>
  <c r="P319" i="68"/>
  <c r="P317" i="68"/>
  <c r="P318" i="68"/>
  <c r="BP318" i="68"/>
  <c r="BP317" i="68"/>
  <c r="BP319" i="68"/>
  <c r="AT318" i="68"/>
  <c r="AT317" i="68"/>
  <c r="AT319" i="68"/>
  <c r="AH319" i="68"/>
  <c r="AH317" i="68"/>
  <c r="AH318" i="68"/>
  <c r="N319" i="68"/>
  <c r="N317" i="68"/>
  <c r="N318" i="68"/>
  <c r="BU319" i="68"/>
  <c r="BU318" i="68"/>
  <c r="BU317" i="68"/>
  <c r="AO317" i="68"/>
  <c r="AO319" i="68"/>
  <c r="AO318" i="68"/>
  <c r="BC317" i="68"/>
  <c r="BC318" i="68"/>
  <c r="BC319" i="68"/>
  <c r="BB317" i="68"/>
  <c r="BB319" i="68"/>
  <c r="BB318" i="68"/>
  <c r="BF319" i="68"/>
  <c r="BF317" i="68"/>
  <c r="BF318" i="68"/>
  <c r="AN318" i="68"/>
  <c r="AN317" i="68"/>
  <c r="AN319" i="68"/>
  <c r="O317" i="68"/>
  <c r="O318" i="68"/>
  <c r="O319" i="68"/>
  <c r="BQ319" i="68"/>
  <c r="BQ318" i="68"/>
  <c r="BQ317" i="68"/>
  <c r="BN317" i="68"/>
  <c r="BN318" i="68"/>
  <c r="BN319" i="68"/>
  <c r="M44" i="78"/>
  <c r="O44" i="78"/>
  <c r="P44" i="78" s="1"/>
  <c r="M46" i="78"/>
  <c r="O46" i="78"/>
  <c r="P46" i="78" s="1"/>
  <c r="O40" i="78"/>
  <c r="M14" i="70"/>
  <c r="O41" i="78"/>
  <c r="P41" i="78" s="1"/>
  <c r="Q41" i="78" s="1"/>
  <c r="E65" i="78" s="1"/>
  <c r="O51" i="78"/>
  <c r="P51" i="78" s="1"/>
  <c r="Q51" i="78" s="1"/>
  <c r="E75" i="78" s="1"/>
  <c r="M50" i="78"/>
  <c r="O50" i="78"/>
  <c r="P50" i="78" s="1"/>
  <c r="Q50" i="78" s="1"/>
  <c r="E74" i="78" s="1"/>
  <c r="O43" i="78"/>
  <c r="O38" i="78"/>
  <c r="L48" i="78"/>
  <c r="L42" i="78"/>
  <c r="J58" i="78"/>
  <c r="E18" i="70"/>
  <c r="AG36" i="70" s="1"/>
  <c r="H46" i="78"/>
  <c r="H44" i="78"/>
  <c r="H40" i="78"/>
  <c r="E55" i="78" l="1"/>
  <c r="F55" i="78" s="1"/>
  <c r="K55" i="78" s="1"/>
  <c r="L55" i="78" s="1"/>
  <c r="BN320" i="68"/>
  <c r="BN322" i="68" s="1"/>
  <c r="AO320" i="68"/>
  <c r="AO322" i="68" s="1"/>
  <c r="AH320" i="68"/>
  <c r="AH322" i="68" s="1"/>
  <c r="AR320" i="68"/>
  <c r="AR322" i="68" s="1"/>
  <c r="BL320" i="68"/>
  <c r="BL322" i="68" s="1"/>
  <c r="S320" i="68"/>
  <c r="S322" i="68" s="1"/>
  <c r="BV320" i="68"/>
  <c r="BV322" i="68" s="1"/>
  <c r="AU320" i="68"/>
  <c r="AU322" i="68" s="1"/>
  <c r="BD320" i="68"/>
  <c r="BD322" i="68" s="1"/>
  <c r="AG320" i="68"/>
  <c r="AG322" i="68" s="1"/>
  <c r="AS320" i="68"/>
  <c r="AS322" i="68" s="1"/>
  <c r="BK320" i="68"/>
  <c r="BK322" i="68" s="1"/>
  <c r="BQ320" i="68"/>
  <c r="BQ322" i="68" s="1"/>
  <c r="P320" i="68"/>
  <c r="P322" i="68" s="1"/>
  <c r="AZ320" i="68"/>
  <c r="AZ322" i="68" s="1"/>
  <c r="AK320" i="68"/>
  <c r="AK322" i="68" s="1"/>
  <c r="AL320" i="68"/>
  <c r="AL322" i="68" s="1"/>
  <c r="BT320" i="68"/>
  <c r="BT322" i="68" s="1"/>
  <c r="AM320" i="68"/>
  <c r="AM322" i="68" s="1"/>
  <c r="AG37" i="70"/>
  <c r="BO320" i="68"/>
  <c r="BO322" i="68" s="1"/>
  <c r="BG320" i="68"/>
  <c r="BG322" i="68" s="1"/>
  <c r="W320" i="68"/>
  <c r="W322" i="68" s="1"/>
  <c r="BE320" i="68"/>
  <c r="BE322" i="68" s="1"/>
  <c r="O320" i="68"/>
  <c r="O322" i="68" s="1"/>
  <c r="N320" i="68"/>
  <c r="N322" i="68" s="1"/>
  <c r="U320" i="68"/>
  <c r="U322" i="68" s="1"/>
  <c r="AP320" i="68"/>
  <c r="AP322" i="68" s="1"/>
  <c r="AC320" i="68"/>
  <c r="AC322" i="68" s="1"/>
  <c r="AV320" i="68"/>
  <c r="AV322" i="68" s="1"/>
  <c r="BI320" i="68"/>
  <c r="BI322" i="68" s="1"/>
  <c r="AB320" i="68"/>
  <c r="AB322" i="68" s="1"/>
  <c r="AE320" i="68"/>
  <c r="AE322" i="68" s="1"/>
  <c r="X320" i="68"/>
  <c r="X322" i="68" s="1"/>
  <c r="Y320" i="68"/>
  <c r="Y322" i="68" s="1"/>
  <c r="BJ320" i="68"/>
  <c r="BJ322" i="68" s="1"/>
  <c r="AX320" i="68"/>
  <c r="AX322" i="68" s="1"/>
  <c r="Z320" i="68"/>
  <c r="Z322" i="68" s="1"/>
  <c r="AW320" i="68"/>
  <c r="AW322" i="68" s="1"/>
  <c r="BF320" i="68"/>
  <c r="BF322" i="68" s="1"/>
  <c r="BB320" i="68"/>
  <c r="BB322" i="68" s="1"/>
  <c r="BU320" i="68"/>
  <c r="BU322" i="68" s="1"/>
  <c r="BP320" i="68"/>
  <c r="BP322" i="68" s="1"/>
  <c r="AY320" i="68"/>
  <c r="AY322" i="68" s="1"/>
  <c r="AA320" i="68"/>
  <c r="AA322" i="68" s="1"/>
  <c r="BH320" i="68"/>
  <c r="BH322" i="68" s="1"/>
  <c r="K320" i="68"/>
  <c r="K322" i="68" s="1"/>
  <c r="BA320" i="68"/>
  <c r="BA322" i="68" s="1"/>
  <c r="AQ320" i="68"/>
  <c r="AQ322" i="68" s="1"/>
  <c r="AF320" i="68"/>
  <c r="AF322" i="68" s="1"/>
  <c r="BM320" i="68"/>
  <c r="BM322" i="68" s="1"/>
  <c r="AJ320" i="68"/>
  <c r="AJ322" i="68" s="1"/>
  <c r="AN320" i="68"/>
  <c r="AN322" i="68" s="1"/>
  <c r="BC320" i="68"/>
  <c r="BC322" i="68" s="1"/>
  <c r="AT320" i="68"/>
  <c r="AT322" i="68" s="1"/>
  <c r="T320" i="68"/>
  <c r="T322" i="68" s="1"/>
  <c r="AI320" i="68"/>
  <c r="AI322" i="68" s="1"/>
  <c r="V320" i="68"/>
  <c r="V322" i="68" s="1"/>
  <c r="BR320" i="68"/>
  <c r="BR322" i="68" s="1"/>
  <c r="AD320" i="68"/>
  <c r="AD322" i="68" s="1"/>
  <c r="BS320" i="68"/>
  <c r="BS322" i="68" s="1"/>
  <c r="Q320" i="68"/>
  <c r="Q322" i="68" s="1"/>
  <c r="R320" i="68"/>
  <c r="R322" i="68" s="1"/>
  <c r="M23" i="70"/>
  <c r="M48" i="78"/>
  <c r="O48" i="78"/>
  <c r="P48" i="78" s="1"/>
  <c r="Q48" i="78" s="1"/>
  <c r="E72" i="78" s="1"/>
  <c r="M42" i="78"/>
  <c r="O42" i="78"/>
  <c r="P42" i="78" s="1"/>
  <c r="Q42" i="78" s="1"/>
  <c r="E66" i="78" s="1"/>
  <c r="I21" i="70"/>
  <c r="N23" i="70" l="1"/>
  <c r="N19" i="70"/>
  <c r="O19" i="70" s="1"/>
  <c r="P19" i="70" s="1"/>
  <c r="N10" i="70"/>
  <c r="O10" i="70" s="1"/>
  <c r="N18" i="70"/>
  <c r="N9" i="70"/>
  <c r="N14" i="70"/>
  <c r="N15" i="70"/>
  <c r="O15" i="70" s="1"/>
  <c r="P15" i="70" s="1"/>
  <c r="O55" i="78"/>
  <c r="K21" i="70"/>
  <c r="S21" i="70" s="1"/>
  <c r="O14" i="70" l="1"/>
  <c r="Q15" i="70"/>
  <c r="S15" i="70" s="1"/>
  <c r="O9" i="70"/>
  <c r="P9" i="70" s="1"/>
  <c r="Q10" i="70"/>
  <c r="S10" i="70" s="1"/>
  <c r="O18" i="70"/>
  <c r="Q19" i="70"/>
  <c r="S19" i="70" s="1"/>
  <c r="Q18" i="70" l="1"/>
  <c r="P18" i="70"/>
  <c r="Q14" i="70"/>
  <c r="P14" i="70"/>
  <c r="Q9" i="70"/>
  <c r="S9" i="70"/>
  <c r="S14" i="70"/>
  <c r="Q23" i="70" l="1"/>
  <c r="R19" i="70" s="1"/>
  <c r="R18" i="70" l="1"/>
  <c r="R15" i="70"/>
  <c r="R9" i="70"/>
  <c r="R23" i="70"/>
  <c r="R14" i="70"/>
  <c r="R10" i="70"/>
  <c r="W38" i="66"/>
  <c r="W41" i="66" s="1"/>
  <c r="W23" i="66"/>
  <c r="W53" i="66"/>
  <c r="W54" i="66" s="1"/>
  <c r="V38" i="66"/>
  <c r="V41" i="66" s="1"/>
  <c r="V53" i="66"/>
  <c r="V54" i="66" s="1"/>
  <c r="V23" i="66"/>
  <c r="X38" i="66"/>
  <c r="X41" i="66" s="1"/>
  <c r="X53" i="66"/>
  <c r="X54" i="66" s="1"/>
  <c r="X23" i="66"/>
  <c r="W42" i="66" l="1"/>
  <c r="W24" i="66" s="1"/>
  <c r="W25" i="66" s="1"/>
  <c r="W57" i="66"/>
  <c r="W56" i="66"/>
  <c r="X42" i="66"/>
  <c r="X24" i="66" s="1"/>
  <c r="X25" i="66" s="1"/>
  <c r="X56" i="66"/>
  <c r="X57" i="66"/>
  <c r="V42" i="66"/>
  <c r="V24" i="66" s="1"/>
  <c r="V25" i="66" s="1"/>
  <c r="V56" i="66"/>
  <c r="V57" i="66"/>
  <c r="Y5" i="57"/>
  <c r="O47" i="78" l="1"/>
  <c r="P47" i="78" s="1"/>
  <c r="O49" i="78"/>
  <c r="P49" i="78" s="1"/>
  <c r="O45" i="78"/>
  <c r="P45" i="78" s="1"/>
  <c r="Q49" i="78" l="1"/>
  <c r="Q45" i="78"/>
  <c r="Q47" i="78"/>
  <c r="Q44" i="78"/>
  <c r="E73" i="78" l="1"/>
  <c r="E69" i="78"/>
  <c r="E71" i="78"/>
  <c r="E68" i="78"/>
  <c r="O52" i="78" l="1"/>
  <c r="P52" i="78" s="1"/>
  <c r="Q52" i="78" l="1"/>
  <c r="E76" i="78" s="1"/>
  <c r="O39" i="78" l="1"/>
  <c r="U23" i="66" l="1"/>
  <c r="G23" i="66"/>
  <c r="F23" i="66"/>
  <c r="I23" i="66"/>
  <c r="S38" i="66"/>
  <c r="S41" i="66" s="1"/>
  <c r="O23" i="66"/>
  <c r="P23" i="66"/>
  <c r="L53" i="66"/>
  <c r="L54" i="66" s="1"/>
  <c r="H53" i="66"/>
  <c r="H54" i="66" s="1"/>
  <c r="R23" i="66"/>
  <c r="J38" i="66"/>
  <c r="J41" i="66" s="1"/>
  <c r="K53" i="66"/>
  <c r="K54" i="66" s="1"/>
  <c r="T38" i="66"/>
  <c r="T41" i="66" s="1"/>
  <c r="M53" i="66"/>
  <c r="M54" i="66" s="1"/>
  <c r="Q23" i="66"/>
  <c r="N53" i="66"/>
  <c r="N54" i="66" s="1"/>
  <c r="D53" i="66"/>
  <c r="D54" i="66" s="1"/>
  <c r="Q46" i="78"/>
  <c r="F38" i="66" l="1"/>
  <c r="F41" i="66" s="1"/>
  <c r="F42" i="66" s="1"/>
  <c r="F24" i="66" s="1"/>
  <c r="F25" i="66" s="1"/>
  <c r="K38" i="66"/>
  <c r="K41" i="66" s="1"/>
  <c r="K56" i="66" s="1"/>
  <c r="Q53" i="66"/>
  <c r="Q54" i="66" s="1"/>
  <c r="I53" i="66"/>
  <c r="I54" i="66" s="1"/>
  <c r="H23" i="66"/>
  <c r="M38" i="66"/>
  <c r="M41" i="66" s="1"/>
  <c r="M57" i="66" s="1"/>
  <c r="K23" i="66"/>
  <c r="I38" i="66"/>
  <c r="I41" i="66" s="1"/>
  <c r="I56" i="66" s="1"/>
  <c r="P53" i="66"/>
  <c r="P54" i="66" s="1"/>
  <c r="S53" i="66"/>
  <c r="S54" i="66" s="1"/>
  <c r="S23" i="66"/>
  <c r="U53" i="66"/>
  <c r="U54" i="66" s="1"/>
  <c r="P38" i="66"/>
  <c r="P41" i="66" s="1"/>
  <c r="P57" i="66" s="1"/>
  <c r="U38" i="66"/>
  <c r="U41" i="66" s="1"/>
  <c r="U42" i="66" s="1"/>
  <c r="U24" i="66" s="1"/>
  <c r="U25" i="66" s="1"/>
  <c r="H38" i="66"/>
  <c r="H41" i="66" s="1"/>
  <c r="H56" i="66" s="1"/>
  <c r="O38" i="66"/>
  <c r="O41" i="66" s="1"/>
  <c r="O56" i="66" s="1"/>
  <c r="G38" i="66"/>
  <c r="G41" i="66" s="1"/>
  <c r="G57" i="66" s="1"/>
  <c r="O53" i="66"/>
  <c r="O54" i="66" s="1"/>
  <c r="G53" i="66"/>
  <c r="G54" i="66" s="1"/>
  <c r="M23" i="66"/>
  <c r="L23" i="66"/>
  <c r="F53" i="66"/>
  <c r="F54" i="66" s="1"/>
  <c r="L38" i="66"/>
  <c r="L41" i="66" s="1"/>
  <c r="L42" i="66" s="1"/>
  <c r="L24" i="66" s="1"/>
  <c r="L25" i="66" s="1"/>
  <c r="R53" i="66"/>
  <c r="R54" i="66" s="1"/>
  <c r="R38" i="66"/>
  <c r="R41" i="66" s="1"/>
  <c r="R56" i="66" s="1"/>
  <c r="N23" i="66"/>
  <c r="T23" i="66"/>
  <c r="T53" i="66"/>
  <c r="T54" i="66" s="1"/>
  <c r="D23" i="66"/>
  <c r="AC12" i="70" s="1"/>
  <c r="D38" i="66"/>
  <c r="D41" i="66" s="1"/>
  <c r="D56" i="66" s="1"/>
  <c r="J23" i="66"/>
  <c r="N38" i="66"/>
  <c r="N41" i="66" s="1"/>
  <c r="N57" i="66" s="1"/>
  <c r="J53" i="66"/>
  <c r="J54" i="66" s="1"/>
  <c r="Q38" i="66"/>
  <c r="Q41" i="66" s="1"/>
  <c r="Q56" i="66" s="1"/>
  <c r="E70" i="78"/>
  <c r="S42" i="66"/>
  <c r="S24" i="66" s="1"/>
  <c r="S25" i="66" s="1"/>
  <c r="S56" i="66"/>
  <c r="S57" i="66"/>
  <c r="T42" i="66"/>
  <c r="T24" i="66" s="1"/>
  <c r="T25" i="66" s="1"/>
  <c r="T56" i="66"/>
  <c r="T57" i="66"/>
  <c r="J57" i="66"/>
  <c r="J42" i="66"/>
  <c r="J24" i="66" s="1"/>
  <c r="J25" i="66" s="1"/>
  <c r="J56" i="66"/>
  <c r="F56" i="66" l="1"/>
  <c r="F57" i="66"/>
  <c r="P42" i="66"/>
  <c r="P24" i="66" s="1"/>
  <c r="P25" i="66" s="1"/>
  <c r="K57" i="66"/>
  <c r="K42" i="66"/>
  <c r="K24" i="66" s="1"/>
  <c r="K25" i="66" s="1"/>
  <c r="M56" i="66"/>
  <c r="P56" i="66"/>
  <c r="H57" i="66"/>
  <c r="H42" i="66"/>
  <c r="H24" i="66" s="1"/>
  <c r="H25" i="66" s="1"/>
  <c r="N56" i="66"/>
  <c r="U57" i="66"/>
  <c r="O57" i="66"/>
  <c r="O42" i="66"/>
  <c r="O24" i="66" s="1"/>
  <c r="O25" i="66" s="1"/>
  <c r="I57" i="66"/>
  <c r="Q57" i="66"/>
  <c r="I42" i="66"/>
  <c r="I24" i="66" s="1"/>
  <c r="I25" i="66" s="1"/>
  <c r="M42" i="66"/>
  <c r="M24" i="66" s="1"/>
  <c r="M25" i="66" s="1"/>
  <c r="Q42" i="66"/>
  <c r="Q24" i="66" s="1"/>
  <c r="Q25" i="66" s="1"/>
  <c r="D57" i="66"/>
  <c r="U56" i="66"/>
  <c r="L57" i="66"/>
  <c r="G42" i="66"/>
  <c r="G24" i="66" s="1"/>
  <c r="G25" i="66" s="1"/>
  <c r="G56" i="66"/>
  <c r="R42" i="66"/>
  <c r="R24" i="66" s="1"/>
  <c r="R25" i="66" s="1"/>
  <c r="R57" i="66"/>
  <c r="L56" i="66"/>
  <c r="D42" i="66"/>
  <c r="D24" i="66" s="1"/>
  <c r="D25" i="66" s="1"/>
  <c r="N42" i="66"/>
  <c r="N24" i="66" s="1"/>
  <c r="N25" i="66" s="1"/>
  <c r="E14" i="70" l="1"/>
  <c r="G14" i="70"/>
  <c r="AC13" i="70" l="1"/>
  <c r="E53" i="66"/>
  <c r="E54" i="66" s="1"/>
  <c r="E38" i="66"/>
  <c r="E41" i="66" s="1"/>
  <c r="E42" i="66" s="1"/>
  <c r="E24" i="66" s="1"/>
  <c r="E25" i="66" s="1"/>
  <c r="CY38" i="66"/>
  <c r="CY41" i="66" s="1"/>
  <c r="CY53" i="66"/>
  <c r="CY54" i="66" s="1"/>
  <c r="CY23" i="66"/>
  <c r="E56" i="66" l="1"/>
  <c r="E57" i="66"/>
  <c r="CY42" i="66"/>
  <c r="CY56" i="66"/>
  <c r="CY57" i="66"/>
  <c r="CY24" i="66" l="1"/>
  <c r="CY25" i="66" s="1"/>
  <c r="B42" i="66"/>
  <c r="G32" i="59" s="1"/>
  <c r="J32" i="59" l="1"/>
  <c r="D11" i="59" s="1"/>
  <c r="G9" i="70"/>
  <c r="E9" i="70" l="1"/>
  <c r="E23" i="70" l="1"/>
  <c r="F18" i="70" l="1"/>
  <c r="G36" i="70"/>
  <c r="F21" i="70"/>
  <c r="F16" i="70"/>
  <c r="F15" i="70"/>
  <c r="F6" i="70"/>
  <c r="F11" i="70"/>
  <c r="F14" i="70"/>
  <c r="F22" i="70"/>
  <c r="F17" i="70"/>
  <c r="F8" i="70"/>
  <c r="F20" i="70"/>
  <c r="F10" i="70"/>
  <c r="F7" i="70"/>
  <c r="F9" i="70"/>
  <c r="F19" i="70"/>
  <c r="F23" i="70"/>
  <c r="H23" i="70" s="1"/>
  <c r="AB23" i="70" s="1"/>
  <c r="X6" i="57"/>
  <c r="Q21" i="57" l="1"/>
  <c r="P18" i="56" l="1"/>
  <c r="T12" i="56"/>
  <c r="X11" i="57" l="1"/>
  <c r="P22" i="56"/>
  <c r="X9" i="57"/>
  <c r="X5" i="57"/>
  <c r="H45" i="26" l="1"/>
  <c r="CC26" i="69" s="1"/>
  <c r="H33" i="26"/>
  <c r="CC14" i="69" s="1"/>
  <c r="H27" i="26"/>
  <c r="CC8" i="69" s="1"/>
  <c r="H25" i="26"/>
  <c r="CC6" i="69" s="1"/>
  <c r="H43" i="26"/>
  <c r="CC24" i="69" s="1"/>
  <c r="H32" i="26"/>
  <c r="CC13" i="69" s="1"/>
  <c r="H47" i="26"/>
  <c r="CC28" i="69" s="1"/>
  <c r="H46" i="26"/>
  <c r="CC27" i="69" s="1"/>
  <c r="H44" i="26"/>
  <c r="CC25" i="69" s="1"/>
  <c r="H42" i="26"/>
  <c r="CC23" i="69" s="1"/>
  <c r="H41" i="26"/>
  <c r="CC22" i="69" s="1"/>
  <c r="H40" i="26"/>
  <c r="CC21" i="69" s="1"/>
  <c r="H39" i="26"/>
  <c r="CC20" i="69" s="1"/>
  <c r="H38" i="26"/>
  <c r="CC19" i="69" s="1"/>
  <c r="H37" i="26"/>
  <c r="CC18" i="69" s="1"/>
  <c r="H36" i="26"/>
  <c r="CC17" i="69" s="1"/>
  <c r="H35" i="26"/>
  <c r="CC16" i="69" s="1"/>
  <c r="H34" i="26"/>
  <c r="CC15" i="69" s="1"/>
  <c r="H31" i="26"/>
  <c r="CC12" i="69" s="1"/>
  <c r="H30" i="26"/>
  <c r="CC11" i="69" s="1"/>
  <c r="H29" i="26"/>
  <c r="CC10" i="69" s="1"/>
  <c r="H28" i="26"/>
  <c r="CC9" i="69" s="1"/>
  <c r="H26" i="26"/>
  <c r="CC7" i="69" s="1"/>
  <c r="G43" i="70" l="1"/>
  <c r="G44" i="70" s="1"/>
  <c r="P38" i="78" l="1"/>
  <c r="Q38" i="78" l="1"/>
  <c r="E62" i="78" s="1"/>
  <c r="M38" i="78" l="1"/>
  <c r="G31" i="65" l="1"/>
  <c r="AC11" i="70" s="1"/>
  <c r="G86" i="65"/>
  <c r="G77" i="65"/>
  <c r="G83" i="65" s="1"/>
  <c r="G85" i="65" s="1"/>
  <c r="G95" i="65" l="1"/>
  <c r="B85" i="65"/>
  <c r="B95" i="65" l="1"/>
  <c r="G28" i="59" s="1"/>
  <c r="J28" i="59" s="1"/>
  <c r="G36" i="65"/>
  <c r="G37" i="65" s="1"/>
  <c r="M39" i="78" l="1"/>
  <c r="M43" i="78"/>
  <c r="M40" i="78"/>
  <c r="P39" i="78" l="1"/>
  <c r="P43" i="78"/>
  <c r="Q43" i="78" s="1"/>
  <c r="E67" i="78" s="1"/>
  <c r="P40" i="78"/>
  <c r="Q40" i="78" s="1"/>
  <c r="E64" i="78" s="1"/>
  <c r="Q39" i="78" l="1"/>
  <c r="E63" i="78" s="1"/>
  <c r="V19" i="70" l="1"/>
  <c r="V15" i="70"/>
  <c r="V21" i="70"/>
  <c r="V20" i="70"/>
  <c r="V10" i="70"/>
  <c r="V8" i="70"/>
  <c r="V17" i="70"/>
  <c r="V6" i="70"/>
  <c r="V7" i="70"/>
  <c r="V16" i="70"/>
  <c r="V22" i="70"/>
  <c r="P37" i="78" l="1"/>
  <c r="Q37" i="78" s="1"/>
  <c r="E61" i="78" s="1"/>
  <c r="V18" i="70"/>
  <c r="V14" i="70"/>
  <c r="AC9" i="70"/>
  <c r="K215" i="68" l="1"/>
  <c r="J204" i="68"/>
  <c r="L215" i="68" l="1"/>
  <c r="V11" i="70" l="1"/>
  <c r="J167" i="68" l="1"/>
  <c r="M167" i="68"/>
  <c r="L167" i="68"/>
  <c r="I167" i="68"/>
  <c r="M168" i="68"/>
  <c r="M171" i="68" s="1"/>
  <c r="M216" i="68" s="1"/>
  <c r="J168" i="68"/>
  <c r="I168" i="68"/>
  <c r="L168" i="68"/>
  <c r="M37" i="78"/>
  <c r="V9" i="70"/>
  <c r="I170" i="68" l="1"/>
  <c r="L170" i="68"/>
  <c r="N204" i="68"/>
  <c r="N215" i="68"/>
  <c r="J171" i="68"/>
  <c r="J187" i="68" s="1"/>
  <c r="M170" i="68"/>
  <c r="I171" i="68"/>
  <c r="L171" i="68"/>
  <c r="L216" i="68" s="1"/>
  <c r="J170" i="68"/>
  <c r="M205" i="68"/>
  <c r="M187" i="68"/>
  <c r="G204" i="68" l="1"/>
  <c r="I215" i="68"/>
  <c r="I204" i="68"/>
  <c r="L205" i="68"/>
  <c r="J205" i="68"/>
  <c r="J216" i="68"/>
  <c r="I216" i="68"/>
  <c r="I187" i="68"/>
  <c r="I205" i="68"/>
  <c r="L187" i="68"/>
  <c r="M313" i="68"/>
  <c r="J313" i="68"/>
  <c r="H168" i="68" l="1"/>
  <c r="H167" i="68"/>
  <c r="G168" i="68"/>
  <c r="G170" i="68" s="1"/>
  <c r="I313" i="68"/>
  <c r="I318" i="68" s="1"/>
  <c r="L313" i="68"/>
  <c r="M319" i="68"/>
  <c r="M318" i="68"/>
  <c r="M317" i="68"/>
  <c r="J319" i="68"/>
  <c r="J317" i="68"/>
  <c r="J318" i="68"/>
  <c r="F204" i="68" l="1"/>
  <c r="G171" i="68"/>
  <c r="G187" i="68" s="1"/>
  <c r="H170" i="68"/>
  <c r="H171" i="68"/>
  <c r="H204" i="68"/>
  <c r="H215" i="68"/>
  <c r="I319" i="68"/>
  <c r="I317" i="68"/>
  <c r="M320" i="68"/>
  <c r="M322" i="68" s="1"/>
  <c r="L319" i="68"/>
  <c r="L318" i="68"/>
  <c r="L317" i="68"/>
  <c r="J320" i="68"/>
  <c r="J322" i="68" s="1"/>
  <c r="F167" i="68" l="1"/>
  <c r="F168" i="68"/>
  <c r="G216" i="68"/>
  <c r="G205" i="68"/>
  <c r="H205" i="68"/>
  <c r="H216" i="68"/>
  <c r="H187" i="68"/>
  <c r="G313" i="68"/>
  <c r="I320" i="68"/>
  <c r="I322" i="68" s="1"/>
  <c r="L320" i="68"/>
  <c r="L322" i="68" s="1"/>
  <c r="F170" i="68" l="1"/>
  <c r="F171" i="68"/>
  <c r="H313" i="68"/>
  <c r="G318" i="68"/>
  <c r="G317" i="68"/>
  <c r="G319" i="68"/>
  <c r="F187" i="68" l="1"/>
  <c r="F313" i="68" s="1"/>
  <c r="F317" i="68" s="1"/>
  <c r="F205" i="68"/>
  <c r="F216" i="68"/>
  <c r="H319" i="68"/>
  <c r="H317" i="68"/>
  <c r="H318" i="68"/>
  <c r="G320" i="68"/>
  <c r="G322" i="68" s="1"/>
  <c r="F319" i="68"/>
  <c r="F318" i="68"/>
  <c r="N21" i="57" l="1"/>
  <c r="H320" i="68"/>
  <c r="H322" i="68" s="1"/>
  <c r="F320" i="68"/>
  <c r="F322" i="68" s="1"/>
  <c r="E168" i="68" l="1"/>
  <c r="E167" i="68"/>
  <c r="E204" i="68" l="1"/>
  <c r="E215" i="68"/>
  <c r="E170" i="68"/>
  <c r="AC22" i="70" s="1"/>
  <c r="AC18" i="70" s="1"/>
  <c r="E171" i="68"/>
  <c r="F39" i="70"/>
  <c r="G39" i="70" s="1"/>
  <c r="F37" i="70"/>
  <c r="G37" i="70" s="1"/>
  <c r="F41" i="70"/>
  <c r="G41" i="70" s="1"/>
  <c r="V28" i="70"/>
  <c r="E205" i="68" l="1"/>
  <c r="E216" i="68"/>
  <c r="E187" i="68"/>
  <c r="E313" i="68" s="1"/>
  <c r="AI36" i="70"/>
  <c r="AI37" i="70" s="1"/>
  <c r="AC23" i="70"/>
  <c r="H7" i="58"/>
  <c r="G42" i="70"/>
  <c r="K7" i="58" s="1"/>
  <c r="C27" i="78"/>
  <c r="AG28" i="70"/>
  <c r="G38" i="70"/>
  <c r="N35" i="57" s="1"/>
  <c r="K35" i="57"/>
  <c r="G40" i="70"/>
  <c r="N36" i="57" s="1"/>
  <c r="K36" i="57"/>
  <c r="E317" i="68" l="1"/>
  <c r="E319" i="68"/>
  <c r="E318" i="68"/>
  <c r="AD6" i="70"/>
  <c r="AD22" i="70"/>
  <c r="AD10" i="70"/>
  <c r="AD12" i="70"/>
  <c r="AD9" i="70"/>
  <c r="AD8" i="70"/>
  <c r="AD21" i="70"/>
  <c r="AD11" i="70"/>
  <c r="AD13" i="70"/>
  <c r="D23" i="79"/>
  <c r="D26" i="79" s="1"/>
  <c r="D29" i="79" s="1"/>
  <c r="G35" i="70" s="1"/>
  <c r="J23" i="57" s="1"/>
  <c r="AD7" i="70"/>
  <c r="F32" i="70"/>
  <c r="AD18" i="70"/>
  <c r="AD23" i="70"/>
  <c r="AH28" i="70"/>
  <c r="G33" i="59"/>
  <c r="J33" i="59" s="1"/>
  <c r="CK52" i="69"/>
  <c r="CG20" i="69"/>
  <c r="CS42" i="69"/>
  <c r="CM69" i="69"/>
  <c r="CK32" i="69"/>
  <c r="DA41" i="69"/>
  <c r="CX11" i="69"/>
  <c r="CV62" i="69"/>
  <c r="CX44" i="69"/>
  <c r="CQ48" i="69"/>
  <c r="DC57" i="69"/>
  <c r="CV54" i="69"/>
  <c r="CR65" i="69"/>
  <c r="CR42" i="69"/>
  <c r="CF58" i="69"/>
  <c r="CW37" i="69"/>
  <c r="CR46" i="69"/>
  <c r="CK62" i="69"/>
  <c r="CQ21" i="69"/>
  <c r="CG49" i="69"/>
  <c r="CS18" i="69"/>
  <c r="CV8" i="69"/>
  <c r="CS74" i="69"/>
  <c r="CL28" i="69"/>
  <c r="CN57" i="69"/>
  <c r="DC35" i="69"/>
  <c r="CV42" i="69"/>
  <c r="CV30" i="69"/>
  <c r="CF57" i="69"/>
  <c r="CR25" i="69"/>
  <c r="CF54" i="69"/>
  <c r="CS68" i="69"/>
  <c r="CK67" i="69"/>
  <c r="CG41" i="69"/>
  <c r="CG70" i="69"/>
  <c r="CR63" i="69"/>
  <c r="CF36" i="69"/>
  <c r="DA39" i="69"/>
  <c r="CH77" i="69"/>
  <c r="CW60" i="69"/>
  <c r="CF66" i="69"/>
  <c r="CG48" i="69"/>
  <c r="CM70" i="69"/>
  <c r="CN32" i="69"/>
  <c r="CG29" i="69"/>
  <c r="CV77" i="69"/>
  <c r="CV51" i="69"/>
  <c r="CN37" i="69"/>
  <c r="CQ77" i="69"/>
  <c r="CR38" i="69"/>
  <c r="CL10" i="69"/>
  <c r="CR34" i="69"/>
  <c r="DC52" i="69"/>
  <c r="CQ39" i="69"/>
  <c r="CM55" i="69"/>
  <c r="CX56" i="69"/>
  <c r="CM17" i="69"/>
  <c r="CV25" i="69"/>
  <c r="CX49" i="69"/>
  <c r="CK33" i="69"/>
  <c r="CV15" i="69"/>
  <c r="CR31" i="69"/>
  <c r="CM77" i="69"/>
  <c r="CN35" i="69"/>
  <c r="CG58" i="69"/>
  <c r="CX71" i="69"/>
  <c r="CV17" i="69"/>
  <c r="CK63" i="69"/>
  <c r="DB49" i="69"/>
  <c r="DC34" i="69"/>
  <c r="CW42" i="69"/>
  <c r="CN48" i="69"/>
  <c r="DB65" i="69"/>
  <c r="DB20" i="69"/>
  <c r="CM21" i="69"/>
  <c r="CQ23" i="69"/>
  <c r="CL52" i="69"/>
  <c r="DA30" i="69"/>
  <c r="CW54" i="69"/>
  <c r="CR27" i="69"/>
  <c r="CF49" i="69"/>
  <c r="CF11" i="69"/>
  <c r="CK15" i="69"/>
  <c r="CS49" i="69"/>
  <c r="CG44" i="69"/>
  <c r="DC14" i="69"/>
  <c r="CQ40" i="69"/>
  <c r="CV16" i="69"/>
  <c r="CL21" i="69"/>
  <c r="CL58" i="69"/>
  <c r="CX30" i="69"/>
  <c r="CL68" i="69"/>
  <c r="CL9" i="69"/>
  <c r="CG68" i="69"/>
  <c r="CQ50" i="69"/>
  <c r="CW30" i="69"/>
  <c r="CK77" i="69"/>
  <c r="CQ34" i="69"/>
  <c r="CN70" i="69"/>
  <c r="CV28" i="69"/>
  <c r="CM44" i="69"/>
  <c r="CQ22" i="69"/>
  <c r="CH40" i="69"/>
  <c r="CF48" i="69"/>
  <c r="CM63" i="69"/>
  <c r="CL67" i="69"/>
  <c r="CG77" i="69"/>
  <c r="CL72" i="69"/>
  <c r="CH39" i="69"/>
  <c r="DB63" i="69"/>
  <c r="CL12" i="69"/>
  <c r="CS48" i="69"/>
  <c r="CK8" i="69"/>
  <c r="CN52" i="69"/>
  <c r="CX53" i="69"/>
  <c r="CF8" i="69"/>
  <c r="CF71" i="69"/>
  <c r="CN12" i="69"/>
  <c r="CX57" i="69"/>
  <c r="CV66" i="69"/>
  <c r="CK41" i="69"/>
  <c r="CW18" i="69"/>
  <c r="DC47" i="69"/>
  <c r="CR53" i="69"/>
  <c r="CH67" i="69"/>
  <c r="CN60" i="69"/>
  <c r="DC9" i="69"/>
  <c r="CW56" i="69"/>
  <c r="CQ62" i="69"/>
  <c r="CW44" i="69"/>
  <c r="CN47" i="69"/>
  <c r="CX45" i="69"/>
  <c r="CV50" i="69"/>
  <c r="CL19" i="69"/>
  <c r="CM59" i="69"/>
  <c r="CW51" i="69"/>
  <c r="DC25" i="69"/>
  <c r="CL32" i="69"/>
  <c r="CF56" i="69"/>
  <c r="CG45" i="69"/>
  <c r="CR11" i="69"/>
  <c r="CL64" i="69"/>
  <c r="DA66" i="69"/>
  <c r="CF62" i="69"/>
  <c r="CR62" i="69"/>
  <c r="CK47" i="69"/>
  <c r="CF20" i="69"/>
  <c r="CS75" i="69"/>
  <c r="CN14" i="69"/>
  <c r="DA49" i="69"/>
  <c r="DC10" i="69"/>
  <c r="CW27" i="69"/>
  <c r="CV33" i="69"/>
  <c r="CG36" i="69"/>
  <c r="CQ42" i="69"/>
  <c r="CV68" i="69"/>
  <c r="CW35" i="69"/>
  <c r="CN69" i="69"/>
  <c r="CN25" i="69"/>
  <c r="CK9" i="69"/>
  <c r="CQ15" i="69"/>
  <c r="CF69" i="69"/>
  <c r="CW9" i="69"/>
  <c r="CK23" i="69"/>
  <c r="CW31" i="69"/>
  <c r="CN23" i="69"/>
  <c r="CR52" i="69"/>
  <c r="CH64" i="69"/>
  <c r="CH19" i="69"/>
  <c r="DC67" i="69"/>
  <c r="CX65" i="69"/>
  <c r="CW47" i="69"/>
  <c r="CV32" i="69"/>
  <c r="CK13" i="69"/>
  <c r="CM38" i="69"/>
  <c r="CG39" i="69"/>
  <c r="CW76" i="69"/>
  <c r="CK27" i="69"/>
  <c r="CV34" i="69"/>
  <c r="CL48" i="69"/>
  <c r="DB35" i="69"/>
  <c r="CX72" i="69"/>
  <c r="DA61" i="69"/>
  <c r="DC73" i="69"/>
  <c r="CG69" i="69"/>
  <c r="CQ56" i="69"/>
  <c r="CM25" i="69"/>
  <c r="CF51" i="69"/>
  <c r="CW8" i="69"/>
  <c r="DC70" i="69"/>
  <c r="DC65" i="69"/>
  <c r="CQ9" i="69"/>
  <c r="CS59" i="69"/>
  <c r="CX9" i="69"/>
  <c r="CH45" i="69"/>
  <c r="CQ55" i="69"/>
  <c r="CL34" i="69"/>
  <c r="CK18" i="69"/>
  <c r="DB46" i="69"/>
  <c r="CN27" i="69"/>
  <c r="CF34" i="69"/>
  <c r="CS29" i="69"/>
  <c r="CG22" i="69"/>
  <c r="CF18" i="69"/>
  <c r="CN63" i="69"/>
  <c r="CS66" i="69"/>
  <c r="DA58" i="69"/>
  <c r="CN58" i="69"/>
  <c r="CV55" i="69"/>
  <c r="CX70" i="69"/>
  <c r="CV73" i="69"/>
  <c r="CR67" i="69"/>
  <c r="CK50" i="69"/>
  <c r="DB27" i="69"/>
  <c r="CW52" i="69"/>
  <c r="CF22" i="69"/>
  <c r="CS56" i="69"/>
  <c r="CS40" i="69"/>
  <c r="CW41" i="69"/>
  <c r="CV41" i="69"/>
  <c r="CM14" i="69"/>
  <c r="DA45" i="69"/>
  <c r="CM36" i="69"/>
  <c r="DA22" i="69"/>
  <c r="CX58" i="69"/>
  <c r="CV21" i="69"/>
  <c r="DA38" i="69"/>
  <c r="CH46" i="69"/>
  <c r="CF76" i="69"/>
  <c r="DA73" i="69"/>
  <c r="CK11" i="69"/>
  <c r="CQ64" i="69"/>
  <c r="DB54" i="69"/>
  <c r="CX17" i="69"/>
  <c r="DA9" i="69"/>
  <c r="DB15" i="69"/>
  <c r="CR30" i="69"/>
  <c r="CX50" i="69"/>
  <c r="CV49" i="69"/>
  <c r="CG55" i="69"/>
  <c r="CG43" i="69"/>
  <c r="CF21" i="69"/>
  <c r="CV57" i="69"/>
  <c r="CG37" i="69"/>
  <c r="CF23" i="69"/>
  <c r="CF37" i="69"/>
  <c r="CM20" i="69"/>
  <c r="CQ41" i="69"/>
  <c r="CH14" i="69"/>
  <c r="CQ76" i="69"/>
  <c r="CQ47" i="69"/>
  <c r="CN55" i="69"/>
  <c r="DC29" i="69"/>
  <c r="CF67" i="69"/>
  <c r="CQ10" i="69"/>
  <c r="DB71" i="69"/>
  <c r="CL38" i="69"/>
  <c r="CL60" i="69"/>
  <c r="DA48" i="69"/>
  <c r="CN41" i="69"/>
  <c r="DC16" i="69"/>
  <c r="DA42" i="69"/>
  <c r="CR68" i="69"/>
  <c r="CH56" i="69"/>
  <c r="CL66" i="69"/>
  <c r="CM68" i="69"/>
  <c r="CN18" i="69"/>
  <c r="CL15" i="69"/>
  <c r="CV29" i="69"/>
  <c r="CL73" i="69"/>
  <c r="CW29" i="69"/>
  <c r="CH32" i="69"/>
  <c r="CW73" i="69"/>
  <c r="CN76" i="69"/>
  <c r="CF50" i="69"/>
  <c r="DC13" i="69"/>
  <c r="CS65" i="69"/>
  <c r="CK17" i="69"/>
  <c r="CM73" i="69"/>
  <c r="CF33" i="69"/>
  <c r="CM11" i="69"/>
  <c r="CS39" i="69"/>
  <c r="CF75" i="69"/>
  <c r="CR56" i="69"/>
  <c r="CG18" i="69"/>
  <c r="DC76" i="69"/>
  <c r="CS52" i="69"/>
  <c r="CL56" i="69"/>
  <c r="CF60" i="69"/>
  <c r="CQ60" i="69"/>
  <c r="CR19" i="69"/>
  <c r="CV63" i="69"/>
  <c r="CH66" i="69"/>
  <c r="CV75" i="69"/>
  <c r="CV18" i="69"/>
  <c r="CQ72" i="69"/>
  <c r="CL30" i="69"/>
  <c r="DA31" i="69"/>
  <c r="CQ52" i="69"/>
  <c r="DC31" i="69"/>
  <c r="CH63" i="69"/>
  <c r="CM75" i="69"/>
  <c r="DC42" i="69"/>
  <c r="CR36" i="69"/>
  <c r="CN38" i="69"/>
  <c r="CF38" i="69"/>
  <c r="CG14" i="69"/>
  <c r="CS51" i="69"/>
  <c r="CN19" i="69"/>
  <c r="CH10" i="69"/>
  <c r="CK28" i="69"/>
  <c r="DB68" i="69"/>
  <c r="CK20" i="69"/>
  <c r="CH18" i="69"/>
  <c r="CV43" i="69"/>
  <c r="DB40" i="69"/>
  <c r="CX21" i="69"/>
  <c r="DB76" i="69"/>
  <c r="CG9" i="69"/>
  <c r="CR8" i="69"/>
  <c r="CM12" i="69"/>
  <c r="CS67" i="69"/>
  <c r="DC61" i="69"/>
  <c r="DA55" i="69"/>
  <c r="CN42" i="69"/>
  <c r="CQ53" i="69"/>
  <c r="DA47" i="69"/>
  <c r="CW32" i="69"/>
  <c r="CX25" i="69"/>
  <c r="CV39" i="69"/>
  <c r="CK57" i="69"/>
  <c r="CR60" i="69"/>
  <c r="CX61" i="69"/>
  <c r="CW66" i="69"/>
  <c r="CW38" i="69"/>
  <c r="CN59" i="69"/>
  <c r="CM58" i="69"/>
  <c r="DA20" i="69"/>
  <c r="CH35" i="69"/>
  <c r="CX43" i="69"/>
  <c r="DB43" i="69"/>
  <c r="CX75" i="69"/>
  <c r="CS45" i="69"/>
  <c r="CF14" i="69"/>
  <c r="DC44" i="69"/>
  <c r="CL23" i="69"/>
  <c r="CK37" i="69"/>
  <c r="CR69" i="69"/>
  <c r="CK42" i="69"/>
  <c r="CW65" i="69"/>
  <c r="DB52" i="69"/>
  <c r="DB51" i="69"/>
  <c r="CW12" i="69"/>
  <c r="CQ27" i="69"/>
  <c r="CQ31" i="69"/>
  <c r="CS57" i="69"/>
  <c r="DC71" i="69"/>
  <c r="CK70" i="69"/>
  <c r="CN53" i="69"/>
  <c r="CN13" i="69"/>
  <c r="CL62" i="69"/>
  <c r="CG46" i="69"/>
  <c r="CR51" i="69"/>
  <c r="CQ58" i="69"/>
  <c r="CF40" i="69"/>
  <c r="CF39" i="69"/>
  <c r="CR45" i="69"/>
  <c r="CG13" i="69"/>
  <c r="CL39" i="69"/>
  <c r="CK49" i="69"/>
  <c r="CN29" i="69"/>
  <c r="CW63" i="69"/>
  <c r="CK64" i="69"/>
  <c r="CH17" i="69"/>
  <c r="CL27" i="69"/>
  <c r="CR72" i="69"/>
  <c r="CQ20" i="69"/>
  <c r="DB41" i="69"/>
  <c r="CF74" i="69"/>
  <c r="CH44" i="69"/>
  <c r="DB22" i="69"/>
  <c r="CS53" i="69"/>
  <c r="CM10" i="69"/>
  <c r="DC63" i="69"/>
  <c r="CL49" i="69"/>
  <c r="CG42" i="69"/>
  <c r="CW10" i="69"/>
  <c r="DC60" i="69"/>
  <c r="CN24" i="69"/>
  <c r="DB32" i="69"/>
  <c r="CX38" i="69"/>
  <c r="CN45" i="69"/>
  <c r="CL65" i="69"/>
  <c r="CL74" i="69"/>
  <c r="CS8" i="69"/>
  <c r="CW17" i="69"/>
  <c r="CN15" i="69"/>
  <c r="CR48" i="69"/>
  <c r="CQ70" i="69"/>
  <c r="CW46" i="69"/>
  <c r="DB28" i="69"/>
  <c r="CR76" i="69"/>
  <c r="CW61" i="69"/>
  <c r="CV35" i="69"/>
  <c r="CG26" i="69"/>
  <c r="CM54" i="69"/>
  <c r="DA76" i="69"/>
  <c r="CG19" i="69"/>
  <c r="CK45" i="69"/>
  <c r="CF30" i="69"/>
  <c r="CW16" i="69"/>
  <c r="CR61" i="69"/>
  <c r="CM72" i="69"/>
  <c r="CN49" i="69"/>
  <c r="DA15" i="69"/>
  <c r="CX51" i="69"/>
  <c r="CX41" i="69"/>
  <c r="CS58" i="69"/>
  <c r="CH36" i="69"/>
  <c r="CV67" i="69"/>
  <c r="CX26" i="69"/>
  <c r="CL22" i="69"/>
  <c r="DB75" i="69"/>
  <c r="CN34" i="69"/>
  <c r="DC58" i="69"/>
  <c r="CX73" i="69"/>
  <c r="CG10" i="69"/>
  <c r="CR71" i="69"/>
  <c r="CN28" i="69"/>
  <c r="CF52" i="69"/>
  <c r="DC22" i="69"/>
  <c r="DA18" i="69"/>
  <c r="CR64" i="69"/>
  <c r="CM43" i="69"/>
  <c r="CM29" i="69"/>
  <c r="DA8" i="69"/>
  <c r="CF68" i="69"/>
  <c r="CW59" i="69"/>
  <c r="CS28" i="69"/>
  <c r="DB60" i="69"/>
  <c r="DA67" i="69"/>
  <c r="CL69" i="69"/>
  <c r="CG50" i="69"/>
  <c r="DA12" i="69"/>
  <c r="DA33" i="69"/>
  <c r="CH68" i="69"/>
  <c r="CR28" i="69"/>
  <c r="DA11" i="69"/>
  <c r="CN68" i="69"/>
  <c r="DC20" i="69"/>
  <c r="CG63" i="69"/>
  <c r="CQ29" i="69"/>
  <c r="CM46" i="69"/>
  <c r="CF55" i="69"/>
  <c r="CF10" i="69"/>
  <c r="CR16" i="69"/>
  <c r="CR54" i="69"/>
  <c r="CR59" i="69"/>
  <c r="CS31" i="69"/>
  <c r="CQ73" i="69"/>
  <c r="CR47" i="69"/>
  <c r="CF32" i="69"/>
  <c r="CQ74" i="69"/>
  <c r="DC18" i="69"/>
  <c r="CL54" i="69"/>
  <c r="CM30" i="69"/>
  <c r="CR22" i="69"/>
  <c r="CL76" i="69"/>
  <c r="CW28" i="69"/>
  <c r="CW26" i="69"/>
  <c r="CV19" i="69"/>
  <c r="CH23" i="69"/>
  <c r="CH65" i="69"/>
  <c r="CW33" i="69"/>
  <c r="CW20" i="69"/>
  <c r="CK65" i="69"/>
  <c r="CQ49" i="69"/>
  <c r="CX77" i="69"/>
  <c r="CN62" i="69"/>
  <c r="CH55" i="69"/>
  <c r="DC19" i="69"/>
  <c r="CH61" i="69"/>
  <c r="CG66" i="69"/>
  <c r="CK16" i="69"/>
  <c r="CM40" i="69"/>
  <c r="CQ8" i="69"/>
  <c r="CH16" i="69"/>
  <c r="CM60" i="69"/>
  <c r="CH37" i="69"/>
  <c r="CH51" i="69"/>
  <c r="CX31" i="69"/>
  <c r="DC30" i="69"/>
  <c r="DC43" i="69"/>
  <c r="CX37" i="69"/>
  <c r="CR66" i="69"/>
  <c r="DC37" i="69"/>
  <c r="CR75" i="69"/>
  <c r="CV72" i="69"/>
  <c r="CH29" i="69"/>
  <c r="DB9" i="69"/>
  <c r="CG8" i="69"/>
  <c r="CL47" i="69"/>
  <c r="CM64" i="69"/>
  <c r="DB21" i="69"/>
  <c r="CL75" i="69"/>
  <c r="CS19" i="69"/>
  <c r="DB44" i="69"/>
  <c r="CG27" i="69"/>
  <c r="DC75" i="69"/>
  <c r="CK55" i="69"/>
  <c r="CM26" i="69"/>
  <c r="CL43" i="69"/>
  <c r="CH12" i="69"/>
  <c r="CQ44" i="69"/>
  <c r="DB34" i="69"/>
  <c r="DA56" i="69"/>
  <c r="CF26" i="69"/>
  <c r="CX34" i="69"/>
  <c r="DA36" i="69"/>
  <c r="DB74" i="69"/>
  <c r="DC55" i="69"/>
  <c r="DB56" i="69"/>
  <c r="CM50" i="69"/>
  <c r="CX20" i="69"/>
  <c r="CL16" i="69"/>
  <c r="DA65" i="69"/>
  <c r="CX28" i="69"/>
  <c r="CQ57" i="69"/>
  <c r="CQ51" i="69"/>
  <c r="CH59" i="69"/>
  <c r="DB62" i="69"/>
  <c r="CF27" i="69"/>
  <c r="CK53" i="69"/>
  <c r="CF46" i="69"/>
  <c r="CS30" i="69"/>
  <c r="CF44" i="69"/>
  <c r="CK10" i="69"/>
  <c r="CX15" i="69"/>
  <c r="DB24" i="69"/>
  <c r="CF9" i="69"/>
  <c r="DA34" i="69"/>
  <c r="CQ28" i="69"/>
  <c r="CL29" i="69"/>
  <c r="DA75" i="69"/>
  <c r="CK25" i="69"/>
  <c r="CQ14" i="69"/>
  <c r="CM13" i="69"/>
  <c r="CV44" i="69"/>
  <c r="CF12" i="69"/>
  <c r="CW22" i="69"/>
  <c r="DC64" i="69"/>
  <c r="CM61" i="69"/>
  <c r="CK72" i="69"/>
  <c r="CF72" i="69"/>
  <c r="CV71" i="69"/>
  <c r="CS16" i="69"/>
  <c r="CK29" i="69"/>
  <c r="DB53" i="69"/>
  <c r="CN33" i="69"/>
  <c r="CM47" i="69"/>
  <c r="CN22" i="69"/>
  <c r="DA63" i="69"/>
  <c r="DC36" i="69"/>
  <c r="DB67" i="69"/>
  <c r="CK40" i="69"/>
  <c r="DA44" i="69"/>
  <c r="DB70" i="69"/>
  <c r="CX76" i="69"/>
  <c r="CL51" i="69"/>
  <c r="DC24" i="69"/>
  <c r="CW77" i="69"/>
  <c r="CW53" i="69"/>
  <c r="CM41" i="69"/>
  <c r="DB14" i="69"/>
  <c r="CH11" i="69"/>
  <c r="CS25" i="69"/>
  <c r="CN46" i="69"/>
  <c r="CV52" i="69"/>
  <c r="CV69" i="69"/>
  <c r="CV40" i="69"/>
  <c r="CS62" i="69"/>
  <c r="CX13" i="69"/>
  <c r="CW23" i="69"/>
  <c r="DA28" i="69"/>
  <c r="CN8" i="69"/>
  <c r="DB42" i="69"/>
  <c r="CX12" i="69"/>
  <c r="DC26" i="69"/>
  <c r="CS17" i="69"/>
  <c r="CQ71" i="69"/>
  <c r="CR29" i="69"/>
  <c r="DC32" i="69"/>
  <c r="CQ61" i="69"/>
  <c r="CV10" i="69"/>
  <c r="CR57" i="69"/>
  <c r="DA35" i="69"/>
  <c r="DB16" i="69"/>
  <c r="CV58" i="69"/>
  <c r="CG15" i="69"/>
  <c r="CW13" i="69"/>
  <c r="CQ35" i="69"/>
  <c r="CG40" i="69"/>
  <c r="CM31" i="69"/>
  <c r="CQ30" i="69"/>
  <c r="CR33" i="69"/>
  <c r="DC21" i="69"/>
  <c r="CR32" i="69"/>
  <c r="CV61" i="69"/>
  <c r="CR44" i="69"/>
  <c r="CG11" i="69"/>
  <c r="CH15" i="69"/>
  <c r="CG33" i="69"/>
  <c r="CH8" i="69"/>
  <c r="CR55" i="69"/>
  <c r="CW43" i="69"/>
  <c r="CN39" i="69"/>
  <c r="CX46" i="69"/>
  <c r="CV20" i="69"/>
  <c r="CH31" i="69"/>
  <c r="CN11" i="69"/>
  <c r="CS24" i="69"/>
  <c r="CG28" i="69"/>
  <c r="DA77" i="69"/>
  <c r="CQ68" i="69"/>
  <c r="CX67" i="69"/>
  <c r="CN73" i="69"/>
  <c r="CW58" i="69"/>
  <c r="CV59" i="69"/>
  <c r="CL17" i="69"/>
  <c r="CL31" i="69"/>
  <c r="DC72" i="69"/>
  <c r="CL37" i="69"/>
  <c r="CX18" i="69"/>
  <c r="CM9" i="69"/>
  <c r="CM57" i="69"/>
  <c r="CL36" i="69"/>
  <c r="CM67" i="69"/>
  <c r="DA68" i="69"/>
  <c r="CS21" i="69"/>
  <c r="CQ66" i="69"/>
  <c r="DB72" i="69"/>
  <c r="CQ67" i="69"/>
  <c r="CF77" i="69"/>
  <c r="CR73" i="69"/>
  <c r="DB33" i="69"/>
  <c r="CV45" i="69"/>
  <c r="DA64" i="69"/>
  <c r="CG61" i="69"/>
  <c r="CH57" i="69"/>
  <c r="CG35" i="69"/>
  <c r="CW39" i="69"/>
  <c r="CM33" i="69"/>
  <c r="CH34" i="69"/>
  <c r="CG71" i="69"/>
  <c r="CK48" i="69"/>
  <c r="DA54" i="69"/>
  <c r="CM23" i="69"/>
  <c r="CS54" i="69"/>
  <c r="CW62" i="69"/>
  <c r="CX48" i="69"/>
  <c r="CK76" i="69"/>
  <c r="CS63" i="69"/>
  <c r="CW36" i="69"/>
  <c r="DC38" i="69"/>
  <c r="CH24" i="69"/>
  <c r="CS15" i="69"/>
  <c r="CG32" i="69"/>
  <c r="CH69" i="69"/>
  <c r="CK68" i="69"/>
  <c r="CV12" i="69"/>
  <c r="CV56" i="69"/>
  <c r="CG54" i="69"/>
  <c r="CK19" i="69"/>
  <c r="DA16" i="69"/>
  <c r="CX22" i="69"/>
  <c r="CK26" i="69"/>
  <c r="CL26" i="69"/>
  <c r="CN31" i="69"/>
  <c r="CL44" i="69"/>
  <c r="CM56" i="69"/>
  <c r="CW21" i="69"/>
  <c r="DC53" i="69"/>
  <c r="DB66" i="69"/>
  <c r="CQ32" i="69"/>
  <c r="DB48" i="69"/>
  <c r="CQ75" i="69"/>
  <c r="DB8" i="69"/>
  <c r="CM42" i="69"/>
  <c r="CH42" i="69"/>
  <c r="CN51" i="69"/>
  <c r="CQ11" i="69"/>
  <c r="CM65" i="69"/>
  <c r="CL61" i="69"/>
  <c r="CW74" i="69"/>
  <c r="DC50" i="69"/>
  <c r="CH22" i="69"/>
  <c r="CK39" i="69"/>
  <c r="CM45" i="69"/>
  <c r="CV48" i="69"/>
  <c r="CG62" i="69"/>
  <c r="CR14" i="69"/>
  <c r="CS43" i="69"/>
  <c r="CX63" i="69"/>
  <c r="CM76" i="69"/>
  <c r="CS11" i="69"/>
  <c r="CK66" i="69"/>
  <c r="CH76" i="69"/>
  <c r="CX19" i="69"/>
  <c r="DA50" i="69"/>
  <c r="CF61" i="69"/>
  <c r="CW19" i="69"/>
  <c r="CG57" i="69"/>
  <c r="DB18" i="69"/>
  <c r="CR74" i="69"/>
  <c r="DC41" i="69"/>
  <c r="CX69" i="69"/>
  <c r="CW68" i="69"/>
  <c r="CH49" i="69"/>
  <c r="DC28" i="69"/>
  <c r="CW15" i="69"/>
  <c r="CS70" i="69"/>
  <c r="CF73" i="69"/>
  <c r="CK51" i="69"/>
  <c r="CX42" i="69"/>
  <c r="CK35" i="69"/>
  <c r="CG65" i="69"/>
  <c r="CN17" i="69"/>
  <c r="CL71" i="69"/>
  <c r="CF28" i="69"/>
  <c r="CX24" i="69"/>
  <c r="CM71" i="69"/>
  <c r="CH48" i="69"/>
  <c r="CV60" i="69"/>
  <c r="CW45" i="69"/>
  <c r="CL63" i="69"/>
  <c r="CL59" i="69"/>
  <c r="CK38" i="69"/>
  <c r="CV11" i="69"/>
  <c r="CF24" i="69"/>
  <c r="DA13" i="69"/>
  <c r="CS76" i="69"/>
  <c r="DA27" i="69"/>
  <c r="CF59" i="69"/>
  <c r="CS72" i="69"/>
  <c r="DB11" i="69"/>
  <c r="CL13" i="69"/>
  <c r="CV14" i="69"/>
  <c r="CW72" i="69"/>
  <c r="CR35" i="69"/>
  <c r="CH33" i="69"/>
  <c r="CR39" i="69"/>
  <c r="DB64" i="69"/>
  <c r="CL41" i="69"/>
  <c r="DC69" i="69"/>
  <c r="CN75" i="69"/>
  <c r="CK46" i="69"/>
  <c r="CH30" i="69"/>
  <c r="CX52" i="69"/>
  <c r="CR20" i="69"/>
  <c r="CM51" i="69"/>
  <c r="CQ36" i="69"/>
  <c r="DA52" i="69"/>
  <c r="CX64" i="69"/>
  <c r="DA29" i="69"/>
  <c r="CN20" i="69"/>
  <c r="CL33" i="69"/>
  <c r="CS10" i="69"/>
  <c r="DC66" i="69"/>
  <c r="DB39" i="69"/>
  <c r="CL46" i="69"/>
  <c r="CW48" i="69"/>
  <c r="CV23" i="69"/>
  <c r="CX32" i="69"/>
  <c r="CQ43" i="69"/>
  <c r="CV38" i="69"/>
  <c r="CG67" i="69"/>
  <c r="CM32" i="69"/>
  <c r="DA74" i="69"/>
  <c r="CG23" i="69"/>
  <c r="CM16" i="69"/>
  <c r="CV36" i="69"/>
  <c r="CX14" i="69"/>
  <c r="CV26" i="69"/>
  <c r="DA40" i="69"/>
  <c r="DA37" i="69"/>
  <c r="CW69" i="69"/>
  <c r="CH26" i="69"/>
  <c r="DB50" i="69"/>
  <c r="CR58" i="69"/>
  <c r="CQ38" i="69"/>
  <c r="CR23" i="69"/>
  <c r="CH41" i="69"/>
  <c r="DC74" i="69"/>
  <c r="DB10" i="69"/>
  <c r="CS44" i="69"/>
  <c r="CK44" i="69"/>
  <c r="CM27" i="69"/>
  <c r="CK31" i="69"/>
  <c r="DB12" i="69"/>
  <c r="CQ37" i="69"/>
  <c r="DA62" i="69"/>
  <c r="CF42" i="69"/>
  <c r="CG53" i="69"/>
  <c r="DC68" i="69"/>
  <c r="CM53" i="69"/>
  <c r="CS33" i="69"/>
  <c r="CG75" i="69"/>
  <c r="CK58" i="69"/>
  <c r="CQ54" i="69"/>
  <c r="CN71" i="69"/>
  <c r="CH21" i="69"/>
  <c r="CX62" i="69"/>
  <c r="CK60" i="69"/>
  <c r="DC15" i="69"/>
  <c r="CS50" i="69"/>
  <c r="CM39" i="69"/>
  <c r="CX60" i="69"/>
  <c r="CH75" i="69"/>
  <c r="CS41" i="69"/>
  <c r="CX16" i="69"/>
  <c r="CN44" i="69"/>
  <c r="CR43" i="69"/>
  <c r="CG72" i="69"/>
  <c r="CV37" i="69"/>
  <c r="CH47" i="69"/>
  <c r="DA14" i="69"/>
  <c r="CH38" i="69"/>
  <c r="DB36" i="69"/>
  <c r="CL45" i="69"/>
  <c r="CR49" i="69"/>
  <c r="CM52" i="69"/>
  <c r="CH70" i="69"/>
  <c r="CS73" i="69"/>
  <c r="CM8" i="69"/>
  <c r="DC45" i="69"/>
  <c r="CG17" i="69"/>
  <c r="CS22" i="69"/>
  <c r="CH54" i="69"/>
  <c r="CL20" i="69"/>
  <c r="CS37" i="69"/>
  <c r="CN56" i="69"/>
  <c r="CN50" i="69"/>
  <c r="CS77" i="69"/>
  <c r="DC40" i="69"/>
  <c r="CV74" i="69"/>
  <c r="CH60" i="69"/>
  <c r="DC56" i="69"/>
  <c r="CF15" i="69"/>
  <c r="CM19" i="69"/>
  <c r="CG34" i="69"/>
  <c r="DC46" i="69"/>
  <c r="CM34" i="69"/>
  <c r="CX23" i="69"/>
  <c r="CW11" i="69"/>
  <c r="CS34" i="69"/>
  <c r="DA10" i="69"/>
  <c r="CR9" i="69"/>
  <c r="DB23" i="69"/>
  <c r="DB77" i="69"/>
  <c r="CX39" i="69"/>
  <c r="CR12" i="69"/>
  <c r="CG25" i="69"/>
  <c r="DB73" i="69"/>
  <c r="CL18" i="69"/>
  <c r="DB69" i="69"/>
  <c r="CH52" i="69"/>
  <c r="CH20" i="69"/>
  <c r="CW57" i="69"/>
  <c r="CK73" i="69"/>
  <c r="CG76" i="69"/>
  <c r="CF64" i="69"/>
  <c r="CW70" i="69"/>
  <c r="CM74" i="69"/>
  <c r="CV70" i="69"/>
  <c r="CF63" i="69"/>
  <c r="CS32" i="69"/>
  <c r="DC54" i="69"/>
  <c r="CV24" i="69"/>
  <c r="CR15" i="69"/>
  <c r="CF17" i="69"/>
  <c r="CG24" i="69"/>
  <c r="CF29" i="69"/>
  <c r="CX74" i="69"/>
  <c r="DA69" i="69"/>
  <c r="CW50" i="69"/>
  <c r="CS46" i="69"/>
  <c r="CN9" i="69"/>
  <c r="CV65" i="69"/>
  <c r="CN54" i="69"/>
  <c r="CG47" i="69"/>
  <c r="CW34" i="69"/>
  <c r="CV13" i="69"/>
  <c r="CS9" i="69"/>
  <c r="DC62" i="69"/>
  <c r="CS38" i="69"/>
  <c r="DC8" i="69"/>
  <c r="CL53" i="69"/>
  <c r="CK24" i="69"/>
  <c r="CF65" i="69"/>
  <c r="CN21" i="69"/>
  <c r="CX27" i="69"/>
  <c r="CW14" i="69"/>
  <c r="CV76" i="69"/>
  <c r="CS64" i="69"/>
  <c r="CR41" i="69"/>
  <c r="CS71" i="69"/>
  <c r="CR50" i="69"/>
  <c r="DC39" i="69"/>
  <c r="CK74" i="69"/>
  <c r="DA43" i="69"/>
  <c r="DA70" i="69"/>
  <c r="CW71" i="69"/>
  <c r="CQ13" i="69"/>
  <c r="CV27" i="69"/>
  <c r="CH27" i="69"/>
  <c r="CM49" i="69"/>
  <c r="CL42" i="69"/>
  <c r="CH50" i="69"/>
  <c r="DA32" i="69"/>
  <c r="CW25" i="69"/>
  <c r="CX55" i="69"/>
  <c r="CN43" i="69"/>
  <c r="DC77" i="69"/>
  <c r="CR18" i="69"/>
  <c r="CQ16" i="69"/>
  <c r="CK22" i="69"/>
  <c r="CL77" i="69"/>
  <c r="DC48" i="69"/>
  <c r="CW49" i="69"/>
  <c r="CS20" i="69"/>
  <c r="CR40" i="69"/>
  <c r="DA17" i="69"/>
  <c r="CM24" i="69"/>
  <c r="CS26" i="69"/>
  <c r="CN74" i="69"/>
  <c r="CH53" i="69"/>
  <c r="DA60" i="69"/>
  <c r="CR37" i="69"/>
  <c r="CN65" i="69"/>
  <c r="CX29" i="69"/>
  <c r="CG16" i="69"/>
  <c r="CF35" i="69"/>
  <c r="CL55" i="69"/>
  <c r="CQ63" i="69"/>
  <c r="CK34" i="69"/>
  <c r="CH58" i="69"/>
  <c r="CL11" i="69"/>
  <c r="CG52" i="69"/>
  <c r="CS13" i="69"/>
  <c r="CK30" i="69"/>
  <c r="CN72" i="69"/>
  <c r="DA24" i="69"/>
  <c r="DA51" i="69"/>
  <c r="DB55" i="69"/>
  <c r="DC27" i="69"/>
  <c r="CV46" i="69"/>
  <c r="CS60" i="69"/>
  <c r="CR13" i="69"/>
  <c r="CS55" i="69"/>
  <c r="DA57" i="69"/>
  <c r="DB58" i="69"/>
  <c r="DA26" i="69"/>
  <c r="CH25" i="69"/>
  <c r="CK43" i="69"/>
  <c r="CN26" i="69"/>
  <c r="CR17" i="69"/>
  <c r="DB61" i="69"/>
  <c r="CQ17" i="69"/>
  <c r="CN30" i="69"/>
  <c r="CG64" i="69"/>
  <c r="CX47" i="69"/>
  <c r="CR10" i="69"/>
  <c r="CF41" i="69"/>
  <c r="DB25" i="69"/>
  <c r="CL8" i="69"/>
  <c r="DB29" i="69"/>
  <c r="DA25" i="69"/>
  <c r="CH62" i="69"/>
  <c r="CV64" i="69"/>
  <c r="DC51" i="69"/>
  <c r="CF70" i="69"/>
  <c r="CQ19" i="69"/>
  <c r="DC33" i="69"/>
  <c r="CH13" i="69"/>
  <c r="CH28" i="69"/>
  <c r="CM37" i="69"/>
  <c r="CH72" i="69"/>
  <c r="CR21" i="69"/>
  <c r="CL70" i="69"/>
  <c r="CL35" i="69"/>
  <c r="DA72" i="69"/>
  <c r="CK54" i="69"/>
  <c r="CS12" i="69"/>
  <c r="CH71" i="69"/>
  <c r="DA23" i="69"/>
  <c r="CM48" i="69"/>
  <c r="CG51" i="69"/>
  <c r="DB30" i="69"/>
  <c r="CH9" i="69"/>
  <c r="CN64" i="69"/>
  <c r="CF45" i="69"/>
  <c r="CQ59" i="69"/>
  <c r="CW40" i="69"/>
  <c r="CN67" i="69"/>
  <c r="CN16" i="69"/>
  <c r="CN40" i="69"/>
  <c r="CW75" i="69"/>
  <c r="CW67" i="69"/>
  <c r="CL57" i="69"/>
  <c r="CR77" i="69"/>
  <c r="CQ25" i="69"/>
  <c r="DB37" i="69"/>
  <c r="CG73" i="69"/>
  <c r="CH74" i="69"/>
  <c r="CV47" i="69"/>
  <c r="CG59" i="69"/>
  <c r="CL24" i="69"/>
  <c r="CQ65" i="69"/>
  <c r="CX66" i="69"/>
  <c r="CX40" i="69"/>
  <c r="CF43" i="69"/>
  <c r="CS23" i="69"/>
  <c r="CK14" i="69"/>
  <c r="CF25" i="69"/>
  <c r="CG21" i="69"/>
  <c r="CQ33" i="69"/>
  <c r="CF31" i="69"/>
  <c r="DB59" i="69"/>
  <c r="CL14" i="69"/>
  <c r="DB47" i="69"/>
  <c r="CW64" i="69"/>
  <c r="CF53" i="69"/>
  <c r="DC23" i="69"/>
  <c r="CV31" i="69"/>
  <c r="CK21" i="69"/>
  <c r="CN36" i="69"/>
  <c r="DC12" i="69"/>
  <c r="CV53" i="69"/>
  <c r="DB31" i="69"/>
  <c r="CL25" i="69"/>
  <c r="CG60" i="69"/>
  <c r="CR70" i="69"/>
  <c r="CM66" i="69"/>
  <c r="CN66" i="69"/>
  <c r="CS36" i="69"/>
  <c r="CX10" i="69"/>
  <c r="CK59" i="69"/>
  <c r="CK56" i="69"/>
  <c r="CL50" i="69"/>
  <c r="CG74" i="69"/>
  <c r="CS35" i="69"/>
  <c r="DC17" i="69"/>
  <c r="CM35" i="69"/>
  <c r="CG30" i="69"/>
  <c r="DB38" i="69"/>
  <c r="DB26" i="69"/>
  <c r="DA46" i="69"/>
  <c r="CM18" i="69"/>
  <c r="CQ18" i="69"/>
  <c r="CN77" i="69"/>
  <c r="CS61" i="69"/>
  <c r="CK69" i="69"/>
  <c r="CN61" i="69"/>
  <c r="CX35" i="69"/>
  <c r="CX33" i="69"/>
  <c r="CH73" i="69"/>
  <c r="DA71" i="69"/>
  <c r="CK71" i="69"/>
  <c r="CF19" i="69"/>
  <c r="DC59" i="69"/>
  <c r="CX59" i="69"/>
  <c r="DA21" i="69"/>
  <c r="CS27" i="69"/>
  <c r="DC49" i="69"/>
  <c r="CW55" i="69"/>
  <c r="DB19" i="69"/>
  <c r="CR26" i="69"/>
  <c r="CL40" i="69"/>
  <c r="CM28" i="69"/>
  <c r="CS69" i="69"/>
  <c r="DB17" i="69"/>
  <c r="CM15" i="69"/>
  <c r="CR24" i="69"/>
  <c r="CN10" i="69"/>
  <c r="CQ12" i="69"/>
  <c r="CK61" i="69"/>
  <c r="CQ26" i="69"/>
  <c r="CS47" i="69"/>
  <c r="CX8" i="69"/>
  <c r="CX36" i="69"/>
  <c r="DA53" i="69"/>
  <c r="CF47" i="69"/>
  <c r="DB57" i="69"/>
  <c r="DA59" i="69"/>
  <c r="CK36" i="69"/>
  <c r="CK75" i="69"/>
  <c r="CQ24" i="69"/>
  <c r="CK12" i="69"/>
  <c r="CM22" i="69"/>
  <c r="CQ45" i="69"/>
  <c r="CV9" i="69"/>
  <c r="CQ69" i="69"/>
  <c r="CH43" i="69"/>
  <c r="CG12" i="69"/>
  <c r="CF16" i="69"/>
  <c r="CG31" i="69"/>
  <c r="CW24" i="69"/>
  <c r="CV22" i="69"/>
  <c r="CX54" i="69"/>
  <c r="CM62" i="69"/>
  <c r="CG56" i="69"/>
  <c r="CS14" i="69"/>
  <c r="DC11" i="69"/>
  <c r="CX68" i="69"/>
  <c r="CF13" i="69"/>
  <c r="CQ46" i="69"/>
  <c r="CG38" i="69"/>
  <c r="DA19" i="69"/>
  <c r="DB13" i="69"/>
  <c r="DB45" i="69"/>
  <c r="AS158" i="68" l="1"/>
  <c r="CQ119" i="69"/>
  <c r="AR325" i="68" s="1"/>
  <c r="P158" i="68"/>
  <c r="CQ101" i="69"/>
  <c r="Z325" i="68" s="1"/>
  <c r="CQ128" i="69"/>
  <c r="BA325" i="68" s="1"/>
  <c r="CQ92" i="69"/>
  <c r="Q325" i="68" s="1"/>
  <c r="AK158" i="68"/>
  <c r="BQ163" i="68"/>
  <c r="AP163" i="68"/>
  <c r="BR163" i="68"/>
  <c r="W158" i="68"/>
  <c r="AP158" i="68"/>
  <c r="AA163" i="68"/>
  <c r="AY163" i="68"/>
  <c r="BR158" i="68"/>
  <c r="BK158" i="68"/>
  <c r="CQ125" i="69"/>
  <c r="AX325" i="68" s="1"/>
  <c r="K158" i="68"/>
  <c r="Q158" i="68"/>
  <c r="AC158" i="68"/>
  <c r="CQ122" i="69"/>
  <c r="AU325" i="68" s="1"/>
  <c r="CQ81" i="69"/>
  <c r="F325" i="68" s="1"/>
  <c r="CQ110" i="69"/>
  <c r="AI325" i="68" s="1"/>
  <c r="T163" i="68"/>
  <c r="V163" i="68"/>
  <c r="AB163" i="68"/>
  <c r="CQ108" i="69"/>
  <c r="AG325" i="68" s="1"/>
  <c r="CQ116" i="69"/>
  <c r="AO325" i="68" s="1"/>
  <c r="BT163" i="68"/>
  <c r="AZ163" i="68"/>
  <c r="Y163" i="68"/>
  <c r="CQ99" i="69"/>
  <c r="X325" i="68" s="1"/>
  <c r="CQ136" i="69"/>
  <c r="BI325" i="68" s="1"/>
  <c r="CQ126" i="69"/>
  <c r="AY325" i="68" s="1"/>
  <c r="CQ137" i="69"/>
  <c r="BJ325" i="68" s="1"/>
  <c r="CQ112" i="69"/>
  <c r="AK325" i="68" s="1"/>
  <c r="BT158" i="68"/>
  <c r="BG158" i="68"/>
  <c r="W163" i="68"/>
  <c r="BL163" i="68"/>
  <c r="AT163" i="68"/>
  <c r="BL158" i="68"/>
  <c r="CQ118" i="69"/>
  <c r="AQ325" i="68" s="1"/>
  <c r="BA163" i="68"/>
  <c r="S158" i="68"/>
  <c r="AL158" i="68"/>
  <c r="AV158" i="68"/>
  <c r="CQ102" i="69"/>
  <c r="AA325" i="68" s="1"/>
  <c r="O158" i="68"/>
  <c r="Q163" i="68"/>
  <c r="CQ143" i="69"/>
  <c r="BP325" i="68" s="1"/>
  <c r="AU163" i="68"/>
  <c r="X158" i="68"/>
  <c r="AR158" i="68"/>
  <c r="CQ146" i="69"/>
  <c r="BS325" i="68" s="1"/>
  <c r="BG163" i="68"/>
  <c r="T158" i="68"/>
  <c r="AH163" i="68"/>
  <c r="BI163" i="68"/>
  <c r="AA158" i="68"/>
  <c r="CQ87" i="69"/>
  <c r="L325" i="68" s="1"/>
  <c r="BE158" i="68"/>
  <c r="CQ147" i="69"/>
  <c r="BT325" i="68" s="1"/>
  <c r="CQ84" i="69"/>
  <c r="I325" i="68" s="1"/>
  <c r="CQ95" i="69"/>
  <c r="T325" i="68" s="1"/>
  <c r="CQ114" i="69"/>
  <c r="AM325" i="68" s="1"/>
  <c r="R163" i="68"/>
  <c r="AX158" i="68"/>
  <c r="BP163" i="68"/>
  <c r="Y158" i="68"/>
  <c r="BC158" i="68"/>
  <c r="CQ100" i="69"/>
  <c r="Y325" i="68" s="1"/>
  <c r="AQ158" i="68"/>
  <c r="CQ82" i="69"/>
  <c r="G325" i="68" s="1"/>
  <c r="S163" i="68"/>
  <c r="BF163" i="68"/>
  <c r="P163" i="68"/>
  <c r="X163" i="68"/>
  <c r="CQ105" i="69"/>
  <c r="AD325" i="68" s="1"/>
  <c r="H163" i="68"/>
  <c r="BD158" i="68"/>
  <c r="CQ149" i="69"/>
  <c r="BV325" i="68" s="1"/>
  <c r="CQ83" i="69"/>
  <c r="H325" i="68" s="1"/>
  <c r="BF158" i="68"/>
  <c r="AW163" i="68"/>
  <c r="V158" i="68"/>
  <c r="O163" i="68"/>
  <c r="CQ133" i="69"/>
  <c r="BF325" i="68" s="1"/>
  <c r="BN163" i="68"/>
  <c r="CQ127" i="69"/>
  <c r="AZ325" i="68" s="1"/>
  <c r="CQ130" i="69"/>
  <c r="BC325" i="68" s="1"/>
  <c r="AW158" i="68"/>
  <c r="CQ123" i="69"/>
  <c r="AV325" i="68" s="1"/>
  <c r="CQ104" i="69"/>
  <c r="AC325" i="68" s="1"/>
  <c r="G158" i="68"/>
  <c r="CQ94" i="69"/>
  <c r="S325" i="68" s="1"/>
  <c r="AL163" i="68"/>
  <c r="CQ138" i="69"/>
  <c r="BK325" i="68" s="1"/>
  <c r="CQ129" i="69"/>
  <c r="BB325" i="68" s="1"/>
  <c r="CQ111" i="69"/>
  <c r="AJ325" i="68" s="1"/>
  <c r="CQ131" i="69"/>
  <c r="BD325" i="68" s="1"/>
  <c r="BB158" i="68"/>
  <c r="AY158" i="68"/>
  <c r="CQ142" i="69"/>
  <c r="BO325" i="68" s="1"/>
  <c r="AX163" i="68"/>
  <c r="AC163" i="68"/>
  <c r="CQ106" i="69"/>
  <c r="AE325" i="68" s="1"/>
  <c r="CQ115" i="69"/>
  <c r="AN325" i="68" s="1"/>
  <c r="E163" i="68"/>
  <c r="R158" i="68"/>
  <c r="CQ80" i="69"/>
  <c r="E325" i="68" s="1"/>
  <c r="BH158" i="68"/>
  <c r="CQ117" i="69"/>
  <c r="AP325" i="68" s="1"/>
  <c r="U158" i="68"/>
  <c r="BK163" i="68"/>
  <c r="BU158" i="68"/>
  <c r="CQ89" i="69"/>
  <c r="N325" i="68" s="1"/>
  <c r="CQ148" i="69"/>
  <c r="BU325" i="68" s="1"/>
  <c r="AE158" i="68"/>
  <c r="I163" i="68"/>
  <c r="L158" i="68"/>
  <c r="CQ135" i="69"/>
  <c r="BH325" i="68" s="1"/>
  <c r="BM163" i="68"/>
  <c r="N163" i="68"/>
  <c r="AF163" i="68"/>
  <c r="CQ88" i="69"/>
  <c r="M325" i="68" s="1"/>
  <c r="CQ113" i="69"/>
  <c r="AL325" i="68" s="1"/>
  <c r="BQ158" i="68"/>
  <c r="CQ121" i="69"/>
  <c r="AT325" i="68" s="1"/>
  <c r="CQ144" i="69"/>
  <c r="BQ325" i="68" s="1"/>
  <c r="CQ85" i="69"/>
  <c r="J325" i="68" s="1"/>
  <c r="N158" i="68"/>
  <c r="H158" i="68"/>
  <c r="AO163" i="68"/>
  <c r="F158" i="68"/>
  <c r="AZ158" i="68"/>
  <c r="CQ134" i="69"/>
  <c r="BG325" i="68" s="1"/>
  <c r="CQ132" i="69"/>
  <c r="BE325" i="68" s="1"/>
  <c r="AI163" i="68"/>
  <c r="CQ91" i="69"/>
  <c r="P325" i="68" s="1"/>
  <c r="F163" i="68"/>
  <c r="AM163" i="68"/>
  <c r="CQ103" i="69"/>
  <c r="AB325" i="68" s="1"/>
  <c r="BH163" i="68"/>
  <c r="CQ86" i="69"/>
  <c r="K325" i="68" s="1"/>
  <c r="BU163" i="68"/>
  <c r="K163" i="68"/>
  <c r="CQ140" i="69"/>
  <c r="BM325" i="68" s="1"/>
  <c r="AN163" i="68"/>
  <c r="BM158" i="68"/>
  <c r="BE163" i="68"/>
  <c r="BV163" i="68"/>
  <c r="AK163" i="68"/>
  <c r="CQ97" i="69"/>
  <c r="V325" i="68" s="1"/>
  <c r="CQ139" i="69"/>
  <c r="BL325" i="68" s="1"/>
  <c r="BA158" i="68"/>
  <c r="AJ158" i="68"/>
  <c r="AU158" i="68"/>
  <c r="AV163" i="68"/>
  <c r="Z158" i="68"/>
  <c r="J163" i="68"/>
  <c r="U163" i="68"/>
  <c r="CQ124" i="69"/>
  <c r="AW325" i="68" s="1"/>
  <c r="AT158" i="68"/>
  <c r="AJ163" i="68"/>
  <c r="AQ163" i="68"/>
  <c r="M163" i="68"/>
  <c r="CQ93" i="69"/>
  <c r="R325" i="68" s="1"/>
  <c r="M158" i="68"/>
  <c r="Z163" i="68"/>
  <c r="BB163" i="68"/>
  <c r="AS163" i="68"/>
  <c r="AB158" i="68"/>
  <c r="BS163" i="68"/>
  <c r="CQ90" i="69"/>
  <c r="O325" i="68" s="1"/>
  <c r="BC163" i="68"/>
  <c r="G163" i="68"/>
  <c r="BO158" i="68"/>
  <c r="BD163" i="68"/>
  <c r="AD163" i="68"/>
  <c r="I158" i="68"/>
  <c r="CQ120" i="69"/>
  <c r="AS325" i="68" s="1"/>
  <c r="AO158" i="68"/>
  <c r="AR163" i="68"/>
  <c r="CQ98" i="69"/>
  <c r="W325" i="68" s="1"/>
  <c r="BP158" i="68"/>
  <c r="AM158" i="68"/>
  <c r="BJ163" i="68"/>
  <c r="BO163" i="68"/>
  <c r="CQ141" i="69"/>
  <c r="BN325" i="68" s="1"/>
  <c r="CQ145" i="69"/>
  <c r="BR325" i="68" s="1"/>
  <c r="AI158" i="68"/>
  <c r="AG163" i="68"/>
  <c r="BN158" i="68"/>
  <c r="BI158" i="68"/>
  <c r="AH158" i="68"/>
  <c r="E158" i="68"/>
  <c r="AN158" i="68"/>
  <c r="BS158" i="68"/>
  <c r="J158" i="68"/>
  <c r="CQ107" i="69"/>
  <c r="AF325" i="68" s="1"/>
  <c r="AE163" i="68"/>
  <c r="L163" i="68"/>
  <c r="CQ96" i="69"/>
  <c r="U325" i="68" s="1"/>
  <c r="AF158" i="68"/>
  <c r="BV158" i="68"/>
  <c r="AG158" i="68"/>
  <c r="CQ109" i="69"/>
  <c r="AH325" i="68" s="1"/>
  <c r="AD158" i="68"/>
  <c r="BJ158" i="68"/>
  <c r="CK108" i="69"/>
  <c r="AG324" i="68" s="1"/>
  <c r="U162" i="68"/>
  <c r="CK128" i="69"/>
  <c r="BA324" i="68" s="1"/>
  <c r="CK129" i="69"/>
  <c r="BB324" i="68" s="1"/>
  <c r="AP157" i="68"/>
  <c r="CK142" i="69"/>
  <c r="BO324" i="68" s="1"/>
  <c r="CK114" i="69"/>
  <c r="AM324" i="68" s="1"/>
  <c r="AT157" i="68"/>
  <c r="CK130" i="69"/>
  <c r="BC324" i="68" s="1"/>
  <c r="W162" i="68"/>
  <c r="BO162" i="68"/>
  <c r="G162" i="68"/>
  <c r="H157" i="68"/>
  <c r="CK118" i="69"/>
  <c r="AQ324" i="68" s="1"/>
  <c r="AV162" i="68"/>
  <c r="CK138" i="69"/>
  <c r="BK324" i="68" s="1"/>
  <c r="CK123" i="69"/>
  <c r="AV324" i="68" s="1"/>
  <c r="Z162" i="68"/>
  <c r="CK93" i="69"/>
  <c r="R324" i="68" s="1"/>
  <c r="AP162" i="68"/>
  <c r="AI157" i="68"/>
  <c r="CK120" i="69"/>
  <c r="AS324" i="68" s="1"/>
  <c r="BI157" i="68"/>
  <c r="CK100" i="69"/>
  <c r="Y324" i="68" s="1"/>
  <c r="AV157" i="68"/>
  <c r="CK143" i="69"/>
  <c r="BP324" i="68" s="1"/>
  <c r="CK145" i="69"/>
  <c r="BR324" i="68" s="1"/>
  <c r="CK86" i="69"/>
  <c r="K324" i="68" s="1"/>
  <c r="CK110" i="69"/>
  <c r="AI324" i="68" s="1"/>
  <c r="CK88" i="69"/>
  <c r="M324" i="68" s="1"/>
  <c r="Y157" i="68"/>
  <c r="R157" i="68"/>
  <c r="CK107" i="69"/>
  <c r="AF324" i="68" s="1"/>
  <c r="BR162" i="68"/>
  <c r="M157" i="68"/>
  <c r="CK90" i="69"/>
  <c r="O324" i="68" s="1"/>
  <c r="T162" i="68"/>
  <c r="CK113" i="69"/>
  <c r="AL324" i="68" s="1"/>
  <c r="Q157" i="68"/>
  <c r="BH157" i="68"/>
  <c r="AU157" i="68"/>
  <c r="AW162" i="68"/>
  <c r="CK102" i="69"/>
  <c r="AA324" i="68" s="1"/>
  <c r="BT162" i="68"/>
  <c r="BF162" i="68"/>
  <c r="R162" i="68"/>
  <c r="AZ157" i="68"/>
  <c r="AJ162" i="68"/>
  <c r="BI162" i="68"/>
  <c r="BS157" i="68"/>
  <c r="CK144" i="69"/>
  <c r="BQ324" i="68" s="1"/>
  <c r="K162" i="68"/>
  <c r="AD157" i="68"/>
  <c r="CK83" i="69"/>
  <c r="H324" i="68" s="1"/>
  <c r="E162" i="68"/>
  <c r="AF157" i="68"/>
  <c r="CK135" i="69"/>
  <c r="BH324" i="68" s="1"/>
  <c r="Q162" i="68"/>
  <c r="T157" i="68"/>
  <c r="U157" i="68"/>
  <c r="AA162" i="68"/>
  <c r="BL157" i="68"/>
  <c r="BQ162" i="68"/>
  <c r="H162" i="68"/>
  <c r="BP162" i="68"/>
  <c r="BO157" i="68"/>
  <c r="BA157" i="68"/>
  <c r="AS162" i="68"/>
  <c r="CK109" i="69"/>
  <c r="AH324" i="68" s="1"/>
  <c r="CK99" i="69"/>
  <c r="X324" i="68" s="1"/>
  <c r="BN162" i="68"/>
  <c r="AO162" i="68"/>
  <c r="E157" i="68"/>
  <c r="CK96" i="69"/>
  <c r="U324" i="68" s="1"/>
  <c r="CK148" i="69"/>
  <c r="BU324" i="68" s="1"/>
  <c r="AB157" i="68"/>
  <c r="Z157" i="68"/>
  <c r="F162" i="68"/>
  <c r="CK149" i="69"/>
  <c r="BV324" i="68" s="1"/>
  <c r="BE157" i="68"/>
  <c r="X157" i="68"/>
  <c r="CK131" i="69"/>
  <c r="BD324" i="68" s="1"/>
  <c r="BP157" i="68"/>
  <c r="AN157" i="68"/>
  <c r="CK119" i="69"/>
  <c r="AR324" i="68" s="1"/>
  <c r="AL162" i="68"/>
  <c r="AN162" i="68"/>
  <c r="CK81" i="69"/>
  <c r="F324" i="68" s="1"/>
  <c r="AC157" i="68"/>
  <c r="BU157" i="68"/>
  <c r="CK139" i="69"/>
  <c r="BL324" i="68" s="1"/>
  <c r="CK105" i="69"/>
  <c r="AD324" i="68" s="1"/>
  <c r="AI162" i="68"/>
  <c r="BT157" i="68"/>
  <c r="P162" i="68"/>
  <c r="BM162" i="68"/>
  <c r="AE157" i="68"/>
  <c r="CK82" i="69"/>
  <c r="G324" i="68" s="1"/>
  <c r="S157" i="68"/>
  <c r="BA162" i="68"/>
  <c r="AW157" i="68"/>
  <c r="AJ157" i="68"/>
  <c r="BU162" i="68"/>
  <c r="CK117" i="69"/>
  <c r="AP324" i="68" s="1"/>
  <c r="W157" i="68"/>
  <c r="BR157" i="68"/>
  <c r="BG157" i="68"/>
  <c r="AQ162" i="68"/>
  <c r="CK111" i="69"/>
  <c r="AJ324" i="68" s="1"/>
  <c r="CK146" i="69"/>
  <c r="BS324" i="68" s="1"/>
  <c r="AO157" i="68"/>
  <c r="M162" i="68"/>
  <c r="BD157" i="68"/>
  <c r="AA157" i="68"/>
  <c r="AQ157" i="68"/>
  <c r="J157" i="68"/>
  <c r="I162" i="68"/>
  <c r="N157" i="68"/>
  <c r="BC157" i="68"/>
  <c r="CK80" i="69"/>
  <c r="E324" i="68" s="1"/>
  <c r="BK157" i="68"/>
  <c r="CK140" i="69"/>
  <c r="BM324" i="68" s="1"/>
  <c r="CK136" i="69"/>
  <c r="BI324" i="68" s="1"/>
  <c r="BV157" i="68"/>
  <c r="BV162" i="68"/>
  <c r="AX157" i="68"/>
  <c r="O162" i="68"/>
  <c r="I157" i="68"/>
  <c r="X162" i="68"/>
  <c r="CK104" i="69"/>
  <c r="AC324" i="68" s="1"/>
  <c r="CK134" i="69"/>
  <c r="BG324" i="68" s="1"/>
  <c r="AS157" i="68"/>
  <c r="CK147" i="69"/>
  <c r="BT324" i="68" s="1"/>
  <c r="AY157" i="68"/>
  <c r="CK89" i="69"/>
  <c r="N324" i="68" s="1"/>
  <c r="P157" i="68"/>
  <c r="CK124" i="69"/>
  <c r="AW324" i="68" s="1"/>
  <c r="CK121" i="69"/>
  <c r="AT324" i="68" s="1"/>
  <c r="CK92" i="69"/>
  <c r="Q324" i="68" s="1"/>
  <c r="CK103" i="69"/>
  <c r="AB324" i="68" s="1"/>
  <c r="BQ157" i="68"/>
  <c r="CK101" i="69"/>
  <c r="Z324" i="68" s="1"/>
  <c r="BB157" i="68"/>
  <c r="AM162" i="68"/>
  <c r="CK91" i="69"/>
  <c r="P324" i="68" s="1"/>
  <c r="G157" i="68"/>
  <c r="V157" i="68"/>
  <c r="BB162" i="68"/>
  <c r="AK162" i="68"/>
  <c r="V162" i="68"/>
  <c r="S162" i="68"/>
  <c r="CK137" i="69"/>
  <c r="BJ324" i="68" s="1"/>
  <c r="CK116" i="69"/>
  <c r="AO324" i="68" s="1"/>
  <c r="AD162" i="68"/>
  <c r="AY162" i="68"/>
  <c r="BJ162" i="68"/>
  <c r="CK141" i="69"/>
  <c r="BN324" i="68" s="1"/>
  <c r="AM157" i="68"/>
  <c r="K157" i="68"/>
  <c r="BJ157" i="68"/>
  <c r="BN157" i="68"/>
  <c r="AG157" i="68"/>
  <c r="AR157" i="68"/>
  <c r="CK98" i="69"/>
  <c r="W324" i="68" s="1"/>
  <c r="BE162" i="68"/>
  <c r="AH157" i="68"/>
  <c r="N162" i="68"/>
  <c r="CK95" i="69"/>
  <c r="T324" i="68" s="1"/>
  <c r="BL162" i="68"/>
  <c r="CK94" i="69"/>
  <c r="S324" i="68" s="1"/>
  <c r="BK162" i="68"/>
  <c r="AR162" i="68"/>
  <c r="BM157" i="68"/>
  <c r="BC162" i="68"/>
  <c r="BG162" i="68"/>
  <c r="CK87" i="69"/>
  <c r="L324" i="68" s="1"/>
  <c r="AK157" i="68"/>
  <c r="CK84" i="69"/>
  <c r="I324" i="68" s="1"/>
  <c r="Y162" i="68"/>
  <c r="L157" i="68"/>
  <c r="BD162" i="68"/>
  <c r="CK126" i="69"/>
  <c r="AY324" i="68" s="1"/>
  <c r="AU162" i="68"/>
  <c r="CK132" i="69"/>
  <c r="BE324" i="68" s="1"/>
  <c r="AT162" i="68"/>
  <c r="BH162" i="68"/>
  <c r="L162" i="68"/>
  <c r="BS162" i="68"/>
  <c r="CK127" i="69"/>
  <c r="AZ324" i="68" s="1"/>
  <c r="AG162" i="68"/>
  <c r="AX162" i="68"/>
  <c r="CK112" i="69"/>
  <c r="AK324" i="68" s="1"/>
  <c r="CK122" i="69"/>
  <c r="AU324" i="68" s="1"/>
  <c r="O157" i="68"/>
  <c r="CK125" i="69"/>
  <c r="AX324" i="68" s="1"/>
  <c r="CK115" i="69"/>
  <c r="AN324" i="68" s="1"/>
  <c r="AB162" i="68"/>
  <c r="CK133" i="69"/>
  <c r="BF324" i="68" s="1"/>
  <c r="F157" i="68"/>
  <c r="AF162" i="68"/>
  <c r="CK85" i="69"/>
  <c r="J324" i="68" s="1"/>
  <c r="CK97" i="69"/>
  <c r="V324" i="68" s="1"/>
  <c r="J162" i="68"/>
  <c r="AZ162" i="68"/>
  <c r="AE162" i="68"/>
  <c r="AL157" i="68"/>
  <c r="AC162" i="68"/>
  <c r="AH162" i="68"/>
  <c r="BF157" i="68"/>
  <c r="CK106" i="69"/>
  <c r="AE324" i="68" s="1"/>
  <c r="AP156" i="68"/>
  <c r="CF82" i="69"/>
  <c r="G323" i="68" s="1"/>
  <c r="CF132" i="69"/>
  <c r="BE323" i="68" s="1"/>
  <c r="AQ156" i="68"/>
  <c r="Y156" i="68"/>
  <c r="Z156" i="68"/>
  <c r="BO161" i="68"/>
  <c r="BC161" i="68"/>
  <c r="P161" i="68"/>
  <c r="AQ161" i="68"/>
  <c r="CF141" i="69"/>
  <c r="BN323" i="68" s="1"/>
  <c r="CF128" i="69"/>
  <c r="BA323" i="68" s="1"/>
  <c r="AC156" i="68"/>
  <c r="CF113" i="69"/>
  <c r="AL323" i="68" s="1"/>
  <c r="H161" i="68"/>
  <c r="BJ156" i="68"/>
  <c r="CF111" i="69"/>
  <c r="AJ323" i="68" s="1"/>
  <c r="BR161" i="68"/>
  <c r="BM161" i="68"/>
  <c r="G161" i="68"/>
  <c r="AE161" i="68"/>
  <c r="AV161" i="68"/>
  <c r="F156" i="68"/>
  <c r="CF119" i="69"/>
  <c r="AR323" i="68" s="1"/>
  <c r="AW161" i="68"/>
  <c r="AT156" i="68"/>
  <c r="CF143" i="69"/>
  <c r="BP323" i="68" s="1"/>
  <c r="Q156" i="68"/>
  <c r="CF135" i="69"/>
  <c r="BH323" i="68" s="1"/>
  <c r="K156" i="68"/>
  <c r="AD161" i="68"/>
  <c r="CF84" i="69"/>
  <c r="I323" i="68" s="1"/>
  <c r="N161" i="68"/>
  <c r="CF148" i="69"/>
  <c r="BU323" i="68" s="1"/>
  <c r="I156" i="68"/>
  <c r="G156" i="68"/>
  <c r="G167" i="68" s="1"/>
  <c r="U156" i="68"/>
  <c r="BK161" i="68"/>
  <c r="L156" i="68"/>
  <c r="CF138" i="69"/>
  <c r="BK323" i="68" s="1"/>
  <c r="CF89" i="69"/>
  <c r="N323" i="68" s="1"/>
  <c r="CF105" i="69"/>
  <c r="AD323" i="68" s="1"/>
  <c r="BJ161" i="68"/>
  <c r="CF106" i="69"/>
  <c r="AE323" i="68" s="1"/>
  <c r="CF88" i="69"/>
  <c r="M323" i="68" s="1"/>
  <c r="CF95" i="69"/>
  <c r="T323" i="68" s="1"/>
  <c r="CF90" i="69"/>
  <c r="O323" i="68" s="1"/>
  <c r="BB161" i="68"/>
  <c r="P156" i="68"/>
  <c r="CF100" i="69"/>
  <c r="Y323" i="68" s="1"/>
  <c r="BL161" i="68"/>
  <c r="CF98" i="69"/>
  <c r="W323" i="68" s="1"/>
  <c r="BA161" i="68"/>
  <c r="CF149" i="69"/>
  <c r="BV323" i="68" s="1"/>
  <c r="AJ161" i="68"/>
  <c r="CF144" i="69"/>
  <c r="BQ323" i="68" s="1"/>
  <c r="CF116" i="69"/>
  <c r="AO323" i="68" s="1"/>
  <c r="CF108" i="69"/>
  <c r="AG323" i="68" s="1"/>
  <c r="BO156" i="68"/>
  <c r="O161" i="68"/>
  <c r="BH156" i="68"/>
  <c r="AL156" i="68"/>
  <c r="BP156" i="68"/>
  <c r="CF81" i="69"/>
  <c r="F323" i="68" s="1"/>
  <c r="BF156" i="68"/>
  <c r="CF115" i="69"/>
  <c r="AN323" i="68" s="1"/>
  <c r="CF145" i="69"/>
  <c r="BR323" i="68" s="1"/>
  <c r="R161" i="68"/>
  <c r="AO156" i="68"/>
  <c r="AF156" i="68"/>
  <c r="I161" i="68"/>
  <c r="CF92" i="69"/>
  <c r="Q323" i="68" s="1"/>
  <c r="AI161" i="68"/>
  <c r="O156" i="68"/>
  <c r="BN156" i="68"/>
  <c r="AG161" i="68"/>
  <c r="BL156" i="68"/>
  <c r="X156" i="68"/>
  <c r="S161" i="68"/>
  <c r="AT161" i="68"/>
  <c r="AP161" i="68"/>
  <c r="CF134" i="69"/>
  <c r="BG323" i="68" s="1"/>
  <c r="AH156" i="68"/>
  <c r="CF107" i="69"/>
  <c r="AF323" i="68" s="1"/>
  <c r="BU156" i="68"/>
  <c r="CF142" i="69"/>
  <c r="BO323" i="68" s="1"/>
  <c r="N156" i="68"/>
  <c r="AA156" i="68"/>
  <c r="BH161" i="68"/>
  <c r="CF80" i="69"/>
  <c r="E323" i="68" s="1"/>
  <c r="AN161" i="68"/>
  <c r="AU161" i="68"/>
  <c r="BQ156" i="68"/>
  <c r="CF136" i="69"/>
  <c r="BI323" i="68" s="1"/>
  <c r="BT156" i="68"/>
  <c r="BG161" i="68"/>
  <c r="BM156" i="68"/>
  <c r="CF139" i="69"/>
  <c r="BL323" i="68" s="1"/>
  <c r="BE161" i="68"/>
  <c r="J156" i="68"/>
  <c r="BV161" i="68"/>
  <c r="CF85" i="69"/>
  <c r="J323" i="68" s="1"/>
  <c r="AR156" i="68"/>
  <c r="CF125" i="69"/>
  <c r="AX323" i="68" s="1"/>
  <c r="V156" i="68"/>
  <c r="CF103" i="69"/>
  <c r="AB323" i="68" s="1"/>
  <c r="Q161" i="68"/>
  <c r="F161" i="68"/>
  <c r="AR161" i="68"/>
  <c r="BD161" i="68"/>
  <c r="AO161" i="68"/>
  <c r="CF87" i="69"/>
  <c r="L323" i="68" s="1"/>
  <c r="E156" i="68"/>
  <c r="W156" i="68"/>
  <c r="AU156" i="68"/>
  <c r="BG156" i="68"/>
  <c r="BV156" i="68"/>
  <c r="CF118" i="69"/>
  <c r="AQ323" i="68" s="1"/>
  <c r="CF96" i="69"/>
  <c r="U323" i="68" s="1"/>
  <c r="BN161" i="68"/>
  <c r="BK156" i="68"/>
  <c r="L161" i="68"/>
  <c r="CF97" i="69"/>
  <c r="V323" i="68" s="1"/>
  <c r="AZ161" i="68"/>
  <c r="CF109" i="69"/>
  <c r="AH323" i="68" s="1"/>
  <c r="BF161" i="68"/>
  <c r="CF101" i="69"/>
  <c r="Z323" i="68" s="1"/>
  <c r="S156" i="68"/>
  <c r="CF137" i="69"/>
  <c r="BJ323" i="68" s="1"/>
  <c r="CF122" i="69"/>
  <c r="AU323" i="68" s="1"/>
  <c r="CF131" i="69"/>
  <c r="BD323" i="68" s="1"/>
  <c r="CF130" i="69"/>
  <c r="BC323" i="68" s="1"/>
  <c r="X161" i="68"/>
  <c r="BD156" i="68"/>
  <c r="AA161" i="68"/>
  <c r="AK161" i="68"/>
  <c r="T161" i="68"/>
  <c r="BR156" i="68"/>
  <c r="CF86" i="69"/>
  <c r="K323" i="68" s="1"/>
  <c r="AZ156" i="68"/>
  <c r="AB161" i="68"/>
  <c r="CF124" i="69"/>
  <c r="AW323" i="68" s="1"/>
  <c r="AN156" i="68"/>
  <c r="AS161" i="68"/>
  <c r="AF161" i="68"/>
  <c r="J161" i="68"/>
  <c r="BE156" i="68"/>
  <c r="H156" i="68"/>
  <c r="AE156" i="68"/>
  <c r="CF123" i="69"/>
  <c r="AV323" i="68" s="1"/>
  <c r="BC156" i="68"/>
  <c r="E161" i="68"/>
  <c r="AX156" i="68"/>
  <c r="BS161" i="68"/>
  <c r="AY161" i="68"/>
  <c r="CF121" i="69"/>
  <c r="AT323" i="68" s="1"/>
  <c r="AD156" i="68"/>
  <c r="AS156" i="68"/>
  <c r="AY156" i="68"/>
  <c r="CF114" i="69"/>
  <c r="AM323" i="68" s="1"/>
  <c r="BS156" i="68"/>
  <c r="BQ161" i="68"/>
  <c r="CF93" i="69"/>
  <c r="R323" i="68" s="1"/>
  <c r="AC161" i="68"/>
  <c r="CF94" i="69"/>
  <c r="S323" i="68" s="1"/>
  <c r="CF126" i="69"/>
  <c r="AY323" i="68" s="1"/>
  <c r="BT161" i="68"/>
  <c r="BP161" i="68"/>
  <c r="V161" i="68"/>
  <c r="AM161" i="68"/>
  <c r="CF146" i="69"/>
  <c r="BS323" i="68" s="1"/>
  <c r="CF104" i="69"/>
  <c r="AC323" i="68" s="1"/>
  <c r="CF129" i="69"/>
  <c r="BB323" i="68" s="1"/>
  <c r="CF117" i="69"/>
  <c r="AP323" i="68" s="1"/>
  <c r="AV156" i="68"/>
  <c r="AM156" i="68"/>
  <c r="BI156" i="68"/>
  <c r="AB156" i="68"/>
  <c r="Z161" i="68"/>
  <c r="AH161" i="68"/>
  <c r="CF127" i="69"/>
  <c r="AZ323" i="68" s="1"/>
  <c r="CF110" i="69"/>
  <c r="AI323" i="68" s="1"/>
  <c r="BA156" i="68"/>
  <c r="CF112" i="69"/>
  <c r="AK323" i="68" s="1"/>
  <c r="M161" i="68"/>
  <c r="CF83" i="69"/>
  <c r="H323" i="68" s="1"/>
  <c r="AJ156" i="68"/>
  <c r="CF133" i="69"/>
  <c r="BF323" i="68" s="1"/>
  <c r="Y161" i="68"/>
  <c r="T156" i="68"/>
  <c r="R156" i="68"/>
  <c r="AK156" i="68"/>
  <c r="AW156" i="68"/>
  <c r="CF147" i="69"/>
  <c r="BT323" i="68" s="1"/>
  <c r="CF91" i="69"/>
  <c r="P323" i="68" s="1"/>
  <c r="CF120" i="69"/>
  <c r="AS323" i="68" s="1"/>
  <c r="AI156" i="68"/>
  <c r="CF102" i="69"/>
  <c r="AA323" i="68" s="1"/>
  <c r="CF140" i="69"/>
  <c r="BM323" i="68" s="1"/>
  <c r="CF99" i="69"/>
  <c r="X323" i="68" s="1"/>
  <c r="W161" i="68"/>
  <c r="K161" i="68"/>
  <c r="BB156" i="68"/>
  <c r="BI161" i="68"/>
  <c r="U161" i="68"/>
  <c r="BU161" i="68"/>
  <c r="AL161" i="68"/>
  <c r="M156" i="68"/>
  <c r="AX161" i="68"/>
  <c r="AG156" i="68"/>
  <c r="DA106" i="69"/>
  <c r="AE327" i="68" s="1"/>
  <c r="AD165" i="68"/>
  <c r="BR165" i="68"/>
  <c r="DA105" i="69"/>
  <c r="AD327" i="68" s="1"/>
  <c r="AU160" i="68"/>
  <c r="DA117" i="69"/>
  <c r="AP327" i="68" s="1"/>
  <c r="AO165" i="68"/>
  <c r="BG165" i="68"/>
  <c r="AW160" i="68"/>
  <c r="AI165" i="68"/>
  <c r="BI165" i="68"/>
  <c r="DA145" i="69"/>
  <c r="BR327" i="68" s="1"/>
  <c r="DA111" i="69"/>
  <c r="AJ327" i="68" s="1"/>
  <c r="DA140" i="69"/>
  <c r="BM327" i="68" s="1"/>
  <c r="AQ165" i="68"/>
  <c r="DA147" i="69"/>
  <c r="BT327" i="68" s="1"/>
  <c r="DA87" i="69"/>
  <c r="L327" i="68" s="1"/>
  <c r="DA107" i="69"/>
  <c r="AF327" i="68" s="1"/>
  <c r="AJ160" i="68"/>
  <c r="AT165" i="68"/>
  <c r="DA113" i="69"/>
  <c r="AL327" i="68" s="1"/>
  <c r="DA131" i="69"/>
  <c r="BD327" i="68" s="1"/>
  <c r="S160" i="68"/>
  <c r="BB165" i="68"/>
  <c r="DA83" i="69"/>
  <c r="H327" i="68" s="1"/>
  <c r="W165" i="68"/>
  <c r="DA116" i="69"/>
  <c r="AO327" i="68" s="1"/>
  <c r="Z165" i="68"/>
  <c r="BT160" i="68"/>
  <c r="DA120" i="69"/>
  <c r="AS327" i="68" s="1"/>
  <c r="DA126" i="69"/>
  <c r="AY327" i="68" s="1"/>
  <c r="DA137" i="69"/>
  <c r="BJ327" i="68" s="1"/>
  <c r="DA97" i="69"/>
  <c r="V327" i="68" s="1"/>
  <c r="DA109" i="69"/>
  <c r="AH327" i="68" s="1"/>
  <c r="DA89" i="69"/>
  <c r="N327" i="68" s="1"/>
  <c r="DA84" i="69"/>
  <c r="I327" i="68" s="1"/>
  <c r="T165" i="68"/>
  <c r="P165" i="68"/>
  <c r="BV160" i="68"/>
  <c r="DA82" i="69"/>
  <c r="G327" i="68" s="1"/>
  <c r="AU165" i="68"/>
  <c r="DA118" i="69"/>
  <c r="AQ327" i="68" s="1"/>
  <c r="DA123" i="69"/>
  <c r="AV327" i="68" s="1"/>
  <c r="AB160" i="68"/>
  <c r="AG160" i="68"/>
  <c r="AJ165" i="68"/>
  <c r="DA132" i="69"/>
  <c r="BE327" i="68" s="1"/>
  <c r="BE160" i="68"/>
  <c r="BF160" i="68"/>
  <c r="DA136" i="69"/>
  <c r="BI327" i="68" s="1"/>
  <c r="Y160" i="68"/>
  <c r="BD165" i="68"/>
  <c r="R165" i="68"/>
  <c r="DA128" i="69"/>
  <c r="BA327" i="68" s="1"/>
  <c r="AA165" i="68"/>
  <c r="DA110" i="69"/>
  <c r="AI327" i="68" s="1"/>
  <c r="AM165" i="68"/>
  <c r="BH165" i="68"/>
  <c r="AW165" i="68"/>
  <c r="AZ165" i="68"/>
  <c r="H160" i="68"/>
  <c r="AT160" i="68"/>
  <c r="DA148" i="69"/>
  <c r="BU327" i="68" s="1"/>
  <c r="AH160" i="68"/>
  <c r="DA103" i="69"/>
  <c r="AB327" i="68" s="1"/>
  <c r="DA115" i="69"/>
  <c r="AN327" i="68" s="1"/>
  <c r="BM165" i="68"/>
  <c r="DA80" i="69"/>
  <c r="E327" i="68" s="1"/>
  <c r="BQ165" i="68"/>
  <c r="BL160" i="68"/>
  <c r="BP165" i="68"/>
  <c r="BU165" i="68"/>
  <c r="X165" i="68"/>
  <c r="BV165" i="68"/>
  <c r="O165" i="68"/>
  <c r="BA165" i="68"/>
  <c r="BH160" i="68"/>
  <c r="O160" i="68"/>
  <c r="DA95" i="69"/>
  <c r="T327" i="68" s="1"/>
  <c r="BT165" i="68"/>
  <c r="DA86" i="69"/>
  <c r="K327" i="68" s="1"/>
  <c r="BM160" i="68"/>
  <c r="N165" i="68"/>
  <c r="AF160" i="68"/>
  <c r="AG165" i="68"/>
  <c r="DA90" i="69"/>
  <c r="O327" i="68" s="1"/>
  <c r="DA133" i="69"/>
  <c r="BF327" i="68" s="1"/>
  <c r="DA135" i="69"/>
  <c r="BH327" i="68" s="1"/>
  <c r="X160" i="68"/>
  <c r="E160" i="68"/>
  <c r="BL165" i="68"/>
  <c r="DA81" i="69"/>
  <c r="F327" i="68" s="1"/>
  <c r="BR160" i="68"/>
  <c r="AY160" i="68"/>
  <c r="BQ160" i="68"/>
  <c r="BO160" i="68"/>
  <c r="AI160" i="68"/>
  <c r="AE160" i="68"/>
  <c r="BS160" i="68"/>
  <c r="Y165" i="68"/>
  <c r="BF165" i="68"/>
  <c r="AB165" i="68"/>
  <c r="AC165" i="68"/>
  <c r="T160" i="68"/>
  <c r="U165" i="68"/>
  <c r="I165" i="68"/>
  <c r="AR160" i="68"/>
  <c r="DA142" i="69"/>
  <c r="BO327" i="68" s="1"/>
  <c r="U160" i="68"/>
  <c r="BP160" i="68"/>
  <c r="BO165" i="68"/>
  <c r="AO160" i="68"/>
  <c r="V160" i="68"/>
  <c r="DA129" i="69"/>
  <c r="BB327" i="68" s="1"/>
  <c r="AD160" i="68"/>
  <c r="DA130" i="69"/>
  <c r="BC327" i="68" s="1"/>
  <c r="AA160" i="68"/>
  <c r="DA121" i="69"/>
  <c r="AT327" i="68" s="1"/>
  <c r="G160" i="68"/>
  <c r="BA160" i="68"/>
  <c r="DA99" i="69"/>
  <c r="X327" i="68" s="1"/>
  <c r="DA119" i="69"/>
  <c r="AR327" i="68" s="1"/>
  <c r="AY165" i="68"/>
  <c r="AV160" i="68"/>
  <c r="AV165" i="68"/>
  <c r="BJ165" i="68"/>
  <c r="DA96" i="69"/>
  <c r="U327" i="68" s="1"/>
  <c r="I160" i="68"/>
  <c r="DA146" i="69"/>
  <c r="BS327" i="68" s="1"/>
  <c r="DA141" i="69"/>
  <c r="BN327" i="68" s="1"/>
  <c r="AL165" i="68"/>
  <c r="DA125" i="69"/>
  <c r="AX327" i="68" s="1"/>
  <c r="BC160" i="68"/>
  <c r="E165" i="68"/>
  <c r="BD160" i="68"/>
  <c r="DA114" i="69"/>
  <c r="AM327" i="68" s="1"/>
  <c r="N160" i="68"/>
  <c r="BU160" i="68"/>
  <c r="DA101" i="69"/>
  <c r="Z327" i="68" s="1"/>
  <c r="AP160" i="68"/>
  <c r="DA112" i="69"/>
  <c r="AK327" i="68" s="1"/>
  <c r="AE165" i="68"/>
  <c r="BN160" i="68"/>
  <c r="M165" i="68"/>
  <c r="DA102" i="69"/>
  <c r="AA327" i="68" s="1"/>
  <c r="DA94" i="69"/>
  <c r="S327" i="68" s="1"/>
  <c r="Q160" i="68"/>
  <c r="P160" i="68"/>
  <c r="DA100" i="69"/>
  <c r="Y327" i="68" s="1"/>
  <c r="H165" i="68"/>
  <c r="DA85" i="69"/>
  <c r="J327" i="68" s="1"/>
  <c r="G165" i="68"/>
  <c r="DA93" i="69"/>
  <c r="R327" i="68" s="1"/>
  <c r="BE165" i="68"/>
  <c r="AS160" i="68"/>
  <c r="BC165" i="68"/>
  <c r="DA98" i="69"/>
  <c r="W327" i="68" s="1"/>
  <c r="AS165" i="68"/>
  <c r="AN160" i="68"/>
  <c r="BK160" i="68"/>
  <c r="AR165" i="68"/>
  <c r="AX160" i="68"/>
  <c r="DA149" i="69"/>
  <c r="BV327" i="68" s="1"/>
  <c r="F160" i="68"/>
  <c r="K165" i="68"/>
  <c r="S165" i="68"/>
  <c r="DA138" i="69"/>
  <c r="BK327" i="68" s="1"/>
  <c r="Q165" i="68"/>
  <c r="AZ160" i="68"/>
  <c r="K160" i="68"/>
  <c r="DA127" i="69"/>
  <c r="AZ327" i="68" s="1"/>
  <c r="AN165" i="68"/>
  <c r="BK165" i="68"/>
  <c r="BJ160" i="68"/>
  <c r="BN165" i="68"/>
  <c r="J165" i="68"/>
  <c r="F165" i="68"/>
  <c r="BB160" i="68"/>
  <c r="DA92" i="69"/>
  <c r="Q327" i="68" s="1"/>
  <c r="DA134" i="69"/>
  <c r="BG327" i="68" s="1"/>
  <c r="L160" i="68"/>
  <c r="AX165" i="68"/>
  <c r="BS165" i="68"/>
  <c r="DA108" i="69"/>
  <c r="AG327" i="68" s="1"/>
  <c r="DA143" i="69"/>
  <c r="BP327" i="68" s="1"/>
  <c r="AP165" i="68"/>
  <c r="AK165" i="68"/>
  <c r="AK160" i="68"/>
  <c r="M160" i="68"/>
  <c r="DA122" i="69"/>
  <c r="AU327" i="68" s="1"/>
  <c r="L165" i="68"/>
  <c r="R160" i="68"/>
  <c r="Z160" i="68"/>
  <c r="DA144" i="69"/>
  <c r="BQ327" i="68" s="1"/>
  <c r="AC160" i="68"/>
  <c r="AH165" i="68"/>
  <c r="AQ160" i="68"/>
  <c r="DA104" i="69"/>
  <c r="AC327" i="68" s="1"/>
  <c r="AF165" i="68"/>
  <c r="AM160" i="68"/>
  <c r="DA139" i="69"/>
  <c r="BL327" i="68" s="1"/>
  <c r="DA88" i="69"/>
  <c r="M327" i="68" s="1"/>
  <c r="J160" i="68"/>
  <c r="BG160" i="68"/>
  <c r="BI160" i="68"/>
  <c r="DA91" i="69"/>
  <c r="P327" i="68" s="1"/>
  <c r="DA124" i="69"/>
  <c r="AW327" i="68" s="1"/>
  <c r="V165" i="68"/>
  <c r="AL160" i="68"/>
  <c r="W160" i="68"/>
  <c r="CV144" i="69"/>
  <c r="BQ326" i="68" s="1"/>
  <c r="CV91" i="69"/>
  <c r="P326" i="68" s="1"/>
  <c r="AI159" i="68"/>
  <c r="CV107" i="69"/>
  <c r="AF326" i="68" s="1"/>
  <c r="CV142" i="69"/>
  <c r="BO326" i="68" s="1"/>
  <c r="E159" i="68"/>
  <c r="AJ164" i="68"/>
  <c r="CV95" i="69"/>
  <c r="T326" i="68" s="1"/>
  <c r="CV146" i="69"/>
  <c r="BS326" i="68" s="1"/>
  <c r="BK159" i="68"/>
  <c r="AF164" i="68"/>
  <c r="CV112" i="69"/>
  <c r="AK326" i="68" s="1"/>
  <c r="BF164" i="68"/>
  <c r="BE159" i="68"/>
  <c r="CV126" i="69"/>
  <c r="AY326" i="68" s="1"/>
  <c r="BR164" i="68"/>
  <c r="CV143" i="69"/>
  <c r="BP326" i="68" s="1"/>
  <c r="CV105" i="69"/>
  <c r="AD326" i="68" s="1"/>
  <c r="CV131" i="69"/>
  <c r="BD326" i="68" s="1"/>
  <c r="CV123" i="69"/>
  <c r="AV326" i="68" s="1"/>
  <c r="CV136" i="69"/>
  <c r="BI326" i="68" s="1"/>
  <c r="BC164" i="68"/>
  <c r="BF159" i="68"/>
  <c r="BJ159" i="68"/>
  <c r="AL159" i="68"/>
  <c r="AQ159" i="68"/>
  <c r="CV102" i="69"/>
  <c r="AA326" i="68" s="1"/>
  <c r="G159" i="68"/>
  <c r="AH159" i="68"/>
  <c r="BG159" i="68"/>
  <c r="AP164" i="68"/>
  <c r="AR164" i="68"/>
  <c r="BT159" i="68"/>
  <c r="F164" i="68"/>
  <c r="CV80" i="69"/>
  <c r="E326" i="68" s="1"/>
  <c r="Q164" i="68"/>
  <c r="BA164" i="68"/>
  <c r="CV125" i="69"/>
  <c r="AX326" i="68" s="1"/>
  <c r="CV135" i="69"/>
  <c r="BH326" i="68" s="1"/>
  <c r="CV111" i="69"/>
  <c r="AJ326" i="68" s="1"/>
  <c r="K164" i="68"/>
  <c r="CV149" i="69"/>
  <c r="BV326" i="68" s="1"/>
  <c r="J164" i="68"/>
  <c r="AL164" i="68"/>
  <c r="CV106" i="69"/>
  <c r="AE326" i="68" s="1"/>
  <c r="AJ159" i="68"/>
  <c r="AA159" i="68"/>
  <c r="CV137" i="69"/>
  <c r="BJ326" i="68" s="1"/>
  <c r="CV101" i="69"/>
  <c r="Z326" i="68" s="1"/>
  <c r="CV109" i="69"/>
  <c r="AH326" i="68" s="1"/>
  <c r="H159" i="68"/>
  <c r="CV113" i="69"/>
  <c r="AL326" i="68" s="1"/>
  <c r="AC164" i="68"/>
  <c r="CV110" i="69"/>
  <c r="AI326" i="68" s="1"/>
  <c r="CV97" i="69"/>
  <c r="V326" i="68" s="1"/>
  <c r="CV100" i="69"/>
  <c r="Y326" i="68" s="1"/>
  <c r="CV139" i="69"/>
  <c r="BL326" i="68" s="1"/>
  <c r="CV130" i="69"/>
  <c r="BC326" i="68" s="1"/>
  <c r="CV121" i="69"/>
  <c r="AT326" i="68" s="1"/>
  <c r="AT164" i="68"/>
  <c r="BJ164" i="68"/>
  <c r="AB159" i="68"/>
  <c r="U159" i="68"/>
  <c r="BV159" i="68"/>
  <c r="AO159" i="68"/>
  <c r="X164" i="68"/>
  <c r="CV90" i="69"/>
  <c r="O326" i="68" s="1"/>
  <c r="AI164" i="68"/>
  <c r="CV98" i="69"/>
  <c r="W326" i="68" s="1"/>
  <c r="CV141" i="69"/>
  <c r="BN326" i="68" s="1"/>
  <c r="AY164" i="68"/>
  <c r="L159" i="68"/>
  <c r="BV164" i="68"/>
  <c r="M164" i="68"/>
  <c r="AQ164" i="68"/>
  <c r="AZ159" i="68"/>
  <c r="V164" i="68"/>
  <c r="AN159" i="68"/>
  <c r="AK159" i="68"/>
  <c r="N164" i="68"/>
  <c r="N159" i="68"/>
  <c r="BQ164" i="68"/>
  <c r="CV99" i="69"/>
  <c r="X326" i="68" s="1"/>
  <c r="AR159" i="68"/>
  <c r="AB164" i="68"/>
  <c r="AG164" i="68"/>
  <c r="AM159" i="68"/>
  <c r="CV94" i="69"/>
  <c r="S326" i="68" s="1"/>
  <c r="BN164" i="68"/>
  <c r="CV93" i="69"/>
  <c r="R326" i="68" s="1"/>
  <c r="AC159" i="68"/>
  <c r="AW164" i="68"/>
  <c r="BO159" i="68"/>
  <c r="BI164" i="68"/>
  <c r="AS159" i="68"/>
  <c r="M159" i="68"/>
  <c r="BH159" i="68"/>
  <c r="CV120" i="69"/>
  <c r="AS326" i="68" s="1"/>
  <c r="BL159" i="68"/>
  <c r="AV159" i="68"/>
  <c r="BG164" i="68"/>
  <c r="BQ159" i="68"/>
  <c r="CV128" i="69"/>
  <c r="BA326" i="68" s="1"/>
  <c r="CV115" i="69"/>
  <c r="AN326" i="68" s="1"/>
  <c r="CV132" i="69"/>
  <c r="BE326" i="68" s="1"/>
  <c r="AY159" i="68"/>
  <c r="Z159" i="68"/>
  <c r="J159" i="68"/>
  <c r="AU164" i="68"/>
  <c r="AG159" i="68"/>
  <c r="P159" i="68"/>
  <c r="S164" i="68"/>
  <c r="CV119" i="69"/>
  <c r="AR326" i="68" s="1"/>
  <c r="O164" i="68"/>
  <c r="I164" i="68"/>
  <c r="R159" i="68"/>
  <c r="BS164" i="68"/>
  <c r="CV129" i="69"/>
  <c r="BB326" i="68" s="1"/>
  <c r="AE159" i="68"/>
  <c r="CV140" i="69"/>
  <c r="BM326" i="68" s="1"/>
  <c r="CV116" i="69"/>
  <c r="AO326" i="68" s="1"/>
  <c r="AF159" i="68"/>
  <c r="CV103" i="69"/>
  <c r="AB326" i="68" s="1"/>
  <c r="CV92" i="69"/>
  <c r="Q326" i="68" s="1"/>
  <c r="CV88" i="69"/>
  <c r="M326" i="68" s="1"/>
  <c r="AW159" i="68"/>
  <c r="W159" i="68"/>
  <c r="BD159" i="68"/>
  <c r="BC159" i="68"/>
  <c r="X159" i="68"/>
  <c r="BR159" i="68"/>
  <c r="CV124" i="69"/>
  <c r="AW326" i="68" s="1"/>
  <c r="BE164" i="68"/>
  <c r="BP164" i="68"/>
  <c r="T164" i="68"/>
  <c r="W164" i="68"/>
  <c r="AT159" i="68"/>
  <c r="BP159" i="68"/>
  <c r="BI159" i="68"/>
  <c r="E164" i="68"/>
  <c r="I159" i="68"/>
  <c r="CV117" i="69"/>
  <c r="AP326" i="68" s="1"/>
  <c r="AE164" i="68"/>
  <c r="BM164" i="68"/>
  <c r="CV118" i="69"/>
  <c r="AQ326" i="68" s="1"/>
  <c r="AK164" i="68"/>
  <c r="CV82" i="69"/>
  <c r="G326" i="68" s="1"/>
  <c r="BU159" i="68"/>
  <c r="BA159" i="68"/>
  <c r="K159" i="68"/>
  <c r="Q159" i="68"/>
  <c r="AM164" i="68"/>
  <c r="CV84" i="69"/>
  <c r="I326" i="68" s="1"/>
  <c r="S159" i="68"/>
  <c r="CV87" i="69"/>
  <c r="L326" i="68" s="1"/>
  <c r="AS164" i="68"/>
  <c r="L164" i="68"/>
  <c r="CV81" i="69"/>
  <c r="F326" i="68" s="1"/>
  <c r="U164" i="68"/>
  <c r="CV85" i="69"/>
  <c r="J326" i="68" s="1"/>
  <c r="CV104" i="69"/>
  <c r="AC326" i="68" s="1"/>
  <c r="CV138" i="69"/>
  <c r="BK326" i="68" s="1"/>
  <c r="O159" i="68"/>
  <c r="CV86" i="69"/>
  <c r="K326" i="68" s="1"/>
  <c r="F159" i="68"/>
  <c r="H164" i="68"/>
  <c r="CV114" i="69"/>
  <c r="AM326" i="68" s="1"/>
  <c r="CV83" i="69"/>
  <c r="H326" i="68" s="1"/>
  <c r="CV134" i="69"/>
  <c r="BG326" i="68" s="1"/>
  <c r="AD159" i="68"/>
  <c r="BU164" i="68"/>
  <c r="AD164" i="68"/>
  <c r="AZ164" i="68"/>
  <c r="BO164" i="68"/>
  <c r="CV148" i="69"/>
  <c r="BU326" i="68" s="1"/>
  <c r="BT164" i="68"/>
  <c r="CV89" i="69"/>
  <c r="N326" i="68" s="1"/>
  <c r="BL164" i="68"/>
  <c r="BD164" i="68"/>
  <c r="AV164" i="68"/>
  <c r="CV147" i="69"/>
  <c r="BT326" i="68" s="1"/>
  <c r="Y159" i="68"/>
  <c r="Z164" i="68"/>
  <c r="BB164" i="68"/>
  <c r="BH164" i="68"/>
  <c r="V159" i="68"/>
  <c r="R164" i="68"/>
  <c r="T159" i="68"/>
  <c r="AX164" i="68"/>
  <c r="BN159" i="68"/>
  <c r="AP159" i="68"/>
  <c r="G164" i="68"/>
  <c r="CV145" i="69"/>
  <c r="BR326" i="68" s="1"/>
  <c r="CV127" i="69"/>
  <c r="AZ326" i="68" s="1"/>
  <c r="AN164" i="68"/>
  <c r="CV133" i="69"/>
  <c r="BF326" i="68" s="1"/>
  <c r="P164" i="68"/>
  <c r="CV96" i="69"/>
  <c r="U326" i="68" s="1"/>
  <c r="BB159" i="68"/>
  <c r="AO164" i="68"/>
  <c r="BM159" i="68"/>
  <c r="CV122" i="69"/>
  <c r="AU326" i="68" s="1"/>
  <c r="BK164" i="68"/>
  <c r="CV108" i="69"/>
  <c r="AG326" i="68" s="1"/>
  <c r="BS159" i="68"/>
  <c r="Y164" i="68"/>
  <c r="AX159" i="68"/>
  <c r="AA164" i="68"/>
  <c r="AU159" i="68"/>
  <c r="AH164" i="68"/>
  <c r="E320" i="68"/>
  <c r="E322" i="68" s="1"/>
  <c r="N23" i="57"/>
  <c r="E166" i="68" l="1"/>
  <c r="AV166" i="68"/>
  <c r="J328" i="68"/>
  <c r="AS328" i="68"/>
  <c r="U166" i="68"/>
  <c r="BD328" i="68"/>
  <c r="M166" i="68"/>
  <c r="M204" i="68" s="1"/>
  <c r="BN328" i="68"/>
  <c r="AH166" i="68"/>
  <c r="AM328" i="68"/>
  <c r="G166" i="68"/>
  <c r="G215" i="68" s="1"/>
  <c r="AG166" i="68"/>
  <c r="P166" i="68"/>
  <c r="W166" i="68"/>
  <c r="I166" i="68"/>
  <c r="Y328" i="68"/>
  <c r="K328" i="68"/>
  <c r="U328" i="68"/>
  <c r="BE166" i="68"/>
  <c r="S166" i="68"/>
  <c r="BM166" i="68"/>
  <c r="AZ328" i="68"/>
  <c r="BC328" i="68"/>
  <c r="AD328" i="68"/>
  <c r="S328" i="68"/>
  <c r="BG166" i="68"/>
  <c r="BK166" i="68"/>
  <c r="AS166" i="68"/>
  <c r="AJ166" i="68"/>
  <c r="K166" i="68"/>
  <c r="K204" i="68" s="1"/>
  <c r="H328" i="68"/>
  <c r="AA166" i="68"/>
  <c r="AE166" i="68"/>
  <c r="X328" i="68"/>
  <c r="F166" i="68"/>
  <c r="F215" i="68" s="1"/>
  <c r="AW166" i="68"/>
  <c r="BT328" i="68"/>
  <c r="AZ166" i="68"/>
  <c r="W328" i="68"/>
  <c r="AU166" i="68"/>
  <c r="BA328" i="68"/>
  <c r="AL166" i="68"/>
  <c r="AR166" i="68"/>
  <c r="N328" i="68"/>
  <c r="AP166" i="68"/>
  <c r="BB328" i="68"/>
  <c r="F328" i="68"/>
  <c r="X166" i="68"/>
  <c r="L166" i="68"/>
  <c r="L204" i="68" s="1"/>
  <c r="AG328" i="68"/>
  <c r="BS166" i="68"/>
  <c r="AY328" i="68"/>
  <c r="AN166" i="68"/>
  <c r="E328" i="68"/>
  <c r="E342" i="68" s="1"/>
  <c r="E4" i="68" s="1"/>
  <c r="E5" i="68" s="1"/>
  <c r="AR328" i="68"/>
  <c r="BM328" i="68"/>
  <c r="AI166" i="68"/>
  <c r="BL166" i="68"/>
  <c r="BR328" i="68"/>
  <c r="BS328" i="68"/>
  <c r="BD166" i="68"/>
  <c r="AP328" i="68"/>
  <c r="BQ328" i="68"/>
  <c r="AT166" i="68"/>
  <c r="AC166" i="68"/>
  <c r="N166" i="68"/>
  <c r="R166" i="68"/>
  <c r="R328" i="68"/>
  <c r="BJ166" i="68"/>
  <c r="AJ328" i="68"/>
  <c r="BL328" i="68"/>
  <c r="AC328" i="68"/>
  <c r="BG328" i="68"/>
  <c r="AQ166" i="68"/>
  <c r="BF166" i="68"/>
  <c r="BA166" i="68"/>
  <c r="BQ166" i="68"/>
  <c r="AX166" i="68"/>
  <c r="H166" i="68"/>
  <c r="T328" i="68"/>
  <c r="BU328" i="68"/>
  <c r="BE328" i="68"/>
  <c r="AT328" i="68"/>
  <c r="BC166" i="68"/>
  <c r="P328" i="68"/>
  <c r="AY166" i="68"/>
  <c r="O328" i="68"/>
  <c r="V328" i="68"/>
  <c r="BV166" i="68"/>
  <c r="AV328" i="68"/>
  <c r="BP328" i="68"/>
  <c r="BI328" i="68"/>
  <c r="AM166" i="68"/>
  <c r="Z166" i="68"/>
  <c r="Q166" i="68"/>
  <c r="BR166" i="68"/>
  <c r="BN166" i="68"/>
  <c r="Z328" i="68"/>
  <c r="Y166" i="68"/>
  <c r="V166" i="68"/>
  <c r="BH166" i="68"/>
  <c r="BO166" i="68"/>
  <c r="BT166" i="68"/>
  <c r="BP166" i="68"/>
  <c r="BF328" i="68"/>
  <c r="I328" i="68"/>
  <c r="G328" i="68"/>
  <c r="AA328" i="68"/>
  <c r="AO328" i="68"/>
  <c r="AB166" i="68"/>
  <c r="AL328" i="68"/>
  <c r="AE328" i="68"/>
  <c r="O166" i="68"/>
  <c r="BU166" i="68"/>
  <c r="BO328" i="68"/>
  <c r="AN328" i="68"/>
  <c r="L328" i="68"/>
  <c r="M328" i="68"/>
  <c r="Q328" i="68"/>
  <c r="J166" i="68"/>
  <c r="J215" i="68" s="1"/>
  <c r="AK166" i="68"/>
  <c r="AF166" i="68"/>
  <c r="AH328" i="68"/>
  <c r="AX328" i="68"/>
  <c r="AO166" i="68"/>
  <c r="BB166" i="68"/>
  <c r="BI166" i="68"/>
  <c r="AK328" i="68"/>
  <c r="AF328" i="68"/>
  <c r="AD166" i="68"/>
  <c r="T166" i="68"/>
  <c r="AW328" i="68"/>
  <c r="AB328" i="68"/>
  <c r="AQ328" i="68"/>
  <c r="BK328" i="68"/>
  <c r="AI328" i="68"/>
  <c r="BJ328" i="68"/>
  <c r="BH328" i="68"/>
  <c r="BV328" i="68"/>
  <c r="AU328" i="68"/>
  <c r="C342" i="68"/>
  <c r="G30" i="59" s="1"/>
  <c r="J30" i="59" s="1"/>
  <c r="E56" i="78" l="1"/>
  <c r="G22" i="70"/>
  <c r="M55" i="78"/>
  <c r="G18" i="70" l="1"/>
  <c r="G23" i="70" s="1"/>
  <c r="I22" i="70"/>
  <c r="F56" i="78"/>
  <c r="E58" i="78"/>
  <c r="P55" i="78"/>
  <c r="Q55" i="78" s="1"/>
  <c r="E79" i="78" s="1"/>
  <c r="F58" i="78" l="1"/>
  <c r="K56" i="78"/>
  <c r="I18" i="70"/>
  <c r="K22" i="70"/>
  <c r="H9" i="70"/>
  <c r="H10" i="70"/>
  <c r="H21" i="70"/>
  <c r="H12" i="70"/>
  <c r="H14" i="70"/>
  <c r="H16" i="70"/>
  <c r="H17" i="70"/>
  <c r="H15" i="70"/>
  <c r="H20" i="70"/>
  <c r="H18" i="70"/>
  <c r="H19" i="70"/>
  <c r="H6" i="70"/>
  <c r="H22" i="70"/>
  <c r="H7" i="70"/>
  <c r="H13" i="70"/>
  <c r="H11" i="70"/>
  <c r="H8" i="70"/>
  <c r="K18" i="70" l="1"/>
  <c r="K23" i="70" s="1"/>
  <c r="S22" i="70"/>
  <c r="I23" i="70"/>
  <c r="AH36" i="70"/>
  <c r="K58" i="78"/>
  <c r="M58" i="78" s="1"/>
  <c r="L56" i="78"/>
  <c r="O56" i="78" l="1"/>
  <c r="L58" i="78"/>
  <c r="M53" i="78" s="1"/>
  <c r="M56" i="78"/>
  <c r="AH37" i="70"/>
  <c r="G34" i="70"/>
  <c r="J22" i="57" s="1"/>
  <c r="J9" i="70"/>
  <c r="J17" i="70"/>
  <c r="J6" i="70"/>
  <c r="J21" i="70"/>
  <c r="J18" i="70"/>
  <c r="J23" i="70"/>
  <c r="J19" i="70"/>
  <c r="J15" i="70"/>
  <c r="J20" i="70"/>
  <c r="J7" i="70"/>
  <c r="J8" i="70"/>
  <c r="J10" i="70"/>
  <c r="J16" i="70"/>
  <c r="J22" i="70"/>
  <c r="J11" i="70"/>
  <c r="J14" i="70"/>
  <c r="S18" i="70"/>
  <c r="S23" i="70" s="1"/>
  <c r="L17" i="70"/>
  <c r="L20" i="70"/>
  <c r="L6" i="70"/>
  <c r="L15" i="70"/>
  <c r="L21" i="70"/>
  <c r="L16" i="70"/>
  <c r="L14" i="70"/>
  <c r="L9" i="70"/>
  <c r="L7" i="70"/>
  <c r="L11" i="70"/>
  <c r="L22" i="70"/>
  <c r="L10" i="70"/>
  <c r="L18" i="70"/>
  <c r="L8" i="70"/>
  <c r="L23" i="70"/>
  <c r="L19" i="70"/>
  <c r="T6" i="70" l="1"/>
  <c r="U6" i="70" s="1"/>
  <c r="W23" i="70"/>
  <c r="T23" i="70"/>
  <c r="T16" i="70"/>
  <c r="U16" i="70" s="1"/>
  <c r="T21" i="70"/>
  <c r="U21" i="70" s="1"/>
  <c r="T11" i="70"/>
  <c r="U11" i="70" s="1"/>
  <c r="T8" i="70"/>
  <c r="U8" i="70" s="1"/>
  <c r="T22" i="70"/>
  <c r="U22" i="70" s="1"/>
  <c r="T9" i="70"/>
  <c r="T14" i="70"/>
  <c r="T17" i="70"/>
  <c r="U17" i="70" s="1"/>
  <c r="T7" i="70"/>
  <c r="U7" i="70" s="1"/>
  <c r="T10" i="70"/>
  <c r="U10" i="70" s="1"/>
  <c r="T18" i="70"/>
  <c r="T15" i="70"/>
  <c r="U15" i="70" s="1"/>
  <c r="T20" i="70"/>
  <c r="U20" i="70" s="1"/>
  <c r="T19" i="70"/>
  <c r="U19" i="70" s="1"/>
  <c r="P56" i="78"/>
  <c r="Q56" i="78" s="1"/>
  <c r="E80" i="78" s="1"/>
  <c r="O58" i="78"/>
  <c r="P53" i="78" l="1"/>
  <c r="Q53" i="78" s="1"/>
  <c r="P58" i="78"/>
  <c r="W19" i="70"/>
  <c r="AA19" i="70" s="1"/>
  <c r="Y19" i="70"/>
  <c r="U18" i="70"/>
  <c r="W18" i="70" s="1"/>
  <c r="AA18" i="70" s="1"/>
  <c r="Y20" i="70"/>
  <c r="W20" i="70"/>
  <c r="AA20" i="70" s="1"/>
  <c r="Y15" i="70"/>
  <c r="W15" i="70"/>
  <c r="AA15" i="70" s="1"/>
  <c r="U14" i="70"/>
  <c r="W14" i="70" s="1"/>
  <c r="AA14" i="70" s="1"/>
  <c r="U9" i="70"/>
  <c r="W10" i="70"/>
  <c r="AA10" i="70" s="1"/>
  <c r="Y10" i="70"/>
  <c r="Y7" i="70"/>
  <c r="W7" i="70"/>
  <c r="AA7" i="70" s="1"/>
  <c r="Y17" i="70"/>
  <c r="W17" i="70"/>
  <c r="AA17" i="70" s="1"/>
  <c r="Y22" i="70"/>
  <c r="W22" i="70"/>
  <c r="AA22" i="70" s="1"/>
  <c r="Y8" i="70"/>
  <c r="W8" i="70"/>
  <c r="AA8" i="70" s="1"/>
  <c r="W11" i="70"/>
  <c r="AA11" i="70" s="1"/>
  <c r="Y11" i="70"/>
  <c r="W21" i="70"/>
  <c r="AA21" i="70" s="1"/>
  <c r="Y21" i="70"/>
  <c r="W16" i="70"/>
  <c r="AA16" i="70" s="1"/>
  <c r="Y16" i="70"/>
  <c r="X21" i="70"/>
  <c r="X15" i="70"/>
  <c r="X14" i="70"/>
  <c r="X6" i="70"/>
  <c r="X23" i="70"/>
  <c r="X18" i="70"/>
  <c r="AA23" i="70"/>
  <c r="X22" i="70"/>
  <c r="X10" i="70"/>
  <c r="X19" i="70"/>
  <c r="X8" i="70"/>
  <c r="X16" i="70"/>
  <c r="X17" i="70"/>
  <c r="X7" i="70"/>
  <c r="X11" i="70"/>
  <c r="X20" i="70"/>
  <c r="X9" i="70"/>
  <c r="Y6" i="70"/>
  <c r="W6" i="70"/>
  <c r="AA6" i="70" s="1"/>
  <c r="W9" i="70" l="1"/>
  <c r="AA9" i="70" s="1"/>
  <c r="AB9" i="70" s="1"/>
  <c r="Y9" i="70"/>
  <c r="AB8" i="70"/>
  <c r="AB21" i="70"/>
  <c r="AB19" i="70"/>
  <c r="AB15" i="70"/>
  <c r="AB20" i="70"/>
  <c r="AB18" i="70"/>
  <c r="AB7" i="70"/>
  <c r="AB10" i="70"/>
  <c r="AB17" i="70"/>
  <c r="AB6" i="70"/>
  <c r="AB16" i="70"/>
  <c r="AB11" i="70"/>
  <c r="AB14" i="70"/>
  <c r="AB22" i="70"/>
  <c r="G32" i="70"/>
  <c r="Y14" i="70"/>
  <c r="Y18" i="70"/>
  <c r="E77" i="78"/>
  <c r="E81" i="78" s="1"/>
  <c r="T51" i="78"/>
  <c r="T43" i="78"/>
  <c r="T50" i="78"/>
  <c r="T53" i="78"/>
  <c r="T40" i="78"/>
  <c r="T55" i="78"/>
  <c r="T44" i="78"/>
  <c r="T46" i="78"/>
  <c r="T37" i="78"/>
  <c r="T45" i="78"/>
  <c r="T39" i="78"/>
  <c r="T42" i="78"/>
  <c r="T48" i="78"/>
  <c r="T49" i="78"/>
  <c r="T56" i="78"/>
  <c r="T52" i="78"/>
  <c r="T41" i="78"/>
  <c r="T47" i="78"/>
  <c r="T38" i="78"/>
  <c r="T54" i="78"/>
  <c r="Y23" i="70" l="1"/>
  <c r="Z13" i="70" s="1"/>
  <c r="U47" i="78"/>
  <c r="B15" i="78" s="1"/>
  <c r="C15" i="78" s="1"/>
  <c r="V47" i="78"/>
  <c r="D15" i="78" s="1"/>
  <c r="A15" i="78"/>
  <c r="U56" i="78"/>
  <c r="B24" i="78" s="1"/>
  <c r="C24" i="78" s="1"/>
  <c r="V56" i="78"/>
  <c r="D24" i="78" s="1"/>
  <c r="A24" i="78"/>
  <c r="V41" i="78"/>
  <c r="D9" i="78" s="1"/>
  <c r="U41" i="78"/>
  <c r="B9" i="78" s="1"/>
  <c r="C9" i="78" s="1"/>
  <c r="A9" i="78"/>
  <c r="A6" i="78"/>
  <c r="U38" i="78"/>
  <c r="B6" i="78" s="1"/>
  <c r="C6" i="78" s="1"/>
  <c r="V38" i="78"/>
  <c r="D6" i="78" s="1"/>
  <c r="V44" i="78"/>
  <c r="D12" i="78" s="1"/>
  <c r="A12" i="78"/>
  <c r="U44" i="78"/>
  <c r="B12" i="78" s="1"/>
  <c r="C12" i="78" s="1"/>
  <c r="U55" i="78"/>
  <c r="B23" i="78" s="1"/>
  <c r="C23" i="78" s="1"/>
  <c r="A23" i="78"/>
  <c r="V55" i="78"/>
  <c r="D23" i="78" s="1"/>
  <c r="A8" i="78"/>
  <c r="V40" i="78"/>
  <c r="D8" i="78" s="1"/>
  <c r="U40" i="78"/>
  <c r="B8" i="78" s="1"/>
  <c r="C8" i="78" s="1"/>
  <c r="V53" i="78"/>
  <c r="D21" i="78" s="1"/>
  <c r="U53" i="78"/>
  <c r="B21" i="78" s="1"/>
  <c r="C21" i="78" s="1"/>
  <c r="A21" i="78"/>
  <c r="A20" i="78"/>
  <c r="V52" i="78"/>
  <c r="D20" i="78" s="1"/>
  <c r="U52" i="78"/>
  <c r="B20" i="78" s="1"/>
  <c r="C20" i="78" s="1"/>
  <c r="V42" i="78"/>
  <c r="D10" i="78" s="1"/>
  <c r="A10" i="78"/>
  <c r="U42" i="78"/>
  <c r="B10" i="78" s="1"/>
  <c r="C10" i="78" s="1"/>
  <c r="V50" i="78"/>
  <c r="D18" i="78" s="1"/>
  <c r="A18" i="78"/>
  <c r="U50" i="78"/>
  <c r="B18" i="78" s="1"/>
  <c r="C18" i="78" s="1"/>
  <c r="H16" i="57"/>
  <c r="C23" i="79"/>
  <c r="C26" i="79" s="1"/>
  <c r="V39" i="78"/>
  <c r="D7" i="78" s="1"/>
  <c r="A7" i="78"/>
  <c r="U39" i="78"/>
  <c r="B7" i="78" s="1"/>
  <c r="C7" i="78" s="1"/>
  <c r="V37" i="78"/>
  <c r="D5" i="78" s="1"/>
  <c r="U37" i="78"/>
  <c r="B5" i="78" s="1"/>
  <c r="A5" i="78"/>
  <c r="V43" i="78"/>
  <c r="D11" i="78" s="1"/>
  <c r="U43" i="78"/>
  <c r="B11" i="78" s="1"/>
  <c r="C11" i="78" s="1"/>
  <c r="A11" i="78"/>
  <c r="V49" i="78"/>
  <c r="D17" i="78" s="1"/>
  <c r="U49" i="78"/>
  <c r="B17" i="78" s="1"/>
  <c r="C17" i="78" s="1"/>
  <c r="A17" i="78"/>
  <c r="V45" i="78"/>
  <c r="D13" i="78" s="1"/>
  <c r="A13" i="78"/>
  <c r="U45" i="78"/>
  <c r="B13" i="78" s="1"/>
  <c r="C13" i="78" s="1"/>
  <c r="V46" i="78"/>
  <c r="D14" i="78" s="1"/>
  <c r="U46" i="78"/>
  <c r="B14" i="78" s="1"/>
  <c r="C14" i="78" s="1"/>
  <c r="A14" i="78"/>
  <c r="U51" i="78"/>
  <c r="B19" i="78" s="1"/>
  <c r="C19" i="78" s="1"/>
  <c r="A19" i="78"/>
  <c r="V51" i="78"/>
  <c r="D19" i="78" s="1"/>
  <c r="V48" i="78"/>
  <c r="D16" i="78" s="1"/>
  <c r="U48" i="78"/>
  <c r="B16" i="78" s="1"/>
  <c r="C16" i="78" s="1"/>
  <c r="A16" i="78"/>
  <c r="A22" i="78"/>
  <c r="V54" i="78"/>
  <c r="D22" i="78" s="1"/>
  <c r="U54" i="78"/>
  <c r="B22" i="78" s="1"/>
  <c r="C22" i="78" s="1"/>
  <c r="C75" i="78"/>
  <c r="C68" i="78"/>
  <c r="C66" i="78"/>
  <c r="C63" i="78"/>
  <c r="C73" i="78"/>
  <c r="C64" i="78"/>
  <c r="C71" i="78"/>
  <c r="C79" i="78"/>
  <c r="C62" i="78"/>
  <c r="C72" i="78"/>
  <c r="C74" i="78"/>
  <c r="C61" i="78"/>
  <c r="C76" i="78"/>
  <c r="C65" i="78"/>
  <c r="C80" i="78"/>
  <c r="C67" i="78"/>
  <c r="C77" i="78"/>
  <c r="C69" i="78"/>
  <c r="C70" i="78"/>
  <c r="C78" i="78"/>
  <c r="C29" i="79" l="1"/>
  <c r="Z10" i="70"/>
  <c r="Z20" i="70"/>
  <c r="Z12" i="70"/>
  <c r="Z11" i="70"/>
  <c r="Z6" i="70"/>
  <c r="Z14" i="70"/>
  <c r="Z19" i="70"/>
  <c r="Z8" i="70"/>
  <c r="Z15" i="70"/>
  <c r="Z16" i="70"/>
  <c r="Z17" i="70"/>
  <c r="Z22" i="70"/>
  <c r="Z9" i="70"/>
  <c r="Z18" i="70"/>
  <c r="Z7" i="70"/>
  <c r="Z23" i="70"/>
  <c r="Z21" i="70"/>
  <c r="C5" i="78"/>
  <c r="C25" i="78" s="1"/>
  <c r="B25" i="78"/>
  <c r="D25" i="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D2" authorId="0" shapeId="0" xr:uid="{00000000-0006-0000-0000-000001000000}">
      <text>
        <r>
          <rPr>
            <b/>
            <sz val="9"/>
            <color indexed="81"/>
            <rFont val="ＭＳ Ｐゴシック"/>
            <family val="3"/>
            <charset val="128"/>
          </rPr>
          <t>Ａ●●●●</t>
        </r>
      </text>
    </comment>
    <comment ref="D3" authorId="0" shapeId="0" xr:uid="{00000000-0006-0000-0000-000002000000}">
      <text>
        <r>
          <rPr>
            <b/>
            <sz val="9"/>
            <color indexed="81"/>
            <rFont val="ＭＳ Ｐゴシック"/>
            <family val="3"/>
            <charset val="128"/>
          </rPr>
          <t>登録番号を入力すると、自動で表示されます。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G4" authorId="0" shapeId="0" xr:uid="{00000000-0006-0000-0400-000001000000}">
      <text>
        <r>
          <rPr>
            <sz val="10"/>
            <color indexed="81"/>
            <rFont val="ＭＳ 明朝"/>
            <family val="1"/>
            <charset val="128"/>
          </rPr>
          <t>公表期間は、2023年8月1日であれば、「20230801」のように区切り文字を入れずに入力してください。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東京都</author>
  </authors>
  <commentList>
    <comment ref="AH35" authorId="0" shapeId="0" xr:uid="{00000000-0006-0000-0F00-000001000000}">
      <text>
        <r>
          <rPr>
            <b/>
            <sz val="9"/>
            <color indexed="81"/>
            <rFont val="ＭＳ Ｐゴシック"/>
            <family val="3"/>
            <charset val="128"/>
          </rPr>
          <t>東京都:</t>
        </r>
        <r>
          <rPr>
            <sz val="9"/>
            <color indexed="81"/>
            <rFont val="ＭＳ Ｐゴシック"/>
            <family val="3"/>
            <charset val="128"/>
          </rPr>
          <t xml:space="preserve">
紐付いている転売のみ（昨年度と同様）</t>
        </r>
      </text>
    </comment>
  </commentList>
</comments>
</file>

<file path=xl/sharedStrings.xml><?xml version="1.0" encoding="utf-8"?>
<sst xmlns="http://schemas.openxmlformats.org/spreadsheetml/2006/main" count="50097" uniqueCount="3627">
  <si>
    <t>－</t>
    <phoneticPr fontId="15"/>
  </si>
  <si>
    <t>項目</t>
    <rPh sb="0" eb="2">
      <t>コウモク</t>
    </rPh>
    <phoneticPr fontId="15"/>
  </si>
  <si>
    <t>単位</t>
    <rPh sb="0" eb="2">
      <t>タンイ</t>
    </rPh>
    <phoneticPr fontId="15"/>
  </si>
  <si>
    <t>概要</t>
    <rPh sb="0" eb="2">
      <t>ガイヨウ</t>
    </rPh>
    <phoneticPr fontId="15"/>
  </si>
  <si>
    <t>単位等</t>
    <rPh sb="0" eb="2">
      <t>タンイ</t>
    </rPh>
    <rPh sb="2" eb="3">
      <t>トウ</t>
    </rPh>
    <phoneticPr fontId="15"/>
  </si>
  <si>
    <t>燃料の単位</t>
    <rPh sb="0" eb="2">
      <t>ネンリョウ</t>
    </rPh>
    <rPh sb="3" eb="5">
      <t>タンイ</t>
    </rPh>
    <phoneticPr fontId="15"/>
  </si>
  <si>
    <t>合計</t>
    <rPh sb="0" eb="2">
      <t>ゴウケイ</t>
    </rPh>
    <phoneticPr fontId="15"/>
  </si>
  <si>
    <t>種別</t>
    <rPh sb="0" eb="2">
      <t>シュベツ</t>
    </rPh>
    <phoneticPr fontId="15"/>
  </si>
  <si>
    <t>ナフサ</t>
  </si>
  <si>
    <t>ジェット燃料油</t>
  </si>
  <si>
    <t>灯油</t>
  </si>
  <si>
    <t>軽油</t>
  </si>
  <si>
    <t>コークス炉ガス</t>
  </si>
  <si>
    <t>高炉ガス</t>
  </si>
  <si>
    <t>転炉ガス</t>
  </si>
  <si>
    <t>燃料の種類</t>
    <rPh sb="0" eb="2">
      <t>ネンリョウ</t>
    </rPh>
    <rPh sb="3" eb="5">
      <t>シュルイ</t>
    </rPh>
    <phoneticPr fontId="15"/>
  </si>
  <si>
    <t>単位発熱量</t>
    <rPh sb="0" eb="2">
      <t>タンイ</t>
    </rPh>
    <rPh sb="2" eb="5">
      <t>ハツネツリョウ</t>
    </rPh>
    <phoneticPr fontId="15"/>
  </si>
  <si>
    <t>単位発熱量
の　単　位</t>
    <rPh sb="0" eb="2">
      <t>タンイ</t>
    </rPh>
    <rPh sb="2" eb="5">
      <t>ハツネツリョウ</t>
    </rPh>
    <rPh sb="8" eb="9">
      <t>タン</t>
    </rPh>
    <rPh sb="10" eb="11">
      <t>クライ</t>
    </rPh>
    <phoneticPr fontId="15"/>
  </si>
  <si>
    <t>排出係数
(t-C/GJ)</t>
    <rPh sb="0" eb="2">
      <t>ハイシュツ</t>
    </rPh>
    <rPh sb="2" eb="4">
      <t>ケイスウ</t>
    </rPh>
    <phoneticPr fontId="15"/>
  </si>
  <si>
    <t>発電主体種別</t>
    <rPh sb="0" eb="2">
      <t>ハツデン</t>
    </rPh>
    <rPh sb="2" eb="4">
      <t>シュタイ</t>
    </rPh>
    <rPh sb="4" eb="6">
      <t>シュベツ</t>
    </rPh>
    <phoneticPr fontId="15"/>
  </si>
  <si>
    <t>-</t>
  </si>
  <si>
    <t>GJ/燃料の単位</t>
    <rPh sb="3" eb="5">
      <t>ネンリョウ</t>
    </rPh>
    <rPh sb="6" eb="8">
      <t>タンイ</t>
    </rPh>
    <phoneticPr fontId="15"/>
  </si>
  <si>
    <t>風力</t>
    <rPh sb="0" eb="2">
      <t>フウリョク</t>
    </rPh>
    <phoneticPr fontId="15"/>
  </si>
  <si>
    <t>地熱</t>
    <rPh sb="0" eb="2">
      <t>チネツ</t>
    </rPh>
    <phoneticPr fontId="15"/>
  </si>
  <si>
    <t>太陽光</t>
    <rPh sb="0" eb="3">
      <t>タイヨウコウ</t>
    </rPh>
    <phoneticPr fontId="15"/>
  </si>
  <si>
    <t>総利用エネルギー量</t>
    <rPh sb="0" eb="1">
      <t>ソウ</t>
    </rPh>
    <rPh sb="1" eb="3">
      <t>リヨウ</t>
    </rPh>
    <rPh sb="8" eb="9">
      <t>リョウ</t>
    </rPh>
    <phoneticPr fontId="15"/>
  </si>
  <si>
    <t>原子力</t>
    <rPh sb="0" eb="3">
      <t>ゲンシリョク</t>
    </rPh>
    <phoneticPr fontId="15"/>
  </si>
  <si>
    <t>窓口での閲覧</t>
    <rPh sb="0" eb="2">
      <t>マドグチ</t>
    </rPh>
    <rPh sb="4" eb="6">
      <t>エツラン</t>
    </rPh>
    <phoneticPr fontId="15"/>
  </si>
  <si>
    <t>閲覧場所：</t>
    <rPh sb="0" eb="2">
      <t>エツラン</t>
    </rPh>
    <rPh sb="2" eb="4">
      <t>バショ</t>
    </rPh>
    <phoneticPr fontId="15"/>
  </si>
  <si>
    <t>所在地：</t>
    <rPh sb="0" eb="3">
      <t>ショザイチ</t>
    </rPh>
    <phoneticPr fontId="15"/>
  </si>
  <si>
    <t>閲覧可能時間：</t>
    <rPh sb="0" eb="2">
      <t>エツラン</t>
    </rPh>
    <rPh sb="2" eb="4">
      <t>カノウ</t>
    </rPh>
    <rPh sb="4" eb="6">
      <t>ジカン</t>
    </rPh>
    <phoneticPr fontId="15"/>
  </si>
  <si>
    <t>冊子（環境報告書等）</t>
    <rPh sb="0" eb="2">
      <t>サッシ</t>
    </rPh>
    <rPh sb="3" eb="5">
      <t>カンキョウ</t>
    </rPh>
    <rPh sb="5" eb="8">
      <t>ホウコクショ</t>
    </rPh>
    <rPh sb="8" eb="9">
      <t>トウ</t>
    </rPh>
    <phoneticPr fontId="15"/>
  </si>
  <si>
    <t>冊子名：</t>
    <rPh sb="0" eb="2">
      <t>サッシ</t>
    </rPh>
    <rPh sb="2" eb="3">
      <t>メイ</t>
    </rPh>
    <phoneticPr fontId="15"/>
  </si>
  <si>
    <t>入手方法：</t>
    <rPh sb="0" eb="2">
      <t>ニュウシュ</t>
    </rPh>
    <rPh sb="2" eb="4">
      <t>ホウホウ</t>
    </rPh>
    <phoneticPr fontId="15"/>
  </si>
  <si>
    <t>その他</t>
    <rPh sb="2" eb="3">
      <t>タ</t>
    </rPh>
    <phoneticPr fontId="15"/>
  </si>
  <si>
    <t>２　特定エネルギーの供給に伴い排出された温室効果ガスの量</t>
    <rPh sb="2" eb="4">
      <t>トクテイ</t>
    </rPh>
    <rPh sb="10" eb="12">
      <t>キョウキュウ</t>
    </rPh>
    <rPh sb="13" eb="14">
      <t>トモナ</t>
    </rPh>
    <rPh sb="15" eb="17">
      <t>ハイシュツ</t>
    </rPh>
    <rPh sb="20" eb="22">
      <t>オンシツ</t>
    </rPh>
    <rPh sb="22" eb="24">
      <t>コウカ</t>
    </rPh>
    <rPh sb="27" eb="28">
      <t>リョウ</t>
    </rPh>
    <phoneticPr fontId="15"/>
  </si>
  <si>
    <t>前々年度</t>
    <rPh sb="0" eb="2">
      <t>マエマエ</t>
    </rPh>
    <rPh sb="2" eb="4">
      <t>ネンド</t>
    </rPh>
    <phoneticPr fontId="15"/>
  </si>
  <si>
    <t>前年度</t>
    <rPh sb="0" eb="1">
      <t>マエ</t>
    </rPh>
    <rPh sb="1" eb="3">
      <t>ネンド</t>
    </rPh>
    <phoneticPr fontId="15"/>
  </si>
  <si>
    <t>　排出量</t>
    <rPh sb="1" eb="3">
      <t>ハイシュツ</t>
    </rPh>
    <rPh sb="3" eb="4">
      <t>リョウ</t>
    </rPh>
    <phoneticPr fontId="15"/>
  </si>
  <si>
    <t>前々年度</t>
    <rPh sb="0" eb="2">
      <t>ゼンゼン</t>
    </rPh>
    <rPh sb="2" eb="4">
      <t>ネンド</t>
    </rPh>
    <phoneticPr fontId="15"/>
  </si>
  <si>
    <t>前年度</t>
    <rPh sb="0" eb="3">
      <t>ゼンネンド</t>
    </rPh>
    <phoneticPr fontId="15"/>
  </si>
  <si>
    <t>把握率</t>
    <rPh sb="0" eb="2">
      <t>ハアク</t>
    </rPh>
    <rPh sb="2" eb="3">
      <t>リツ</t>
    </rPh>
    <phoneticPr fontId="15"/>
  </si>
  <si>
    <t>（排出係数の削減目標達成に向けた具体的な対策の取組実績及びその効果）</t>
    <rPh sb="1" eb="3">
      <t>ハイシュツ</t>
    </rPh>
    <rPh sb="3" eb="5">
      <t>ケイスウ</t>
    </rPh>
    <rPh sb="6" eb="8">
      <t>サクゲン</t>
    </rPh>
    <rPh sb="8" eb="10">
      <t>モクヒョウ</t>
    </rPh>
    <rPh sb="10" eb="12">
      <t>タッセイ</t>
    </rPh>
    <rPh sb="13" eb="14">
      <t>ム</t>
    </rPh>
    <rPh sb="16" eb="19">
      <t>グタイテキ</t>
    </rPh>
    <rPh sb="20" eb="22">
      <t>タイサク</t>
    </rPh>
    <rPh sb="23" eb="25">
      <t>トリクミ</t>
    </rPh>
    <rPh sb="25" eb="27">
      <t>ジッセキ</t>
    </rPh>
    <rPh sb="27" eb="28">
      <t>オヨ</t>
    </rPh>
    <rPh sb="31" eb="33">
      <t>コウカ</t>
    </rPh>
    <phoneticPr fontId="15"/>
  </si>
  <si>
    <t>前々年度の実績</t>
    <rPh sb="0" eb="2">
      <t>ゼンゼン</t>
    </rPh>
    <rPh sb="2" eb="4">
      <t>ネンド</t>
    </rPh>
    <rPh sb="5" eb="7">
      <t>ジッセキ</t>
    </rPh>
    <phoneticPr fontId="15"/>
  </si>
  <si>
    <t>前年度の実績</t>
    <rPh sb="0" eb="3">
      <t>ゼンネンド</t>
    </rPh>
    <rPh sb="4" eb="6">
      <t>ジッセキ</t>
    </rPh>
    <phoneticPr fontId="15"/>
  </si>
  <si>
    <t>（未利用エネルギー等の具体的な利用促進対策の取組実績、開発の実績等）</t>
    <rPh sb="1" eb="4">
      <t>ミリヨウ</t>
    </rPh>
    <rPh sb="9" eb="10">
      <t>トウ</t>
    </rPh>
    <rPh sb="11" eb="14">
      <t>グタイテキ</t>
    </rPh>
    <rPh sb="15" eb="17">
      <t>リヨウ</t>
    </rPh>
    <rPh sb="17" eb="19">
      <t>ソクシン</t>
    </rPh>
    <rPh sb="19" eb="21">
      <t>タイサク</t>
    </rPh>
    <rPh sb="22" eb="24">
      <t>トリクミ</t>
    </rPh>
    <rPh sb="24" eb="26">
      <t>ジッセキ</t>
    </rPh>
    <rPh sb="27" eb="29">
      <t>カイハツ</t>
    </rPh>
    <rPh sb="30" eb="32">
      <t>ジッセキ</t>
    </rPh>
    <rPh sb="32" eb="33">
      <t>ナド</t>
    </rPh>
    <phoneticPr fontId="15"/>
  </si>
  <si>
    <t>No.</t>
    <phoneticPr fontId="15"/>
  </si>
  <si>
    <t>check code</t>
    <phoneticPr fontId="15"/>
  </si>
  <si>
    <t>Check Code　(発電種類）</t>
    <rPh sb="12" eb="14">
      <t>ハツデン</t>
    </rPh>
    <rPh sb="14" eb="16">
      <t>シュルイ</t>
    </rPh>
    <phoneticPr fontId="15"/>
  </si>
  <si>
    <t>Check Code　(発電主体）</t>
    <rPh sb="12" eb="14">
      <t>ハツデン</t>
    </rPh>
    <rPh sb="14" eb="16">
      <t>シュタイ</t>
    </rPh>
    <phoneticPr fontId="15"/>
  </si>
  <si>
    <t>送電端電力量（熱量換算）</t>
    <rPh sb="0" eb="2">
      <t>ソウデン</t>
    </rPh>
    <rPh sb="2" eb="3">
      <t>ハシ</t>
    </rPh>
    <rPh sb="3" eb="5">
      <t>デンリョク</t>
    </rPh>
    <rPh sb="5" eb="6">
      <t>リョウ</t>
    </rPh>
    <rPh sb="7" eb="9">
      <t>ネツリョウ</t>
    </rPh>
    <rPh sb="9" eb="11">
      <t>カンザン</t>
    </rPh>
    <phoneticPr fontId="15"/>
  </si>
  <si>
    <t>卸電力取引所</t>
    <rPh sb="0" eb="1">
      <t>オロシ</t>
    </rPh>
    <rPh sb="1" eb="3">
      <t>デンリョク</t>
    </rPh>
    <rPh sb="3" eb="5">
      <t>トリヒキ</t>
    </rPh>
    <rPh sb="5" eb="6">
      <t>ジョ</t>
    </rPh>
    <phoneticPr fontId="15"/>
  </si>
  <si>
    <t>●</t>
    <phoneticPr fontId="15"/>
  </si>
  <si>
    <t>供給エネルギー</t>
    <rPh sb="0" eb="2">
      <t>キョウキュウ</t>
    </rPh>
    <phoneticPr fontId="15"/>
  </si>
  <si>
    <t>1.発電のみ</t>
    <rPh sb="2" eb="4">
      <t>ハツデン</t>
    </rPh>
    <phoneticPr fontId="15"/>
  </si>
  <si>
    <t>①名称(発電所名)</t>
    <rPh sb="1" eb="3">
      <t>メイショウ</t>
    </rPh>
    <phoneticPr fontId="15"/>
  </si>
  <si>
    <t>②位置(住所)</t>
    <rPh sb="1" eb="3">
      <t>イチ</t>
    </rPh>
    <phoneticPr fontId="15"/>
  </si>
  <si>
    <t>③発電主体</t>
    <rPh sb="1" eb="3">
      <t>ハツデン</t>
    </rPh>
    <rPh sb="3" eb="5">
      <t>シュタイ</t>
    </rPh>
    <phoneticPr fontId="15"/>
  </si>
  <si>
    <t>火力</t>
    <rPh sb="0" eb="2">
      <t>カリョク</t>
    </rPh>
    <phoneticPr fontId="15"/>
  </si>
  <si>
    <t>非火力</t>
    <rPh sb="0" eb="1">
      <t>ヒ</t>
    </rPh>
    <rPh sb="1" eb="3">
      <t>カリョク</t>
    </rPh>
    <phoneticPr fontId="15"/>
  </si>
  <si>
    <t>構成比</t>
    <rPh sb="0" eb="3">
      <t>コウセイヒ</t>
    </rPh>
    <phoneticPr fontId="15"/>
  </si>
  <si>
    <t>その他再生可能</t>
    <rPh sb="2" eb="3">
      <t>タ</t>
    </rPh>
    <rPh sb="3" eb="5">
      <t>サイセイ</t>
    </rPh>
    <rPh sb="5" eb="7">
      <t>カノウ</t>
    </rPh>
    <phoneticPr fontId="15"/>
  </si>
  <si>
    <t>再生可能</t>
    <rPh sb="0" eb="2">
      <t>サイセイ</t>
    </rPh>
    <rPh sb="2" eb="4">
      <t>カノウ</t>
    </rPh>
    <phoneticPr fontId="15"/>
  </si>
  <si>
    <t>再生可能
check</t>
    <rPh sb="0" eb="2">
      <t>サイセイ</t>
    </rPh>
    <rPh sb="2" eb="4">
      <t>カノウ</t>
    </rPh>
    <phoneticPr fontId="15"/>
  </si>
  <si>
    <t>未利用</t>
    <rPh sb="0" eb="3">
      <t>ミリヨウ</t>
    </rPh>
    <phoneticPr fontId="15"/>
  </si>
  <si>
    <t>化石燃料</t>
    <rPh sb="0" eb="2">
      <t>カセキ</t>
    </rPh>
    <rPh sb="2" eb="4">
      <t>ネンリョウ</t>
    </rPh>
    <phoneticPr fontId="15"/>
  </si>
  <si>
    <t xml:space="preserve">  　　    総発熱量</t>
    <rPh sb="8" eb="12">
      <t>ソウハツネツリョウ</t>
    </rPh>
    <phoneticPr fontId="15"/>
  </si>
  <si>
    <t>未利用エネルギー等</t>
    <rPh sb="0" eb="3">
      <t>ミリヨウ</t>
    </rPh>
    <rPh sb="8" eb="9">
      <t>ナド</t>
    </rPh>
    <phoneticPr fontId="15"/>
  </si>
  <si>
    <t>④エネルギー種別</t>
    <rPh sb="6" eb="8">
      <t>シュベツ</t>
    </rPh>
    <phoneticPr fontId="15"/>
  </si>
  <si>
    <t>について</t>
    <phoneticPr fontId="15"/>
  </si>
  <si>
    <t>計</t>
    <rPh sb="0" eb="1">
      <t>ケイ</t>
    </rPh>
    <phoneticPr fontId="15"/>
  </si>
  <si>
    <t>使用燃料：化石燃料（１）</t>
    <rPh sb="0" eb="2">
      <t>シヨウ</t>
    </rPh>
    <rPh sb="2" eb="4">
      <t>ネンリョウ</t>
    </rPh>
    <rPh sb="5" eb="7">
      <t>カセキ</t>
    </rPh>
    <rPh sb="7" eb="9">
      <t>ネンリョウ</t>
    </rPh>
    <phoneticPr fontId="15"/>
  </si>
  <si>
    <t>使用燃料：化石燃料（２）</t>
    <rPh sb="0" eb="2">
      <t>シヨウ</t>
    </rPh>
    <rPh sb="2" eb="4">
      <t>ネンリョウ</t>
    </rPh>
    <rPh sb="5" eb="7">
      <t>カセキ</t>
    </rPh>
    <rPh sb="7" eb="9">
      <t>ネンリョウ</t>
    </rPh>
    <phoneticPr fontId="15"/>
  </si>
  <si>
    <t>（化石燃料）</t>
    <rPh sb="1" eb="3">
      <t>カセキ</t>
    </rPh>
    <rPh sb="3" eb="5">
      <t>ネンリョウ</t>
    </rPh>
    <phoneticPr fontId="15"/>
  </si>
  <si>
    <t>一般廃棄物：廃プラスチック類</t>
    <rPh sb="0" eb="2">
      <t>イッパン</t>
    </rPh>
    <rPh sb="2" eb="5">
      <t>ハイキブツ</t>
    </rPh>
    <rPh sb="6" eb="7">
      <t>ハイ</t>
    </rPh>
    <rPh sb="13" eb="14">
      <t>ルイ</t>
    </rPh>
    <phoneticPr fontId="15"/>
  </si>
  <si>
    <t>産業廃棄物：廃油</t>
    <rPh sb="0" eb="2">
      <t>サンギョウ</t>
    </rPh>
    <rPh sb="2" eb="5">
      <t>ハイキブツ</t>
    </rPh>
    <rPh sb="6" eb="8">
      <t>ハイユ</t>
    </rPh>
    <phoneticPr fontId="15"/>
  </si>
  <si>
    <t>産業廃棄物：廃プラスチック類</t>
    <rPh sb="0" eb="2">
      <t>サンギョウ</t>
    </rPh>
    <rPh sb="2" eb="5">
      <t>ハイキブツ</t>
    </rPh>
    <rPh sb="6" eb="7">
      <t>ハイ</t>
    </rPh>
    <rPh sb="13" eb="14">
      <t>ルイ</t>
    </rPh>
    <phoneticPr fontId="15"/>
  </si>
  <si>
    <t>（未利用エネ）</t>
    <rPh sb="1" eb="4">
      <t>ミリヨウ</t>
    </rPh>
    <phoneticPr fontId="15"/>
  </si>
  <si>
    <t>%</t>
    <phoneticPr fontId="15"/>
  </si>
  <si>
    <t>Check Code</t>
    <phoneticPr fontId="15"/>
  </si>
  <si>
    <t>2.コージェネレーション</t>
    <phoneticPr fontId="15"/>
  </si>
  <si>
    <t>％</t>
    <phoneticPr fontId="15"/>
  </si>
  <si>
    <t>-</t>
    <phoneticPr fontId="15"/>
  </si>
  <si>
    <t>GJ/kg</t>
    <phoneticPr fontId="15"/>
  </si>
  <si>
    <t>GJ/ℓ</t>
    <phoneticPr fontId="15"/>
  </si>
  <si>
    <t>No.</t>
    <phoneticPr fontId="15"/>
  </si>
  <si>
    <r>
      <t>排出係数
(t-CO</t>
    </r>
    <r>
      <rPr>
        <vertAlign val="subscript"/>
        <sz val="10"/>
        <rFont val="ＭＳ Ｐゴシック"/>
        <family val="3"/>
        <charset val="128"/>
      </rPr>
      <t>2</t>
    </r>
    <r>
      <rPr>
        <sz val="10"/>
        <rFont val="ＭＳ Ｐゴシック"/>
        <family val="3"/>
        <charset val="128"/>
      </rPr>
      <t>/GJ)</t>
    </r>
    <rPh sb="0" eb="2">
      <t>ハイシュツ</t>
    </rPh>
    <rPh sb="2" eb="4">
      <t>ケイスウ</t>
    </rPh>
    <phoneticPr fontId="15"/>
  </si>
  <si>
    <r>
      <t>GJ/m</t>
    </r>
    <r>
      <rPr>
        <vertAlign val="superscript"/>
        <sz val="10"/>
        <rFont val="ＭＳ Ｐゴシック"/>
        <family val="3"/>
        <charset val="128"/>
      </rPr>
      <t>3</t>
    </r>
    <phoneticPr fontId="15"/>
  </si>
  <si>
    <t>使用燃料：未利用エネルギー（１）</t>
    <rPh sb="0" eb="2">
      <t>シヨウ</t>
    </rPh>
    <rPh sb="2" eb="4">
      <t>ネンリョウ</t>
    </rPh>
    <rPh sb="5" eb="8">
      <t>ミリヨウ</t>
    </rPh>
    <phoneticPr fontId="15"/>
  </si>
  <si>
    <t>使用燃料：未利用エネルギー（２）</t>
    <rPh sb="0" eb="2">
      <t>シヨウ</t>
    </rPh>
    <rPh sb="2" eb="4">
      <t>ネンリョウ</t>
    </rPh>
    <rPh sb="5" eb="8">
      <t>ミリヨウ</t>
    </rPh>
    <phoneticPr fontId="15"/>
  </si>
  <si>
    <t>燃料使用量</t>
    <rPh sb="0" eb="2">
      <t>ネンリョウ</t>
    </rPh>
    <rPh sb="2" eb="5">
      <t>シヨウリョウ</t>
    </rPh>
    <phoneticPr fontId="15"/>
  </si>
  <si>
    <t>燃料種別</t>
    <rPh sb="0" eb="2">
      <t>ネンリョウ</t>
    </rPh>
    <rPh sb="2" eb="4">
      <t>シュベツ</t>
    </rPh>
    <phoneticPr fontId="15"/>
  </si>
  <si>
    <t>使用燃料：化石燃料（３）</t>
    <rPh sb="0" eb="2">
      <t>シヨウ</t>
    </rPh>
    <rPh sb="2" eb="4">
      <t>ネンリョウ</t>
    </rPh>
    <rPh sb="5" eb="7">
      <t>カセキ</t>
    </rPh>
    <rPh sb="7" eb="9">
      <t>ネンリョウ</t>
    </rPh>
    <phoneticPr fontId="15"/>
  </si>
  <si>
    <t>電力量（千kWh）</t>
    <rPh sb="0" eb="2">
      <t>デンリョク</t>
    </rPh>
    <rPh sb="2" eb="3">
      <t>リョウ</t>
    </rPh>
    <rPh sb="4" eb="5">
      <t>セン</t>
    </rPh>
    <phoneticPr fontId="15"/>
  </si>
  <si>
    <t>排出係数</t>
    <rPh sb="0" eb="2">
      <t>ハイシュツ</t>
    </rPh>
    <rPh sb="2" eb="4">
      <t>ケイスウ</t>
    </rPh>
    <phoneticPr fontId="15"/>
  </si>
  <si>
    <t>No.</t>
    <phoneticPr fontId="15"/>
  </si>
  <si>
    <t>MW</t>
    <phoneticPr fontId="15"/>
  </si>
  <si>
    <t>千kWh</t>
    <rPh sb="0" eb="1">
      <t>セン</t>
    </rPh>
    <phoneticPr fontId="15"/>
  </si>
  <si>
    <t>年度計（千kWh）</t>
    <rPh sb="0" eb="2">
      <t>ネンド</t>
    </rPh>
    <rPh sb="2" eb="3">
      <t>ケイ</t>
    </rPh>
    <rPh sb="4" eb="5">
      <t>セン</t>
    </rPh>
    <phoneticPr fontId="15"/>
  </si>
  <si>
    <t>GJ</t>
    <phoneticPr fontId="15"/>
  </si>
  <si>
    <t>　特定のエネルギーの供給に伴い排出された温室効果ガスの量</t>
    <rPh sb="1" eb="3">
      <t>トクテイ</t>
    </rPh>
    <rPh sb="10" eb="12">
      <t>キョウキュウ</t>
    </rPh>
    <rPh sb="13" eb="14">
      <t>トモナ</t>
    </rPh>
    <rPh sb="15" eb="17">
      <t>ハイシュツ</t>
    </rPh>
    <rPh sb="20" eb="22">
      <t>オンシツ</t>
    </rPh>
    <rPh sb="22" eb="24">
      <t>コウカ</t>
    </rPh>
    <rPh sb="27" eb="28">
      <t>リョウ</t>
    </rPh>
    <phoneticPr fontId="15"/>
  </si>
  <si>
    <t>　把握率</t>
    <rPh sb="1" eb="3">
      <t>ハアク</t>
    </rPh>
    <rPh sb="3" eb="4">
      <t>リツ</t>
    </rPh>
    <phoneticPr fontId="15"/>
  </si>
  <si>
    <t>出典：特定排出者の事業活動に伴う温室効果ガスの排出量の算定に関する省令</t>
    <rPh sb="0" eb="2">
      <t>シュッテン</t>
    </rPh>
    <phoneticPr fontId="15"/>
  </si>
  <si>
    <t>調達</t>
    <rPh sb="0" eb="2">
      <t>チョウタツ</t>
    </rPh>
    <phoneticPr fontId="15"/>
  </si>
  <si>
    <t>kl</t>
    <phoneticPr fontId="15"/>
  </si>
  <si>
    <t>当該燃料分発電量（千kWh）</t>
    <rPh sb="0" eb="2">
      <t>トウガイ</t>
    </rPh>
    <rPh sb="2" eb="4">
      <t>ネンリョウ</t>
    </rPh>
    <rPh sb="4" eb="5">
      <t>ブン</t>
    </rPh>
    <rPh sb="5" eb="7">
      <t>ハツデン</t>
    </rPh>
    <rPh sb="7" eb="8">
      <t>リョウ</t>
    </rPh>
    <rPh sb="9" eb="10">
      <t>セン</t>
    </rPh>
    <phoneticPr fontId="15"/>
  </si>
  <si>
    <t>B/Ccheck</t>
    <phoneticPr fontId="15"/>
  </si>
  <si>
    <t>エネルギー種別check:1</t>
    <rPh sb="5" eb="7">
      <t>シュベツ</t>
    </rPh>
    <phoneticPr fontId="15"/>
  </si>
  <si>
    <t>エネルギー種別check:2</t>
    <rPh sb="5" eb="7">
      <t>シュベツ</t>
    </rPh>
    <phoneticPr fontId="15"/>
  </si>
  <si>
    <t>エネルギー種別check:3</t>
    <rPh sb="5" eb="7">
      <t>シュベツ</t>
    </rPh>
    <phoneticPr fontId="15"/>
  </si>
  <si>
    <t>エネルギー種別check:4</t>
    <rPh sb="5" eb="7">
      <t>シュベツ</t>
    </rPh>
    <phoneticPr fontId="15"/>
  </si>
  <si>
    <t>エネルギー種別check:5</t>
    <rPh sb="5" eb="7">
      <t>シュベツ</t>
    </rPh>
    <phoneticPr fontId="15"/>
  </si>
  <si>
    <t>供給電力量</t>
    <rPh sb="0" eb="2">
      <t>キョウキュウ</t>
    </rPh>
    <rPh sb="2" eb="4">
      <t>デンリョク</t>
    </rPh>
    <rPh sb="4" eb="5">
      <t>リョウ</t>
    </rPh>
    <phoneticPr fontId="15"/>
  </si>
  <si>
    <t>再生可能分供給電力量（送電端ベース）</t>
    <rPh sb="0" eb="2">
      <t>サイセイ</t>
    </rPh>
    <rPh sb="2" eb="4">
      <t>カノウ</t>
    </rPh>
    <rPh sb="4" eb="5">
      <t>ブン</t>
    </rPh>
    <rPh sb="5" eb="7">
      <t>キョウキュウ</t>
    </rPh>
    <rPh sb="7" eb="9">
      <t>デンリョク</t>
    </rPh>
    <rPh sb="9" eb="10">
      <t>リョウ</t>
    </rPh>
    <rPh sb="11" eb="13">
      <t>ソウデン</t>
    </rPh>
    <rPh sb="13" eb="14">
      <t>タン</t>
    </rPh>
    <phoneticPr fontId="15"/>
  </si>
  <si>
    <t>未利用・化石燃料分供給電力量（送電端ベース）</t>
    <rPh sb="0" eb="3">
      <t>ミリヨウ</t>
    </rPh>
    <rPh sb="4" eb="6">
      <t>カセキ</t>
    </rPh>
    <rPh sb="6" eb="8">
      <t>ネンリョウ</t>
    </rPh>
    <rPh sb="8" eb="9">
      <t>ブン</t>
    </rPh>
    <rPh sb="9" eb="11">
      <t>キョウキュウ</t>
    </rPh>
    <rPh sb="11" eb="13">
      <t>デンリョク</t>
    </rPh>
    <rPh sb="13" eb="14">
      <t>リョウ</t>
    </rPh>
    <rPh sb="15" eb="17">
      <t>ソウデン</t>
    </rPh>
    <rPh sb="17" eb="18">
      <t>タン</t>
    </rPh>
    <phoneticPr fontId="15"/>
  </si>
  <si>
    <t>単位発熱量</t>
    <rPh sb="0" eb="2">
      <t>タンイ</t>
    </rPh>
    <rPh sb="2" eb="4">
      <t>ハツネツ</t>
    </rPh>
    <rPh sb="4" eb="5">
      <t>リョウ</t>
    </rPh>
    <phoneticPr fontId="15"/>
  </si>
  <si>
    <t>把握分</t>
    <rPh sb="0" eb="2">
      <t>ハアク</t>
    </rPh>
    <rPh sb="2" eb="3">
      <t>ブン</t>
    </rPh>
    <phoneticPr fontId="15"/>
  </si>
  <si>
    <t>石炭平均</t>
    <rPh sb="0" eb="2">
      <t>セキタン</t>
    </rPh>
    <rPh sb="2" eb="4">
      <t>ヘイキン</t>
    </rPh>
    <phoneticPr fontId="15"/>
  </si>
  <si>
    <t>石油平均</t>
    <rPh sb="0" eb="2">
      <t>セキユ</t>
    </rPh>
    <rPh sb="2" eb="4">
      <t>ヘイキン</t>
    </rPh>
    <phoneticPr fontId="15"/>
  </si>
  <si>
    <t>LNG平均</t>
    <rPh sb="3" eb="5">
      <t>ヘイキン</t>
    </rPh>
    <phoneticPr fontId="15"/>
  </si>
  <si>
    <t>係数表５：発電端熱効率</t>
    <rPh sb="0" eb="2">
      <t>ケイスウ</t>
    </rPh>
    <rPh sb="5" eb="7">
      <t>ハツデン</t>
    </rPh>
    <rPh sb="7" eb="8">
      <t>タン</t>
    </rPh>
    <rPh sb="8" eb="9">
      <t>ネツ</t>
    </rPh>
    <rPh sb="9" eb="11">
      <t>コウリツ</t>
    </rPh>
    <phoneticPr fontId="15"/>
  </si>
  <si>
    <t>発電端熱効率</t>
    <rPh sb="0" eb="2">
      <t>ハツデン</t>
    </rPh>
    <rPh sb="2" eb="3">
      <t>タン</t>
    </rPh>
    <rPh sb="3" eb="4">
      <t>ネツ</t>
    </rPh>
    <rPh sb="4" eb="6">
      <t>コウリツ</t>
    </rPh>
    <phoneticPr fontId="15"/>
  </si>
  <si>
    <t>事業用発電</t>
    <rPh sb="0" eb="3">
      <t>ジギョウヨウ</t>
    </rPh>
    <rPh sb="3" eb="5">
      <t>ハツデン</t>
    </rPh>
    <phoneticPr fontId="15"/>
  </si>
  <si>
    <t>自家用発電</t>
    <rPh sb="0" eb="3">
      <t>ジカヨウ</t>
    </rPh>
    <rPh sb="3" eb="5">
      <t>ハツデン</t>
    </rPh>
    <phoneticPr fontId="15"/>
  </si>
  <si>
    <t>事業用・自家用の平均</t>
    <rPh sb="0" eb="3">
      <t>ジギョウヨウ</t>
    </rPh>
    <rPh sb="4" eb="7">
      <t>ジカヨウ</t>
    </rPh>
    <rPh sb="8" eb="10">
      <t>ヘイキン</t>
    </rPh>
    <phoneticPr fontId="15"/>
  </si>
  <si>
    <t>No.</t>
    <phoneticPr fontId="15"/>
  </si>
  <si>
    <t>%</t>
    <phoneticPr fontId="15"/>
  </si>
  <si>
    <t>④発電端熱効率</t>
    <rPh sb="1" eb="4">
      <t>ハツデンタン</t>
    </rPh>
    <rPh sb="4" eb="5">
      <t>ネツ</t>
    </rPh>
    <rPh sb="5" eb="7">
      <t>コウリツ</t>
    </rPh>
    <phoneticPr fontId="15"/>
  </si>
  <si>
    <t>②燃料種別</t>
    <rPh sb="1" eb="3">
      <t>ネンリョウ</t>
    </rPh>
    <rPh sb="3" eb="4">
      <t>シュ</t>
    </rPh>
    <rPh sb="4" eb="5">
      <t>ベツ</t>
    </rPh>
    <phoneticPr fontId="15"/>
  </si>
  <si>
    <t>千ｋWh</t>
    <rPh sb="0" eb="1">
      <t>セン</t>
    </rPh>
    <phoneticPr fontId="15"/>
  </si>
  <si>
    <t>石炭平均</t>
  </si>
  <si>
    <t>石油平均</t>
  </si>
  <si>
    <t>LNG平均</t>
  </si>
  <si>
    <t>（発電端熱効率につき、変更の必要がある場合には上書きしてください）</t>
    <rPh sb="1" eb="3">
      <t>ハツデン</t>
    </rPh>
    <rPh sb="3" eb="4">
      <t>タン</t>
    </rPh>
    <rPh sb="4" eb="5">
      <t>ネツ</t>
    </rPh>
    <rPh sb="5" eb="7">
      <t>コウリツ</t>
    </rPh>
    <rPh sb="11" eb="13">
      <t>ヘンコウ</t>
    </rPh>
    <rPh sb="14" eb="16">
      <t>ヒツヨウ</t>
    </rPh>
    <rPh sb="19" eb="21">
      <t>バアイ</t>
    </rPh>
    <rPh sb="23" eb="25">
      <t>ウワガ</t>
    </rPh>
    <phoneticPr fontId="15"/>
  </si>
  <si>
    <t>都内への供給電力量（千kWh）</t>
    <rPh sb="0" eb="2">
      <t>トナイ</t>
    </rPh>
    <rPh sb="4" eb="6">
      <t>キョウキュウ</t>
    </rPh>
    <rPh sb="6" eb="8">
      <t>デンリョク</t>
    </rPh>
    <rPh sb="8" eb="9">
      <t>リョウ</t>
    </rPh>
    <rPh sb="10" eb="11">
      <t>セン</t>
    </rPh>
    <phoneticPr fontId="15"/>
  </si>
  <si>
    <t>都内分
（推計）</t>
    <rPh sb="0" eb="2">
      <t>トナイ</t>
    </rPh>
    <rPh sb="2" eb="3">
      <t>ブン</t>
    </rPh>
    <rPh sb="5" eb="7">
      <t>スイケイ</t>
    </rPh>
    <phoneticPr fontId="15"/>
  </si>
  <si>
    <t>出典：環境省資料</t>
    <rPh sb="0" eb="2">
      <t>シュッテン</t>
    </rPh>
    <rPh sb="3" eb="6">
      <t>カンキョウショウ</t>
    </rPh>
    <rPh sb="6" eb="8">
      <t>シリョウ</t>
    </rPh>
    <phoneticPr fontId="15"/>
  </si>
  <si>
    <t>算定式①</t>
    <rPh sb="0" eb="2">
      <t>サンテイ</t>
    </rPh>
    <rPh sb="2" eb="3">
      <t>シキ</t>
    </rPh>
    <phoneticPr fontId="15"/>
  </si>
  <si>
    <t>③受電電力量（燃料種別）</t>
    <rPh sb="1" eb="3">
      <t>ジュデン</t>
    </rPh>
    <rPh sb="3" eb="5">
      <t>デンリョク</t>
    </rPh>
    <rPh sb="5" eb="6">
      <t>リョウ</t>
    </rPh>
    <rPh sb="7" eb="9">
      <t>ネンリョウ</t>
    </rPh>
    <rPh sb="9" eb="10">
      <t>シュ</t>
    </rPh>
    <rPh sb="10" eb="11">
      <t>ベツ</t>
    </rPh>
    <phoneticPr fontId="15"/>
  </si>
  <si>
    <t>算定式②</t>
    <rPh sb="0" eb="2">
      <t>サンテイ</t>
    </rPh>
    <rPh sb="2" eb="3">
      <t>シキ</t>
    </rPh>
    <phoneticPr fontId="15"/>
  </si>
  <si>
    <t>算定式③</t>
    <rPh sb="0" eb="2">
      <t>サンテイ</t>
    </rPh>
    <rPh sb="2" eb="3">
      <t>シキ</t>
    </rPh>
    <phoneticPr fontId="15"/>
  </si>
  <si>
    <t>②燃料区分</t>
    <rPh sb="1" eb="3">
      <t>ネンリョウ</t>
    </rPh>
    <rPh sb="3" eb="5">
      <t>クブン</t>
    </rPh>
    <phoneticPr fontId="15"/>
  </si>
  <si>
    <t>算定式④</t>
    <rPh sb="0" eb="2">
      <t>サンテイ</t>
    </rPh>
    <rPh sb="2" eb="3">
      <t>シキ</t>
    </rPh>
    <phoneticPr fontId="15"/>
  </si>
  <si>
    <t>算定式⑤</t>
    <rPh sb="0" eb="2">
      <t>サンテイ</t>
    </rPh>
    <rPh sb="2" eb="3">
      <t>シキ</t>
    </rPh>
    <phoneticPr fontId="15"/>
  </si>
  <si>
    <t>③発熱量の総量</t>
    <rPh sb="1" eb="3">
      <t>ハツネツ</t>
    </rPh>
    <rPh sb="3" eb="4">
      <t>リョウ</t>
    </rPh>
    <rPh sb="5" eb="6">
      <t>ソウ</t>
    </rPh>
    <rPh sb="6" eb="7">
      <t>リョウ</t>
    </rPh>
    <phoneticPr fontId="15"/>
  </si>
  <si>
    <t>③受電電力量（燃料区分別）</t>
    <rPh sb="1" eb="3">
      <t>ジュデン</t>
    </rPh>
    <rPh sb="3" eb="5">
      <t>デンリョク</t>
    </rPh>
    <rPh sb="5" eb="6">
      <t>リョウ</t>
    </rPh>
    <rPh sb="7" eb="9">
      <t>ネンリョウ</t>
    </rPh>
    <rPh sb="9" eb="11">
      <t>クブン</t>
    </rPh>
    <rPh sb="11" eb="12">
      <t>ベツ</t>
    </rPh>
    <phoneticPr fontId="15"/>
  </si>
  <si>
    <t>⑤燃料使用量</t>
    <rPh sb="1" eb="3">
      <t>ネンリョウ</t>
    </rPh>
    <rPh sb="3" eb="6">
      <t>シヨウリョウ</t>
    </rPh>
    <phoneticPr fontId="15"/>
  </si>
  <si>
    <t>⑤発熱量の総量</t>
    <rPh sb="1" eb="3">
      <t>ハツネツ</t>
    </rPh>
    <rPh sb="3" eb="4">
      <t>リョウ</t>
    </rPh>
    <rPh sb="5" eb="7">
      <t>ソウリョウ</t>
    </rPh>
    <phoneticPr fontId="15"/>
  </si>
  <si>
    <t>控除電力の合計</t>
    <rPh sb="0" eb="2">
      <t>コウジョ</t>
    </rPh>
    <rPh sb="2" eb="4">
      <t>デンリョク</t>
    </rPh>
    <rPh sb="5" eb="7">
      <t>ゴウケイ</t>
    </rPh>
    <phoneticPr fontId="15"/>
  </si>
  <si>
    <t>⑥備考</t>
    <rPh sb="1" eb="3">
      <t>ビコウ</t>
    </rPh>
    <phoneticPr fontId="15"/>
  </si>
  <si>
    <t>⑧備考</t>
    <rPh sb="1" eb="3">
      <t>ビコウ</t>
    </rPh>
    <phoneticPr fontId="15"/>
  </si>
  <si>
    <t>-</t>
    <phoneticPr fontId="15"/>
  </si>
  <si>
    <t>-</t>
    <phoneticPr fontId="15"/>
  </si>
  <si>
    <t>②施設の種類</t>
    <rPh sb="1" eb="3">
      <t>シセツ</t>
    </rPh>
    <rPh sb="4" eb="6">
      <t>シュルイ</t>
    </rPh>
    <phoneticPr fontId="15"/>
  </si>
  <si>
    <t>③位置(住所)</t>
    <rPh sb="1" eb="3">
      <t>イチ</t>
    </rPh>
    <phoneticPr fontId="15"/>
  </si>
  <si>
    <t>④発電主体</t>
    <rPh sb="1" eb="3">
      <t>ハツデン</t>
    </rPh>
    <rPh sb="3" eb="5">
      <t>シュタイ</t>
    </rPh>
    <phoneticPr fontId="15"/>
  </si>
  <si>
    <t>⑤コージェネの有無</t>
    <rPh sb="7" eb="9">
      <t>ウム</t>
    </rPh>
    <phoneticPr fontId="15"/>
  </si>
  <si>
    <t>⑧補機での消費電力量：年度計</t>
    <rPh sb="1" eb="2">
      <t>ホ</t>
    </rPh>
    <rPh sb="2" eb="3">
      <t>キ</t>
    </rPh>
    <rPh sb="5" eb="7">
      <t>ショウヒ</t>
    </rPh>
    <rPh sb="7" eb="9">
      <t>デンリョク</t>
    </rPh>
    <rPh sb="9" eb="10">
      <t>リョウ</t>
    </rPh>
    <rPh sb="11" eb="13">
      <t>ネンド</t>
    </rPh>
    <rPh sb="13" eb="14">
      <t>ケイ</t>
    </rPh>
    <phoneticPr fontId="15"/>
  </si>
  <si>
    <t>⑨送電端電力量</t>
    <phoneticPr fontId="15"/>
  </si>
  <si>
    <t>⑩当該発電所からの仕入れ量</t>
    <rPh sb="1" eb="3">
      <t>トウガイ</t>
    </rPh>
    <rPh sb="3" eb="5">
      <t>ハツデン</t>
    </rPh>
    <rPh sb="5" eb="6">
      <t>ジョ</t>
    </rPh>
    <rPh sb="9" eb="11">
      <t>シイ</t>
    </rPh>
    <rPh sb="12" eb="13">
      <t>リョウ</t>
    </rPh>
    <phoneticPr fontId="15"/>
  </si>
  <si>
    <t>⑪供給熱量</t>
    <rPh sb="1" eb="3">
      <t>キョウキュウ</t>
    </rPh>
    <rPh sb="3" eb="5">
      <t>ネツリョウ</t>
    </rPh>
    <phoneticPr fontId="15"/>
  </si>
  <si>
    <t>⑱使用燃料</t>
    <rPh sb="1" eb="3">
      <t>シヨウ</t>
    </rPh>
    <rPh sb="3" eb="5">
      <t>ネンリョウ</t>
    </rPh>
    <phoneticPr fontId="15"/>
  </si>
  <si>
    <t>施設の種類</t>
    <rPh sb="0" eb="2">
      <t>シセツ</t>
    </rPh>
    <rPh sb="3" eb="5">
      <t>シュルイ</t>
    </rPh>
    <phoneticPr fontId="15"/>
  </si>
  <si>
    <t>1.発電所</t>
    <rPh sb="2" eb="4">
      <t>ハツデン</t>
    </rPh>
    <rPh sb="4" eb="5">
      <t>ショ</t>
    </rPh>
    <phoneticPr fontId="15"/>
  </si>
  <si>
    <t>2.清掃工場</t>
    <rPh sb="2" eb="4">
      <t>セイソウ</t>
    </rPh>
    <rPh sb="4" eb="6">
      <t>コウジョウ</t>
    </rPh>
    <phoneticPr fontId="15"/>
  </si>
  <si>
    <t>用途</t>
    <rPh sb="0" eb="2">
      <t>ヨウト</t>
    </rPh>
    <phoneticPr fontId="15"/>
  </si>
  <si>
    <t>⑲使用燃料</t>
    <rPh sb="1" eb="3">
      <t>シヨウ</t>
    </rPh>
    <rPh sb="3" eb="5">
      <t>ネンリョウ</t>
    </rPh>
    <phoneticPr fontId="15"/>
  </si>
  <si>
    <t>その他燃料の単位</t>
    <rPh sb="2" eb="3">
      <t>タ</t>
    </rPh>
    <rPh sb="3" eb="5">
      <t>ネンリョウ</t>
    </rPh>
    <rPh sb="6" eb="8">
      <t>タンイ</t>
    </rPh>
    <phoneticPr fontId="15"/>
  </si>
  <si>
    <t>千m3</t>
    <rPh sb="0" eb="1">
      <t>セン</t>
    </rPh>
    <phoneticPr fontId="15"/>
  </si>
  <si>
    <t>エネルギー種別check:6</t>
    <rPh sb="5" eb="7">
      <t>シュベツ</t>
    </rPh>
    <phoneticPr fontId="15"/>
  </si>
  <si>
    <t>エネルギー種別check:清掃工場</t>
    <rPh sb="5" eb="7">
      <t>シュベツ</t>
    </rPh>
    <rPh sb="13" eb="15">
      <t>セイソウ</t>
    </rPh>
    <rPh sb="15" eb="17">
      <t>コウジョウ</t>
    </rPh>
    <phoneticPr fontId="15"/>
  </si>
  <si>
    <t>総投入エネルギー量</t>
    <rPh sb="0" eb="1">
      <t>ソウ</t>
    </rPh>
    <rPh sb="1" eb="3">
      <t>トウニュウ</t>
    </rPh>
    <rPh sb="8" eb="9">
      <t>リョウ</t>
    </rPh>
    <phoneticPr fontId="15"/>
  </si>
  <si>
    <t>発電効率</t>
    <rPh sb="0" eb="2">
      <t>ハツデン</t>
    </rPh>
    <rPh sb="2" eb="4">
      <t>コウリツ</t>
    </rPh>
    <phoneticPr fontId="15"/>
  </si>
  <si>
    <t>出典：特定排出者の事業活動に伴う温室効果ガスの排出量の算定に関する省令：別表第一</t>
    <rPh sb="0" eb="2">
      <t>シュッテン</t>
    </rPh>
    <rPh sb="3" eb="5">
      <t>トクテイ</t>
    </rPh>
    <rPh sb="5" eb="8">
      <t>ハイシュツシャ</t>
    </rPh>
    <rPh sb="9" eb="11">
      <t>ジギョウ</t>
    </rPh>
    <rPh sb="11" eb="13">
      <t>カツドウ</t>
    </rPh>
    <rPh sb="14" eb="15">
      <t>トモナ</t>
    </rPh>
    <rPh sb="16" eb="18">
      <t>オンシツ</t>
    </rPh>
    <rPh sb="18" eb="20">
      <t>コウカ</t>
    </rPh>
    <rPh sb="23" eb="25">
      <t>ハイシュツ</t>
    </rPh>
    <rPh sb="25" eb="26">
      <t>リョウ</t>
    </rPh>
    <rPh sb="27" eb="29">
      <t>サンテイ</t>
    </rPh>
    <rPh sb="30" eb="31">
      <t>カン</t>
    </rPh>
    <rPh sb="33" eb="35">
      <t>ショウレイ</t>
    </rPh>
    <phoneticPr fontId="15"/>
  </si>
  <si>
    <t>補機分</t>
    <rPh sb="0" eb="1">
      <t>ホ</t>
    </rPh>
    <rPh sb="1" eb="2">
      <t>キ</t>
    </rPh>
    <rPh sb="2" eb="3">
      <t>ブン</t>
    </rPh>
    <phoneticPr fontId="15"/>
  </si>
  <si>
    <t>1.発電側</t>
    <rPh sb="2" eb="4">
      <t>ハツデン</t>
    </rPh>
    <rPh sb="4" eb="5">
      <t>ガワ</t>
    </rPh>
    <phoneticPr fontId="15"/>
  </si>
  <si>
    <t>2.供給電力側</t>
    <rPh sb="2" eb="4">
      <t>キョウキュウ</t>
    </rPh>
    <rPh sb="4" eb="6">
      <t>デンリョク</t>
    </rPh>
    <rPh sb="6" eb="7">
      <t>ガワ</t>
    </rPh>
    <phoneticPr fontId="15"/>
  </si>
  <si>
    <t>清掃工場非バイオマス分発電量（千kWh）</t>
    <rPh sb="0" eb="2">
      <t>セイソウ</t>
    </rPh>
    <rPh sb="2" eb="4">
      <t>コウジョウ</t>
    </rPh>
    <rPh sb="4" eb="5">
      <t>ヒ</t>
    </rPh>
    <rPh sb="10" eb="11">
      <t>ブン</t>
    </rPh>
    <rPh sb="11" eb="13">
      <t>ハツデン</t>
    </rPh>
    <rPh sb="13" eb="14">
      <t>リョウ</t>
    </rPh>
    <rPh sb="15" eb="16">
      <t>セン</t>
    </rPh>
    <phoneticPr fontId="15"/>
  </si>
  <si>
    <t>⑮バイオマス対象／非対象</t>
    <rPh sb="6" eb="8">
      <t>タイショウ</t>
    </rPh>
    <rPh sb="9" eb="12">
      <t>ヒタイショウ</t>
    </rPh>
    <phoneticPr fontId="15"/>
  </si>
  <si>
    <t>バイオマス対象/非対象</t>
    <rPh sb="5" eb="7">
      <t>タイショウ</t>
    </rPh>
    <rPh sb="8" eb="11">
      <t>ヒタイショウ</t>
    </rPh>
    <phoneticPr fontId="15"/>
  </si>
  <si>
    <t>1.バイオマス対象電源</t>
    <rPh sb="7" eb="9">
      <t>タイショウ</t>
    </rPh>
    <rPh sb="9" eb="11">
      <t>デンゲン</t>
    </rPh>
    <phoneticPr fontId="15"/>
  </si>
  <si>
    <t>2.バイオマス非対象電源</t>
    <rPh sb="7" eb="8">
      <t>ヒ</t>
    </rPh>
    <phoneticPr fontId="15"/>
  </si>
  <si>
    <t>④当該電気事業者販売電力量（全国）</t>
    <rPh sb="1" eb="3">
      <t>トウガイ</t>
    </rPh>
    <rPh sb="3" eb="8">
      <t>デンキジギョウシャ</t>
    </rPh>
    <rPh sb="8" eb="10">
      <t>ハンバイ</t>
    </rPh>
    <rPh sb="10" eb="13">
      <t>デンリョクリョウ</t>
    </rPh>
    <rPh sb="14" eb="16">
      <t>ゼンコク</t>
    </rPh>
    <phoneticPr fontId="15"/>
  </si>
  <si>
    <t>①固定価格買取制度による当該電気事業者買取電力量</t>
    <rPh sb="1" eb="5">
      <t>コテイカカク</t>
    </rPh>
    <rPh sb="5" eb="9">
      <t>カイトリセイド</t>
    </rPh>
    <rPh sb="12" eb="14">
      <t>トウガイ</t>
    </rPh>
    <rPh sb="14" eb="16">
      <t>デンキ</t>
    </rPh>
    <rPh sb="16" eb="19">
      <t>ジギョウシャ</t>
    </rPh>
    <rPh sb="19" eb="21">
      <t>カイトリ</t>
    </rPh>
    <rPh sb="21" eb="24">
      <t>デンリョクリョウ</t>
    </rPh>
    <phoneticPr fontId="15"/>
  </si>
  <si>
    <t>③販売電力量（全国総量）</t>
    <rPh sb="1" eb="3">
      <t>ハンバイ</t>
    </rPh>
    <rPh sb="3" eb="6">
      <t>デンリョクリョウ</t>
    </rPh>
    <rPh sb="7" eb="9">
      <t>ゼンコク</t>
    </rPh>
    <rPh sb="9" eb="11">
      <t>ソウリョウ</t>
    </rPh>
    <phoneticPr fontId="15"/>
  </si>
  <si>
    <t>②受電電力量（燃料種別）</t>
    <rPh sb="1" eb="3">
      <t>ジュデン</t>
    </rPh>
    <rPh sb="3" eb="5">
      <t>デンリョク</t>
    </rPh>
    <rPh sb="5" eb="6">
      <t>リョウ</t>
    </rPh>
    <rPh sb="7" eb="9">
      <t>ネンリョウ</t>
    </rPh>
    <rPh sb="9" eb="10">
      <t>シュ</t>
    </rPh>
    <rPh sb="10" eb="11">
      <t>ベツ</t>
    </rPh>
    <phoneticPr fontId="15"/>
  </si>
  <si>
    <t>⑫補機以外での事業所内消費</t>
    <rPh sb="1" eb="2">
      <t>ホ</t>
    </rPh>
    <rPh sb="2" eb="3">
      <t>キ</t>
    </rPh>
    <rPh sb="3" eb="5">
      <t>イガイ</t>
    </rPh>
    <rPh sb="7" eb="9">
      <t>ジギョウ</t>
    </rPh>
    <rPh sb="9" eb="10">
      <t>ショ</t>
    </rPh>
    <rPh sb="10" eb="11">
      <t>ナイ</t>
    </rPh>
    <rPh sb="11" eb="13">
      <t>ショウヒ</t>
    </rPh>
    <phoneticPr fontId="15"/>
  </si>
  <si>
    <t>　未利用エネルギー等による利用量</t>
    <rPh sb="1" eb="4">
      <t>ミリヨウ</t>
    </rPh>
    <rPh sb="9" eb="10">
      <t>トウ</t>
    </rPh>
    <rPh sb="13" eb="15">
      <t>リヨウ</t>
    </rPh>
    <rPh sb="15" eb="16">
      <t>リョウ</t>
    </rPh>
    <phoneticPr fontId="15"/>
  </si>
  <si>
    <t>　未利用エネルギー等利用率</t>
    <rPh sb="1" eb="4">
      <t>ミリヨウ</t>
    </rPh>
    <rPh sb="9" eb="10">
      <t>トウ</t>
    </rPh>
    <rPh sb="10" eb="12">
      <t>リヨウ</t>
    </rPh>
    <rPh sb="12" eb="13">
      <t>リツ</t>
    </rPh>
    <phoneticPr fontId="15"/>
  </si>
  <si>
    <t>利用量
(千kWh)</t>
    <rPh sb="0" eb="2">
      <t>リヨウ</t>
    </rPh>
    <rPh sb="2" eb="3">
      <t>リョウ</t>
    </rPh>
    <rPh sb="5" eb="6">
      <t>セン</t>
    </rPh>
    <phoneticPr fontId="15"/>
  </si>
  <si>
    <t>利用率
（％）</t>
    <rPh sb="0" eb="2">
      <t>リヨウ</t>
    </rPh>
    <rPh sb="2" eb="3">
      <t>リツ</t>
    </rPh>
    <phoneticPr fontId="15"/>
  </si>
  <si>
    <t>⑨FIT対象/非対象</t>
    <rPh sb="4" eb="6">
      <t>タイショウ</t>
    </rPh>
    <rPh sb="7" eb="10">
      <t>ヒタイショウ</t>
    </rPh>
    <phoneticPr fontId="15"/>
  </si>
  <si>
    <t>⑯FIT対象/非対象</t>
    <rPh sb="4" eb="6">
      <t>タイショウ</t>
    </rPh>
    <rPh sb="7" eb="8">
      <t>ヒ</t>
    </rPh>
    <rPh sb="8" eb="10">
      <t>タイショウ</t>
    </rPh>
    <phoneticPr fontId="15"/>
  </si>
  <si>
    <t>⑰バイオマス比率</t>
    <rPh sb="6" eb="8">
      <t>ヒリツ</t>
    </rPh>
    <phoneticPr fontId="15"/>
  </si>
  <si>
    <t>Check Code　（FIT電気）</t>
    <rPh sb="15" eb="17">
      <t>デンキ</t>
    </rPh>
    <phoneticPr fontId="15"/>
  </si>
  <si>
    <t>FIT電気check</t>
    <rPh sb="3" eb="5">
      <t>デンキ</t>
    </rPh>
    <phoneticPr fontId="15"/>
  </si>
  <si>
    <t xml:space="preserve">  ＦＩＴ電気による利用量（自社以外分を含む）</t>
    <rPh sb="5" eb="7">
      <t>デンキ</t>
    </rPh>
    <rPh sb="10" eb="12">
      <t>リヨウ</t>
    </rPh>
    <rPh sb="12" eb="13">
      <t>リョウ</t>
    </rPh>
    <rPh sb="14" eb="16">
      <t>ジシャ</t>
    </rPh>
    <rPh sb="16" eb="18">
      <t>イガイ</t>
    </rPh>
    <rPh sb="18" eb="19">
      <t>ブン</t>
    </rPh>
    <rPh sb="20" eb="21">
      <t>フク</t>
    </rPh>
    <phoneticPr fontId="15"/>
  </si>
  <si>
    <t>　ＦＩＴ電気利用率</t>
    <rPh sb="4" eb="6">
      <t>デンキ</t>
    </rPh>
    <rPh sb="6" eb="9">
      <t>リヨウリツ</t>
    </rPh>
    <phoneticPr fontId="15"/>
  </si>
  <si>
    <t>　再生可能エネルギー（ＦＩＴ電気を含む）による利用量（自社以外分を含む）</t>
    <rPh sb="1" eb="3">
      <t>サイセイ</t>
    </rPh>
    <rPh sb="3" eb="5">
      <t>カノウ</t>
    </rPh>
    <rPh sb="23" eb="25">
      <t>リヨウ</t>
    </rPh>
    <rPh sb="25" eb="26">
      <t>リョウ</t>
    </rPh>
    <rPh sb="26" eb="27">
      <t>デンリョウ</t>
    </rPh>
    <rPh sb="27" eb="29">
      <t>ジシャ</t>
    </rPh>
    <rPh sb="29" eb="31">
      <t>イガイ</t>
    </rPh>
    <rPh sb="31" eb="32">
      <t>ブン</t>
    </rPh>
    <rPh sb="33" eb="34">
      <t>フク</t>
    </rPh>
    <phoneticPr fontId="15"/>
  </si>
  <si>
    <t>　再生可能エネルギー（ＦＩＴ電気を含む）利用率</t>
    <rPh sb="1" eb="3">
      <t>サイセイ</t>
    </rPh>
    <rPh sb="3" eb="5">
      <t>カノウ</t>
    </rPh>
    <rPh sb="20" eb="22">
      <t>リヨウ</t>
    </rPh>
    <rPh sb="22" eb="23">
      <t>リツ</t>
    </rPh>
    <phoneticPr fontId="15"/>
  </si>
  <si>
    <r>
      <t>再生可能</t>
    </r>
    <r>
      <rPr>
        <sz val="11"/>
        <rFont val="ＭＳ Ｐゴシック"/>
        <family val="3"/>
        <charset val="128"/>
      </rPr>
      <t>エネルギー（ＦＩＴ非対象電源）</t>
    </r>
    <rPh sb="0" eb="2">
      <t>サイセイ</t>
    </rPh>
    <rPh sb="2" eb="4">
      <t>カノウ</t>
    </rPh>
    <rPh sb="13" eb="14">
      <t>ヒ</t>
    </rPh>
    <rPh sb="14" eb="16">
      <t>タイショウ</t>
    </rPh>
    <rPh sb="16" eb="18">
      <t>デンゲン</t>
    </rPh>
    <phoneticPr fontId="15"/>
  </si>
  <si>
    <r>
      <t>再生可能</t>
    </r>
    <r>
      <rPr>
        <sz val="11"/>
        <rFont val="ＭＳ Ｐゴシック"/>
        <family val="3"/>
        <charset val="128"/>
      </rPr>
      <t>エネルギー（ＦＩＴ非対象電源）</t>
    </r>
    <rPh sb="0" eb="2">
      <t>サイセイ</t>
    </rPh>
    <rPh sb="2" eb="4">
      <t>カノウ</t>
    </rPh>
    <phoneticPr fontId="15"/>
  </si>
  <si>
    <t>使用燃料：化石燃料（４）</t>
    <rPh sb="0" eb="2">
      <t>シヨウ</t>
    </rPh>
    <rPh sb="2" eb="4">
      <t>ネンリョウ</t>
    </rPh>
    <rPh sb="5" eb="7">
      <t>カセキ</t>
    </rPh>
    <rPh sb="7" eb="9">
      <t>ネンリョウ</t>
    </rPh>
    <phoneticPr fontId="15"/>
  </si>
  <si>
    <t>使用燃料：化石燃料（５）</t>
    <rPh sb="0" eb="2">
      <t>シヨウ</t>
    </rPh>
    <rPh sb="2" eb="4">
      <t>ネンリョウ</t>
    </rPh>
    <rPh sb="5" eb="7">
      <t>カセキ</t>
    </rPh>
    <rPh sb="7" eb="9">
      <t>ネンリョウ</t>
    </rPh>
    <phoneticPr fontId="15"/>
  </si>
  <si>
    <t>使用燃料：化石燃料（６）</t>
    <rPh sb="0" eb="2">
      <t>シヨウ</t>
    </rPh>
    <rPh sb="2" eb="4">
      <t>ネンリョウ</t>
    </rPh>
    <rPh sb="5" eb="7">
      <t>カセキ</t>
    </rPh>
    <rPh sb="7" eb="9">
      <t>ネンリョウ</t>
    </rPh>
    <phoneticPr fontId="15"/>
  </si>
  <si>
    <t>使用燃料：化石燃料（７）</t>
    <rPh sb="0" eb="2">
      <t>シヨウ</t>
    </rPh>
    <rPh sb="2" eb="4">
      <t>ネンリョウ</t>
    </rPh>
    <rPh sb="5" eb="7">
      <t>カセキ</t>
    </rPh>
    <rPh sb="7" eb="9">
      <t>ネンリョウ</t>
    </rPh>
    <phoneticPr fontId="15"/>
  </si>
  <si>
    <t>エネルギー種別check:7</t>
    <rPh sb="5" eb="7">
      <t>シュベツ</t>
    </rPh>
    <phoneticPr fontId="15"/>
  </si>
  <si>
    <t>エネルギー種別check:8</t>
    <rPh sb="5" eb="7">
      <t>シュベツ</t>
    </rPh>
    <phoneticPr fontId="15"/>
  </si>
  <si>
    <t>エネルギー種別check:9</t>
    <rPh sb="5" eb="7">
      <t>シュベツ</t>
    </rPh>
    <phoneticPr fontId="15"/>
  </si>
  <si>
    <t>エネルギー種別check:10</t>
    <rPh sb="5" eb="7">
      <t>シュベツ</t>
    </rPh>
    <phoneticPr fontId="15"/>
  </si>
  <si>
    <t>⑤備考</t>
    <rPh sb="1" eb="3">
      <t>ビコウ</t>
    </rPh>
    <phoneticPr fontId="15"/>
  </si>
  <si>
    <t>②A2（卸取引所）</t>
    <rPh sb="4" eb="5">
      <t>オロシ</t>
    </rPh>
    <rPh sb="5" eb="7">
      <t>トリヒキ</t>
    </rPh>
    <rPh sb="7" eb="8">
      <t>ショ</t>
    </rPh>
    <phoneticPr fontId="15"/>
  </si>
  <si>
    <t>都内を管轄する一般送配電事業者</t>
    <rPh sb="0" eb="1">
      <t>ト</t>
    </rPh>
    <rPh sb="1" eb="2">
      <t>ナイ</t>
    </rPh>
    <rPh sb="3" eb="5">
      <t>カンカツ</t>
    </rPh>
    <phoneticPr fontId="15"/>
  </si>
  <si>
    <t>表４－２分発電量（千kWh）</t>
    <rPh sb="0" eb="1">
      <t>ヒョウ</t>
    </rPh>
    <rPh sb="4" eb="5">
      <t>ブン</t>
    </rPh>
    <rPh sb="5" eb="7">
      <t>ハツデン</t>
    </rPh>
    <rPh sb="7" eb="8">
      <t>リョウ</t>
    </rPh>
    <rPh sb="9" eb="10">
      <t>セン</t>
    </rPh>
    <phoneticPr fontId="15"/>
  </si>
  <si>
    <r>
      <t>kg-CO</t>
    </r>
    <r>
      <rPr>
        <vertAlign val="subscript"/>
        <sz val="10"/>
        <rFont val="ＭＳ Ｐゴシック"/>
        <family val="3"/>
        <charset val="128"/>
      </rPr>
      <t>2</t>
    </r>
    <r>
      <rPr>
        <sz val="10"/>
        <rFont val="ＭＳ Ｐゴシック"/>
        <family val="3"/>
        <charset val="128"/>
      </rPr>
      <t>/kWh</t>
    </r>
    <phoneticPr fontId="15"/>
  </si>
  <si>
    <r>
      <t>t-CO</t>
    </r>
    <r>
      <rPr>
        <vertAlign val="subscript"/>
        <sz val="10"/>
        <rFont val="ＭＳ Ｐゴシック"/>
        <family val="3"/>
        <charset val="128"/>
      </rPr>
      <t>2</t>
    </r>
    <phoneticPr fontId="15"/>
  </si>
  <si>
    <r>
      <t>係数表２：化石燃料の発熱量及びCO</t>
    </r>
    <r>
      <rPr>
        <vertAlign val="subscript"/>
        <sz val="10"/>
        <rFont val="ＭＳ Ｐゴシック"/>
        <family val="3"/>
        <charset val="128"/>
      </rPr>
      <t>2</t>
    </r>
    <r>
      <rPr>
        <sz val="10"/>
        <rFont val="ＭＳ Ｐゴシック"/>
        <family val="3"/>
        <charset val="128"/>
      </rPr>
      <t>排出係数</t>
    </r>
    <rPh sb="0" eb="2">
      <t>ケイスウ</t>
    </rPh>
    <rPh sb="5" eb="7">
      <t>カセキ</t>
    </rPh>
    <rPh sb="7" eb="9">
      <t>ネンリョウ</t>
    </rPh>
    <rPh sb="10" eb="12">
      <t>ハツネツ</t>
    </rPh>
    <rPh sb="12" eb="13">
      <t>リョウ</t>
    </rPh>
    <rPh sb="13" eb="14">
      <t>オヨ</t>
    </rPh>
    <rPh sb="18" eb="20">
      <t>ハイシュツ</t>
    </rPh>
    <rPh sb="20" eb="22">
      <t>ケイスウ</t>
    </rPh>
    <phoneticPr fontId="15"/>
  </si>
  <si>
    <r>
      <t>係数表３：未利用エネルギーのCO</t>
    </r>
    <r>
      <rPr>
        <vertAlign val="subscript"/>
        <sz val="10"/>
        <rFont val="ＭＳ Ｐゴシック"/>
        <family val="3"/>
        <charset val="128"/>
      </rPr>
      <t>2</t>
    </r>
    <r>
      <rPr>
        <sz val="10"/>
        <rFont val="ＭＳ Ｐゴシック"/>
        <family val="3"/>
        <charset val="128"/>
      </rPr>
      <t>排出係数</t>
    </r>
    <rPh sb="0" eb="2">
      <t>ケイスウ</t>
    </rPh>
    <rPh sb="5" eb="8">
      <t>ミリヨウ</t>
    </rPh>
    <rPh sb="17" eb="19">
      <t>ハイシュツ</t>
    </rPh>
    <rPh sb="19" eb="21">
      <t>ケイスウ</t>
    </rPh>
    <phoneticPr fontId="15"/>
  </si>
  <si>
    <r>
      <t>t-CO</t>
    </r>
    <r>
      <rPr>
        <vertAlign val="subscript"/>
        <sz val="10"/>
        <rFont val="ＭＳ Ｐゴシック"/>
        <family val="3"/>
        <charset val="128"/>
      </rPr>
      <t>2</t>
    </r>
    <r>
      <rPr>
        <sz val="10"/>
        <rFont val="ＭＳ Ｐゴシック"/>
        <family val="3"/>
        <charset val="128"/>
      </rPr>
      <t>/t</t>
    </r>
    <phoneticPr fontId="15"/>
  </si>
  <si>
    <r>
      <t>CO</t>
    </r>
    <r>
      <rPr>
        <vertAlign val="subscript"/>
        <sz val="10"/>
        <rFont val="ＭＳ Ｐゴシック"/>
        <family val="3"/>
        <charset val="128"/>
      </rPr>
      <t>2</t>
    </r>
    <r>
      <rPr>
        <sz val="10"/>
        <rFont val="ＭＳ Ｐゴシック"/>
        <family val="3"/>
        <charset val="128"/>
      </rPr>
      <t>排出係数
（kg-CO</t>
    </r>
    <r>
      <rPr>
        <vertAlign val="subscript"/>
        <sz val="10"/>
        <rFont val="ＭＳ Ｐゴシック"/>
        <family val="3"/>
        <charset val="128"/>
      </rPr>
      <t>2</t>
    </r>
    <r>
      <rPr>
        <sz val="10"/>
        <rFont val="ＭＳ Ｐゴシック"/>
        <family val="3"/>
        <charset val="128"/>
      </rPr>
      <t>/kWh）</t>
    </r>
    <rPh sb="3" eb="5">
      <t>ハイシュツ</t>
    </rPh>
    <rPh sb="5" eb="7">
      <t>ケイスウ</t>
    </rPh>
    <phoneticPr fontId="15"/>
  </si>
  <si>
    <r>
      <t>係数表４：化石燃料の発熱量及びCO</t>
    </r>
    <r>
      <rPr>
        <vertAlign val="subscript"/>
        <sz val="10"/>
        <rFont val="ＭＳ Ｐゴシック"/>
        <family val="3"/>
        <charset val="128"/>
      </rPr>
      <t>2</t>
    </r>
    <r>
      <rPr>
        <sz val="10"/>
        <rFont val="ＭＳ Ｐゴシック"/>
        <family val="3"/>
        <charset val="128"/>
      </rPr>
      <t>排出係数</t>
    </r>
    <rPh sb="0" eb="2">
      <t>ケイスウ</t>
    </rPh>
    <rPh sb="5" eb="7">
      <t>カセキ</t>
    </rPh>
    <rPh sb="7" eb="9">
      <t>ネンリョウ</t>
    </rPh>
    <rPh sb="10" eb="12">
      <t>ハツネツ</t>
    </rPh>
    <rPh sb="12" eb="13">
      <t>リョウ</t>
    </rPh>
    <rPh sb="13" eb="14">
      <t>オヨ</t>
    </rPh>
    <rPh sb="18" eb="20">
      <t>ハイシュツ</t>
    </rPh>
    <rPh sb="20" eb="22">
      <t>ケイスウ</t>
    </rPh>
    <phoneticPr fontId="15"/>
  </si>
  <si>
    <r>
      <t>GJ/千m</t>
    </r>
    <r>
      <rPr>
        <vertAlign val="superscript"/>
        <sz val="10"/>
        <rFont val="ＭＳ Ｐゴシック"/>
        <family val="3"/>
        <charset val="128"/>
      </rPr>
      <t>3</t>
    </r>
    <phoneticPr fontId="15"/>
  </si>
  <si>
    <r>
      <t>CO</t>
    </r>
    <r>
      <rPr>
        <vertAlign val="subscript"/>
        <sz val="10"/>
        <rFont val="ＭＳ Ｐゴシック"/>
        <family val="3"/>
        <charset val="128"/>
      </rPr>
      <t>2</t>
    </r>
    <r>
      <rPr>
        <sz val="10"/>
        <rFont val="ＭＳ Ｐゴシック"/>
        <family val="3"/>
        <charset val="128"/>
      </rPr>
      <t>排出係数</t>
    </r>
    <rPh sb="3" eb="5">
      <t>ハイシュツ</t>
    </rPh>
    <rPh sb="5" eb="7">
      <t>ケイスウ</t>
    </rPh>
    <phoneticPr fontId="15"/>
  </si>
  <si>
    <r>
      <t>t-CO</t>
    </r>
    <r>
      <rPr>
        <vertAlign val="subscript"/>
        <sz val="10"/>
        <rFont val="ＭＳ Ｐゴシック"/>
        <family val="3"/>
        <charset val="128"/>
      </rPr>
      <t>2</t>
    </r>
    <r>
      <rPr>
        <sz val="10"/>
        <rFont val="ＭＳ Ｐゴシック"/>
        <family val="3"/>
        <charset val="128"/>
      </rPr>
      <t>/燃料単位</t>
    </r>
    <rPh sb="6" eb="8">
      <t>ネンリョウ</t>
    </rPh>
    <rPh sb="8" eb="10">
      <t>タンイ</t>
    </rPh>
    <phoneticPr fontId="15"/>
  </si>
  <si>
    <r>
      <t>CO</t>
    </r>
    <r>
      <rPr>
        <vertAlign val="subscript"/>
        <sz val="10"/>
        <rFont val="ＭＳ Ｐゴシック"/>
        <family val="3"/>
        <charset val="128"/>
      </rPr>
      <t>2</t>
    </r>
    <r>
      <rPr>
        <sz val="10"/>
        <rFont val="ＭＳ Ｐゴシック"/>
        <family val="3"/>
        <charset val="128"/>
      </rPr>
      <t>排出量（燃料１）</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</si>
  <si>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排出量（燃料２）</t>
    </r>
    <rPh sb="3" eb="5">
      <t>ハイシュツ</t>
    </rPh>
    <rPh sb="5" eb="6">
      <t>リョウ</t>
    </rPh>
    <rPh sb="7" eb="9">
      <t>ネンリョウ</t>
    </rPh>
    <phoneticPr fontId="15"/>
  </si>
  <si>
    <r>
      <t>t-CO</t>
    </r>
    <r>
      <rPr>
        <vertAlign val="subscript"/>
        <sz val="10"/>
        <rFont val="ＭＳ Ｐゴシック"/>
        <family val="3"/>
        <charset val="128"/>
      </rPr>
      <t>2</t>
    </r>
    <r>
      <rPr>
        <sz val="10"/>
        <rFont val="ＭＳ Ｐゴシック"/>
        <family val="3"/>
        <charset val="128"/>
      </rPr>
      <t>/GJ</t>
    </r>
    <phoneticPr fontId="15"/>
  </si>
  <si>
    <r>
      <t>CO</t>
    </r>
    <r>
      <rPr>
        <vertAlign val="subscript"/>
        <sz val="10"/>
        <rFont val="ＭＳ Ｐゴシック"/>
        <family val="3"/>
        <charset val="128"/>
      </rPr>
      <t>2</t>
    </r>
    <r>
      <rPr>
        <sz val="10"/>
        <rFont val="ＭＳ Ｐゴシック"/>
        <family val="3"/>
        <charset val="128"/>
      </rPr>
      <t>排出量（燃料３）</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</si>
  <si>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排出量（燃料４）</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</si>
  <si>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排出量（燃料５）</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</si>
  <si>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排出量（燃料６）</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</si>
  <si>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排出量（燃料７）</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</si>
  <si>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排出量（燃料８）</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</si>
  <si>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排出量（燃料９）</t>
    </r>
    <rPh sb="3" eb="5">
      <t>ハイシュツ</t>
    </rPh>
    <rPh sb="5" eb="6">
      <t>リョウ</t>
    </rPh>
    <rPh sb="7" eb="9">
      <t>ネンリョウ</t>
    </rPh>
    <phoneticPr fontId="15"/>
  </si>
  <si>
    <r>
      <t>CO</t>
    </r>
    <r>
      <rPr>
        <vertAlign val="subscript"/>
        <sz val="10"/>
        <rFont val="ＭＳ Ｐゴシック"/>
        <family val="3"/>
        <charset val="128"/>
      </rPr>
      <t>2</t>
    </r>
    <r>
      <rPr>
        <sz val="10"/>
        <rFont val="ＭＳ Ｐゴシック"/>
        <family val="3"/>
        <charset val="128"/>
      </rPr>
      <t>排出量（①、③）</t>
    </r>
    <rPh sb="3" eb="5">
      <t>ハイシュツ</t>
    </rPh>
    <rPh sb="5" eb="6">
      <t>リョウ</t>
    </rPh>
    <phoneticPr fontId="15"/>
  </si>
  <si>
    <r>
      <t>CO</t>
    </r>
    <r>
      <rPr>
        <vertAlign val="subscript"/>
        <sz val="10"/>
        <rFont val="ＭＳ Ｐゴシック"/>
        <family val="3"/>
        <charset val="128"/>
      </rPr>
      <t>2</t>
    </r>
    <r>
      <rPr>
        <sz val="10"/>
        <rFont val="ＭＳ Ｐゴシック"/>
        <family val="3"/>
        <charset val="128"/>
      </rPr>
      <t>排出量（②、④、⑤）</t>
    </r>
    <rPh sb="3" eb="5">
      <t>ハイシュツ</t>
    </rPh>
    <rPh sb="5" eb="6">
      <t>リョウ</t>
    </rPh>
    <phoneticPr fontId="15"/>
  </si>
  <si>
    <r>
      <t>○CO</t>
    </r>
    <r>
      <rPr>
        <vertAlign val="subscript"/>
        <sz val="10"/>
        <rFont val="ＭＳ Ｐゴシック"/>
        <family val="3"/>
        <charset val="128"/>
      </rPr>
      <t>2</t>
    </r>
    <r>
      <rPr>
        <sz val="10"/>
        <rFont val="ＭＳ Ｐゴシック"/>
        <family val="3"/>
        <charset val="128"/>
      </rPr>
      <t>排出量（電力分合計）</t>
    </r>
    <rPh sb="4" eb="6">
      <t>ハイシュツ</t>
    </rPh>
    <rPh sb="6" eb="7">
      <t>リョウ</t>
    </rPh>
    <rPh sb="8" eb="10">
      <t>デンリョク</t>
    </rPh>
    <rPh sb="10" eb="11">
      <t>ブン</t>
    </rPh>
    <rPh sb="11" eb="13">
      <t>ゴウケイ</t>
    </rPh>
    <phoneticPr fontId="15"/>
  </si>
  <si>
    <r>
      <t>各発電所の火力発電のCO</t>
    </r>
    <r>
      <rPr>
        <vertAlign val="subscript"/>
        <sz val="10"/>
        <rFont val="ＭＳ Ｐゴシック"/>
        <family val="3"/>
        <charset val="128"/>
      </rPr>
      <t>2</t>
    </r>
    <r>
      <rPr>
        <sz val="10"/>
        <rFont val="ＭＳ Ｐゴシック"/>
        <family val="3"/>
        <charset val="128"/>
      </rPr>
      <t>排出係数</t>
    </r>
    <rPh sb="0" eb="3">
      <t>カクハツデン</t>
    </rPh>
    <rPh sb="3" eb="4">
      <t>ショ</t>
    </rPh>
    <rPh sb="5" eb="7">
      <t>カリョク</t>
    </rPh>
    <rPh sb="7" eb="9">
      <t>ハツデン</t>
    </rPh>
    <rPh sb="13" eb="15">
      <t>ハイシュツ</t>
    </rPh>
    <rPh sb="15" eb="17">
      <t>ケイスウ</t>
    </rPh>
    <phoneticPr fontId="15"/>
  </si>
  <si>
    <t>　（算定式①～⑤を使用する場合のみ記入してください。）</t>
    <phoneticPr fontId="15"/>
  </si>
  <si>
    <r>
      <t>④CO</t>
    </r>
    <r>
      <rPr>
        <vertAlign val="subscript"/>
        <sz val="10"/>
        <rFont val="ＭＳ Ｐゴシック"/>
        <family val="3"/>
        <charset val="128"/>
      </rPr>
      <t>2</t>
    </r>
    <r>
      <rPr>
        <sz val="10"/>
        <rFont val="ＭＳ Ｐゴシック"/>
        <family val="3"/>
        <charset val="128"/>
      </rPr>
      <t>排出係数</t>
    </r>
    <rPh sb="4" eb="6">
      <t>ハイシュツ</t>
    </rPh>
    <rPh sb="6" eb="8">
      <t>ケイスウ</t>
    </rPh>
    <phoneticPr fontId="15"/>
  </si>
  <si>
    <r>
      <t>⑤CO</t>
    </r>
    <r>
      <rPr>
        <vertAlign val="subscript"/>
        <sz val="10"/>
        <rFont val="ＭＳ Ｐゴシック"/>
        <family val="3"/>
        <charset val="128"/>
      </rPr>
      <t>2</t>
    </r>
    <r>
      <rPr>
        <sz val="10"/>
        <rFont val="ＭＳ Ｐゴシック"/>
        <family val="3"/>
        <charset val="128"/>
      </rPr>
      <t>排出量</t>
    </r>
    <rPh sb="4" eb="6">
      <t>ハイシュツ</t>
    </rPh>
    <rPh sb="6" eb="7">
      <t>リョウ</t>
    </rPh>
    <phoneticPr fontId="15"/>
  </si>
  <si>
    <r>
      <t>⑥CO</t>
    </r>
    <r>
      <rPr>
        <vertAlign val="subscript"/>
        <sz val="10"/>
        <rFont val="ＭＳ Ｐゴシック"/>
        <family val="3"/>
        <charset val="128"/>
      </rPr>
      <t>2</t>
    </r>
    <r>
      <rPr>
        <sz val="10"/>
        <rFont val="ＭＳ Ｐゴシック"/>
        <family val="3"/>
        <charset val="128"/>
      </rPr>
      <t>排出係数</t>
    </r>
    <rPh sb="4" eb="6">
      <t>ハイシュツ</t>
    </rPh>
    <rPh sb="6" eb="8">
      <t>ケイスウ</t>
    </rPh>
    <phoneticPr fontId="15"/>
  </si>
  <si>
    <r>
      <t>⑦CO</t>
    </r>
    <r>
      <rPr>
        <vertAlign val="subscript"/>
        <sz val="10"/>
        <rFont val="ＭＳ Ｐゴシック"/>
        <family val="3"/>
        <charset val="128"/>
      </rPr>
      <t>2</t>
    </r>
    <r>
      <rPr>
        <sz val="10"/>
        <rFont val="ＭＳ Ｐゴシック"/>
        <family val="3"/>
        <charset val="128"/>
      </rPr>
      <t>排出量</t>
    </r>
    <rPh sb="4" eb="6">
      <t>ハイシュツ</t>
    </rPh>
    <rPh sb="6" eb="7">
      <t>リョウ</t>
    </rPh>
    <phoneticPr fontId="15"/>
  </si>
  <si>
    <t>③発熱量の総量</t>
    <phoneticPr fontId="15"/>
  </si>
  <si>
    <r>
      <t>④燃料区分ごとのCO</t>
    </r>
    <r>
      <rPr>
        <vertAlign val="subscript"/>
        <sz val="10"/>
        <rFont val="ＭＳ Ｐゴシック"/>
        <family val="3"/>
        <charset val="128"/>
      </rPr>
      <t>2</t>
    </r>
    <r>
      <rPr>
        <sz val="10"/>
        <rFont val="ＭＳ Ｐゴシック"/>
        <family val="3"/>
        <charset val="128"/>
      </rPr>
      <t>排出係数</t>
    </r>
    <rPh sb="1" eb="3">
      <t>ネンリョウ</t>
    </rPh>
    <rPh sb="3" eb="5">
      <t>クブン</t>
    </rPh>
    <rPh sb="11" eb="13">
      <t>ハイシュツ</t>
    </rPh>
    <rPh sb="13" eb="15">
      <t>ケイスウ</t>
    </rPh>
    <phoneticPr fontId="15"/>
  </si>
  <si>
    <r>
      <t>⑥燃料区分ごとのCO</t>
    </r>
    <r>
      <rPr>
        <vertAlign val="subscript"/>
        <sz val="10"/>
        <rFont val="ＭＳ Ｐゴシック"/>
        <family val="3"/>
        <charset val="128"/>
      </rPr>
      <t>2</t>
    </r>
    <r>
      <rPr>
        <sz val="10"/>
        <rFont val="ＭＳ Ｐゴシック"/>
        <family val="3"/>
        <charset val="128"/>
      </rPr>
      <t>排出係数</t>
    </r>
    <rPh sb="1" eb="3">
      <t>ネンリョウ</t>
    </rPh>
    <rPh sb="3" eb="5">
      <t>クブン</t>
    </rPh>
    <rPh sb="11" eb="13">
      <t>ハイシュツ</t>
    </rPh>
    <rPh sb="13" eb="15">
      <t>ケイスウ</t>
    </rPh>
    <phoneticPr fontId="15"/>
  </si>
  <si>
    <r>
      <t>③事業者別CO</t>
    </r>
    <r>
      <rPr>
        <vertAlign val="subscript"/>
        <sz val="10"/>
        <rFont val="ＭＳ Ｐゴシック"/>
        <family val="3"/>
        <charset val="128"/>
      </rPr>
      <t>2</t>
    </r>
    <r>
      <rPr>
        <sz val="10"/>
        <rFont val="ＭＳ Ｐゴシック"/>
        <family val="3"/>
        <charset val="128"/>
      </rPr>
      <t>排出係数</t>
    </r>
    <rPh sb="1" eb="4">
      <t>ジギョウシャ</t>
    </rPh>
    <rPh sb="4" eb="5">
      <t>ベツ</t>
    </rPh>
    <rPh sb="8" eb="10">
      <t>ハイシュツ</t>
    </rPh>
    <rPh sb="10" eb="12">
      <t>ケイスウ</t>
    </rPh>
    <phoneticPr fontId="15"/>
  </si>
  <si>
    <r>
      <t>④CO</t>
    </r>
    <r>
      <rPr>
        <vertAlign val="subscript"/>
        <sz val="10"/>
        <rFont val="ＭＳ Ｐゴシック"/>
        <family val="3"/>
        <charset val="128"/>
      </rPr>
      <t>2</t>
    </r>
    <r>
      <rPr>
        <sz val="10"/>
        <rFont val="ＭＳ Ｐゴシック"/>
        <family val="3"/>
        <charset val="128"/>
      </rPr>
      <t>排出量</t>
    </r>
    <rPh sb="4" eb="6">
      <t>ハイシュツ</t>
    </rPh>
    <rPh sb="6" eb="7">
      <t>リョウ</t>
    </rPh>
    <phoneticPr fontId="15"/>
  </si>
  <si>
    <r>
      <t>CO</t>
    </r>
    <r>
      <rPr>
        <vertAlign val="subscript"/>
        <sz val="11"/>
        <rFont val="ＭＳ Ｐゴシック"/>
        <family val="3"/>
        <charset val="128"/>
      </rPr>
      <t>2</t>
    </r>
    <r>
      <rPr>
        <sz val="11"/>
        <rFont val="ＭＳ Ｐゴシック"/>
        <family val="3"/>
        <charset val="128"/>
      </rPr>
      <t>排出量
t-CO</t>
    </r>
    <r>
      <rPr>
        <vertAlign val="subscript"/>
        <sz val="11"/>
        <rFont val="ＭＳ Ｐゴシック"/>
        <family val="3"/>
        <charset val="128"/>
      </rPr>
      <t>2</t>
    </r>
    <rPh sb="3" eb="5">
      <t>ハイシュツ</t>
    </rPh>
    <rPh sb="5" eb="6">
      <t>リョウ</t>
    </rPh>
    <phoneticPr fontId="15"/>
  </si>
  <si>
    <r>
      <t>千t-CO</t>
    </r>
    <r>
      <rPr>
        <vertAlign val="subscript"/>
        <sz val="11"/>
        <rFont val="ＭＳ Ｐゴシック"/>
        <family val="3"/>
        <charset val="128"/>
      </rPr>
      <t>2</t>
    </r>
    <rPh sb="0" eb="1">
      <t>セン</t>
    </rPh>
    <phoneticPr fontId="15"/>
  </si>
  <si>
    <r>
      <t>　全電源のCO</t>
    </r>
    <r>
      <rPr>
        <vertAlign val="subscript"/>
        <sz val="11"/>
        <rFont val="ＭＳ Ｐゴシック"/>
        <family val="3"/>
        <charset val="128"/>
      </rPr>
      <t>2</t>
    </r>
    <r>
      <rPr>
        <sz val="11"/>
        <rFont val="ＭＳ Ｐゴシック"/>
        <family val="3"/>
        <charset val="128"/>
      </rPr>
      <t>排出係数</t>
    </r>
    <rPh sb="1" eb="2">
      <t>ゼン</t>
    </rPh>
    <rPh sb="2" eb="4">
      <t>デンゲン</t>
    </rPh>
    <rPh sb="8" eb="10">
      <t>ハイシュツ</t>
    </rPh>
    <rPh sb="10" eb="12">
      <t>ケイスウ</t>
    </rPh>
    <phoneticPr fontId="15"/>
  </si>
  <si>
    <r>
      <t>　火力発電のCO</t>
    </r>
    <r>
      <rPr>
        <vertAlign val="subscript"/>
        <sz val="11"/>
        <rFont val="ＭＳ Ｐゴシック"/>
        <family val="3"/>
        <charset val="128"/>
      </rPr>
      <t>2</t>
    </r>
    <r>
      <rPr>
        <sz val="11"/>
        <rFont val="ＭＳ Ｐゴシック"/>
        <family val="3"/>
        <charset val="128"/>
      </rPr>
      <t>排出係数</t>
    </r>
    <rPh sb="1" eb="3">
      <t>カリョク</t>
    </rPh>
    <rPh sb="3" eb="5">
      <t>ハツデン</t>
    </rPh>
    <rPh sb="9" eb="11">
      <t>ハイシュツ</t>
    </rPh>
    <rPh sb="11" eb="13">
      <t>ケイスウ</t>
    </rPh>
    <phoneticPr fontId="15"/>
  </si>
  <si>
    <r>
      <t>kg-CO</t>
    </r>
    <r>
      <rPr>
        <vertAlign val="subscript"/>
        <sz val="11"/>
        <rFont val="ＭＳ Ｐゴシック"/>
        <family val="3"/>
        <charset val="128"/>
      </rPr>
      <t>2</t>
    </r>
    <r>
      <rPr>
        <sz val="11"/>
        <rFont val="ＭＳ Ｐゴシック"/>
        <family val="3"/>
        <charset val="128"/>
      </rPr>
      <t>/kWh</t>
    </r>
    <phoneticPr fontId="15"/>
  </si>
  <si>
    <r>
      <t>t-CO</t>
    </r>
    <r>
      <rPr>
        <vertAlign val="subscript"/>
        <sz val="11"/>
        <rFont val="ＭＳ Ｐゴシック"/>
        <family val="3"/>
        <charset val="128"/>
      </rPr>
      <t>2</t>
    </r>
    <r>
      <rPr>
        <sz val="11"/>
        <rFont val="ＭＳ Ｐゴシック"/>
        <family val="3"/>
        <charset val="128"/>
      </rPr>
      <t>/kWh</t>
    </r>
    <phoneticPr fontId="15"/>
  </si>
  <si>
    <t>判定</t>
    <rPh sb="0" eb="2">
      <t>ハンテイ</t>
    </rPh>
    <phoneticPr fontId="15"/>
  </si>
  <si>
    <t>水力（3万kW以上）の供給電力量</t>
    <rPh sb="0" eb="2">
      <t>スイリョク</t>
    </rPh>
    <rPh sb="4" eb="5">
      <t>マン</t>
    </rPh>
    <rPh sb="7" eb="9">
      <t>イジョウ</t>
    </rPh>
    <rPh sb="11" eb="13">
      <t>キョウキュウ</t>
    </rPh>
    <rPh sb="13" eb="15">
      <t>デンリョク</t>
    </rPh>
    <rPh sb="15" eb="16">
      <t>リョウ</t>
    </rPh>
    <phoneticPr fontId="15"/>
  </si>
  <si>
    <t>※低炭素電力認定対象外（発電規模3万kW以上の水力）</t>
    <rPh sb="6" eb="8">
      <t>ニンテイ</t>
    </rPh>
    <rPh sb="12" eb="14">
      <t>ハツデン</t>
    </rPh>
    <rPh sb="14" eb="16">
      <t>キボ</t>
    </rPh>
    <rPh sb="17" eb="18">
      <t>マン</t>
    </rPh>
    <rPh sb="23" eb="25">
      <t>スイリョク</t>
    </rPh>
    <phoneticPr fontId="15"/>
  </si>
  <si>
    <t>施設の種類有無</t>
    <rPh sb="0" eb="2">
      <t>シセツ</t>
    </rPh>
    <rPh sb="3" eb="5">
      <t>シュルイ</t>
    </rPh>
    <rPh sb="5" eb="7">
      <t>ウム</t>
    </rPh>
    <phoneticPr fontId="15"/>
  </si>
  <si>
    <r>
      <rPr>
        <sz val="11"/>
        <rFont val="ＭＳ Ｐゴシック"/>
        <family val="3"/>
        <charset val="128"/>
      </rPr>
      <t>エネルギー状況報告書の項目</t>
    </r>
    <rPh sb="5" eb="7">
      <t>ジョウキョウ</t>
    </rPh>
    <rPh sb="7" eb="10">
      <t>ホウコクショ</t>
    </rPh>
    <rPh sb="11" eb="13">
      <t>コウモク</t>
    </rPh>
    <phoneticPr fontId="15"/>
  </si>
  <si>
    <t>①A1（都内を管轄する一般送配電事業者）</t>
    <rPh sb="4" eb="6">
      <t>トナイ</t>
    </rPh>
    <rPh sb="7" eb="9">
      <t>カンカツ</t>
    </rPh>
    <rPh sb="11" eb="13">
      <t>イッパン</t>
    </rPh>
    <rPh sb="13" eb="14">
      <t>ソウ</t>
    </rPh>
    <rPh sb="14" eb="16">
      <t>ハイデン</t>
    </rPh>
    <rPh sb="16" eb="19">
      <t>ジギョウシャ</t>
    </rPh>
    <phoneticPr fontId="15"/>
  </si>
  <si>
    <t>使用燃料：化石燃料（８）</t>
    <rPh sb="0" eb="2">
      <t>シヨウ</t>
    </rPh>
    <rPh sb="2" eb="4">
      <t>ネンリョウ</t>
    </rPh>
    <rPh sb="5" eb="7">
      <t>カセキ</t>
    </rPh>
    <rPh sb="7" eb="9">
      <t>ネンリョウ</t>
    </rPh>
    <phoneticPr fontId="15"/>
  </si>
  <si>
    <r>
      <t>CO</t>
    </r>
    <r>
      <rPr>
        <vertAlign val="subscript"/>
        <sz val="10"/>
        <rFont val="ＭＳ Ｐゴシック"/>
        <family val="3"/>
        <charset val="128"/>
      </rPr>
      <t>2</t>
    </r>
    <r>
      <rPr>
        <sz val="10"/>
        <rFont val="ＭＳ Ｐゴシック"/>
        <family val="3"/>
        <charset val="128"/>
      </rPr>
      <t>排出量（燃料１０）</t>
    </r>
    <rPh sb="3" eb="5">
      <t>ハイシュツ</t>
    </rPh>
    <rPh sb="5" eb="6">
      <t>リョウ</t>
    </rPh>
    <rPh sb="7" eb="9">
      <t>ネンリョウ</t>
    </rPh>
    <phoneticPr fontId="15"/>
  </si>
  <si>
    <t>は自動計算項目です。</t>
    <rPh sb="1" eb="3">
      <t>ジドウ</t>
    </rPh>
    <rPh sb="3" eb="5">
      <t>ケイサン</t>
    </rPh>
    <rPh sb="5" eb="7">
      <t>コウモク</t>
    </rPh>
    <phoneticPr fontId="15"/>
  </si>
  <si>
    <t>×</t>
    <phoneticPr fontId="15"/>
  </si>
  <si>
    <t>　転売先事業者名</t>
    <rPh sb="1" eb="3">
      <t>テンバイ</t>
    </rPh>
    <rPh sb="3" eb="4">
      <t>サキ</t>
    </rPh>
    <rPh sb="4" eb="7">
      <t>ジギョウシャ</t>
    </rPh>
    <rPh sb="7" eb="8">
      <t>メイ</t>
    </rPh>
    <phoneticPr fontId="15"/>
  </si>
  <si>
    <t>は必須入力項目です。</t>
    <rPh sb="1" eb="3">
      <t>ヒッス</t>
    </rPh>
    <rPh sb="3" eb="5">
      <t>ニュウリョク</t>
    </rPh>
    <rPh sb="5" eb="7">
      <t>コウモク</t>
    </rPh>
    <phoneticPr fontId="15"/>
  </si>
  <si>
    <t>　表4-1での番号</t>
    <phoneticPr fontId="15"/>
  </si>
  <si>
    <t>再生可能エネルギー</t>
    <rPh sb="0" eb="2">
      <t>サイセイ</t>
    </rPh>
    <rPh sb="2" eb="4">
      <t>カノウ</t>
    </rPh>
    <phoneticPr fontId="15"/>
  </si>
  <si>
    <t>表３　入力項目チェック：</t>
    <rPh sb="0" eb="1">
      <t>ヒョウ</t>
    </rPh>
    <rPh sb="3" eb="5">
      <t>ニュウリョク</t>
    </rPh>
    <rPh sb="5" eb="7">
      <t>コウモク</t>
    </rPh>
    <phoneticPr fontId="15"/>
  </si>
  <si>
    <t>表2-1</t>
    <rPh sb="0" eb="1">
      <t>ヒョウ</t>
    </rPh>
    <phoneticPr fontId="15"/>
  </si>
  <si>
    <t>①調達元の分類</t>
    <rPh sb="1" eb="3">
      <t>チョウタツ</t>
    </rPh>
    <rPh sb="3" eb="4">
      <t>モト</t>
    </rPh>
    <rPh sb="5" eb="7">
      <t>ブンルイ</t>
    </rPh>
    <phoneticPr fontId="15"/>
  </si>
  <si>
    <t>②調達元事業者名</t>
    <rPh sb="1" eb="3">
      <t>チョウタツ</t>
    </rPh>
    <rPh sb="3" eb="4">
      <t>モト</t>
    </rPh>
    <rPh sb="4" eb="7">
      <t>ジギョウシャ</t>
    </rPh>
    <rPh sb="7" eb="8">
      <t>メイ</t>
    </rPh>
    <phoneticPr fontId="15"/>
  </si>
  <si>
    <t>④FIT対象/非対象</t>
    <rPh sb="4" eb="6">
      <t>タイショウ</t>
    </rPh>
    <rPh sb="7" eb="10">
      <t>ヒタイショウ</t>
    </rPh>
    <phoneticPr fontId="15"/>
  </si>
  <si>
    <t>⑤排出係数</t>
    <rPh sb="1" eb="3">
      <t>ハイシュツ</t>
    </rPh>
    <rPh sb="3" eb="5">
      <t>ケイスウ</t>
    </rPh>
    <phoneticPr fontId="15"/>
  </si>
  <si>
    <t>①転売先事業者名</t>
    <rPh sb="1" eb="3">
      <t>テンバイ</t>
    </rPh>
    <rPh sb="3" eb="4">
      <t>サキ</t>
    </rPh>
    <rPh sb="4" eb="7">
      <t>ジギョウシャ</t>
    </rPh>
    <rPh sb="7" eb="8">
      <t>メイ</t>
    </rPh>
    <phoneticPr fontId="15"/>
  </si>
  <si>
    <t>電力量の有無</t>
    <rPh sb="0" eb="2">
      <t>デンリョク</t>
    </rPh>
    <rPh sb="2" eb="3">
      <t>リョウ</t>
    </rPh>
    <rPh sb="4" eb="6">
      <t>ウム</t>
    </rPh>
    <phoneticPr fontId="15"/>
  </si>
  <si>
    <t>表３　入力項目チェック</t>
    <rPh sb="0" eb="1">
      <t>ヒョウ</t>
    </rPh>
    <rPh sb="3" eb="5">
      <t>ニュウリョク</t>
    </rPh>
    <rPh sb="5" eb="7">
      <t>コウモク</t>
    </rPh>
    <phoneticPr fontId="15"/>
  </si>
  <si>
    <t>発電所別排出係数</t>
    <rPh sb="0" eb="2">
      <t>ハツデン</t>
    </rPh>
    <rPh sb="2" eb="3">
      <t>ショ</t>
    </rPh>
    <rPh sb="3" eb="4">
      <t>ベツ</t>
    </rPh>
    <rPh sb="4" eb="6">
      <t>ハイシュツ</t>
    </rPh>
    <rPh sb="6" eb="8">
      <t>ケイスウ</t>
    </rPh>
    <phoneticPr fontId="15"/>
  </si>
  <si>
    <t>千kWh</t>
    <phoneticPr fontId="15"/>
  </si>
  <si>
    <t>kg-CO2/kWh</t>
    <phoneticPr fontId="15"/>
  </si>
  <si>
    <t>表４　入力項目チェック：</t>
    <phoneticPr fontId="15"/>
  </si>
  <si>
    <t>）</t>
    <phoneticPr fontId="15"/>
  </si>
  <si>
    <t>（電話番号</t>
    <rPh sb="1" eb="3">
      <t>デンワ</t>
    </rPh>
    <rPh sb="3" eb="5">
      <t>バンゴウ</t>
    </rPh>
    <phoneticPr fontId="15"/>
  </si>
  <si>
    <t>※本シートは公表されません。
書類作成者の連絡先（なるべく担当者名まで）を記載してください。</t>
    <rPh sb="1" eb="2">
      <t>ホン</t>
    </rPh>
    <rPh sb="6" eb="8">
      <t>コウヒョウ</t>
    </rPh>
    <rPh sb="15" eb="17">
      <t>ショルイ</t>
    </rPh>
    <rPh sb="17" eb="20">
      <t>サクセイシャ</t>
    </rPh>
    <rPh sb="21" eb="24">
      <t>レンラクサキ</t>
    </rPh>
    <rPh sb="29" eb="32">
      <t>タントウシャ</t>
    </rPh>
    <rPh sb="32" eb="33">
      <t>メイ</t>
    </rPh>
    <rPh sb="37" eb="39">
      <t>キサイ</t>
    </rPh>
    <phoneticPr fontId="15"/>
  </si>
  <si>
    <t>連絡先</t>
    <rPh sb="0" eb="3">
      <t>レンラクサキ</t>
    </rPh>
    <phoneticPr fontId="15"/>
  </si>
  <si>
    <t>別添のとおり</t>
    <rPh sb="0" eb="2">
      <t>ベッテン</t>
    </rPh>
    <phoneticPr fontId="15"/>
  </si>
  <si>
    <t>事業者の所在地</t>
    <rPh sb="0" eb="3">
      <t>ジギョウシャ</t>
    </rPh>
    <rPh sb="4" eb="7">
      <t>ショザイチ</t>
    </rPh>
    <phoneticPr fontId="15"/>
  </si>
  <si>
    <t>事業者の名称</t>
    <rPh sb="0" eb="3">
      <t>ジギョウシャ</t>
    </rPh>
    <rPh sb="4" eb="6">
      <t>メイショウ</t>
    </rPh>
    <phoneticPr fontId="15"/>
  </si>
  <si>
    <t>氏名</t>
    <rPh sb="0" eb="2">
      <t>シメイ</t>
    </rPh>
    <phoneticPr fontId="15"/>
  </si>
  <si>
    <t>住所</t>
    <rPh sb="0" eb="2">
      <t>ジュウショ</t>
    </rPh>
    <phoneticPr fontId="15"/>
  </si>
  <si>
    <t>東　京　都　知　事　殿　　　</t>
    <rPh sb="0" eb="1">
      <t>ヒガシ</t>
    </rPh>
    <rPh sb="2" eb="3">
      <t>キョウ</t>
    </rPh>
    <rPh sb="4" eb="5">
      <t>ト</t>
    </rPh>
    <rPh sb="6" eb="7">
      <t>チ</t>
    </rPh>
    <rPh sb="8" eb="9">
      <t>コト</t>
    </rPh>
    <rPh sb="10" eb="11">
      <t>トノ</t>
    </rPh>
    <phoneticPr fontId="15"/>
  </si>
  <si>
    <t>日</t>
    <rPh sb="0" eb="1">
      <t>ニチ</t>
    </rPh>
    <phoneticPr fontId="15"/>
  </si>
  <si>
    <t>月</t>
    <rPh sb="0" eb="1">
      <t>ガツ</t>
    </rPh>
    <phoneticPr fontId="15"/>
  </si>
  <si>
    <t>年</t>
    <rPh sb="0" eb="1">
      <t>ネン</t>
    </rPh>
    <phoneticPr fontId="15"/>
  </si>
  <si>
    <t>着色セルは必須入力項目です。</t>
    <rPh sb="0" eb="2">
      <t>チャクショク</t>
    </rPh>
    <rPh sb="5" eb="7">
      <t>ヒッス</t>
    </rPh>
    <rPh sb="7" eb="9">
      <t>ニュウリョク</t>
    </rPh>
    <rPh sb="9" eb="11">
      <t>コウモク</t>
    </rPh>
    <phoneticPr fontId="15"/>
  </si>
  <si>
    <t>エネルギー状況報告書提出書</t>
    <rPh sb="5" eb="7">
      <t>ジョウキョウ</t>
    </rPh>
    <rPh sb="7" eb="9">
      <t>ホウコク</t>
    </rPh>
    <phoneticPr fontId="15"/>
  </si>
  <si>
    <t>　都民の健康と安全を確保する環境に関する条例第９条の５の規定によりエネルギー状況報告書を提出します。</t>
    <rPh sb="38" eb="40">
      <t>ジョウキョウ</t>
    </rPh>
    <rPh sb="40" eb="42">
      <t>ホウコク</t>
    </rPh>
    <phoneticPr fontId="15"/>
  </si>
  <si>
    <t>エネルギー状況報告書</t>
    <rPh sb="5" eb="7">
      <t>ジョウキョウ</t>
    </rPh>
    <rPh sb="7" eb="10">
      <t>ホウコクショ</t>
    </rPh>
    <phoneticPr fontId="15"/>
  </si>
  <si>
    <t>電子ﾒｰﾙｱﾄﾞﾚｽ</t>
    <rPh sb="0" eb="2">
      <t>デンシ</t>
    </rPh>
    <phoneticPr fontId="15"/>
  </si>
  <si>
    <t>ファクシミリ番号</t>
    <rPh sb="6" eb="8">
      <t>バンゴウ</t>
    </rPh>
    <phoneticPr fontId="15"/>
  </si>
  <si>
    <r>
      <t>電</t>
    </r>
    <r>
      <rPr>
        <sz val="12"/>
        <rFont val="ＭＳ Ｐ明朝"/>
        <family val="1"/>
        <charset val="128"/>
      </rPr>
      <t xml:space="preserve">  </t>
    </r>
    <r>
      <rPr>
        <sz val="10"/>
        <rFont val="ＭＳ Ｐ明朝"/>
        <family val="1"/>
        <charset val="128"/>
      </rPr>
      <t>話</t>
    </r>
    <r>
      <rPr>
        <sz val="12"/>
        <rFont val="ＭＳ Ｐ明朝"/>
        <family val="1"/>
        <charset val="128"/>
      </rPr>
      <t xml:space="preserve">  </t>
    </r>
    <r>
      <rPr>
        <sz val="10"/>
        <rFont val="ＭＳ Ｐ明朝"/>
        <family val="1"/>
        <charset val="128"/>
      </rPr>
      <t>番</t>
    </r>
    <r>
      <rPr>
        <sz val="12"/>
        <rFont val="ＭＳ Ｐ明朝"/>
        <family val="1"/>
        <charset val="128"/>
      </rPr>
      <t xml:space="preserve">  </t>
    </r>
    <r>
      <rPr>
        <sz val="10"/>
        <rFont val="ＭＳ Ｐ明朝"/>
        <family val="1"/>
        <charset val="128"/>
      </rPr>
      <t>号</t>
    </r>
    <rPh sb="0" eb="1">
      <t>デン</t>
    </rPh>
    <rPh sb="3" eb="4">
      <t>ハナシ</t>
    </rPh>
    <rPh sb="6" eb="7">
      <t>バン</t>
    </rPh>
    <rPh sb="9" eb="10">
      <t>ゴウ</t>
    </rPh>
    <phoneticPr fontId="15"/>
  </si>
  <si>
    <t>事業所の所在地</t>
    <rPh sb="0" eb="3">
      <t>ジギョウショ</t>
    </rPh>
    <rPh sb="4" eb="7">
      <t>ショザイチ</t>
    </rPh>
    <phoneticPr fontId="15"/>
  </si>
  <si>
    <t>名称</t>
    <rPh sb="0" eb="2">
      <t>メイショウ</t>
    </rPh>
    <phoneticPr fontId="15"/>
  </si>
  <si>
    <t>公 表 の
担当部署</t>
    <rPh sb="0" eb="1">
      <t>コウ</t>
    </rPh>
    <rPh sb="2" eb="3">
      <t>オモテ</t>
    </rPh>
    <rPh sb="6" eb="8">
      <t>タントウ</t>
    </rPh>
    <rPh sb="8" eb="10">
      <t>ブショ</t>
    </rPh>
    <phoneticPr fontId="15"/>
  </si>
  <si>
    <t>報告書の
担当部署</t>
    <rPh sb="0" eb="3">
      <t>ホウコクショ</t>
    </rPh>
    <rPh sb="5" eb="7">
      <t>タントウ</t>
    </rPh>
    <rPh sb="7" eb="9">
      <t>ブショ</t>
    </rPh>
    <phoneticPr fontId="15"/>
  </si>
  <si>
    <t>（３）　担当部署</t>
    <rPh sb="4" eb="6">
      <t>タントウ</t>
    </rPh>
    <rPh sb="6" eb="8">
      <t>ブショ</t>
    </rPh>
    <phoneticPr fontId="15"/>
  </si>
  <si>
    <t>　事業の概要
　（発電事業がある場合は、発電
　事業の概要も記載すること。）</t>
    <rPh sb="1" eb="3">
      <t>ジギョウ</t>
    </rPh>
    <rPh sb="4" eb="6">
      <t>ガイヨウ</t>
    </rPh>
    <rPh sb="9" eb="11">
      <t>ハツデン</t>
    </rPh>
    <rPh sb="11" eb="13">
      <t>ジギョウ</t>
    </rPh>
    <rPh sb="16" eb="18">
      <t>バアイ</t>
    </rPh>
    <rPh sb="20" eb="22">
      <t>ハツデン</t>
    </rPh>
    <rPh sb="24" eb="26">
      <t>ジギョウ</t>
    </rPh>
    <rPh sb="27" eb="29">
      <t>ガイヨウ</t>
    </rPh>
    <rPh sb="30" eb="32">
      <t>キサイ</t>
    </rPh>
    <phoneticPr fontId="15"/>
  </si>
  <si>
    <t>低圧（電灯）</t>
    <rPh sb="0" eb="2">
      <t>テイアツ</t>
    </rPh>
    <rPh sb="3" eb="5">
      <t>デントウ</t>
    </rPh>
    <phoneticPr fontId="15"/>
  </si>
  <si>
    <t>低圧（電力）</t>
    <rPh sb="0" eb="2">
      <t>テイアツ</t>
    </rPh>
    <rPh sb="3" eb="5">
      <t>デンリョク</t>
    </rPh>
    <phoneticPr fontId="15"/>
  </si>
  <si>
    <t>高圧</t>
    <rPh sb="0" eb="2">
      <t>コウアツ</t>
    </rPh>
    <phoneticPr fontId="15"/>
  </si>
  <si>
    <t>特別高圧</t>
    <rPh sb="0" eb="2">
      <t>トクベツ</t>
    </rPh>
    <rPh sb="2" eb="4">
      <t>コウアツ</t>
    </rPh>
    <phoneticPr fontId="15"/>
  </si>
  <si>
    <t>　都内供給区分</t>
    <rPh sb="1" eb="3">
      <t>トナイ</t>
    </rPh>
    <rPh sb="3" eb="5">
      <t>キョウキュウ</t>
    </rPh>
    <rPh sb="5" eb="7">
      <t>クブン</t>
    </rPh>
    <phoneticPr fontId="15"/>
  </si>
  <si>
    <t>　発電事業の有無</t>
    <rPh sb="1" eb="3">
      <t>ハツデン</t>
    </rPh>
    <rPh sb="3" eb="5">
      <t>ジギョウ</t>
    </rPh>
    <rPh sb="6" eb="8">
      <t>ウム</t>
    </rPh>
    <phoneticPr fontId="15"/>
  </si>
  <si>
    <t>（２）　事業の概要</t>
    <rPh sb="4" eb="6">
      <t>ジギョウ</t>
    </rPh>
    <rPh sb="7" eb="9">
      <t>ガイヨウ</t>
    </rPh>
    <phoneticPr fontId="15"/>
  </si>
  <si>
    <t>特定エネルギー供給事業者の住所
（法人にあっては主たる事務所の所在地）</t>
    <rPh sb="0" eb="2">
      <t>トクテイ</t>
    </rPh>
    <rPh sb="7" eb="9">
      <t>キョウキュウ</t>
    </rPh>
    <rPh sb="9" eb="11">
      <t>ジギョウ</t>
    </rPh>
    <rPh sb="11" eb="12">
      <t>シャ</t>
    </rPh>
    <rPh sb="13" eb="15">
      <t>ジュウショ</t>
    </rPh>
    <rPh sb="17" eb="19">
      <t>ホウジン</t>
    </rPh>
    <rPh sb="24" eb="25">
      <t>シュ</t>
    </rPh>
    <rPh sb="27" eb="29">
      <t>ジム</t>
    </rPh>
    <rPh sb="29" eb="30">
      <t>ジョ</t>
    </rPh>
    <rPh sb="31" eb="34">
      <t>ショザイチ</t>
    </rPh>
    <phoneticPr fontId="15"/>
  </si>
  <si>
    <t>特定エネルギー供給事業者の氏名
（法人にあっては名称及び代表者の氏名）</t>
    <rPh sb="0" eb="2">
      <t>トクテイ</t>
    </rPh>
    <rPh sb="7" eb="9">
      <t>キョウキュウ</t>
    </rPh>
    <rPh sb="9" eb="11">
      <t>ジギョウ</t>
    </rPh>
    <rPh sb="11" eb="12">
      <t>シャ</t>
    </rPh>
    <rPh sb="13" eb="15">
      <t>シメイ</t>
    </rPh>
    <rPh sb="17" eb="19">
      <t>ホウジン</t>
    </rPh>
    <rPh sb="24" eb="26">
      <t>メイショウ</t>
    </rPh>
    <rPh sb="26" eb="27">
      <t>オヨ</t>
    </rPh>
    <rPh sb="28" eb="31">
      <t>ダイヒョウシャ</t>
    </rPh>
    <rPh sb="32" eb="34">
      <t>シメイ</t>
    </rPh>
    <phoneticPr fontId="15"/>
  </si>
  <si>
    <t>（１）　特定エネルギー供給事業者の氏名等</t>
    <rPh sb="4" eb="6">
      <t>トクテイ</t>
    </rPh>
    <rPh sb="11" eb="13">
      <t>キョウキュウ</t>
    </rPh>
    <rPh sb="13" eb="16">
      <t>ジギョウシャ</t>
    </rPh>
    <rPh sb="17" eb="20">
      <t>シメイトウ</t>
    </rPh>
    <phoneticPr fontId="15"/>
  </si>
  <si>
    <t>1　特定エネルギー供給事業者の概要</t>
    <rPh sb="2" eb="4">
      <t>トクテイ</t>
    </rPh>
    <rPh sb="9" eb="11">
      <t>キョウキュウ</t>
    </rPh>
    <rPh sb="11" eb="14">
      <t>ジギョウシャ</t>
    </rPh>
    <rPh sb="15" eb="17">
      <t>ガイヨウ</t>
    </rPh>
    <phoneticPr fontId="15"/>
  </si>
  <si>
    <t>（再生可能エネルギーの具体的な利用促進対策の取組実績、開発の実績等）</t>
    <phoneticPr fontId="15"/>
  </si>
  <si>
    <t>（ＦＩＴ電気）</t>
    <rPh sb="4" eb="6">
      <t>デンキ</t>
    </rPh>
    <phoneticPr fontId="15"/>
  </si>
  <si>
    <t>前々年度の実績</t>
    <phoneticPr fontId="15"/>
  </si>
  <si>
    <t>　再生可能エネルギーを利用した発電による電気の供給の利用量の割合</t>
    <rPh sb="26" eb="28">
      <t>リヨウ</t>
    </rPh>
    <phoneticPr fontId="15"/>
  </si>
  <si>
    <t>４　再生可能エネルギーの供給の量の割合及びその拡大に係る措置の進捗状況</t>
    <rPh sb="19" eb="20">
      <t>オヨ</t>
    </rPh>
    <rPh sb="23" eb="25">
      <t>カクダイ</t>
    </rPh>
    <rPh sb="26" eb="27">
      <t>カカ</t>
    </rPh>
    <rPh sb="28" eb="30">
      <t>ソチ</t>
    </rPh>
    <rPh sb="31" eb="32">
      <t>シン</t>
    </rPh>
    <rPh sb="32" eb="33">
      <t>チョク</t>
    </rPh>
    <rPh sb="33" eb="35">
      <t>ジョウキョウ</t>
    </rPh>
    <phoneticPr fontId="15"/>
  </si>
  <si>
    <r>
      <t>調整後CO</t>
    </r>
    <r>
      <rPr>
        <vertAlign val="subscript"/>
        <sz val="10"/>
        <rFont val="ＭＳ Ｐ明朝"/>
        <family val="1"/>
        <charset val="128"/>
      </rPr>
      <t>2</t>
    </r>
    <r>
      <rPr>
        <sz val="10"/>
        <rFont val="ＭＳ Ｐ明朝"/>
        <family val="1"/>
        <charset val="128"/>
      </rPr>
      <t>排出係数</t>
    </r>
    <rPh sb="0" eb="3">
      <t>チョウセイゴ</t>
    </rPh>
    <phoneticPr fontId="15"/>
  </si>
  <si>
    <r>
      <t>（火力発電のCO</t>
    </r>
    <r>
      <rPr>
        <vertAlign val="subscript"/>
        <sz val="10"/>
        <rFont val="ＭＳ Ｐ明朝"/>
        <family val="1"/>
        <charset val="128"/>
      </rPr>
      <t>2</t>
    </r>
    <r>
      <rPr>
        <sz val="10"/>
        <rFont val="ＭＳ Ｐ明朝"/>
        <family val="1"/>
        <charset val="128"/>
      </rPr>
      <t>排出係数）</t>
    </r>
    <rPh sb="1" eb="3">
      <t>カリョク</t>
    </rPh>
    <rPh sb="3" eb="5">
      <t>ハツデン</t>
    </rPh>
    <rPh sb="9" eb="11">
      <t>ハイシュツ</t>
    </rPh>
    <rPh sb="11" eb="13">
      <t>ケイスウ</t>
    </rPh>
    <phoneticPr fontId="15"/>
  </si>
  <si>
    <r>
      <t>全電源のCO</t>
    </r>
    <r>
      <rPr>
        <vertAlign val="subscript"/>
        <sz val="10"/>
        <rFont val="ＭＳ Ｐ明朝"/>
        <family val="1"/>
        <charset val="128"/>
      </rPr>
      <t>2</t>
    </r>
    <r>
      <rPr>
        <sz val="10"/>
        <rFont val="ＭＳ Ｐ明朝"/>
        <family val="1"/>
        <charset val="128"/>
      </rPr>
      <t>排出係数</t>
    </r>
    <rPh sb="0" eb="1">
      <t>ゼン</t>
    </rPh>
    <rPh sb="1" eb="3">
      <t>デンゲン</t>
    </rPh>
    <rPh sb="7" eb="9">
      <t>ハイシュツ</t>
    </rPh>
    <rPh sb="9" eb="11">
      <t>ケイスウ</t>
    </rPh>
    <phoneticPr fontId="15"/>
  </si>
  <si>
    <t>(単位　％)</t>
    <rPh sb="1" eb="3">
      <t>タンイ</t>
    </rPh>
    <phoneticPr fontId="15"/>
  </si>
  <si>
    <r>
      <t>(単位　kg-CO</t>
    </r>
    <r>
      <rPr>
        <vertAlign val="subscript"/>
        <sz val="10"/>
        <rFont val="ＭＳ Ｐ明朝"/>
        <family val="1"/>
        <charset val="128"/>
      </rPr>
      <t>2</t>
    </r>
    <r>
      <rPr>
        <sz val="10"/>
        <rFont val="ＭＳ Ｐ明朝"/>
        <family val="1"/>
        <charset val="128"/>
      </rPr>
      <t>/kWh)</t>
    </r>
    <rPh sb="1" eb="3">
      <t>タンイ</t>
    </rPh>
    <phoneticPr fontId="15"/>
  </si>
  <si>
    <t>３　特定エネルギーの供給に伴い排出された温室効果ガスの量（１ｋＷｈ当たり）及びその抑制に係る措置の進捗状況</t>
    <rPh sb="2" eb="4">
      <t>トクテイ</t>
    </rPh>
    <rPh sb="10" eb="12">
      <t>キョウキュウ</t>
    </rPh>
    <rPh sb="13" eb="14">
      <t>トモナ</t>
    </rPh>
    <rPh sb="15" eb="17">
      <t>ハイシュツ</t>
    </rPh>
    <rPh sb="20" eb="22">
      <t>オンシツ</t>
    </rPh>
    <rPh sb="22" eb="24">
      <t>コウカ</t>
    </rPh>
    <rPh sb="27" eb="28">
      <t>リョウ</t>
    </rPh>
    <rPh sb="33" eb="34">
      <t>ア</t>
    </rPh>
    <rPh sb="41" eb="43">
      <t>ヨクセイ</t>
    </rPh>
    <rPh sb="44" eb="45">
      <t>カカ</t>
    </rPh>
    <rPh sb="46" eb="48">
      <t>ソチ</t>
    </rPh>
    <rPh sb="50" eb="51">
      <t>チョク</t>
    </rPh>
    <phoneticPr fontId="15"/>
  </si>
  <si>
    <r>
      <t>(単位　千ｔ-CO</t>
    </r>
    <r>
      <rPr>
        <sz val="6"/>
        <rFont val="ＭＳ Ｐ明朝"/>
        <family val="1"/>
        <charset val="128"/>
      </rPr>
      <t>2</t>
    </r>
    <r>
      <rPr>
        <sz val="10"/>
        <rFont val="ＭＳ Ｐ明朝"/>
        <family val="1"/>
        <charset val="128"/>
      </rPr>
      <t>)</t>
    </r>
    <rPh sb="1" eb="3">
      <t>タンイ</t>
    </rPh>
    <rPh sb="4" eb="5">
      <t>セン</t>
    </rPh>
    <phoneticPr fontId="15"/>
  </si>
  <si>
    <t>アドレス：</t>
    <phoneticPr fontId="15"/>
  </si>
  <si>
    <t>ホームページで公表</t>
    <phoneticPr fontId="15"/>
  </si>
  <si>
    <t>公表方法</t>
    <rPh sb="0" eb="2">
      <t>コウヒョウ</t>
    </rPh>
    <rPh sb="2" eb="4">
      <t>ホウホウ</t>
    </rPh>
    <phoneticPr fontId="15"/>
  </si>
  <si>
    <t>～</t>
    <phoneticPr fontId="15"/>
  </si>
  <si>
    <t>公表期間</t>
    <rPh sb="0" eb="2">
      <t>コウヒョウ</t>
    </rPh>
    <rPh sb="2" eb="4">
      <t>キカン</t>
    </rPh>
    <phoneticPr fontId="15"/>
  </si>
  <si>
    <t>（４） エネルギー状況報告書の公表方法</t>
    <rPh sb="9" eb="11">
      <t>ジョウキョウ</t>
    </rPh>
    <rPh sb="11" eb="14">
      <t>ホウコクショ</t>
    </rPh>
    <rPh sb="15" eb="17">
      <t>コウヒョウ</t>
    </rPh>
    <rPh sb="17" eb="19">
      <t>ホウホウ</t>
    </rPh>
    <phoneticPr fontId="15"/>
  </si>
  <si>
    <t>（４）　その他の地球温暖化対策に係る措置の進捗状況</t>
    <rPh sb="6" eb="7">
      <t>タ</t>
    </rPh>
    <rPh sb="8" eb="10">
      <t>チキュウ</t>
    </rPh>
    <rPh sb="10" eb="13">
      <t>オンダンカ</t>
    </rPh>
    <rPh sb="13" eb="15">
      <t>タイサク</t>
    </rPh>
    <rPh sb="16" eb="17">
      <t>カカ</t>
    </rPh>
    <rPh sb="18" eb="20">
      <t>ソチ</t>
    </rPh>
    <rPh sb="21" eb="22">
      <t>シン</t>
    </rPh>
    <rPh sb="23" eb="25">
      <t>ジョウキョウ</t>
    </rPh>
    <phoneticPr fontId="15"/>
  </si>
  <si>
    <t>（２）　火力発電所における熱効率の向上に係る措置の進捗状況</t>
    <rPh sb="4" eb="6">
      <t>カリョク</t>
    </rPh>
    <rPh sb="6" eb="8">
      <t>ハツデン</t>
    </rPh>
    <rPh sb="8" eb="9">
      <t>ショ</t>
    </rPh>
    <rPh sb="13" eb="14">
      <t>ネツ</t>
    </rPh>
    <rPh sb="14" eb="16">
      <t>コウリツ</t>
    </rPh>
    <rPh sb="17" eb="19">
      <t>コウジョウ</t>
    </rPh>
    <rPh sb="20" eb="21">
      <t>カカ</t>
    </rPh>
    <rPh sb="22" eb="24">
      <t>ソチ</t>
    </rPh>
    <rPh sb="25" eb="26">
      <t>シン</t>
    </rPh>
    <rPh sb="27" eb="29">
      <t>ジョウキョウ</t>
    </rPh>
    <phoneticPr fontId="15"/>
  </si>
  <si>
    <t>（１）　未利用エネルギー等を利用した発電による電気の供給に係る措置の進捗状況</t>
    <rPh sb="4" eb="7">
      <t>ミリヨウ</t>
    </rPh>
    <rPh sb="12" eb="13">
      <t>ナド</t>
    </rPh>
    <rPh sb="14" eb="16">
      <t>リヨウ</t>
    </rPh>
    <rPh sb="18" eb="20">
      <t>ハツデン</t>
    </rPh>
    <rPh sb="23" eb="25">
      <t>デンキ</t>
    </rPh>
    <rPh sb="26" eb="28">
      <t>キョウキュウ</t>
    </rPh>
    <rPh sb="29" eb="30">
      <t>カカワ</t>
    </rPh>
    <rPh sb="31" eb="33">
      <t>ソチ</t>
    </rPh>
    <rPh sb="34" eb="36">
      <t>シンチョク</t>
    </rPh>
    <rPh sb="36" eb="38">
      <t>ジョウキョウ</t>
    </rPh>
    <phoneticPr fontId="15"/>
  </si>
  <si>
    <t>５　その他地球温暖化の対策に関する事項の進捗状況</t>
    <rPh sb="4" eb="5">
      <t>タ</t>
    </rPh>
    <rPh sb="5" eb="7">
      <t>チキュウ</t>
    </rPh>
    <rPh sb="7" eb="10">
      <t>オンダンカ</t>
    </rPh>
    <rPh sb="11" eb="13">
      <t>タイサク</t>
    </rPh>
    <rPh sb="14" eb="15">
      <t>カン</t>
    </rPh>
    <rPh sb="17" eb="19">
      <t>ジコウ</t>
    </rPh>
    <rPh sb="20" eb="21">
      <t>シン</t>
    </rPh>
    <rPh sb="21" eb="22">
      <t>チョク</t>
    </rPh>
    <rPh sb="22" eb="24">
      <t>ジョウキョウ</t>
    </rPh>
    <phoneticPr fontId="15"/>
  </si>
  <si>
    <r>
      <rPr>
        <b/>
        <u/>
        <sz val="11"/>
        <color indexed="10"/>
        <rFont val="ＭＳ Ｐ明朝"/>
        <family val="1"/>
        <charset val="128"/>
      </rPr>
      <t>※本シートは公表されます。</t>
    </r>
    <r>
      <rPr>
        <sz val="11"/>
        <color indexed="10"/>
        <rFont val="ＭＳ Ｐ明朝"/>
        <family val="1"/>
        <charset val="128"/>
      </rPr>
      <t xml:space="preserve">
都内需要家（専門家以外の方）が理解しやすい記載をお願いします。</t>
    </r>
    <rPh sb="1" eb="2">
      <t>ホン</t>
    </rPh>
    <rPh sb="6" eb="8">
      <t>コウヒョウ</t>
    </rPh>
    <rPh sb="14" eb="16">
      <t>トナイ</t>
    </rPh>
    <rPh sb="16" eb="19">
      <t>ジュヨウカ</t>
    </rPh>
    <rPh sb="20" eb="23">
      <t>センモンカ</t>
    </rPh>
    <rPh sb="23" eb="25">
      <t>イガイ</t>
    </rPh>
    <rPh sb="26" eb="27">
      <t>カタ</t>
    </rPh>
    <rPh sb="29" eb="31">
      <t>リカイ</t>
    </rPh>
    <rPh sb="35" eb="37">
      <t>キサイ</t>
    </rPh>
    <rPh sb="39" eb="40">
      <t>ネガ</t>
    </rPh>
    <phoneticPr fontId="15"/>
  </si>
  <si>
    <t>担当部署名を記載してください。（担当部署がない場合は、法人名を記載してください。）</t>
    <rPh sb="0" eb="2">
      <t>タントウ</t>
    </rPh>
    <rPh sb="2" eb="4">
      <t>ブショ</t>
    </rPh>
    <rPh sb="4" eb="5">
      <t>メイ</t>
    </rPh>
    <rPh sb="6" eb="8">
      <t>キサイ</t>
    </rPh>
    <rPh sb="16" eb="18">
      <t>タントウ</t>
    </rPh>
    <rPh sb="18" eb="20">
      <t>ブショ</t>
    </rPh>
    <rPh sb="23" eb="25">
      <t>バアイ</t>
    </rPh>
    <rPh sb="27" eb="29">
      <t>ホウジン</t>
    </rPh>
    <rPh sb="29" eb="30">
      <t>メイ</t>
    </rPh>
    <rPh sb="31" eb="33">
      <t>キサイ</t>
    </rPh>
    <phoneticPr fontId="15"/>
  </si>
  <si>
    <t>　　　　　１つ以上記入してください。</t>
    <rPh sb="7" eb="9">
      <t>イジョウ</t>
    </rPh>
    <rPh sb="9" eb="11">
      <t>キニュウ</t>
    </rPh>
    <phoneticPr fontId="15"/>
  </si>
  <si>
    <r>
      <rPr>
        <b/>
        <sz val="11"/>
        <color indexed="10"/>
        <rFont val="ＭＳ Ｐ明朝"/>
        <family val="1"/>
        <charset val="128"/>
      </rPr>
      <t>　　　　　</t>
    </r>
    <r>
      <rPr>
        <b/>
        <u/>
        <sz val="11"/>
        <color indexed="10"/>
        <rFont val="ＭＳ Ｐ明朝"/>
        <family val="1"/>
        <charset val="128"/>
      </rPr>
      <t>個人が特定できないアドレス（組織アドレス等）を記載してください。</t>
    </r>
    <rPh sb="5" eb="7">
      <t>コジン</t>
    </rPh>
    <rPh sb="8" eb="10">
      <t>トクテイ</t>
    </rPh>
    <rPh sb="19" eb="21">
      <t>ソシキ</t>
    </rPh>
    <rPh sb="25" eb="26">
      <t>トウ</t>
    </rPh>
    <rPh sb="28" eb="30">
      <t>キサイ</t>
    </rPh>
    <phoneticPr fontId="15"/>
  </si>
  <si>
    <t>シート名</t>
    <rPh sb="3" eb="4">
      <t>メイ</t>
    </rPh>
    <phoneticPr fontId="15"/>
  </si>
  <si>
    <t>提出書</t>
    <rPh sb="0" eb="2">
      <t>テイシュツ</t>
    </rPh>
    <rPh sb="2" eb="3">
      <t>ショ</t>
    </rPh>
    <phoneticPr fontId="15"/>
  </si>
  <si>
    <t>エネルギー状況報告書提出書（報告書の表紙）</t>
    <rPh sb="5" eb="7">
      <t>ジョウキョウ</t>
    </rPh>
    <rPh sb="7" eb="10">
      <t>ホウコクショ</t>
    </rPh>
    <rPh sb="10" eb="12">
      <t>テイシュツ</t>
    </rPh>
    <rPh sb="12" eb="13">
      <t>ショ</t>
    </rPh>
    <rPh sb="14" eb="17">
      <t>ホウコクショ</t>
    </rPh>
    <rPh sb="18" eb="20">
      <t>ヒョウシ</t>
    </rPh>
    <phoneticPr fontId="15"/>
  </si>
  <si>
    <t>その１（報告書）</t>
    <rPh sb="4" eb="7">
      <t>ホウコクショ</t>
    </rPh>
    <phoneticPr fontId="15"/>
  </si>
  <si>
    <t>その２（報告書）</t>
    <rPh sb="4" eb="7">
      <t>ホウコクショ</t>
    </rPh>
    <phoneticPr fontId="15"/>
  </si>
  <si>
    <t>その３（報告書）</t>
    <rPh sb="4" eb="7">
      <t>ホウコクショ</t>
    </rPh>
    <phoneticPr fontId="15"/>
  </si>
  <si>
    <t>係数表</t>
    <rPh sb="0" eb="2">
      <t>ケイスウ</t>
    </rPh>
    <rPh sb="2" eb="3">
      <t>ヒョウ</t>
    </rPh>
    <phoneticPr fontId="15"/>
  </si>
  <si>
    <t>内容</t>
    <rPh sb="0" eb="2">
      <t>ナイヨウ</t>
    </rPh>
    <phoneticPr fontId="15"/>
  </si>
  <si>
    <t>事業者名</t>
    <rPh sb="0" eb="3">
      <t>ジギョウシャ</t>
    </rPh>
    <rPh sb="3" eb="4">
      <t>メイ</t>
    </rPh>
    <phoneticPr fontId="15"/>
  </si>
  <si>
    <t>小売電気事業者登録番号</t>
    <rPh sb="0" eb="2">
      <t>コウリ</t>
    </rPh>
    <rPh sb="2" eb="4">
      <t>デンキ</t>
    </rPh>
    <rPh sb="4" eb="7">
      <t>ジギョウシャ</t>
    </rPh>
    <rPh sb="7" eb="9">
      <t>トウロク</t>
    </rPh>
    <rPh sb="9" eb="11">
      <t>バンゴウ</t>
    </rPh>
    <phoneticPr fontId="15"/>
  </si>
  <si>
    <t>入力項目</t>
    <rPh sb="0" eb="2">
      <t>ニュウリョク</t>
    </rPh>
    <rPh sb="2" eb="4">
      <t>コウモク</t>
    </rPh>
    <phoneticPr fontId="15"/>
  </si>
  <si>
    <t>○</t>
    <phoneticPr fontId="15"/>
  </si>
  <si>
    <t>公表対象</t>
    <rPh sb="0" eb="2">
      <t>コウヒョウ</t>
    </rPh>
    <rPh sb="2" eb="4">
      <t>タイショウ</t>
    </rPh>
    <phoneticPr fontId="15"/>
  </si>
  <si>
    <t>○</t>
    <phoneticPr fontId="15"/>
  </si>
  <si>
    <t>×</t>
    <phoneticPr fontId="15"/>
  </si>
  <si>
    <t>報告書添付様式</t>
    <rPh sb="0" eb="3">
      <t>ホウコクショ</t>
    </rPh>
    <rPh sb="3" eb="5">
      <t>テンプ</t>
    </rPh>
    <rPh sb="5" eb="7">
      <t>ヨウシキ</t>
    </rPh>
    <phoneticPr fontId="15"/>
  </si>
  <si>
    <t>はじめに</t>
    <phoneticPr fontId="15"/>
  </si>
  <si>
    <t>報告書様式</t>
    <rPh sb="0" eb="3">
      <t>ホウコクショ</t>
    </rPh>
    <rPh sb="3" eb="5">
      <t>ヨウシキ</t>
    </rPh>
    <phoneticPr fontId="15"/>
  </si>
  <si>
    <t>本ファイルの構成</t>
    <phoneticPr fontId="15"/>
  </si>
  <si>
    <t>基礎情報入力、本ファイルの構成</t>
    <phoneticPr fontId="15"/>
  </si>
  <si>
    <t>はじめに</t>
    <phoneticPr fontId="15"/>
  </si>
  <si>
    <t>エネルギー供給事業者の概要</t>
    <rPh sb="5" eb="7">
      <t>キョウキュウ</t>
    </rPh>
    <rPh sb="7" eb="10">
      <t>ジギョウシャ</t>
    </rPh>
    <rPh sb="11" eb="13">
      <t>ガイヨウ</t>
    </rPh>
    <phoneticPr fontId="15"/>
  </si>
  <si>
    <t>公表方法、実績値及び取組状況</t>
    <rPh sb="0" eb="2">
      <t>コウヒョウ</t>
    </rPh>
    <rPh sb="2" eb="4">
      <t>ホウホウ</t>
    </rPh>
    <rPh sb="5" eb="7">
      <t>ジッセキ</t>
    </rPh>
    <rPh sb="7" eb="8">
      <t>チ</t>
    </rPh>
    <rPh sb="8" eb="9">
      <t>オヨ</t>
    </rPh>
    <rPh sb="10" eb="12">
      <t>トリクミ</t>
    </rPh>
    <rPh sb="12" eb="14">
      <t>ジョウキョウ</t>
    </rPh>
    <phoneticPr fontId="15"/>
  </si>
  <si>
    <t>実績値及び取組状況</t>
    <phoneticPr fontId="15"/>
  </si>
  <si>
    <t>※各シートの自動計算に使用します。記入してください。</t>
    <phoneticPr fontId="15"/>
  </si>
  <si>
    <r>
      <rPr>
        <b/>
        <u/>
        <sz val="11"/>
        <color rgb="FFFF0000"/>
        <rFont val="ＭＳ Ｐ明朝"/>
        <family val="1"/>
        <charset val="128"/>
      </rPr>
      <t>前々年度の値は昨年度提出値（初めて提出する場合は「－」）</t>
    </r>
    <r>
      <rPr>
        <b/>
        <sz val="11"/>
        <color rgb="FFFF0000"/>
        <rFont val="ＭＳ Ｐ明朝"/>
        <family val="1"/>
        <charset val="128"/>
      </rPr>
      <t>、</t>
    </r>
    <r>
      <rPr>
        <b/>
        <u/>
        <sz val="11"/>
        <color rgb="FFFF0000"/>
        <rFont val="ＭＳ Ｐ明朝"/>
        <family val="1"/>
        <charset val="128"/>
      </rPr>
      <t>前年度の値は添付様式の計算結果</t>
    </r>
    <r>
      <rPr>
        <b/>
        <sz val="11"/>
        <color rgb="FFFF0000"/>
        <rFont val="ＭＳ Ｐ明朝"/>
        <family val="1"/>
        <charset val="128"/>
      </rPr>
      <t xml:space="preserve">が自動で反映されます。
</t>
    </r>
    <r>
      <rPr>
        <sz val="11"/>
        <color rgb="FFFF0000"/>
        <rFont val="ＭＳ Ｐ明朝"/>
        <family val="1"/>
        <charset val="128"/>
      </rPr>
      <t>※正しく表示されない場合、「はじめに」シートや添付様式の入力に誤りがあります。</t>
    </r>
    <rPh sb="0" eb="2">
      <t>ゼンゼン</t>
    </rPh>
    <rPh sb="2" eb="4">
      <t>ネンド</t>
    </rPh>
    <rPh sb="5" eb="6">
      <t>チ</t>
    </rPh>
    <rPh sb="7" eb="10">
      <t>サクネンド</t>
    </rPh>
    <rPh sb="10" eb="12">
      <t>テイシュツ</t>
    </rPh>
    <rPh sb="12" eb="13">
      <t>チ</t>
    </rPh>
    <rPh sb="14" eb="15">
      <t>ハジ</t>
    </rPh>
    <rPh sb="17" eb="19">
      <t>テイシュツ</t>
    </rPh>
    <rPh sb="21" eb="23">
      <t>バアイ</t>
    </rPh>
    <rPh sb="29" eb="32">
      <t>ゼンネンド</t>
    </rPh>
    <rPh sb="33" eb="34">
      <t>チ</t>
    </rPh>
    <rPh sb="35" eb="37">
      <t>テンプ</t>
    </rPh>
    <rPh sb="37" eb="39">
      <t>ヨウシキ</t>
    </rPh>
    <rPh sb="40" eb="42">
      <t>ケイサン</t>
    </rPh>
    <rPh sb="42" eb="44">
      <t>ケッカ</t>
    </rPh>
    <rPh sb="45" eb="47">
      <t>ジドウ</t>
    </rPh>
    <rPh sb="48" eb="50">
      <t>ハンエイ</t>
    </rPh>
    <phoneticPr fontId="15"/>
  </si>
  <si>
    <t>転売電力量
千kWh</t>
    <rPh sb="0" eb="2">
      <t>テンバイ</t>
    </rPh>
    <rPh sb="2" eb="4">
      <t>デンリョク</t>
    </rPh>
    <rPh sb="4" eb="5">
      <t>リョウ</t>
    </rPh>
    <rPh sb="6" eb="7">
      <t>セン</t>
    </rPh>
    <phoneticPr fontId="15"/>
  </si>
  <si>
    <t>表３（非火力）</t>
    <rPh sb="0" eb="1">
      <t>ヒョウ</t>
    </rPh>
    <rPh sb="3" eb="4">
      <t>ヒ</t>
    </rPh>
    <rPh sb="4" eb="6">
      <t>カリョク</t>
    </rPh>
    <phoneticPr fontId="15"/>
  </si>
  <si>
    <t>表４（火力）</t>
    <rPh sb="0" eb="1">
      <t>ヒョウ</t>
    </rPh>
    <rPh sb="3" eb="5">
      <t>カリョク</t>
    </rPh>
    <phoneticPr fontId="15"/>
  </si>
  <si>
    <r>
      <t>再生可能</t>
    </r>
    <r>
      <rPr>
        <sz val="11"/>
        <rFont val="ＭＳ Ｐゴシック"/>
        <family val="3"/>
        <charset val="128"/>
      </rPr>
      <t>エネルギー（ＦＩＴ対象電源）</t>
    </r>
    <rPh sb="0" eb="2">
      <t>サイセイ</t>
    </rPh>
    <rPh sb="2" eb="4">
      <t>カノウ</t>
    </rPh>
    <rPh sb="13" eb="15">
      <t>タイショウ</t>
    </rPh>
    <rPh sb="15" eb="17">
      <t>デンゲン</t>
    </rPh>
    <phoneticPr fontId="15"/>
  </si>
  <si>
    <t>調達・生産電力量
千kWh</t>
    <rPh sb="0" eb="2">
      <t>チョウタツ</t>
    </rPh>
    <rPh sb="3" eb="5">
      <t>セイサン</t>
    </rPh>
    <rPh sb="5" eb="7">
      <t>デンリョク</t>
    </rPh>
    <rPh sb="7" eb="8">
      <t>リョウ</t>
    </rPh>
    <rPh sb="9" eb="10">
      <t>セン</t>
    </rPh>
    <phoneticPr fontId="15"/>
  </si>
  <si>
    <r>
      <t>　調整後CO</t>
    </r>
    <r>
      <rPr>
        <vertAlign val="subscript"/>
        <sz val="11"/>
        <rFont val="ＭＳ Ｐゴシック"/>
        <family val="3"/>
        <charset val="128"/>
      </rPr>
      <t>2</t>
    </r>
    <r>
      <rPr>
        <sz val="11"/>
        <rFont val="ＭＳ Ｐゴシック"/>
        <family val="3"/>
        <charset val="128"/>
      </rPr>
      <t>排出係数</t>
    </r>
    <rPh sb="1" eb="4">
      <t>チョウセイゴ</t>
    </rPh>
    <rPh sb="7" eb="9">
      <t>ハイシュツ</t>
    </rPh>
    <rPh sb="9" eb="11">
      <t>ケイスウ</t>
    </rPh>
    <phoneticPr fontId="15"/>
  </si>
  <si>
    <t>③当該事業者からの仕入れ量</t>
    <rPh sb="1" eb="3">
      <t>トウガイ</t>
    </rPh>
    <rPh sb="3" eb="6">
      <t>ジギョウシャ</t>
    </rPh>
    <rPh sb="9" eb="11">
      <t>シイ</t>
    </rPh>
    <rPh sb="12" eb="13">
      <t>リョウ</t>
    </rPh>
    <phoneticPr fontId="15"/>
  </si>
  <si>
    <r>
      <t>⑤CO</t>
    </r>
    <r>
      <rPr>
        <vertAlign val="subscript"/>
        <sz val="11"/>
        <rFont val="ＭＳ Ｐゴシック"/>
        <family val="3"/>
        <charset val="128"/>
      </rPr>
      <t>2</t>
    </r>
    <r>
      <rPr>
        <sz val="11"/>
        <rFont val="ＭＳ Ｐゴシック"/>
        <family val="3"/>
        <charset val="128"/>
      </rPr>
      <t>排出係数</t>
    </r>
    <rPh sb="4" eb="6">
      <t>ハイシュツ</t>
    </rPh>
    <rPh sb="6" eb="8">
      <t>ケイスウ</t>
    </rPh>
    <phoneticPr fontId="15"/>
  </si>
  <si>
    <t>　係数の根拠</t>
    <rPh sb="1" eb="3">
      <t>ケイスウ</t>
    </rPh>
    <rPh sb="4" eb="6">
      <t>コンキョ</t>
    </rPh>
    <phoneticPr fontId="15"/>
  </si>
  <si>
    <t>⑥FIT対象/非対象</t>
    <rPh sb="4" eb="6">
      <t>タイショウ</t>
    </rPh>
    <rPh sb="7" eb="10">
      <t>ヒタイショウ</t>
    </rPh>
    <phoneticPr fontId="15"/>
  </si>
  <si>
    <t>　（「その他」の場合の記述欄）</t>
    <rPh sb="5" eb="6">
      <t>タ</t>
    </rPh>
    <rPh sb="8" eb="10">
      <t>バアイ</t>
    </rPh>
    <rPh sb="11" eb="13">
      <t>キジュツ</t>
    </rPh>
    <rPh sb="13" eb="14">
      <t>ラン</t>
    </rPh>
    <phoneticPr fontId="15"/>
  </si>
  <si>
    <r>
      <t>○CO</t>
    </r>
    <r>
      <rPr>
        <vertAlign val="subscript"/>
        <sz val="11"/>
        <rFont val="ＭＳ Ｐゴシック"/>
        <family val="3"/>
        <charset val="128"/>
      </rPr>
      <t>2</t>
    </r>
    <r>
      <rPr>
        <sz val="11"/>
        <rFont val="ＭＳ Ｐゴシック"/>
        <family val="3"/>
        <charset val="128"/>
      </rPr>
      <t>排出量</t>
    </r>
    <rPh sb="4" eb="6">
      <t>ハイシュツ</t>
    </rPh>
    <rPh sb="6" eb="7">
      <t>リョウ</t>
    </rPh>
    <phoneticPr fontId="15"/>
  </si>
  <si>
    <t>入力項目チェック</t>
    <rPh sb="0" eb="2">
      <t>ニュウリョク</t>
    </rPh>
    <rPh sb="2" eb="4">
      <t>コウモク</t>
    </rPh>
    <phoneticPr fontId="15"/>
  </si>
  <si>
    <t>その他</t>
    <phoneticPr fontId="15"/>
  </si>
  <si>
    <t>②転売電力量</t>
    <rPh sb="1" eb="3">
      <t>テンバイ</t>
    </rPh>
    <rPh sb="3" eb="5">
      <t>デンリョク</t>
    </rPh>
    <rPh sb="5" eb="6">
      <t>リョウ</t>
    </rPh>
    <phoneticPr fontId="15"/>
  </si>
  <si>
    <t>卸取引所</t>
    <phoneticPr fontId="15"/>
  </si>
  <si>
    <t>④仕入れ量のうち、需要家以外への転売量</t>
    <rPh sb="1" eb="3">
      <t>シイ</t>
    </rPh>
    <rPh sb="4" eb="5">
      <t>リョウ</t>
    </rPh>
    <rPh sb="9" eb="12">
      <t>ジュヨウカ</t>
    </rPh>
    <rPh sb="12" eb="14">
      <t>イガイ</t>
    </rPh>
    <rPh sb="16" eb="18">
      <t>テンバイ</t>
    </rPh>
    <rPh sb="18" eb="19">
      <t>リョウ</t>
    </rPh>
    <phoneticPr fontId="15"/>
  </si>
  <si>
    <t>再生可能エネルギー（FIT）</t>
    <rPh sb="0" eb="2">
      <t>サイセイ</t>
    </rPh>
    <rPh sb="2" eb="4">
      <t>カノウ</t>
    </rPh>
    <phoneticPr fontId="15"/>
  </si>
  <si>
    <t>再生可能エネルギー（非FIT）</t>
    <rPh sb="0" eb="2">
      <t>サイセイ</t>
    </rPh>
    <rPh sb="2" eb="4">
      <t>カノウ</t>
    </rPh>
    <rPh sb="10" eb="11">
      <t>ヒ</t>
    </rPh>
    <phoneticPr fontId="15"/>
  </si>
  <si>
    <t>自社</t>
    <rPh sb="0" eb="2">
      <t>ジシャ</t>
    </rPh>
    <phoneticPr fontId="15"/>
  </si>
  <si>
    <t>他社</t>
    <rPh sb="0" eb="2">
      <t>タシャ</t>
    </rPh>
    <phoneticPr fontId="15"/>
  </si>
  <si>
    <t>自社</t>
    <phoneticPr fontId="15"/>
  </si>
  <si>
    <t>転売(FIT)</t>
    <rPh sb="0" eb="2">
      <t>テンバイ</t>
    </rPh>
    <phoneticPr fontId="15"/>
  </si>
  <si>
    <t>転売(非FIT)</t>
    <rPh sb="0" eb="2">
      <t>テンバイ</t>
    </rPh>
    <rPh sb="3" eb="4">
      <t>ヒ</t>
    </rPh>
    <phoneticPr fontId="15"/>
  </si>
  <si>
    <t>転売（原子力）</t>
    <rPh sb="0" eb="2">
      <t>テンバイ</t>
    </rPh>
    <rPh sb="3" eb="6">
      <t>ゲンシリョク</t>
    </rPh>
    <phoneticPr fontId="15"/>
  </si>
  <si>
    <t>Check Code　(調達元）</t>
    <rPh sb="12" eb="14">
      <t>チョウタツ</t>
    </rPh>
    <rPh sb="14" eb="15">
      <t>モト</t>
    </rPh>
    <phoneticPr fontId="15"/>
  </si>
  <si>
    <t>Check Code　(FIT）</t>
    <phoneticPr fontId="15"/>
  </si>
  <si>
    <t>●</t>
  </si>
  <si>
    <t>東電PG</t>
    <rPh sb="0" eb="2">
      <t>トウデン</t>
    </rPh>
    <phoneticPr fontId="15"/>
  </si>
  <si>
    <t>みなし小売電気事業者</t>
    <phoneticPr fontId="15"/>
  </si>
  <si>
    <t>表２－１調達</t>
    <rPh sb="0" eb="1">
      <t>ヒョウ</t>
    </rPh>
    <rPh sb="4" eb="6">
      <t>チョウタツ</t>
    </rPh>
    <phoneticPr fontId="15"/>
  </si>
  <si>
    <t>表２－１転売</t>
    <rPh sb="0" eb="1">
      <t>ヒョウ</t>
    </rPh>
    <rPh sb="4" eb="6">
      <t>テンバイ</t>
    </rPh>
    <phoneticPr fontId="15"/>
  </si>
  <si>
    <t>Check Code（把握／未把握）</t>
    <rPh sb="11" eb="13">
      <t>ハアク</t>
    </rPh>
    <rPh sb="14" eb="15">
      <t>ミ</t>
    </rPh>
    <rPh sb="15" eb="17">
      <t>ハアク</t>
    </rPh>
    <phoneticPr fontId="15"/>
  </si>
  <si>
    <t>表２－１小計</t>
    <rPh sb="0" eb="1">
      <t>ヒョウ</t>
    </rPh>
    <rPh sb="4" eb="6">
      <t>ショウケイ</t>
    </rPh>
    <phoneticPr fontId="15"/>
  </si>
  <si>
    <t>需要BG（FIT）</t>
    <rPh sb="0" eb="2">
      <t>ジュヨウ</t>
    </rPh>
    <phoneticPr fontId="15"/>
  </si>
  <si>
    <t>発電BG（FIT）</t>
    <rPh sb="0" eb="2">
      <t>ハツデン</t>
    </rPh>
    <phoneticPr fontId="15"/>
  </si>
  <si>
    <t>需要BG</t>
    <rPh sb="0" eb="2">
      <t>ジュヨウ</t>
    </rPh>
    <phoneticPr fontId="15"/>
  </si>
  <si>
    <t>発電BG</t>
    <rPh sb="0" eb="2">
      <t>ハツデン</t>
    </rPh>
    <phoneticPr fontId="15"/>
  </si>
  <si>
    <t>表４</t>
    <rPh sb="0" eb="1">
      <t>ヒョウ</t>
    </rPh>
    <phoneticPr fontId="15"/>
  </si>
  <si>
    <t>転売</t>
    <rPh sb="0" eb="2">
      <t>テンバイ</t>
    </rPh>
    <phoneticPr fontId="15"/>
  </si>
  <si>
    <t>排出量</t>
    <rPh sb="0" eb="2">
      <t>ハイシュツ</t>
    </rPh>
    <rPh sb="2" eb="3">
      <t>リョウ</t>
    </rPh>
    <phoneticPr fontId="15"/>
  </si>
  <si>
    <t>小計</t>
    <rPh sb="0" eb="2">
      <t>ショウケイ</t>
    </rPh>
    <phoneticPr fontId="15"/>
  </si>
  <si>
    <t>自社再エネ</t>
    <rPh sb="0" eb="2">
      <t>ジシャ</t>
    </rPh>
    <rPh sb="2" eb="3">
      <t>サイ</t>
    </rPh>
    <phoneticPr fontId="15"/>
  </si>
  <si>
    <t>表３</t>
    <rPh sb="0" eb="1">
      <t>ヒョウ</t>
    </rPh>
    <phoneticPr fontId="15"/>
  </si>
  <si>
    <t>未利用エネ（１）分発電量</t>
    <rPh sb="0" eb="3">
      <t>ミリヨウ</t>
    </rPh>
    <rPh sb="8" eb="9">
      <t>ブン</t>
    </rPh>
    <rPh sb="9" eb="11">
      <t>ハツデン</t>
    </rPh>
    <rPh sb="11" eb="12">
      <t>リョウ</t>
    </rPh>
    <phoneticPr fontId="15"/>
  </si>
  <si>
    <t>未利用エネ（２）分発電量</t>
    <rPh sb="0" eb="3">
      <t>ミリヨウ</t>
    </rPh>
    <rPh sb="8" eb="9">
      <t>ブン</t>
    </rPh>
    <rPh sb="9" eb="11">
      <t>ハツデン</t>
    </rPh>
    <rPh sb="11" eb="12">
      <t>リョウ</t>
    </rPh>
    <phoneticPr fontId="15"/>
  </si>
  <si>
    <t>清掃工場非バイオマス分発電量</t>
    <rPh sb="0" eb="2">
      <t>セイソウ</t>
    </rPh>
    <rPh sb="2" eb="4">
      <t>コウジョウ</t>
    </rPh>
    <rPh sb="4" eb="5">
      <t>ヒ</t>
    </rPh>
    <rPh sb="10" eb="11">
      <t>ブン</t>
    </rPh>
    <rPh sb="11" eb="13">
      <t>ハツデン</t>
    </rPh>
    <rPh sb="13" eb="14">
      <t>リョウ</t>
    </rPh>
    <phoneticPr fontId="15"/>
  </si>
  <si>
    <t>化石燃料（３）分発電量</t>
    <rPh sb="0" eb="2">
      <t>カセキ</t>
    </rPh>
    <rPh sb="2" eb="4">
      <t>ネンリョウ</t>
    </rPh>
    <rPh sb="7" eb="8">
      <t>ブン</t>
    </rPh>
    <rPh sb="8" eb="10">
      <t>ハツデン</t>
    </rPh>
    <rPh sb="10" eb="11">
      <t>リョウ</t>
    </rPh>
    <phoneticPr fontId="15"/>
  </si>
  <si>
    <t>化石燃料（４）分発電量</t>
    <rPh sb="0" eb="2">
      <t>カセキ</t>
    </rPh>
    <rPh sb="2" eb="4">
      <t>ネンリョウ</t>
    </rPh>
    <rPh sb="7" eb="8">
      <t>ブン</t>
    </rPh>
    <rPh sb="8" eb="10">
      <t>ハツデン</t>
    </rPh>
    <rPh sb="10" eb="11">
      <t>リョウ</t>
    </rPh>
    <phoneticPr fontId="15"/>
  </si>
  <si>
    <t>化石燃料（５）分発電量</t>
    <rPh sb="0" eb="2">
      <t>カセキ</t>
    </rPh>
    <rPh sb="2" eb="4">
      <t>ネンリョウ</t>
    </rPh>
    <rPh sb="7" eb="8">
      <t>ブン</t>
    </rPh>
    <rPh sb="8" eb="10">
      <t>ハツデン</t>
    </rPh>
    <rPh sb="10" eb="11">
      <t>リョウ</t>
    </rPh>
    <phoneticPr fontId="15"/>
  </si>
  <si>
    <t>化石燃料（６）分発電量</t>
    <rPh sb="0" eb="2">
      <t>カセキ</t>
    </rPh>
    <rPh sb="2" eb="4">
      <t>ネンリョウ</t>
    </rPh>
    <rPh sb="7" eb="8">
      <t>ブン</t>
    </rPh>
    <rPh sb="8" eb="10">
      <t>ハツデン</t>
    </rPh>
    <rPh sb="10" eb="11">
      <t>リョウ</t>
    </rPh>
    <phoneticPr fontId="15"/>
  </si>
  <si>
    <t>化石燃料（７）分発電量</t>
    <rPh sb="0" eb="2">
      <t>カセキ</t>
    </rPh>
    <rPh sb="2" eb="4">
      <t>ネンリョウ</t>
    </rPh>
    <rPh sb="7" eb="8">
      <t>ブン</t>
    </rPh>
    <rPh sb="8" eb="10">
      <t>ハツデン</t>
    </rPh>
    <rPh sb="10" eb="11">
      <t>リョウ</t>
    </rPh>
    <phoneticPr fontId="15"/>
  </si>
  <si>
    <t>化石燃料（８）分発電量</t>
    <rPh sb="0" eb="2">
      <t>カセキ</t>
    </rPh>
    <rPh sb="2" eb="4">
      <t>ネンリョウ</t>
    </rPh>
    <rPh sb="7" eb="8">
      <t>ブン</t>
    </rPh>
    <rPh sb="8" eb="10">
      <t>ハツデン</t>
    </rPh>
    <rPh sb="10" eb="11">
      <t>リョウ</t>
    </rPh>
    <phoneticPr fontId="15"/>
  </si>
  <si>
    <t>表４－２分発電量</t>
    <rPh sb="0" eb="1">
      <t>ヒョウ</t>
    </rPh>
    <rPh sb="4" eb="5">
      <t>ブン</t>
    </rPh>
    <rPh sb="5" eb="7">
      <t>ハツデン</t>
    </rPh>
    <rPh sb="7" eb="8">
      <t>リョウ</t>
    </rPh>
    <phoneticPr fontId="15"/>
  </si>
  <si>
    <t>化石燃料（１）分発電量</t>
    <rPh sb="0" eb="2">
      <t>カセキ</t>
    </rPh>
    <rPh sb="2" eb="4">
      <t>ネンリョウ</t>
    </rPh>
    <rPh sb="7" eb="8">
      <t>ブン</t>
    </rPh>
    <rPh sb="8" eb="10">
      <t>ハツデン</t>
    </rPh>
    <rPh sb="10" eb="11">
      <t>リョウ</t>
    </rPh>
    <phoneticPr fontId="15"/>
  </si>
  <si>
    <t>化石燃料（２）分発電量</t>
    <rPh sb="0" eb="2">
      <t>カセキ</t>
    </rPh>
    <rPh sb="2" eb="4">
      <t>ネンリョウ</t>
    </rPh>
    <rPh sb="7" eb="8">
      <t>ブン</t>
    </rPh>
    <rPh sb="8" eb="10">
      <t>ハツデン</t>
    </rPh>
    <rPh sb="10" eb="11">
      <t>リョウ</t>
    </rPh>
    <phoneticPr fontId="15"/>
  </si>
  <si>
    <t>A0184</t>
  </si>
  <si>
    <t>A0171</t>
  </si>
  <si>
    <t>A0010</t>
  </si>
  <si>
    <t>株式会社Looop</t>
  </si>
  <si>
    <t>A0021</t>
  </si>
  <si>
    <t>A0211</t>
  </si>
  <si>
    <t>株式会社リミックスポイント</t>
  </si>
  <si>
    <t>A0090</t>
  </si>
  <si>
    <t>リコージャパン株式会社</t>
  </si>
  <si>
    <t>A0062</t>
  </si>
  <si>
    <t>リエスパワー株式会社</t>
  </si>
  <si>
    <t>A0003</t>
  </si>
  <si>
    <t>A0388</t>
  </si>
  <si>
    <t>A0213</t>
  </si>
  <si>
    <t>森の電力株式会社</t>
  </si>
  <si>
    <t>A0169</t>
  </si>
  <si>
    <t>A0055</t>
  </si>
  <si>
    <t>ミライフ株式会社</t>
  </si>
  <si>
    <t>A0386</t>
  </si>
  <si>
    <t>A0143</t>
  </si>
  <si>
    <t>水戸電力株式会社</t>
  </si>
  <si>
    <t>A0128</t>
  </si>
  <si>
    <t>ミツウロコグリーンエネルギー株式会社</t>
  </si>
  <si>
    <t>A0016</t>
  </si>
  <si>
    <t>A0194</t>
  </si>
  <si>
    <t>三井物産株式会社</t>
  </si>
  <si>
    <t>A0052</t>
  </si>
  <si>
    <t>A0078</t>
  </si>
  <si>
    <t>丸紅新電力株式会社</t>
  </si>
  <si>
    <t>A0130</t>
  </si>
  <si>
    <t>本田技研工業株式会社</t>
  </si>
  <si>
    <t>A0251</t>
  </si>
  <si>
    <t>株式会社坊っちゃん電力</t>
  </si>
  <si>
    <t>A0279</t>
  </si>
  <si>
    <t>北陸電力株式会社</t>
  </si>
  <si>
    <t>A0271</t>
  </si>
  <si>
    <t>A0180</t>
  </si>
  <si>
    <t>A0029</t>
  </si>
  <si>
    <t>武陽ガス株式会社</t>
  </si>
  <si>
    <t>A0265</t>
  </si>
  <si>
    <t>A0290</t>
  </si>
  <si>
    <t>A0384</t>
  </si>
  <si>
    <t>株式会社V-Power</t>
  </si>
  <si>
    <t>A0045</t>
  </si>
  <si>
    <t>日立造船株式会社</t>
  </si>
  <si>
    <t>A0134</t>
  </si>
  <si>
    <t>A0333</t>
  </si>
  <si>
    <t>A0123</t>
  </si>
  <si>
    <t>株式会社パルシステム電力</t>
  </si>
  <si>
    <t>A0185</t>
  </si>
  <si>
    <t>株式会社ハルエネ</t>
  </si>
  <si>
    <t>A0311</t>
  </si>
  <si>
    <t>株式会社パネイル</t>
  </si>
  <si>
    <t>A0215</t>
  </si>
  <si>
    <t>A0136</t>
  </si>
  <si>
    <t>A0222</t>
  </si>
  <si>
    <t>パシフィックパワー株式会社</t>
  </si>
  <si>
    <t>A0093</t>
  </si>
  <si>
    <t>A0226</t>
  </si>
  <si>
    <t>日本テクノ株式会社</t>
  </si>
  <si>
    <t>A0019</t>
  </si>
  <si>
    <t>株式会社日本エコシステム</t>
  </si>
  <si>
    <t>A0176</t>
  </si>
  <si>
    <t>日産トレーデイング株式会社</t>
  </si>
  <si>
    <t>A0220</t>
  </si>
  <si>
    <t>A0328</t>
  </si>
  <si>
    <t>A0075</t>
  </si>
  <si>
    <t>A0151</t>
  </si>
  <si>
    <t>凸版印刷株式会社</t>
  </si>
  <si>
    <t>A0162</t>
  </si>
  <si>
    <t>A0219</t>
  </si>
  <si>
    <t>東北電力株式会社</t>
  </si>
  <si>
    <t>A0268</t>
  </si>
  <si>
    <t>A0225</t>
  </si>
  <si>
    <t>公益財団法人東京都環境公社</t>
  </si>
  <si>
    <t>A0296</t>
  </si>
  <si>
    <t>東京電力エナジーパートナー株式会社</t>
  </si>
  <si>
    <t>A0269</t>
  </si>
  <si>
    <t>東京ガス株式会社</t>
  </si>
  <si>
    <t>A0064</t>
  </si>
  <si>
    <t>東京エコサービス株式会社</t>
  </si>
  <si>
    <t>A0026</t>
  </si>
  <si>
    <t>株式会社東急パワーサプライ</t>
  </si>
  <si>
    <t>A0069</t>
  </si>
  <si>
    <t>東罐商事株式会社</t>
  </si>
  <si>
    <t>A0359</t>
  </si>
  <si>
    <t>A0327</t>
  </si>
  <si>
    <t>A0270</t>
  </si>
  <si>
    <t>中国電力株式会社</t>
  </si>
  <si>
    <t>A0273</t>
  </si>
  <si>
    <t>中央電力エナジー株式会社</t>
  </si>
  <si>
    <t>A0020</t>
  </si>
  <si>
    <t>中央電力株式会社</t>
  </si>
  <si>
    <t>A0355</t>
  </si>
  <si>
    <t>A0032</t>
  </si>
  <si>
    <t>千葉電力株式会社</t>
  </si>
  <si>
    <t>A0278</t>
  </si>
  <si>
    <t>株式会社地球クラブ</t>
  </si>
  <si>
    <t>A0082</t>
  </si>
  <si>
    <t>A0203</t>
  </si>
  <si>
    <t>株式会社タクマエナジー</t>
  </si>
  <si>
    <t>A0126</t>
  </si>
  <si>
    <t>大和ハウス工業株式会社</t>
  </si>
  <si>
    <t>A0170</t>
  </si>
  <si>
    <t>大和エネルギー株式会社</t>
  </si>
  <si>
    <t>A0046</t>
  </si>
  <si>
    <t>ダイヤモンドパワー株式会社</t>
  </si>
  <si>
    <t>A0027</t>
  </si>
  <si>
    <t>大東ガス株式会社</t>
  </si>
  <si>
    <t>A0135</t>
  </si>
  <si>
    <t>A0178</t>
  </si>
  <si>
    <t>A0035</t>
  </si>
  <si>
    <t>全農エネルギー株式会社</t>
  </si>
  <si>
    <t>A0310</t>
  </si>
  <si>
    <t>株式会社生活クラブエナジー</t>
  </si>
  <si>
    <t>A0157</t>
  </si>
  <si>
    <t>株式会社スマートテック</t>
  </si>
  <si>
    <t>A0127</t>
  </si>
  <si>
    <t>鈴与商事株式会社</t>
  </si>
  <si>
    <t>A0181</t>
  </si>
  <si>
    <t>A0152</t>
  </si>
  <si>
    <t>A0365</t>
  </si>
  <si>
    <t>A0076</t>
  </si>
  <si>
    <t>株式会社新出光</t>
  </si>
  <si>
    <t>A0031</t>
  </si>
  <si>
    <t>A0012</t>
  </si>
  <si>
    <t>清水建設株式会社</t>
  </si>
  <si>
    <t>A0354</t>
  </si>
  <si>
    <t>シナネン株式会社</t>
  </si>
  <si>
    <t>A0086</t>
  </si>
  <si>
    <t>A0087</t>
  </si>
  <si>
    <t>四国電力株式会社</t>
  </si>
  <si>
    <t>A0274</t>
  </si>
  <si>
    <t>A0118</t>
  </si>
  <si>
    <t>A0116</t>
  </si>
  <si>
    <t>A0114</t>
  </si>
  <si>
    <t>A0113</t>
  </si>
  <si>
    <t>A0112</t>
  </si>
  <si>
    <t>A0111</t>
  </si>
  <si>
    <t>株式会社ジェイコム東京</t>
  </si>
  <si>
    <t>A0110</t>
  </si>
  <si>
    <t>A0109</t>
  </si>
  <si>
    <t>A0106</t>
  </si>
  <si>
    <t>A0099</t>
  </si>
  <si>
    <t>A0096</t>
  </si>
  <si>
    <t>A0095</t>
  </si>
  <si>
    <t>A0022</t>
  </si>
  <si>
    <t>A0050</t>
  </si>
  <si>
    <t>A0221</t>
  </si>
  <si>
    <t>A0202</t>
  </si>
  <si>
    <t>株式会社シーエナジー</t>
  </si>
  <si>
    <t>A0159</t>
  </si>
  <si>
    <t>サミットエナジー株式会社</t>
  </si>
  <si>
    <t>A0061</t>
  </si>
  <si>
    <t>株式会社サニックス</t>
  </si>
  <si>
    <t>A0057</t>
  </si>
  <si>
    <t>A0015</t>
  </si>
  <si>
    <t>サーラeエナジー株式会社</t>
  </si>
  <si>
    <t>A0081</t>
  </si>
  <si>
    <t>A0056</t>
  </si>
  <si>
    <t>A0077</t>
  </si>
  <si>
    <t>グローバルソリューションサービス株式会社</t>
  </si>
  <si>
    <t>A0360</t>
  </si>
  <si>
    <t>株式会社グローバルエンジニアリング</t>
  </si>
  <si>
    <t>A0149</t>
  </si>
  <si>
    <t>A0320</t>
  </si>
  <si>
    <t>九電みらいエナジー株式会社</t>
  </si>
  <si>
    <t>A0193</t>
  </si>
  <si>
    <t>キヤノンマーケティングジャパン株式会社</t>
  </si>
  <si>
    <t>A0164</t>
  </si>
  <si>
    <t>株式会社関電エネルギーソリューション</t>
  </si>
  <si>
    <t>A0138</t>
  </si>
  <si>
    <t>関西電力株式会社</t>
  </si>
  <si>
    <t>A0272</t>
  </si>
  <si>
    <t>A0088</t>
  </si>
  <si>
    <t>オリックス株式会社</t>
  </si>
  <si>
    <t>A0053</t>
  </si>
  <si>
    <t>大阪瓦斯株式会社</t>
  </si>
  <si>
    <t>A0048</t>
  </si>
  <si>
    <t>青梅ガス株式会社</t>
  </si>
  <si>
    <t>A0066</t>
  </si>
  <si>
    <t>王子・伊藤忠エネクス電力販売株式会社</t>
  </si>
  <si>
    <t>A0070</t>
  </si>
  <si>
    <t>株式会社エルピオ</t>
  </si>
  <si>
    <t>A0286</t>
  </si>
  <si>
    <t>A0140</t>
  </si>
  <si>
    <t>エフビットコミュニケーションズ株式会社</t>
  </si>
  <si>
    <t>A0049</t>
  </si>
  <si>
    <t>A0001</t>
  </si>
  <si>
    <t>A0347</t>
  </si>
  <si>
    <t>エフィシエント株式会社</t>
  </si>
  <si>
    <t>A0156</t>
  </si>
  <si>
    <t>荏原環境プラント株式会社</t>
  </si>
  <si>
    <t>A0025</t>
  </si>
  <si>
    <t>株式会社エネルギア・ソリューション・アンド・サービス</t>
  </si>
  <si>
    <t>A0063</t>
  </si>
  <si>
    <t>株式会社エネット</t>
  </si>
  <si>
    <t>A0009</t>
  </si>
  <si>
    <t>エネックス株式会社</t>
  </si>
  <si>
    <t>A0200</t>
  </si>
  <si>
    <t>株式会社エネサンス関東</t>
  </si>
  <si>
    <t>A0054</t>
  </si>
  <si>
    <t>エネサーブ株式会社</t>
  </si>
  <si>
    <t>A0014</t>
  </si>
  <si>
    <t>A0242</t>
  </si>
  <si>
    <t>A0187</t>
  </si>
  <si>
    <t>株式会社エナリス・パワー・マーケティング</t>
  </si>
  <si>
    <t>A0153</t>
  </si>
  <si>
    <t>A0131</t>
  </si>
  <si>
    <t>SBパワー株式会社</t>
  </si>
  <si>
    <t>A0186</t>
  </si>
  <si>
    <t>株式会社エコスタイル</t>
  </si>
  <si>
    <t>A0072</t>
  </si>
  <si>
    <t>A0172</t>
  </si>
  <si>
    <t>株式会社エージーピー</t>
  </si>
  <si>
    <t>A0340</t>
  </si>
  <si>
    <t>株式会社ウエスト電力</t>
  </si>
  <si>
    <t>A0037</t>
  </si>
  <si>
    <t>イワタニ首都圏株式会社</t>
  </si>
  <si>
    <t>A0080</t>
  </si>
  <si>
    <t>イワタニ関東株式会社</t>
  </si>
  <si>
    <t>A0079</t>
  </si>
  <si>
    <t>入間ガス株式会社</t>
  </si>
  <si>
    <t>A0073</t>
  </si>
  <si>
    <t>伊藤忠商事株式会社</t>
  </si>
  <si>
    <t>A0071</t>
  </si>
  <si>
    <t>A0068</t>
  </si>
  <si>
    <t>伊藤忠エネクス株式会社</t>
  </si>
  <si>
    <t>A0043</t>
  </si>
  <si>
    <t>出光グリーンパワー株式会社</t>
  </si>
  <si>
    <t>A0028</t>
  </si>
  <si>
    <t>A0253</t>
  </si>
  <si>
    <t>A0004</t>
  </si>
  <si>
    <t>A0005</t>
  </si>
  <si>
    <t>イーレックス株式会社</t>
  </si>
  <si>
    <t>A0002</t>
  </si>
  <si>
    <t>株式会社イーネットワークシステムズ</t>
  </si>
  <si>
    <t>A0067</t>
  </si>
  <si>
    <t>株式会社イーセル</t>
  </si>
  <si>
    <t>A0008</t>
  </si>
  <si>
    <t>A0179</t>
  </si>
  <si>
    <t>A0401</t>
  </si>
  <si>
    <t>アストモスエネルギー株式会社</t>
  </si>
  <si>
    <t>A0137</t>
  </si>
  <si>
    <t>A0230</t>
  </si>
  <si>
    <t>株式会社アイ・グリッド・ソリューションズ</t>
  </si>
  <si>
    <t>A0060</t>
  </si>
  <si>
    <t>アーバンエナジー株式会社</t>
  </si>
  <si>
    <t>A0122</t>
  </si>
  <si>
    <t>A0281</t>
  </si>
  <si>
    <t>未エネ利用量（都内分）</t>
    <rPh sb="0" eb="1">
      <t>ミ</t>
    </rPh>
    <rPh sb="3" eb="5">
      <t>リヨウ</t>
    </rPh>
    <rPh sb="5" eb="6">
      <t>リョウ</t>
    </rPh>
    <rPh sb="7" eb="9">
      <t>トナイ</t>
    </rPh>
    <rPh sb="9" eb="10">
      <t>ブン</t>
    </rPh>
    <phoneticPr fontId="26"/>
  </si>
  <si>
    <t>再エネ利用量（都内）</t>
    <rPh sb="0" eb="1">
      <t>サイ</t>
    </rPh>
    <rPh sb="3" eb="5">
      <t>リヨウ</t>
    </rPh>
    <rPh sb="5" eb="6">
      <t>リョウ</t>
    </rPh>
    <rPh sb="7" eb="9">
      <t>トナイ</t>
    </rPh>
    <phoneticPr fontId="26"/>
  </si>
  <si>
    <t>温室効果ガス量（都内分）</t>
    <rPh sb="0" eb="2">
      <t>オンシツ</t>
    </rPh>
    <rPh sb="2" eb="4">
      <t>コウカ</t>
    </rPh>
    <rPh sb="6" eb="7">
      <t>リョウ</t>
    </rPh>
    <rPh sb="8" eb="10">
      <t>トナイ</t>
    </rPh>
    <rPh sb="10" eb="11">
      <t>ブン</t>
    </rPh>
    <phoneticPr fontId="26"/>
  </si>
  <si>
    <t>登録
番号</t>
    <rPh sb="0" eb="2">
      <t>トウロク</t>
    </rPh>
    <rPh sb="3" eb="5">
      <t>バンゴウ</t>
    </rPh>
    <phoneticPr fontId="15"/>
  </si>
  <si>
    <t>BGかどうか</t>
    <phoneticPr fontId="15"/>
  </si>
  <si>
    <t>転売過多</t>
    <rPh sb="0" eb="2">
      <t>テンバイ</t>
    </rPh>
    <rPh sb="2" eb="4">
      <t>カタ</t>
    </rPh>
    <phoneticPr fontId="15"/>
  </si>
  <si>
    <t>FITの場合の係数</t>
    <rPh sb="4" eb="6">
      <t>バアイ</t>
    </rPh>
    <rPh sb="7" eb="9">
      <t>ケイスウ</t>
    </rPh>
    <phoneticPr fontId="15"/>
  </si>
  <si>
    <t>電力の有無</t>
    <rPh sb="0" eb="2">
      <t>デンリョク</t>
    </rPh>
    <rPh sb="3" eb="5">
      <t>ウム</t>
    </rPh>
    <phoneticPr fontId="15"/>
  </si>
  <si>
    <t>仕入れ量入力</t>
    <rPh sb="0" eb="2">
      <t>シイ</t>
    </rPh>
    <rPh sb="3" eb="4">
      <t>リョウ</t>
    </rPh>
    <rPh sb="4" eb="6">
      <t>ニュウリョク</t>
    </rPh>
    <phoneticPr fontId="15"/>
  </si>
  <si>
    <t>⑨送電端電力量</t>
  </si>
  <si>
    <t>算定式①算定結果</t>
    <rPh sb="0" eb="2">
      <t>サンテイ</t>
    </rPh>
    <rPh sb="2" eb="3">
      <t>シキ</t>
    </rPh>
    <rPh sb="4" eb="6">
      <t>サンテイ</t>
    </rPh>
    <rPh sb="6" eb="8">
      <t>ケッカ</t>
    </rPh>
    <phoneticPr fontId="15"/>
  </si>
  <si>
    <t>項番</t>
    <rPh sb="0" eb="2">
      <t>コウバン</t>
    </rPh>
    <phoneticPr fontId="15"/>
  </si>
  <si>
    <t>表4-1の項番</t>
    <rPh sb="0" eb="1">
      <t>ヒョウ</t>
    </rPh>
    <rPh sb="5" eb="6">
      <t>コウ</t>
    </rPh>
    <rPh sb="6" eb="7">
      <t>バン</t>
    </rPh>
    <phoneticPr fontId="15"/>
  </si>
  <si>
    <t>C:他社</t>
    <rPh sb="2" eb="4">
      <t>タシャ</t>
    </rPh>
    <phoneticPr fontId="15"/>
  </si>
  <si>
    <t>A0007</t>
  </si>
  <si>
    <t>A0011</t>
  </si>
  <si>
    <t>A0013</t>
  </si>
  <si>
    <t>A0018</t>
  </si>
  <si>
    <t>A0023</t>
  </si>
  <si>
    <t>A0024</t>
  </si>
  <si>
    <t>A0033</t>
  </si>
  <si>
    <t>A0034</t>
  </si>
  <si>
    <t>A0036</t>
  </si>
  <si>
    <t>A0039</t>
  </si>
  <si>
    <t>A0042</t>
  </si>
  <si>
    <t>A0051</t>
  </si>
  <si>
    <t>A0058</t>
  </si>
  <si>
    <t>A0065</t>
  </si>
  <si>
    <t>A0074</t>
  </si>
  <si>
    <t>A0083</t>
  </si>
  <si>
    <t>A0084</t>
  </si>
  <si>
    <t>A0085</t>
  </si>
  <si>
    <t>A0089</t>
  </si>
  <si>
    <t>A0091</t>
  </si>
  <si>
    <t>大阪いずみ市民生活協同組合</t>
  </si>
  <si>
    <t>A0092</t>
  </si>
  <si>
    <t>A0094</t>
  </si>
  <si>
    <t>A0097</t>
  </si>
  <si>
    <t>A0098</t>
  </si>
  <si>
    <t>A0101</t>
  </si>
  <si>
    <t>A0102</t>
  </si>
  <si>
    <t>A0103</t>
  </si>
  <si>
    <t>A0104</t>
  </si>
  <si>
    <t>A0105</t>
  </si>
  <si>
    <t>A0107</t>
  </si>
  <si>
    <t>A0108</t>
  </si>
  <si>
    <t>A0115</t>
  </si>
  <si>
    <t>A0117</t>
  </si>
  <si>
    <t>A0119</t>
  </si>
  <si>
    <t>A0120</t>
  </si>
  <si>
    <t>A0121</t>
  </si>
  <si>
    <t>A0124</t>
  </si>
  <si>
    <t>合同会社北上新電力</t>
  </si>
  <si>
    <t>A0125</t>
  </si>
  <si>
    <t>A0133</t>
  </si>
  <si>
    <t>A0141</t>
  </si>
  <si>
    <t>A0142</t>
  </si>
  <si>
    <t>A0144</t>
  </si>
  <si>
    <t>A0145</t>
  </si>
  <si>
    <t>A0146</t>
  </si>
  <si>
    <t>A0147</t>
  </si>
  <si>
    <t>A0150</t>
  </si>
  <si>
    <t>A0155</t>
  </si>
  <si>
    <t>A0158</t>
  </si>
  <si>
    <t>生活協同組合コープこうべ</t>
  </si>
  <si>
    <t>A0160</t>
  </si>
  <si>
    <t>A0161</t>
  </si>
  <si>
    <t>A0163</t>
  </si>
  <si>
    <t>A0165</t>
  </si>
  <si>
    <t>A0166</t>
  </si>
  <si>
    <t>A0167</t>
  </si>
  <si>
    <t>A0168</t>
  </si>
  <si>
    <t>A0173</t>
  </si>
  <si>
    <t>A0174</t>
  </si>
  <si>
    <t>A0175</t>
  </si>
  <si>
    <t>A0177</t>
  </si>
  <si>
    <t>A0183</t>
  </si>
  <si>
    <t>A0188</t>
  </si>
  <si>
    <t>A0189</t>
  </si>
  <si>
    <t>A0190</t>
  </si>
  <si>
    <t>A0191</t>
  </si>
  <si>
    <t>A0192</t>
  </si>
  <si>
    <t>A0195</t>
  </si>
  <si>
    <t>A0196</t>
  </si>
  <si>
    <t>A0197</t>
  </si>
  <si>
    <t>A0199</t>
  </si>
  <si>
    <t>A0204</t>
  </si>
  <si>
    <t>A0205</t>
  </si>
  <si>
    <t>A0206</t>
  </si>
  <si>
    <t>A0207</t>
  </si>
  <si>
    <t>A0208</t>
  </si>
  <si>
    <t>A0209</t>
  </si>
  <si>
    <t>A0210</t>
  </si>
  <si>
    <t>A0216</t>
  </si>
  <si>
    <t>A0217</t>
  </si>
  <si>
    <t>A0218</t>
  </si>
  <si>
    <t>A0223</t>
  </si>
  <si>
    <t>A0224</t>
  </si>
  <si>
    <t>A0227</t>
  </si>
  <si>
    <t>A0228</t>
  </si>
  <si>
    <t>A0231</t>
  </si>
  <si>
    <t>A0232</t>
  </si>
  <si>
    <t>A0233</t>
  </si>
  <si>
    <t>A0234</t>
  </si>
  <si>
    <t>A0235</t>
  </si>
  <si>
    <t>A0236</t>
  </si>
  <si>
    <t>A0237</t>
  </si>
  <si>
    <t>A0238</t>
  </si>
  <si>
    <t>A0239</t>
  </si>
  <si>
    <t>A0240</t>
  </si>
  <si>
    <t>A0241</t>
  </si>
  <si>
    <t>A0243</t>
  </si>
  <si>
    <t>A0245</t>
  </si>
  <si>
    <t>A0246</t>
  </si>
  <si>
    <t>A0247</t>
  </si>
  <si>
    <t>A0248</t>
  </si>
  <si>
    <t>A0249</t>
  </si>
  <si>
    <t>A0250</t>
  </si>
  <si>
    <t>A0252</t>
  </si>
  <si>
    <t>A0254</t>
  </si>
  <si>
    <t>A0256</t>
  </si>
  <si>
    <t>A0257</t>
  </si>
  <si>
    <t>A0258</t>
  </si>
  <si>
    <t>A0259</t>
  </si>
  <si>
    <t>A0261</t>
  </si>
  <si>
    <t>A0266</t>
  </si>
  <si>
    <t>A0267</t>
  </si>
  <si>
    <t>A0275</t>
  </si>
  <si>
    <t>A0276</t>
  </si>
  <si>
    <t>A0277</t>
  </si>
  <si>
    <t>A0282</t>
  </si>
  <si>
    <t>A0283</t>
  </si>
  <si>
    <t>A0284</t>
  </si>
  <si>
    <t>A0288</t>
  </si>
  <si>
    <t>A0289</t>
  </si>
  <si>
    <t>A0292</t>
  </si>
  <si>
    <t>A0294</t>
  </si>
  <si>
    <t>A0295</t>
  </si>
  <si>
    <t>A0300</t>
  </si>
  <si>
    <t>A0303</t>
  </si>
  <si>
    <t>A0305</t>
  </si>
  <si>
    <t>A0308</t>
  </si>
  <si>
    <t>A0309</t>
  </si>
  <si>
    <t>A0313</t>
  </si>
  <si>
    <t>A0315</t>
  </si>
  <si>
    <t>A0317</t>
  </si>
  <si>
    <t>A0318</t>
  </si>
  <si>
    <t>A0323</t>
  </si>
  <si>
    <t>A0324</t>
  </si>
  <si>
    <t>生活協同組合コープしが</t>
  </si>
  <si>
    <t>A0329</t>
  </si>
  <si>
    <t>A0330</t>
  </si>
  <si>
    <t>A0331</t>
  </si>
  <si>
    <t>A0334</t>
  </si>
  <si>
    <t>A0335</t>
  </si>
  <si>
    <t>A0336</t>
  </si>
  <si>
    <t>A0339</t>
  </si>
  <si>
    <t>A0342</t>
  </si>
  <si>
    <t>A0348</t>
  </si>
  <si>
    <t>A0349</t>
  </si>
  <si>
    <t>A0350</t>
  </si>
  <si>
    <t>A0351</t>
  </si>
  <si>
    <t>A0352</t>
  </si>
  <si>
    <t>A0353</t>
  </si>
  <si>
    <t>A0356</t>
  </si>
  <si>
    <t>A0362</t>
  </si>
  <si>
    <t>A0364</t>
  </si>
  <si>
    <t>A0366</t>
  </si>
  <si>
    <t>A0367</t>
  </si>
  <si>
    <t>A0368</t>
  </si>
  <si>
    <t>A0371</t>
  </si>
  <si>
    <t>A0372</t>
  </si>
  <si>
    <t>A0376</t>
  </si>
  <si>
    <t>B:関連会社等</t>
    <rPh sb="2" eb="4">
      <t>カンレン</t>
    </rPh>
    <rPh sb="4" eb="6">
      <t>ガイシャ</t>
    </rPh>
    <rPh sb="6" eb="7">
      <t>トウ</t>
    </rPh>
    <phoneticPr fontId="15"/>
  </si>
  <si>
    <t>B:自社</t>
    <rPh sb="2" eb="4">
      <t>ジシャ</t>
    </rPh>
    <phoneticPr fontId="15"/>
  </si>
  <si>
    <t>事業者の種類</t>
    <rPh sb="0" eb="3">
      <t>ジギョウシャ</t>
    </rPh>
    <rPh sb="4" eb="6">
      <t>シュルイ</t>
    </rPh>
    <phoneticPr fontId="15"/>
  </si>
  <si>
    <t>排出係数小数点四捨五入</t>
    <rPh sb="0" eb="2">
      <t>ハイシュツ</t>
    </rPh>
    <rPh sb="2" eb="4">
      <t>ケイスウ</t>
    </rPh>
    <rPh sb="4" eb="7">
      <t>ショウスウテン</t>
    </rPh>
    <rPh sb="7" eb="11">
      <t>シシャゴニュウ</t>
    </rPh>
    <phoneticPr fontId="15"/>
  </si>
  <si>
    <t>記入排出係数</t>
    <rPh sb="0" eb="2">
      <t>キニュウ</t>
    </rPh>
    <rPh sb="2" eb="4">
      <t>ハイシュツ</t>
    </rPh>
    <rPh sb="4" eb="6">
      <t>ケイスウ</t>
    </rPh>
    <phoneticPr fontId="15"/>
  </si>
  <si>
    <t>記入排出係数小数点四捨五入</t>
    <rPh sb="0" eb="2">
      <t>キニュウ</t>
    </rPh>
    <rPh sb="2" eb="4">
      <t>ハイシュツ</t>
    </rPh>
    <rPh sb="4" eb="6">
      <t>ケイスウ</t>
    </rPh>
    <rPh sb="6" eb="9">
      <t>ショウスウテン</t>
    </rPh>
    <rPh sb="9" eb="13">
      <t>シシャゴニュウ</t>
    </rPh>
    <phoneticPr fontId="15"/>
  </si>
  <si>
    <t>比較検証四捨五入</t>
    <rPh sb="0" eb="2">
      <t>ヒカク</t>
    </rPh>
    <rPh sb="2" eb="4">
      <t>ケンショウ</t>
    </rPh>
    <rPh sb="4" eb="8">
      <t>シシャゴニュウ</t>
    </rPh>
    <phoneticPr fontId="15"/>
  </si>
  <si>
    <t>完全一致</t>
    <rPh sb="0" eb="2">
      <t>カンゼン</t>
    </rPh>
    <rPh sb="2" eb="4">
      <t>イッチ</t>
    </rPh>
    <phoneticPr fontId="15"/>
  </si>
  <si>
    <t>係数の根拠</t>
    <rPh sb="0" eb="2">
      <t>ケイスウ</t>
    </rPh>
    <rPh sb="3" eb="5">
      <t>コンキョ</t>
    </rPh>
    <phoneticPr fontId="15"/>
  </si>
  <si>
    <t>係数の根拠があっているか</t>
    <rPh sb="0" eb="2">
      <t>ケイスウ</t>
    </rPh>
    <rPh sb="3" eb="5">
      <t>コンキョ</t>
    </rPh>
    <phoneticPr fontId="15"/>
  </si>
  <si>
    <t>バイオマス対象電源</t>
    <rPh sb="5" eb="7">
      <t>タイショウ</t>
    </rPh>
    <rPh sb="7" eb="9">
      <t>デンゲン</t>
    </rPh>
    <phoneticPr fontId="15"/>
  </si>
  <si>
    <t>補機のエラーマイナス</t>
    <rPh sb="0" eb="2">
      <t>ホキ</t>
    </rPh>
    <phoneticPr fontId="15"/>
  </si>
  <si>
    <t>③係数の根拠</t>
    <rPh sb="1" eb="3">
      <t>ケイスウ</t>
    </rPh>
    <rPh sb="4" eb="6">
      <t>コンキョ</t>
    </rPh>
    <phoneticPr fontId="15"/>
  </si>
  <si>
    <t>④転売電力の排出係数</t>
    <rPh sb="1" eb="3">
      <t>テンバイ</t>
    </rPh>
    <rPh sb="3" eb="5">
      <t>デンリョク</t>
    </rPh>
    <rPh sb="6" eb="8">
      <t>ハイシュツ</t>
    </rPh>
    <rPh sb="8" eb="10">
      <t>ケイスウ</t>
    </rPh>
    <phoneticPr fontId="15"/>
  </si>
  <si>
    <t>その他記入</t>
    <rPh sb="2" eb="3">
      <t>タ</t>
    </rPh>
    <rPh sb="3" eb="5">
      <t>キニュウ</t>
    </rPh>
    <phoneticPr fontId="15"/>
  </si>
  <si>
    <t>入力項目のチェック</t>
    <rPh sb="0" eb="2">
      <t>ニュウリョク</t>
    </rPh>
    <rPh sb="2" eb="4">
      <t>コウモク</t>
    </rPh>
    <phoneticPr fontId="15"/>
  </si>
  <si>
    <t>算定式②算定結果</t>
    <rPh sb="0" eb="2">
      <t>サンテイ</t>
    </rPh>
    <rPh sb="2" eb="3">
      <t>シキ</t>
    </rPh>
    <rPh sb="4" eb="6">
      <t>サンテイ</t>
    </rPh>
    <rPh sb="6" eb="8">
      <t>ケッカ</t>
    </rPh>
    <phoneticPr fontId="15"/>
  </si>
  <si>
    <t>算定式③算定結果</t>
    <rPh sb="0" eb="2">
      <t>サンテイ</t>
    </rPh>
    <rPh sb="2" eb="3">
      <t>シキ</t>
    </rPh>
    <rPh sb="4" eb="6">
      <t>サンテイ</t>
    </rPh>
    <rPh sb="6" eb="8">
      <t>ケッカ</t>
    </rPh>
    <phoneticPr fontId="15"/>
  </si>
  <si>
    <t>算定式④算定結果</t>
    <rPh sb="0" eb="2">
      <t>サンテイ</t>
    </rPh>
    <rPh sb="2" eb="3">
      <t>シキ</t>
    </rPh>
    <rPh sb="4" eb="6">
      <t>サンテイ</t>
    </rPh>
    <rPh sb="6" eb="8">
      <t>ケッカ</t>
    </rPh>
    <phoneticPr fontId="15"/>
  </si>
  <si>
    <t>算定式⑤算定結果</t>
    <rPh sb="0" eb="2">
      <t>サンテイ</t>
    </rPh>
    <rPh sb="2" eb="3">
      <t>シキ</t>
    </rPh>
    <rPh sb="4" eb="6">
      <t>サンテイ</t>
    </rPh>
    <rPh sb="6" eb="8">
      <t>ケッカ</t>
    </rPh>
    <phoneticPr fontId="15"/>
  </si>
  <si>
    <t>千kWh</t>
  </si>
  <si>
    <t>他の小売電気事業者</t>
  </si>
  <si>
    <t>調達元の分類</t>
    <rPh sb="0" eb="2">
      <t>チョウタツ</t>
    </rPh>
    <rPh sb="2" eb="3">
      <t>モト</t>
    </rPh>
    <rPh sb="4" eb="6">
      <t>ブンルイ</t>
    </rPh>
    <phoneticPr fontId="15"/>
  </si>
  <si>
    <t>転売先事業者</t>
    <rPh sb="0" eb="2">
      <t>テンバイ</t>
    </rPh>
    <rPh sb="2" eb="3">
      <t>サキ</t>
    </rPh>
    <rPh sb="3" eb="6">
      <t>ジギョウシャ</t>
    </rPh>
    <phoneticPr fontId="15"/>
  </si>
  <si>
    <t>BGFITチェック</t>
    <phoneticPr fontId="15"/>
  </si>
  <si>
    <t>原子力FITチェック</t>
    <rPh sb="0" eb="3">
      <t>ゲンシリョク</t>
    </rPh>
    <phoneticPr fontId="15"/>
  </si>
  <si>
    <t>その他記述</t>
    <rPh sb="2" eb="3">
      <t>タ</t>
    </rPh>
    <rPh sb="3" eb="5">
      <t>キジュツ</t>
    </rPh>
    <phoneticPr fontId="15"/>
  </si>
  <si>
    <t>　表4-1での番号</t>
  </si>
  <si>
    <t>チェック用</t>
    <rPh sb="4" eb="5">
      <t>ヨウ</t>
    </rPh>
    <phoneticPr fontId="15"/>
  </si>
  <si>
    <t>③発熱量の総量</t>
  </si>
  <si>
    <t>‐</t>
    <phoneticPr fontId="15"/>
  </si>
  <si>
    <t>C</t>
    <phoneticPr fontId="15"/>
  </si>
  <si>
    <t>D</t>
    <phoneticPr fontId="15"/>
  </si>
  <si>
    <t>E</t>
    <phoneticPr fontId="15"/>
  </si>
  <si>
    <t>F</t>
    <phoneticPr fontId="15"/>
  </si>
  <si>
    <t>G</t>
    <phoneticPr fontId="15"/>
  </si>
  <si>
    <t>H</t>
    <phoneticPr fontId="15"/>
  </si>
  <si>
    <t>I</t>
    <phoneticPr fontId="15"/>
  </si>
  <si>
    <t>J</t>
    <phoneticPr fontId="15"/>
  </si>
  <si>
    <t>K</t>
    <phoneticPr fontId="15"/>
  </si>
  <si>
    <t>L</t>
    <phoneticPr fontId="15"/>
  </si>
  <si>
    <t>M</t>
    <phoneticPr fontId="15"/>
  </si>
  <si>
    <t>N</t>
    <phoneticPr fontId="15"/>
  </si>
  <si>
    <t>O</t>
    <phoneticPr fontId="15"/>
  </si>
  <si>
    <t>P</t>
    <phoneticPr fontId="15"/>
  </si>
  <si>
    <t>Q</t>
    <phoneticPr fontId="15"/>
  </si>
  <si>
    <t>R</t>
    <phoneticPr fontId="15"/>
  </si>
  <si>
    <t>S</t>
    <phoneticPr fontId="15"/>
  </si>
  <si>
    <t>T</t>
    <phoneticPr fontId="15"/>
  </si>
  <si>
    <t>U</t>
    <phoneticPr fontId="15"/>
  </si>
  <si>
    <t>V</t>
    <phoneticPr fontId="15"/>
  </si>
  <si>
    <t>W</t>
    <phoneticPr fontId="15"/>
  </si>
  <si>
    <t>X</t>
    <phoneticPr fontId="15"/>
  </si>
  <si>
    <t>Y</t>
    <phoneticPr fontId="15"/>
  </si>
  <si>
    <t>Z</t>
    <phoneticPr fontId="15"/>
  </si>
  <si>
    <t>AA</t>
    <phoneticPr fontId="15"/>
  </si>
  <si>
    <t>AB</t>
    <phoneticPr fontId="15"/>
  </si>
  <si>
    <t>AC</t>
    <phoneticPr fontId="15"/>
  </si>
  <si>
    <t>AD</t>
    <phoneticPr fontId="15"/>
  </si>
  <si>
    <t>AE</t>
    <phoneticPr fontId="15"/>
  </si>
  <si>
    <t>AF</t>
    <phoneticPr fontId="15"/>
  </si>
  <si>
    <t>AG</t>
    <phoneticPr fontId="15"/>
  </si>
  <si>
    <t>AH</t>
    <phoneticPr fontId="15"/>
  </si>
  <si>
    <t>AI</t>
    <phoneticPr fontId="15"/>
  </si>
  <si>
    <t>AJ</t>
    <phoneticPr fontId="15"/>
  </si>
  <si>
    <t>AK</t>
    <phoneticPr fontId="15"/>
  </si>
  <si>
    <t>AL</t>
    <phoneticPr fontId="15"/>
  </si>
  <si>
    <t>AN</t>
    <phoneticPr fontId="15"/>
  </si>
  <si>
    <t>AM</t>
    <phoneticPr fontId="15"/>
  </si>
  <si>
    <t>AO</t>
    <phoneticPr fontId="15"/>
  </si>
  <si>
    <t>AP</t>
    <phoneticPr fontId="15"/>
  </si>
  <si>
    <t>AQ</t>
    <phoneticPr fontId="15"/>
  </si>
  <si>
    <t>AR</t>
    <phoneticPr fontId="15"/>
  </si>
  <si>
    <t>AS</t>
    <phoneticPr fontId="15"/>
  </si>
  <si>
    <t>AT</t>
    <phoneticPr fontId="15"/>
  </si>
  <si>
    <t>AU</t>
    <phoneticPr fontId="15"/>
  </si>
  <si>
    <t>AV</t>
    <phoneticPr fontId="15"/>
  </si>
  <si>
    <t>AW</t>
    <phoneticPr fontId="15"/>
  </si>
  <si>
    <t>AX</t>
    <phoneticPr fontId="15"/>
  </si>
  <si>
    <t>AY</t>
    <phoneticPr fontId="15"/>
  </si>
  <si>
    <t>AZ</t>
    <phoneticPr fontId="15"/>
  </si>
  <si>
    <t>BA</t>
    <phoneticPr fontId="15"/>
  </si>
  <si>
    <t>BB</t>
    <phoneticPr fontId="15"/>
  </si>
  <si>
    <t>BC</t>
    <phoneticPr fontId="15"/>
  </si>
  <si>
    <t>BD</t>
    <phoneticPr fontId="15"/>
  </si>
  <si>
    <t>BE</t>
    <phoneticPr fontId="15"/>
  </si>
  <si>
    <t>BF</t>
    <phoneticPr fontId="15"/>
  </si>
  <si>
    <t>BG</t>
    <phoneticPr fontId="15"/>
  </si>
  <si>
    <t>BH</t>
    <phoneticPr fontId="15"/>
  </si>
  <si>
    <t>BI</t>
    <phoneticPr fontId="15"/>
  </si>
  <si>
    <t>BJ</t>
    <phoneticPr fontId="15"/>
  </si>
  <si>
    <t>BK</t>
    <phoneticPr fontId="15"/>
  </si>
  <si>
    <t>BL</t>
    <phoneticPr fontId="15"/>
  </si>
  <si>
    <t>BM</t>
    <phoneticPr fontId="15"/>
  </si>
  <si>
    <t>BN</t>
    <phoneticPr fontId="15"/>
  </si>
  <si>
    <t>BO</t>
    <phoneticPr fontId="15"/>
  </si>
  <si>
    <t>BP</t>
    <phoneticPr fontId="15"/>
  </si>
  <si>
    <t>BQ</t>
    <phoneticPr fontId="15"/>
  </si>
  <si>
    <t>BR</t>
    <phoneticPr fontId="15"/>
  </si>
  <si>
    <t>BS</t>
    <phoneticPr fontId="15"/>
  </si>
  <si>
    <t>BT</t>
    <phoneticPr fontId="15"/>
  </si>
  <si>
    <t>使用燃料チェック</t>
    <rPh sb="0" eb="2">
      <t>シヨウ</t>
    </rPh>
    <rPh sb="2" eb="4">
      <t>ネンリョウ</t>
    </rPh>
    <phoneticPr fontId="15"/>
  </si>
  <si>
    <t>供給量熱チェック</t>
    <rPh sb="0" eb="2">
      <t>キョウキュウ</t>
    </rPh>
    <rPh sb="2" eb="3">
      <t>リョウ</t>
    </rPh>
    <rPh sb="3" eb="4">
      <t>ネツ</t>
    </rPh>
    <phoneticPr fontId="15"/>
  </si>
  <si>
    <t>FIT対象チェック</t>
    <rPh sb="3" eb="5">
      <t>タイショウ</t>
    </rPh>
    <phoneticPr fontId="15"/>
  </si>
  <si>
    <t>バイオマス比率</t>
    <rPh sb="5" eb="7">
      <t>ヒリツ</t>
    </rPh>
    <phoneticPr fontId="15"/>
  </si>
  <si>
    <t>○備考</t>
    <rPh sb="1" eb="3">
      <t>ビコウ</t>
    </rPh>
    <phoneticPr fontId="15"/>
  </si>
  <si>
    <t>清掃工場</t>
    <rPh sb="0" eb="2">
      <t>セイソウ</t>
    </rPh>
    <rPh sb="2" eb="4">
      <t>コウジョウ</t>
    </rPh>
    <phoneticPr fontId="15"/>
  </si>
  <si>
    <t>バイオマス比率100%</t>
    <rPh sb="5" eb="7">
      <t>ヒリツ</t>
    </rPh>
    <phoneticPr fontId="15"/>
  </si>
  <si>
    <t>排出係数0でなければOK</t>
    <rPh sb="0" eb="2">
      <t>ハイシュツ</t>
    </rPh>
    <rPh sb="2" eb="4">
      <t>ケイスウ</t>
    </rPh>
    <phoneticPr fontId="15"/>
  </si>
  <si>
    <t>排出係数0でOK</t>
    <rPh sb="0" eb="2">
      <t>ハイシュツ</t>
    </rPh>
    <rPh sb="2" eb="4">
      <t>ケイスウ</t>
    </rPh>
    <phoneticPr fontId="15"/>
  </si>
  <si>
    <t>燃料記入チェック1</t>
    <rPh sb="0" eb="2">
      <t>ネンリョウ</t>
    </rPh>
    <rPh sb="2" eb="4">
      <t>キニュウ</t>
    </rPh>
    <phoneticPr fontId="15"/>
  </si>
  <si>
    <t>燃料記入チェック2</t>
    <rPh sb="0" eb="2">
      <t>ネンリョウ</t>
    </rPh>
    <rPh sb="2" eb="4">
      <t>キニュウ</t>
    </rPh>
    <phoneticPr fontId="15"/>
  </si>
  <si>
    <t>燃料記入チェック3</t>
    <rPh sb="0" eb="2">
      <t>ネンリョウ</t>
    </rPh>
    <rPh sb="2" eb="4">
      <t>キニュウ</t>
    </rPh>
    <phoneticPr fontId="15"/>
  </si>
  <si>
    <t>燃料記入チェック4</t>
    <rPh sb="0" eb="2">
      <t>ネンリョウ</t>
    </rPh>
    <rPh sb="2" eb="4">
      <t>キニュウ</t>
    </rPh>
    <phoneticPr fontId="15"/>
  </si>
  <si>
    <t>燃料記入チェック5</t>
    <rPh sb="0" eb="2">
      <t>ネンリョウ</t>
    </rPh>
    <rPh sb="2" eb="4">
      <t>キニュウ</t>
    </rPh>
    <phoneticPr fontId="15"/>
  </si>
  <si>
    <t>燃料記入チェック6</t>
    <rPh sb="0" eb="2">
      <t>ネンリョウ</t>
    </rPh>
    <rPh sb="2" eb="4">
      <t>キニュウ</t>
    </rPh>
    <phoneticPr fontId="15"/>
  </si>
  <si>
    <t>燃料記入チェック7</t>
    <rPh sb="0" eb="2">
      <t>ネンリョウ</t>
    </rPh>
    <rPh sb="2" eb="4">
      <t>キニュウ</t>
    </rPh>
    <phoneticPr fontId="15"/>
  </si>
  <si>
    <t>燃料記入チェック8</t>
    <rPh sb="0" eb="2">
      <t>ネンリョウ</t>
    </rPh>
    <rPh sb="2" eb="4">
      <t>キニュウ</t>
    </rPh>
    <phoneticPr fontId="15"/>
  </si>
  <si>
    <t>燃料記入チェック9</t>
    <rPh sb="0" eb="2">
      <t>ネンリョウ</t>
    </rPh>
    <rPh sb="2" eb="4">
      <t>キニュウ</t>
    </rPh>
    <phoneticPr fontId="15"/>
  </si>
  <si>
    <t>燃料記入チェック10</t>
    <rPh sb="0" eb="2">
      <t>ネンリョウ</t>
    </rPh>
    <rPh sb="2" eb="4">
      <t>キニュウ</t>
    </rPh>
    <phoneticPr fontId="15"/>
  </si>
  <si>
    <t>CO2チェック</t>
    <phoneticPr fontId="15"/>
  </si>
  <si>
    <t>燃料CO2チェック</t>
    <rPh sb="0" eb="2">
      <t>ネンリョウ</t>
    </rPh>
    <phoneticPr fontId="15"/>
  </si>
  <si>
    <t>最終チェック</t>
    <rPh sb="0" eb="2">
      <t>サイシュウ</t>
    </rPh>
    <phoneticPr fontId="15"/>
  </si>
  <si>
    <t>送電端入力あり、仕入合計0</t>
    <rPh sb="0" eb="2">
      <t>ソウデン</t>
    </rPh>
    <rPh sb="2" eb="3">
      <t>タン</t>
    </rPh>
    <rPh sb="3" eb="5">
      <t>ニュウリョク</t>
    </rPh>
    <rPh sb="8" eb="10">
      <t>シイ</t>
    </rPh>
    <rPh sb="10" eb="12">
      <t>ゴウケイ</t>
    </rPh>
    <phoneticPr fontId="15"/>
  </si>
  <si>
    <t>CO2算定表①チェック</t>
    <rPh sb="3" eb="5">
      <t>サンテイ</t>
    </rPh>
    <rPh sb="5" eb="6">
      <t>ヒョウ</t>
    </rPh>
    <phoneticPr fontId="15"/>
  </si>
  <si>
    <t>CO2算定表②チェック</t>
    <rPh sb="3" eb="5">
      <t>サンテイ</t>
    </rPh>
    <rPh sb="5" eb="6">
      <t>ヒョウ</t>
    </rPh>
    <phoneticPr fontId="15"/>
  </si>
  <si>
    <t>CO2算定表③チェック</t>
    <rPh sb="3" eb="5">
      <t>サンテイ</t>
    </rPh>
    <rPh sb="5" eb="6">
      <t>ヒョウ</t>
    </rPh>
    <phoneticPr fontId="15"/>
  </si>
  <si>
    <t>CO2算定表④チェック</t>
    <rPh sb="3" eb="5">
      <t>サンテイ</t>
    </rPh>
    <rPh sb="5" eb="6">
      <t>ヒョウ</t>
    </rPh>
    <phoneticPr fontId="15"/>
  </si>
  <si>
    <t>CO2算定表⑤チェック</t>
    <rPh sb="3" eb="5">
      <t>サンテイ</t>
    </rPh>
    <rPh sb="5" eb="6">
      <t>ヒョウ</t>
    </rPh>
    <phoneticPr fontId="15"/>
  </si>
  <si>
    <t>⑫備考</t>
    <rPh sb="1" eb="3">
      <t>ビコウ</t>
    </rPh>
    <phoneticPr fontId="15"/>
  </si>
  <si>
    <t>⑤発電規模</t>
    <rPh sb="1" eb="3">
      <t>ハツデン</t>
    </rPh>
    <rPh sb="3" eb="5">
      <t>キボ</t>
    </rPh>
    <phoneticPr fontId="15"/>
  </si>
  <si>
    <t>入力チェック</t>
    <rPh sb="0" eb="2">
      <t>ニュウリョク</t>
    </rPh>
    <phoneticPr fontId="15"/>
  </si>
  <si>
    <t>※ご自身の事業者名が表示されているかご確認ください。
表示されない場合は小売電気事業者登録番号をご確認ください。</t>
    <rPh sb="2" eb="4">
      <t>ジシン</t>
    </rPh>
    <rPh sb="5" eb="8">
      <t>ジギョウシャ</t>
    </rPh>
    <rPh sb="8" eb="9">
      <t>メイ</t>
    </rPh>
    <rPh sb="10" eb="12">
      <t>ヒョウジ</t>
    </rPh>
    <rPh sb="19" eb="21">
      <t>カクニン</t>
    </rPh>
    <rPh sb="27" eb="29">
      <t>ヒョウジ</t>
    </rPh>
    <rPh sb="33" eb="35">
      <t>バアイ</t>
    </rPh>
    <rPh sb="36" eb="38">
      <t>コウ</t>
    </rPh>
    <rPh sb="38" eb="40">
      <t>デンキ</t>
    </rPh>
    <rPh sb="40" eb="43">
      <t>ジギョウシャ</t>
    </rPh>
    <rPh sb="43" eb="45">
      <t>トウロク</t>
    </rPh>
    <rPh sb="45" eb="47">
      <t>バンゴウ</t>
    </rPh>
    <rPh sb="49" eb="51">
      <t>カクニン</t>
    </rPh>
    <phoneticPr fontId="15"/>
  </si>
  <si>
    <t>発熱量</t>
    <rPh sb="0" eb="2">
      <t>ハツネツ</t>
    </rPh>
    <rPh sb="2" eb="3">
      <t>リョウ</t>
    </rPh>
    <phoneticPr fontId="15"/>
  </si>
  <si>
    <t>受電電力量</t>
    <rPh sb="0" eb="2">
      <t>ジュデン</t>
    </rPh>
    <rPh sb="2" eb="4">
      <t>デンリョク</t>
    </rPh>
    <rPh sb="4" eb="5">
      <t>リョウ</t>
    </rPh>
    <phoneticPr fontId="15"/>
  </si>
  <si>
    <t>⑥固定価格買取調整電力量</t>
    <rPh sb="1" eb="5">
      <t>コテイカカク</t>
    </rPh>
    <rPh sb="5" eb="7">
      <t>カイトリ</t>
    </rPh>
    <rPh sb="7" eb="9">
      <t>チョウセイ</t>
    </rPh>
    <rPh sb="9" eb="12">
      <t>デンリョクリョウ</t>
    </rPh>
    <phoneticPr fontId="15"/>
  </si>
  <si>
    <t>②余剰非化石電気相当量（全国総量）</t>
    <rPh sb="1" eb="3">
      <t>ヨジョウ</t>
    </rPh>
    <rPh sb="3" eb="4">
      <t>ヒ</t>
    </rPh>
    <rPh sb="4" eb="6">
      <t>カセキ</t>
    </rPh>
    <rPh sb="6" eb="8">
      <t>デンキ</t>
    </rPh>
    <rPh sb="8" eb="10">
      <t>ソウトウ</t>
    </rPh>
    <rPh sb="10" eb="11">
      <t>リョウ</t>
    </rPh>
    <rPh sb="12" eb="14">
      <t>ゼンコク</t>
    </rPh>
    <rPh sb="14" eb="16">
      <t>ソウリョウ</t>
    </rPh>
    <phoneticPr fontId="15"/>
  </si>
  <si>
    <t>A0006</t>
  </si>
  <si>
    <t>株式会社SEウイングズ</t>
  </si>
  <si>
    <t>須賀川瓦斯株式会社</t>
  </si>
  <si>
    <t>A0017</t>
  </si>
  <si>
    <t>ネクストパワーやまと株式会社</t>
  </si>
  <si>
    <t>株式会社ナンワエナジー</t>
  </si>
  <si>
    <t>静岡ガス＆パワー株式会社</t>
  </si>
  <si>
    <t>にちほクラウド電力株式会社</t>
  </si>
  <si>
    <t>一般財団法人泉佐野電力</t>
  </si>
  <si>
    <t>株式会社グリーンサークル</t>
  </si>
  <si>
    <t>A0040</t>
  </si>
  <si>
    <t>A0041</t>
  </si>
  <si>
    <t>北海道瓦斯株式会社</t>
  </si>
  <si>
    <t>新エネルギー開発株式会社</t>
  </si>
  <si>
    <t>真庭バイオエネルギー株式会社</t>
  </si>
  <si>
    <t>株式会社コンシェルジュ</t>
  </si>
  <si>
    <t>テス・エンジニアリング株式会社</t>
  </si>
  <si>
    <t>テプコカスタマーサービス株式会社</t>
  </si>
  <si>
    <t>株式会社エコア</t>
  </si>
  <si>
    <t>西部瓦斯株式会社</t>
  </si>
  <si>
    <t>東邦ガス株式会社</t>
  </si>
  <si>
    <t>大一ガス株式会社</t>
  </si>
  <si>
    <t>株式会社中海テレビ放送</t>
  </si>
  <si>
    <t>株式会社ジェイコムウエスト</t>
  </si>
  <si>
    <t>株式会社ジェイコム札幌</t>
  </si>
  <si>
    <t>株式会社ジェイコム千葉</t>
  </si>
  <si>
    <t>土浦ケーブルテレビ株式会社</t>
  </si>
  <si>
    <t>鹿児島電力株式会社</t>
  </si>
  <si>
    <t>太陽ガス株式会社</t>
  </si>
  <si>
    <t>A0132</t>
  </si>
  <si>
    <t>ダイネン株式会社</t>
  </si>
  <si>
    <t>奈良電力株式会社</t>
  </si>
  <si>
    <t>A0139</t>
  </si>
  <si>
    <t>株式会社北九州パワー</t>
  </si>
  <si>
    <t>武州瓦斯株式会社</t>
  </si>
  <si>
    <t>大垣ガス株式会社</t>
  </si>
  <si>
    <t>株式会社藤田商店</t>
  </si>
  <si>
    <t>株式会社ケーブルネット下関</t>
  </si>
  <si>
    <t>株式会社ジェイコム九州</t>
  </si>
  <si>
    <t>九州エナジー株式会社</t>
  </si>
  <si>
    <t>A0154</t>
  </si>
  <si>
    <t>みやまスマートエネルギー株式会社</t>
  </si>
  <si>
    <t>角栄ガス株式会社</t>
  </si>
  <si>
    <t>京葉瓦斯株式会社</t>
  </si>
  <si>
    <t>伊勢崎ガス株式会社</t>
  </si>
  <si>
    <t>株式会社とっとり市民電力</t>
  </si>
  <si>
    <t>株式会社イーエムアイ</t>
  </si>
  <si>
    <t>佐野瓦斯株式会社</t>
  </si>
  <si>
    <t>桐生瓦斯株式会社</t>
  </si>
  <si>
    <t>株式会社アシストワンエナジー</t>
  </si>
  <si>
    <t>株式会社フソウ・エナジー</t>
  </si>
  <si>
    <t>湘南電力株式会社</t>
  </si>
  <si>
    <t>ひおき地域エネルギー株式会社</t>
  </si>
  <si>
    <t>和歌山電力株式会社</t>
  </si>
  <si>
    <t>株式会社トドック電力</t>
  </si>
  <si>
    <t>MBエナジー株式会社</t>
  </si>
  <si>
    <t>A0198</t>
  </si>
  <si>
    <t>株式会社フォレストパワー</t>
  </si>
  <si>
    <t>日高都市ガス株式会社</t>
  </si>
  <si>
    <t>株式会社アドバンテック</t>
  </si>
  <si>
    <t>ローカルエナジー株式会社</t>
  </si>
  <si>
    <t>A0201</t>
  </si>
  <si>
    <t>なでしこ電力株式会社</t>
  </si>
  <si>
    <t>日田グリーン電力株式会社</t>
  </si>
  <si>
    <t>株式会社津軽あっぷるパワー</t>
  </si>
  <si>
    <t>埼玉ガス株式会社</t>
  </si>
  <si>
    <t>宮崎パワーライン株式会社</t>
  </si>
  <si>
    <t>A0212</t>
  </si>
  <si>
    <t>株式会社エネルギー・オプティマイザー</t>
  </si>
  <si>
    <t>A0214</t>
  </si>
  <si>
    <t>株式会社岩手ウッドパワー</t>
  </si>
  <si>
    <t>里山パワーワークス株式会社</t>
  </si>
  <si>
    <t>株式会社中之条パワー</t>
  </si>
  <si>
    <t>伊藤忠エネクスホームライフ西日本株式会社</t>
  </si>
  <si>
    <t>A0229</t>
  </si>
  <si>
    <t>はりま電力株式会社</t>
  </si>
  <si>
    <t>株式会社浜松新電力</t>
  </si>
  <si>
    <t>ゼロワットパワー株式会社</t>
  </si>
  <si>
    <t>株式会社やまがた新電力</t>
  </si>
  <si>
    <t>一般社団法人東松島みらいとし機構</t>
  </si>
  <si>
    <t>株式会社グリーンパワー大東</t>
  </si>
  <si>
    <t>御所野縄文電力株式会社</t>
  </si>
  <si>
    <t>宮古新電力株式会社</t>
  </si>
  <si>
    <t>長崎地域電力株式会社</t>
  </si>
  <si>
    <t>株式会社エネアーク関西</t>
  </si>
  <si>
    <t>A0244</t>
  </si>
  <si>
    <t>近畿電力株式会社</t>
  </si>
  <si>
    <t>新電力おおいた株式会社</t>
  </si>
  <si>
    <t>株式会社日本セレモニー</t>
  </si>
  <si>
    <t>株式会社池見石油店</t>
  </si>
  <si>
    <t>芝浦電力株式会社</t>
  </si>
  <si>
    <t>エコエンジニアリング株式会社</t>
  </si>
  <si>
    <t>A0255</t>
  </si>
  <si>
    <t>A0260</t>
  </si>
  <si>
    <t>A0262</t>
  </si>
  <si>
    <t>A0263</t>
  </si>
  <si>
    <t>A0264</t>
  </si>
  <si>
    <t>スズカ電工株式会社</t>
  </si>
  <si>
    <t>株式会社エーコープサービス</t>
  </si>
  <si>
    <t>サンリン株式会社</t>
  </si>
  <si>
    <t>山陰エレキ・アライアンス株式会社</t>
  </si>
  <si>
    <t>ミライフ東日本株式会社</t>
  </si>
  <si>
    <t>豊通エネルギー株式会社</t>
  </si>
  <si>
    <t>株式会社ウッドエナジー</t>
  </si>
  <si>
    <t>山陰酸素工業株式会社</t>
  </si>
  <si>
    <t>北海道電力株式会社</t>
  </si>
  <si>
    <t>九州電力株式会社</t>
  </si>
  <si>
    <t>沖縄電力株式会社</t>
  </si>
  <si>
    <t>北日本石油株式会社</t>
  </si>
  <si>
    <t>A0280</t>
  </si>
  <si>
    <t>やめエネルギー株式会社</t>
  </si>
  <si>
    <t>A0285</t>
  </si>
  <si>
    <t>足利ガス株式会社</t>
  </si>
  <si>
    <t>米子瓦斯株式会社</t>
  </si>
  <si>
    <t>A0287</t>
  </si>
  <si>
    <t>浜田ガス株式会社</t>
  </si>
  <si>
    <t>株式会社アメニティ電力</t>
  </si>
  <si>
    <t>新電力フロンティア株式会社</t>
  </si>
  <si>
    <t>A0291</t>
  </si>
  <si>
    <t>A0293</t>
  </si>
  <si>
    <t>岡田建設株式会社</t>
  </si>
  <si>
    <t>出雲ガス株式会社</t>
  </si>
  <si>
    <t>富山電力株式会社</t>
  </si>
  <si>
    <t>A0297</t>
  </si>
  <si>
    <t>A0298</t>
  </si>
  <si>
    <t>A0299</t>
  </si>
  <si>
    <t>A0302</t>
  </si>
  <si>
    <t>A0304</t>
  </si>
  <si>
    <t>A0306</t>
  </si>
  <si>
    <t>A0307</t>
  </si>
  <si>
    <t>三井物産プラントシステム株式会社</t>
  </si>
  <si>
    <t>イオンディライト株式会社</t>
  </si>
  <si>
    <t>株式会社ファミリーネット・ジャパン</t>
  </si>
  <si>
    <t>株式会社アドバリュー</t>
  </si>
  <si>
    <t>日本製紙木材株式会社</t>
  </si>
  <si>
    <t>奈良総合リサイクルセンター株式会社</t>
  </si>
  <si>
    <t>積水化学工業株式会社</t>
  </si>
  <si>
    <t>A0312</t>
  </si>
  <si>
    <t>A0314</t>
  </si>
  <si>
    <t>A0316</t>
  </si>
  <si>
    <t>A0319</t>
  </si>
  <si>
    <t>株式会社リケン工業</t>
  </si>
  <si>
    <t>株式会社ビビット</t>
  </si>
  <si>
    <t>株式会社おおた電力</t>
  </si>
  <si>
    <t>センチュリー・エナジー株式会社</t>
  </si>
  <si>
    <t>伊藤忠プランテック株式会社</t>
  </si>
  <si>
    <t>株式会社オカモト</t>
  </si>
  <si>
    <t>A0321</t>
  </si>
  <si>
    <t>A0325</t>
  </si>
  <si>
    <t>A0326</t>
  </si>
  <si>
    <t>キタコー株式会社</t>
  </si>
  <si>
    <t>RYOKI ENERGY株式会社</t>
  </si>
  <si>
    <t>株式会社大林クリーンエナジー</t>
  </si>
  <si>
    <t>A0332</t>
  </si>
  <si>
    <t>香川電力株式会社</t>
  </si>
  <si>
    <t>株式会社PinT</t>
  </si>
  <si>
    <t>A0337</t>
  </si>
  <si>
    <t>A0338</t>
  </si>
  <si>
    <t>株式会社沖縄ガスニューパワー</t>
  </si>
  <si>
    <t>諏訪瓦斯株式会社</t>
  </si>
  <si>
    <t>A0341</t>
  </si>
  <si>
    <t>A0343</t>
  </si>
  <si>
    <t>A0344</t>
  </si>
  <si>
    <t>A0345</t>
  </si>
  <si>
    <t>A0346</t>
  </si>
  <si>
    <t>神栖パワープラントセールス合同会社</t>
  </si>
  <si>
    <t>株式会社いちき串木野電力</t>
  </si>
  <si>
    <t>西武ガス株式会社</t>
  </si>
  <si>
    <t>松本ガス株式会社</t>
  </si>
  <si>
    <t>南部だんだんエナジー株式会社</t>
  </si>
  <si>
    <t>株式会社エフエネ</t>
  </si>
  <si>
    <t>こなんウルトラパワー株式会社</t>
  </si>
  <si>
    <t>株式会社関西空調</t>
  </si>
  <si>
    <t>奥出雲電力株式会社</t>
  </si>
  <si>
    <t>A0357</t>
  </si>
  <si>
    <t>A0358</t>
  </si>
  <si>
    <t>株式会社成田香取エネルギー</t>
  </si>
  <si>
    <t>三光株式会社</t>
  </si>
  <si>
    <t>A0361</t>
  </si>
  <si>
    <t>A0363</t>
  </si>
  <si>
    <t>株式会社インボイス</t>
  </si>
  <si>
    <t>ふくしま新電力株式会社</t>
  </si>
  <si>
    <t>A0369</t>
  </si>
  <si>
    <t>A0370</t>
  </si>
  <si>
    <t>A0373</t>
  </si>
  <si>
    <t>A0374</t>
  </si>
  <si>
    <t>A0375</t>
  </si>
  <si>
    <t>A0377</t>
  </si>
  <si>
    <t>A0378</t>
  </si>
  <si>
    <t>A0379</t>
  </si>
  <si>
    <t>A0380</t>
  </si>
  <si>
    <t>A0381</t>
  </si>
  <si>
    <t>A0382</t>
  </si>
  <si>
    <t>A0383</t>
  </si>
  <si>
    <t>株式会社エネクスライフサービス</t>
  </si>
  <si>
    <t>ネイチャーエナジー小国株式会社</t>
  </si>
  <si>
    <t>リエスパワーネクスト株式会社</t>
  </si>
  <si>
    <t>京都生活協同組合</t>
  </si>
  <si>
    <t>山本商事株式会社</t>
  </si>
  <si>
    <t>株式会社グリムスパワー</t>
  </si>
  <si>
    <t>日本ファシリティ・ソリューション株式会社</t>
  </si>
  <si>
    <t>情報ハイウェイ協同組合</t>
  </si>
  <si>
    <t>自然電力株式会社</t>
  </si>
  <si>
    <t>株式会社オノプロックス</t>
  </si>
  <si>
    <t>本庄ガス株式会社</t>
  </si>
  <si>
    <t>株式会社フィット</t>
  </si>
  <si>
    <t>青森県民エナジー株式会社</t>
  </si>
  <si>
    <t>国際航業株式会社</t>
  </si>
  <si>
    <t>株式会社明治産業</t>
  </si>
  <si>
    <t>ローカルでんき株式会社</t>
  </si>
  <si>
    <t>岡山電力株式会社</t>
  </si>
  <si>
    <t>A0385</t>
  </si>
  <si>
    <t>A0387</t>
  </si>
  <si>
    <t>株式会社翠光トップライン</t>
  </si>
  <si>
    <t>A0389</t>
  </si>
  <si>
    <t>A0390</t>
  </si>
  <si>
    <t>A0391</t>
  </si>
  <si>
    <t>A0392</t>
  </si>
  <si>
    <t>A0393</t>
  </si>
  <si>
    <t>A0394</t>
  </si>
  <si>
    <t>A0395</t>
  </si>
  <si>
    <t>A0396</t>
  </si>
  <si>
    <t>A0397</t>
  </si>
  <si>
    <t>A0398</t>
  </si>
  <si>
    <t>A0399</t>
  </si>
  <si>
    <t>A0400</t>
  </si>
  <si>
    <t>うすきエネルギー株式会社</t>
  </si>
  <si>
    <t>岐阜電力株式会社</t>
  </si>
  <si>
    <t>格安電力株式会社</t>
  </si>
  <si>
    <t>株式会社ゼック</t>
  </si>
  <si>
    <t>株式会社エスケーエナジー</t>
  </si>
  <si>
    <t>名南共同エネルギー株式会社</t>
  </si>
  <si>
    <t>Apaman Energy株式会社</t>
  </si>
  <si>
    <t>A0402</t>
  </si>
  <si>
    <t>A0403</t>
  </si>
  <si>
    <t>A0404</t>
  </si>
  <si>
    <t>A0405</t>
  </si>
  <si>
    <t>A0406</t>
  </si>
  <si>
    <t>A0407</t>
  </si>
  <si>
    <t>A0408</t>
  </si>
  <si>
    <t>A0409</t>
  </si>
  <si>
    <t>A0410</t>
  </si>
  <si>
    <t>A0411</t>
  </si>
  <si>
    <t>A0412</t>
  </si>
  <si>
    <t>A0413</t>
  </si>
  <si>
    <t>A0414</t>
  </si>
  <si>
    <t>A0415</t>
  </si>
  <si>
    <t>A0416</t>
  </si>
  <si>
    <t>A0417</t>
  </si>
  <si>
    <t>A0418</t>
  </si>
  <si>
    <t>A0419</t>
  </si>
  <si>
    <t>A0420</t>
  </si>
  <si>
    <t>A0421</t>
  </si>
  <si>
    <t>A0422</t>
  </si>
  <si>
    <t>A0423</t>
  </si>
  <si>
    <t>A0424</t>
  </si>
  <si>
    <t>A0425</t>
  </si>
  <si>
    <t>A0426</t>
  </si>
  <si>
    <t>A0427</t>
  </si>
  <si>
    <t>A0428</t>
  </si>
  <si>
    <t>A0429</t>
  </si>
  <si>
    <t>A0430</t>
  </si>
  <si>
    <t>A0431</t>
  </si>
  <si>
    <t>A0432</t>
  </si>
  <si>
    <t>A0433</t>
  </si>
  <si>
    <t>A0434</t>
  </si>
  <si>
    <t>A0435</t>
  </si>
  <si>
    <t>A0436</t>
  </si>
  <si>
    <t>A0437</t>
  </si>
  <si>
    <t>A0438</t>
  </si>
  <si>
    <t>A0439</t>
  </si>
  <si>
    <t>A0440</t>
  </si>
  <si>
    <t>A0441</t>
  </si>
  <si>
    <t>A0442</t>
  </si>
  <si>
    <t>A0443</t>
  </si>
  <si>
    <t>A0444</t>
  </si>
  <si>
    <t>A0445</t>
  </si>
  <si>
    <t>A0446</t>
  </si>
  <si>
    <t>A0447</t>
  </si>
  <si>
    <t>A0448</t>
  </si>
  <si>
    <t>A0449</t>
  </si>
  <si>
    <t>A0450</t>
  </si>
  <si>
    <t>A0451</t>
  </si>
  <si>
    <t>A0452</t>
  </si>
  <si>
    <t>A0453</t>
  </si>
  <si>
    <t>A0454</t>
  </si>
  <si>
    <t>A0455</t>
  </si>
  <si>
    <t>A0456</t>
  </si>
  <si>
    <t>A0457</t>
  </si>
  <si>
    <t>A0458</t>
  </si>
  <si>
    <t>A0459</t>
  </si>
  <si>
    <t>A0460</t>
  </si>
  <si>
    <t>A0461</t>
  </si>
  <si>
    <t>A0462</t>
  </si>
  <si>
    <t>A0463</t>
  </si>
  <si>
    <t>A0464</t>
  </si>
  <si>
    <t>A0465</t>
  </si>
  <si>
    <t>A0466</t>
  </si>
  <si>
    <t>A0467</t>
  </si>
  <si>
    <t>A0468</t>
  </si>
  <si>
    <t>A0469</t>
  </si>
  <si>
    <t>A0470</t>
  </si>
  <si>
    <t>A0471</t>
  </si>
  <si>
    <t>A0472</t>
  </si>
  <si>
    <t>A0473</t>
  </si>
  <si>
    <t>A0474</t>
  </si>
  <si>
    <t>A0475</t>
  </si>
  <si>
    <t>A0476</t>
  </si>
  <si>
    <t>A0477</t>
  </si>
  <si>
    <t>A0478</t>
  </si>
  <si>
    <t>A0479</t>
  </si>
  <si>
    <t>A0480</t>
  </si>
  <si>
    <t>A0481</t>
  </si>
  <si>
    <t>A0482</t>
  </si>
  <si>
    <t>A0483</t>
  </si>
  <si>
    <t>A0484</t>
  </si>
  <si>
    <t>A0485</t>
  </si>
  <si>
    <t>A0486</t>
  </si>
  <si>
    <t>A0487</t>
  </si>
  <si>
    <t>A0488</t>
  </si>
  <si>
    <t>A0489</t>
  </si>
  <si>
    <t>A0490</t>
  </si>
  <si>
    <t>A0491</t>
  </si>
  <si>
    <t>A0492</t>
  </si>
  <si>
    <t>A0493</t>
  </si>
  <si>
    <t>A0494</t>
  </si>
  <si>
    <t>A0495</t>
  </si>
  <si>
    <t>株式会社TOKYO油電力</t>
  </si>
  <si>
    <t>大分ケーブルテレコム株式会社</t>
  </si>
  <si>
    <t>生活協同組合コープみらい</t>
  </si>
  <si>
    <t>福井電力株式会社</t>
  </si>
  <si>
    <t>株式会社MKエネルギー</t>
  </si>
  <si>
    <t>株式会社ネクシィーズ・ゼロ</t>
  </si>
  <si>
    <t>横浜ウォーター株式会社</t>
  </si>
  <si>
    <t>スマートエナジー磐田株式会社</t>
  </si>
  <si>
    <t>そうまIグリッド合同会社</t>
  </si>
  <si>
    <t>第一日本電力株式会社</t>
  </si>
  <si>
    <t>新潟県民電力株式会社</t>
  </si>
  <si>
    <t>エネトレード株式会社</t>
  </si>
  <si>
    <t>Myシティ電力株式会社</t>
  </si>
  <si>
    <t>ニシムラ株式会社</t>
  </si>
  <si>
    <t>株式会社さくら新電力</t>
  </si>
  <si>
    <t>株式会社グローアップ</t>
  </si>
  <si>
    <t>佐賀電力株式会社</t>
  </si>
  <si>
    <t>大分県民電力株式会社</t>
  </si>
  <si>
    <t>いこま市民パワー株式会社</t>
  </si>
  <si>
    <t>株式会社コープでんき東北</t>
  </si>
  <si>
    <t>おもてなし山形株式会社</t>
  </si>
  <si>
    <t>長野都市ガス株式会社</t>
  </si>
  <si>
    <t>上田ガス株式会社</t>
  </si>
  <si>
    <t>株式会社シグナストラスト</t>
  </si>
  <si>
    <t>ゲーテハウス株式会社</t>
  </si>
  <si>
    <t>JPエネルギー株式会社</t>
  </si>
  <si>
    <t>兵庫電力株式会社</t>
  </si>
  <si>
    <t>大和ライフエナジア株式会社</t>
  </si>
  <si>
    <t>京都新電力株式会社</t>
  </si>
  <si>
    <t>株式会社エースタイル</t>
  </si>
  <si>
    <t>Cocoテラスたがわ株式会社</t>
  </si>
  <si>
    <t>東北電力エナジートレーディング株式会社</t>
  </si>
  <si>
    <t>株式会社横浜環境デザイン</t>
  </si>
  <si>
    <t>株式会社まち未来製作所</t>
  </si>
  <si>
    <t>TRENDE株式会社</t>
  </si>
  <si>
    <t>株式会社どさんこパワー</t>
  </si>
  <si>
    <t>みなとみらい電力株式会社</t>
  </si>
  <si>
    <t>株式会社LIXIL TEPCO スマートパートナーズ</t>
  </si>
  <si>
    <t>三菱瓦斯化学株式会社</t>
  </si>
  <si>
    <t>株式会社宮交シティ</t>
  </si>
  <si>
    <t>株式会社アルファライズ</t>
  </si>
  <si>
    <t>おおすみ半島スマートエネルギー株式会社</t>
  </si>
  <si>
    <t>おきなわコープエナジー株式会社</t>
  </si>
  <si>
    <t>久慈地域エネルギー株式会社</t>
  </si>
  <si>
    <t>弘前ガス株式会社</t>
  </si>
  <si>
    <t>株式会社フォーバルテレコム</t>
  </si>
  <si>
    <t>くるめエネルギー株式会社</t>
  </si>
  <si>
    <t>松阪新電力株式会社</t>
  </si>
  <si>
    <t>ヒューリックプロパティソリューション株式会社</t>
  </si>
  <si>
    <t>三友エンテック株式会社</t>
  </si>
  <si>
    <t>府中・調布まちなかエナジー株式会社</t>
  </si>
  <si>
    <t>伊勢志摩電力株式会社</t>
  </si>
  <si>
    <t>九州スポーツ電力株式会社</t>
  </si>
  <si>
    <t>株式会社CDエナジーダイレクト</t>
  </si>
  <si>
    <t>株式会社ぶんごおおのエナジー</t>
  </si>
  <si>
    <t>ヴィジョナリーパワー株式会社</t>
  </si>
  <si>
    <t>有明エナジー株式会社</t>
  </si>
  <si>
    <t>⑤FIT対象/非対象</t>
    <rPh sb="4" eb="6">
      <t>タイショウ</t>
    </rPh>
    <rPh sb="7" eb="10">
      <t>ヒタイショウ</t>
    </rPh>
    <phoneticPr fontId="15"/>
  </si>
  <si>
    <t>⑥再エネ比率</t>
    <rPh sb="1" eb="2">
      <t>サイ</t>
    </rPh>
    <rPh sb="4" eb="6">
      <t>ヒリツ</t>
    </rPh>
    <phoneticPr fontId="15"/>
  </si>
  <si>
    <t>⑦発電規模</t>
    <rPh sb="1" eb="3">
      <t>ハツデン</t>
    </rPh>
    <rPh sb="3" eb="5">
      <t>キボ</t>
    </rPh>
    <phoneticPr fontId="15"/>
  </si>
  <si>
    <t>⑧発電端電力量：年度計</t>
    <rPh sb="1" eb="3">
      <t>ハツデン</t>
    </rPh>
    <rPh sb="3" eb="4">
      <t>タン</t>
    </rPh>
    <rPh sb="4" eb="6">
      <t>デンリョク</t>
    </rPh>
    <rPh sb="6" eb="7">
      <t>リョウ</t>
    </rPh>
    <rPh sb="8" eb="10">
      <t>ネンド</t>
    </rPh>
    <rPh sb="10" eb="11">
      <t>ケイ</t>
    </rPh>
    <phoneticPr fontId="15"/>
  </si>
  <si>
    <t>⑨補機での消費電力量：年度計</t>
    <rPh sb="1" eb="3">
      <t>ホキ</t>
    </rPh>
    <rPh sb="5" eb="7">
      <t>ショウヒ</t>
    </rPh>
    <rPh sb="7" eb="9">
      <t>デンリョク</t>
    </rPh>
    <rPh sb="9" eb="10">
      <t>リョウ</t>
    </rPh>
    <rPh sb="11" eb="13">
      <t>ネンド</t>
    </rPh>
    <rPh sb="13" eb="14">
      <t>ケイ</t>
    </rPh>
    <phoneticPr fontId="15"/>
  </si>
  <si>
    <t>⑩送電端電力量</t>
    <rPh sb="1" eb="3">
      <t>ソウデン</t>
    </rPh>
    <rPh sb="3" eb="4">
      <t>タン</t>
    </rPh>
    <rPh sb="4" eb="6">
      <t>デンリョク</t>
    </rPh>
    <rPh sb="6" eb="7">
      <t>リョウ</t>
    </rPh>
    <phoneticPr fontId="15"/>
  </si>
  <si>
    <t>他のみなし小売電気事業者</t>
    <rPh sb="0" eb="1">
      <t>タ</t>
    </rPh>
    <phoneticPr fontId="15"/>
  </si>
  <si>
    <t>東京都環境局地球環境エネルギー部計画課までお問い合わせください。</t>
  </si>
  <si>
    <t>は該当時に入力する項目です。</t>
    <rPh sb="1" eb="3">
      <t>ガイトウ</t>
    </rPh>
    <rPh sb="3" eb="4">
      <t>ジ</t>
    </rPh>
    <rPh sb="5" eb="7">
      <t>ニュウリョク</t>
    </rPh>
    <rPh sb="9" eb="11">
      <t>コウモク</t>
    </rPh>
    <phoneticPr fontId="15"/>
  </si>
  <si>
    <t>本報告書での報告エリア</t>
    <rPh sb="0" eb="1">
      <t>ホン</t>
    </rPh>
    <rPh sb="1" eb="4">
      <t>ホウコクショ</t>
    </rPh>
    <rPh sb="6" eb="8">
      <t>ホウコク</t>
    </rPh>
    <phoneticPr fontId="15"/>
  </si>
  <si>
    <t xml:space="preserve"> </t>
  </si>
  <si>
    <t>削減量の種別</t>
  </si>
  <si>
    <t>合計</t>
  </si>
  <si>
    <t>※</t>
  </si>
  <si>
    <t>本表に記載した全ての国内認証排出削減量について、当該電気事業者が排出量調整無効化を行った ことを確認できる書類を添付すること。</t>
  </si>
  <si>
    <t>本表に記載した全ての国内認証排出削減量については、特定排出者（自社を含む）が温対法第２６条に基づき国に報告する調整後温室効果ガス排出量の算定に用いることはできない。</t>
  </si>
  <si>
    <t>注）代理償却をおこなった他者は、事業者別にまとめて記載すること</t>
  </si>
  <si>
    <t>以下の式で求める。</t>
  </si>
  <si>
    <t>① 固定価格買取制度による自社の買取電力量（交付金の対象となるもの）</t>
  </si>
  <si>
    <t>小計</t>
  </si>
  <si>
    <t>注）当該年度において卸供給実績があるものの小売供給実績がない電気事業者も含む</t>
  </si>
  <si>
    <t>事業者の名称</t>
  </si>
  <si>
    <t>取引所からの電気調達量</t>
  </si>
  <si>
    <t>取引所からの電気調達分に含まれるＦＩＴ電気割合※</t>
  </si>
  <si>
    <t>市場調達ＦＩＴ電力量</t>
  </si>
  <si>
    <t>※取引所からの電気調達分に含まれるＦＩＴ電気割合については、国が毎年度報告に使用する係数を公表する。</t>
  </si>
  <si>
    <t>＜計算結果＞</t>
  </si>
  <si>
    <t>①供給電力量（都内）</t>
    <rPh sb="1" eb="3">
      <t>キョウキュウ</t>
    </rPh>
    <rPh sb="3" eb="5">
      <t>デンリョク</t>
    </rPh>
    <rPh sb="5" eb="6">
      <t>リョウ</t>
    </rPh>
    <rPh sb="7" eb="9">
      <t>トナイ</t>
    </rPh>
    <phoneticPr fontId="15"/>
  </si>
  <si>
    <t>②供給電力量（都内を管轄する一般送配電事業者管内）</t>
    <rPh sb="1" eb="3">
      <t>キョウキュウ</t>
    </rPh>
    <rPh sb="3" eb="5">
      <t>デンリョク</t>
    </rPh>
    <rPh sb="5" eb="6">
      <t>リョウ</t>
    </rPh>
    <phoneticPr fontId="15"/>
  </si>
  <si>
    <t>③供給電力量（全国）</t>
    <rPh sb="1" eb="3">
      <t>キョウキュウ</t>
    </rPh>
    <rPh sb="3" eb="5">
      <t>デンリョク</t>
    </rPh>
    <rPh sb="5" eb="6">
      <t>リョウ</t>
    </rPh>
    <rPh sb="7" eb="9">
      <t>ゼンコク</t>
    </rPh>
    <phoneticPr fontId="15"/>
  </si>
  <si>
    <r>
      <t>①FIT買取電力量</t>
    </r>
    <r>
      <rPr>
        <b/>
        <sz val="10"/>
        <rFont val="ＭＳ Ｐゴシック"/>
        <family val="3"/>
        <charset val="128"/>
      </rPr>
      <t>（卸取引所）</t>
    </r>
    <rPh sb="4" eb="6">
      <t>カイトリ</t>
    </rPh>
    <rPh sb="6" eb="9">
      <t>デンリョクリョウ</t>
    </rPh>
    <rPh sb="10" eb="11">
      <t>オロシ</t>
    </rPh>
    <rPh sb="11" eb="13">
      <t>トリヒキ</t>
    </rPh>
    <rPh sb="13" eb="14">
      <t>ジョ</t>
    </rPh>
    <phoneticPr fontId="15"/>
  </si>
  <si>
    <t>入力項目8か所</t>
    <rPh sb="0" eb="2">
      <t>ニュウリョク</t>
    </rPh>
    <rPh sb="2" eb="4">
      <t>コウモク</t>
    </rPh>
    <rPh sb="6" eb="7">
      <t>ショ</t>
    </rPh>
    <phoneticPr fontId="15"/>
  </si>
  <si>
    <t>①供給電力量報告エリア</t>
    <rPh sb="1" eb="3">
      <t>キョウキュウ</t>
    </rPh>
    <rPh sb="3" eb="5">
      <t>デンリョク</t>
    </rPh>
    <rPh sb="5" eb="6">
      <t>リョウ</t>
    </rPh>
    <rPh sb="6" eb="8">
      <t>ホウコク</t>
    </rPh>
    <phoneticPr fontId="15"/>
  </si>
  <si>
    <t>インバランス補給</t>
    <rPh sb="6" eb="8">
      <t>ホキュウ</t>
    </rPh>
    <phoneticPr fontId="15"/>
  </si>
  <si>
    <t>Check Code　(発電種類別）</t>
    <rPh sb="12" eb="14">
      <t>ハツデン</t>
    </rPh>
    <rPh sb="14" eb="16">
      <t>シュルイ</t>
    </rPh>
    <rPh sb="16" eb="17">
      <t>ベツ</t>
    </rPh>
    <phoneticPr fontId="15"/>
  </si>
  <si>
    <t>太陽光（FIT）</t>
    <rPh sb="0" eb="3">
      <t>タイヨウコウ</t>
    </rPh>
    <phoneticPr fontId="15"/>
  </si>
  <si>
    <t>太陽光（非FIT）</t>
    <rPh sb="0" eb="3">
      <t>タイヨウコウ</t>
    </rPh>
    <rPh sb="4" eb="5">
      <t>ヒ</t>
    </rPh>
    <phoneticPr fontId="15"/>
  </si>
  <si>
    <t>風力（FIT）</t>
    <rPh sb="0" eb="2">
      <t>フウリョク</t>
    </rPh>
    <phoneticPr fontId="15"/>
  </si>
  <si>
    <t>風力（非FIT）</t>
    <rPh sb="0" eb="2">
      <t>フウリョク</t>
    </rPh>
    <rPh sb="3" eb="4">
      <t>ヒ</t>
    </rPh>
    <phoneticPr fontId="15"/>
  </si>
  <si>
    <t>地熱（FIT）</t>
    <rPh sb="0" eb="2">
      <t>チネツ</t>
    </rPh>
    <phoneticPr fontId="15"/>
  </si>
  <si>
    <t>地熱（非FIT）</t>
    <rPh sb="0" eb="2">
      <t>チネツ</t>
    </rPh>
    <rPh sb="3" eb="4">
      <t>ヒ</t>
    </rPh>
    <phoneticPr fontId="15"/>
  </si>
  <si>
    <t>その他再生可能（FIT）</t>
    <rPh sb="2" eb="3">
      <t>タ</t>
    </rPh>
    <rPh sb="3" eb="5">
      <t>サイセイ</t>
    </rPh>
    <rPh sb="5" eb="7">
      <t>カノウ</t>
    </rPh>
    <phoneticPr fontId="15"/>
  </si>
  <si>
    <t>その他再生可能（非FIT）</t>
    <rPh sb="2" eb="3">
      <t>タ</t>
    </rPh>
    <rPh sb="3" eb="5">
      <t>サイセイ</t>
    </rPh>
    <rPh sb="5" eb="7">
      <t>カノウ</t>
    </rPh>
    <rPh sb="8" eb="9">
      <t>ヒ</t>
    </rPh>
    <phoneticPr fontId="15"/>
  </si>
  <si>
    <t>太陽光転売(FIT)</t>
    <rPh sb="0" eb="3">
      <t>タイヨウコウ</t>
    </rPh>
    <rPh sb="3" eb="5">
      <t>テンバイ</t>
    </rPh>
    <phoneticPr fontId="15"/>
  </si>
  <si>
    <t>太陽光転売(非FIT)</t>
    <rPh sb="0" eb="2">
      <t>タイヨウ</t>
    </rPh>
    <rPh sb="2" eb="3">
      <t>コウ</t>
    </rPh>
    <rPh sb="3" eb="5">
      <t>テンバイ</t>
    </rPh>
    <rPh sb="6" eb="7">
      <t>ヒ</t>
    </rPh>
    <phoneticPr fontId="15"/>
  </si>
  <si>
    <t>風力転売(FIT)</t>
    <rPh sb="0" eb="2">
      <t>フウリョク</t>
    </rPh>
    <rPh sb="2" eb="4">
      <t>テンバイ</t>
    </rPh>
    <phoneticPr fontId="15"/>
  </si>
  <si>
    <t>風力転売(非FIT)</t>
    <rPh sb="0" eb="2">
      <t>フウリョク</t>
    </rPh>
    <rPh sb="2" eb="4">
      <t>テンバイ</t>
    </rPh>
    <rPh sb="5" eb="6">
      <t>ヒ</t>
    </rPh>
    <phoneticPr fontId="15"/>
  </si>
  <si>
    <t>地熱転売(FIT)</t>
    <rPh sb="0" eb="2">
      <t>チネツ</t>
    </rPh>
    <rPh sb="2" eb="4">
      <t>テンバイ</t>
    </rPh>
    <phoneticPr fontId="15"/>
  </si>
  <si>
    <t>地熱転売(非FIT)</t>
    <rPh sb="0" eb="2">
      <t>チネツ</t>
    </rPh>
    <rPh sb="2" eb="4">
      <t>テンバイ</t>
    </rPh>
    <rPh sb="5" eb="6">
      <t>ヒ</t>
    </rPh>
    <phoneticPr fontId="15"/>
  </si>
  <si>
    <t>その他再生可能転売(FIT)</t>
    <rPh sb="2" eb="3">
      <t>タ</t>
    </rPh>
    <rPh sb="3" eb="5">
      <t>サイセイ</t>
    </rPh>
    <rPh sb="5" eb="7">
      <t>カノウ</t>
    </rPh>
    <rPh sb="7" eb="9">
      <t>テンバイ</t>
    </rPh>
    <phoneticPr fontId="15"/>
  </si>
  <si>
    <t>その他再生可能転売(非FIT)</t>
    <rPh sb="2" eb="3">
      <t>タ</t>
    </rPh>
    <rPh sb="3" eb="5">
      <t>サイセイ</t>
    </rPh>
    <rPh sb="5" eb="7">
      <t>カノウ</t>
    </rPh>
    <rPh sb="7" eb="9">
      <t>テンバイ</t>
    </rPh>
    <rPh sb="10" eb="11">
      <t>ヒ</t>
    </rPh>
    <phoneticPr fontId="15"/>
  </si>
  <si>
    <t>Check Code　（種類別FIT電気）</t>
    <rPh sb="12" eb="14">
      <t>シュルイ</t>
    </rPh>
    <rPh sb="14" eb="15">
      <t>ベツ</t>
    </rPh>
    <rPh sb="18" eb="20">
      <t>デンキ</t>
    </rPh>
    <phoneticPr fontId="15"/>
  </si>
  <si>
    <t>check</t>
  </si>
  <si>
    <t>check</t>
    <phoneticPr fontId="15"/>
  </si>
  <si>
    <r>
      <t>※転売の実績［</t>
    </r>
    <r>
      <rPr>
        <b/>
        <sz val="11"/>
        <color rgb="FFFF0000"/>
        <rFont val="ＭＳ Ｐゴシック"/>
        <family val="3"/>
        <charset val="128"/>
      </rPr>
      <t>電源（調達元）が特定できる場合</t>
    </r>
    <r>
      <rPr>
        <b/>
        <sz val="11"/>
        <rFont val="ＭＳ Ｐゴシック"/>
        <family val="3"/>
        <charset val="128"/>
      </rPr>
      <t>］は、④仕入れ量のうち、需要家以外への転売量に記載してください。</t>
    </r>
    <rPh sb="1" eb="3">
      <t>テンバイ</t>
    </rPh>
    <rPh sb="4" eb="6">
      <t>ジッセキ</t>
    </rPh>
    <rPh sb="7" eb="9">
      <t>デンゲン</t>
    </rPh>
    <rPh sb="20" eb="22">
      <t>バアイ</t>
    </rPh>
    <rPh sb="26" eb="28">
      <t>シイ</t>
    </rPh>
    <rPh sb="29" eb="30">
      <t>リョウ</t>
    </rPh>
    <rPh sb="34" eb="37">
      <t>ジュヨウカ</t>
    </rPh>
    <rPh sb="37" eb="39">
      <t>イガイ</t>
    </rPh>
    <rPh sb="41" eb="43">
      <t>テンバイ</t>
    </rPh>
    <rPh sb="43" eb="44">
      <t>リョウ</t>
    </rPh>
    <rPh sb="45" eb="47">
      <t>キサイ</t>
    </rPh>
    <phoneticPr fontId="15"/>
  </si>
  <si>
    <r>
      <t>※転売の実績</t>
    </r>
    <r>
      <rPr>
        <b/>
        <sz val="11"/>
        <color rgb="FFFF0000"/>
        <rFont val="ＭＳ Ｐゴシック"/>
        <family val="3"/>
        <charset val="128"/>
      </rPr>
      <t>［電源（調達元）が特定できない場合］</t>
    </r>
    <r>
      <rPr>
        <b/>
        <sz val="11"/>
        <rFont val="ＭＳ Ｐゴシック"/>
        <family val="3"/>
        <charset val="128"/>
      </rPr>
      <t>はこのシートを用いてください。</t>
    </r>
    <rPh sb="1" eb="3">
      <t>テンバイ</t>
    </rPh>
    <rPh sb="4" eb="6">
      <t>ジッセキ</t>
    </rPh>
    <rPh sb="7" eb="9">
      <t>デンゲン</t>
    </rPh>
    <rPh sb="10" eb="12">
      <t>チョウタツ</t>
    </rPh>
    <rPh sb="12" eb="13">
      <t>モト</t>
    </rPh>
    <rPh sb="15" eb="17">
      <t>トクテイ</t>
    </rPh>
    <rPh sb="21" eb="23">
      <t>バアイ</t>
    </rPh>
    <rPh sb="31" eb="32">
      <t>モチ</t>
    </rPh>
    <phoneticPr fontId="15"/>
  </si>
  <si>
    <t>表５転売</t>
    <rPh sb="0" eb="1">
      <t>ヒョウ</t>
    </rPh>
    <rPh sb="2" eb="4">
      <t>テンバイ</t>
    </rPh>
    <phoneticPr fontId="15"/>
  </si>
  <si>
    <t>転送（FIT）</t>
    <rPh sb="0" eb="2">
      <t>テンソウ</t>
    </rPh>
    <phoneticPr fontId="15"/>
  </si>
  <si>
    <t>転送</t>
    <rPh sb="0" eb="2">
      <t>テンソウ</t>
    </rPh>
    <phoneticPr fontId="15"/>
  </si>
  <si>
    <t>表５小計</t>
    <rPh sb="0" eb="1">
      <t>ヒョウ</t>
    </rPh>
    <rPh sb="2" eb="4">
      <t>ショウケイ</t>
    </rPh>
    <phoneticPr fontId="15"/>
  </si>
  <si>
    <t>表５</t>
    <rPh sb="0" eb="1">
      <t>ヒョウ</t>
    </rPh>
    <phoneticPr fontId="15"/>
  </si>
  <si>
    <t>⑤FIT対象</t>
    <rPh sb="4" eb="6">
      <t>タイショウ</t>
    </rPh>
    <phoneticPr fontId="15"/>
  </si>
  <si>
    <t>表２</t>
    <rPh sb="0" eb="1">
      <t>ヒョウ</t>
    </rPh>
    <phoneticPr fontId="15"/>
  </si>
  <si>
    <t>表２（調達実績）
表５（転売実績）</t>
    <rPh sb="0" eb="1">
      <t>ヒョウ</t>
    </rPh>
    <rPh sb="3" eb="5">
      <t>チョウタツ</t>
    </rPh>
    <rPh sb="5" eb="7">
      <t>ジッセキ</t>
    </rPh>
    <rPh sb="9" eb="10">
      <t>ヒョウ</t>
    </rPh>
    <rPh sb="12" eb="14">
      <t>テンバイ</t>
    </rPh>
    <rPh sb="14" eb="16">
      <t>ジッセキ</t>
    </rPh>
    <phoneticPr fontId="15"/>
  </si>
  <si>
    <t>再生可能エネルギー（ＦＩＴ対象電源）</t>
    <phoneticPr fontId="15"/>
  </si>
  <si>
    <t>その他</t>
    <rPh sb="2" eb="3">
      <t>タ</t>
    </rPh>
    <phoneticPr fontId="15"/>
  </si>
  <si>
    <r>
      <t>○CO</t>
    </r>
    <r>
      <rPr>
        <vertAlign val="subscript"/>
        <sz val="10"/>
        <rFont val="ＭＳ Ｐゴシック"/>
        <family val="3"/>
        <charset val="128"/>
      </rPr>
      <t>2</t>
    </r>
    <r>
      <rPr>
        <sz val="10"/>
        <rFont val="ＭＳ Ｐゴシック"/>
        <family val="3"/>
        <charset val="128"/>
      </rPr>
      <t>排出量（未利用）</t>
    </r>
    <rPh sb="4" eb="6">
      <t>ハイシュツ</t>
    </rPh>
    <rPh sb="6" eb="7">
      <t>リョウ</t>
    </rPh>
    <rPh sb="8" eb="11">
      <t>ミリヨウ</t>
    </rPh>
    <phoneticPr fontId="15"/>
  </si>
  <si>
    <r>
      <t>○CO</t>
    </r>
    <r>
      <rPr>
        <vertAlign val="subscript"/>
        <sz val="10"/>
        <rFont val="ＭＳ Ｐゴシック"/>
        <family val="3"/>
        <charset val="128"/>
      </rPr>
      <t>2</t>
    </r>
    <r>
      <rPr>
        <sz val="10"/>
        <rFont val="ＭＳ Ｐゴシック"/>
        <family val="3"/>
        <charset val="128"/>
      </rPr>
      <t>排出量（化石燃料）</t>
    </r>
    <rPh sb="4" eb="6">
      <t>ハイシュツ</t>
    </rPh>
    <rPh sb="6" eb="7">
      <t>リョウ</t>
    </rPh>
    <rPh sb="8" eb="10">
      <t>カセキ</t>
    </rPh>
    <rPh sb="10" eb="12">
      <t>ネンリョウ</t>
    </rPh>
    <phoneticPr fontId="15"/>
  </si>
  <si>
    <t>表６－２　都内への供給電力量</t>
    <rPh sb="0" eb="1">
      <t>ヒョウ</t>
    </rPh>
    <rPh sb="5" eb="7">
      <t>トナイ</t>
    </rPh>
    <rPh sb="9" eb="11">
      <t>キョウキュウ</t>
    </rPh>
    <rPh sb="11" eb="13">
      <t>デンリョク</t>
    </rPh>
    <rPh sb="13" eb="14">
      <t>リョウ</t>
    </rPh>
    <phoneticPr fontId="15"/>
  </si>
  <si>
    <t>表６－３　エネルギー状況報告書に記載する値の確認</t>
    <rPh sb="10" eb="12">
      <t>ジョウキョウ</t>
    </rPh>
    <rPh sb="12" eb="15">
      <t>ホウコクショ</t>
    </rPh>
    <rPh sb="16" eb="18">
      <t>キサイ</t>
    </rPh>
    <rPh sb="20" eb="21">
      <t>アタイ</t>
    </rPh>
    <rPh sb="22" eb="24">
      <t>カクニン</t>
    </rPh>
    <phoneticPr fontId="15"/>
  </si>
  <si>
    <t>調達実績</t>
    <rPh sb="0" eb="2">
      <t>チョウタツ</t>
    </rPh>
    <rPh sb="2" eb="4">
      <t>ジッセキ</t>
    </rPh>
    <phoneticPr fontId="15"/>
  </si>
  <si>
    <t>卸取引所</t>
    <rPh sb="0" eb="1">
      <t>オロシ</t>
    </rPh>
    <rPh sb="1" eb="3">
      <t>トリヒキ</t>
    </rPh>
    <rPh sb="3" eb="4">
      <t>ジョ</t>
    </rPh>
    <phoneticPr fontId="15"/>
  </si>
  <si>
    <t>その他（火力）</t>
    <rPh sb="2" eb="3">
      <t>タ</t>
    </rPh>
    <rPh sb="4" eb="6">
      <t>カリョク</t>
    </rPh>
    <phoneticPr fontId="15"/>
  </si>
  <si>
    <t>FIT電気（バイオマス）</t>
    <rPh sb="3" eb="5">
      <t>デンキ</t>
    </rPh>
    <phoneticPr fontId="15"/>
  </si>
  <si>
    <t>調達－紐づき転売</t>
    <rPh sb="0" eb="2">
      <t>チョウタツ</t>
    </rPh>
    <rPh sb="3" eb="4">
      <t>ヒモ</t>
    </rPh>
    <rPh sb="6" eb="8">
      <t>テンバイ</t>
    </rPh>
    <phoneticPr fontId="15"/>
  </si>
  <si>
    <t>紐づき転売</t>
    <rPh sb="0" eb="1">
      <t>ヒモ</t>
    </rPh>
    <rPh sb="3" eb="5">
      <t>テンバイ</t>
    </rPh>
    <phoneticPr fontId="15"/>
  </si>
  <si>
    <t>構成比（FIT）</t>
    <rPh sb="0" eb="3">
      <t>コウセイヒ</t>
    </rPh>
    <phoneticPr fontId="15"/>
  </si>
  <si>
    <t>調達－紐づき転売（FIT）</t>
    <rPh sb="0" eb="2">
      <t>チョウタツ</t>
    </rPh>
    <rPh sb="3" eb="4">
      <t>ヒモ</t>
    </rPh>
    <rPh sb="6" eb="8">
      <t>テンバイ</t>
    </rPh>
    <phoneticPr fontId="15"/>
  </si>
  <si>
    <t>調達－紐づき転売（非FIT）</t>
    <rPh sb="0" eb="2">
      <t>チョウタツ</t>
    </rPh>
    <rPh sb="3" eb="4">
      <t>ヒモ</t>
    </rPh>
    <rPh sb="6" eb="8">
      <t>テンバイ</t>
    </rPh>
    <rPh sb="9" eb="10">
      <t>ヒ</t>
    </rPh>
    <phoneticPr fontId="15"/>
  </si>
  <si>
    <t>紐づかない転売（FIT）</t>
    <rPh sb="0" eb="1">
      <t>ヒモ</t>
    </rPh>
    <rPh sb="5" eb="7">
      <t>テンバイ</t>
    </rPh>
    <phoneticPr fontId="15"/>
  </si>
  <si>
    <t>紐づかない転売（非FIT）</t>
    <rPh sb="0" eb="1">
      <t>ヒモ</t>
    </rPh>
    <rPh sb="5" eb="7">
      <t>テンバイ</t>
    </rPh>
    <rPh sb="8" eb="9">
      <t>ヒ</t>
    </rPh>
    <phoneticPr fontId="15"/>
  </si>
  <si>
    <t>再生可能（バイオマス）</t>
    <rPh sb="0" eb="2">
      <t>サイセイ</t>
    </rPh>
    <rPh sb="2" eb="4">
      <t>カノウ</t>
    </rPh>
    <phoneticPr fontId="15"/>
  </si>
  <si>
    <t>順位</t>
    <rPh sb="0" eb="2">
      <t>ジュンイ</t>
    </rPh>
    <phoneticPr fontId="64"/>
  </si>
  <si>
    <t>順位</t>
    <rPh sb="0" eb="2">
      <t>ジュンイ</t>
    </rPh>
    <phoneticPr fontId="15"/>
  </si>
  <si>
    <t>表示名</t>
    <rPh sb="0" eb="2">
      <t>ヒョウジ</t>
    </rPh>
    <rPh sb="2" eb="3">
      <t>メイ</t>
    </rPh>
    <phoneticPr fontId="15"/>
  </si>
  <si>
    <t>-</t>
    <phoneticPr fontId="15"/>
  </si>
  <si>
    <t>4.未把握</t>
    <phoneticPr fontId="15"/>
  </si>
  <si>
    <t>3.環境省前年度実績値</t>
    <phoneticPr fontId="15"/>
  </si>
  <si>
    <t>表１－１　販売電力量（年度計）</t>
    <rPh sb="0" eb="1">
      <t>ヒョウ</t>
    </rPh>
    <rPh sb="5" eb="7">
      <t>ハンバイ</t>
    </rPh>
    <rPh sb="7" eb="9">
      <t>デンリョク</t>
    </rPh>
    <rPh sb="9" eb="10">
      <t>リョウ</t>
    </rPh>
    <rPh sb="11" eb="13">
      <t>ネンド</t>
    </rPh>
    <rPh sb="13" eb="14">
      <t>ケイ</t>
    </rPh>
    <phoneticPr fontId="15"/>
  </si>
  <si>
    <t>表１－２　固定価格買取制度における買取電力量（年度計）</t>
    <rPh sb="0" eb="1">
      <t>ヒョウ</t>
    </rPh>
    <rPh sb="5" eb="7">
      <t>コテイ</t>
    </rPh>
    <rPh sb="7" eb="9">
      <t>カカク</t>
    </rPh>
    <rPh sb="9" eb="11">
      <t>カイトリ</t>
    </rPh>
    <rPh sb="11" eb="13">
      <t>セイド</t>
    </rPh>
    <rPh sb="17" eb="19">
      <t>カイトリ</t>
    </rPh>
    <rPh sb="19" eb="21">
      <t>デンリョク</t>
    </rPh>
    <rPh sb="21" eb="22">
      <t>リョウ</t>
    </rPh>
    <rPh sb="23" eb="25">
      <t>ネンド</t>
    </rPh>
    <rPh sb="25" eb="26">
      <t>ケイ</t>
    </rPh>
    <phoneticPr fontId="15"/>
  </si>
  <si>
    <t>（表２）調達実績の把握</t>
    <rPh sb="1" eb="2">
      <t>ヒョウ</t>
    </rPh>
    <phoneticPr fontId="15"/>
  </si>
  <si>
    <t>（表１）販売電力量及びFIT買取電力量の把握</t>
    <rPh sb="1" eb="2">
      <t>ヒョウ</t>
    </rPh>
    <rPh sb="8" eb="9">
      <t>リョウ</t>
    </rPh>
    <rPh sb="14" eb="16">
      <t>カイトリ</t>
    </rPh>
    <rPh sb="16" eb="18">
      <t>デンリョク</t>
    </rPh>
    <rPh sb="18" eb="19">
      <t>リョウ</t>
    </rPh>
    <rPh sb="20" eb="22">
      <t>ハアク</t>
    </rPh>
    <phoneticPr fontId="15"/>
  </si>
  <si>
    <t>表６－１　全電源一覧</t>
    <rPh sb="0" eb="1">
      <t>ヒョウ</t>
    </rPh>
    <rPh sb="5" eb="6">
      <t>ゼン</t>
    </rPh>
    <rPh sb="6" eb="8">
      <t>デンゲン</t>
    </rPh>
    <rPh sb="8" eb="10">
      <t>イチラン</t>
    </rPh>
    <phoneticPr fontId="15"/>
  </si>
  <si>
    <t>本表に記載した全ての国内認証排出削減量について、当該電気事業者が排出量調整無効化を行ったことを確認できる書類を添付すること。</t>
    <phoneticPr fontId="15"/>
  </si>
  <si>
    <t>本表に記載した全ての国内認証排出削減量については、特定排出者（自社を含む）が温対法第２６条に基づき国に報告する調整後温室効果ガス排出量の算定に用いることはできない。</t>
    <phoneticPr fontId="15"/>
  </si>
  <si>
    <t>特定番号</t>
    <phoneticPr fontId="15"/>
  </si>
  <si>
    <t>排出量調整
無効化日</t>
    <phoneticPr fontId="15"/>
  </si>
  <si>
    <t>削減量の種別</t>
    <phoneticPr fontId="15"/>
  </si>
  <si>
    <t>特定番号</t>
    <phoneticPr fontId="15"/>
  </si>
  <si>
    <r>
      <t>代理償却者</t>
    </r>
    <r>
      <rPr>
        <vertAlign val="superscript"/>
        <sz val="10"/>
        <rFont val="ＭＳ Ｐゴシック"/>
        <family val="3"/>
        <charset val="128"/>
      </rPr>
      <t>注）</t>
    </r>
    <phoneticPr fontId="15"/>
  </si>
  <si>
    <t>排出量調整
無効化日</t>
    <phoneticPr fontId="15"/>
  </si>
  <si>
    <t>小計</t>
    <rPh sb="0" eb="2">
      <t>ショウケイ</t>
    </rPh>
    <phoneticPr fontId="15"/>
  </si>
  <si>
    <r>
      <t>② 電気事業者</t>
    </r>
    <r>
      <rPr>
        <b/>
        <vertAlign val="superscript"/>
        <sz val="10"/>
        <rFont val="ＭＳ Ｐゴシック"/>
        <family val="3"/>
        <charset val="128"/>
      </rPr>
      <t>注）</t>
    </r>
    <r>
      <rPr>
        <b/>
        <sz val="10"/>
        <rFont val="ＭＳ Ｐゴシック"/>
        <family val="3"/>
        <charset val="128"/>
      </rPr>
      <t>からの卸調達量の内訳（相対契約によるもの）</t>
    </r>
    <phoneticPr fontId="15"/>
  </si>
  <si>
    <r>
      <t>③ 上記①および②のうち電気事業者</t>
    </r>
    <r>
      <rPr>
        <b/>
        <vertAlign val="superscript"/>
        <sz val="8"/>
        <rFont val="ＭＳ Ｐゴシック"/>
        <family val="3"/>
        <charset val="128"/>
      </rPr>
      <t>注）</t>
    </r>
    <r>
      <rPr>
        <b/>
        <sz val="8"/>
        <rFont val="ＭＳ Ｐゴシック"/>
        <family val="3"/>
        <charset val="128"/>
      </rPr>
      <t xml:space="preserve"> （相対契約によるもの）及び卸電力取引市場における卸販売量の内訳</t>
    </r>
    <phoneticPr fontId="15"/>
  </si>
  <si>
    <r>
      <t>排出量調整
無効化量
（t-CO</t>
    </r>
    <r>
      <rPr>
        <vertAlign val="subscript"/>
        <sz val="10"/>
        <rFont val="ＭＳ Ｐゴシック"/>
        <family val="3"/>
        <charset val="128"/>
      </rPr>
      <t>2</t>
    </r>
    <r>
      <rPr>
        <sz val="10"/>
        <rFont val="ＭＳ Ｐゴシック"/>
        <family val="3"/>
        <charset val="128"/>
      </rPr>
      <t>）</t>
    </r>
    <phoneticPr fontId="15"/>
  </si>
  <si>
    <r>
      <t>排出量調整
無効化量
（t-CO</t>
    </r>
    <r>
      <rPr>
        <vertAlign val="subscript"/>
        <sz val="9"/>
        <rFont val="ＭＳ Ｐゴシック"/>
        <family val="3"/>
        <charset val="128"/>
      </rPr>
      <t>2</t>
    </r>
    <r>
      <rPr>
        <sz val="9"/>
        <rFont val="ＭＳ Ｐゴシック"/>
        <family val="3"/>
        <charset val="128"/>
      </rPr>
      <t>）</t>
    </r>
    <phoneticPr fontId="15"/>
  </si>
  <si>
    <t>シート①</t>
    <phoneticPr fontId="15"/>
  </si>
  <si>
    <t>シート②</t>
    <phoneticPr fontId="15"/>
  </si>
  <si>
    <t>シート③</t>
    <phoneticPr fontId="15"/>
  </si>
  <si>
    <t>シート④</t>
    <phoneticPr fontId="15"/>
  </si>
  <si>
    <t>シート⑤</t>
    <phoneticPr fontId="15"/>
  </si>
  <si>
    <t>その他（他社から）</t>
    <rPh sb="2" eb="3">
      <t>タ</t>
    </rPh>
    <rPh sb="4" eb="6">
      <t>タシャ</t>
    </rPh>
    <phoneticPr fontId="15"/>
  </si>
  <si>
    <t>FIT電気（他社から）</t>
    <rPh sb="3" eb="5">
      <t>デンキ</t>
    </rPh>
    <rPh sb="6" eb="8">
      <t>タシャ</t>
    </rPh>
    <phoneticPr fontId="15"/>
  </si>
  <si>
    <t>自ら排出量調整無効化した国内認証排出削減量の内訳</t>
    <phoneticPr fontId="15"/>
  </si>
  <si>
    <t>自らの代わりに他者が排出量調整無効化した国内認証排出削減量の内訳</t>
    <phoneticPr fontId="15"/>
  </si>
  <si>
    <t>「固定価格買取制度による自社の買取電力量」にかかる卸売買の内訳</t>
    <phoneticPr fontId="15"/>
  </si>
  <si>
    <t>水力（3万kWh未満）</t>
    <rPh sb="0" eb="2">
      <t>スイリョク</t>
    </rPh>
    <rPh sb="4" eb="5">
      <t>マン</t>
    </rPh>
    <rPh sb="8" eb="10">
      <t>ミマン</t>
    </rPh>
    <phoneticPr fontId="15"/>
  </si>
  <si>
    <t>水力（3万kWh以上）</t>
    <rPh sb="0" eb="2">
      <t>スイリョク</t>
    </rPh>
    <rPh sb="4" eb="5">
      <t>マン</t>
    </rPh>
    <rPh sb="8" eb="10">
      <t>イジョウ</t>
    </rPh>
    <phoneticPr fontId="15"/>
  </si>
  <si>
    <t>水力（3万kWh未満）（FIT）</t>
    <rPh sb="0" eb="2">
      <t>スイリョク</t>
    </rPh>
    <rPh sb="8" eb="10">
      <t>ミマン</t>
    </rPh>
    <phoneticPr fontId="15"/>
  </si>
  <si>
    <t>水力（3万kWh未満）（非FIT）</t>
    <rPh sb="0" eb="2">
      <t>スイリョク</t>
    </rPh>
    <rPh sb="8" eb="10">
      <t>ミマン</t>
    </rPh>
    <rPh sb="12" eb="13">
      <t>ヒ</t>
    </rPh>
    <phoneticPr fontId="15"/>
  </si>
  <si>
    <t>水力（3万kWh以上）（FIT）</t>
    <rPh sb="0" eb="2">
      <t>スイリョク</t>
    </rPh>
    <rPh sb="8" eb="10">
      <t>イジョウ</t>
    </rPh>
    <phoneticPr fontId="15"/>
  </si>
  <si>
    <t>水力（3万kWh以上）（非FIT）</t>
    <rPh sb="0" eb="2">
      <t>スイリョク</t>
    </rPh>
    <rPh sb="8" eb="10">
      <t>イジョウ</t>
    </rPh>
    <rPh sb="12" eb="13">
      <t>ヒ</t>
    </rPh>
    <phoneticPr fontId="15"/>
  </si>
  <si>
    <t>水力（3万kWh未満）転売(FIT)</t>
    <rPh sb="0" eb="2">
      <t>スイリョク</t>
    </rPh>
    <rPh sb="8" eb="10">
      <t>ミマン</t>
    </rPh>
    <rPh sb="11" eb="13">
      <t>テンバイ</t>
    </rPh>
    <phoneticPr fontId="15"/>
  </si>
  <si>
    <t>水力（3万kWh未満）転売(非FIT)</t>
    <rPh sb="0" eb="2">
      <t>スイリョク</t>
    </rPh>
    <rPh sb="8" eb="10">
      <t>ミマン</t>
    </rPh>
    <rPh sb="11" eb="13">
      <t>テンバイ</t>
    </rPh>
    <rPh sb="14" eb="15">
      <t>ヒ</t>
    </rPh>
    <phoneticPr fontId="15"/>
  </si>
  <si>
    <t>水力（3万kWh以上）転売(FIT)</t>
    <rPh sb="11" eb="13">
      <t>テンバイ</t>
    </rPh>
    <phoneticPr fontId="15"/>
  </si>
  <si>
    <t>水力（3万kWh以上）転売(非FIT)</t>
    <rPh sb="11" eb="13">
      <t>テンバイ</t>
    </rPh>
    <rPh sb="14" eb="15">
      <t>ヒ</t>
    </rPh>
    <phoneticPr fontId="15"/>
  </si>
  <si>
    <t>注）卸電力取引市場から調達がある場合は、入力必須です。</t>
    <rPh sb="0" eb="1">
      <t>チュウ</t>
    </rPh>
    <phoneticPr fontId="15"/>
  </si>
  <si>
    <t>⑩全国平均係数</t>
    <rPh sb="1" eb="3">
      <t>ゼンコク</t>
    </rPh>
    <rPh sb="3" eb="5">
      <t>ヘイキン</t>
    </rPh>
    <rPh sb="5" eb="7">
      <t>ケイスウ</t>
    </rPh>
    <phoneticPr fontId="15"/>
  </si>
  <si>
    <r>
      <t>⑪固定価格買取調整CO</t>
    </r>
    <r>
      <rPr>
        <vertAlign val="subscript"/>
        <sz val="11"/>
        <rFont val="ＭＳ Ｐゴシック"/>
        <family val="3"/>
        <charset val="128"/>
      </rPr>
      <t>2</t>
    </r>
    <r>
      <rPr>
        <sz val="11"/>
        <rFont val="ＭＳ Ｐゴシック"/>
        <family val="3"/>
        <charset val="128"/>
      </rPr>
      <t>排出量</t>
    </r>
    <rPh sb="1" eb="3">
      <t>コテイ</t>
    </rPh>
    <rPh sb="3" eb="5">
      <t>カカク</t>
    </rPh>
    <rPh sb="5" eb="7">
      <t>カイトリ</t>
    </rPh>
    <rPh sb="7" eb="9">
      <t>チョウセイ</t>
    </rPh>
    <rPh sb="12" eb="15">
      <t>ハイシュツリョウ</t>
    </rPh>
    <phoneticPr fontId="15"/>
  </si>
  <si>
    <t>調達残（FIT）</t>
    <rPh sb="0" eb="2">
      <t>チョウタツ</t>
    </rPh>
    <rPh sb="2" eb="3">
      <t>ザン</t>
    </rPh>
    <phoneticPr fontId="15"/>
  </si>
  <si>
    <t>調達残（合計）</t>
    <rPh sb="0" eb="2">
      <t>チョウタツ</t>
    </rPh>
    <rPh sb="2" eb="3">
      <t>ザン</t>
    </rPh>
    <rPh sb="4" eb="6">
      <t>ゴウケイ</t>
    </rPh>
    <phoneticPr fontId="15"/>
  </si>
  <si>
    <t>構成比（合計）</t>
    <rPh sb="0" eb="3">
      <t>コウセイヒ</t>
    </rPh>
    <rPh sb="4" eb="6">
      <t>ゴウケイ</t>
    </rPh>
    <phoneticPr fontId="15"/>
  </si>
  <si>
    <t>調達残（合計）－紐づかない転売計</t>
    <rPh sb="0" eb="2">
      <t>チョウタツ</t>
    </rPh>
    <rPh sb="2" eb="3">
      <t>ザン</t>
    </rPh>
    <rPh sb="4" eb="6">
      <t>ゴウケイ</t>
    </rPh>
    <rPh sb="8" eb="9">
      <t>ヒモ</t>
    </rPh>
    <rPh sb="13" eb="15">
      <t>テンバイ</t>
    </rPh>
    <rPh sb="15" eb="16">
      <t>ケイ</t>
    </rPh>
    <phoneticPr fontId="15"/>
  </si>
  <si>
    <t>調達（FIT）
千kWh</t>
    <rPh sb="0" eb="2">
      <t>チョウタツ</t>
    </rPh>
    <phoneticPr fontId="15"/>
  </si>
  <si>
    <t>転売（FIT）
千kWh</t>
    <rPh sb="0" eb="2">
      <t>テンバイ</t>
    </rPh>
    <phoneticPr fontId="15"/>
  </si>
  <si>
    <t>調達（FIT）－転売（FIT）
千kWh</t>
    <rPh sb="0" eb="2">
      <t>チョウタツ</t>
    </rPh>
    <rPh sb="8" eb="10">
      <t>テンバイ</t>
    </rPh>
    <phoneticPr fontId="15"/>
  </si>
  <si>
    <t>調達残
千kWh</t>
    <rPh sb="0" eb="2">
      <t>チョウタツ</t>
    </rPh>
    <rPh sb="2" eb="3">
      <t>ザン</t>
    </rPh>
    <phoneticPr fontId="15"/>
  </si>
  <si>
    <t>表７　電源構成</t>
    <rPh sb="0" eb="1">
      <t>ヒョウ</t>
    </rPh>
    <rPh sb="3" eb="5">
      <t>デンゲン</t>
    </rPh>
    <rPh sb="5" eb="7">
      <t>コウセイ</t>
    </rPh>
    <phoneticPr fontId="15"/>
  </si>
  <si>
    <t>表８－１　調整電力量の算出</t>
    <rPh sb="0" eb="1">
      <t>ヒョウ</t>
    </rPh>
    <rPh sb="5" eb="7">
      <t>チョウセイ</t>
    </rPh>
    <rPh sb="7" eb="9">
      <t>デンリョク</t>
    </rPh>
    <rPh sb="9" eb="10">
      <t>リョウ</t>
    </rPh>
    <rPh sb="11" eb="13">
      <t>サンシュツ</t>
    </rPh>
    <phoneticPr fontId="15"/>
  </si>
  <si>
    <r>
      <t>表８－２　固定価格買取調整CO</t>
    </r>
    <r>
      <rPr>
        <vertAlign val="subscript"/>
        <sz val="11"/>
        <rFont val="ＭＳ Ｐゴシック"/>
        <family val="3"/>
        <charset val="128"/>
      </rPr>
      <t>2</t>
    </r>
    <r>
      <rPr>
        <sz val="11"/>
        <rFont val="ＭＳ Ｐゴシック"/>
        <family val="3"/>
        <charset val="128"/>
      </rPr>
      <t>排出量の算出</t>
    </r>
    <rPh sb="0" eb="1">
      <t>ヒョウ</t>
    </rPh>
    <rPh sb="5" eb="7">
      <t>コテイ</t>
    </rPh>
    <rPh sb="7" eb="9">
      <t>カカク</t>
    </rPh>
    <rPh sb="9" eb="11">
      <t>カイトリ</t>
    </rPh>
    <rPh sb="11" eb="13">
      <t>チョウセイ</t>
    </rPh>
    <rPh sb="16" eb="19">
      <t>ハイシュツリョウ</t>
    </rPh>
    <rPh sb="20" eb="22">
      <t>サンシュツ</t>
    </rPh>
    <phoneticPr fontId="15"/>
  </si>
  <si>
    <t>※再生可能エネルギー由来クレジット（方法論EN-R）に限ります。</t>
    <rPh sb="1" eb="3">
      <t>サイセイ</t>
    </rPh>
    <rPh sb="3" eb="5">
      <t>カノウ</t>
    </rPh>
    <rPh sb="27" eb="28">
      <t>カギ</t>
    </rPh>
    <phoneticPr fontId="15"/>
  </si>
  <si>
    <t>-</t>
    <phoneticPr fontId="15"/>
  </si>
  <si>
    <t>-</t>
    <phoneticPr fontId="15"/>
  </si>
  <si>
    <t>-</t>
    <phoneticPr fontId="15"/>
  </si>
  <si>
    <t>%</t>
    <phoneticPr fontId="15"/>
  </si>
  <si>
    <t>MW</t>
    <phoneticPr fontId="15"/>
  </si>
  <si>
    <t>Check Code</t>
    <phoneticPr fontId="15"/>
  </si>
  <si>
    <t>⑪仕入れ量のうち需要家以外への転売量</t>
    <phoneticPr fontId="15"/>
  </si>
  <si>
    <t>千kWh</t>
    <phoneticPr fontId="15"/>
  </si>
  <si>
    <t>注）報告エリアは原則「都内を管轄する一般送配電事業者管内（東電管内）」で算定してください。
「東電管内」の把握が困難な場合には、「全国」、「東日本エリア」で算定してください。
「全国」を選択した際には、②供給量（都内を管轄する一般送配電事業者管内または東日本エリア）
に記入は必要ありません。</t>
    <rPh sb="0" eb="1">
      <t>チュウ</t>
    </rPh>
    <rPh sb="2" eb="4">
      <t>ホウコク</t>
    </rPh>
    <rPh sb="8" eb="10">
      <t>ゲンソク</t>
    </rPh>
    <rPh sb="29" eb="31">
      <t>トウデン</t>
    </rPh>
    <rPh sb="31" eb="33">
      <t>カンナイ</t>
    </rPh>
    <rPh sb="36" eb="38">
      <t>サンテイ</t>
    </rPh>
    <rPh sb="47" eb="49">
      <t>トウデン</t>
    </rPh>
    <rPh sb="49" eb="51">
      <t>カンナイ</t>
    </rPh>
    <rPh sb="53" eb="55">
      <t>ハアク</t>
    </rPh>
    <rPh sb="56" eb="58">
      <t>コンナン</t>
    </rPh>
    <rPh sb="59" eb="61">
      <t>バアイ</t>
    </rPh>
    <rPh sb="65" eb="67">
      <t>ゼンコク</t>
    </rPh>
    <rPh sb="70" eb="71">
      <t>ヒガシ</t>
    </rPh>
    <rPh sb="71" eb="73">
      <t>ニホン</t>
    </rPh>
    <rPh sb="78" eb="80">
      <t>サンテイ</t>
    </rPh>
    <rPh sb="89" eb="91">
      <t>ゼンコク</t>
    </rPh>
    <rPh sb="93" eb="95">
      <t>センタク</t>
    </rPh>
    <rPh sb="97" eb="98">
      <t>サイ</t>
    </rPh>
    <rPh sb="102" eb="104">
      <t>キョウキュウ</t>
    </rPh>
    <rPh sb="104" eb="105">
      <t>リョウ</t>
    </rPh>
    <rPh sb="106" eb="108">
      <t>トナイ</t>
    </rPh>
    <rPh sb="109" eb="111">
      <t>カンカツ</t>
    </rPh>
    <rPh sb="113" eb="115">
      <t>イッパン</t>
    </rPh>
    <rPh sb="115" eb="116">
      <t>ソウ</t>
    </rPh>
    <rPh sb="116" eb="118">
      <t>ハイデン</t>
    </rPh>
    <rPh sb="118" eb="120">
      <t>ジギョウ</t>
    </rPh>
    <rPh sb="120" eb="121">
      <t>シャ</t>
    </rPh>
    <rPh sb="121" eb="123">
      <t>カンナイ</t>
    </rPh>
    <rPh sb="126" eb="127">
      <t>ヒガシ</t>
    </rPh>
    <rPh sb="127" eb="129">
      <t>ニホン</t>
    </rPh>
    <rPh sb="135" eb="137">
      <t>キニュウ</t>
    </rPh>
    <rPh sb="138" eb="140">
      <t>ヒツヨウ</t>
    </rPh>
    <phoneticPr fontId="15"/>
  </si>
  <si>
    <t>方法論</t>
    <rPh sb="0" eb="3">
      <t>ホウホウロン</t>
    </rPh>
    <phoneticPr fontId="15"/>
  </si>
  <si>
    <t>①</t>
    <phoneticPr fontId="15"/>
  </si>
  <si>
    <t>②</t>
    <phoneticPr fontId="15"/>
  </si>
  <si>
    <t>③</t>
    <phoneticPr fontId="15"/>
  </si>
  <si>
    <t>④</t>
    <phoneticPr fontId="15"/>
  </si>
  <si>
    <t>④</t>
    <phoneticPr fontId="15"/>
  </si>
  <si>
    <t>転売（電源特定）
千kWh</t>
    <rPh sb="0" eb="2">
      <t>テンバイ</t>
    </rPh>
    <rPh sb="3" eb="5">
      <t>デンゲン</t>
    </rPh>
    <rPh sb="5" eb="7">
      <t>トクテイ</t>
    </rPh>
    <rPh sb="9" eb="10">
      <t>セン</t>
    </rPh>
    <phoneticPr fontId="15"/>
  </si>
  <si>
    <t>調達－転売（電源特定）
千kWh</t>
    <rPh sb="0" eb="2">
      <t>チョウタツ</t>
    </rPh>
    <rPh sb="3" eb="5">
      <t>テンバイ</t>
    </rPh>
    <rPh sb="6" eb="8">
      <t>デンゲン</t>
    </rPh>
    <rPh sb="8" eb="10">
      <t>トクテイ</t>
    </rPh>
    <phoneticPr fontId="15"/>
  </si>
  <si>
    <t>転売（電源不特定）
千kWh</t>
    <rPh sb="0" eb="2">
      <t>テンバイ</t>
    </rPh>
    <rPh sb="3" eb="5">
      <t>デンゲン</t>
    </rPh>
    <rPh sb="5" eb="8">
      <t>フトクテイ</t>
    </rPh>
    <phoneticPr fontId="15"/>
  </si>
  <si>
    <t>調達残－転売（不特定）
千kWh</t>
    <rPh sb="0" eb="2">
      <t>チョウタツ</t>
    </rPh>
    <rPh sb="2" eb="3">
      <t>ザン</t>
    </rPh>
    <rPh sb="4" eb="6">
      <t>テンバイ</t>
    </rPh>
    <rPh sb="7" eb="10">
      <t>フトクテイ</t>
    </rPh>
    <phoneticPr fontId="15"/>
  </si>
  <si>
    <t>配分済転売電力量
千kWh</t>
    <rPh sb="0" eb="2">
      <t>ハイブン</t>
    </rPh>
    <rPh sb="2" eb="3">
      <t>ズ</t>
    </rPh>
    <rPh sb="3" eb="5">
      <t>テンバイ</t>
    </rPh>
    <rPh sb="5" eb="7">
      <t>デンリョク</t>
    </rPh>
    <rPh sb="7" eb="8">
      <t>リョウ</t>
    </rPh>
    <rPh sb="9" eb="10">
      <t>セン</t>
    </rPh>
    <phoneticPr fontId="15"/>
  </si>
  <si>
    <t>添付書類シート①</t>
    <rPh sb="0" eb="2">
      <t>テンプ</t>
    </rPh>
    <rPh sb="2" eb="4">
      <t>ショルイ</t>
    </rPh>
    <phoneticPr fontId="14"/>
  </si>
  <si>
    <t>添付書類シート②</t>
    <rPh sb="0" eb="2">
      <t>テンプ</t>
    </rPh>
    <rPh sb="2" eb="4">
      <t>ショルイ</t>
    </rPh>
    <phoneticPr fontId="14"/>
  </si>
  <si>
    <t>添付書類シート③</t>
    <rPh sb="0" eb="2">
      <t>テンプ</t>
    </rPh>
    <rPh sb="2" eb="4">
      <t>ショルイ</t>
    </rPh>
    <phoneticPr fontId="14"/>
  </si>
  <si>
    <t>添付書類シート④</t>
    <rPh sb="0" eb="2">
      <t>テンプ</t>
    </rPh>
    <rPh sb="2" eb="4">
      <t>ショルイ</t>
    </rPh>
    <phoneticPr fontId="14"/>
  </si>
  <si>
    <t>添付書類シート⑤</t>
    <rPh sb="0" eb="2">
      <t>テンプ</t>
    </rPh>
    <rPh sb="2" eb="4">
      <t>ショルイ</t>
    </rPh>
    <phoneticPr fontId="14"/>
  </si>
  <si>
    <t>添付書類シート⑧</t>
    <rPh sb="0" eb="2">
      <t>テンプ</t>
    </rPh>
    <rPh sb="2" eb="4">
      <t>ショルイ</t>
    </rPh>
    <phoneticPr fontId="14"/>
  </si>
  <si>
    <t>添付書類シート⑨</t>
    <rPh sb="0" eb="2">
      <t>テンプ</t>
    </rPh>
    <rPh sb="2" eb="4">
      <t>ショルイ</t>
    </rPh>
    <phoneticPr fontId="14"/>
  </si>
  <si>
    <t>添付書類シート⑩</t>
    <rPh sb="0" eb="2">
      <t>テンプ</t>
    </rPh>
    <rPh sb="2" eb="4">
      <t>ショルイ</t>
    </rPh>
    <phoneticPr fontId="14"/>
  </si>
  <si>
    <t>添付書類シート⑪</t>
    <rPh sb="0" eb="2">
      <t>テンプ</t>
    </rPh>
    <rPh sb="2" eb="4">
      <t>ショルイ</t>
    </rPh>
    <phoneticPr fontId="14"/>
  </si>
  <si>
    <t>（報告年度実績）</t>
    <rPh sb="1" eb="3">
      <t>ホウコク</t>
    </rPh>
    <rPh sb="3" eb="4">
      <t>ネン</t>
    </rPh>
    <rPh sb="4" eb="5">
      <t>ド</t>
    </rPh>
    <phoneticPr fontId="15"/>
  </si>
  <si>
    <t>添付書類シート⑫</t>
    <rPh sb="0" eb="2">
      <t>テンプ</t>
    </rPh>
    <rPh sb="2" eb="4">
      <t>ショルイ</t>
    </rPh>
    <phoneticPr fontId="14"/>
  </si>
  <si>
    <t>添付書類シート⑮</t>
    <rPh sb="0" eb="2">
      <t>テンプ</t>
    </rPh>
    <rPh sb="2" eb="4">
      <t>ショルイ</t>
    </rPh>
    <phoneticPr fontId="14"/>
  </si>
  <si>
    <t>表１　販売電力量及びFIT買取電力量</t>
    <phoneticPr fontId="15"/>
  </si>
  <si>
    <t>（表３）非火力発電所（再エネ・原子力）からの調達実績の把握</t>
    <rPh sb="1" eb="2">
      <t>ヒョウ</t>
    </rPh>
    <rPh sb="11" eb="12">
      <t>サイ</t>
    </rPh>
    <rPh sb="15" eb="18">
      <t>ゲンシリョク</t>
    </rPh>
    <rPh sb="24" eb="26">
      <t>ジッセキ</t>
    </rPh>
    <phoneticPr fontId="14"/>
  </si>
  <si>
    <r>
      <t>（表４－１）火力発電所からの調達</t>
    </r>
    <r>
      <rPr>
        <sz val="11"/>
        <rFont val="ＭＳ Ｐゴシック"/>
        <family val="3"/>
        <charset val="128"/>
      </rPr>
      <t>実績</t>
    </r>
    <r>
      <rPr>
        <sz val="11"/>
        <rFont val="ＭＳ Ｐゴシック"/>
        <family val="3"/>
        <charset val="128"/>
      </rPr>
      <t>の把握</t>
    </r>
    <rPh sb="1" eb="2">
      <t>ヒョウ</t>
    </rPh>
    <rPh sb="16" eb="18">
      <t>ジッセキ</t>
    </rPh>
    <rPh sb="19" eb="21">
      <t>ハアク</t>
    </rPh>
    <phoneticPr fontId="14"/>
  </si>
  <si>
    <t>2.東京都前年度実績値</t>
    <rPh sb="5" eb="6">
      <t>マエ</t>
    </rPh>
    <rPh sb="6" eb="8">
      <t>ネンド</t>
    </rPh>
    <phoneticPr fontId="15"/>
  </si>
  <si>
    <t>（表６）表１～表５の計算結果一覧</t>
    <rPh sb="1" eb="2">
      <t>ヒョウ</t>
    </rPh>
    <rPh sb="4" eb="5">
      <t>ヒョウ</t>
    </rPh>
    <rPh sb="7" eb="8">
      <t>ヒョウ</t>
    </rPh>
    <rPh sb="10" eb="12">
      <t>ケイサン</t>
    </rPh>
    <rPh sb="12" eb="14">
      <t>ケッカ</t>
    </rPh>
    <rPh sb="14" eb="16">
      <t>イチラン</t>
    </rPh>
    <phoneticPr fontId="14"/>
  </si>
  <si>
    <t>（表７）電源構成</t>
    <rPh sb="1" eb="2">
      <t>ヒョウ</t>
    </rPh>
    <rPh sb="4" eb="6">
      <t>デンゲン</t>
    </rPh>
    <rPh sb="6" eb="8">
      <t>コウセイ</t>
    </rPh>
    <phoneticPr fontId="14"/>
  </si>
  <si>
    <t>表６　表１～表５の計算結果一覧</t>
    <phoneticPr fontId="15"/>
  </si>
  <si>
    <t>シート⑧</t>
  </si>
  <si>
    <t>シート⑨</t>
  </si>
  <si>
    <t>シート⑩</t>
  </si>
  <si>
    <t>シート⑪</t>
  </si>
  <si>
    <t>シート⑫</t>
  </si>
  <si>
    <t>シート⑮</t>
  </si>
  <si>
    <t>入力項目のチェックコメント</t>
    <rPh sb="0" eb="2">
      <t>ニュウリョク</t>
    </rPh>
    <rPh sb="2" eb="4">
      <t>コウモク</t>
    </rPh>
    <phoneticPr fontId="15"/>
  </si>
  <si>
    <t>下記のチェックリストでセルが赤色になっている場合、当該シートに誤りがあります。↓</t>
    <phoneticPr fontId="15"/>
  </si>
  <si>
    <t>入力内容を再度確認し、修正後提出してください。　</t>
    <phoneticPr fontId="15"/>
  </si>
  <si>
    <t>構成比</t>
    <rPh sb="0" eb="3">
      <t>コウセイヒ</t>
    </rPh>
    <phoneticPr fontId="15"/>
  </si>
  <si>
    <t>　再生可能エネルギーによる調達量（自社等）</t>
    <rPh sb="1" eb="3">
      <t>サイセイ</t>
    </rPh>
    <rPh sb="3" eb="5">
      <t>カノウ</t>
    </rPh>
    <rPh sb="13" eb="15">
      <t>チョウタツ</t>
    </rPh>
    <rPh sb="15" eb="16">
      <t>リョウ</t>
    </rPh>
    <rPh sb="16" eb="17">
      <t>デンリョウ</t>
    </rPh>
    <rPh sb="17" eb="19">
      <t>ジシャ</t>
    </rPh>
    <rPh sb="19" eb="20">
      <t>トウ</t>
    </rPh>
    <phoneticPr fontId="15"/>
  </si>
  <si>
    <t>　再生可能エネルギー調達率（自社等）</t>
    <rPh sb="1" eb="3">
      <t>サイセイ</t>
    </rPh>
    <rPh sb="3" eb="5">
      <t>カノウ</t>
    </rPh>
    <rPh sb="10" eb="12">
      <t>チョウタツ</t>
    </rPh>
    <rPh sb="12" eb="13">
      <t>リツ</t>
    </rPh>
    <rPh sb="14" eb="16">
      <t>ジシャ</t>
    </rPh>
    <rPh sb="16" eb="17">
      <t>トウ</t>
    </rPh>
    <phoneticPr fontId="15"/>
  </si>
  <si>
    <t>①卸取引所での電力調達</t>
    <rPh sb="1" eb="2">
      <t>オロシ</t>
    </rPh>
    <rPh sb="2" eb="4">
      <t>トリヒキ</t>
    </rPh>
    <rPh sb="4" eb="5">
      <t>ジョ</t>
    </rPh>
    <rPh sb="7" eb="9">
      <t>デンリョク</t>
    </rPh>
    <rPh sb="9" eb="11">
      <t>チョウタツ</t>
    </rPh>
    <phoneticPr fontId="15"/>
  </si>
  <si>
    <t>※全国値で入力してください。</t>
    <rPh sb="1" eb="3">
      <t>ゼンコク</t>
    </rPh>
    <rPh sb="3" eb="4">
      <t>チ</t>
    </rPh>
    <rPh sb="5" eb="7">
      <t>ニュウリョク</t>
    </rPh>
    <phoneticPr fontId="15"/>
  </si>
  <si>
    <t>※全国値で入力してください。</t>
    <phoneticPr fontId="15"/>
  </si>
  <si>
    <r>
      <rPr>
        <b/>
        <u/>
        <sz val="11"/>
        <color rgb="FFFF0000"/>
        <rFont val="ＭＳ Ｐ明朝"/>
        <family val="1"/>
        <charset val="128"/>
      </rPr>
      <t>前々年度の値は昨年度提出値（初めて提出する場合は「－」）</t>
    </r>
    <r>
      <rPr>
        <b/>
        <sz val="11"/>
        <color rgb="FFFF0000"/>
        <rFont val="ＭＳ Ｐ明朝"/>
        <family val="1"/>
        <charset val="128"/>
      </rPr>
      <t>、</t>
    </r>
    <r>
      <rPr>
        <b/>
        <u/>
        <sz val="11"/>
        <color rgb="FFFF0000"/>
        <rFont val="ＭＳ Ｐ明朝"/>
        <family val="1"/>
        <charset val="128"/>
      </rPr>
      <t>前年度の値は添付様式の計算結果</t>
    </r>
    <r>
      <rPr>
        <b/>
        <sz val="11"/>
        <color rgb="FFFF0000"/>
        <rFont val="ＭＳ Ｐ明朝"/>
        <family val="1"/>
        <charset val="128"/>
      </rPr>
      <t xml:space="preserve">が自動で反映されます。
</t>
    </r>
    <r>
      <rPr>
        <sz val="11"/>
        <color rgb="FFFF0000"/>
        <rFont val="ＭＳ Ｐ明朝"/>
        <family val="1"/>
        <charset val="128"/>
      </rPr>
      <t xml:space="preserve">※正しく表示されない場合、「はじめに」シートや添付様式の入力に誤りがあります。
</t>
    </r>
    <r>
      <rPr>
        <b/>
        <u/>
        <sz val="11"/>
        <color rgb="FFFF0000"/>
        <rFont val="ＭＳ Ｐ明朝"/>
        <family val="1"/>
        <charset val="128"/>
      </rPr>
      <t>把握率が100%未満</t>
    </r>
    <r>
      <rPr>
        <b/>
        <sz val="11"/>
        <color rgb="FFFF0000"/>
        <rFont val="ＭＳ Ｐ明朝"/>
        <family val="1"/>
        <charset val="128"/>
      </rPr>
      <t>の場合は下段にその理由を書いてください。</t>
    </r>
    <rPh sb="0" eb="2">
      <t>ゼンゼン</t>
    </rPh>
    <rPh sb="2" eb="4">
      <t>ネンド</t>
    </rPh>
    <rPh sb="5" eb="6">
      <t>チ</t>
    </rPh>
    <rPh sb="7" eb="10">
      <t>サクネンド</t>
    </rPh>
    <rPh sb="10" eb="12">
      <t>テイシュツ</t>
    </rPh>
    <rPh sb="12" eb="13">
      <t>チ</t>
    </rPh>
    <rPh sb="14" eb="15">
      <t>ハジ</t>
    </rPh>
    <rPh sb="17" eb="19">
      <t>テイシュツ</t>
    </rPh>
    <rPh sb="21" eb="23">
      <t>バアイ</t>
    </rPh>
    <rPh sb="29" eb="32">
      <t>ゼンネンド</t>
    </rPh>
    <rPh sb="33" eb="34">
      <t>チ</t>
    </rPh>
    <rPh sb="35" eb="37">
      <t>テンプ</t>
    </rPh>
    <rPh sb="37" eb="39">
      <t>ヨウシキ</t>
    </rPh>
    <rPh sb="40" eb="42">
      <t>ケイサン</t>
    </rPh>
    <rPh sb="42" eb="44">
      <t>ケッカ</t>
    </rPh>
    <rPh sb="45" eb="47">
      <t>ジドウ</t>
    </rPh>
    <rPh sb="48" eb="50">
      <t>ハンエイ</t>
    </rPh>
    <rPh sb="57" eb="58">
      <t>タダ</t>
    </rPh>
    <rPh sb="60" eb="62">
      <t>ヒョウジ</t>
    </rPh>
    <rPh sb="66" eb="68">
      <t>バアイ</t>
    </rPh>
    <rPh sb="79" eb="81">
      <t>テンプ</t>
    </rPh>
    <rPh sb="81" eb="83">
      <t>ヨウシキ</t>
    </rPh>
    <rPh sb="84" eb="86">
      <t>ニュウリョク</t>
    </rPh>
    <rPh sb="87" eb="88">
      <t>アヤマ</t>
    </rPh>
    <rPh sb="97" eb="99">
      <t>ハアク</t>
    </rPh>
    <rPh sb="99" eb="100">
      <t>リツ</t>
    </rPh>
    <rPh sb="105" eb="107">
      <t>ミマン</t>
    </rPh>
    <rPh sb="108" eb="110">
      <t>バアイ</t>
    </rPh>
    <rPh sb="111" eb="113">
      <t>ゲダン</t>
    </rPh>
    <rPh sb="116" eb="118">
      <t>リユウ</t>
    </rPh>
    <rPh sb="119" eb="120">
      <t>カ</t>
    </rPh>
    <phoneticPr fontId="15"/>
  </si>
  <si>
    <t>①卸取引所での電力調達</t>
    <phoneticPr fontId="15"/>
  </si>
  <si>
    <t>②FITでの電力調達</t>
    <phoneticPr fontId="15"/>
  </si>
  <si>
    <t>④市場調達ＦＩＴ電力量（卸電力取引市場からの電気調達に伴うＦＩＴ電力量）</t>
    <phoneticPr fontId="15"/>
  </si>
  <si>
    <t>電源構成量（全国）
千kWh</t>
    <rPh sb="0" eb="2">
      <t>デンゲン</t>
    </rPh>
    <rPh sb="2" eb="4">
      <t>コウセイ</t>
    </rPh>
    <rPh sb="4" eb="5">
      <t>リョウ</t>
    </rPh>
    <rPh sb="6" eb="8">
      <t>ゼンコク</t>
    </rPh>
    <rPh sb="10" eb="11">
      <t>セン</t>
    </rPh>
    <phoneticPr fontId="15"/>
  </si>
  <si>
    <t>電源構成量（都内分）
千kWh</t>
    <rPh sb="0" eb="2">
      <t>デンゲン</t>
    </rPh>
    <rPh sb="2" eb="4">
      <t>コウセイ</t>
    </rPh>
    <rPh sb="4" eb="5">
      <t>リョウ</t>
    </rPh>
    <rPh sb="6" eb="8">
      <t>トナイ</t>
    </rPh>
    <rPh sb="8" eb="9">
      <t>ブン</t>
    </rPh>
    <rPh sb="11" eb="12">
      <t>セン</t>
    </rPh>
    <phoneticPr fontId="15"/>
  </si>
  <si>
    <t>②卸取引所以外でのFITの電力調達</t>
    <rPh sb="1" eb="2">
      <t>オロシ</t>
    </rPh>
    <rPh sb="2" eb="4">
      <t>トリヒキ</t>
    </rPh>
    <rPh sb="4" eb="5">
      <t>ジョ</t>
    </rPh>
    <rPh sb="5" eb="7">
      <t>イガイ</t>
    </rPh>
    <rPh sb="13" eb="15">
      <t>デンリョク</t>
    </rPh>
    <rPh sb="15" eb="17">
      <t>チョウタツ</t>
    </rPh>
    <phoneticPr fontId="15"/>
  </si>
  <si>
    <r>
      <t>②FIT買取電力量</t>
    </r>
    <r>
      <rPr>
        <b/>
        <sz val="10"/>
        <rFont val="ＭＳ Ｐゴシック"/>
        <family val="3"/>
        <charset val="128"/>
      </rPr>
      <t>（全国）</t>
    </r>
    <rPh sb="4" eb="6">
      <t>カイトリ</t>
    </rPh>
    <rPh sb="6" eb="9">
      <t>デンリョクリョウ</t>
    </rPh>
    <rPh sb="10" eb="12">
      <t>ゼンコク</t>
    </rPh>
    <phoneticPr fontId="15"/>
  </si>
  <si>
    <r>
      <t>③供給電力量</t>
    </r>
    <r>
      <rPr>
        <b/>
        <sz val="10"/>
        <rFont val="ＭＳ Ｐゴシック"/>
        <family val="3"/>
        <charset val="128"/>
      </rPr>
      <t>（全国）</t>
    </r>
    <rPh sb="1" eb="3">
      <t>キョウキュウ</t>
    </rPh>
    <rPh sb="3" eb="5">
      <t>デンリョク</t>
    </rPh>
    <rPh sb="5" eb="6">
      <t>リョウ</t>
    </rPh>
    <rPh sb="7" eb="9">
      <t>ゼンコク</t>
    </rPh>
    <phoneticPr fontId="15"/>
  </si>
  <si>
    <r>
      <t>①供給電力量</t>
    </r>
    <r>
      <rPr>
        <b/>
        <sz val="10"/>
        <rFont val="ＭＳ Ｐゴシック"/>
        <family val="3"/>
        <charset val="128"/>
      </rPr>
      <t>（都内）</t>
    </r>
    <rPh sb="1" eb="3">
      <t>キョウキュウ</t>
    </rPh>
    <rPh sb="3" eb="5">
      <t>デンリョク</t>
    </rPh>
    <rPh sb="5" eb="6">
      <t>リョウ</t>
    </rPh>
    <rPh sb="7" eb="9">
      <t>トナイ</t>
    </rPh>
    <phoneticPr fontId="15"/>
  </si>
  <si>
    <r>
      <t xml:space="preserve">②供給電力量
</t>
    </r>
    <r>
      <rPr>
        <b/>
        <sz val="10"/>
        <rFont val="ＭＳ Ｐゴシック"/>
        <family val="3"/>
        <charset val="128"/>
      </rPr>
      <t>（都内を管轄する一般送配電事業者管内（東電管内））</t>
    </r>
    <r>
      <rPr>
        <sz val="10"/>
        <rFont val="ＭＳ Ｐゴシック"/>
        <family val="3"/>
        <charset val="128"/>
      </rPr>
      <t xml:space="preserve">
</t>
    </r>
    <r>
      <rPr>
        <sz val="8"/>
        <rFont val="ＭＳ Ｐゴシック"/>
        <family val="3"/>
        <charset val="128"/>
      </rPr>
      <t>※本報告書での報告エリアが「東日本エリア」の場合は東日本エリアの供給電力量</t>
    </r>
    <rPh sb="1" eb="3">
      <t>キョウキュウ</t>
    </rPh>
    <rPh sb="3" eb="5">
      <t>デンリョク</t>
    </rPh>
    <rPh sb="5" eb="6">
      <t>リョウ</t>
    </rPh>
    <rPh sb="26" eb="28">
      <t>トウデン</t>
    </rPh>
    <rPh sb="28" eb="30">
      <t>カンナイ</t>
    </rPh>
    <rPh sb="34" eb="35">
      <t>ホン</t>
    </rPh>
    <rPh sb="35" eb="38">
      <t>ホウコクショ</t>
    </rPh>
    <rPh sb="40" eb="42">
      <t>ホウコク</t>
    </rPh>
    <rPh sb="47" eb="48">
      <t>ヒガシ</t>
    </rPh>
    <rPh sb="48" eb="50">
      <t>ニホン</t>
    </rPh>
    <rPh sb="55" eb="57">
      <t>バアイ</t>
    </rPh>
    <rPh sb="58" eb="59">
      <t>ヒガシ</t>
    </rPh>
    <rPh sb="59" eb="61">
      <t>ニホン</t>
    </rPh>
    <rPh sb="65" eb="67">
      <t>キョウキュウ</t>
    </rPh>
    <rPh sb="67" eb="69">
      <t>デンリョク</t>
    </rPh>
    <rPh sb="69" eb="70">
      <t>リョウ</t>
    </rPh>
    <phoneticPr fontId="15"/>
  </si>
  <si>
    <t>5.その他(要根拠資料の提出)</t>
    <rPh sb="4" eb="5">
      <t>タ</t>
    </rPh>
    <phoneticPr fontId="15"/>
  </si>
  <si>
    <t>（表５－２）転売実績の把握</t>
    <rPh sb="1" eb="2">
      <t>ヒョウ</t>
    </rPh>
    <rPh sb="6" eb="8">
      <t>テンバイ</t>
    </rPh>
    <rPh sb="8" eb="10">
      <t>ジッセキ</t>
    </rPh>
    <rPh sb="11" eb="13">
      <t>ハアク</t>
    </rPh>
    <phoneticPr fontId="15"/>
  </si>
  <si>
    <t>調達－転売電力量
千kWh</t>
    <rPh sb="0" eb="2">
      <t>チョウタツ</t>
    </rPh>
    <rPh sb="3" eb="5">
      <t>テンバイ</t>
    </rPh>
    <rPh sb="5" eb="7">
      <t>デンリョク</t>
    </rPh>
    <rPh sb="7" eb="8">
      <t>リョウ</t>
    </rPh>
    <rPh sb="9" eb="10">
      <t>セン</t>
    </rPh>
    <phoneticPr fontId="15"/>
  </si>
  <si>
    <t>報告
エリア内</t>
    <rPh sb="0" eb="2">
      <t>ホウコク</t>
    </rPh>
    <rPh sb="6" eb="7">
      <t>ナイ</t>
    </rPh>
    <phoneticPr fontId="15"/>
  </si>
  <si>
    <t>事業者名</t>
    <rPh sb="0" eb="3">
      <t>ジギョウシャ</t>
    </rPh>
    <rPh sb="3" eb="4">
      <t>メイ</t>
    </rPh>
    <phoneticPr fontId="32"/>
  </si>
  <si>
    <t>未把握</t>
    <rPh sb="0" eb="1">
      <t>ミ</t>
    </rPh>
    <rPh sb="1" eb="3">
      <t>ハアク</t>
    </rPh>
    <phoneticPr fontId="32"/>
  </si>
  <si>
    <t>エバーグリーン・マーケティング株式会社</t>
  </si>
  <si>
    <t>東京都前年度実績値が見つかりません。ご確認ください。</t>
  </si>
  <si>
    <t>環境省実績値が見つかりません。ご確認ください。</t>
  </si>
  <si>
    <t>株式会社オプテージ</t>
  </si>
  <si>
    <t>A0030</t>
  </si>
  <si>
    <t>A0038</t>
  </si>
  <si>
    <t>A0044</t>
  </si>
  <si>
    <t>A0047</t>
  </si>
  <si>
    <t>シン・エナジー株式会社</t>
  </si>
  <si>
    <t>A0059</t>
  </si>
  <si>
    <t>株式会社エネアーク関東</t>
  </si>
  <si>
    <t>株式会社とんでんホールディングス</t>
  </si>
  <si>
    <t>日鉄エンジニアリング株式会社</t>
  </si>
  <si>
    <t>A0100</t>
  </si>
  <si>
    <t>A0129</t>
  </si>
  <si>
    <t>A0148</t>
  </si>
  <si>
    <t>株式会社トヨタエナジーソリューションズ</t>
  </si>
  <si>
    <t>A0182</t>
  </si>
  <si>
    <t>NFパワーサービス株式会社</t>
  </si>
  <si>
    <t>株式会社ミツウロコヴェッセル</t>
  </si>
  <si>
    <t>株式会社パワー・オプティマイザー</t>
  </si>
  <si>
    <t>Next Power株式会社</t>
  </si>
  <si>
    <t>東芝エネルギーシステムズ株式会社</t>
  </si>
  <si>
    <t>A0301</t>
  </si>
  <si>
    <t>A0322</t>
  </si>
  <si>
    <t>森のエネルギー株式会社</t>
  </si>
  <si>
    <t>エネラボ株式会社</t>
  </si>
  <si>
    <t>日本瓦斯株式会社</t>
  </si>
  <si>
    <t>株式会社NEXT ONE</t>
  </si>
  <si>
    <t>宮崎電力株式会社</t>
  </si>
  <si>
    <t>A0496</t>
  </si>
  <si>
    <t>A0497</t>
  </si>
  <si>
    <t>みちのくエコランドマネジメント株式会社</t>
  </si>
  <si>
    <t>A0498</t>
  </si>
  <si>
    <t>A0499</t>
  </si>
  <si>
    <t>厚木瓦斯株式会社</t>
  </si>
  <si>
    <t>A0500</t>
  </si>
  <si>
    <t>株式会社エネ・ビジョン</t>
  </si>
  <si>
    <t>A0501</t>
  </si>
  <si>
    <t>イワタニ三重株式会社</t>
  </si>
  <si>
    <t>A0502</t>
  </si>
  <si>
    <t>株式会社マルヰ</t>
  </si>
  <si>
    <t>A0503</t>
  </si>
  <si>
    <t>大多喜ガス株式会社</t>
  </si>
  <si>
    <t>A0504</t>
  </si>
  <si>
    <t>ベスト・ウイング株式会社</t>
  </si>
  <si>
    <t>A0505</t>
  </si>
  <si>
    <t>A0506</t>
  </si>
  <si>
    <t>鈴与電力株式会社</t>
  </si>
  <si>
    <t>A0507</t>
  </si>
  <si>
    <t>コープ電力株式会社</t>
  </si>
  <si>
    <t>A0508</t>
  </si>
  <si>
    <t>生活協同組合コープぐんま</t>
  </si>
  <si>
    <t>A0509</t>
  </si>
  <si>
    <t>とちぎコープ生活協同組合</t>
  </si>
  <si>
    <t>A0510</t>
  </si>
  <si>
    <t>いばらきコープ生活協同組合</t>
  </si>
  <si>
    <t>A0511</t>
  </si>
  <si>
    <t>亀岡ふるさとエナジー株式会社</t>
  </si>
  <si>
    <t>A0512</t>
  </si>
  <si>
    <t>A0513</t>
  </si>
  <si>
    <t>株式会社織戸組</t>
  </si>
  <si>
    <t>A0514</t>
  </si>
  <si>
    <t>ふかやeパワー株式会社</t>
  </si>
  <si>
    <t>A0515</t>
  </si>
  <si>
    <t>株式会社Link Life</t>
  </si>
  <si>
    <t>A0516</t>
  </si>
  <si>
    <t>淡路島電力株式会社</t>
  </si>
  <si>
    <t>A0517</t>
  </si>
  <si>
    <t>株式会社AIサポート</t>
  </si>
  <si>
    <t>A0518</t>
  </si>
  <si>
    <t>株式会社グローバルキャスト</t>
  </si>
  <si>
    <t>A0519</t>
  </si>
  <si>
    <t>日本エネルギー総合システム株式会社</t>
  </si>
  <si>
    <t>A0520</t>
  </si>
  <si>
    <t>イワタニ東海株式会社</t>
  </si>
  <si>
    <t>A0521</t>
  </si>
  <si>
    <t>A0522</t>
  </si>
  <si>
    <t>株式会社デライトアップ</t>
  </si>
  <si>
    <t>A0523</t>
  </si>
  <si>
    <t>イーゲート株式会社</t>
  </si>
  <si>
    <t>A0524</t>
  </si>
  <si>
    <t>A0525</t>
  </si>
  <si>
    <t>株式会社ところざわ未来電力</t>
  </si>
  <si>
    <t>A0526</t>
  </si>
  <si>
    <t>朝日ガスエナジー株式会社</t>
  </si>
  <si>
    <t>A0527</t>
  </si>
  <si>
    <t>A0528</t>
  </si>
  <si>
    <t>株式会社エネファント</t>
  </si>
  <si>
    <t>A0529</t>
  </si>
  <si>
    <t>A0530</t>
  </si>
  <si>
    <t>ゼロテレコム株式会社</t>
  </si>
  <si>
    <t>A0531</t>
  </si>
  <si>
    <t>A0532</t>
  </si>
  <si>
    <t>A0533</t>
  </si>
  <si>
    <t>秩父新電力株式会社</t>
  </si>
  <si>
    <t>A0534</t>
  </si>
  <si>
    <t>みよしエナジー株式会社</t>
  </si>
  <si>
    <t>A0535</t>
  </si>
  <si>
    <t>A0536</t>
  </si>
  <si>
    <t>東日本ガス株式会社</t>
  </si>
  <si>
    <t>A0537</t>
  </si>
  <si>
    <t>東彩ガス株式会社</t>
  </si>
  <si>
    <t>A0538</t>
  </si>
  <si>
    <t>綿半パートナーズ株式会社</t>
  </si>
  <si>
    <t>A0539</t>
  </si>
  <si>
    <t>株式会社karch</t>
  </si>
  <si>
    <t>A0540</t>
  </si>
  <si>
    <t>株式会社くきつ</t>
  </si>
  <si>
    <t>A0541</t>
  </si>
  <si>
    <t>株式会社フィリッジ</t>
  </si>
  <si>
    <t>A0542</t>
  </si>
  <si>
    <t>A0543</t>
  </si>
  <si>
    <t>株式会社かみでん里山公社</t>
  </si>
  <si>
    <t>A0544</t>
  </si>
  <si>
    <t>A0545</t>
  </si>
  <si>
    <t>ワイズテレコム株式会社</t>
  </si>
  <si>
    <t>A0546</t>
  </si>
  <si>
    <t>株式会社三郷ひまわりエナジー</t>
  </si>
  <si>
    <t>A0547</t>
  </si>
  <si>
    <t>株式会社球磨村森電力</t>
  </si>
  <si>
    <t>A0548</t>
  </si>
  <si>
    <t>北日本ガス株式会社</t>
  </si>
  <si>
    <t>A0549</t>
  </si>
  <si>
    <t>A0550</t>
  </si>
  <si>
    <t>A0551</t>
  </si>
  <si>
    <t>飯田まちづくり電力株式会社</t>
  </si>
  <si>
    <t>A0552</t>
  </si>
  <si>
    <t>イワタニ長野株式会社</t>
  </si>
  <si>
    <t>A0553</t>
  </si>
  <si>
    <t>シェルジャパン株式会社</t>
  </si>
  <si>
    <t>A0554</t>
  </si>
  <si>
    <t>株式会社クボタ</t>
  </si>
  <si>
    <t>A0555</t>
  </si>
  <si>
    <t>石油資源開発株式会社</t>
  </si>
  <si>
    <t>A0556</t>
  </si>
  <si>
    <t>越後天然ガス株式会社</t>
  </si>
  <si>
    <t>A0557</t>
  </si>
  <si>
    <t>A0558</t>
  </si>
  <si>
    <t>坂戸ガス株式会社</t>
  </si>
  <si>
    <t>A0559</t>
  </si>
  <si>
    <t>A0560</t>
  </si>
  <si>
    <t>株式会社テレ・マーカー</t>
  </si>
  <si>
    <t>A0561</t>
  </si>
  <si>
    <t>A0562</t>
  </si>
  <si>
    <t>MGCエネルギー株式会社</t>
  </si>
  <si>
    <t>A0563</t>
  </si>
  <si>
    <t>A0564</t>
  </si>
  <si>
    <t>A0565</t>
  </si>
  <si>
    <t>福島フェニックス電力株式会社</t>
  </si>
  <si>
    <t>A0566</t>
  </si>
  <si>
    <t>あんしん電力合同会社</t>
  </si>
  <si>
    <t>A0567</t>
  </si>
  <si>
    <t>株式会社美作国電力</t>
  </si>
  <si>
    <t>A0568</t>
  </si>
  <si>
    <t>A0569</t>
  </si>
  <si>
    <t>株式会社サンジュニア</t>
  </si>
  <si>
    <t>A0570</t>
  </si>
  <si>
    <t>八幡商事株式会社</t>
  </si>
  <si>
    <t>A0571</t>
  </si>
  <si>
    <t>おいでんエネルギー株式会社</t>
  </si>
  <si>
    <t>A0572</t>
  </si>
  <si>
    <t>株式会社イシオ</t>
  </si>
  <si>
    <t>A0573</t>
  </si>
  <si>
    <t>北陸電力ビズ・エナジーソリューション株式会社</t>
  </si>
  <si>
    <t>A0574</t>
  </si>
  <si>
    <t>リニューアブルトレード株式会社</t>
  </si>
  <si>
    <t>A0575</t>
  </si>
  <si>
    <t>A0576</t>
  </si>
  <si>
    <t>A0577</t>
  </si>
  <si>
    <t>丸紅伊那みらいでんき株式会社</t>
  </si>
  <si>
    <t>A0578</t>
  </si>
  <si>
    <t>富士山エナジー株式会社</t>
  </si>
  <si>
    <t>A0579</t>
  </si>
  <si>
    <t>A0580</t>
  </si>
  <si>
    <t>株式会社エナネス</t>
  </si>
  <si>
    <t>A0581</t>
  </si>
  <si>
    <t>WSエナジー株式会社</t>
  </si>
  <si>
    <t>A0582</t>
  </si>
  <si>
    <t>TERA Energy株式会社</t>
  </si>
  <si>
    <t>A0583</t>
  </si>
  <si>
    <t>A0584</t>
  </si>
  <si>
    <t>A0585</t>
  </si>
  <si>
    <t>テラスライト株式会社</t>
  </si>
  <si>
    <t>A0586</t>
  </si>
  <si>
    <t>グリーンシティこばやし株式会社</t>
  </si>
  <si>
    <t>A0587</t>
  </si>
  <si>
    <t>株式会社吉田石油店</t>
  </si>
  <si>
    <t>A0588</t>
  </si>
  <si>
    <t>A0589</t>
  </si>
  <si>
    <t>スマートエナジー熊本株式会社</t>
  </si>
  <si>
    <t>A0590</t>
  </si>
  <si>
    <t>福山未来エナジー株式会社</t>
  </si>
  <si>
    <t>A0591</t>
  </si>
  <si>
    <t>株式会社Kエナジー</t>
  </si>
  <si>
    <t>A0592</t>
  </si>
  <si>
    <t>A0593</t>
  </si>
  <si>
    <t>A0594</t>
  </si>
  <si>
    <t>A0595</t>
  </si>
  <si>
    <t>AOIエネルギーソリューション株式会社</t>
  </si>
  <si>
    <t>A0596</t>
  </si>
  <si>
    <t>五島市民電力株式会社</t>
  </si>
  <si>
    <t>A0597</t>
  </si>
  <si>
    <t>電力保全サービス株式会社</t>
  </si>
  <si>
    <t>A0598</t>
  </si>
  <si>
    <t>リストプロパティーズ株式会社</t>
  </si>
  <si>
    <t>A0599</t>
  </si>
  <si>
    <t>ENECHANGE株式会社</t>
  </si>
  <si>
    <t>A0600</t>
  </si>
  <si>
    <t>A0601</t>
  </si>
  <si>
    <t>A0602</t>
  </si>
  <si>
    <t>A0603</t>
  </si>
  <si>
    <t>バンプーパワートレーディング合同会社</t>
  </si>
  <si>
    <t>A0604</t>
  </si>
  <si>
    <t>株式会社エイチティーピー</t>
  </si>
  <si>
    <t>A0605</t>
  </si>
  <si>
    <t>株式会社センカク</t>
  </si>
  <si>
    <t>A0606</t>
  </si>
  <si>
    <t>A0607</t>
  </si>
  <si>
    <t>A0608</t>
  </si>
  <si>
    <t>株式会社日精協サービスセンター</t>
  </si>
  <si>
    <t>A0609</t>
  </si>
  <si>
    <t>株式会社ミナサポ</t>
  </si>
  <si>
    <t>A0610</t>
  </si>
  <si>
    <t>唐津電力株式会社</t>
  </si>
  <si>
    <t>A0611</t>
  </si>
  <si>
    <t>A0612</t>
  </si>
  <si>
    <t>日本エネルギーファーム株式会社</t>
  </si>
  <si>
    <t>A0613</t>
  </si>
  <si>
    <t>一般社団法人フライングエステート</t>
  </si>
  <si>
    <t>A0614</t>
  </si>
  <si>
    <t>A0615</t>
  </si>
  <si>
    <t>株式会社イーネットワーク</t>
  </si>
  <si>
    <t>A0616</t>
  </si>
  <si>
    <t>バイオガスエナジー株式会社</t>
  </si>
  <si>
    <t>A0617</t>
  </si>
  <si>
    <t>スマートエコエナジー株式会社</t>
  </si>
  <si>
    <t>A0618</t>
  </si>
  <si>
    <t>A0619</t>
  </si>
  <si>
    <t>A0620</t>
  </si>
  <si>
    <t>A0621</t>
  </si>
  <si>
    <t>株式会社あおぞら</t>
  </si>
  <si>
    <t>flag</t>
  </si>
  <si>
    <t>※調達元の発電所が特定できている場合は、シート③またはシート④に記載してください。</t>
    <rPh sb="1" eb="3">
      <t>チョウタツ</t>
    </rPh>
    <rPh sb="3" eb="4">
      <t>モト</t>
    </rPh>
    <rPh sb="5" eb="7">
      <t>ハツデン</t>
    </rPh>
    <rPh sb="7" eb="8">
      <t>ショ</t>
    </rPh>
    <rPh sb="9" eb="11">
      <t>トクテイ</t>
    </rPh>
    <rPh sb="16" eb="18">
      <t>バアイ</t>
    </rPh>
    <rPh sb="32" eb="34">
      <t>キサイ</t>
    </rPh>
    <phoneticPr fontId="15"/>
  </si>
  <si>
    <t>東京電力パワーグリッド株式会社</t>
  </si>
  <si>
    <r>
      <t>（表４－２）火力発電所の燃料種ごとの使用量の把握が困難な場合のCO</t>
    </r>
    <r>
      <rPr>
        <vertAlign val="subscript"/>
        <sz val="11"/>
        <rFont val="ＭＳ Ｐゴシック"/>
        <family val="3"/>
        <charset val="128"/>
      </rPr>
      <t>2</t>
    </r>
    <r>
      <rPr>
        <sz val="11"/>
        <rFont val="ＭＳ Ｐゴシック"/>
        <family val="3"/>
        <charset val="128"/>
      </rPr>
      <t>排出量の算定</t>
    </r>
    <rPh sb="1" eb="2">
      <t>ヒョウ</t>
    </rPh>
    <rPh sb="6" eb="8">
      <t>カリョク</t>
    </rPh>
    <rPh sb="8" eb="10">
      <t>ハツデン</t>
    </rPh>
    <rPh sb="10" eb="11">
      <t>ショ</t>
    </rPh>
    <phoneticPr fontId="14"/>
  </si>
  <si>
    <r>
      <t>（表８）調整後CO</t>
    </r>
    <r>
      <rPr>
        <vertAlign val="subscript"/>
        <sz val="11"/>
        <rFont val="ＭＳ Ｐゴシック"/>
        <family val="3"/>
        <charset val="128"/>
      </rPr>
      <t>2</t>
    </r>
    <r>
      <rPr>
        <sz val="11"/>
        <rFont val="ＭＳ Ｐゴシック"/>
        <family val="3"/>
        <charset val="128"/>
      </rPr>
      <t>排出係数の算定</t>
    </r>
    <rPh sb="1" eb="2">
      <t>ヒョウ</t>
    </rPh>
    <rPh sb="4" eb="7">
      <t>チョウセイゴ</t>
    </rPh>
    <rPh sb="10" eb="12">
      <t>ハイシュツ</t>
    </rPh>
    <rPh sb="12" eb="14">
      <t>ケイスウ</t>
    </rPh>
    <rPh sb="15" eb="17">
      <t>サンテイ</t>
    </rPh>
    <phoneticPr fontId="15"/>
  </si>
  <si>
    <r>
      <t>（係数表）燃料等の発熱量、CO</t>
    </r>
    <r>
      <rPr>
        <vertAlign val="subscript"/>
        <sz val="11"/>
        <rFont val="ＭＳ Ｐゴシック"/>
        <family val="3"/>
        <charset val="128"/>
      </rPr>
      <t>2</t>
    </r>
    <r>
      <rPr>
        <sz val="11"/>
        <rFont val="ＭＳ Ｐゴシック"/>
        <family val="3"/>
        <charset val="128"/>
      </rPr>
      <t>排出係数一覧</t>
    </r>
    <rPh sb="1" eb="3">
      <t>ケイスウ</t>
    </rPh>
    <rPh sb="3" eb="4">
      <t>ヒョウ</t>
    </rPh>
    <rPh sb="5" eb="7">
      <t>ネンリョウ</t>
    </rPh>
    <rPh sb="7" eb="8">
      <t>トウ</t>
    </rPh>
    <rPh sb="9" eb="11">
      <t>ハツネツ</t>
    </rPh>
    <rPh sb="11" eb="12">
      <t>リョウ</t>
    </rPh>
    <rPh sb="16" eb="18">
      <t>ハイシュツ</t>
    </rPh>
    <rPh sb="18" eb="20">
      <t>ケイスウ</t>
    </rPh>
    <rPh sb="20" eb="22">
      <t>イチラン</t>
    </rPh>
    <phoneticPr fontId="15"/>
  </si>
  <si>
    <r>
      <t>③CO</t>
    </r>
    <r>
      <rPr>
        <vertAlign val="subscript"/>
        <sz val="11"/>
        <rFont val="ＭＳ Ｐゴシック"/>
        <family val="3"/>
        <charset val="128"/>
      </rPr>
      <t>2</t>
    </r>
    <r>
      <rPr>
        <sz val="11"/>
        <rFont val="ＭＳ Ｐゴシック"/>
        <family val="3"/>
        <charset val="128"/>
      </rPr>
      <t>排出係数の根拠</t>
    </r>
    <phoneticPr fontId="15"/>
  </si>
  <si>
    <r>
      <t>④CO</t>
    </r>
    <r>
      <rPr>
        <vertAlign val="subscript"/>
        <sz val="11"/>
        <rFont val="ＭＳ Ｐゴシック"/>
        <family val="3"/>
        <charset val="128"/>
      </rPr>
      <t>2</t>
    </r>
    <r>
      <rPr>
        <sz val="11"/>
        <rFont val="ＭＳ Ｐゴシック"/>
        <family val="3"/>
        <charset val="128"/>
      </rPr>
      <t>排出係数</t>
    </r>
    <phoneticPr fontId="15"/>
  </si>
  <si>
    <r>
      <t>表８　調整後CO</t>
    </r>
    <r>
      <rPr>
        <vertAlign val="subscript"/>
        <sz val="11"/>
        <rFont val="ＭＳ Ｐゴシック"/>
        <family val="3"/>
        <charset val="128"/>
      </rPr>
      <t>2</t>
    </r>
    <r>
      <rPr>
        <sz val="11"/>
        <rFont val="ＭＳ Ｐゴシック"/>
        <family val="3"/>
        <charset val="128"/>
      </rPr>
      <t>排出係数の算定</t>
    </r>
    <phoneticPr fontId="15"/>
  </si>
  <si>
    <t>本報告エリアでの供給電力量（千kWh）</t>
    <rPh sb="0" eb="1">
      <t>ホン</t>
    </rPh>
    <rPh sb="1" eb="3">
      <t>ホウコク</t>
    </rPh>
    <rPh sb="8" eb="10">
      <t>キョウキュウ</t>
    </rPh>
    <rPh sb="10" eb="12">
      <t>デンリョク</t>
    </rPh>
    <rPh sb="12" eb="13">
      <t>リョウ</t>
    </rPh>
    <phoneticPr fontId="15"/>
  </si>
  <si>
    <t>「固定価格買取制度による自社の買取電力量」（①＋②－③＋④）</t>
    <phoneticPr fontId="15"/>
  </si>
  <si>
    <t>ロス率（1-供給電力量／調達-転売電力）</t>
    <phoneticPr fontId="15"/>
  </si>
  <si>
    <t>出光興産株式会社</t>
  </si>
  <si>
    <t>セントラル石油瓦斯株式会社</t>
  </si>
  <si>
    <t>株式会社ジェイコム埼玉・東日本</t>
  </si>
  <si>
    <t>株式会社ジェイコム湘南・神奈川</t>
  </si>
  <si>
    <t>歌舞伎エナジー株式会社</t>
  </si>
  <si>
    <t>ワタミエナジー株式会社</t>
  </si>
  <si>
    <t>中部電力ミライズ株式会社</t>
  </si>
  <si>
    <t>一般社団法人グリーンコープでんき</t>
  </si>
  <si>
    <t>フラワーペイメント株式会社</t>
  </si>
  <si>
    <t>アジアバンクホールディングス株式会社</t>
  </si>
  <si>
    <t>エネルギーパワー株式会社</t>
  </si>
  <si>
    <t>富士山電力株式会社</t>
  </si>
  <si>
    <t>東京電力リニューアブルパワー株式会社</t>
  </si>
  <si>
    <t>株式会社Mpower</t>
  </si>
  <si>
    <t>株式会社情熱電力</t>
  </si>
  <si>
    <t>新電力いばらき株式会社</t>
  </si>
  <si>
    <t>RE100電力株式会社</t>
  </si>
  <si>
    <t>株式会社LENETS</t>
  </si>
  <si>
    <t>A0622</t>
  </si>
  <si>
    <t>A0623</t>
  </si>
  <si>
    <t>株式会社富士山電力</t>
  </si>
  <si>
    <t>A0624</t>
  </si>
  <si>
    <t>A0625</t>
  </si>
  <si>
    <t>株式会社プラニカ</t>
  </si>
  <si>
    <t>A0626</t>
  </si>
  <si>
    <t>A0627</t>
  </si>
  <si>
    <t>フィンテックラボ協同組合</t>
  </si>
  <si>
    <t>A0628</t>
  </si>
  <si>
    <t>A0629</t>
  </si>
  <si>
    <t>新電力新潟株式会社</t>
  </si>
  <si>
    <t>A0630</t>
  </si>
  <si>
    <t>A0631</t>
  </si>
  <si>
    <t>気仙沼グリーンエナジー株式会社</t>
  </si>
  <si>
    <t>A0632</t>
  </si>
  <si>
    <t>株式会社ユーラスグリーンエナジー</t>
  </si>
  <si>
    <t>A0633</t>
  </si>
  <si>
    <t>A0634</t>
  </si>
  <si>
    <t>ネミー株式会社</t>
  </si>
  <si>
    <t>A0635</t>
  </si>
  <si>
    <t>A0636</t>
  </si>
  <si>
    <t>生活協同組合コープながの</t>
  </si>
  <si>
    <t>A0637</t>
  </si>
  <si>
    <t>京セラ関電エナジー合同会社</t>
  </si>
  <si>
    <t>A0638</t>
  </si>
  <si>
    <t>株式会社Energy Concierge</t>
  </si>
  <si>
    <t>A0639</t>
  </si>
  <si>
    <t>酒田天然瓦斯株式会社</t>
  </si>
  <si>
    <t>A0640</t>
  </si>
  <si>
    <t>東亜ガス株式会社</t>
  </si>
  <si>
    <t>A0641</t>
  </si>
  <si>
    <t>株式会社三河の山里コミュニティパワー</t>
  </si>
  <si>
    <t>A0642</t>
  </si>
  <si>
    <t>新潟スワンエナジー株式会社</t>
  </si>
  <si>
    <t>A0643</t>
  </si>
  <si>
    <t>A0644</t>
  </si>
  <si>
    <t>グリーンピープルズパワー株式会社</t>
  </si>
  <si>
    <t>A0645</t>
  </si>
  <si>
    <t>A0646</t>
  </si>
  <si>
    <t>A0647</t>
  </si>
  <si>
    <t>レネックス電力合同会社</t>
  </si>
  <si>
    <t>A0648</t>
  </si>
  <si>
    <t>株式会社マルイファシリティーズ</t>
  </si>
  <si>
    <t>A0649</t>
  </si>
  <si>
    <t>株式会社デンケン</t>
  </si>
  <si>
    <t>A0650</t>
  </si>
  <si>
    <t>株式会社東名</t>
  </si>
  <si>
    <t>A0651</t>
  </si>
  <si>
    <t>A0652</t>
  </si>
  <si>
    <t>A0653</t>
  </si>
  <si>
    <t>NTTアノードエナジー株式会社</t>
  </si>
  <si>
    <t>A0654</t>
  </si>
  <si>
    <t>スマート電気株式会社</t>
  </si>
  <si>
    <t>A0655</t>
  </si>
  <si>
    <t>株式会社唐津パワーホールディングス</t>
  </si>
  <si>
    <t>A0656</t>
  </si>
  <si>
    <t>株式会社クリーンエネルギー総合研究所</t>
  </si>
  <si>
    <t>A0657</t>
  </si>
  <si>
    <t>株式会社スマートエナジー</t>
  </si>
  <si>
    <t>A0658</t>
  </si>
  <si>
    <t>新電力株式会社</t>
  </si>
  <si>
    <t>A0659</t>
  </si>
  <si>
    <t>株式会社かづのパワー</t>
  </si>
  <si>
    <t>A0660</t>
  </si>
  <si>
    <t>UNIVERGY株式会社</t>
  </si>
  <si>
    <t>A0661</t>
  </si>
  <si>
    <t>A0662</t>
  </si>
  <si>
    <t>A0663</t>
  </si>
  <si>
    <t>株式会社アイキューブ・マーケティング</t>
  </si>
  <si>
    <t>A0664</t>
  </si>
  <si>
    <t>デジタルグリッド株式会社</t>
  </si>
  <si>
    <t>A0665</t>
  </si>
  <si>
    <t>ワタミエコパワー株式会社</t>
  </si>
  <si>
    <t>A0666</t>
  </si>
  <si>
    <t>株式会社西九州させぼパワーズ</t>
  </si>
  <si>
    <t>A0667</t>
  </si>
  <si>
    <t>たんたんエナジー株式会社</t>
  </si>
  <si>
    <t>A0668</t>
  </si>
  <si>
    <t>A0669</t>
  </si>
  <si>
    <t>A0670</t>
  </si>
  <si>
    <t>A0671</t>
  </si>
  <si>
    <t>株式会社スマート</t>
  </si>
  <si>
    <t>A0672</t>
  </si>
  <si>
    <t>A0673</t>
  </si>
  <si>
    <t>株式会社ジャパネットサービスイノベーション</t>
  </si>
  <si>
    <t>A0674</t>
  </si>
  <si>
    <t>A0675</t>
  </si>
  <si>
    <t>株式会社リクルート</t>
  </si>
  <si>
    <t>A0676</t>
  </si>
  <si>
    <t>A0677</t>
  </si>
  <si>
    <t>株式会社しおさい電力</t>
  </si>
  <si>
    <t>A0678</t>
  </si>
  <si>
    <t>A0679</t>
  </si>
  <si>
    <t>A0680</t>
  </si>
  <si>
    <t>A0681</t>
  </si>
  <si>
    <t>うべ未来エネルギー株式会社</t>
  </si>
  <si>
    <t>A0682</t>
  </si>
  <si>
    <t>A0683</t>
  </si>
  <si>
    <t>永井自動車工業株式会社</t>
  </si>
  <si>
    <t>A0684</t>
  </si>
  <si>
    <t>小島電機工業株式会社</t>
  </si>
  <si>
    <t>A0685</t>
  </si>
  <si>
    <t>陸前高田しみんエネルギー株式会社</t>
  </si>
  <si>
    <t>A0686</t>
  </si>
  <si>
    <t>株式会社アーク</t>
  </si>
  <si>
    <t>A0687</t>
  </si>
  <si>
    <t>株式会社チャームドライフ</t>
  </si>
  <si>
    <t>A0688</t>
  </si>
  <si>
    <t>株式会社エイワット</t>
  </si>
  <si>
    <t>A0689</t>
  </si>
  <si>
    <t>スターティア株式会社</t>
  </si>
  <si>
    <t>A0690</t>
  </si>
  <si>
    <t>東広島スマートエネルギー株式会社</t>
  </si>
  <si>
    <t>A0691</t>
  </si>
  <si>
    <t>A0692</t>
  </si>
  <si>
    <t>旭化成株式会社</t>
  </si>
  <si>
    <t>A0693</t>
  </si>
  <si>
    <t>京和ガス株式会社</t>
  </si>
  <si>
    <t>A0694</t>
  </si>
  <si>
    <t>株式会社トラストバンク</t>
  </si>
  <si>
    <t>A0695</t>
  </si>
  <si>
    <t>A0696</t>
  </si>
  <si>
    <t>株式会社岡崎建材</t>
  </si>
  <si>
    <t>A0697</t>
  </si>
  <si>
    <t>A0698</t>
  </si>
  <si>
    <t>株式会社エフオン</t>
  </si>
  <si>
    <t>A0699</t>
  </si>
  <si>
    <t>株式会社岡崎さくら電力</t>
  </si>
  <si>
    <t>A0700</t>
  </si>
  <si>
    <t>A0701</t>
  </si>
  <si>
    <t>株式会社平安コーポレーション</t>
  </si>
  <si>
    <t>A0702</t>
  </si>
  <si>
    <t>旭マルヰガス株式会社</t>
  </si>
  <si>
    <t>A0703</t>
  </si>
  <si>
    <t>A0704</t>
  </si>
  <si>
    <t>Castleton Commodities Japan 合同会社</t>
  </si>
  <si>
    <t>A0705</t>
  </si>
  <si>
    <t>神戸電力株式会社</t>
  </si>
  <si>
    <t>◎</t>
  </si>
  <si>
    <t>◎</t>
    <phoneticPr fontId="15"/>
  </si>
  <si>
    <t>○</t>
  </si>
  <si>
    <t>再エネ
利用率</t>
    <rPh sb="0" eb="1">
      <t>サイ</t>
    </rPh>
    <rPh sb="4" eb="7">
      <t>リヨウリツ</t>
    </rPh>
    <phoneticPr fontId="26"/>
  </si>
  <si>
    <t>FIT電気量
（都内分）</t>
    <rPh sb="3" eb="5">
      <t>デンキ</t>
    </rPh>
    <rPh sb="5" eb="6">
      <t>リョウ</t>
    </rPh>
    <rPh sb="8" eb="10">
      <t>トナイ</t>
    </rPh>
    <rPh sb="10" eb="11">
      <t>ブン</t>
    </rPh>
    <phoneticPr fontId="26"/>
  </si>
  <si>
    <t>ＦＩＴ電気量
利用率</t>
    <rPh sb="3" eb="5">
      <t>デンキ</t>
    </rPh>
    <rPh sb="5" eb="6">
      <t>リョウ</t>
    </rPh>
    <rPh sb="7" eb="10">
      <t>リヨウリツ</t>
    </rPh>
    <phoneticPr fontId="26"/>
  </si>
  <si>
    <t>未エネ利用量
利用率</t>
    <rPh sb="0" eb="1">
      <t>ミ</t>
    </rPh>
    <rPh sb="3" eb="5">
      <t>リヨウ</t>
    </rPh>
    <rPh sb="5" eb="6">
      <t>リョウ</t>
    </rPh>
    <rPh sb="7" eb="10">
      <t>リヨウリツ</t>
    </rPh>
    <phoneticPr fontId="26"/>
  </si>
  <si>
    <t>適用プログラム</t>
    <rPh sb="0" eb="2">
      <t>テキヨウ</t>
    </rPh>
    <phoneticPr fontId="15"/>
  </si>
  <si>
    <t>ロス率異常値検出</t>
    <rPh sb="2" eb="3">
      <t>リツ</t>
    </rPh>
    <rPh sb="3" eb="6">
      <t>イジョウチ</t>
    </rPh>
    <rPh sb="6" eb="8">
      <t>ケンシュツ</t>
    </rPh>
    <phoneticPr fontId="15"/>
  </si>
  <si>
    <t>ロス率が100％を超えています。供給電力量等に誤りがあるようです。</t>
    <rPh sb="2" eb="3">
      <t>リツ</t>
    </rPh>
    <rPh sb="9" eb="10">
      <t>コ</t>
    </rPh>
    <rPh sb="16" eb="18">
      <t>キョウキュウ</t>
    </rPh>
    <rPh sb="18" eb="20">
      <t>デンリョク</t>
    </rPh>
    <rPh sb="20" eb="21">
      <t>リョウ</t>
    </rPh>
    <rPh sb="21" eb="22">
      <t>トウ</t>
    </rPh>
    <rPh sb="23" eb="24">
      <t>アヤマ</t>
    </rPh>
    <phoneticPr fontId="15"/>
  </si>
  <si>
    <t>SOUHAIDEN</t>
  </si>
  <si>
    <t>登録番号</t>
    <rPh sb="0" eb="2">
      <t>トウロク</t>
    </rPh>
    <rPh sb="2" eb="4">
      <t>バンゴウ</t>
    </rPh>
    <phoneticPr fontId="15"/>
  </si>
  <si>
    <r>
      <t>CO</t>
    </r>
    <r>
      <rPr>
        <sz val="6"/>
        <rFont val="ＭＳ Ｐゴシック"/>
        <family val="3"/>
        <charset val="128"/>
      </rPr>
      <t>2</t>
    </r>
    <r>
      <rPr>
        <sz val="11"/>
        <rFont val="ＭＳ Ｐゴシック"/>
        <family val="3"/>
        <charset val="128"/>
      </rPr>
      <t>排出係数
（kg-CO</t>
    </r>
    <r>
      <rPr>
        <sz val="6"/>
        <rFont val="ＭＳ Ｐゴシック"/>
        <family val="3"/>
        <charset val="128"/>
      </rPr>
      <t>2</t>
    </r>
    <r>
      <rPr>
        <sz val="11"/>
        <rFont val="ＭＳ Ｐゴシック"/>
        <family val="3"/>
        <charset val="128"/>
      </rPr>
      <t>/kWh）</t>
    </r>
    <rPh sb="3" eb="5">
      <t>ハイシュツ</t>
    </rPh>
    <rPh sb="5" eb="7">
      <t>ケイスウ</t>
    </rPh>
    <phoneticPr fontId="15"/>
  </si>
  <si>
    <r>
      <t>※調達元事業者の</t>
    </r>
    <r>
      <rPr>
        <b/>
        <sz val="11"/>
        <color rgb="FFFF0000"/>
        <rFont val="ＭＳ Ｐゴシック"/>
        <family val="3"/>
        <charset val="128"/>
      </rPr>
      <t>「CO</t>
    </r>
    <r>
      <rPr>
        <b/>
        <sz val="6"/>
        <color rgb="FFFF0000"/>
        <rFont val="ＭＳ Ｐゴシック"/>
        <family val="3"/>
        <charset val="128"/>
      </rPr>
      <t>2</t>
    </r>
    <r>
      <rPr>
        <b/>
        <sz val="11"/>
        <color rgb="FFFF0000"/>
        <rFont val="ＭＳ Ｐゴシック"/>
        <family val="3"/>
        <charset val="128"/>
      </rPr>
      <t>排出係数」</t>
    </r>
    <r>
      <rPr>
        <b/>
        <sz val="11"/>
        <rFont val="ＭＳ Ｐゴシック"/>
        <family val="3"/>
        <charset val="128"/>
      </rPr>
      <t>及び</t>
    </r>
    <r>
      <rPr>
        <b/>
        <sz val="11"/>
        <color rgb="FFFF0000"/>
        <rFont val="ＭＳ Ｐゴシック"/>
        <family val="3"/>
        <charset val="128"/>
      </rPr>
      <t>「係数の根拠」</t>
    </r>
    <r>
      <rPr>
        <b/>
        <sz val="11"/>
        <rFont val="ＭＳ Ｐゴシック"/>
        <family val="3"/>
        <charset val="128"/>
      </rPr>
      <t>については、</t>
    </r>
    <r>
      <rPr>
        <b/>
        <sz val="11"/>
        <color rgb="FFFF0000"/>
        <rFont val="ＭＳ Ｐゴシック"/>
        <family val="3"/>
        <charset val="128"/>
      </rPr>
      <t>「登録番号」</t>
    </r>
    <r>
      <rPr>
        <b/>
        <sz val="11"/>
        <rFont val="ＭＳ Ｐゴシック"/>
        <family val="3"/>
        <charset val="128"/>
      </rPr>
      <t xml:space="preserve">または
  </t>
    </r>
    <r>
      <rPr>
        <b/>
        <sz val="11"/>
        <color rgb="FFFF0000"/>
        <rFont val="ＭＳ Ｐゴシック"/>
        <family val="3"/>
        <charset val="128"/>
      </rPr>
      <t>「事業者名」</t>
    </r>
    <r>
      <rPr>
        <b/>
        <sz val="11"/>
        <rFont val="ＭＳ Ｐゴシック"/>
        <family val="3"/>
        <charset val="128"/>
      </rPr>
      <t>で下記リストを検索して確認してください。</t>
    </r>
    <rPh sb="17" eb="18">
      <t>オヨ</t>
    </rPh>
    <rPh sb="20" eb="22">
      <t>ケイスウ</t>
    </rPh>
    <rPh sb="23" eb="25">
      <t>コンキョ</t>
    </rPh>
    <rPh sb="33" eb="35">
      <t>トウロク</t>
    </rPh>
    <rPh sb="35" eb="37">
      <t>バンゴウ</t>
    </rPh>
    <rPh sb="45" eb="48">
      <t>ジギョウシャ</t>
    </rPh>
    <rPh sb="48" eb="49">
      <t>メイ</t>
    </rPh>
    <rPh sb="51" eb="53">
      <t>カキ</t>
    </rPh>
    <rPh sb="57" eb="59">
      <t>ケンサク</t>
    </rPh>
    <rPh sb="61" eb="63">
      <t>カクニン</t>
    </rPh>
    <phoneticPr fontId="15"/>
  </si>
  <si>
    <t>調達元事業者の排出係数一覧</t>
    <rPh sb="0" eb="2">
      <t>チョウタツ</t>
    </rPh>
    <rPh sb="2" eb="3">
      <t>モト</t>
    </rPh>
    <rPh sb="3" eb="6">
      <t>ジギョウシャ</t>
    </rPh>
    <rPh sb="7" eb="9">
      <t>ハイシュツ</t>
    </rPh>
    <rPh sb="9" eb="11">
      <t>ケイスウ</t>
    </rPh>
    <rPh sb="11" eb="13">
      <t>イチラン</t>
    </rPh>
    <phoneticPr fontId="15"/>
  </si>
  <si>
    <r>
      <t>係数表１－２：みなし小売電気事業者のCO</t>
    </r>
    <r>
      <rPr>
        <sz val="6"/>
        <rFont val="ＭＳ Ｐゴシック"/>
        <family val="3"/>
        <charset val="128"/>
      </rPr>
      <t>2</t>
    </r>
    <r>
      <rPr>
        <sz val="10"/>
        <rFont val="ＭＳ Ｐゴシック"/>
        <family val="3"/>
        <charset val="128"/>
      </rPr>
      <t>排出係数</t>
    </r>
    <rPh sb="0" eb="2">
      <t>ケイスウ</t>
    </rPh>
    <rPh sb="2" eb="3">
      <t>ヒョウ</t>
    </rPh>
    <rPh sb="10" eb="12">
      <t>コウリ</t>
    </rPh>
    <rPh sb="12" eb="14">
      <t>デンキ</t>
    </rPh>
    <rPh sb="14" eb="17">
      <t>ジギョウシャ</t>
    </rPh>
    <rPh sb="21" eb="23">
      <t>ハイシュツ</t>
    </rPh>
    <rPh sb="23" eb="25">
      <t>ケイスウ</t>
    </rPh>
    <phoneticPr fontId="15"/>
  </si>
  <si>
    <r>
      <t>係数表１－１：電力のCO</t>
    </r>
    <r>
      <rPr>
        <sz val="6"/>
        <rFont val="ＭＳ Ｐゴシック"/>
        <family val="3"/>
        <charset val="128"/>
      </rPr>
      <t>2</t>
    </r>
    <r>
      <rPr>
        <sz val="10"/>
        <rFont val="ＭＳ Ｐゴシック"/>
        <family val="3"/>
        <charset val="128"/>
      </rPr>
      <t>排出係数</t>
    </r>
    <rPh sb="0" eb="2">
      <t>ケイスウ</t>
    </rPh>
    <rPh sb="2" eb="3">
      <t>ヒョウ</t>
    </rPh>
    <rPh sb="7" eb="9">
      <t>デンリョク</t>
    </rPh>
    <rPh sb="13" eb="15">
      <t>ハイシュツ</t>
    </rPh>
    <rPh sb="15" eb="17">
      <t>ケイスウ</t>
    </rPh>
    <phoneticPr fontId="15"/>
  </si>
  <si>
    <t>常時バックアップ</t>
    <rPh sb="0" eb="2">
      <t>ジョウジ</t>
    </rPh>
    <phoneticPr fontId="15"/>
  </si>
  <si>
    <t>間接オークション(個別ＩＤなし)</t>
    <rPh sb="0" eb="2">
      <t>カンセツ</t>
    </rPh>
    <rPh sb="9" eb="11">
      <t>コベツ</t>
    </rPh>
    <phoneticPr fontId="15"/>
  </si>
  <si>
    <t>間接オークション(個別ＩＤあり)</t>
    <rPh sb="0" eb="2">
      <t>カンセツ</t>
    </rPh>
    <rPh sb="9" eb="11">
      <t>コベツ</t>
    </rPh>
    <phoneticPr fontId="15"/>
  </si>
  <si>
    <r>
      <rPr>
        <b/>
        <sz val="12"/>
        <color rgb="FFFF0000"/>
        <rFont val="ＭＳ Ｐゴシック"/>
        <family val="3"/>
        <charset val="128"/>
      </rPr>
      <t>※入力にあたってのお願い</t>
    </r>
    <r>
      <rPr>
        <b/>
        <sz val="12"/>
        <rFont val="ＭＳ Ｐゴシック"/>
        <family val="3"/>
        <charset val="128"/>
      </rPr>
      <t xml:space="preserve">
　■以降のシートにおいては、電力量の単位は全て「</t>
    </r>
    <r>
      <rPr>
        <b/>
        <sz val="12"/>
        <color rgb="FFFF0000"/>
        <rFont val="ＭＳ Ｐゴシック"/>
        <family val="3"/>
        <charset val="128"/>
      </rPr>
      <t>千kWh</t>
    </r>
    <r>
      <rPr>
        <b/>
        <sz val="12"/>
        <rFont val="ＭＳ Ｐゴシック"/>
        <family val="3"/>
        <charset val="128"/>
      </rPr>
      <t>」で入力してください。
　■なお、電力量が</t>
    </r>
    <r>
      <rPr>
        <b/>
        <sz val="12"/>
        <color rgb="FFFF0000"/>
        <rFont val="ＭＳ Ｐゴシック"/>
        <family val="3"/>
        <charset val="128"/>
      </rPr>
      <t>１千kWh未満</t>
    </r>
    <r>
      <rPr>
        <b/>
        <sz val="12"/>
        <rFont val="ＭＳ Ｐゴシック"/>
        <family val="3"/>
        <charset val="128"/>
      </rPr>
      <t>の場合は、</t>
    </r>
    <r>
      <rPr>
        <b/>
        <sz val="12"/>
        <color rgb="FFFF0000"/>
        <rFont val="ＭＳ Ｐゴシック"/>
        <family val="3"/>
        <charset val="128"/>
      </rPr>
      <t>小数点以下３桁まで</t>
    </r>
    <r>
      <rPr>
        <b/>
        <sz val="12"/>
        <rFont val="ＭＳ Ｐゴシック"/>
        <family val="3"/>
        <charset val="128"/>
      </rPr>
      <t>入力してください。</t>
    </r>
    <rPh sb="1" eb="3">
      <t>ニュウリョク</t>
    </rPh>
    <rPh sb="10" eb="11">
      <t>ネガ</t>
    </rPh>
    <rPh sb="15" eb="17">
      <t>イコウ</t>
    </rPh>
    <rPh sb="27" eb="29">
      <t>デンリョク</t>
    </rPh>
    <rPh sb="29" eb="30">
      <t>リョウ</t>
    </rPh>
    <rPh sb="31" eb="33">
      <t>タンイ</t>
    </rPh>
    <rPh sb="34" eb="35">
      <t>スベ</t>
    </rPh>
    <rPh sb="37" eb="38">
      <t>セン</t>
    </rPh>
    <rPh sb="43" eb="45">
      <t>ニュウリョク</t>
    </rPh>
    <rPh sb="58" eb="60">
      <t>デンリョク</t>
    </rPh>
    <rPh sb="60" eb="61">
      <t>リョウ</t>
    </rPh>
    <rPh sb="63" eb="64">
      <t>セン</t>
    </rPh>
    <rPh sb="67" eb="69">
      <t>ミマン</t>
    </rPh>
    <rPh sb="70" eb="72">
      <t>バアイ</t>
    </rPh>
    <rPh sb="74" eb="77">
      <t>ショウスウテン</t>
    </rPh>
    <rPh sb="77" eb="79">
      <t>イカ</t>
    </rPh>
    <rPh sb="80" eb="81">
      <t>ケタ</t>
    </rPh>
    <rPh sb="83" eb="85">
      <t>ニュウリョク</t>
    </rPh>
    <phoneticPr fontId="15"/>
  </si>
  <si>
    <t>ロス率が15％を超えています。供給電力量等を再度確認してください。</t>
    <phoneticPr fontId="15"/>
  </si>
  <si>
    <t>都内への供給電力量/本報告エリアでの供給電力量　（＝按分率）</t>
    <rPh sb="0" eb="2">
      <t>トナイ</t>
    </rPh>
    <rPh sb="4" eb="6">
      <t>キョウキュウ</t>
    </rPh>
    <rPh sb="6" eb="8">
      <t>デンリョク</t>
    </rPh>
    <rPh sb="8" eb="9">
      <t>リョウ</t>
    </rPh>
    <rPh sb="10" eb="11">
      <t>ホン</t>
    </rPh>
    <rPh sb="11" eb="13">
      <t>ホウコク</t>
    </rPh>
    <rPh sb="18" eb="20">
      <t>キョウキュウ</t>
    </rPh>
    <rPh sb="20" eb="22">
      <t>デンリョク</t>
    </rPh>
    <rPh sb="22" eb="23">
      <t>リョウ</t>
    </rPh>
    <rPh sb="26" eb="28">
      <t>アンブン</t>
    </rPh>
    <rPh sb="28" eb="29">
      <t>リツ</t>
    </rPh>
    <phoneticPr fontId="15"/>
  </si>
  <si>
    <t>ロス率考慮</t>
    <rPh sb="2" eb="3">
      <t>リツ</t>
    </rPh>
    <rPh sb="3" eb="5">
      <t>コウリョ</t>
    </rPh>
    <phoneticPr fontId="15"/>
  </si>
  <si>
    <t>（デフォルト：1）</t>
    <phoneticPr fontId="15"/>
  </si>
  <si>
    <r>
      <t>表４－２計算結果（CO</t>
    </r>
    <r>
      <rPr>
        <vertAlign val="subscript"/>
        <sz val="10"/>
        <rFont val="ＭＳ Ｐゴシック"/>
        <family val="3"/>
        <charset val="128"/>
      </rPr>
      <t>2</t>
    </r>
    <r>
      <rPr>
        <sz val="10"/>
        <rFont val="ＭＳ Ｐゴシック"/>
        <family val="3"/>
        <charset val="128"/>
      </rPr>
      <t>排出量）
※算定式①～⑤を使用してCO</t>
    </r>
    <r>
      <rPr>
        <sz val="6"/>
        <rFont val="ＭＳ Ｐゴシック"/>
        <family val="3"/>
        <charset val="128"/>
      </rPr>
      <t>2</t>
    </r>
    <r>
      <rPr>
        <sz val="10"/>
        <rFont val="ＭＳ Ｐゴシック"/>
        <family val="3"/>
        <charset val="128"/>
      </rPr>
      <t>排出量を算定する場合は、表４－２（シート⑤）に記載すると下記に反映されます。</t>
    </r>
    <rPh sb="0" eb="1">
      <t>ヒョウ</t>
    </rPh>
    <rPh sb="4" eb="6">
      <t>ケイサン</t>
    </rPh>
    <rPh sb="6" eb="8">
      <t>ケッカ</t>
    </rPh>
    <rPh sb="12" eb="14">
      <t>ハイシュツ</t>
    </rPh>
    <rPh sb="14" eb="15">
      <t>リョウ</t>
    </rPh>
    <phoneticPr fontId="15"/>
  </si>
  <si>
    <t>※ロス率を考慮（デフォルト）</t>
    <rPh sb="3" eb="4">
      <t>リツ</t>
    </rPh>
    <rPh sb="5" eb="7">
      <t>コウリョ</t>
    </rPh>
    <phoneticPr fontId="15"/>
  </si>
  <si>
    <t>※ロス率を考慮しない</t>
    <rPh sb="3" eb="4">
      <t>リツ</t>
    </rPh>
    <rPh sb="5" eb="7">
      <t>コウリョ</t>
    </rPh>
    <phoneticPr fontId="15"/>
  </si>
  <si>
    <t>電源構成量の按分率（＝都内分／全国）</t>
    <rPh sb="0" eb="2">
      <t>デンゲン</t>
    </rPh>
    <rPh sb="2" eb="4">
      <t>コウセイ</t>
    </rPh>
    <rPh sb="4" eb="5">
      <t>リョウ</t>
    </rPh>
    <rPh sb="6" eb="8">
      <t>アンブン</t>
    </rPh>
    <rPh sb="8" eb="9">
      <t>リツ</t>
    </rPh>
    <rPh sb="11" eb="13">
      <t>トナイ</t>
    </rPh>
    <rPh sb="13" eb="14">
      <t>ブン</t>
    </rPh>
    <rPh sb="15" eb="17">
      <t>ゼンコク</t>
    </rPh>
    <phoneticPr fontId="15"/>
  </si>
  <si>
    <t>メニューB</t>
  </si>
  <si>
    <t>メニューA</t>
    <phoneticPr fontId="15"/>
  </si>
  <si>
    <t>うち都内</t>
    <rPh sb="2" eb="3">
      <t>ト</t>
    </rPh>
    <rPh sb="3" eb="4">
      <t>ナイ</t>
    </rPh>
    <phoneticPr fontId="15"/>
  </si>
  <si>
    <t>全国</t>
    <rPh sb="0" eb="2">
      <t>ゼンコク</t>
    </rPh>
    <phoneticPr fontId="15"/>
  </si>
  <si>
    <t>販売電力量
（千ｋWｈ）</t>
    <rPh sb="7" eb="8">
      <t>セン</t>
    </rPh>
    <phoneticPr fontId="15"/>
  </si>
  <si>
    <t>◎メニュー別販売電力量</t>
    <rPh sb="5" eb="6">
      <t>ベツ</t>
    </rPh>
    <rPh sb="6" eb="8">
      <t>ハンバイ</t>
    </rPh>
    <rPh sb="8" eb="10">
      <t>デンリョク</t>
    </rPh>
    <rPh sb="10" eb="11">
      <t>リョウ</t>
    </rPh>
    <phoneticPr fontId="15"/>
  </si>
  <si>
    <t>メニューC</t>
    <phoneticPr fontId="15"/>
  </si>
  <si>
    <t>メニューB</t>
    <phoneticPr fontId="15"/>
  </si>
  <si>
    <t>小計</t>
    <rPh sb="0" eb="1">
      <t>ショウ</t>
    </rPh>
    <rPh sb="1" eb="2">
      <t>ケイ</t>
    </rPh>
    <phoneticPr fontId="15"/>
  </si>
  <si>
    <t>電力量（kWh）</t>
    <rPh sb="0" eb="3">
      <t>デンリョクリョウ</t>
    </rPh>
    <phoneticPr fontId="15"/>
  </si>
  <si>
    <r>
      <rPr>
        <sz val="6"/>
        <rFont val="ＭＳ Ｐゴシック"/>
        <family val="3"/>
        <charset val="128"/>
      </rPr>
      <t>（参考）</t>
    </r>
    <r>
      <rPr>
        <sz val="11"/>
        <rFont val="ＭＳ Ｐゴシック"/>
        <family val="3"/>
        <charset val="128"/>
      </rPr>
      <t xml:space="preserve">
合計</t>
    </r>
    <rPh sb="1" eb="3">
      <t>サンコウ</t>
    </rPh>
    <rPh sb="5" eb="7">
      <t>ゴウケイ</t>
    </rPh>
    <phoneticPr fontId="15"/>
  </si>
  <si>
    <t>B</t>
    <phoneticPr fontId="15"/>
  </si>
  <si>
    <t>A</t>
    <phoneticPr fontId="15"/>
  </si>
  <si>
    <t>都内の販売電力量
（千ｋWｈ）</t>
    <rPh sb="0" eb="1">
      <t>ト</t>
    </rPh>
    <rPh sb="1" eb="2">
      <t>ナイ</t>
    </rPh>
    <rPh sb="10" eb="11">
      <t>セン</t>
    </rPh>
    <phoneticPr fontId="15"/>
  </si>
  <si>
    <t>※メニュー別排出係数について記入欄が不足する場合は別途、都に申し出ること。（「残差により作成した係数」は最終行に設定するものとする。）</t>
    <rPh sb="5" eb="6">
      <t>ベツ</t>
    </rPh>
    <rPh sb="6" eb="8">
      <t>ハイシュツ</t>
    </rPh>
    <rPh sb="8" eb="10">
      <t>ケイスウ</t>
    </rPh>
    <rPh sb="14" eb="17">
      <t>キニュウラン</t>
    </rPh>
    <rPh sb="18" eb="20">
      <t>フソク</t>
    </rPh>
    <rPh sb="22" eb="24">
      <t>バアイ</t>
    </rPh>
    <rPh sb="25" eb="27">
      <t>ベット</t>
    </rPh>
    <rPh sb="28" eb="29">
      <t>ト</t>
    </rPh>
    <rPh sb="30" eb="31">
      <t>モウ</t>
    </rPh>
    <rPh sb="32" eb="33">
      <t>デ</t>
    </rPh>
    <rPh sb="39" eb="41">
      <t>ザンサ</t>
    </rPh>
    <rPh sb="44" eb="46">
      <t>サクセイ</t>
    </rPh>
    <rPh sb="48" eb="50">
      <t>ケイスウ</t>
    </rPh>
    <rPh sb="52" eb="55">
      <t>サイシュウギョウ</t>
    </rPh>
    <rPh sb="56" eb="58">
      <t>セッテイ</t>
    </rPh>
    <phoneticPr fontId="15"/>
  </si>
  <si>
    <t>再エネ率（%）</t>
    <rPh sb="0" eb="1">
      <t>サイ</t>
    </rPh>
    <rPh sb="3" eb="4">
      <t>リツ</t>
    </rPh>
    <phoneticPr fontId="15"/>
  </si>
  <si>
    <t>【メニュー別】</t>
    <rPh sb="5" eb="6">
      <t>ベツ</t>
    </rPh>
    <phoneticPr fontId="15"/>
  </si>
  <si>
    <t>(調整後排出係数)</t>
    <rPh sb="4" eb="6">
      <t>ハイシュツ</t>
    </rPh>
    <rPh sb="6" eb="8">
      <t>ケイスウ</t>
    </rPh>
    <phoneticPr fontId="15"/>
  </si>
  <si>
    <t>(調整後二酸化炭素排出量)</t>
    <rPh sb="1" eb="4">
      <t>チョウセイゴ</t>
    </rPh>
    <rPh sb="4" eb="7">
      <t>ニサンカ</t>
    </rPh>
    <rPh sb="7" eb="9">
      <t>タンソ</t>
    </rPh>
    <rPh sb="9" eb="11">
      <t>ハイシュツ</t>
    </rPh>
    <rPh sb="11" eb="12">
      <t>リョウ</t>
    </rPh>
    <phoneticPr fontId="15"/>
  </si>
  <si>
    <r>
      <t>(</t>
    </r>
    <r>
      <rPr>
        <sz val="11"/>
        <rFont val="ＭＳ Ｐゴシック"/>
        <family val="3"/>
        <charset val="128"/>
      </rPr>
      <t>基礎排出係数)</t>
    </r>
    <rPh sb="1" eb="3">
      <t>キソ</t>
    </rPh>
    <rPh sb="5" eb="7">
      <t>ケイスウ</t>
    </rPh>
    <phoneticPr fontId="15"/>
  </si>
  <si>
    <r>
      <t>(</t>
    </r>
    <r>
      <rPr>
        <sz val="11"/>
        <rFont val="ＭＳ Ｐゴシック"/>
        <family val="3"/>
        <charset val="128"/>
      </rPr>
      <t>基礎二酸化炭素排出量)</t>
    </r>
    <rPh sb="1" eb="3">
      <t>キソ</t>
    </rPh>
    <rPh sb="3" eb="6">
      <t>ニサンカ</t>
    </rPh>
    <rPh sb="6" eb="8">
      <t>タンソ</t>
    </rPh>
    <rPh sb="8" eb="10">
      <t>ハイシュツ</t>
    </rPh>
    <rPh sb="10" eb="11">
      <t>リョウ</t>
    </rPh>
    <phoneticPr fontId="15"/>
  </si>
  <si>
    <t>把握率（％）</t>
    <phoneticPr fontId="15"/>
  </si>
  <si>
    <r>
      <t>使用端二酸化炭素排出
係数
（ｋｇ-CO</t>
    </r>
    <r>
      <rPr>
        <vertAlign val="subscript"/>
        <sz val="11"/>
        <rFont val="ＭＳ Ｐゴシック"/>
        <family val="3"/>
        <charset val="128"/>
      </rPr>
      <t>2</t>
    </r>
    <r>
      <rPr>
        <sz val="11"/>
        <rFont val="ＭＳ Ｐゴシック"/>
        <family val="3"/>
        <charset val="128"/>
      </rPr>
      <t>/ｋWh)</t>
    </r>
    <rPh sb="3" eb="6">
      <t>ニサンカ</t>
    </rPh>
    <rPh sb="6" eb="8">
      <t>タンソ</t>
    </rPh>
    <rPh sb="11" eb="13">
      <t>ケイスウ</t>
    </rPh>
    <phoneticPr fontId="15"/>
  </si>
  <si>
    <t>【事業者別】（再掲）</t>
    <rPh sb="1" eb="4">
      <t>ジギョウシャ</t>
    </rPh>
    <rPh sb="4" eb="5">
      <t>ベツ</t>
    </rPh>
    <rPh sb="7" eb="9">
      <t>サイケイ</t>
    </rPh>
    <phoneticPr fontId="15"/>
  </si>
  <si>
    <t>メニュー別の報告について</t>
    <rPh sb="4" eb="5">
      <t>ベツ</t>
    </rPh>
    <rPh sb="6" eb="8">
      <t>ホウコク</t>
    </rPh>
    <phoneticPr fontId="15"/>
  </si>
  <si>
    <t>また、都独自の算定に使用するため、以下の表に入力してください。</t>
    <rPh sb="3" eb="6">
      <t>トドクジ</t>
    </rPh>
    <rPh sb="7" eb="9">
      <t>サンテイ</t>
    </rPh>
    <rPh sb="10" eb="12">
      <t>シヨウ</t>
    </rPh>
    <rPh sb="17" eb="19">
      <t>イカ</t>
    </rPh>
    <rPh sb="20" eb="21">
      <t>ヒョウ</t>
    </rPh>
    <rPh sb="22" eb="24">
      <t>ニュウリョク</t>
    </rPh>
    <phoneticPr fontId="15"/>
  </si>
  <si>
    <t>メニュー別排出係数</t>
    <rPh sb="4" eb="9">
      <t>ベツハイシュツケイスウ</t>
    </rPh>
    <phoneticPr fontId="15"/>
  </si>
  <si>
    <t>販売電力量（千ｋWｈ）</t>
    <rPh sb="6" eb="7">
      <t>セン</t>
    </rPh>
    <phoneticPr fontId="15"/>
  </si>
  <si>
    <t>前々年度</t>
    <rPh sb="0" eb="2">
      <t>ゼンゼン</t>
    </rPh>
    <rPh sb="2" eb="4">
      <t>ネンド</t>
    </rPh>
    <phoneticPr fontId="64"/>
  </si>
  <si>
    <t>前年度</t>
    <rPh sb="0" eb="1">
      <t>ゼン</t>
    </rPh>
    <rPh sb="1" eb="2">
      <t>ネン</t>
    </rPh>
    <rPh sb="2" eb="3">
      <t>ド</t>
    </rPh>
    <phoneticPr fontId="64"/>
  </si>
  <si>
    <t>都内供給量
(千kWh)</t>
  </si>
  <si>
    <t>【東京都内】</t>
    <rPh sb="1" eb="5">
      <t>トウキョウトナイ</t>
    </rPh>
    <phoneticPr fontId="15"/>
  </si>
  <si>
    <t>メニュー別販売電力量</t>
    <rPh sb="4" eb="10">
      <t>ベツハンバイデンリョクリョウ</t>
    </rPh>
    <phoneticPr fontId="15"/>
  </si>
  <si>
    <t>メニュー別報告の表紙</t>
    <rPh sb="4" eb="7">
      <t>ベツホウコク</t>
    </rPh>
    <rPh sb="8" eb="10">
      <t>ヒョウシ</t>
    </rPh>
    <phoneticPr fontId="15"/>
  </si>
  <si>
    <t>温対法の表紙（メニュー別）</t>
    <rPh sb="0" eb="3">
      <t>オンタイホウ</t>
    </rPh>
    <rPh sb="4" eb="6">
      <t>ヒョウシ</t>
    </rPh>
    <rPh sb="11" eb="12">
      <t>ベツ</t>
    </rPh>
    <phoneticPr fontId="15"/>
  </si>
  <si>
    <t>メニュー別報告様式</t>
    <rPh sb="4" eb="9">
      <t>ベツホウコクヨウシキ</t>
    </rPh>
    <phoneticPr fontId="15"/>
  </si>
  <si>
    <t>その４（報告書）</t>
    <rPh sb="4" eb="6">
      <t>ホウコク</t>
    </rPh>
    <rPh sb="6" eb="7">
      <t>ショ</t>
    </rPh>
    <phoneticPr fontId="15"/>
  </si>
  <si>
    <t>メニュー別の実績値</t>
    <rPh sb="4" eb="5">
      <t>ベツ</t>
    </rPh>
    <rPh sb="6" eb="8">
      <t>ジッセキ</t>
    </rPh>
    <rPh sb="8" eb="9">
      <t>チ</t>
    </rPh>
    <phoneticPr fontId="15"/>
  </si>
  <si>
    <r>
      <t>二酸化炭素排出量
（千ｔ-CO</t>
    </r>
    <r>
      <rPr>
        <vertAlign val="subscript"/>
        <sz val="11"/>
        <rFont val="ＭＳ Ｐゴシック"/>
        <family val="3"/>
        <charset val="128"/>
      </rPr>
      <t>2</t>
    </r>
    <r>
      <rPr>
        <sz val="11"/>
        <rFont val="ＭＳ Ｐゴシック"/>
        <family val="3"/>
        <charset val="128"/>
      </rPr>
      <t>）</t>
    </r>
    <rPh sb="0" eb="3">
      <t>ニサンカ</t>
    </rPh>
    <rPh sb="3" eb="5">
      <t>タンソ</t>
    </rPh>
    <rPh sb="10" eb="11">
      <t>セン</t>
    </rPh>
    <phoneticPr fontId="15"/>
  </si>
  <si>
    <r>
      <t>二酸化炭素排出量算出の
ため代替値</t>
    </r>
    <r>
      <rPr>
        <vertAlign val="superscript"/>
        <sz val="11"/>
        <rFont val="ＭＳ Ｐゴシック"/>
        <family val="3"/>
        <charset val="128"/>
      </rPr>
      <t>※</t>
    </r>
    <r>
      <rPr>
        <sz val="11"/>
        <rFont val="ＭＳ Ｐゴシック"/>
        <family val="3"/>
        <charset val="128"/>
      </rPr>
      <t>を使用した
電気の受電電力量
（千ｋWｈ）</t>
    </r>
    <rPh sb="0" eb="3">
      <t>ニサンカ</t>
    </rPh>
    <rPh sb="3" eb="5">
      <t>タンソ</t>
    </rPh>
    <rPh sb="9" eb="10">
      <t>シュツ</t>
    </rPh>
    <rPh sb="14" eb="16">
      <t>ダイタイ</t>
    </rPh>
    <rPh sb="34" eb="35">
      <t>セン</t>
    </rPh>
    <phoneticPr fontId="15"/>
  </si>
  <si>
    <r>
      <t>国内及び海外認証
排出削減量等の量
（千ｔ-CO</t>
    </r>
    <r>
      <rPr>
        <vertAlign val="subscript"/>
        <sz val="11"/>
        <rFont val="ＭＳ Ｐゴシック"/>
        <family val="3"/>
        <charset val="128"/>
      </rPr>
      <t>2</t>
    </r>
    <r>
      <rPr>
        <sz val="11"/>
        <rFont val="ＭＳ Ｐゴシック"/>
        <family val="3"/>
        <charset val="128"/>
      </rPr>
      <t>）</t>
    </r>
    <rPh sb="0" eb="2">
      <t>コクナイ</t>
    </rPh>
    <rPh sb="2" eb="3">
      <t>オヨ</t>
    </rPh>
    <rPh sb="4" eb="6">
      <t>カイガイ</t>
    </rPh>
    <rPh sb="6" eb="8">
      <t>ニンショウ</t>
    </rPh>
    <rPh sb="9" eb="11">
      <t>ハイシュツ</t>
    </rPh>
    <rPh sb="11" eb="14">
      <t>サクゲンリョウ</t>
    </rPh>
    <rPh sb="14" eb="15">
      <t>ナド</t>
    </rPh>
    <rPh sb="16" eb="17">
      <t>リョウ</t>
    </rPh>
    <rPh sb="19" eb="20">
      <t>セン</t>
    </rPh>
    <phoneticPr fontId="15"/>
  </si>
  <si>
    <t>買取電力量
（千ｋＷｈ）</t>
    <rPh sb="7" eb="8">
      <t>セン</t>
    </rPh>
    <phoneticPr fontId="15"/>
  </si>
  <si>
    <t>受電電力量
（千ｋＷｈ）</t>
    <rPh sb="7" eb="8">
      <t>セン</t>
    </rPh>
    <phoneticPr fontId="15"/>
  </si>
  <si>
    <t>送電電力量
（千ｋＷｈ）</t>
    <rPh sb="7" eb="8">
      <t>セン</t>
    </rPh>
    <phoneticPr fontId="15"/>
  </si>
  <si>
    <t>（千ｋＷｈ）</t>
    <rPh sb="1" eb="2">
      <t>セン</t>
    </rPh>
    <phoneticPr fontId="15"/>
  </si>
  <si>
    <t>FIT非化石証書</t>
    <rPh sb="3" eb="8">
      <t>ヒカセキショウショ</t>
    </rPh>
    <phoneticPr fontId="15"/>
  </si>
  <si>
    <t>非FIT非化石証書（再エネ指定）</t>
    <rPh sb="0" eb="1">
      <t>ヒ</t>
    </rPh>
    <rPh sb="4" eb="9">
      <t>ヒカセキショウショ</t>
    </rPh>
    <rPh sb="10" eb="11">
      <t>サイ</t>
    </rPh>
    <rPh sb="13" eb="15">
      <t>シテイ</t>
    </rPh>
    <phoneticPr fontId="15"/>
  </si>
  <si>
    <t>Jクレジット（再エネ由来）</t>
    <rPh sb="7" eb="8">
      <t>サイ</t>
    </rPh>
    <rPh sb="10" eb="12">
      <t>ユライ</t>
    </rPh>
    <phoneticPr fontId="15"/>
  </si>
  <si>
    <t>グリーン電力証書</t>
    <rPh sb="4" eb="8">
      <t>デンリョクショウショ</t>
    </rPh>
    <phoneticPr fontId="15"/>
  </si>
  <si>
    <t>※上記以外は対象外となります。</t>
    <rPh sb="1" eb="5">
      <t>ジョウキイガイ</t>
    </rPh>
    <rPh sb="6" eb="9">
      <t>タイショウガイ</t>
    </rPh>
    <phoneticPr fontId="15"/>
  </si>
  <si>
    <t>環境価値による電力量（kWh）</t>
    <rPh sb="0" eb="4">
      <t>カンキョウカチ</t>
    </rPh>
    <rPh sb="7" eb="10">
      <t>デンリョクリョウ</t>
    </rPh>
    <phoneticPr fontId="15"/>
  </si>
  <si>
    <t>環境価値の種別</t>
    <rPh sb="0" eb="4">
      <t>カンキョウカチ</t>
    </rPh>
    <rPh sb="5" eb="7">
      <t>シュベツ</t>
    </rPh>
    <phoneticPr fontId="15"/>
  </si>
  <si>
    <t>※二酸化炭素を排出する電気に対して付与された環境価値は対象外となります。</t>
    <rPh sb="1" eb="6">
      <t>ニサンカタンソ</t>
    </rPh>
    <rPh sb="7" eb="9">
      <t>ハイシュツ</t>
    </rPh>
    <rPh sb="11" eb="13">
      <t>デンキ</t>
    </rPh>
    <rPh sb="14" eb="15">
      <t>タイ</t>
    </rPh>
    <rPh sb="17" eb="19">
      <t>フヨ</t>
    </rPh>
    <rPh sb="22" eb="26">
      <t>カンキョウカチ</t>
    </rPh>
    <rPh sb="27" eb="30">
      <t>タイショウガイ</t>
    </rPh>
    <phoneticPr fontId="15"/>
  </si>
  <si>
    <t>水力（3万kW未満）</t>
    <rPh sb="0" eb="2">
      <t>スイリョク</t>
    </rPh>
    <rPh sb="4" eb="5">
      <t>マン</t>
    </rPh>
    <rPh sb="7" eb="9">
      <t>ミマン</t>
    </rPh>
    <phoneticPr fontId="15"/>
  </si>
  <si>
    <t>水力（3万kW以上）</t>
    <rPh sb="0" eb="2">
      <t>スイリョク</t>
    </rPh>
    <rPh sb="4" eb="5">
      <t>マン</t>
    </rPh>
    <rPh sb="7" eb="9">
      <t>イジョウ</t>
    </rPh>
    <phoneticPr fontId="15"/>
  </si>
  <si>
    <t>バイオマス</t>
    <phoneticPr fontId="15"/>
  </si>
  <si>
    <t>その他再生可能</t>
    <rPh sb="2" eb="3">
      <t>タ</t>
    </rPh>
    <rPh sb="3" eb="7">
      <t>サイセイカノウ</t>
    </rPh>
    <phoneticPr fontId="15"/>
  </si>
  <si>
    <t>うち再生可能エネルギー</t>
    <rPh sb="2" eb="6">
      <t>サイセイカノウ</t>
    </rPh>
    <phoneticPr fontId="15"/>
  </si>
  <si>
    <t>環境価値利用率（%）</t>
    <rPh sb="0" eb="7">
      <t>カンキョウカチリヨウリツ</t>
    </rPh>
    <phoneticPr fontId="15"/>
  </si>
  <si>
    <t>環境価値利用率（%）</t>
    <rPh sb="0" eb="2">
      <t>カンキョウ</t>
    </rPh>
    <rPh sb="2" eb="4">
      <t>カチ</t>
    </rPh>
    <rPh sb="4" eb="7">
      <t>リヨウリツ</t>
    </rPh>
    <phoneticPr fontId="15"/>
  </si>
  <si>
    <t>都内の
環境価値利用量
（千kWh）</t>
    <rPh sb="0" eb="2">
      <t>トナイ</t>
    </rPh>
    <rPh sb="4" eb="6">
      <t>カンキョウ</t>
    </rPh>
    <rPh sb="6" eb="8">
      <t>カチ</t>
    </rPh>
    <rPh sb="8" eb="10">
      <t>リヨウ</t>
    </rPh>
    <rPh sb="10" eb="11">
      <t>リョウ</t>
    </rPh>
    <phoneticPr fontId="15"/>
  </si>
  <si>
    <t>③C2未把握（代替値）</t>
    <rPh sb="3" eb="4">
      <t>ミ</t>
    </rPh>
    <rPh sb="4" eb="6">
      <t>ハアク</t>
    </rPh>
    <rPh sb="7" eb="10">
      <t>ダイタイチ</t>
    </rPh>
    <phoneticPr fontId="15"/>
  </si>
  <si>
    <t>※代替値を使用した際はその理由を記載すること</t>
    <rPh sb="1" eb="3">
      <t>ダイタイ</t>
    </rPh>
    <rPh sb="3" eb="4">
      <t>アタイ</t>
    </rPh>
    <rPh sb="5" eb="7">
      <t>シヨウ</t>
    </rPh>
    <rPh sb="9" eb="10">
      <t>サイ</t>
    </rPh>
    <rPh sb="13" eb="15">
      <t>リユウ</t>
    </rPh>
    <rPh sb="16" eb="18">
      <t>キサイ</t>
    </rPh>
    <phoneticPr fontId="15"/>
  </si>
  <si>
    <t>◎メニュー別環境価値利用率に使用する環境価値の量（種別）</t>
    <rPh sb="5" eb="6">
      <t>ベツ</t>
    </rPh>
    <rPh sb="6" eb="8">
      <t>カンキョウ</t>
    </rPh>
    <rPh sb="8" eb="10">
      <t>カチ</t>
    </rPh>
    <rPh sb="10" eb="13">
      <t>リヨウリツ</t>
    </rPh>
    <rPh sb="14" eb="16">
      <t>シヨウ</t>
    </rPh>
    <rPh sb="18" eb="22">
      <t>カンキョウカチ</t>
    </rPh>
    <rPh sb="23" eb="24">
      <t>リョウ</t>
    </rPh>
    <rPh sb="25" eb="27">
      <t>シュベツ</t>
    </rPh>
    <phoneticPr fontId="15"/>
  </si>
  <si>
    <t>◎メニュー別環境価値利用率に使用する環境価値の内訳</t>
    <rPh sb="5" eb="6">
      <t>ベツ</t>
    </rPh>
    <rPh sb="6" eb="8">
      <t>カンキョウ</t>
    </rPh>
    <rPh sb="8" eb="10">
      <t>カチ</t>
    </rPh>
    <rPh sb="10" eb="13">
      <t>リヨウリツ</t>
    </rPh>
    <rPh sb="14" eb="16">
      <t>シヨウ</t>
    </rPh>
    <rPh sb="18" eb="22">
      <t>カンキョウカチ</t>
    </rPh>
    <rPh sb="23" eb="25">
      <t>ウチワケ</t>
    </rPh>
    <phoneticPr fontId="15"/>
  </si>
  <si>
    <t>◎FIT及び非FIT非化石電気調達分の内訳</t>
    <rPh sb="4" eb="5">
      <t>オヨ</t>
    </rPh>
    <rPh sb="6" eb="7">
      <t>ヒ</t>
    </rPh>
    <rPh sb="10" eb="11">
      <t>ヒ</t>
    </rPh>
    <rPh sb="11" eb="13">
      <t>カセキ</t>
    </rPh>
    <rPh sb="13" eb="15">
      <t>デンキ</t>
    </rPh>
    <rPh sb="15" eb="18">
      <t>チョウタツブン</t>
    </rPh>
    <rPh sb="19" eb="21">
      <t>ウチワケ</t>
    </rPh>
    <phoneticPr fontId="15"/>
  </si>
  <si>
    <t xml:space="preserve">非化石電源二酸化炭素削減相当量＝取得したFIT非化石証書の量×全国平均係数×補正率
</t>
    <rPh sb="0" eb="1">
      <t>ヒ</t>
    </rPh>
    <rPh sb="1" eb="3">
      <t>カセキ</t>
    </rPh>
    <rPh sb="3" eb="5">
      <t>デンゲン</t>
    </rPh>
    <rPh sb="5" eb="6">
      <t>ニ</t>
    </rPh>
    <rPh sb="6" eb="8">
      <t>サンカ</t>
    </rPh>
    <rPh sb="8" eb="10">
      <t>タンソ</t>
    </rPh>
    <rPh sb="10" eb="12">
      <t>サクゲン</t>
    </rPh>
    <rPh sb="12" eb="14">
      <t>ソウトウ</t>
    </rPh>
    <rPh sb="14" eb="15">
      <t>リョウ</t>
    </rPh>
    <rPh sb="16" eb="18">
      <t>シュトク</t>
    </rPh>
    <rPh sb="23" eb="24">
      <t>ヒ</t>
    </rPh>
    <rPh sb="24" eb="26">
      <t>カセキ</t>
    </rPh>
    <rPh sb="26" eb="28">
      <t>ショウショ</t>
    </rPh>
    <rPh sb="29" eb="30">
      <t>リョウ</t>
    </rPh>
    <rPh sb="31" eb="33">
      <t>ゼンコク</t>
    </rPh>
    <rPh sb="33" eb="35">
      <t>ヘイキン</t>
    </rPh>
    <rPh sb="35" eb="37">
      <t>ケイスウ</t>
    </rPh>
    <rPh sb="38" eb="40">
      <t>ホセイ</t>
    </rPh>
    <rPh sb="40" eb="41">
      <t>リツ</t>
    </rPh>
    <phoneticPr fontId="15"/>
  </si>
  <si>
    <r>
      <t>①取得した</t>
    </r>
    <r>
      <rPr>
        <sz val="11"/>
        <rFont val="ＭＳ Ｐゴシック"/>
        <family val="3"/>
        <charset val="128"/>
      </rPr>
      <t>FIT非化石証書の量</t>
    </r>
    <rPh sb="1" eb="3">
      <t>シュトク</t>
    </rPh>
    <rPh sb="8" eb="9">
      <t>ヒ</t>
    </rPh>
    <rPh sb="9" eb="11">
      <t>カセキ</t>
    </rPh>
    <rPh sb="11" eb="13">
      <t>ショウショ</t>
    </rPh>
    <rPh sb="14" eb="15">
      <t>リョウ</t>
    </rPh>
    <phoneticPr fontId="15"/>
  </si>
  <si>
    <t>電力量
（kWh）</t>
    <rPh sb="0" eb="2">
      <t>デンリョク</t>
    </rPh>
    <rPh sb="2" eb="3">
      <t>リョウ</t>
    </rPh>
    <phoneticPr fontId="15"/>
  </si>
  <si>
    <t>②非化石電源二酸化炭素削減相当量の内訳</t>
    <rPh sb="1" eb="2">
      <t>ヒ</t>
    </rPh>
    <rPh sb="2" eb="4">
      <t>カセキ</t>
    </rPh>
    <rPh sb="4" eb="6">
      <t>デンゲン</t>
    </rPh>
    <rPh sb="6" eb="7">
      <t>ニ</t>
    </rPh>
    <rPh sb="7" eb="9">
      <t>サンカ</t>
    </rPh>
    <rPh sb="9" eb="11">
      <t>タンソ</t>
    </rPh>
    <rPh sb="11" eb="13">
      <t>サクゲン</t>
    </rPh>
    <rPh sb="13" eb="15">
      <t>ソウトウ</t>
    </rPh>
    <rPh sb="15" eb="16">
      <t>リョウ</t>
    </rPh>
    <rPh sb="17" eb="19">
      <t>ウチワケ</t>
    </rPh>
    <phoneticPr fontId="15"/>
  </si>
  <si>
    <t>取得したFIT非化石証書の量(kWh)</t>
    <phoneticPr fontId="15"/>
  </si>
  <si>
    <t>全国平均係数
（t-CO2/ｋWh）</t>
    <rPh sb="0" eb="2">
      <t>ゼンコク</t>
    </rPh>
    <rPh sb="2" eb="4">
      <t>ヘイキン</t>
    </rPh>
    <rPh sb="4" eb="6">
      <t>ケイスウ</t>
    </rPh>
    <phoneticPr fontId="15"/>
  </si>
  <si>
    <t>FIT非化石証書
補正率</t>
    <rPh sb="3" eb="4">
      <t>ヒ</t>
    </rPh>
    <rPh sb="4" eb="6">
      <t>カセキ</t>
    </rPh>
    <rPh sb="6" eb="8">
      <t>ショウショ</t>
    </rPh>
    <rPh sb="9" eb="11">
      <t>ホセイ</t>
    </rPh>
    <rPh sb="11" eb="12">
      <t>リツ</t>
    </rPh>
    <phoneticPr fontId="15"/>
  </si>
  <si>
    <t>非化石電源二酸化炭素削減相当量
(t-CO2)</t>
    <rPh sb="0" eb="1">
      <t>ヒ</t>
    </rPh>
    <rPh sb="1" eb="3">
      <t>カセキ</t>
    </rPh>
    <rPh sb="3" eb="5">
      <t>デンゲン</t>
    </rPh>
    <rPh sb="5" eb="6">
      <t>ニ</t>
    </rPh>
    <rPh sb="6" eb="8">
      <t>サンカ</t>
    </rPh>
    <rPh sb="8" eb="10">
      <t>タンソ</t>
    </rPh>
    <rPh sb="10" eb="12">
      <t>サクゲン</t>
    </rPh>
    <rPh sb="12" eb="14">
      <t>ソウトウ</t>
    </rPh>
    <rPh sb="14" eb="15">
      <t>リョウ</t>
    </rPh>
    <phoneticPr fontId="15"/>
  </si>
  <si>
    <t>※</t>
    <phoneticPr fontId="15"/>
  </si>
  <si>
    <t xml:space="preserve">　本表に記載した取得した非化石証書の量について、卸電力取引所より、当該非化石証書の口座保有量を証するものを書面にて入手の上、その写しを添付すること。
</t>
    <rPh sb="1" eb="2">
      <t>ホン</t>
    </rPh>
    <rPh sb="2" eb="3">
      <t>ヒョウ</t>
    </rPh>
    <rPh sb="4" eb="6">
      <t>キサイ</t>
    </rPh>
    <rPh sb="8" eb="10">
      <t>シュトク</t>
    </rPh>
    <rPh sb="12" eb="13">
      <t>ヒ</t>
    </rPh>
    <rPh sb="13" eb="15">
      <t>カセキ</t>
    </rPh>
    <rPh sb="15" eb="17">
      <t>ショウショ</t>
    </rPh>
    <rPh sb="18" eb="19">
      <t>リョウ</t>
    </rPh>
    <rPh sb="47" eb="48">
      <t>ショウ</t>
    </rPh>
    <rPh sb="57" eb="59">
      <t>ニュウシュ</t>
    </rPh>
    <rPh sb="60" eb="61">
      <t>ウエ</t>
    </rPh>
    <rPh sb="64" eb="65">
      <t>ウツ</t>
    </rPh>
    <rPh sb="67" eb="69">
      <t>テンプ</t>
    </rPh>
    <phoneticPr fontId="15"/>
  </si>
  <si>
    <t xml:space="preserve">非化石電源二酸化炭素削減相当量＝取得した非FIT非化石証書の量×全国平均係数×補正率
</t>
    <rPh sb="0" eb="1">
      <t>ヒ</t>
    </rPh>
    <rPh sb="1" eb="3">
      <t>カセキ</t>
    </rPh>
    <rPh sb="3" eb="5">
      <t>デンゲン</t>
    </rPh>
    <rPh sb="5" eb="6">
      <t>ニ</t>
    </rPh>
    <rPh sb="6" eb="8">
      <t>サンカ</t>
    </rPh>
    <rPh sb="8" eb="10">
      <t>タンソ</t>
    </rPh>
    <rPh sb="10" eb="12">
      <t>サクゲン</t>
    </rPh>
    <rPh sb="12" eb="14">
      <t>ソウトウ</t>
    </rPh>
    <rPh sb="14" eb="15">
      <t>リョウ</t>
    </rPh>
    <rPh sb="16" eb="18">
      <t>シュトク</t>
    </rPh>
    <rPh sb="20" eb="21">
      <t>ヒ</t>
    </rPh>
    <rPh sb="24" eb="25">
      <t>ヒ</t>
    </rPh>
    <rPh sb="25" eb="27">
      <t>カセキ</t>
    </rPh>
    <rPh sb="27" eb="29">
      <t>ショウショ</t>
    </rPh>
    <rPh sb="30" eb="31">
      <t>リョウ</t>
    </rPh>
    <rPh sb="32" eb="34">
      <t>ゼンコク</t>
    </rPh>
    <rPh sb="34" eb="36">
      <t>ヘイキン</t>
    </rPh>
    <rPh sb="36" eb="38">
      <t>ケイスウ</t>
    </rPh>
    <rPh sb="39" eb="41">
      <t>ホセイ</t>
    </rPh>
    <rPh sb="41" eb="42">
      <t>リツ</t>
    </rPh>
    <phoneticPr fontId="15"/>
  </si>
  <si>
    <t>①取得した非FIT非化石証書の内訳</t>
    <rPh sb="1" eb="3">
      <t>シュトク</t>
    </rPh>
    <rPh sb="5" eb="6">
      <t>ヒ</t>
    </rPh>
    <rPh sb="9" eb="10">
      <t>ヒ</t>
    </rPh>
    <rPh sb="10" eb="12">
      <t>カセキ</t>
    </rPh>
    <rPh sb="12" eb="14">
      <t>ショウショ</t>
    </rPh>
    <rPh sb="15" eb="17">
      <t>ウチワケ</t>
    </rPh>
    <phoneticPr fontId="15"/>
  </si>
  <si>
    <t>種別（再エネ指定あり・なし）</t>
    <rPh sb="0" eb="2">
      <t>シュベツ</t>
    </rPh>
    <rPh sb="3" eb="4">
      <t>サイ</t>
    </rPh>
    <rPh sb="6" eb="8">
      <t>シテイ</t>
    </rPh>
    <phoneticPr fontId="15"/>
  </si>
  <si>
    <t>再エネ指定あり（合計値）</t>
    <rPh sb="0" eb="1">
      <t>サイ</t>
    </rPh>
    <rPh sb="3" eb="5">
      <t>シテイ</t>
    </rPh>
    <rPh sb="8" eb="10">
      <t>ゴウケイ</t>
    </rPh>
    <rPh sb="10" eb="11">
      <t>アタイ</t>
    </rPh>
    <phoneticPr fontId="15"/>
  </si>
  <si>
    <t>取得した非FIT非化石証書の量(kWh)</t>
    <rPh sb="4" eb="5">
      <t>ヒ</t>
    </rPh>
    <phoneticPr fontId="15"/>
  </si>
  <si>
    <t>非FIT非化石証書
補正率</t>
    <rPh sb="0" eb="1">
      <t>ヒ</t>
    </rPh>
    <rPh sb="4" eb="5">
      <t>ヒ</t>
    </rPh>
    <rPh sb="5" eb="7">
      <t>カセキ</t>
    </rPh>
    <rPh sb="7" eb="9">
      <t>ショウショ</t>
    </rPh>
    <rPh sb="10" eb="12">
      <t>ホセイ</t>
    </rPh>
    <rPh sb="12" eb="13">
      <t>リツ</t>
    </rPh>
    <phoneticPr fontId="15"/>
  </si>
  <si>
    <r>
      <t>①　非FIT非化石電源の発電事業者</t>
    </r>
    <r>
      <rPr>
        <b/>
        <vertAlign val="superscript"/>
        <sz val="14"/>
        <rFont val="ＭＳ Ｐゴシック"/>
        <family val="3"/>
        <charset val="128"/>
      </rPr>
      <t>注）</t>
    </r>
    <r>
      <rPr>
        <b/>
        <sz val="14"/>
        <rFont val="ＭＳ Ｐゴシック"/>
        <family val="3"/>
        <charset val="128"/>
      </rPr>
      <t>からの調達量</t>
    </r>
    <rPh sb="2" eb="3">
      <t>ヒ</t>
    </rPh>
    <rPh sb="6" eb="7">
      <t>ヒ</t>
    </rPh>
    <rPh sb="7" eb="9">
      <t>カセキ</t>
    </rPh>
    <rPh sb="9" eb="11">
      <t>デンゲン</t>
    </rPh>
    <rPh sb="12" eb="14">
      <t>ハツデン</t>
    </rPh>
    <rPh sb="14" eb="17">
      <t>ジギョウシャ</t>
    </rPh>
    <rPh sb="17" eb="18">
      <t>チュウ</t>
    </rPh>
    <rPh sb="22" eb="24">
      <t>チョウタツ</t>
    </rPh>
    <rPh sb="24" eb="25">
      <t>リョウ</t>
    </rPh>
    <phoneticPr fontId="15"/>
  </si>
  <si>
    <r>
      <t>②　電気事業者</t>
    </r>
    <r>
      <rPr>
        <b/>
        <vertAlign val="superscript"/>
        <sz val="14"/>
        <rFont val="ＭＳ Ｐゴシック"/>
        <family val="3"/>
        <charset val="128"/>
      </rPr>
      <t>注）</t>
    </r>
    <r>
      <rPr>
        <b/>
        <sz val="14"/>
        <rFont val="ＭＳ Ｐゴシック"/>
        <family val="3"/>
        <charset val="128"/>
      </rPr>
      <t>からの卸調達量の内訳（相対契約によるもの）</t>
    </r>
    <rPh sb="2" eb="4">
      <t>デンキ</t>
    </rPh>
    <rPh sb="4" eb="7">
      <t>ジギョウシャ</t>
    </rPh>
    <rPh sb="12" eb="13">
      <t>オロシ</t>
    </rPh>
    <rPh sb="13" eb="15">
      <t>チョウタツ</t>
    </rPh>
    <rPh sb="15" eb="16">
      <t>リョウ</t>
    </rPh>
    <rPh sb="17" eb="19">
      <t>ウチワケ</t>
    </rPh>
    <rPh sb="20" eb="22">
      <t>アイタイ</t>
    </rPh>
    <rPh sb="22" eb="24">
      <t>ケイヤク</t>
    </rPh>
    <phoneticPr fontId="15"/>
  </si>
  <si>
    <t>注）小売電気事業者を指す。当該年度において卸供給実績があるものの小売供給実績がない電気事業者も含む。
また、小売アグリゲーターからの調達は小売アグリゲーターの名称と合計電力量の記載でよい。</t>
    <rPh sb="0" eb="1">
      <t>チュウ</t>
    </rPh>
    <rPh sb="2" eb="4">
      <t>コウ</t>
    </rPh>
    <rPh sb="4" eb="6">
      <t>デンキ</t>
    </rPh>
    <rPh sb="6" eb="9">
      <t>ジギョウシャ</t>
    </rPh>
    <rPh sb="10" eb="11">
      <t>サ</t>
    </rPh>
    <rPh sb="13" eb="15">
      <t>トウガイ</t>
    </rPh>
    <rPh sb="15" eb="17">
      <t>ネンド</t>
    </rPh>
    <rPh sb="21" eb="22">
      <t>オロシ</t>
    </rPh>
    <rPh sb="22" eb="24">
      <t>キョウキュウ</t>
    </rPh>
    <rPh sb="24" eb="26">
      <t>ジッセキ</t>
    </rPh>
    <rPh sb="32" eb="34">
      <t>コウリ</t>
    </rPh>
    <rPh sb="34" eb="36">
      <t>キョウキュウ</t>
    </rPh>
    <rPh sb="36" eb="38">
      <t>ジッセキ</t>
    </rPh>
    <rPh sb="41" eb="43">
      <t>デンキ</t>
    </rPh>
    <rPh sb="43" eb="46">
      <t>ジギョウシャ</t>
    </rPh>
    <rPh sb="47" eb="48">
      <t>フク</t>
    </rPh>
    <rPh sb="54" eb="56">
      <t>コウ</t>
    </rPh>
    <rPh sb="66" eb="68">
      <t>チョウタツ</t>
    </rPh>
    <rPh sb="69" eb="71">
      <t>コウ</t>
    </rPh>
    <rPh sb="79" eb="81">
      <t>メイショウ</t>
    </rPh>
    <rPh sb="82" eb="84">
      <t>ゴウケイ</t>
    </rPh>
    <rPh sb="84" eb="86">
      <t>デンリョク</t>
    </rPh>
    <rPh sb="86" eb="87">
      <t>リョウ</t>
    </rPh>
    <rPh sb="88" eb="90">
      <t>キサイ</t>
    </rPh>
    <phoneticPr fontId="15"/>
  </si>
  <si>
    <r>
      <t>③　上記①および②のうち電気事業者</t>
    </r>
    <r>
      <rPr>
        <b/>
        <vertAlign val="superscript"/>
        <sz val="14"/>
        <rFont val="ＭＳ Ｐゴシック"/>
        <family val="3"/>
        <charset val="128"/>
      </rPr>
      <t xml:space="preserve">注） </t>
    </r>
    <r>
      <rPr>
        <b/>
        <sz val="14"/>
        <rFont val="ＭＳ Ｐゴシック"/>
        <family val="3"/>
        <charset val="128"/>
      </rPr>
      <t>（相対契約によるもの）及び卸電力取引市場における卸販売量の内訳</t>
    </r>
    <rPh sb="2" eb="4">
      <t>ジョウキ</t>
    </rPh>
    <rPh sb="12" eb="14">
      <t>デンキ</t>
    </rPh>
    <rPh sb="14" eb="17">
      <t>ジギョウシャ</t>
    </rPh>
    <rPh sb="31" eb="32">
      <t>オヨ</t>
    </rPh>
    <rPh sb="33" eb="34">
      <t>オロシ</t>
    </rPh>
    <rPh sb="34" eb="36">
      <t>デンリョク</t>
    </rPh>
    <rPh sb="36" eb="38">
      <t>トリヒキ</t>
    </rPh>
    <rPh sb="38" eb="40">
      <t>シジョウ</t>
    </rPh>
    <rPh sb="44" eb="47">
      <t>オロシハンバイ</t>
    </rPh>
    <rPh sb="47" eb="48">
      <t>リョウ</t>
    </rPh>
    <rPh sb="49" eb="51">
      <t>ウチワケ</t>
    </rPh>
    <phoneticPr fontId="15"/>
  </si>
  <si>
    <t>注）当該年度において卸供給実績があるものの小売供給実績がない電気事業者も含む</t>
    <rPh sb="0" eb="1">
      <t>チュウ</t>
    </rPh>
    <rPh sb="2" eb="4">
      <t>トウガイ</t>
    </rPh>
    <rPh sb="4" eb="6">
      <t>ネンド</t>
    </rPh>
    <rPh sb="10" eb="11">
      <t>オロシ</t>
    </rPh>
    <rPh sb="11" eb="13">
      <t>キョウキュウ</t>
    </rPh>
    <rPh sb="13" eb="15">
      <t>ジッセキ</t>
    </rPh>
    <rPh sb="21" eb="23">
      <t>コウリ</t>
    </rPh>
    <rPh sb="23" eb="25">
      <t>キョウキュウ</t>
    </rPh>
    <rPh sb="25" eb="27">
      <t>ジッセキ</t>
    </rPh>
    <rPh sb="30" eb="32">
      <t>デンキ</t>
    </rPh>
    <rPh sb="32" eb="35">
      <t>ジギョウシャ</t>
    </rPh>
    <rPh sb="36" eb="37">
      <t>フク</t>
    </rPh>
    <phoneticPr fontId="15"/>
  </si>
  <si>
    <t>＜計算結果＞</t>
    <rPh sb="1" eb="3">
      <t>ケイサン</t>
    </rPh>
    <rPh sb="3" eb="5">
      <t>ケッカ</t>
    </rPh>
    <phoneticPr fontId="15"/>
  </si>
  <si>
    <t>小計</t>
    <phoneticPr fontId="15"/>
  </si>
  <si>
    <t>「非FIT非化石電源の調達量」にかかる卸売買の内訳
（報告年度実績）</t>
    <rPh sb="1" eb="2">
      <t>ヒ</t>
    </rPh>
    <rPh sb="5" eb="6">
      <t>ヒ</t>
    </rPh>
    <rPh sb="6" eb="8">
      <t>カセキ</t>
    </rPh>
    <rPh sb="8" eb="10">
      <t>デンゲン</t>
    </rPh>
    <rPh sb="11" eb="13">
      <t>チョウタツ</t>
    </rPh>
    <rPh sb="13" eb="14">
      <t>リョウ</t>
    </rPh>
    <rPh sb="19" eb="20">
      <t>オロシ</t>
    </rPh>
    <rPh sb="20" eb="22">
      <t>バイバイ</t>
    </rPh>
    <rPh sb="23" eb="25">
      <t>ウチワケ</t>
    </rPh>
    <rPh sb="27" eb="29">
      <t>ホウコク</t>
    </rPh>
    <phoneticPr fontId="15"/>
  </si>
  <si>
    <t>非化石電源二酸化炭素削減相当量(FIT非化石証書分）の内訳
（報告年度実績）</t>
    <rPh sb="0" eb="1">
      <t>ヒ</t>
    </rPh>
    <rPh sb="1" eb="3">
      <t>カセキ</t>
    </rPh>
    <rPh sb="3" eb="5">
      <t>デンゲン</t>
    </rPh>
    <rPh sb="5" eb="6">
      <t>ニ</t>
    </rPh>
    <rPh sb="6" eb="8">
      <t>サンカ</t>
    </rPh>
    <rPh sb="8" eb="10">
      <t>タンソ</t>
    </rPh>
    <rPh sb="10" eb="12">
      <t>サクゲン</t>
    </rPh>
    <rPh sb="12" eb="14">
      <t>ソウトウ</t>
    </rPh>
    <rPh sb="14" eb="15">
      <t>リョウ</t>
    </rPh>
    <rPh sb="19" eb="20">
      <t>ヒ</t>
    </rPh>
    <rPh sb="20" eb="22">
      <t>カセキ</t>
    </rPh>
    <rPh sb="22" eb="24">
      <t>ショウショ</t>
    </rPh>
    <rPh sb="24" eb="25">
      <t>ブン</t>
    </rPh>
    <rPh sb="27" eb="29">
      <t>ウチワケ</t>
    </rPh>
    <rPh sb="31" eb="33">
      <t>ホウコク</t>
    </rPh>
    <phoneticPr fontId="15"/>
  </si>
  <si>
    <t>⑦自ら排出量調整無効化した国内認証排出削減量</t>
    <phoneticPr fontId="15"/>
  </si>
  <si>
    <t>⑧自らの代わりに他者が排出量調整無効化した国内認証排出削減量</t>
    <phoneticPr fontId="15"/>
  </si>
  <si>
    <t>非化石電源二酸化炭素削減相当量（非FIT非化石証書分）の内訳
（報告年度実績）</t>
    <rPh sb="0" eb="1">
      <t>ヒ</t>
    </rPh>
    <rPh sb="1" eb="3">
      <t>カセキ</t>
    </rPh>
    <rPh sb="3" eb="5">
      <t>デンゲン</t>
    </rPh>
    <rPh sb="5" eb="6">
      <t>ニ</t>
    </rPh>
    <rPh sb="6" eb="8">
      <t>サンカ</t>
    </rPh>
    <rPh sb="8" eb="10">
      <t>タンソ</t>
    </rPh>
    <rPh sb="10" eb="12">
      <t>サクゲン</t>
    </rPh>
    <rPh sb="12" eb="14">
      <t>ソウトウ</t>
    </rPh>
    <rPh sb="14" eb="15">
      <t>リョウ</t>
    </rPh>
    <rPh sb="16" eb="17">
      <t>ヒ</t>
    </rPh>
    <rPh sb="20" eb="21">
      <t>ヒ</t>
    </rPh>
    <rPh sb="21" eb="23">
      <t>カセキ</t>
    </rPh>
    <rPh sb="23" eb="25">
      <t>ショウショ</t>
    </rPh>
    <rPh sb="25" eb="26">
      <t>ブン</t>
    </rPh>
    <rPh sb="28" eb="30">
      <t>ウチワケ</t>
    </rPh>
    <rPh sb="32" eb="34">
      <t>ホウコク</t>
    </rPh>
    <phoneticPr fontId="15"/>
  </si>
  <si>
    <t>受電電力量
（千ｋＷｈ）</t>
    <rPh sb="0" eb="2">
      <t>ジュデン</t>
    </rPh>
    <rPh sb="7" eb="8">
      <t>セン</t>
    </rPh>
    <phoneticPr fontId="15"/>
  </si>
  <si>
    <t>送電電力量
（千ｋＷｈ）</t>
    <rPh sb="0" eb="2">
      <t>ソウデン</t>
    </rPh>
    <rPh sb="7" eb="8">
      <t>セン</t>
    </rPh>
    <phoneticPr fontId="15"/>
  </si>
  <si>
    <t>調達電力量
（千ｋＷｈ）</t>
    <rPh sb="0" eb="2">
      <t>チョウタツ</t>
    </rPh>
    <rPh sb="2" eb="4">
      <t>デンリョク</t>
    </rPh>
    <rPh sb="7" eb="8">
      <t>セン</t>
    </rPh>
    <phoneticPr fontId="15"/>
  </si>
  <si>
    <t>①非FIT非化石電源の発電事業者からの調達量＋②卸調達量－③卸販売量＝自社・非FIT非化石電源の調達量</t>
    <rPh sb="1" eb="2">
      <t>ヒ</t>
    </rPh>
    <rPh sb="5" eb="6">
      <t>ヒ</t>
    </rPh>
    <rPh sb="6" eb="8">
      <t>カセキ</t>
    </rPh>
    <rPh sb="8" eb="10">
      <t>デンゲン</t>
    </rPh>
    <rPh sb="11" eb="13">
      <t>ハツデン</t>
    </rPh>
    <rPh sb="13" eb="16">
      <t>ジギョウシャ</t>
    </rPh>
    <rPh sb="19" eb="21">
      <t>チョウタツ</t>
    </rPh>
    <rPh sb="21" eb="22">
      <t>リョウ</t>
    </rPh>
    <rPh sb="24" eb="25">
      <t>オロシ</t>
    </rPh>
    <rPh sb="25" eb="27">
      <t>チョウタツ</t>
    </rPh>
    <rPh sb="27" eb="28">
      <t>リョウ</t>
    </rPh>
    <rPh sb="30" eb="31">
      <t>オロシ</t>
    </rPh>
    <rPh sb="31" eb="34">
      <t>ハンバイリョウ</t>
    </rPh>
    <rPh sb="38" eb="39">
      <t>ヒ</t>
    </rPh>
    <rPh sb="42" eb="43">
      <t>ヒ</t>
    </rPh>
    <rPh sb="43" eb="45">
      <t>カセキ</t>
    </rPh>
    <rPh sb="45" eb="47">
      <t>デンゲン</t>
    </rPh>
    <rPh sb="48" eb="50">
      <t>チョウタツ</t>
    </rPh>
    <phoneticPr fontId="15"/>
  </si>
  <si>
    <t>添付書類シート⑭A</t>
    <rPh sb="0" eb="2">
      <t>テンプ</t>
    </rPh>
    <rPh sb="2" eb="4">
      <t>ショルイ</t>
    </rPh>
    <phoneticPr fontId="14"/>
  </si>
  <si>
    <t>添付書類シート⑭B</t>
    <rPh sb="0" eb="2">
      <t>テンプ</t>
    </rPh>
    <rPh sb="2" eb="4">
      <t>ショルイ</t>
    </rPh>
    <phoneticPr fontId="14"/>
  </si>
  <si>
    <t>メニュー別排出係数</t>
    <rPh sb="4" eb="5">
      <t>ベツ</t>
    </rPh>
    <rPh sb="5" eb="7">
      <t>ハイシュツ</t>
    </rPh>
    <rPh sb="7" eb="9">
      <t>ケイスウ</t>
    </rPh>
    <phoneticPr fontId="15"/>
  </si>
  <si>
    <t>メニュー別
再エネ率</t>
    <rPh sb="4" eb="5">
      <t>ベツ</t>
    </rPh>
    <rPh sb="6" eb="7">
      <t>サイ</t>
    </rPh>
    <rPh sb="9" eb="10">
      <t>リツ</t>
    </rPh>
    <phoneticPr fontId="15"/>
  </si>
  <si>
    <r>
      <t>都内の
メニュー別CO</t>
    </r>
    <r>
      <rPr>
        <vertAlign val="subscript"/>
        <sz val="11"/>
        <rFont val="ＭＳ Ｐゴシック"/>
        <family val="3"/>
        <charset val="128"/>
      </rPr>
      <t>2</t>
    </r>
    <r>
      <rPr>
        <sz val="11"/>
        <rFont val="ＭＳ Ｐゴシック"/>
        <family val="3"/>
        <charset val="128"/>
      </rPr>
      <t>排出量
（千ｔ-CO</t>
    </r>
    <r>
      <rPr>
        <vertAlign val="subscript"/>
        <sz val="11"/>
        <rFont val="ＭＳ Ｐゴシック"/>
        <family val="3"/>
        <charset val="128"/>
      </rPr>
      <t>2</t>
    </r>
    <r>
      <rPr>
        <sz val="11"/>
        <rFont val="ＭＳ Ｐゴシック"/>
        <family val="3"/>
        <charset val="128"/>
      </rPr>
      <t>）</t>
    </r>
    <rPh sb="0" eb="1">
      <t>ト</t>
    </rPh>
    <rPh sb="1" eb="2">
      <t>ナイ</t>
    </rPh>
    <rPh sb="8" eb="9">
      <t>ベツ</t>
    </rPh>
    <rPh sb="12" eb="14">
      <t>ハイシュツ</t>
    </rPh>
    <rPh sb="14" eb="15">
      <t>リョウ</t>
    </rPh>
    <rPh sb="17" eb="18">
      <t>セン</t>
    </rPh>
    <phoneticPr fontId="15"/>
  </si>
  <si>
    <t>電源種別
（FIT・非FIT合計）</t>
    <rPh sb="0" eb="2">
      <t>デンゲン</t>
    </rPh>
    <rPh sb="2" eb="4">
      <t>シュベツ</t>
    </rPh>
    <phoneticPr fontId="15"/>
  </si>
  <si>
    <t>発電電力量または受電電力量（千ｋＷｈ）</t>
    <rPh sb="8" eb="10">
      <t>ジュデン</t>
    </rPh>
    <rPh sb="10" eb="13">
      <t>デンリョクリョウ</t>
    </rPh>
    <rPh sb="14" eb="15">
      <t>セン</t>
    </rPh>
    <phoneticPr fontId="15"/>
  </si>
  <si>
    <t>都内のメニュー別再エネ電力量
（千ｋWｈ）</t>
    <rPh sb="7" eb="8">
      <t>ベツ</t>
    </rPh>
    <rPh sb="8" eb="9">
      <t>サイ</t>
    </rPh>
    <rPh sb="16" eb="17">
      <t>セン</t>
    </rPh>
    <phoneticPr fontId="15"/>
  </si>
  <si>
    <t>再生可能エネルギー
利用量（千kWh）</t>
    <rPh sb="0" eb="4">
      <t>サイセイカノウ</t>
    </rPh>
    <rPh sb="10" eb="12">
      <t>リヨウ</t>
    </rPh>
    <rPh sb="12" eb="13">
      <t>リョウ</t>
    </rPh>
    <phoneticPr fontId="15"/>
  </si>
  <si>
    <t>環境価値量
（千kWh）</t>
    <rPh sb="0" eb="4">
      <t>カンキョウカチ</t>
    </rPh>
    <rPh sb="4" eb="5">
      <t>リョウ</t>
    </rPh>
    <rPh sb="7" eb="8">
      <t>セン</t>
    </rPh>
    <phoneticPr fontId="15"/>
  </si>
  <si>
    <t>非化石電源による
電力量
（千kWh）</t>
    <rPh sb="0" eb="5">
      <t>ヒカセキデンゲン</t>
    </rPh>
    <rPh sb="9" eb="12">
      <t>デンリョクリョウ</t>
    </rPh>
    <rPh sb="14" eb="15">
      <t>セン</t>
    </rPh>
    <phoneticPr fontId="15"/>
  </si>
  <si>
    <t>シート⑬A</t>
    <phoneticPr fontId="15"/>
  </si>
  <si>
    <t>シート⑬B</t>
    <phoneticPr fontId="15"/>
  </si>
  <si>
    <t>非化石電源二酸化炭素削減相当量(FIT非化石証書分）の内訳</t>
    <phoneticPr fontId="15"/>
  </si>
  <si>
    <t>非化石電源二酸化炭素削減相当量（非FIT非化石証書分）の内訳</t>
    <phoneticPr fontId="15"/>
  </si>
  <si>
    <t>シート⑭A</t>
    <phoneticPr fontId="15"/>
  </si>
  <si>
    <t>シート⑭B</t>
    <phoneticPr fontId="15"/>
  </si>
  <si>
    <t>「非FIT非化石電源の調達量」にかかる卸売買の内訳</t>
    <phoneticPr fontId="15"/>
  </si>
  <si>
    <t>①</t>
  </si>
  <si>
    <t>②</t>
  </si>
  <si>
    <t>③</t>
  </si>
  <si>
    <t>「非FIT非化石電源の自社の調達量」（①＋②－③）</t>
    <rPh sb="1" eb="2">
      <t>ヒ</t>
    </rPh>
    <rPh sb="5" eb="6">
      <t>ヒ</t>
    </rPh>
    <rPh sb="6" eb="8">
      <t>カセキ</t>
    </rPh>
    <rPh sb="8" eb="10">
      <t>デンゲン</t>
    </rPh>
    <rPh sb="14" eb="16">
      <t>チョウタツ</t>
    </rPh>
    <phoneticPr fontId="15"/>
  </si>
  <si>
    <r>
      <t>６　メニュー別調整後CO</t>
    </r>
    <r>
      <rPr>
        <sz val="8"/>
        <rFont val="ＭＳ Ｐ明朝"/>
        <family val="1"/>
        <charset val="128"/>
      </rPr>
      <t>2</t>
    </r>
    <r>
      <rPr>
        <sz val="10"/>
        <rFont val="ＭＳ Ｐ明朝"/>
        <family val="1"/>
        <charset val="128"/>
      </rPr>
      <t>排出係数等の値</t>
    </r>
    <rPh sb="7" eb="10">
      <t>チョウセイゴ</t>
    </rPh>
    <phoneticPr fontId="64"/>
  </si>
  <si>
    <t>再エネ利用率・
環境価値利用率(%)</t>
    <rPh sb="0" eb="1">
      <t>サイ</t>
    </rPh>
    <rPh sb="3" eb="5">
      <t>リヨウ</t>
    </rPh>
    <rPh sb="5" eb="6">
      <t>リツ</t>
    </rPh>
    <rPh sb="8" eb="10">
      <t>カンキョウ</t>
    </rPh>
    <rPh sb="10" eb="12">
      <t>カチ</t>
    </rPh>
    <rPh sb="12" eb="15">
      <t>リヨウリツ</t>
    </rPh>
    <phoneticPr fontId="64"/>
  </si>
  <si>
    <r>
      <t>（メニュー別調整後CO</t>
    </r>
    <r>
      <rPr>
        <sz val="8"/>
        <rFont val="ＭＳ Ｐ明朝"/>
        <family val="1"/>
        <charset val="128"/>
      </rPr>
      <t>2</t>
    </r>
    <r>
      <rPr>
        <sz val="10"/>
        <rFont val="ＭＳ Ｐ明朝"/>
        <family val="1"/>
        <charset val="128"/>
      </rPr>
      <t>排出係数等に係る取組実績）</t>
    </r>
    <rPh sb="6" eb="9">
      <t>チョウセイゴ</t>
    </rPh>
    <phoneticPr fontId="64"/>
  </si>
  <si>
    <t>添付書類シート⑬A</t>
    <rPh sb="0" eb="2">
      <t>テンプ</t>
    </rPh>
    <rPh sb="2" eb="4">
      <t>ショルイ</t>
    </rPh>
    <phoneticPr fontId="14"/>
  </si>
  <si>
    <t>添付書類シート⑬B</t>
    <rPh sb="0" eb="2">
      <t>テンプ</t>
    </rPh>
    <rPh sb="2" eb="4">
      <t>ショルイ</t>
    </rPh>
    <phoneticPr fontId="14"/>
  </si>
  <si>
    <t>中部電力ミライズ株式会社</t>
    <rPh sb="8" eb="12">
      <t>カブシキガイシャ</t>
    </rPh>
    <phoneticPr fontId="15"/>
  </si>
  <si>
    <r>
      <t>・法人の場合、</t>
    </r>
    <r>
      <rPr>
        <b/>
        <u/>
        <sz val="11"/>
        <color indexed="10"/>
        <rFont val="ＭＳ Ｐ明朝"/>
        <family val="1"/>
        <charset val="128"/>
      </rPr>
      <t>事業者名</t>
    </r>
    <r>
      <rPr>
        <b/>
        <sz val="11"/>
        <color indexed="10"/>
        <rFont val="ＭＳ Ｐ明朝"/>
        <family val="1"/>
        <charset val="128"/>
      </rPr>
      <t>、</t>
    </r>
    <r>
      <rPr>
        <b/>
        <u/>
        <sz val="11"/>
        <color indexed="10"/>
        <rFont val="ＭＳ Ｐ明朝"/>
        <family val="1"/>
        <charset val="128"/>
      </rPr>
      <t>代表者又は管理者の職・氏名</t>
    </r>
    <r>
      <rPr>
        <b/>
        <sz val="11"/>
        <color indexed="10"/>
        <rFont val="ＭＳ Ｐ明朝"/>
        <family val="1"/>
        <charset val="128"/>
      </rPr>
      <t>を記載してください。</t>
    </r>
    <rPh sb="1" eb="3">
      <t>ホウジン</t>
    </rPh>
    <rPh sb="4" eb="6">
      <t>バアイ</t>
    </rPh>
    <rPh sb="7" eb="10">
      <t>ジギョウシャ</t>
    </rPh>
    <rPh sb="10" eb="11">
      <t>メイ</t>
    </rPh>
    <rPh sb="12" eb="15">
      <t>ダイヒョウシャ</t>
    </rPh>
    <rPh sb="15" eb="16">
      <t>マタ</t>
    </rPh>
    <rPh sb="17" eb="20">
      <t>カンリシャ</t>
    </rPh>
    <rPh sb="21" eb="22">
      <t>ショク</t>
    </rPh>
    <rPh sb="23" eb="25">
      <t>シメイ</t>
    </rPh>
    <rPh sb="26" eb="28">
      <t>キサイ</t>
    </rPh>
    <phoneticPr fontId="15"/>
  </si>
  <si>
    <t>エバーグリーン・リテイリング株式会社</t>
  </si>
  <si>
    <t>ENEOS株式会社</t>
  </si>
  <si>
    <t>カワサキグリーンエナジー株式会社</t>
  </si>
  <si>
    <t>パワーネクスト株式会社</t>
  </si>
  <si>
    <t>マッコーリーエナジージャパン株式会社</t>
  </si>
  <si>
    <t>大東建託パートナーズ株式会社</t>
  </si>
  <si>
    <t>グリーナ株式会社</t>
  </si>
  <si>
    <t>アストマックス株式会社</t>
  </si>
  <si>
    <t>ティーダッシュ合同会社</t>
  </si>
  <si>
    <t>楽天エナジー株式会社</t>
  </si>
  <si>
    <t>株式会社グランデータ</t>
  </si>
  <si>
    <t>株式会社エスエナジー</t>
  </si>
  <si>
    <t>株式会社エコログ</t>
  </si>
  <si>
    <t>株式会社デベロップ</t>
  </si>
  <si>
    <t>銚子電力株式会社</t>
  </si>
  <si>
    <t>株式会社メディオテック</t>
  </si>
  <si>
    <t>株式会社能勢・豊能まちづくり</t>
  </si>
  <si>
    <t>株式会社再エネ思考電力</t>
  </si>
  <si>
    <t>かみすでんき株式会社</t>
  </si>
  <si>
    <t>会津エナジー株式会社</t>
  </si>
  <si>
    <t>ＪＲＥトレーディング株式会社</t>
  </si>
  <si>
    <t>A0706</t>
  </si>
  <si>
    <t>一般社団法人全国新エネルギー次世代設備施工協会</t>
  </si>
  <si>
    <t>A0707</t>
  </si>
  <si>
    <t>Ｖａｌｈａｌｌ合同会社</t>
  </si>
  <si>
    <t>A0708</t>
  </si>
  <si>
    <t>A0709</t>
  </si>
  <si>
    <t>生活協同組合ひろしま</t>
  </si>
  <si>
    <t>A0710</t>
  </si>
  <si>
    <t>株式会社京楽産業ホールディングス</t>
  </si>
  <si>
    <t>A0711</t>
  </si>
  <si>
    <t>株式会社RenoLabo</t>
  </si>
  <si>
    <t>A0712</t>
  </si>
  <si>
    <t>アークエルテクノロジーズ株式会社</t>
  </si>
  <si>
    <t>A0713</t>
  </si>
  <si>
    <t>弥富ガス協同組合</t>
  </si>
  <si>
    <t>A0714</t>
  </si>
  <si>
    <t>エルメック株式会社</t>
  </si>
  <si>
    <t>A0715</t>
  </si>
  <si>
    <t>株式会社オズエナジー</t>
  </si>
  <si>
    <t>A0716</t>
  </si>
  <si>
    <t>レモンガス株式会社</t>
  </si>
  <si>
    <t>A0717</t>
  </si>
  <si>
    <t>A0718</t>
  </si>
  <si>
    <t>株式会社日本海水</t>
  </si>
  <si>
    <t>A0719</t>
  </si>
  <si>
    <t>株式会社イーネットワークネクスト</t>
  </si>
  <si>
    <t>A0720</t>
  </si>
  <si>
    <t>株式会社ａｆｔｅｒＦＩＴ</t>
  </si>
  <si>
    <t>A0721</t>
  </si>
  <si>
    <t>中小企業支援株式会社</t>
  </si>
  <si>
    <t>A0722</t>
  </si>
  <si>
    <t>サントラベラーズサービス有限会社</t>
  </si>
  <si>
    <t>A0723</t>
  </si>
  <si>
    <t>株式会社カインドホーム</t>
  </si>
  <si>
    <t>A0724</t>
  </si>
  <si>
    <t>A0725</t>
  </si>
  <si>
    <t>A0726</t>
  </si>
  <si>
    <t>八千代エンジニヤリング株式会社</t>
  </si>
  <si>
    <t>A0727</t>
  </si>
  <si>
    <t>日本海ガス株式会社</t>
  </si>
  <si>
    <t>A0728</t>
  </si>
  <si>
    <t>A0729</t>
  </si>
  <si>
    <t>神楽電力株式会社</t>
  </si>
  <si>
    <t>A0730</t>
  </si>
  <si>
    <t>ゆきぐに新電力株式会社</t>
  </si>
  <si>
    <t>A0731</t>
  </si>
  <si>
    <t>A0732</t>
  </si>
  <si>
    <t>株式会社ながさきサステナエナジー</t>
  </si>
  <si>
    <t>A0733</t>
  </si>
  <si>
    <t>葛尾創生電力株式会社</t>
  </si>
  <si>
    <t>A0734</t>
  </si>
  <si>
    <t>A0735</t>
  </si>
  <si>
    <t>Infinity Ring株式会社</t>
  </si>
  <si>
    <t>A0736</t>
  </si>
  <si>
    <t>A0737</t>
  </si>
  <si>
    <t>株式会社ライフエナジー</t>
  </si>
  <si>
    <t>A0738</t>
  </si>
  <si>
    <t>株式会社グルーヴエナジー</t>
  </si>
  <si>
    <t>A0739</t>
  </si>
  <si>
    <t>高知ニューエナジー株式会社</t>
  </si>
  <si>
    <t>A0740</t>
  </si>
  <si>
    <t>もみじ電力株式会社</t>
  </si>
  <si>
    <t>A0741</t>
  </si>
  <si>
    <t>Nature株式会社</t>
  </si>
  <si>
    <t>A0742</t>
  </si>
  <si>
    <t>株式会社縁人</t>
  </si>
  <si>
    <t>A0743</t>
  </si>
  <si>
    <t>T＆Tエナジー株式会社</t>
  </si>
  <si>
    <t>A0744</t>
  </si>
  <si>
    <t>株式会社ルーク</t>
  </si>
  <si>
    <t>A0745</t>
  </si>
  <si>
    <t>A0746</t>
  </si>
  <si>
    <t>かけがわ報徳パワー株式会社</t>
  </si>
  <si>
    <t>A0747</t>
  </si>
  <si>
    <t>SustainableEnergy株式会社</t>
  </si>
  <si>
    <t>A0748</t>
  </si>
  <si>
    <t>穂の国とよはし電力株式会社</t>
  </si>
  <si>
    <t>A0749</t>
  </si>
  <si>
    <t>A0750</t>
  </si>
  <si>
    <t>A0751</t>
  </si>
  <si>
    <t>A0752</t>
  </si>
  <si>
    <t>イワタニセントラル北海道株式会社</t>
  </si>
  <si>
    <t>A0753</t>
  </si>
  <si>
    <t>ホームタウンエナジー株式会社</t>
  </si>
  <si>
    <t>A0754</t>
  </si>
  <si>
    <t>株式会社彩の国でんき</t>
  </si>
  <si>
    <t>A0755</t>
  </si>
  <si>
    <t>株式会社SCN電力</t>
  </si>
  <si>
    <t>A0756</t>
  </si>
  <si>
    <t>A0757</t>
  </si>
  <si>
    <t>A0758</t>
  </si>
  <si>
    <t>株式会社みやきエネルギー</t>
  </si>
  <si>
    <t>A0759</t>
  </si>
  <si>
    <t>株式会社クリーンベンチャー２１</t>
  </si>
  <si>
    <t>A0760</t>
  </si>
  <si>
    <t>三河商事株式会社</t>
  </si>
  <si>
    <t>A0761</t>
  </si>
  <si>
    <t>株式会社みとや</t>
  </si>
  <si>
    <t>A0762</t>
  </si>
  <si>
    <t>三州電力株式会社</t>
  </si>
  <si>
    <t>A0763</t>
  </si>
  <si>
    <t>フラットエナジー株式会社</t>
  </si>
  <si>
    <t>A0764</t>
  </si>
  <si>
    <t>沖縄新エネ開発株式会社</t>
  </si>
  <si>
    <t>A0765</t>
  </si>
  <si>
    <t>株式会社未来創造社</t>
  </si>
  <si>
    <t>A0766</t>
  </si>
  <si>
    <t>つづくみらいエナジー株式会社</t>
  </si>
  <si>
    <t>A0767</t>
  </si>
  <si>
    <t>株式会社ウィット</t>
  </si>
  <si>
    <t>A0768</t>
  </si>
  <si>
    <t>A0769</t>
  </si>
  <si>
    <t>株式会社中庄商店</t>
  </si>
  <si>
    <t>A0770</t>
  </si>
  <si>
    <t>株式会社ほくだん</t>
  </si>
  <si>
    <t>A0771</t>
  </si>
  <si>
    <t>株式会社イー・アドバンス</t>
  </si>
  <si>
    <t>A0772</t>
  </si>
  <si>
    <t>株式会社エスコ</t>
  </si>
  <si>
    <t>A0773</t>
  </si>
  <si>
    <t>株式会社Qvou</t>
  </si>
  <si>
    <t>A0774</t>
  </si>
  <si>
    <t>株式会社コノミヤホールディングス</t>
  </si>
  <si>
    <t>A0775</t>
  </si>
  <si>
    <t>森の国から電力株式会社</t>
  </si>
  <si>
    <t>A0776</t>
  </si>
  <si>
    <t>自由でんき株式会社</t>
  </si>
  <si>
    <t>A0777</t>
  </si>
  <si>
    <t>住友商事株式会社</t>
  </si>
  <si>
    <t>A0778</t>
  </si>
  <si>
    <t>A0779</t>
  </si>
  <si>
    <t>A0780</t>
  </si>
  <si>
    <t>A0781</t>
  </si>
  <si>
    <t>株式会社丸の内電力</t>
  </si>
  <si>
    <t>A0782</t>
  </si>
  <si>
    <t>西川建材工業株式会社</t>
  </si>
  <si>
    <t>A0783</t>
  </si>
  <si>
    <t>株式会社中京電力</t>
  </si>
  <si>
    <t>A0784</t>
  </si>
  <si>
    <t>箕面ゆずる電力株式会社</t>
  </si>
  <si>
    <t>A0785</t>
  </si>
  <si>
    <t>株式会社クオリティプラス</t>
  </si>
  <si>
    <t>A0786</t>
  </si>
  <si>
    <t>Y.W.C.株式会社</t>
  </si>
  <si>
    <t>A0787</t>
  </si>
  <si>
    <t>株式会社フジコー</t>
  </si>
  <si>
    <t>A0788</t>
  </si>
  <si>
    <t>株式会社ミライネクト</t>
  </si>
  <si>
    <t>A0789</t>
  </si>
  <si>
    <t>シャチ電工株式会社</t>
  </si>
  <si>
    <t>A0790</t>
  </si>
  <si>
    <t>A0791</t>
  </si>
  <si>
    <t>株式会社タケエイ</t>
  </si>
  <si>
    <t>A0792</t>
  </si>
  <si>
    <t>A0793</t>
  </si>
  <si>
    <t>TGオクトパスエナジー株式会社</t>
  </si>
  <si>
    <t>A0794</t>
  </si>
  <si>
    <t>A0795</t>
  </si>
  <si>
    <t>東京都前年度実績値があります。「2.東京都前年度実績値」を選択してください。</t>
  </si>
  <si>
    <r>
      <t>全国平均係数
（t-CO</t>
    </r>
    <r>
      <rPr>
        <vertAlign val="subscript"/>
        <sz val="10"/>
        <rFont val="ＭＳ Ｐゴシック"/>
        <family val="3"/>
        <charset val="128"/>
      </rPr>
      <t>2</t>
    </r>
    <r>
      <rPr>
        <sz val="10"/>
        <rFont val="ＭＳ Ｐゴシック"/>
        <family val="3"/>
        <charset val="128"/>
      </rPr>
      <t>/ｋWh）</t>
    </r>
    <rPh sb="0" eb="2">
      <t>ゼンコク</t>
    </rPh>
    <rPh sb="2" eb="4">
      <t>ヘイキン</t>
    </rPh>
    <rPh sb="4" eb="6">
      <t>ケイスウ</t>
    </rPh>
    <phoneticPr fontId="15"/>
  </si>
  <si>
    <r>
      <t>非化石電源二酸化炭素削減相当量
(t-CO</t>
    </r>
    <r>
      <rPr>
        <vertAlign val="subscript"/>
        <sz val="10"/>
        <rFont val="ＭＳ Ｐゴシック"/>
        <family val="3"/>
        <charset val="128"/>
      </rPr>
      <t>2</t>
    </r>
    <r>
      <rPr>
        <sz val="10"/>
        <rFont val="ＭＳ Ｐゴシック"/>
        <family val="3"/>
        <charset val="128"/>
      </rPr>
      <t>)</t>
    </r>
    <rPh sb="0" eb="1">
      <t>ヒ</t>
    </rPh>
    <rPh sb="1" eb="3">
      <t>カセキ</t>
    </rPh>
    <rPh sb="3" eb="5">
      <t>デンゲン</t>
    </rPh>
    <rPh sb="5" eb="6">
      <t>ニ</t>
    </rPh>
    <rPh sb="6" eb="8">
      <t>サンカ</t>
    </rPh>
    <rPh sb="8" eb="10">
      <t>タンソ</t>
    </rPh>
    <rPh sb="10" eb="12">
      <t>サクゲン</t>
    </rPh>
    <rPh sb="12" eb="14">
      <t>ソウトウ</t>
    </rPh>
    <rPh sb="14" eb="15">
      <t>リョウ</t>
    </rPh>
    <phoneticPr fontId="15"/>
  </si>
  <si>
    <t>※全国値で入力してください。</t>
  </si>
  <si>
    <t>⑨非化石電源二酸化炭素削減相当量</t>
    <rPh sb="15" eb="16">
      <t>リョウ</t>
    </rPh>
    <phoneticPr fontId="15"/>
  </si>
  <si>
    <r>
      <t>再エネ指定なし（合計値）　</t>
    </r>
    <r>
      <rPr>
        <sz val="10"/>
        <color rgb="FFFF0000"/>
        <rFont val="ＭＳ Ｐゴシック"/>
        <family val="3"/>
        <charset val="128"/>
      </rPr>
      <t>※都の算定でも使用可能となります。</t>
    </r>
    <rPh sb="0" eb="1">
      <t>サイ</t>
    </rPh>
    <rPh sb="3" eb="5">
      <t>シテイ</t>
    </rPh>
    <rPh sb="8" eb="10">
      <t>ゴウケイ</t>
    </rPh>
    <rPh sb="10" eb="11">
      <t>アタイ</t>
    </rPh>
    <rPh sb="14" eb="15">
      <t>ト</t>
    </rPh>
    <rPh sb="16" eb="18">
      <t>サンテイ</t>
    </rPh>
    <rPh sb="20" eb="24">
      <t>シヨウカノウ</t>
    </rPh>
    <phoneticPr fontId="15"/>
  </si>
  <si>
    <t>東京都のみ</t>
    <rPh sb="0" eb="3">
      <t>トウキョウト</t>
    </rPh>
    <phoneticPr fontId="28"/>
  </si>
  <si>
    <t>東京都前年度実績値があります。「2.東京都前年度実績値」を選択してください。</t>
    <rPh sb="21" eb="22">
      <t>マエ</t>
    </rPh>
    <rPh sb="22" eb="24">
      <t>ネンド</t>
    </rPh>
    <phoneticPr fontId="13"/>
  </si>
  <si>
    <t>東京都、環境省</t>
    <rPh sb="0" eb="3">
      <t>トウキョウト</t>
    </rPh>
    <rPh sb="4" eb="7">
      <t>カンキョウショウ</t>
    </rPh>
    <phoneticPr fontId="28"/>
  </si>
  <si>
    <t>環境省のみ</t>
    <rPh sb="0" eb="3">
      <t>カンキョウショウ</t>
    </rPh>
    <phoneticPr fontId="28"/>
  </si>
  <si>
    <t>登録番号</t>
    <rPh sb="0" eb="2">
      <t>トウロク</t>
    </rPh>
    <rPh sb="2" eb="4">
      <t>バンゴウ</t>
    </rPh>
    <phoneticPr fontId="28"/>
  </si>
  <si>
    <t>事業者名</t>
    <rPh sb="0" eb="3">
      <t>ジギョウシャ</t>
    </rPh>
    <rPh sb="3" eb="4">
      <t>メイ</t>
    </rPh>
    <phoneticPr fontId="28"/>
  </si>
  <si>
    <t>未把握</t>
    <rPh sb="0" eb="1">
      <t>ミ</t>
    </rPh>
    <rPh sb="1" eb="3">
      <t>ハアク</t>
    </rPh>
    <phoneticPr fontId="28"/>
  </si>
  <si>
    <t>東京都</t>
    <rPh sb="0" eb="2">
      <t>トウキョウ</t>
    </rPh>
    <rPh sb="2" eb="3">
      <t>ト</t>
    </rPh>
    <phoneticPr fontId="8"/>
  </si>
  <si>
    <t>環境省</t>
    <rPh sb="0" eb="3">
      <t>カンキョウショウ</t>
    </rPh>
    <phoneticPr fontId="8"/>
  </si>
  <si>
    <r>
      <t>※「特定エネルギー供給事業者」はこの場合、</t>
    </r>
    <r>
      <rPr>
        <b/>
        <u/>
        <sz val="10"/>
        <color rgb="FFFF0000"/>
        <rFont val="ＭＳ Ｐ明朝"/>
        <family val="1"/>
        <charset val="128"/>
      </rPr>
      <t>都内に電気を供給する全ての事業者</t>
    </r>
    <r>
      <rPr>
        <b/>
        <sz val="10"/>
        <color rgb="FFFF0000"/>
        <rFont val="ＭＳ Ｐ明朝"/>
        <family val="1"/>
        <charset val="128"/>
      </rPr>
      <t>を指します。</t>
    </r>
    <rPh sb="2" eb="4">
      <t>トクテイ</t>
    </rPh>
    <rPh sb="9" eb="14">
      <t>キョウキュウジギョウシャ</t>
    </rPh>
    <rPh sb="18" eb="20">
      <t>バアイ</t>
    </rPh>
    <rPh sb="21" eb="23">
      <t>トナイ</t>
    </rPh>
    <rPh sb="31" eb="32">
      <t>スベ</t>
    </rPh>
    <phoneticPr fontId="15"/>
  </si>
  <si>
    <t>メニュー別の報告は任意となります。</t>
    <rPh sb="4" eb="5">
      <t>ベツ</t>
    </rPh>
    <rPh sb="6" eb="8">
      <t>ホウコク</t>
    </rPh>
    <rPh sb="9" eb="11">
      <t>ニンイ</t>
    </rPh>
    <phoneticPr fontId="15"/>
  </si>
  <si>
    <t>都内への供給量が0となるメニューは記入しても非表示となります。</t>
    <rPh sb="0" eb="2">
      <t>トナイ</t>
    </rPh>
    <rPh sb="4" eb="7">
      <t>キョウキュウリョウ</t>
    </rPh>
    <rPh sb="17" eb="19">
      <t>キニュウ</t>
    </rPh>
    <rPh sb="22" eb="25">
      <t>ヒヒョウジ</t>
    </rPh>
    <phoneticPr fontId="15"/>
  </si>
  <si>
    <t>メニュー別報告の有無について</t>
    <rPh sb="4" eb="7">
      <t>ベツホウコク</t>
    </rPh>
    <rPh sb="8" eb="10">
      <t>ウム</t>
    </rPh>
    <phoneticPr fontId="15"/>
  </si>
  <si>
    <t>マイナス</t>
    <phoneticPr fontId="15"/>
  </si>
  <si>
    <t>ロス率がマイナスになっています。供給電力量等を再度確認してください</t>
    <rPh sb="2" eb="3">
      <t>リツ</t>
    </rPh>
    <phoneticPr fontId="15"/>
  </si>
  <si>
    <t>⑤FIT補正率</t>
    <rPh sb="4" eb="6">
      <t>ホセイ</t>
    </rPh>
    <rPh sb="6" eb="7">
      <t>リツ</t>
    </rPh>
    <phoneticPr fontId="15"/>
  </si>
  <si>
    <r>
      <t>ＦＩＴ及び非ＦＩＴ非化石電気調整後
二酸化炭素排出量
（千t-CO</t>
    </r>
    <r>
      <rPr>
        <vertAlign val="subscript"/>
        <sz val="11"/>
        <rFont val="ＭＳ Ｐゴシック"/>
        <family val="3"/>
        <charset val="128"/>
      </rPr>
      <t>2</t>
    </r>
    <r>
      <rPr>
        <sz val="11"/>
        <rFont val="ＭＳ Ｐゴシック"/>
        <family val="3"/>
        <charset val="128"/>
      </rPr>
      <t>）</t>
    </r>
    <rPh sb="3" eb="4">
      <t>オヨ</t>
    </rPh>
    <rPh sb="5" eb="6">
      <t>ヒ</t>
    </rPh>
    <rPh sb="9" eb="10">
      <t>ヒ</t>
    </rPh>
    <rPh sb="10" eb="12">
      <t>カセキ</t>
    </rPh>
    <rPh sb="12" eb="14">
      <t>デンキ</t>
    </rPh>
    <rPh sb="18" eb="21">
      <t>ニサンカ</t>
    </rPh>
    <rPh sb="21" eb="23">
      <t>タンソ</t>
    </rPh>
    <rPh sb="28" eb="29">
      <t>セン</t>
    </rPh>
    <phoneticPr fontId="7"/>
  </si>
  <si>
    <r>
      <t>調整後二酸化炭素排出量
（千ｔ-CO</t>
    </r>
    <r>
      <rPr>
        <vertAlign val="subscript"/>
        <sz val="11"/>
        <rFont val="ＭＳ Ｐゴシック"/>
        <family val="3"/>
        <charset val="128"/>
      </rPr>
      <t>2</t>
    </r>
    <r>
      <rPr>
        <sz val="11"/>
        <rFont val="ＭＳ Ｐゴシック"/>
        <family val="3"/>
        <charset val="128"/>
      </rPr>
      <t>）</t>
    </r>
    <rPh sb="0" eb="3">
      <t>チョウセイゴ</t>
    </rPh>
    <rPh sb="3" eb="6">
      <t>ニサンカ</t>
    </rPh>
    <rPh sb="6" eb="8">
      <t>タンソ</t>
    </rPh>
    <rPh sb="8" eb="10">
      <t>ハイシュツ</t>
    </rPh>
    <rPh sb="10" eb="11">
      <t>リョウ</t>
    </rPh>
    <rPh sb="13" eb="14">
      <t>セン</t>
    </rPh>
    <phoneticPr fontId="15"/>
  </si>
  <si>
    <r>
      <t>調整後排出係数
（ｋｇ-CO</t>
    </r>
    <r>
      <rPr>
        <vertAlign val="subscript"/>
        <sz val="11"/>
        <rFont val="ＭＳ Ｐゴシック"/>
        <family val="3"/>
        <charset val="128"/>
      </rPr>
      <t>2</t>
    </r>
    <r>
      <rPr>
        <sz val="11"/>
        <rFont val="ＭＳ Ｐゴシック"/>
        <family val="3"/>
        <charset val="128"/>
      </rPr>
      <t>/ｋWh)</t>
    </r>
    <rPh sb="0" eb="3">
      <t>チョウセイゴ</t>
    </rPh>
    <rPh sb="3" eb="5">
      <t>ハイシュツ</t>
    </rPh>
    <rPh sb="5" eb="7">
      <t>ケイスウ</t>
    </rPh>
    <phoneticPr fontId="15"/>
  </si>
  <si>
    <t>②調達元事業者名</t>
    <phoneticPr fontId="15"/>
  </si>
  <si>
    <t>登録小売事業者番号</t>
    <rPh sb="0" eb="9">
      <t>トウロクコウリジギョウシャバンゴウ</t>
    </rPh>
    <phoneticPr fontId="15"/>
  </si>
  <si>
    <t>事業者名</t>
    <rPh sb="0" eb="4">
      <t>ジギョウシャメイ</t>
    </rPh>
    <phoneticPr fontId="15"/>
  </si>
  <si>
    <r>
      <t>表８－３　非ＦＩＴ非化石電源調整CO</t>
    </r>
    <r>
      <rPr>
        <vertAlign val="subscript"/>
        <sz val="11"/>
        <rFont val="ＭＳ Ｐゴシック"/>
        <family val="3"/>
        <charset val="128"/>
      </rPr>
      <t>2</t>
    </r>
    <r>
      <rPr>
        <sz val="11"/>
        <rFont val="ＭＳ Ｐゴシック"/>
        <family val="3"/>
        <charset val="128"/>
      </rPr>
      <t>排出量の算出</t>
    </r>
    <rPh sb="0" eb="1">
      <t>ヒョウ</t>
    </rPh>
    <rPh sb="14" eb="16">
      <t>チョウセイ</t>
    </rPh>
    <rPh sb="19" eb="22">
      <t>ハイシュツリョウ</t>
    </rPh>
    <rPh sb="23" eb="25">
      <t>サンシュツ</t>
    </rPh>
    <phoneticPr fontId="15"/>
  </si>
  <si>
    <r>
      <t>表８－４　調整後CO</t>
    </r>
    <r>
      <rPr>
        <vertAlign val="subscript"/>
        <sz val="11"/>
        <rFont val="ＭＳ Ｐゴシック"/>
        <family val="3"/>
        <charset val="128"/>
      </rPr>
      <t>2</t>
    </r>
    <r>
      <rPr>
        <sz val="11"/>
        <rFont val="ＭＳ Ｐゴシック"/>
        <family val="3"/>
        <charset val="128"/>
      </rPr>
      <t>排出量（都内）の算出</t>
    </r>
    <rPh sb="0" eb="1">
      <t>ヒョウ</t>
    </rPh>
    <rPh sb="5" eb="8">
      <t>チョウセイゴ</t>
    </rPh>
    <rPh sb="11" eb="13">
      <t>ハイシュツ</t>
    </rPh>
    <rPh sb="13" eb="14">
      <t>リョウ</t>
    </rPh>
    <rPh sb="15" eb="17">
      <t>トナイ</t>
    </rPh>
    <rPh sb="19" eb="21">
      <t>サンシュツ</t>
    </rPh>
    <phoneticPr fontId="15"/>
  </si>
  <si>
    <r>
      <t>表８－５　調整後CO</t>
    </r>
    <r>
      <rPr>
        <vertAlign val="subscript"/>
        <sz val="11"/>
        <rFont val="ＭＳ Ｐゴシック"/>
        <family val="3"/>
        <charset val="128"/>
      </rPr>
      <t>2</t>
    </r>
    <r>
      <rPr>
        <sz val="11"/>
        <rFont val="ＭＳ Ｐゴシック"/>
        <family val="3"/>
        <charset val="128"/>
      </rPr>
      <t>排出係数（都内）の算出</t>
    </r>
    <rPh sb="0" eb="1">
      <t>ヒョウ</t>
    </rPh>
    <rPh sb="5" eb="8">
      <t>チョウセイゴ</t>
    </rPh>
    <rPh sb="11" eb="15">
      <t>ハイシュツケイスウ</t>
    </rPh>
    <rPh sb="16" eb="18">
      <t>トナイ</t>
    </rPh>
    <rPh sb="20" eb="22">
      <t>サンシュツ</t>
    </rPh>
    <phoneticPr fontId="15"/>
  </si>
  <si>
    <t>⑫非ＦＩＴ非化石電源調達量</t>
    <rPh sb="1" eb="2">
      <t>ヒ</t>
    </rPh>
    <rPh sb="5" eb="6">
      <t>ヒ</t>
    </rPh>
    <rPh sb="6" eb="8">
      <t>カセキ</t>
    </rPh>
    <rPh sb="8" eb="10">
      <t>デンゲン</t>
    </rPh>
    <rPh sb="10" eb="13">
      <t>チョウタツリョウ</t>
    </rPh>
    <phoneticPr fontId="15"/>
  </si>
  <si>
    <r>
      <t>⑬非ＦＩＴ非化石電源調整CO</t>
    </r>
    <r>
      <rPr>
        <vertAlign val="subscript"/>
        <sz val="11"/>
        <rFont val="ＭＳ Ｐゴシック"/>
        <family val="3"/>
        <charset val="128"/>
      </rPr>
      <t>2</t>
    </r>
    <r>
      <rPr>
        <sz val="11"/>
        <rFont val="ＭＳ Ｐゴシック"/>
        <family val="3"/>
        <charset val="128"/>
      </rPr>
      <t>排出量</t>
    </r>
    <rPh sb="1" eb="2">
      <t>ヒ</t>
    </rPh>
    <rPh sb="5" eb="6">
      <t>ヒ</t>
    </rPh>
    <rPh sb="6" eb="8">
      <t>カセキ</t>
    </rPh>
    <rPh sb="8" eb="10">
      <t>デンゲン</t>
    </rPh>
    <rPh sb="10" eb="12">
      <t>チョウセイ</t>
    </rPh>
    <rPh sb="15" eb="18">
      <t>ハイシュツリョウ</t>
    </rPh>
    <phoneticPr fontId="15"/>
  </si>
  <si>
    <r>
      <t>⑭実CO</t>
    </r>
    <r>
      <rPr>
        <vertAlign val="subscript"/>
        <sz val="11"/>
        <rFont val="ＭＳ Ｐゴシック"/>
        <family val="3"/>
        <charset val="128"/>
      </rPr>
      <t>2</t>
    </r>
    <r>
      <rPr>
        <sz val="11"/>
        <rFont val="ＭＳ Ｐゴシック"/>
        <family val="3"/>
        <charset val="128"/>
      </rPr>
      <t>排出量（都内）</t>
    </r>
    <rPh sb="1" eb="2">
      <t>ジツ</t>
    </rPh>
    <rPh sb="5" eb="8">
      <t>ハイシュツリョウ</t>
    </rPh>
    <rPh sb="9" eb="11">
      <t>トナイ</t>
    </rPh>
    <phoneticPr fontId="15"/>
  </si>
  <si>
    <t>⑮都内への供給電力量</t>
    <rPh sb="1" eb="3">
      <t>トナイ</t>
    </rPh>
    <rPh sb="5" eb="7">
      <t>キョウキュウ</t>
    </rPh>
    <rPh sb="7" eb="10">
      <t>デンリョクリョウ</t>
    </rPh>
    <phoneticPr fontId="15"/>
  </si>
  <si>
    <t>⑯国内認証排出削減量および非化石電源二酸化炭素削減相当量（都内）</t>
    <rPh sb="1" eb="3">
      <t>コクナイ</t>
    </rPh>
    <rPh sb="3" eb="5">
      <t>ニンショウ</t>
    </rPh>
    <rPh sb="5" eb="7">
      <t>ハイシュツ</t>
    </rPh>
    <rPh sb="7" eb="9">
      <t>サクゲン</t>
    </rPh>
    <rPh sb="9" eb="10">
      <t>リョウ</t>
    </rPh>
    <rPh sb="29" eb="31">
      <t>トナイ</t>
    </rPh>
    <phoneticPr fontId="15"/>
  </si>
  <si>
    <r>
      <t>⑰調整後CO</t>
    </r>
    <r>
      <rPr>
        <vertAlign val="subscript"/>
        <sz val="11"/>
        <rFont val="ＭＳ Ｐゴシック"/>
        <family val="3"/>
        <charset val="128"/>
      </rPr>
      <t>2</t>
    </r>
    <r>
      <rPr>
        <sz val="11"/>
        <rFont val="ＭＳ Ｐゴシック"/>
        <family val="3"/>
        <charset val="128"/>
      </rPr>
      <t>排出量（都内）</t>
    </r>
    <rPh sb="1" eb="4">
      <t>チョウセイゴ</t>
    </rPh>
    <rPh sb="7" eb="10">
      <t>ハイシュツリョウ</t>
    </rPh>
    <rPh sb="11" eb="13">
      <t>トナイ</t>
    </rPh>
    <phoneticPr fontId="15"/>
  </si>
  <si>
    <r>
      <t>⑱調整後CO</t>
    </r>
    <r>
      <rPr>
        <vertAlign val="subscript"/>
        <sz val="11"/>
        <rFont val="ＭＳ Ｐゴシック"/>
        <family val="3"/>
        <charset val="128"/>
      </rPr>
      <t>2</t>
    </r>
    <r>
      <rPr>
        <sz val="11"/>
        <rFont val="ＭＳ Ｐゴシック"/>
        <family val="3"/>
        <charset val="128"/>
      </rPr>
      <t>排出係数（都内）</t>
    </r>
    <rPh sb="1" eb="4">
      <t>チョウセイゴ</t>
    </rPh>
    <rPh sb="7" eb="9">
      <t>ハイシュツ</t>
    </rPh>
    <rPh sb="9" eb="11">
      <t>ケイスウ</t>
    </rPh>
    <rPh sb="12" eb="14">
      <t>トナイ</t>
    </rPh>
    <phoneticPr fontId="15"/>
  </si>
  <si>
    <t>注1）自社・他社の両方を含む全ての発電事業者。</t>
    <rPh sb="0" eb="1">
      <t>チュウ</t>
    </rPh>
    <rPh sb="3" eb="5">
      <t>ジシャ</t>
    </rPh>
    <rPh sb="6" eb="8">
      <t>タシャ</t>
    </rPh>
    <rPh sb="9" eb="11">
      <t>リョウホウ</t>
    </rPh>
    <rPh sb="12" eb="13">
      <t>フク</t>
    </rPh>
    <rPh sb="14" eb="15">
      <t>スベ</t>
    </rPh>
    <rPh sb="17" eb="19">
      <t>ハツデン</t>
    </rPh>
    <rPh sb="19" eb="22">
      <t>ジギョウシャ</t>
    </rPh>
    <phoneticPr fontId="15"/>
  </si>
  <si>
    <t>注2）非化石証書を使用していない（再生可能エネルギーとしての価値やCO2ゼロエミッション電源としての価値を有さない）調達量も含め全ての非FIT非化石電力量を記載すること。</t>
    <phoneticPr fontId="15"/>
  </si>
  <si>
    <t>メニューD</t>
  </si>
  <si>
    <t>メニューE</t>
  </si>
  <si>
    <t>メニューF</t>
  </si>
  <si>
    <t>メニューG</t>
  </si>
  <si>
    <t>メニューH</t>
  </si>
  <si>
    <t>メニューI</t>
  </si>
  <si>
    <t>メニューJ</t>
  </si>
  <si>
    <t>メニューA</t>
  </si>
  <si>
    <t>メニューC</t>
  </si>
  <si>
    <t>D</t>
  </si>
  <si>
    <t>E</t>
  </si>
  <si>
    <t>F</t>
  </si>
  <si>
    <t>G</t>
  </si>
  <si>
    <t>H</t>
  </si>
  <si>
    <t>I</t>
  </si>
  <si>
    <t>J</t>
  </si>
  <si>
    <t>残差は最終行（メニューJ）に算定されますが、メニュー数が上限に満たない場合は未設定のメニューが中間に表示されています。不要なメニューを表示させたくない場合はご自身で編集してください。</t>
    <rPh sb="0" eb="2">
      <t>ザンサ</t>
    </rPh>
    <rPh sb="3" eb="6">
      <t>サイシュウギョウ</t>
    </rPh>
    <rPh sb="14" eb="16">
      <t>サンテイ</t>
    </rPh>
    <rPh sb="26" eb="27">
      <t>スウ</t>
    </rPh>
    <rPh sb="28" eb="30">
      <t>ジョウゲン</t>
    </rPh>
    <rPh sb="31" eb="32">
      <t>ミ</t>
    </rPh>
    <rPh sb="35" eb="37">
      <t>バアイ</t>
    </rPh>
    <rPh sb="38" eb="39">
      <t>ミ</t>
    </rPh>
    <rPh sb="39" eb="41">
      <t>セッテイ</t>
    </rPh>
    <rPh sb="47" eb="49">
      <t>チュウカン</t>
    </rPh>
    <rPh sb="50" eb="52">
      <t>ヒョウジ</t>
    </rPh>
    <rPh sb="59" eb="61">
      <t>フヨウ</t>
    </rPh>
    <rPh sb="67" eb="69">
      <t>ヒョウジ</t>
    </rPh>
    <rPh sb="75" eb="77">
      <t>バアイ</t>
    </rPh>
    <rPh sb="79" eb="81">
      <t>ジシン</t>
    </rPh>
    <rPh sb="82" eb="84">
      <t>ヘンシュウ</t>
    </rPh>
    <phoneticPr fontId="15"/>
  </si>
  <si>
    <t>メニュー別報告の有無</t>
    <rPh sb="4" eb="5">
      <t>ベツ</t>
    </rPh>
    <rPh sb="5" eb="7">
      <t>ホウコク</t>
    </rPh>
    <rPh sb="8" eb="10">
      <t>ウム</t>
    </rPh>
    <phoneticPr fontId="15"/>
  </si>
  <si>
    <t>メニュー別報告の有無の確認</t>
    <rPh sb="4" eb="5">
      <t>ベツ</t>
    </rPh>
    <rPh sb="5" eb="7">
      <t>ホウコク</t>
    </rPh>
    <rPh sb="8" eb="10">
      <t>ウム</t>
    </rPh>
    <rPh sb="11" eb="13">
      <t>カクニン</t>
    </rPh>
    <phoneticPr fontId="15"/>
  </si>
  <si>
    <t>メニューB</t>
    <phoneticPr fontId="64"/>
  </si>
  <si>
    <t>メニューC</t>
    <phoneticPr fontId="64"/>
  </si>
  <si>
    <t>メニューD</t>
    <phoneticPr fontId="64"/>
  </si>
  <si>
    <t>メニューE</t>
    <phoneticPr fontId="64"/>
  </si>
  <si>
    <t>メニューF</t>
    <phoneticPr fontId="64"/>
  </si>
  <si>
    <t>メニューG</t>
    <phoneticPr fontId="64"/>
  </si>
  <si>
    <t>メニューH</t>
    <phoneticPr fontId="64"/>
  </si>
  <si>
    <t>メニューI</t>
    <phoneticPr fontId="64"/>
  </si>
  <si>
    <t>メニューJ</t>
    <phoneticPr fontId="64"/>
  </si>
  <si>
    <t>係数</t>
    <rPh sb="0" eb="2">
      <t>ケイスウ</t>
    </rPh>
    <phoneticPr fontId="64"/>
  </si>
  <si>
    <t>再エネ率</t>
    <rPh sb="0" eb="1">
      <t>サイ</t>
    </rPh>
    <rPh sb="3" eb="4">
      <t>リツ</t>
    </rPh>
    <phoneticPr fontId="64"/>
  </si>
  <si>
    <t>環境価値率</t>
    <rPh sb="0" eb="5">
      <t>カンキョウカチリツ</t>
    </rPh>
    <phoneticPr fontId="64"/>
  </si>
  <si>
    <t>コスモエネルギーソリューションズ株式会社</t>
  </si>
  <si>
    <t>アルカナエナジー株式会社</t>
  </si>
  <si>
    <t>株式会社UPDATER</t>
  </si>
  <si>
    <t>パナソニックオペレーショナルエクセレンス株式会社</t>
  </si>
  <si>
    <t>リニューアブル・ジャパン株式会社</t>
  </si>
  <si>
    <t>Japan電力株式会社</t>
  </si>
  <si>
    <t>電源開発株式会社</t>
  </si>
  <si>
    <t>バンプージャパン株式会社</t>
  </si>
  <si>
    <t>株式会社レクスポート</t>
  </si>
  <si>
    <t>株式会社地域創生ホールディングス</t>
  </si>
  <si>
    <t>エッセンシャルエナジー株式会社</t>
  </si>
  <si>
    <t>株式会社ネットプライスエナジー</t>
  </si>
  <si>
    <t>アストマックス・エネルギー株式会社</t>
  </si>
  <si>
    <t>株式会社恒電社</t>
  </si>
  <si>
    <t>トリニティエナジー株式会社</t>
  </si>
  <si>
    <t>株式会社エネコード</t>
  </si>
  <si>
    <t>アイエスジー株式会社</t>
  </si>
  <si>
    <t>ＫＢＮ株式会社</t>
  </si>
  <si>
    <t>株式会社eClear</t>
  </si>
  <si>
    <t>エア・ウォーター・ライフソリューション株式会社</t>
  </si>
  <si>
    <t>ReGen100株式会社</t>
  </si>
  <si>
    <t>EGトレーディング合同会社</t>
  </si>
  <si>
    <t>株式会社そらいろ電力</t>
  </si>
  <si>
    <t>A0796</t>
  </si>
  <si>
    <t>東北電力フロンティア株式会社</t>
  </si>
  <si>
    <t>A0797</t>
  </si>
  <si>
    <t>株式会社エクソル</t>
  </si>
  <si>
    <t>A0798</t>
  </si>
  <si>
    <t>株式会社ファラデー</t>
  </si>
  <si>
    <t>A0799</t>
  </si>
  <si>
    <t>A0800</t>
  </si>
  <si>
    <t>有限会社M’sシステム</t>
  </si>
  <si>
    <t>A0801</t>
  </si>
  <si>
    <t>RE CAPITAL株式会社</t>
  </si>
  <si>
    <t>A0802</t>
  </si>
  <si>
    <t>大塚ビジネスサポート株式会社</t>
  </si>
  <si>
    <t>A0803</t>
  </si>
  <si>
    <t>出雲ケーブルビジョン株式会社</t>
  </si>
  <si>
    <t>A0804</t>
  </si>
  <si>
    <t>株式会社トーラス</t>
  </si>
  <si>
    <t>A0805</t>
  </si>
  <si>
    <t>株式会社パワーネットワークス</t>
  </si>
  <si>
    <t>A0806</t>
  </si>
  <si>
    <t>いずも縁結び電力株式会社</t>
  </si>
  <si>
    <t>A0807</t>
  </si>
  <si>
    <t>恵那電力株式会社</t>
  </si>
  <si>
    <t>A0808</t>
  </si>
  <si>
    <t>宇都宮ライトパワー株式会社</t>
  </si>
  <si>
    <t>A0809</t>
  </si>
  <si>
    <t>帯広電力株式会社</t>
  </si>
  <si>
    <t>A0810</t>
  </si>
  <si>
    <t>フジ物産株式会社</t>
  </si>
  <si>
    <t>A0811</t>
  </si>
  <si>
    <t>A0812</t>
  </si>
  <si>
    <t>金沢エナジー株式会社</t>
  </si>
  <si>
    <t>A0813</t>
  </si>
  <si>
    <t>株式会社シモセ</t>
  </si>
  <si>
    <t>A0814</t>
  </si>
  <si>
    <t>株式会社未来ネット</t>
  </si>
  <si>
    <t>A0815</t>
  </si>
  <si>
    <t>Energy Creation株式会社</t>
  </si>
  <si>
    <t>A0816</t>
  </si>
  <si>
    <t>エナジーグリッド株式会社</t>
  </si>
  <si>
    <t>A0817</t>
  </si>
  <si>
    <t>株式会社なんとエナジー</t>
  </si>
  <si>
    <t>A0818</t>
  </si>
  <si>
    <t>A0819</t>
  </si>
  <si>
    <t>株式会社ボーダレス・ジャパン</t>
  </si>
  <si>
    <t>A0820</t>
  </si>
  <si>
    <t>株式会社ワット</t>
  </si>
  <si>
    <t>A0821</t>
  </si>
  <si>
    <t>ジケイ・スペース株式会社</t>
  </si>
  <si>
    <t>A0822</t>
  </si>
  <si>
    <t>広島ガス株式会社</t>
  </si>
  <si>
    <t>A0823</t>
  </si>
  <si>
    <t>A0824</t>
  </si>
  <si>
    <t>A0825</t>
  </si>
  <si>
    <t>エナジーサプライ株式会社</t>
  </si>
  <si>
    <t>A0826</t>
  </si>
  <si>
    <t>株式会社ＦＰＳ</t>
  </si>
  <si>
    <t>A0827</t>
  </si>
  <si>
    <t>大熊るるるん電力株式会社</t>
  </si>
  <si>
    <t>A0828</t>
  </si>
  <si>
    <t>株式会社エイブル</t>
  </si>
  <si>
    <t>A0829</t>
  </si>
  <si>
    <t>特種東海製紙株式会社</t>
  </si>
  <si>
    <t>A0830</t>
  </si>
  <si>
    <t>A0831</t>
  </si>
  <si>
    <t>おきたま新電力株式会社</t>
  </si>
  <si>
    <t>A0832</t>
  </si>
  <si>
    <t>A0833</t>
  </si>
  <si>
    <t>カスタマイズドエナジーソリューションズジャパン株式会社</t>
  </si>
  <si>
    <t>A0834</t>
  </si>
  <si>
    <t>イオン株式会社</t>
  </si>
  <si>
    <r>
      <t xml:space="preserve">メニュー別の報告を行う事業者は、温対法の算定結果をこの次のシートに転記し、
</t>
    </r>
    <r>
      <rPr>
        <b/>
        <u/>
        <sz val="11"/>
        <rFont val="ＭＳ Ｐゴシック"/>
        <family val="3"/>
        <charset val="128"/>
      </rPr>
      <t>算定根拠として、温対法報告資料を都に提出してください。</t>
    </r>
    <rPh sb="4" eb="5">
      <t>ベツ</t>
    </rPh>
    <rPh sb="6" eb="8">
      <t>ホウコク</t>
    </rPh>
    <rPh sb="9" eb="10">
      <t>オコナ</t>
    </rPh>
    <rPh sb="11" eb="14">
      <t>ジギョウシャ</t>
    </rPh>
    <rPh sb="38" eb="40">
      <t>サンテイ</t>
    </rPh>
    <rPh sb="40" eb="42">
      <t>コンキョ</t>
    </rPh>
    <rPh sb="46" eb="49">
      <t>オンタイホウ</t>
    </rPh>
    <rPh sb="49" eb="51">
      <t>ホウコク</t>
    </rPh>
    <rPh sb="51" eb="53">
      <t>シリョウ</t>
    </rPh>
    <rPh sb="54" eb="55">
      <t>ト</t>
    </rPh>
    <rPh sb="56" eb="58">
      <t>テイシュツ</t>
    </rPh>
    <phoneticPr fontId="15"/>
  </si>
  <si>
    <t>※常時バックアップの際に使用する排出係数</t>
    <rPh sb="1" eb="3">
      <t>ジョウジ</t>
    </rPh>
    <rPh sb="10" eb="11">
      <t>サイ</t>
    </rPh>
    <rPh sb="12" eb="14">
      <t>シヨウ</t>
    </rPh>
    <rPh sb="16" eb="20">
      <t>ハイシュツケイスウ</t>
    </rPh>
    <phoneticPr fontId="15"/>
  </si>
  <si>
    <t>列番号</t>
    <rPh sb="0" eb="3">
      <t>レツバンゴウ</t>
    </rPh>
    <phoneticPr fontId="64"/>
  </si>
  <si>
    <t>桁数</t>
    <rPh sb="0" eb="2">
      <t>ケタスウ</t>
    </rPh>
    <phoneticPr fontId="64"/>
  </si>
  <si>
    <t>→報告を希望する場合はこの次のシートをご覧ください。</t>
    <rPh sb="1" eb="3">
      <t>ホウコク</t>
    </rPh>
    <rPh sb="4" eb="6">
      <t>キボウ</t>
    </rPh>
    <rPh sb="8" eb="10">
      <t>バアイ</t>
    </rPh>
    <rPh sb="13" eb="14">
      <t>ツギ</t>
    </rPh>
    <rPh sb="20" eb="21">
      <t>ラン</t>
    </rPh>
    <phoneticPr fontId="15"/>
  </si>
  <si>
    <t>→報告を希望しない場合は、下記の質問にお答えください。この後のシートは空欄のままご提出ください。</t>
    <rPh sb="1" eb="3">
      <t>ホウコク</t>
    </rPh>
    <rPh sb="4" eb="6">
      <t>キボウ</t>
    </rPh>
    <rPh sb="9" eb="11">
      <t>バアイ</t>
    </rPh>
    <rPh sb="13" eb="15">
      <t>カキ</t>
    </rPh>
    <rPh sb="16" eb="18">
      <t>シツモン</t>
    </rPh>
    <rPh sb="20" eb="21">
      <t>コタ</t>
    </rPh>
    <rPh sb="29" eb="30">
      <t>アト</t>
    </rPh>
    <rPh sb="35" eb="37">
      <t>クウラン</t>
    </rPh>
    <rPh sb="41" eb="43">
      <t>テイシュツ</t>
    </rPh>
    <phoneticPr fontId="15"/>
  </si>
  <si>
    <t>○報告を希望しない理由</t>
    <rPh sb="1" eb="3">
      <t>ホウコク</t>
    </rPh>
    <rPh sb="4" eb="6">
      <t>キボウ</t>
    </rPh>
    <rPh sb="9" eb="11">
      <t>リユウ</t>
    </rPh>
    <phoneticPr fontId="15"/>
  </si>
  <si>
    <t>（理由を下記ラジオボタンからお選びください）</t>
    <rPh sb="1" eb="3">
      <t>リユウ</t>
    </rPh>
    <rPh sb="4" eb="6">
      <t>カキ</t>
    </rPh>
    <rPh sb="15" eb="16">
      <t>エラ</t>
    </rPh>
    <phoneticPr fontId="15"/>
  </si>
  <si>
    <t>①東京都内へのメニュー別供給があるが、報告を希望しない</t>
  </si>
  <si>
    <t>③メニュー別供給を行っていないので報告しない</t>
  </si>
  <si>
    <t>④算定作業が間に合わなかった</t>
  </si>
  <si>
    <t>⑤組織的な意思決定が間に合わなかった</t>
  </si>
  <si>
    <t>⑥報告・公表することにメリットを感じなかった</t>
  </si>
  <si>
    <t>⑦その他　（下記の自由記述欄にご記載ください）</t>
    <phoneticPr fontId="15"/>
  </si>
  <si>
    <t>自由記述</t>
    <rPh sb="0" eb="2">
      <t>ジユウ</t>
    </rPh>
    <rPh sb="2" eb="4">
      <t>キジュツ</t>
    </rPh>
    <phoneticPr fontId="15"/>
  </si>
  <si>
    <t>○今後、電力メニューを提供する予定はありますか？（補足があれば、自由記述欄に記載をお願いします。）</t>
    <rPh sb="25" eb="27">
      <t>ホソク</t>
    </rPh>
    <rPh sb="32" eb="34">
      <t>ジユウ</t>
    </rPh>
    <rPh sb="34" eb="36">
      <t>キジュツ</t>
    </rPh>
    <rPh sb="36" eb="37">
      <t>ラン</t>
    </rPh>
    <rPh sb="38" eb="40">
      <t>キサイ</t>
    </rPh>
    <rPh sb="42" eb="43">
      <t>ネガ</t>
    </rPh>
    <phoneticPr fontId="15"/>
  </si>
  <si>
    <t>【回答】（プルダウン）</t>
    <rPh sb="1" eb="3">
      <t>カイトウ</t>
    </rPh>
    <phoneticPr fontId="15"/>
  </si>
  <si>
    <t>②全国でのメニュー別供給はあるが、東京都内への供給量は0なので報告しない</t>
    <phoneticPr fontId="15"/>
  </si>
  <si>
    <r>
      <t>調整後CO</t>
    </r>
    <r>
      <rPr>
        <vertAlign val="subscript"/>
        <sz val="9"/>
        <rFont val="ＭＳ Ｐ明朝"/>
        <family val="1"/>
        <charset val="128"/>
      </rPr>
      <t>2</t>
    </r>
    <r>
      <rPr>
        <sz val="9"/>
        <rFont val="ＭＳ Ｐ明朝"/>
        <family val="1"/>
        <charset val="128"/>
      </rPr>
      <t>排出係数
（kg-CO</t>
    </r>
    <r>
      <rPr>
        <vertAlign val="subscript"/>
        <sz val="9"/>
        <rFont val="ＭＳ Ｐ明朝"/>
        <family val="1"/>
        <charset val="128"/>
      </rPr>
      <t>2</t>
    </r>
    <r>
      <rPr>
        <sz val="9"/>
        <rFont val="ＭＳ Ｐ明朝"/>
        <family val="1"/>
        <charset val="128"/>
      </rPr>
      <t>/kWh）</t>
    </r>
    <rPh sb="0" eb="3">
      <t>チョウセイゴ</t>
    </rPh>
    <phoneticPr fontId="64"/>
  </si>
  <si>
    <t>A0835</t>
  </si>
  <si>
    <t>河原実業(株)</t>
  </si>
  <si>
    <t>A0836</t>
  </si>
  <si>
    <t>粋裕(株)</t>
  </si>
  <si>
    <t>A0837</t>
  </si>
  <si>
    <t>(一社)地域資源活用推進協会</t>
  </si>
  <si>
    <t>A0838</t>
  </si>
  <si>
    <t>(株)ｓｔｃ</t>
  </si>
  <si>
    <t>A0839</t>
  </si>
  <si>
    <t>(株)工営エナジー</t>
  </si>
  <si>
    <t>A0840</t>
  </si>
  <si>
    <t>アースシグナルソリューションズ(株)</t>
  </si>
  <si>
    <t>A0841</t>
  </si>
  <si>
    <t>日本電力供給(株)</t>
  </si>
  <si>
    <t>A0842</t>
  </si>
  <si>
    <t>青山(株)</t>
  </si>
  <si>
    <t>A0843</t>
  </si>
  <si>
    <t>シントウエナジー(株)</t>
  </si>
  <si>
    <t>A0844</t>
  </si>
  <si>
    <t>那須野ヶ原みらい電力(株)</t>
  </si>
  <si>
    <t>A0845</t>
  </si>
  <si>
    <t>ElectroRoute Japan(株)</t>
  </si>
  <si>
    <t>A0846</t>
  </si>
  <si>
    <t>(株)JERAパワートレーディング</t>
  </si>
  <si>
    <t>A0847</t>
  </si>
  <si>
    <t>柏崎あい・あーるエナジー(株)</t>
  </si>
  <si>
    <t>A0848</t>
  </si>
  <si>
    <t>おおなんきらりエネルギー(株)</t>
  </si>
  <si>
    <t>A0849</t>
  </si>
  <si>
    <t>京セラ(株)</t>
  </si>
  <si>
    <t>A0850</t>
  </si>
  <si>
    <t>ElecONE(株)</t>
  </si>
  <si>
    <t>A0851</t>
  </si>
  <si>
    <t>(株)鳥取みらい電力</t>
  </si>
  <si>
    <t>A0852</t>
  </si>
  <si>
    <t>鈴鹿グリーンエナジー(株)</t>
  </si>
  <si>
    <t>A0853</t>
  </si>
  <si>
    <t>(一社)東北自動車産業グリーンエネルギー普及協会</t>
  </si>
  <si>
    <t>A0854</t>
  </si>
  <si>
    <t>刈谷知立みらい電力(株)</t>
  </si>
  <si>
    <t>A0855</t>
  </si>
  <si>
    <t>(株)フレックス</t>
  </si>
  <si>
    <t>A0856</t>
  </si>
  <si>
    <t>(有)本郷工業</t>
  </si>
  <si>
    <t>A0857</t>
  </si>
  <si>
    <t>(株)パワーエックス</t>
  </si>
  <si>
    <t>A0858</t>
  </si>
  <si>
    <t>ＭＦＴ　Ｅｎｅｒｇｙ　ＡＰＡＣ３(株)</t>
  </si>
  <si>
    <t>A0859</t>
  </si>
  <si>
    <t>いちのみや未来エネルギー(株)</t>
  </si>
  <si>
    <t>イーレックス(株)</t>
  </si>
  <si>
    <t>リエスパワー(株)</t>
  </si>
  <si>
    <t>エバーグリーン・リテイリング(株)</t>
  </si>
  <si>
    <t>エバーグリーン・マーケティング(株)</t>
  </si>
  <si>
    <t>(株)ＳＥウイングズ</t>
  </si>
  <si>
    <t>(株)イーセル</t>
  </si>
  <si>
    <t>(株)エネット</t>
  </si>
  <si>
    <t>須賀川瓦斯(株)</t>
  </si>
  <si>
    <t>出光興産(株)</t>
  </si>
  <si>
    <t>(株)オプテージ</t>
  </si>
  <si>
    <t>エネサーブ(株)</t>
  </si>
  <si>
    <t>(株)エネワンでんき</t>
  </si>
  <si>
    <t>ミツウロコグリーンエネルギー(株)</t>
  </si>
  <si>
    <t>(株)Ｓｈａｒｅｄ　Ｅｎｅｒｇｙ</t>
  </si>
  <si>
    <t>ネクストパワーやまと(株)</t>
  </si>
  <si>
    <t>日本テクノ(株)</t>
  </si>
  <si>
    <t>中央電力エナジー(株)</t>
  </si>
  <si>
    <t>(株)Ｌｏｏｏｐ</t>
  </si>
  <si>
    <t>(株)ナンワエナジー</t>
  </si>
  <si>
    <t>静岡ガス＆パワー(株)</t>
  </si>
  <si>
    <t>荏原環境プラント(株)</t>
  </si>
  <si>
    <t>東京エコサービス(株)</t>
  </si>
  <si>
    <t>ダイヤモンドパワー(株)</t>
  </si>
  <si>
    <t>出光グリーンパワー(株)</t>
  </si>
  <si>
    <t>(株)新出光</t>
  </si>
  <si>
    <t>セントラル石油瓦斯(株)</t>
  </si>
  <si>
    <t>にちほクラウド電力(株)</t>
  </si>
  <si>
    <t>(一財)泉佐野電力　　</t>
  </si>
  <si>
    <t>コスモエネルギーソリューションズ(株)</t>
  </si>
  <si>
    <t>(株)グリーンサークル</t>
  </si>
  <si>
    <t>(株)ウエスト電力</t>
  </si>
  <si>
    <t>北海道瓦斯(株)</t>
  </si>
  <si>
    <t>アルカナエナジー(株)</t>
  </si>
  <si>
    <t>(株)日本エナジーバンク</t>
  </si>
  <si>
    <t>新エネルギー開発(株)</t>
  </si>
  <si>
    <t>伊藤忠エネクス(株)</t>
  </si>
  <si>
    <t>(株)Ｖ－Ｐｏｗｅｒ</t>
  </si>
  <si>
    <t>大和エネルギー(株)</t>
  </si>
  <si>
    <t>大阪瓦斯(株)</t>
  </si>
  <si>
    <t>エフビットコミュニケーションズ(株)　</t>
  </si>
  <si>
    <t>ＥＮＥＯＳ(株)</t>
  </si>
  <si>
    <t>真庭バイオエネルギー(株)</t>
  </si>
  <si>
    <t>三井物産(株)</t>
  </si>
  <si>
    <t>オリックス(株)</t>
  </si>
  <si>
    <t>(株)エネサンス関東</t>
  </si>
  <si>
    <t>(株)ＵＰＤＡＴＥＲ</t>
  </si>
  <si>
    <t>シン・エナジー(株)</t>
  </si>
  <si>
    <t>(株)サニックス</t>
  </si>
  <si>
    <t>(株)コンシェルジュ</t>
  </si>
  <si>
    <t>(株)アイ・グリッド・ソリューションズ</t>
  </si>
  <si>
    <t>サミットエナジー(株)</t>
  </si>
  <si>
    <t>リコージャパン(株)</t>
  </si>
  <si>
    <t>(株)エネルギア・ソリューション・アンド・サービス</t>
  </si>
  <si>
    <t>東京ガス(株)</t>
  </si>
  <si>
    <t>テス・エンジニアリング(株)</t>
  </si>
  <si>
    <t>青梅ガス(株)</t>
  </si>
  <si>
    <t>(株)イーネットワークシステムズ</t>
  </si>
  <si>
    <t>(株)エネアーク関東</t>
  </si>
  <si>
    <t>(株)東急パワーサプライ</t>
  </si>
  <si>
    <t>王子・伊藤忠エネクス電力販売(株)</t>
  </si>
  <si>
    <t>伊藤忠商事(株)</t>
  </si>
  <si>
    <t>(株)エコスタイル</t>
  </si>
  <si>
    <t>入間ガス(株)</t>
  </si>
  <si>
    <t>テプコカスタマーサービス(株)</t>
  </si>
  <si>
    <t>(株)とんでんホールディングス</t>
  </si>
  <si>
    <t>日鉄エンジニアリング(株)</t>
  </si>
  <si>
    <t>ａｕエネルギー＆ライフ(株)</t>
  </si>
  <si>
    <t>イワタニ関東(株)</t>
  </si>
  <si>
    <t>イワタニ首都圏(株)</t>
  </si>
  <si>
    <t>サーラｅエナジー(株)</t>
  </si>
  <si>
    <t>(株)地球クラブ</t>
  </si>
  <si>
    <t>(株)エコア</t>
  </si>
  <si>
    <t>西部瓦斯(株)</t>
  </si>
  <si>
    <t>東邦ガス(株)</t>
  </si>
  <si>
    <t>シナネン(株)</t>
  </si>
  <si>
    <t>(株)シナジアパワー</t>
  </si>
  <si>
    <t>カワサキグリーンエナジー(株)</t>
  </si>
  <si>
    <t>大一ガス(株)</t>
  </si>
  <si>
    <t>(株)リミックスポイント</t>
  </si>
  <si>
    <t>(株)中海テレビ放送</t>
  </si>
  <si>
    <t>パシフィックパワー(株)</t>
  </si>
  <si>
    <t>(株)いちたかガスワン</t>
  </si>
  <si>
    <t>(株)ジェイコムウエスト</t>
  </si>
  <si>
    <t>(株)ジェイコム埼玉・東日本</t>
  </si>
  <si>
    <t>(株)ジェイコム札幌</t>
  </si>
  <si>
    <t>(株)ジェイコム湘南・神奈川</t>
  </si>
  <si>
    <t>(株)ジェイコム千葉</t>
  </si>
  <si>
    <t>(株)ジェイコム東京</t>
  </si>
  <si>
    <t>土浦ケーブルテレビ(株)</t>
  </si>
  <si>
    <t>鹿児島電力(株)</t>
  </si>
  <si>
    <t>太陽ガス(株)</t>
  </si>
  <si>
    <t>アーバンエナジー(株)</t>
  </si>
  <si>
    <t>パワーネクスト(株)</t>
  </si>
  <si>
    <t>(合)北上新電力</t>
  </si>
  <si>
    <t>パーパススマートパワー(株)</t>
  </si>
  <si>
    <t>(株)タクマエナジー</t>
  </si>
  <si>
    <t>(株)スマートテック</t>
  </si>
  <si>
    <t>水戸電力(株)</t>
  </si>
  <si>
    <t>丸紅新電力(株)</t>
  </si>
  <si>
    <t>ダイネン(株)</t>
  </si>
  <si>
    <t>奈良電力(株)</t>
  </si>
  <si>
    <t>日立造船(株)</t>
  </si>
  <si>
    <t>大東ガス(株)</t>
  </si>
  <si>
    <t>パナソニックオペレーショナルエクセレンス(株)</t>
  </si>
  <si>
    <t>アストモスエネルギー(株)</t>
  </si>
  <si>
    <t>(株)関電エネルギーソリューション</t>
  </si>
  <si>
    <t>マッコーリーエナジージャパン(株)</t>
  </si>
  <si>
    <t>ＭＣリテールエナジー(株)</t>
  </si>
  <si>
    <t>(株)北九州パワー</t>
  </si>
  <si>
    <t>武州瓦斯(株)</t>
  </si>
  <si>
    <t>リニューアブル・ジャパン(株)</t>
  </si>
  <si>
    <t>大垣ガス(株)</t>
  </si>
  <si>
    <t>(株)藤田商店</t>
  </si>
  <si>
    <t>(株)ケーブルネット下関</t>
  </si>
  <si>
    <t>(株)ジェイコム九州</t>
  </si>
  <si>
    <t>(株)グローバルエンジニアリング</t>
  </si>
  <si>
    <t>九州エナジー(株)</t>
  </si>
  <si>
    <t>(株)トヨタエナジーソリューションズ</t>
  </si>
  <si>
    <t>(株)エナリス・パワー・マーケティング</t>
  </si>
  <si>
    <t>歌舞伎エナジー(株)</t>
  </si>
  <si>
    <t>みやまスマートエネルギー(株)</t>
  </si>
  <si>
    <t>エフィシエント(株)</t>
  </si>
  <si>
    <t>(株)生活クラブエナジー</t>
  </si>
  <si>
    <t>(株)シーエナジー</t>
  </si>
  <si>
    <t>角栄ガス(株)</t>
  </si>
  <si>
    <t>京葉瓦斯(株)</t>
  </si>
  <si>
    <t>凸版印刷(株)</t>
  </si>
  <si>
    <t>伊勢崎ガス(株)</t>
  </si>
  <si>
    <t>キヤノンマーケティングジャパン(株)</t>
  </si>
  <si>
    <t>(株)とっとり市民電力</t>
  </si>
  <si>
    <t>(株)イーエムアイ</t>
  </si>
  <si>
    <t>佐野瓦斯(株)</t>
  </si>
  <si>
    <t>桐生瓦斯(株)</t>
  </si>
  <si>
    <t>森の電力(株)</t>
  </si>
  <si>
    <t>大和ハウス工業(株)　</t>
  </si>
  <si>
    <t>ＨＴＢエナジー(株)</t>
  </si>
  <si>
    <t>(株)アシストワンエナジー</t>
  </si>
  <si>
    <t>(株)フソウ・エナジー</t>
  </si>
  <si>
    <t>(株)日本エコシステム</t>
  </si>
  <si>
    <t>湘南電力(株)</t>
  </si>
  <si>
    <t>大東建託パートナーズ(株)</t>
  </si>
  <si>
    <t>Ｊａｐａｎ電力(株)</t>
  </si>
  <si>
    <t>電源開発(株)</t>
  </si>
  <si>
    <t>鈴与商事(株)</t>
  </si>
  <si>
    <t>(株)バランスハーツ</t>
  </si>
  <si>
    <t>ワタミエナジー(株)</t>
  </si>
  <si>
    <t>(株)パルシステム電力</t>
  </si>
  <si>
    <t>ＳＢパワー(株)</t>
  </si>
  <si>
    <t>ＮＦパワーサービス(株)</t>
  </si>
  <si>
    <t>ひおき地域エネルギー(株)</t>
  </si>
  <si>
    <t>和歌山電力(株)</t>
  </si>
  <si>
    <t>日本瓦斯(株)(旧：(株)エナジードリーム)</t>
  </si>
  <si>
    <t>(株)トドック電力</t>
  </si>
  <si>
    <t>MBエナジー(株)</t>
  </si>
  <si>
    <t>九電みらいエナジー(株)</t>
  </si>
  <si>
    <t>(株)ミツウロコヴェッセル</t>
  </si>
  <si>
    <t>(株)フォレストパワー</t>
  </si>
  <si>
    <t>日高都市ガス(株)</t>
  </si>
  <si>
    <t>(株)アドバンテック</t>
  </si>
  <si>
    <t>ZEパワー(株)</t>
  </si>
  <si>
    <t>ローカルエナジー(株)</t>
  </si>
  <si>
    <t>エネックス(株)</t>
  </si>
  <si>
    <t>バンプージャパン(株)</t>
  </si>
  <si>
    <t>(株)レクスポート</t>
  </si>
  <si>
    <t>なでしこ電力(株)</t>
  </si>
  <si>
    <t>日田グリーン電力(株)</t>
  </si>
  <si>
    <t>(株)津軽あっぷるパワー</t>
  </si>
  <si>
    <t>(株)花巻銀河パワー</t>
  </si>
  <si>
    <t>埼玉ガス(株)</t>
  </si>
  <si>
    <t>宮崎パワーライン(株)</t>
  </si>
  <si>
    <t>(株)パワー・オプティマイザー</t>
  </si>
  <si>
    <t>(株)エネルギー・オプティマイザー</t>
  </si>
  <si>
    <t>(株)Ｕ－ＰＯＷＥＲ</t>
  </si>
  <si>
    <t>(株)ＴＴＳパワー</t>
  </si>
  <si>
    <t>(株)パネイル</t>
  </si>
  <si>
    <t>(株)岩手ウッドパワー</t>
  </si>
  <si>
    <t>里山パワーワークス(株)</t>
  </si>
  <si>
    <t>(株)中之条パワー</t>
  </si>
  <si>
    <t>日産トレーデイング(株)</t>
  </si>
  <si>
    <t>ＪＡＧ国際エナジー(株)</t>
  </si>
  <si>
    <t>Ｎｅｘｔ　Ｐｏｗｅｒ(株)</t>
  </si>
  <si>
    <t>伊藤忠エネクスホームライフ西日本(株)</t>
  </si>
  <si>
    <t>東芝エネルギーシステムズ(株)</t>
  </si>
  <si>
    <t>グリーナ(株)</t>
  </si>
  <si>
    <t>はりま電力(株)</t>
  </si>
  <si>
    <t>(株)浜松新電力</t>
  </si>
  <si>
    <t>ゼロワットパワー(株)</t>
  </si>
  <si>
    <t>アストマックス(株)</t>
  </si>
  <si>
    <t>(株)やまがた新電力</t>
  </si>
  <si>
    <t>(一社)東松島みらいとし機構</t>
  </si>
  <si>
    <t>(株)グリーンパワー大東</t>
  </si>
  <si>
    <t>(株)Ｋｅｎｅｓエネルギーサービス</t>
  </si>
  <si>
    <t>(株)シーラパワー</t>
  </si>
  <si>
    <t>御所野縄文電力(株)</t>
  </si>
  <si>
    <t>(株)カーボンニュートラル</t>
  </si>
  <si>
    <t>宮古新電力(株)</t>
  </si>
  <si>
    <t>長崎地域電力(株)</t>
  </si>
  <si>
    <t>(株)エネアーク関西</t>
  </si>
  <si>
    <t>近畿電力(株)</t>
  </si>
  <si>
    <t>新電力おおいた(株)</t>
  </si>
  <si>
    <t>(株)日本セレモニー</t>
  </si>
  <si>
    <t>(株)池見石油店</t>
  </si>
  <si>
    <t>芝浦電力(株)</t>
  </si>
  <si>
    <t>本田技研工業(株)</t>
  </si>
  <si>
    <t>エコエンジニアリング(株)</t>
  </si>
  <si>
    <t>(株)地域創生ホールディングス</t>
  </si>
  <si>
    <t>スズカ電工(株)</t>
  </si>
  <si>
    <t>(株)エーコープサービス</t>
  </si>
  <si>
    <t>サンリン(株)</t>
  </si>
  <si>
    <t>(株)宮崎ガスリビング</t>
  </si>
  <si>
    <t>山陰エレキ・アライアンス(株)</t>
  </si>
  <si>
    <t>(株)ジョヴィ</t>
  </si>
  <si>
    <t>ミライフ東日本(株)</t>
  </si>
  <si>
    <t>豊通エネルギー(株)</t>
  </si>
  <si>
    <t>(株)ウッドエナジー</t>
  </si>
  <si>
    <t>山陰酸素工業(株)</t>
  </si>
  <si>
    <t>武陽ガス(株)</t>
  </si>
  <si>
    <t>ツネイシＣバリューズ(株)</t>
  </si>
  <si>
    <t>北海道電力(株)</t>
  </si>
  <si>
    <t>東北電力(株)</t>
  </si>
  <si>
    <t>東京電力エナジーパートナー(株)</t>
  </si>
  <si>
    <t>中部電力ミライズ(株)</t>
  </si>
  <si>
    <t>北陸電力(株)</t>
  </si>
  <si>
    <t>関西電力(株)</t>
  </si>
  <si>
    <t>中国電力(株)</t>
  </si>
  <si>
    <t>四国電力(株)</t>
  </si>
  <si>
    <t>九州電力(株)</t>
  </si>
  <si>
    <t>沖縄電力(株)</t>
  </si>
  <si>
    <t>北日本石油(株)</t>
  </si>
  <si>
    <t>千葉電力(株)</t>
  </si>
  <si>
    <t>(株)坊っちゃん電力</t>
  </si>
  <si>
    <t>やめエネルギー(株)</t>
  </si>
  <si>
    <t>(株)アースインフィニティ</t>
  </si>
  <si>
    <t>足利ガス(株)</t>
  </si>
  <si>
    <t>(株)Ｍｉｓｕｍｉ</t>
  </si>
  <si>
    <t>米子瓦斯(株)</t>
  </si>
  <si>
    <t>(株)エルピオ</t>
  </si>
  <si>
    <t>浜田ガス(株)</t>
  </si>
  <si>
    <t>(株)アメニティ電力</t>
  </si>
  <si>
    <t>新電力フロンティア(株)</t>
  </si>
  <si>
    <t>ふくのしま電力(株)</t>
  </si>
  <si>
    <t>GPSSホールディングス(株)</t>
  </si>
  <si>
    <t>岡田建設(株)</t>
  </si>
  <si>
    <t>出雲ガス(株)</t>
  </si>
  <si>
    <t>富山電力(株)</t>
  </si>
  <si>
    <t>(一社)グリーンコープでんき</t>
  </si>
  <si>
    <t>(公財)東京都環境公社</t>
  </si>
  <si>
    <t>三井物産プラントシステム(株)</t>
  </si>
  <si>
    <t>イオンディライト(株)</t>
  </si>
  <si>
    <t>NECフィールディング(株)</t>
  </si>
  <si>
    <t>(株)ファミリーネット・ジャパン</t>
  </si>
  <si>
    <t>(株)アドバリュー</t>
  </si>
  <si>
    <t>ＭＫステーションズ(株)</t>
  </si>
  <si>
    <t>日本製紙木材(株)</t>
  </si>
  <si>
    <t>フラワーペイメント(株)</t>
  </si>
  <si>
    <t>(株)ＪＴＢコミュニケーションデザイン</t>
  </si>
  <si>
    <t>奈良総合リサイクルセンター(株)</t>
  </si>
  <si>
    <t>積水化学工業(株)</t>
  </si>
  <si>
    <t>(株)ユーミ―総合研究所</t>
  </si>
  <si>
    <t>全農エネルギー(株)</t>
  </si>
  <si>
    <t>(株)ハルエネ</t>
  </si>
  <si>
    <t>三愛オブリ(株)</t>
  </si>
  <si>
    <t>(株)リケン工業</t>
  </si>
  <si>
    <t>(株)ビビット</t>
  </si>
  <si>
    <t>(株)おおた電力</t>
  </si>
  <si>
    <t>センチュリー・エナジー(株)</t>
  </si>
  <si>
    <t>伊藤忠プランテック(株)</t>
  </si>
  <si>
    <t>(株)オカモト</t>
  </si>
  <si>
    <t>アジアバンクホールディングス(株)</t>
  </si>
  <si>
    <t>キタコー(株)</t>
  </si>
  <si>
    <t>RYOKI ENERGY(株)</t>
  </si>
  <si>
    <t>(株)大林クリーンエナジー</t>
  </si>
  <si>
    <t>香川電力(株)　</t>
  </si>
  <si>
    <t>(株)ＰｉｎＴ</t>
  </si>
  <si>
    <t>(株)沖縄ガスニューパワー</t>
  </si>
  <si>
    <t>諏訪瓦斯(株)</t>
  </si>
  <si>
    <t>エッセンシャルエナジー(株)</t>
  </si>
  <si>
    <t>(株)エージーピー　</t>
  </si>
  <si>
    <t>神栖パワープラントセールス(合)</t>
  </si>
  <si>
    <t>(株)いちき串木野電力</t>
  </si>
  <si>
    <t>四つ葉電力(株)</t>
  </si>
  <si>
    <t>西武ガス(株)</t>
  </si>
  <si>
    <t>松本ガス(株)</t>
  </si>
  <si>
    <t>(株)日本省電</t>
  </si>
  <si>
    <t>ＦＴエナジー(株)</t>
  </si>
  <si>
    <t>南部だんだんエナジー(株)</t>
  </si>
  <si>
    <t>(株)エフエネ</t>
  </si>
  <si>
    <t>こなんウルトラパワー(株)</t>
  </si>
  <si>
    <t>(株)ＣＨＩＢＡむつざわエナジー</t>
  </si>
  <si>
    <t>(株)関西空調　</t>
  </si>
  <si>
    <t>奥出雲電力(株)</t>
  </si>
  <si>
    <t>清水建設(株)</t>
  </si>
  <si>
    <t>中央電力(株)</t>
  </si>
  <si>
    <t>(株)成田香取エネルギー</t>
  </si>
  <si>
    <t>(株)ネットプライスエナジー</t>
  </si>
  <si>
    <t>三光(株)</t>
  </si>
  <si>
    <t>東罐商事(株)</t>
  </si>
  <si>
    <t>グローバルソリューションサービス(株)</t>
  </si>
  <si>
    <t>(株)ＣＷＳ</t>
  </si>
  <si>
    <t>(株)インボイス</t>
  </si>
  <si>
    <t>ふくしま新電力(株)</t>
  </si>
  <si>
    <t>ティーダッシュ(合)</t>
  </si>
  <si>
    <t>(株)エネクスライフサービス</t>
  </si>
  <si>
    <t>ネイチャーエナジー小国(株)</t>
  </si>
  <si>
    <t>リエスパワーネクスト(株)</t>
  </si>
  <si>
    <t>山本商事(株)</t>
  </si>
  <si>
    <t>エネルギーパワー(株)</t>
  </si>
  <si>
    <t>(株)グリムスパワー</t>
  </si>
  <si>
    <t>日本ファシリティ・ソリューション(株)</t>
  </si>
  <si>
    <t>(株)登米電力</t>
  </si>
  <si>
    <t>自然電力(株)</t>
  </si>
  <si>
    <t>(株)オノプロックス</t>
  </si>
  <si>
    <t>本庄ガス(株)</t>
  </si>
  <si>
    <t>(株)フィット</t>
  </si>
  <si>
    <t>青森県民エナジー(株)</t>
  </si>
  <si>
    <t>国際航業(株)</t>
  </si>
  <si>
    <t>ローカルでんき(株)</t>
  </si>
  <si>
    <t>(株)明治産業</t>
  </si>
  <si>
    <t>岡山電力(株)</t>
  </si>
  <si>
    <t>ミライフ(株)</t>
  </si>
  <si>
    <t>(株)翠光トップライン</t>
  </si>
  <si>
    <t>楽天エナジー(株)</t>
  </si>
  <si>
    <t>うすきエネルギー(株)</t>
  </si>
  <si>
    <t>(株)トーヨーエネルギーファーム</t>
  </si>
  <si>
    <t>森のエネルギー(株)</t>
  </si>
  <si>
    <t>岐阜電力(株)</t>
  </si>
  <si>
    <t>格安電力(株)</t>
  </si>
  <si>
    <t>(株)ゼック</t>
  </si>
  <si>
    <t>(株)エスケーエナジー</t>
  </si>
  <si>
    <t>名南共同エネルギー(株)</t>
  </si>
  <si>
    <t>Ａｐａｍａｎ　Ｅｎｅｒｇｙ(株)</t>
  </si>
  <si>
    <t>アンビット・エナジー・ジャパン(合)</t>
  </si>
  <si>
    <t>(株)ＴＯＫＹＯ油電力</t>
  </si>
  <si>
    <t>大分ケーブルテレコム(株)</t>
  </si>
  <si>
    <t>アストマックス・エネルギー(合)</t>
  </si>
  <si>
    <t>寝屋川電力(株)</t>
  </si>
  <si>
    <t>富士山電力(株)</t>
  </si>
  <si>
    <t>石川電力(株)</t>
  </si>
  <si>
    <t>福井電力(株)</t>
  </si>
  <si>
    <t>(株)MKエネルギー</t>
  </si>
  <si>
    <t>(株)Ｏｐｔｉｍｉｚｅｄ　Ｅｎｅｒｇｙ</t>
  </si>
  <si>
    <t>エネラボ(株)</t>
  </si>
  <si>
    <t>(株)ネクシィーズ・ゼロ</t>
  </si>
  <si>
    <t>地元電力(株)</t>
  </si>
  <si>
    <t>横浜ウォーター(株)</t>
  </si>
  <si>
    <t>スマートエナジー磐田(株)</t>
  </si>
  <si>
    <t>そうまＩグリッド(合)</t>
  </si>
  <si>
    <t>第一日本電力(株)</t>
  </si>
  <si>
    <t>RWE Supply &amp; Trading Japan(株)</t>
  </si>
  <si>
    <t>新潟県民電力(株)</t>
  </si>
  <si>
    <t>エネトレード(株)</t>
  </si>
  <si>
    <t>(株)サンヴィレッジ</t>
  </si>
  <si>
    <t>Ｍｙシティ電力(株)</t>
  </si>
  <si>
    <t>ニシムラ(株)</t>
  </si>
  <si>
    <t>(株)さくら新電力</t>
  </si>
  <si>
    <t>(株)グローアップ</t>
  </si>
  <si>
    <t>佐賀電力(株)</t>
  </si>
  <si>
    <t>大分県民電力(株)</t>
  </si>
  <si>
    <t>いこま市民パワー(株)</t>
  </si>
  <si>
    <t>(株)コープでんき東北</t>
  </si>
  <si>
    <t>おもてなし山形(株)</t>
  </si>
  <si>
    <t>長野都市ガス(株)</t>
  </si>
  <si>
    <t>上田ガス(株)</t>
  </si>
  <si>
    <t>日本瓦斯(株)</t>
  </si>
  <si>
    <t>(株)内藤工業所</t>
  </si>
  <si>
    <t>(株)シグナストラスト</t>
  </si>
  <si>
    <t>ゲーテハウス(株)</t>
  </si>
  <si>
    <t>(株)恒電社</t>
  </si>
  <si>
    <t>岩手電力(株)</t>
  </si>
  <si>
    <t>ＪＰエネルギー(株)</t>
  </si>
  <si>
    <t>兵庫電力(株)</t>
  </si>
  <si>
    <t>大和ライフエナジア(株)</t>
  </si>
  <si>
    <t>京都新電力(株)</t>
  </si>
  <si>
    <t>(株)エースタイル</t>
  </si>
  <si>
    <t>Ｃｏｃｏテラスたがわ(株)</t>
  </si>
  <si>
    <t>東北電力エナジートレーディング(株)</t>
  </si>
  <si>
    <t>(株)横浜環境デザイン</t>
  </si>
  <si>
    <t>(株)まち未来製作所</t>
  </si>
  <si>
    <t>ＴＲＥＮＤＥ(株)</t>
  </si>
  <si>
    <t>(株)どさんこパワー</t>
  </si>
  <si>
    <t>トリニティエナジー(株)</t>
  </si>
  <si>
    <t>ワンワールドエナジー(株)</t>
  </si>
  <si>
    <t>みなとみらい電力(株)</t>
  </si>
  <si>
    <t>日本電灯電力販売(株)</t>
  </si>
  <si>
    <t>(株)ＬＩＸＩＬ　ＴＥＰＣＯ　スマートパートナーズ</t>
  </si>
  <si>
    <t>(株)ＮＥＸＴ　ＯＮＥ</t>
  </si>
  <si>
    <t>三菱瓦斯化学(株)</t>
  </si>
  <si>
    <t>(株)ユビニティー</t>
  </si>
  <si>
    <t>(株)宮交シティ</t>
  </si>
  <si>
    <t>(株)アルファライズ</t>
  </si>
  <si>
    <t>おおすみ半島スマートエネルギー(株)</t>
  </si>
  <si>
    <t>オリオンエナジー(合)</t>
  </si>
  <si>
    <t>おきなわコープエナジー(株)</t>
  </si>
  <si>
    <t>久慈地域エネルギー(株)</t>
  </si>
  <si>
    <t>弘前ガス(株)</t>
  </si>
  <si>
    <t>(株)フォーバルテレコム　</t>
  </si>
  <si>
    <t>(株)グランデータ</t>
  </si>
  <si>
    <t>くるめエネルギー(株)</t>
  </si>
  <si>
    <t>(株)はまエネ</t>
  </si>
  <si>
    <t>松阪新電力(株)</t>
  </si>
  <si>
    <t>ヒューリックプロパティソリューション(株)</t>
  </si>
  <si>
    <t>宮崎電力(株)</t>
  </si>
  <si>
    <t>みの市民エネルギー(株)</t>
  </si>
  <si>
    <t>三友エンテック(株)</t>
  </si>
  <si>
    <t>東京電力リニューアブルパワー(株)</t>
  </si>
  <si>
    <t>府中・調布まちなかエナジー(株)</t>
  </si>
  <si>
    <t>伊勢志摩電力(株)</t>
  </si>
  <si>
    <t>九州スポーツ電力(株)</t>
  </si>
  <si>
    <t>(株)ＣＤエナジーダイレクト</t>
  </si>
  <si>
    <t>ジニーエナジー(合)</t>
  </si>
  <si>
    <t>(株)エネコード</t>
  </si>
  <si>
    <t>(株)ぶんごおおのエナジー</t>
  </si>
  <si>
    <t>ヴィジョナリーパワー(株)</t>
  </si>
  <si>
    <t>有明エナジー(株)</t>
  </si>
  <si>
    <t>みちのくエコランドマネジメント(株)</t>
  </si>
  <si>
    <t>厚木瓦斯(株)</t>
  </si>
  <si>
    <t>(株)エネ・ビジョン</t>
  </si>
  <si>
    <t>イワタニ三重(株)</t>
  </si>
  <si>
    <t>(株)マルヰ</t>
  </si>
  <si>
    <t>大多喜ガス(株)</t>
  </si>
  <si>
    <t>ベスト・ウイング(株)</t>
  </si>
  <si>
    <t>鈴与電力(株)</t>
  </si>
  <si>
    <t>コープ電力(株)</t>
  </si>
  <si>
    <t>亀岡ふるさとエナジー(株)</t>
  </si>
  <si>
    <t>(株)織戸組</t>
  </si>
  <si>
    <t>ふかやｅパワー(株)</t>
  </si>
  <si>
    <t>(株)Ｌｉｎｋ　Ｌｉｆｅ</t>
  </si>
  <si>
    <t>淡路島電力(株)</t>
  </si>
  <si>
    <t>(株)AIサポート</t>
  </si>
  <si>
    <t>(株)グローバルキャスト</t>
  </si>
  <si>
    <t>日本エネルギー総合システム(株)</t>
  </si>
  <si>
    <t>イワタニ東海(株)</t>
  </si>
  <si>
    <t>(株)デライトアップ</t>
  </si>
  <si>
    <t>イーゲート(株)</t>
  </si>
  <si>
    <t>(株)ところざわ未来電力</t>
  </si>
  <si>
    <t>朝日ガスエナジー(株)</t>
  </si>
  <si>
    <t>(株)エネファント</t>
  </si>
  <si>
    <t>(株)エスエナジー</t>
  </si>
  <si>
    <t>ゼロテレコム(株)</t>
  </si>
  <si>
    <t>(株)Ｍｐｏｗｅｒ</t>
  </si>
  <si>
    <t>秩父新電力(株)</t>
  </si>
  <si>
    <t>みよしエナジー(株)</t>
  </si>
  <si>
    <t>Trailstone(合)</t>
  </si>
  <si>
    <t>東日本ガス(株)</t>
  </si>
  <si>
    <t>東彩ガス(株)</t>
  </si>
  <si>
    <t>綿半パートナーズ(株)</t>
  </si>
  <si>
    <t>(株)ｋａｒｃｈ</t>
  </si>
  <si>
    <t>(株)くきつ</t>
  </si>
  <si>
    <t>(株)フィリッジ</t>
  </si>
  <si>
    <t>森の灯り(株)</t>
  </si>
  <si>
    <t>(株)かみでん里山公社</t>
  </si>
  <si>
    <t>ワイズテレコム(株)</t>
  </si>
  <si>
    <t>(株)三郷ひまわりエナジー</t>
  </si>
  <si>
    <t>(株)球磨村森電力</t>
  </si>
  <si>
    <t>北日本ガス(株)</t>
  </si>
  <si>
    <t>熊本電力(株)</t>
  </si>
  <si>
    <t>(株)エコログ</t>
  </si>
  <si>
    <t>飯田まちづくり電力(株)</t>
  </si>
  <si>
    <t>イワタニ長野(株)</t>
  </si>
  <si>
    <t>シェルジャパン(株)</t>
  </si>
  <si>
    <t>(株)クボタ</t>
  </si>
  <si>
    <t>石油資源開発(株)</t>
  </si>
  <si>
    <t>越後天然ガス(株)</t>
  </si>
  <si>
    <t>(株)大仙こまちパワー</t>
  </si>
  <si>
    <t>坂戸ガス(株)</t>
  </si>
  <si>
    <t>(株)デベロップ</t>
  </si>
  <si>
    <t>(株)テレ・マーカー</t>
  </si>
  <si>
    <t>銚子電力(株)</t>
  </si>
  <si>
    <t>ＭＧＣエネルギー(株)</t>
  </si>
  <si>
    <t>福島フェニックス電力(株)</t>
  </si>
  <si>
    <t>あんしん電力(合)</t>
  </si>
  <si>
    <t>(株)美作国電力</t>
  </si>
  <si>
    <t>エア・ウォーター(株)</t>
  </si>
  <si>
    <t>(株)サンジュニア</t>
  </si>
  <si>
    <t>八幡商事(株)</t>
  </si>
  <si>
    <t>おいでんエネルギー(株)</t>
  </si>
  <si>
    <t>(株)イシオ</t>
  </si>
  <si>
    <t>北陸電力ビズ・エナジーソリューション(株)</t>
  </si>
  <si>
    <t>リニューアブルトレード(株)</t>
  </si>
  <si>
    <t>加賀市総合サービス(株)</t>
  </si>
  <si>
    <t>丸紅伊那みらいでんき(株)</t>
  </si>
  <si>
    <t>富士山エナジー(株)</t>
  </si>
  <si>
    <t>(株)エナネス</t>
  </si>
  <si>
    <t>ＷＳエナジー(株)</t>
  </si>
  <si>
    <t>TERA Energy(株)</t>
  </si>
  <si>
    <t>(株)ケアネス</t>
  </si>
  <si>
    <t>ＭＣＰＤ(株)</t>
  </si>
  <si>
    <t>テラスライト(株)</t>
  </si>
  <si>
    <t>グリーンシティこばやし(株)</t>
  </si>
  <si>
    <t>(株)吉田石油店</t>
  </si>
  <si>
    <t>スマートエナジー熊本(株)</t>
  </si>
  <si>
    <t>福山未来エナジー(株)</t>
  </si>
  <si>
    <t>(株)Kエナジー</t>
  </si>
  <si>
    <t>(株)メディオテック</t>
  </si>
  <si>
    <t>(株)Ｓａｎｋｏ　ＩＢ</t>
  </si>
  <si>
    <t>AOIエネルギーソリューション(株)</t>
  </si>
  <si>
    <t>五島市民電力(株)</t>
  </si>
  <si>
    <t>電力保全サービス(株)</t>
  </si>
  <si>
    <t>リストプロパティーズ(株)</t>
  </si>
  <si>
    <t>ENECHANGE(株)</t>
  </si>
  <si>
    <t>(株)インフォシステム</t>
  </si>
  <si>
    <t>(株)情熱電力</t>
  </si>
  <si>
    <t>バンプーパワートレーディング(合)</t>
  </si>
  <si>
    <t>(株)エイチティーピー</t>
  </si>
  <si>
    <t>(株)センカク</t>
  </si>
  <si>
    <t>新電力いばらき(株)</t>
  </si>
  <si>
    <t>緑屋電気(株)</t>
  </si>
  <si>
    <t>(株)日精協サービスセンター</t>
  </si>
  <si>
    <t>(株)ミナサポ</t>
  </si>
  <si>
    <t>唐津電力(株)</t>
  </si>
  <si>
    <t>ＲＥ１００電力(株)</t>
  </si>
  <si>
    <t>日本エネルギーファーム(株)</t>
  </si>
  <si>
    <t>(一社)フライングエステート</t>
  </si>
  <si>
    <t>(株)イーネットワーク</t>
  </si>
  <si>
    <t>バイオガスエナジー(株)</t>
  </si>
  <si>
    <t>スマートエコエナジー(株)</t>
  </si>
  <si>
    <t>(株)ＬＥＮＥＴＳ</t>
  </si>
  <si>
    <t>(株)あおぞら</t>
  </si>
  <si>
    <t>アイエスジー(株)</t>
  </si>
  <si>
    <t>(株)富士山電力</t>
  </si>
  <si>
    <t>堀川産業(株)</t>
  </si>
  <si>
    <t>(株)プラニカ</t>
  </si>
  <si>
    <t>(株)シェアリングエネルギー</t>
  </si>
  <si>
    <t>新電力新潟(株)</t>
  </si>
  <si>
    <t>(株)横須賀アーバンウッドパワー</t>
  </si>
  <si>
    <t>気仙沼グリーンエナジー(株)</t>
  </si>
  <si>
    <t>(株)ユーラスグリーンエナジー</t>
  </si>
  <si>
    <t>(株)サイホープロパティーズ</t>
  </si>
  <si>
    <t>ネミー(株)</t>
  </si>
  <si>
    <t>GYROHOLDINGS(株)</t>
  </si>
  <si>
    <t>京セラ関電エナジー(合)</t>
  </si>
  <si>
    <t>(株)Energy Concierge</t>
  </si>
  <si>
    <t>酒田天然瓦斯(株)</t>
  </si>
  <si>
    <t>東亜ガス(株)</t>
  </si>
  <si>
    <t>(株)三河の山里コミュニティパワー</t>
  </si>
  <si>
    <t>新潟スワンエナジー(株)</t>
  </si>
  <si>
    <t>エコ健システム(株)</t>
  </si>
  <si>
    <t>グリーンピープルズパワー(株)</t>
  </si>
  <si>
    <t>レネックスホールディングス(株)</t>
  </si>
  <si>
    <t>レネックス電力(合)</t>
  </si>
  <si>
    <t>(株)マルイファシリティーズ</t>
  </si>
  <si>
    <t>(株)デンケン</t>
  </si>
  <si>
    <t>(株)東名</t>
  </si>
  <si>
    <t>北海道電力コクリエーション(株)</t>
  </si>
  <si>
    <t>ＮＴＴアノードエナジー(株)</t>
  </si>
  <si>
    <t>スマート電気(株)</t>
  </si>
  <si>
    <t>(株)唐津パワーホールディングス</t>
  </si>
  <si>
    <t>(株)クリーンエネルギー総合研究所</t>
  </si>
  <si>
    <t>(株)スマートエナジー</t>
  </si>
  <si>
    <t>新電力(株)</t>
  </si>
  <si>
    <t>(株)かづのパワー</t>
  </si>
  <si>
    <t>ＵＮＩＶＥＲＧＹ(株)</t>
  </si>
  <si>
    <t>ＪＲ西日本住宅サービス(株)</t>
  </si>
  <si>
    <t>(株)アイキューブ・マーケティング</t>
  </si>
  <si>
    <t>デジタルグリッド(株)</t>
  </si>
  <si>
    <t>ワタミエコパワー(株)</t>
  </si>
  <si>
    <t>(株)西九州させぼパワーズ</t>
  </si>
  <si>
    <t>たんたんエナジー(株)</t>
  </si>
  <si>
    <t>(株)能勢・豊能まちづくり</t>
  </si>
  <si>
    <t>yh(株)</t>
  </si>
  <si>
    <t>(株)再エネ思考電力</t>
  </si>
  <si>
    <t>(株)スマート</t>
  </si>
  <si>
    <t>(株)ジャパネットサービスイノベーション</t>
  </si>
  <si>
    <t>かみすでんき(株)</t>
  </si>
  <si>
    <t>(株)リクルート</t>
  </si>
  <si>
    <t>ＫＢＮ(株)</t>
  </si>
  <si>
    <t>(株)しおさい電力</t>
  </si>
  <si>
    <t>アスエネ(株)</t>
  </si>
  <si>
    <t>ＴＥＰＣＯライフサービス(株)</t>
  </si>
  <si>
    <t>会津エナジー(株)</t>
  </si>
  <si>
    <t>うべ未来エネルギー(株)</t>
  </si>
  <si>
    <t>永井自動車工業(株)</t>
  </si>
  <si>
    <t>小島電機工業(株)</t>
  </si>
  <si>
    <t>陸前高田しみんエネルギー(株)</t>
  </si>
  <si>
    <t>(株)アーク</t>
  </si>
  <si>
    <t>(株)チャームドライフ</t>
  </si>
  <si>
    <t>(株)エイワット</t>
  </si>
  <si>
    <t>スターティア(株)</t>
  </si>
  <si>
    <t>東広島スマートエネルギー(株)</t>
  </si>
  <si>
    <t>旭化成(株)</t>
  </si>
  <si>
    <t>京和ガス(株)</t>
  </si>
  <si>
    <t>(株)トラストバンク</t>
  </si>
  <si>
    <t>KMパワー(株)</t>
  </si>
  <si>
    <t>(株)岡崎建材</t>
  </si>
  <si>
    <t>(株)eClear</t>
  </si>
  <si>
    <t>(株)エフオン</t>
  </si>
  <si>
    <t>(株)岡崎さくら電力</t>
  </si>
  <si>
    <t>節約電力(株)</t>
  </si>
  <si>
    <t>(株)平安コーポレーション</t>
  </si>
  <si>
    <t>旭マルヰガス(株)</t>
  </si>
  <si>
    <t>ＪＲＥトレーディング(株)</t>
  </si>
  <si>
    <t>Ｃａｓｔｌｅｔｏｎ　Ｃｏｍｍｏｄｉｔｉｅｓ　Ｊａｐａｎ(合)</t>
  </si>
  <si>
    <t>神戸電力(株)</t>
  </si>
  <si>
    <t>(一社)全国新エネルギー次世代設備施工協会</t>
  </si>
  <si>
    <t>Ｖａｌｈａｌｌ(合)</t>
  </si>
  <si>
    <t>エア・ウォーター・ライフソリューション(株)</t>
  </si>
  <si>
    <t>(株)京楽産業ホールディングス</t>
  </si>
  <si>
    <t>(株)ＲｅｎｏＬａｂｏ</t>
  </si>
  <si>
    <t>アークエルテクノロジーズ(株)</t>
  </si>
  <si>
    <t>エルメック(株)</t>
  </si>
  <si>
    <t>(株)オズエナジー</t>
  </si>
  <si>
    <t>レモンガス(株)</t>
  </si>
  <si>
    <t>(株)ネオ・コーポレーション</t>
  </si>
  <si>
    <t>(株)日本海水</t>
  </si>
  <si>
    <t>(株)イーネットワークネクスト</t>
  </si>
  <si>
    <t>(株)ａｆｔｅｒＦＩＴ</t>
  </si>
  <si>
    <t>中小企業支援(株)</t>
  </si>
  <si>
    <t>サントラベラーズサービス(有)</t>
  </si>
  <si>
    <t>(株)カインドホーム</t>
  </si>
  <si>
    <t>(株)エナテックス</t>
  </si>
  <si>
    <t>(合)Ｐｅａｋ８</t>
  </si>
  <si>
    <t>八千代エンジニヤリング(株)</t>
  </si>
  <si>
    <t>日本海ガス(株)</t>
  </si>
  <si>
    <t>木曽三川電力みのかも(株)</t>
  </si>
  <si>
    <t>神楽電力(株)</t>
  </si>
  <si>
    <t>ゆきぐに新電力(株)</t>
  </si>
  <si>
    <t>(株)ながさきサステナエナジー</t>
  </si>
  <si>
    <t>葛尾創生電力(株)</t>
  </si>
  <si>
    <t>(株)Ｉ＆Ｉ</t>
  </si>
  <si>
    <t>Infinity Ring(株)</t>
  </si>
  <si>
    <t>(株)ライフエナジー</t>
  </si>
  <si>
    <t>(株)グルーヴエナジー</t>
  </si>
  <si>
    <t>高知ニューエナジー(株)</t>
  </si>
  <si>
    <t>もみじ電力(株)</t>
  </si>
  <si>
    <t>Nature(株)</t>
  </si>
  <si>
    <t>(株)縁人</t>
  </si>
  <si>
    <t>Ｔ＆Ｔエナジー(株)</t>
  </si>
  <si>
    <t>(株)ルーク</t>
  </si>
  <si>
    <t>(株)ふくしま未来パワー</t>
  </si>
  <si>
    <t>かけがわ報徳パワー(株)</t>
  </si>
  <si>
    <t>ＳｕｓｔａｉｎａｂｌｅＥｎｅｒｇｙ(株)</t>
  </si>
  <si>
    <t>穂の国とよはし電力(株)</t>
  </si>
  <si>
    <t>ReGen100(株)</t>
  </si>
  <si>
    <t>二次資源電力(株)</t>
  </si>
  <si>
    <t>イワタニセントラル北海道(株)</t>
  </si>
  <si>
    <t>ホームタウンエナジー(株)</t>
  </si>
  <si>
    <t>(株)彩の国でんき</t>
  </si>
  <si>
    <t>(株)SCN電力</t>
  </si>
  <si>
    <t>(株)ホープエナジー</t>
  </si>
  <si>
    <t>(株)eパワー</t>
  </si>
  <si>
    <t>(株)みやきエネルギー</t>
  </si>
  <si>
    <t>(株)クリーンベンチャー２１</t>
  </si>
  <si>
    <t>三河商事(株)</t>
  </si>
  <si>
    <t>(株)みとや</t>
  </si>
  <si>
    <t>三州電力(株)</t>
  </si>
  <si>
    <t>フラットエナジー(株)</t>
  </si>
  <si>
    <t>沖縄新エネ開発(株)</t>
  </si>
  <si>
    <t>(株)未来創造社</t>
  </si>
  <si>
    <t>つづくみらいエナジー(株)</t>
  </si>
  <si>
    <t>(株)ウィット</t>
  </si>
  <si>
    <t>EGトレーディング(合)</t>
  </si>
  <si>
    <t>(株)中庄商店</t>
  </si>
  <si>
    <t>(株)ほくだん</t>
  </si>
  <si>
    <t>(株)イー・アドバンス</t>
  </si>
  <si>
    <t>(株)エスコ</t>
  </si>
  <si>
    <t>(株)Qvou</t>
  </si>
  <si>
    <t>(株)コノミヤホールディングス</t>
  </si>
  <si>
    <t>森の国から電力(株)</t>
  </si>
  <si>
    <t>自由でんき(株)</t>
  </si>
  <si>
    <t>住友商事(株)</t>
  </si>
  <si>
    <t>(株)ビジョン</t>
  </si>
  <si>
    <t>(株)丸の内電力</t>
  </si>
  <si>
    <t>西川建材工業(株)</t>
  </si>
  <si>
    <t>(株)中京電力</t>
  </si>
  <si>
    <t>箕面ゆずる電力(株)</t>
  </si>
  <si>
    <t>(株)クオリティプラス</t>
  </si>
  <si>
    <t>Ｙ．Ｗ．Ｃ(株)</t>
  </si>
  <si>
    <t>(株)フジコー</t>
  </si>
  <si>
    <t>(株)ミライネクト</t>
  </si>
  <si>
    <t>シャチ電工(株)</t>
  </si>
  <si>
    <t>(株)そらいろ電力</t>
  </si>
  <si>
    <t>(株)タケエイ</t>
  </si>
  <si>
    <t>(株)ＭＴエナジー</t>
  </si>
  <si>
    <t>ＴＧオクトパスエナジー(株)</t>
  </si>
  <si>
    <t>K.G.TRADING(株)</t>
  </si>
  <si>
    <t>東北電力フロンティア(株)</t>
  </si>
  <si>
    <t>(株)エクソル</t>
  </si>
  <si>
    <t>(株)ファラデー</t>
  </si>
  <si>
    <t>三菱ＨＣキャピタルエナジー(株)</t>
  </si>
  <si>
    <t>(有)M’sシステム</t>
  </si>
  <si>
    <t>RE CAPITAL(株)</t>
  </si>
  <si>
    <t>大塚ビジネスサポート(株)</t>
  </si>
  <si>
    <t>出雲ケーブルビジョン(株)</t>
  </si>
  <si>
    <t>(株)トーラス</t>
  </si>
  <si>
    <t>(株)パワーネットワークス</t>
  </si>
  <si>
    <t>いずも縁結び電力(株)</t>
  </si>
  <si>
    <t>恵那電力(株)</t>
  </si>
  <si>
    <t>宇都宮ライトパワー(株)</t>
  </si>
  <si>
    <t>帯広電力(株)</t>
  </si>
  <si>
    <t>フジ物産(株)</t>
  </si>
  <si>
    <t>Trafigura Japan(株)</t>
  </si>
  <si>
    <t>金沢エナジー(株)</t>
  </si>
  <si>
    <t>(株)シモセ</t>
  </si>
  <si>
    <t>(株)未来ネット</t>
  </si>
  <si>
    <t>Energy Creation(株)</t>
  </si>
  <si>
    <t>エナジーグリッド(株)</t>
  </si>
  <si>
    <t>(株)なんとエナジー</t>
  </si>
  <si>
    <t>EDF Trading Japan (株)</t>
  </si>
  <si>
    <t>(株)ボーダレス・ジャパン</t>
  </si>
  <si>
    <t>(株)ワット</t>
  </si>
  <si>
    <t>ジケイ・スペース(株)</t>
  </si>
  <si>
    <t>広島ガス(株)</t>
  </si>
  <si>
    <t>ヒカリラインサービス(株)</t>
  </si>
  <si>
    <t>(株)IＱg</t>
  </si>
  <si>
    <t>エナジーサプライ(株)</t>
  </si>
  <si>
    <t>(株)ＦＰＳ</t>
  </si>
  <si>
    <t>大熊るるるん電力(株)</t>
  </si>
  <si>
    <t>(株)エイブル</t>
  </si>
  <si>
    <t>特種東海製紙(株)</t>
  </si>
  <si>
    <t>トータルクリエート(株)</t>
  </si>
  <si>
    <t>おきたま新電力(株)</t>
  </si>
  <si>
    <t>Well Energy(株)</t>
  </si>
  <si>
    <t>カスタマイズドエナジーソリューションズジャパン(株)</t>
  </si>
  <si>
    <t>イオン(株)</t>
  </si>
  <si>
    <t>東京電力パワーグリッド(株)</t>
  </si>
  <si>
    <t>東京都</t>
    <rPh sb="0" eb="2">
      <t>トウキョウ</t>
    </rPh>
    <rPh sb="2" eb="3">
      <t>ト</t>
    </rPh>
    <phoneticPr fontId="2"/>
  </si>
  <si>
    <t>環境省</t>
    <rPh sb="0" eb="3">
      <t>カンキョウショウ</t>
    </rPh>
    <phoneticPr fontId="2"/>
  </si>
  <si>
    <t>株式会社エネワンでんき</t>
  </si>
  <si>
    <t>株式会社リエネ</t>
  </si>
  <si>
    <t>auエネルギー＆ライフ株式会社</t>
  </si>
  <si>
    <t>MCリテールエナジー株式会社</t>
  </si>
  <si>
    <t>ZEパワー株式会社</t>
  </si>
  <si>
    <t>株式会社TTSパワー</t>
  </si>
  <si>
    <t>株式会社エネウィル</t>
  </si>
  <si>
    <t>株式会社シーラパワー</t>
  </si>
  <si>
    <t>株式会社カーボンニュートラル</t>
  </si>
  <si>
    <t>booost technologies 株式会社</t>
  </si>
  <si>
    <t>株式会社ジョヴィ</t>
  </si>
  <si>
    <t>株式会社アースインフィニティ</t>
  </si>
  <si>
    <t>株式会社Misumi</t>
  </si>
  <si>
    <t>NECフィールディング株式会社</t>
  </si>
  <si>
    <t>MKステーションズ株式会社</t>
  </si>
  <si>
    <t>株式会社JTBコミュニケーションデザイン</t>
  </si>
  <si>
    <t>株式会社ユーミ―総合研究所</t>
  </si>
  <si>
    <t>株式会社クローバー・テクノロジーズ</t>
  </si>
  <si>
    <t>株式会社CHIBAむつざわエナジー</t>
  </si>
  <si>
    <t>株式会社CWS</t>
  </si>
  <si>
    <t>RWE Supply &amp; Trading Japan 株式会社</t>
  </si>
  <si>
    <t>株式会社サンヴィレッジ</t>
  </si>
  <si>
    <t>ワンワールドエナジー株式会社</t>
  </si>
  <si>
    <t>Ｑ．ＥＮＥＳＴでんき株式会社</t>
  </si>
  <si>
    <t>Trailstone合同会社</t>
  </si>
  <si>
    <t>くこくエネルギー株式会社</t>
  </si>
  <si>
    <t>MCPD株式会社</t>
  </si>
  <si>
    <t>株式会社エネクル</t>
  </si>
  <si>
    <t>株式会社タケエイでんき</t>
  </si>
  <si>
    <t>yh株式会社</t>
  </si>
  <si>
    <t>KMパワー株式会社</t>
  </si>
  <si>
    <t>合同会社Peak８</t>
  </si>
  <si>
    <t>株式会社Ｉ＆Ｉ</t>
  </si>
  <si>
    <t>株式会社ＭＴエナジー</t>
  </si>
  <si>
    <t>K.G.TRADING株式会社</t>
  </si>
  <si>
    <t>三菱ＨＣキャピタルエナジー株式会社</t>
  </si>
  <si>
    <t>Trafigura Japan株式会社</t>
  </si>
  <si>
    <t>EDF Trading Japan 株式会社</t>
  </si>
  <si>
    <t>株式会社IＱg</t>
  </si>
  <si>
    <t>Well Energy株式会社</t>
  </si>
  <si>
    <t>河原実業株式会社</t>
  </si>
  <si>
    <t>粋裕株式会社</t>
  </si>
  <si>
    <t>一般社団法人地域資源活用推進協会</t>
  </si>
  <si>
    <t>株式会社ｓｔｃ</t>
  </si>
  <si>
    <t>株式会社工営エナジー</t>
  </si>
  <si>
    <t>アースシグナルソリューションズ株式会社</t>
  </si>
  <si>
    <t>日本電力供給株式会社</t>
  </si>
  <si>
    <t>青山株式会社</t>
  </si>
  <si>
    <t>シントウエナジー株式会社</t>
  </si>
  <si>
    <t>那須野ヶ原みらい電力株式会社</t>
  </si>
  <si>
    <t>ElectroRoute Japan株式会社</t>
  </si>
  <si>
    <t>株式会社JERAパワートレーディング</t>
  </si>
  <si>
    <t>柏崎あい・あーるエナジー株式会社</t>
  </si>
  <si>
    <t>おおなんきらりエネルギー株式会社</t>
  </si>
  <si>
    <t>京セラ株式会社</t>
  </si>
  <si>
    <t>ElecONE株式会社</t>
  </si>
  <si>
    <t>株式会社鳥取みらい電力</t>
  </si>
  <si>
    <t>鈴鹿グリーンエナジー株式会社</t>
  </si>
  <si>
    <t>一般社団法人東北自動車産業グリーンエネルギー普及協会</t>
  </si>
  <si>
    <t>刈谷知立みらい電力株式会社</t>
  </si>
  <si>
    <t>株式会社フレックス</t>
  </si>
  <si>
    <t>有限会社本郷工業</t>
  </si>
  <si>
    <t>株式会社パワーエックス</t>
  </si>
  <si>
    <t>ＭＦＴ　Ｅｎｅｒｇｙ　ＡＰＡＣ３株式会社</t>
  </si>
  <si>
    <t>いちのみや未来エネルギー株式会社</t>
  </si>
  <si>
    <t>東京都</t>
    <rPh sb="0" eb="2">
      <t>トウキョウ</t>
    </rPh>
    <rPh sb="2" eb="3">
      <t>ト</t>
    </rPh>
    <phoneticPr fontId="15"/>
  </si>
  <si>
    <t>環境省</t>
    <rPh sb="0" eb="2">
      <t>カンキョウ</t>
    </rPh>
    <rPh sb="2" eb="3">
      <t>ショウ</t>
    </rPh>
    <phoneticPr fontId="15"/>
  </si>
  <si>
    <t>メニューK</t>
    <phoneticPr fontId="64"/>
  </si>
  <si>
    <t>A0860</t>
  </si>
  <si>
    <t>A0861</t>
  </si>
  <si>
    <t>A0862</t>
  </si>
  <si>
    <t>A0863</t>
  </si>
  <si>
    <t>A0864</t>
  </si>
  <si>
    <t>A0865</t>
  </si>
  <si>
    <t>A0866</t>
  </si>
  <si>
    <t>A0867</t>
  </si>
  <si>
    <t>A0868</t>
  </si>
  <si>
    <t>A0869</t>
  </si>
  <si>
    <t>A0870</t>
  </si>
  <si>
    <t>A0871</t>
  </si>
  <si>
    <t>A0872</t>
  </si>
  <si>
    <t>A0873</t>
  </si>
  <si>
    <t>A0874</t>
  </si>
  <si>
    <t>A0875</t>
  </si>
  <si>
    <t>A0876</t>
  </si>
  <si>
    <t>A0877</t>
  </si>
  <si>
    <t>A0878</t>
  </si>
  <si>
    <t>A0879</t>
  </si>
  <si>
    <t>A0880</t>
  </si>
  <si>
    <t>A0881</t>
  </si>
  <si>
    <t>A0882</t>
  </si>
  <si>
    <t>A0883</t>
  </si>
  <si>
    <t>A0884</t>
  </si>
  <si>
    <t>株式会社エナジーバンクパートナーズ</t>
  </si>
  <si>
    <t>ＭＣリテールエナジー株式会社</t>
  </si>
  <si>
    <t>ＨＴＢエナジー株式会社</t>
  </si>
  <si>
    <t>フレッシュエナジー合同会社</t>
  </si>
  <si>
    <t>株式会社Ｕ－ＰＯＷＥＲ</t>
  </si>
  <si>
    <t>宮崎瓦斯株式会社</t>
  </si>
  <si>
    <t>常石商事株式会社</t>
  </si>
  <si>
    <t>日本サスエネアグリゲーション株式会社</t>
  </si>
  <si>
    <t>株式会社ＪＴＢコミュニケーションデザイン</t>
  </si>
  <si>
    <t>株式会社クリーンエナジーコネクト</t>
  </si>
  <si>
    <t>株式会社日本グリーンエネルギーアグリゲート</t>
  </si>
  <si>
    <t>株式会社トーヨーエネルギーファーム</t>
  </si>
  <si>
    <t>ALL GREEN POWER株式会社</t>
  </si>
  <si>
    <t>サンフラワー電力合同会社</t>
  </si>
  <si>
    <t>クリスタル電力合同会社</t>
  </si>
  <si>
    <t>株式会社ムダカラ（旧ユビニティー）</t>
  </si>
  <si>
    <t>Trisolaris合同会社</t>
  </si>
  <si>
    <t>Q.ENESTでんき株式会社</t>
  </si>
  <si>
    <t>株式会社大仙こまちパワー</t>
  </si>
  <si>
    <t>エンジー・エナジー・マーケティング・ジャパン株式会社</t>
  </si>
  <si>
    <t>エンフィニティ・エナジー株式会社</t>
  </si>
  <si>
    <t>Ｆｏｒｗａｒｄ　Ｔｒａｄｉｎｇ株式会社</t>
  </si>
  <si>
    <t>Q.ENESTホールディングス株式会社</t>
  </si>
  <si>
    <t>アスエネ株式会社</t>
  </si>
  <si>
    <t>TEPCOライフサービス株式会社</t>
  </si>
  <si>
    <t>株式会社エナジーパートナー</t>
  </si>
  <si>
    <t>CastletonCommoditiesJapan合同会社</t>
  </si>
  <si>
    <t>株式会社ウエストエナジー</t>
  </si>
  <si>
    <t>二次資源ホールディングス株式会社</t>
  </si>
  <si>
    <t>株式会社ｅパワー</t>
  </si>
  <si>
    <t>株式会社MTエナジー</t>
  </si>
  <si>
    <t>株式会社FPS</t>
  </si>
  <si>
    <t>エーステクノロジー株式会社</t>
  </si>
  <si>
    <t>岡谷酸素株式会社</t>
  </si>
  <si>
    <t>ＧＢＰ株式会社</t>
  </si>
  <si>
    <t>株式会社ＳＡＮＷＡみらい電力</t>
  </si>
  <si>
    <t>株式会社絆</t>
  </si>
  <si>
    <t>三菱電機フィナンシャルソリューションズ株式会社</t>
  </si>
  <si>
    <t>東北エネルギーサービス株式会社</t>
  </si>
  <si>
    <t>株式会社いなしきエナジー</t>
  </si>
  <si>
    <t>ながのスマートパワー株式会社</t>
  </si>
  <si>
    <t>株式会社ホクレン油機サービス</t>
  </si>
  <si>
    <t>株式会社ＪＲ東日本商事</t>
  </si>
  <si>
    <t>岡山ガス株式会社</t>
  </si>
  <si>
    <t>合同会社グリーンパワーリテイリング</t>
  </si>
  <si>
    <t>テラスエナジー株式会社</t>
  </si>
  <si>
    <t>川崎未来エナジー株式会社</t>
  </si>
  <si>
    <t>株式会社いずみみらい</t>
  </si>
  <si>
    <t>株式会社ＲＥフォワード</t>
  </si>
  <si>
    <t>Ｅ‐Ｆｌｏｗ合同会社</t>
  </si>
  <si>
    <t>株式会社アット東京</t>
  </si>
  <si>
    <t>株式会社グリーングロース</t>
  </si>
  <si>
    <t>合同会社エコパワー</t>
  </si>
  <si>
    <t>株式会社つるエネルギー</t>
  </si>
  <si>
    <t>川重商事株式会社</t>
  </si>
  <si>
    <t>株式会社ＪＥＲＡ　Ｃｒｏｓｓ</t>
  </si>
  <si>
    <t>飛騨高山電力株式会社</t>
  </si>
  <si>
    <t>大平洋金属株式会社</t>
  </si>
  <si>
    <t>列番号</t>
  </si>
  <si>
    <t>桁数</t>
  </si>
  <si>
    <t>メニューK</t>
    <phoneticPr fontId="15"/>
  </si>
  <si>
    <t>2022年度実績値（2023年度提出データ）</t>
    <rPh sb="4" eb="6">
      <t>ネンド</t>
    </rPh>
    <rPh sb="6" eb="8">
      <t>ジッセキ</t>
    </rPh>
    <rPh sb="8" eb="9">
      <t>チ</t>
    </rPh>
    <rPh sb="14" eb="16">
      <t>ネンド</t>
    </rPh>
    <rPh sb="16" eb="18">
      <t>テイシュツ</t>
    </rPh>
    <phoneticPr fontId="15"/>
  </si>
  <si>
    <t>全電源の
CO2排出係数</t>
    <rPh sb="0" eb="1">
      <t>ゼン</t>
    </rPh>
    <rPh sb="1" eb="3">
      <t>デンゲン</t>
    </rPh>
    <rPh sb="8" eb="10">
      <t>ハイシュツ</t>
    </rPh>
    <rPh sb="10" eb="12">
      <t>ケイスウ</t>
    </rPh>
    <phoneticPr fontId="26"/>
  </si>
  <si>
    <t>火力発電のCO2排出係数</t>
    <rPh sb="0" eb="2">
      <t>カリョク</t>
    </rPh>
    <rPh sb="2" eb="4">
      <t>ハツデン</t>
    </rPh>
    <rPh sb="8" eb="10">
      <t>ハイシュツ</t>
    </rPh>
    <rPh sb="10" eb="12">
      <t>ケイスウ</t>
    </rPh>
    <phoneticPr fontId="26"/>
  </si>
  <si>
    <t>調整後CO2排出係数（都内）</t>
    <rPh sb="11" eb="13">
      <t>トナイ</t>
    </rPh>
    <phoneticPr fontId="26"/>
  </si>
  <si>
    <t>TOPPANホールディングス株式会社</t>
  </si>
  <si>
    <t>株式会社エクスゲート</t>
  </si>
  <si>
    <t>Ｎｅｘｔ　Ｐｏｗｅｒ株式会社</t>
  </si>
  <si>
    <t>株式会社シーラソーラー</t>
  </si>
  <si>
    <t>レジル株式会社</t>
  </si>
  <si>
    <t>BPエナジージャパン株式会社</t>
  </si>
  <si>
    <t>株式会社NEXYS.ファシリティーズ</t>
  </si>
  <si>
    <t>株式会社ムダカラ</t>
  </si>
  <si>
    <t>株式会社ストエネ</t>
  </si>
  <si>
    <t>しろくま電力株式会社</t>
  </si>
  <si>
    <t>未把握値</t>
    <rPh sb="0" eb="4">
      <t>ミハアクチ</t>
    </rPh>
    <phoneticPr fontId="64"/>
  </si>
  <si>
    <t>←環境省実績のシートの最後の『代替値』に更新する</t>
    <rPh sb="1" eb="4">
      <t>カンキョウショウ</t>
    </rPh>
    <rPh sb="4" eb="6">
      <t>ジッセキ</t>
    </rPh>
    <rPh sb="11" eb="13">
      <t>サイゴ</t>
    </rPh>
    <rPh sb="15" eb="18">
      <t>ダイタイチ</t>
    </rPh>
    <rPh sb="20" eb="22">
      <t>コウシン</t>
    </rPh>
    <phoneticPr fontId="64"/>
  </si>
  <si>
    <t>Ver.2024</t>
    <phoneticPr fontId="15"/>
  </si>
  <si>
    <r>
      <rPr>
        <b/>
        <u/>
        <sz val="11"/>
        <color rgb="FFFF0000"/>
        <rFont val="ＭＳ Ｐ明朝"/>
        <family val="1"/>
        <charset val="128"/>
      </rPr>
      <t>前年度（2023年度）</t>
    </r>
    <r>
      <rPr>
        <b/>
        <sz val="11"/>
        <color rgb="FFFF0000"/>
        <rFont val="ＭＳ Ｐ明朝"/>
        <family val="1"/>
        <charset val="128"/>
      </rPr>
      <t>の取組実績を記載してください。
把握率が100％ではない場合は、把握できなかった理由をこちらの欄に記載してください。</t>
    </r>
    <rPh sb="0" eb="3">
      <t>ゼンネンド</t>
    </rPh>
    <rPh sb="8" eb="10">
      <t>ネンド</t>
    </rPh>
    <rPh sb="12" eb="14">
      <t>トリクミ</t>
    </rPh>
    <rPh sb="14" eb="16">
      <t>ジッセキ</t>
    </rPh>
    <rPh sb="17" eb="19">
      <t>キサイ</t>
    </rPh>
    <rPh sb="27" eb="29">
      <t>ハアク</t>
    </rPh>
    <rPh sb="29" eb="30">
      <t>リツ</t>
    </rPh>
    <rPh sb="39" eb="41">
      <t>バアイ</t>
    </rPh>
    <rPh sb="43" eb="45">
      <t>ハアク</t>
    </rPh>
    <rPh sb="51" eb="53">
      <t>リユウ</t>
    </rPh>
    <rPh sb="58" eb="59">
      <t>ラン</t>
    </rPh>
    <rPh sb="60" eb="62">
      <t>キサイ</t>
    </rPh>
    <phoneticPr fontId="15"/>
  </si>
  <si>
    <r>
      <rPr>
        <b/>
        <u/>
        <sz val="11"/>
        <color rgb="FFFF0000"/>
        <rFont val="ＭＳ Ｐ明朝"/>
        <family val="1"/>
        <charset val="128"/>
      </rPr>
      <t>前年度（2023年度）</t>
    </r>
    <r>
      <rPr>
        <b/>
        <sz val="11"/>
        <color rgb="FFFF0000"/>
        <rFont val="ＭＳ Ｐ明朝"/>
        <family val="1"/>
        <charset val="128"/>
      </rPr>
      <t xml:space="preserve">の取組実績を記載してください。
</t>
    </r>
    <r>
      <rPr>
        <sz val="11"/>
        <color rgb="FFFF0000"/>
        <rFont val="ＭＳ Ｐ明朝"/>
        <family val="1"/>
        <charset val="128"/>
      </rPr>
      <t>自社等発電所の再生可能エネルギーの利用量の実績を記載する場合は、この欄に記載してください。</t>
    </r>
    <rPh sb="0" eb="3">
      <t>ゼンネンド</t>
    </rPh>
    <rPh sb="8" eb="10">
      <t>ネンド</t>
    </rPh>
    <rPh sb="12" eb="14">
      <t>トリクミ</t>
    </rPh>
    <rPh sb="14" eb="16">
      <t>ジッセキ</t>
    </rPh>
    <rPh sb="17" eb="19">
      <t>キサイ</t>
    </rPh>
    <phoneticPr fontId="15"/>
  </si>
  <si>
    <r>
      <rPr>
        <b/>
        <u/>
        <sz val="11"/>
        <color rgb="FFFF0000"/>
        <rFont val="ＭＳ Ｐ明朝"/>
        <family val="1"/>
        <charset val="128"/>
      </rPr>
      <t>前年度（2023年度）</t>
    </r>
    <r>
      <rPr>
        <b/>
        <sz val="11"/>
        <color rgb="FFFF0000"/>
        <rFont val="ＭＳ Ｐ明朝"/>
        <family val="1"/>
        <charset val="128"/>
      </rPr>
      <t>の取組実績を記載してください。</t>
    </r>
    <phoneticPr fontId="15"/>
  </si>
  <si>
    <r>
      <rPr>
        <b/>
        <u/>
        <sz val="11"/>
        <color rgb="FFFF0000"/>
        <rFont val="ＭＳ Ｐ明朝"/>
        <family val="1"/>
        <charset val="128"/>
      </rPr>
      <t>前年度（2023年度）</t>
    </r>
    <r>
      <rPr>
        <b/>
        <sz val="11"/>
        <color rgb="FFFF0000"/>
        <rFont val="ＭＳ Ｐ明朝"/>
        <family val="1"/>
        <charset val="128"/>
      </rPr>
      <t>の実績を記載してください。
※火力発電所を所有していない場合は、その旨を記載してください。</t>
    </r>
    <rPh sb="0" eb="3">
      <t>ゼンネンド</t>
    </rPh>
    <rPh sb="8" eb="10">
      <t>ネンド</t>
    </rPh>
    <rPh sb="12" eb="14">
      <t>ジッセキ</t>
    </rPh>
    <rPh sb="15" eb="17">
      <t>キサイ</t>
    </rPh>
    <rPh sb="26" eb="28">
      <t>カリョク</t>
    </rPh>
    <rPh sb="28" eb="30">
      <t>ハツデン</t>
    </rPh>
    <rPh sb="30" eb="31">
      <t>ショ</t>
    </rPh>
    <rPh sb="32" eb="34">
      <t>ショユウ</t>
    </rPh>
    <rPh sb="39" eb="41">
      <t>バアイ</t>
    </rPh>
    <rPh sb="45" eb="46">
      <t>ムネ</t>
    </rPh>
    <rPh sb="47" eb="49">
      <t>キサイ</t>
    </rPh>
    <phoneticPr fontId="15"/>
  </si>
  <si>
    <t>シート⑭AセルB145(固定価格買取制度による電力量）が転記されます。</t>
    <rPh sb="12" eb="14">
      <t>コテイ</t>
    </rPh>
    <rPh sb="14" eb="16">
      <t>カカク</t>
    </rPh>
    <rPh sb="16" eb="18">
      <t>カイトリ</t>
    </rPh>
    <rPh sb="18" eb="20">
      <t>セイド</t>
    </rPh>
    <rPh sb="23" eb="25">
      <t>デンリョク</t>
    </rPh>
    <rPh sb="25" eb="26">
      <t>リョウ</t>
    </rPh>
    <rPh sb="28" eb="30">
      <t>テンキ</t>
    </rPh>
    <phoneticPr fontId="15"/>
  </si>
  <si>
    <t>2024更新済み</t>
    <rPh sb="4" eb="7">
      <t>コウシンズ</t>
    </rPh>
    <phoneticPr fontId="15"/>
  </si>
  <si>
    <t>北海道電力株式会社</t>
    <phoneticPr fontId="15"/>
  </si>
  <si>
    <t>輸入原料炭</t>
  </si>
  <si>
    <t>コークス用原料炭</t>
  </si>
  <si>
    <t>吹込用原料炭</t>
  </si>
  <si>
    <t>輸入一般炭</t>
  </si>
  <si>
    <t>国産一般炭</t>
  </si>
  <si>
    <t>輸入無煙炭</t>
  </si>
  <si>
    <t>石炭コークス</t>
  </si>
  <si>
    <t>石油コークス又はＦＣＣコーク（流動接触分解で使用された触媒に析出する炭素）</t>
  </si>
  <si>
    <t>コールタール</t>
  </si>
  <si>
    <t>石油アスファルト</t>
    <phoneticPr fontId="64"/>
  </si>
  <si>
    <t>コンデンセート（NGL）</t>
  </si>
  <si>
    <t>原油（コンデンセート（NGL）を除く。）</t>
  </si>
  <si>
    <t>揮発油</t>
  </si>
  <si>
    <t>A重油</t>
  </si>
  <si>
    <t>B・C重油</t>
  </si>
  <si>
    <t>潤滑油</t>
  </si>
  <si>
    <t>液化石油ガス（ＬＰＧ）</t>
  </si>
  <si>
    <t>石油系炭化水素ガス</t>
  </si>
  <si>
    <t>液化天然ガス（ＬＮＧ）</t>
  </si>
  <si>
    <t>天然ガス（液化天然ガス（ＬＮＧ）を除く。）</t>
  </si>
  <si>
    <t>発電用高炉ガス</t>
  </si>
  <si>
    <t>t</t>
  </si>
  <si>
    <t>t</t>
    <phoneticPr fontId="64"/>
  </si>
  <si>
    <t>kl</t>
  </si>
  <si>
    <t>千m3</t>
  </si>
  <si>
    <t>単位発熱量（GJ/t）</t>
    <phoneticPr fontId="15"/>
  </si>
  <si>
    <t>都市ガス</t>
    <rPh sb="0" eb="2">
      <t>トシ</t>
    </rPh>
    <phoneticPr fontId="15"/>
  </si>
  <si>
    <t>［電源（調達元）が特定できない場合の転売］</t>
    <rPh sb="18" eb="20">
      <t>テンバイ</t>
    </rPh>
    <phoneticPr fontId="15"/>
  </si>
  <si>
    <r>
      <t>※転売の実績［</t>
    </r>
    <r>
      <rPr>
        <b/>
        <sz val="11"/>
        <color rgb="FFFF0000"/>
        <rFont val="ＭＳ Ｐゴシック"/>
        <family val="3"/>
        <charset val="128"/>
      </rPr>
      <t>電源（調達元）が特定できない場合</t>
    </r>
    <r>
      <rPr>
        <b/>
        <sz val="11"/>
        <rFont val="ＭＳ Ｐゴシック"/>
        <family val="3"/>
        <charset val="128"/>
      </rPr>
      <t>］は、シート⑧へ進んでください。</t>
    </r>
    <rPh sb="1" eb="3">
      <t>テンバイ</t>
    </rPh>
    <rPh sb="4" eb="6">
      <t>ジッセキ</t>
    </rPh>
    <rPh sb="7" eb="9">
      <t>デンゲン</t>
    </rPh>
    <rPh sb="21" eb="23">
      <t>バアイ</t>
    </rPh>
    <rPh sb="31" eb="32">
      <t>スス</t>
    </rPh>
    <phoneticPr fontId="15"/>
  </si>
  <si>
    <t>使用燃料：都市ガス</t>
    <rPh sb="0" eb="2">
      <t>シヨウ</t>
    </rPh>
    <rPh sb="2" eb="4">
      <t>ネンリョウ</t>
    </rPh>
    <rPh sb="5" eb="7">
      <t>トシ</t>
    </rPh>
    <phoneticPr fontId="15"/>
  </si>
  <si>
    <t>（３）　都内の電気需要者への地球温暖化対策の働きかけに係る措置の進捗状況</t>
    <rPh sb="4" eb="6">
      <t>トナイ</t>
    </rPh>
    <rPh sb="7" eb="9">
      <t>デンキ</t>
    </rPh>
    <rPh sb="9" eb="11">
      <t>ジュヨウ</t>
    </rPh>
    <rPh sb="11" eb="12">
      <t>シャ</t>
    </rPh>
    <rPh sb="14" eb="16">
      <t>チキュウ</t>
    </rPh>
    <rPh sb="16" eb="19">
      <t>オンダンカ</t>
    </rPh>
    <rPh sb="19" eb="21">
      <t>タイサク</t>
    </rPh>
    <rPh sb="22" eb="23">
      <t>ハタラ</t>
    </rPh>
    <rPh sb="27" eb="28">
      <t>カカ</t>
    </rPh>
    <rPh sb="29" eb="31">
      <t>ソチ</t>
    </rPh>
    <rPh sb="32" eb="33">
      <t>シン</t>
    </rPh>
    <rPh sb="34" eb="36">
      <t>ジョウキョウ</t>
    </rPh>
    <phoneticPr fontId="15"/>
  </si>
  <si>
    <t>ガス事業者の名称</t>
    <rPh sb="2" eb="5">
      <t>ジギョウシャ</t>
    </rPh>
    <rPh sb="6" eb="8">
      <t>メイショウ</t>
    </rPh>
    <phoneticPr fontId="15"/>
  </si>
  <si>
    <t>都市ガス使用量</t>
    <rPh sb="0" eb="2">
      <t>トシ</t>
    </rPh>
    <rPh sb="4" eb="7">
      <t>シヨウリョウ</t>
    </rPh>
    <phoneticPr fontId="15"/>
  </si>
  <si>
    <t>ガス事業者別基礎排出係数</t>
    <rPh sb="2" eb="5">
      <t>ジギョウシャ</t>
    </rPh>
    <rPh sb="5" eb="6">
      <t>ベツ</t>
    </rPh>
    <rPh sb="6" eb="8">
      <t>キソ</t>
    </rPh>
    <rPh sb="8" eb="10">
      <t>ハイシュツ</t>
    </rPh>
    <rPh sb="10" eb="12">
      <t>ケイスウ</t>
    </rPh>
    <phoneticPr fontId="15"/>
  </si>
  <si>
    <t>ガス事業者別調整後排出係数</t>
    <rPh sb="2" eb="5">
      <t>ジギョウシャ</t>
    </rPh>
    <rPh sb="5" eb="6">
      <t>ベツ</t>
    </rPh>
    <rPh sb="6" eb="9">
      <t>チョウセイゴ</t>
    </rPh>
    <rPh sb="9" eb="11">
      <t>ハイシュツ</t>
    </rPh>
    <rPh sb="11" eb="13">
      <t>ケイスウ</t>
    </rPh>
    <phoneticPr fontId="15"/>
  </si>
  <si>
    <r>
      <t>t-CO</t>
    </r>
    <r>
      <rPr>
        <vertAlign val="subscript"/>
        <sz val="10"/>
        <rFont val="ＭＳ Ｐゴシック"/>
        <family val="3"/>
        <charset val="128"/>
      </rPr>
      <t>2</t>
    </r>
    <r>
      <rPr>
        <sz val="10"/>
        <rFont val="ＭＳ Ｐゴシック"/>
        <family val="3"/>
        <charset val="128"/>
      </rPr>
      <t>/千m</t>
    </r>
    <r>
      <rPr>
        <vertAlign val="superscript"/>
        <sz val="10"/>
        <rFont val="ＭＳ Ｐゴシック"/>
        <family val="3"/>
        <charset val="128"/>
      </rPr>
      <t>3</t>
    </r>
    <phoneticPr fontId="15"/>
  </si>
  <si>
    <r>
      <t>千m</t>
    </r>
    <r>
      <rPr>
        <vertAlign val="superscript"/>
        <sz val="10"/>
        <rFont val="ＭＳ Ｐゴシック"/>
        <family val="3"/>
        <charset val="128"/>
      </rPr>
      <t>3</t>
    </r>
    <phoneticPr fontId="15"/>
  </si>
  <si>
    <t>(都市ガス)</t>
    <rPh sb="1" eb="3">
      <t>トシ</t>
    </rPh>
    <phoneticPr fontId="15"/>
  </si>
  <si>
    <r>
      <t>CO</t>
    </r>
    <r>
      <rPr>
        <vertAlign val="subscript"/>
        <sz val="10"/>
        <rFont val="ＭＳ Ｐゴシック"/>
        <family val="3"/>
        <charset val="128"/>
      </rPr>
      <t>2</t>
    </r>
    <r>
      <rPr>
        <sz val="10"/>
        <rFont val="ＭＳ Ｐゴシック"/>
        <family val="3"/>
        <charset val="128"/>
      </rPr>
      <t>排出量（事業者別調整後排出係数利用）</t>
    </r>
    <rPh sb="3" eb="5">
      <t>ハイシュツ</t>
    </rPh>
    <rPh sb="5" eb="6">
      <t>リョウ</t>
    </rPh>
    <rPh sb="18" eb="20">
      <t>リヨウ</t>
    </rPh>
    <phoneticPr fontId="15"/>
  </si>
  <si>
    <t>総発熱量</t>
    <rPh sb="0" eb="4">
      <t>ソウハツネツリョウ</t>
    </rPh>
    <phoneticPr fontId="15"/>
  </si>
  <si>
    <t>都市ガス分発電量</t>
    <rPh sb="0" eb="2">
      <t>トシ</t>
    </rPh>
    <phoneticPr fontId="15"/>
  </si>
  <si>
    <t>エネルギー種別check:11</t>
    <rPh sb="5" eb="7">
      <t>シュベツ</t>
    </rPh>
    <phoneticPr fontId="15"/>
  </si>
  <si>
    <t>排出係数に代替値を使用</t>
    <rPh sb="0" eb="4">
      <t>ハイシュツケイスウ</t>
    </rPh>
    <rPh sb="5" eb="8">
      <t>ダイタイチ</t>
    </rPh>
    <rPh sb="9" eb="11">
      <t>シヨウ</t>
    </rPh>
    <phoneticPr fontId="15"/>
  </si>
  <si>
    <t>係数表２－２：ガス事業者別排出係数の代替値</t>
    <rPh sb="0" eb="3">
      <t>ケイスウヒョウ</t>
    </rPh>
    <rPh sb="18" eb="20">
      <t>ダイタイ</t>
    </rPh>
    <rPh sb="20" eb="21">
      <t>チ</t>
    </rPh>
    <phoneticPr fontId="15"/>
  </si>
  <si>
    <t>tCO₂/千㎥</t>
  </si>
  <si>
    <t>使用</t>
    <rPh sb="0" eb="2">
      <t>シヨウ</t>
    </rPh>
    <phoneticPr fontId="15"/>
  </si>
  <si>
    <r>
      <t>単位発熱量(GJ/m</t>
    </r>
    <r>
      <rPr>
        <vertAlign val="subscript"/>
        <sz val="10"/>
        <rFont val="ＭＳ Ｐゴシック"/>
        <family val="3"/>
        <charset val="128"/>
      </rPr>
      <t>3</t>
    </r>
    <r>
      <rPr>
        <sz val="10"/>
        <rFont val="ＭＳ Ｐゴシック"/>
        <family val="3"/>
        <charset val="128"/>
      </rPr>
      <t>)</t>
    </r>
    <rPh sb="0" eb="2">
      <t>タンイ</t>
    </rPh>
    <rPh sb="2" eb="4">
      <t>ハツネツ</t>
    </rPh>
    <rPh sb="4" eb="5">
      <t>リョウ</t>
    </rPh>
    <phoneticPr fontId="15"/>
  </si>
  <si>
    <t>燃料記入チェック11</t>
    <rPh sb="0" eb="2">
      <t>ネンリョウ</t>
    </rPh>
    <rPh sb="2" eb="4">
      <t>キニュウ</t>
    </rPh>
    <phoneticPr fontId="15"/>
  </si>
  <si>
    <t>調達元事業者</t>
    <rPh sb="0" eb="3">
      <t>チョウタツモト</t>
    </rPh>
    <rPh sb="3" eb="6">
      <t>ジギョウシャ</t>
    </rPh>
    <phoneticPr fontId="15"/>
  </si>
  <si>
    <r>
      <t>調達元事業者のCO</t>
    </r>
    <r>
      <rPr>
        <vertAlign val="subscript"/>
        <sz val="11"/>
        <rFont val="ＭＳ Ｐゴシック"/>
        <family val="3"/>
        <charset val="128"/>
      </rPr>
      <t>2</t>
    </r>
    <r>
      <rPr>
        <sz val="11"/>
        <rFont val="ＭＳ Ｐゴシック"/>
        <family val="3"/>
        <charset val="128"/>
      </rPr>
      <t>排出係数一覧</t>
    </r>
    <rPh sb="0" eb="2">
      <t>チョウタツ</t>
    </rPh>
    <rPh sb="2" eb="3">
      <t>モト</t>
    </rPh>
    <rPh sb="3" eb="6">
      <t>ジギョウシャ</t>
    </rPh>
    <rPh sb="10" eb="12">
      <t>ハイシュツ</t>
    </rPh>
    <rPh sb="12" eb="14">
      <t>ケイスウ</t>
    </rPh>
    <rPh sb="14" eb="16">
      <t>イチラン</t>
    </rPh>
    <phoneticPr fontId="15"/>
  </si>
  <si>
    <t>2023年 4月</t>
  </si>
  <si>
    <t>2023年 4月</t>
    <phoneticPr fontId="15"/>
  </si>
  <si>
    <t>2023年 5月</t>
  </si>
  <si>
    <t>2023年 5月</t>
    <phoneticPr fontId="15"/>
  </si>
  <si>
    <t>2023年 6月</t>
  </si>
  <si>
    <t>2023年 7月</t>
  </si>
  <si>
    <t>2023年 8月</t>
  </si>
  <si>
    <t>2023年 9月</t>
  </si>
  <si>
    <t>2023年 10月</t>
  </si>
  <si>
    <t>2023年 11月</t>
  </si>
  <si>
    <t>2023年 12月</t>
  </si>
  <si>
    <t>2024年 1月</t>
  </si>
  <si>
    <t>2024年 2月</t>
  </si>
  <si>
    <t>2024年 3月</t>
  </si>
  <si>
    <t>補機分の取り扱い</t>
    <rPh sb="0" eb="2">
      <t>ホキ</t>
    </rPh>
    <rPh sb="2" eb="3">
      <t>ブン</t>
    </rPh>
    <rPh sb="4" eb="5">
      <t>ト</t>
    </rPh>
    <rPh sb="6" eb="7">
      <t>アツカ</t>
    </rPh>
    <phoneticPr fontId="15"/>
  </si>
  <si>
    <t>当該燃料分送電端電力量（千kWh）</t>
    <rPh sb="0" eb="2">
      <t>トウガイ</t>
    </rPh>
    <rPh sb="2" eb="4">
      <t>ネンリョウ</t>
    </rPh>
    <rPh sb="4" eb="5">
      <t>ブン</t>
    </rPh>
    <rPh sb="5" eb="8">
      <t>ソウデンタン</t>
    </rPh>
    <rPh sb="12" eb="13">
      <t>セン</t>
    </rPh>
    <phoneticPr fontId="15"/>
  </si>
  <si>
    <t>送電端電力量</t>
    <rPh sb="0" eb="3">
      <t>ソウデンタン</t>
    </rPh>
    <rPh sb="3" eb="5">
      <t>デンリョク</t>
    </rPh>
    <rPh sb="5" eb="6">
      <t>リョウ</t>
    </rPh>
    <phoneticPr fontId="15"/>
  </si>
  <si>
    <t>補機および補機以外の事業所内消費電力量</t>
  </si>
  <si>
    <t>⑥コージェネの有無</t>
    <rPh sb="7" eb="9">
      <t>ウム</t>
    </rPh>
    <phoneticPr fontId="15"/>
  </si>
  <si>
    <t>補機および補機以外の事業所内消費電力量：年度計</t>
    <rPh sb="0" eb="1">
      <t>ホ</t>
    </rPh>
    <rPh sb="1" eb="2">
      <t>キ</t>
    </rPh>
    <rPh sb="5" eb="9">
      <t>ホキイガイ</t>
    </rPh>
    <rPh sb="10" eb="13">
      <t>ジギョウショ</t>
    </rPh>
    <rPh sb="13" eb="14">
      <t>ナイ</t>
    </rPh>
    <rPh sb="14" eb="16">
      <t>ショウヒ</t>
    </rPh>
    <rPh sb="16" eb="18">
      <t>デンリョク</t>
    </rPh>
    <rPh sb="18" eb="19">
      <t>リョウ</t>
    </rPh>
    <rPh sb="20" eb="22">
      <t>ネンド</t>
    </rPh>
    <rPh sb="22" eb="23">
      <t>ケイ</t>
    </rPh>
    <phoneticPr fontId="15"/>
  </si>
  <si>
    <t>コージェネによる削減率</t>
    <rPh sb="8" eb="11">
      <t>サクゲンリツ</t>
    </rPh>
    <phoneticPr fontId="15"/>
  </si>
  <si>
    <t>⑪コージェネで有効利用した熱量</t>
    <rPh sb="7" eb="9">
      <t>ユウコウ</t>
    </rPh>
    <rPh sb="9" eb="11">
      <t>リヨウ</t>
    </rPh>
    <rPh sb="13" eb="15">
      <t>ネツリョウ</t>
    </rPh>
    <phoneticPr fontId="15"/>
  </si>
  <si>
    <t>⑫仕入れ量のうち需要家以外への転売量</t>
    <rPh sb="1" eb="3">
      <t>シイ</t>
    </rPh>
    <rPh sb="4" eb="5">
      <t>リョウ</t>
    </rPh>
    <rPh sb="8" eb="11">
      <t>ジュヨウカ</t>
    </rPh>
    <rPh sb="11" eb="13">
      <t>イガイ</t>
    </rPh>
    <rPh sb="15" eb="17">
      <t>テンバイ</t>
    </rPh>
    <rPh sb="17" eb="18">
      <t>リョウ</t>
    </rPh>
    <phoneticPr fontId="15"/>
  </si>
  <si>
    <t>⑬転売先事業者名</t>
    <rPh sb="1" eb="3">
      <t>テンバイ</t>
    </rPh>
    <rPh sb="3" eb="4">
      <t>サキ</t>
    </rPh>
    <rPh sb="4" eb="7">
      <t>ジギョウシャ</t>
    </rPh>
    <rPh sb="7" eb="8">
      <t>メイ</t>
    </rPh>
    <phoneticPr fontId="15"/>
  </si>
  <si>
    <t>⑦補機および補機以外の事業所内消費電力量について</t>
    <phoneticPr fontId="15"/>
  </si>
  <si>
    <t>1.なし</t>
  </si>
  <si>
    <t>2.あり</t>
    <phoneticPr fontId="15"/>
  </si>
  <si>
    <t>控除可能性(C:他社かつ補機および事業所内消費＞０の時、１)</t>
    <rPh sb="0" eb="2">
      <t>コウジョ</t>
    </rPh>
    <rPh sb="2" eb="5">
      <t>カノウセイ</t>
    </rPh>
    <rPh sb="8" eb="10">
      <t>タシャ</t>
    </rPh>
    <rPh sb="12" eb="14">
      <t>ホキ</t>
    </rPh>
    <rPh sb="17" eb="20">
      <t>ジギョウショ</t>
    </rPh>
    <rPh sb="20" eb="21">
      <t>ナイ</t>
    </rPh>
    <rPh sb="21" eb="23">
      <t>ショウヒ</t>
    </rPh>
    <rPh sb="26" eb="27">
      <t>トキ</t>
    </rPh>
    <phoneticPr fontId="15"/>
  </si>
  <si>
    <t>⑭バイオマス対象／非対象</t>
    <rPh sb="6" eb="8">
      <t>タイショウ</t>
    </rPh>
    <rPh sb="9" eb="12">
      <t>ヒタイショウ</t>
    </rPh>
    <phoneticPr fontId="15"/>
  </si>
  <si>
    <t>⑮FIT対象/非対象</t>
    <rPh sb="4" eb="6">
      <t>タイショウ</t>
    </rPh>
    <rPh sb="7" eb="8">
      <t>ヒ</t>
    </rPh>
    <rPh sb="8" eb="10">
      <t>タイショウ</t>
    </rPh>
    <phoneticPr fontId="15"/>
  </si>
  <si>
    <t>⑯バイオマス比率</t>
    <rPh sb="6" eb="8">
      <t>ヒリツ</t>
    </rPh>
    <phoneticPr fontId="15"/>
  </si>
  <si>
    <t>⑰使用燃料</t>
    <rPh sb="1" eb="3">
      <t>シヨウ</t>
    </rPh>
    <rPh sb="3" eb="5">
      <t>ネンリョウ</t>
    </rPh>
    <phoneticPr fontId="15"/>
  </si>
  <si>
    <t>　※受付欄</t>
    <phoneticPr fontId="15"/>
  </si>
  <si>
    <t>事業者のHPアドレス</t>
    <rPh sb="0" eb="3">
      <t>ジギョウシャ</t>
    </rPh>
    <phoneticPr fontId="15"/>
  </si>
  <si>
    <t xml:space="preserve"> 事　業　者　の　HP　ア　ド　レ　ス</t>
    <phoneticPr fontId="15"/>
  </si>
  <si>
    <t>総発熱量(GJ)</t>
    <rPh sb="0" eb="4">
      <t>ソウハツネツリョウ</t>
    </rPh>
    <phoneticPr fontId="15"/>
  </si>
  <si>
    <r>
      <t>CO</t>
    </r>
    <r>
      <rPr>
        <vertAlign val="subscript"/>
        <sz val="10"/>
        <rFont val="ＭＳ Ｐゴシック"/>
        <family val="3"/>
        <charset val="128"/>
      </rPr>
      <t>2</t>
    </r>
    <r>
      <rPr>
        <sz val="10"/>
        <rFont val="ＭＳ Ｐゴシック"/>
        <family val="3"/>
        <charset val="128"/>
      </rPr>
      <t>排出量（事業者別基礎排出係数利用）(燃料１１)</t>
    </r>
    <rPh sb="3" eb="5">
      <t>ハイシュツ</t>
    </rPh>
    <rPh sb="5" eb="6">
      <t>リョウ</t>
    </rPh>
    <rPh sb="7" eb="8">
      <t>ジ</t>
    </rPh>
    <rPh sb="17" eb="19">
      <t>リヨウ</t>
    </rPh>
    <rPh sb="21" eb="23">
      <t>ネンリョウ</t>
    </rPh>
    <phoneticPr fontId="15"/>
  </si>
  <si>
    <t>3.その他</t>
    <rPh sb="4" eb="5">
      <t>タ</t>
    </rPh>
    <phoneticPr fontId="15"/>
  </si>
  <si>
    <t>1.なし</t>
    <phoneticPr fontId="15"/>
  </si>
  <si>
    <t>⑳表４－２（シート⑤）
による
算定結果</t>
    <rPh sb="1" eb="2">
      <t>ヒョウ</t>
    </rPh>
    <rPh sb="16" eb="18">
      <t>サンテイ</t>
    </rPh>
    <rPh sb="18" eb="20">
      <t>ケッカ</t>
    </rPh>
    <phoneticPr fontId="15"/>
  </si>
  <si>
    <t>-</t>
    <phoneticPr fontId="15"/>
  </si>
  <si>
    <t>（法人にあっては名称、代表者又は管理者の氏名及び主たる事務所の所在地)</t>
    <phoneticPr fontId="15"/>
  </si>
  <si>
    <r>
      <t>本社所在地等、</t>
    </r>
    <r>
      <rPr>
        <b/>
        <u/>
        <sz val="11"/>
        <color rgb="FFFF0000"/>
        <rFont val="ＭＳ Ｐ明朝"/>
        <family val="1"/>
        <charset val="128"/>
      </rPr>
      <t>主たる事務所の所在地</t>
    </r>
    <r>
      <rPr>
        <b/>
        <sz val="11"/>
        <color rgb="FFFF0000"/>
        <rFont val="ＭＳ Ｐ明朝"/>
        <family val="1"/>
        <charset val="128"/>
      </rPr>
      <t>を記載してください。</t>
    </r>
    <rPh sb="0" eb="2">
      <t>ホンシャ</t>
    </rPh>
    <rPh sb="2" eb="5">
      <t>ショザイチ</t>
    </rPh>
    <rPh sb="5" eb="6">
      <t>トウ</t>
    </rPh>
    <rPh sb="7" eb="8">
      <t>シュ</t>
    </rPh>
    <rPh sb="10" eb="13">
      <t>ジムショ</t>
    </rPh>
    <rPh sb="14" eb="17">
      <t>ショザイチ</t>
    </rPh>
    <rPh sb="18" eb="20">
      <t>キサイ</t>
    </rPh>
    <phoneticPr fontId="15"/>
  </si>
  <si>
    <r>
      <rPr>
        <b/>
        <u/>
        <sz val="11"/>
        <color indexed="10"/>
        <rFont val="ＭＳ Ｐ明朝"/>
        <family val="1"/>
        <charset val="128"/>
      </rPr>
      <t>事業者名</t>
    </r>
    <r>
      <rPr>
        <b/>
        <sz val="11"/>
        <color indexed="10"/>
        <rFont val="ＭＳ Ｐ明朝"/>
        <family val="1"/>
        <charset val="128"/>
      </rPr>
      <t>、</t>
    </r>
    <r>
      <rPr>
        <b/>
        <u/>
        <sz val="11"/>
        <color rgb="FFFF0000"/>
        <rFont val="ＭＳ Ｐ明朝"/>
        <family val="1"/>
        <charset val="128"/>
      </rPr>
      <t>代表者又は管理者の役職・氏名</t>
    </r>
    <r>
      <rPr>
        <b/>
        <sz val="11"/>
        <color indexed="10"/>
        <rFont val="ＭＳ Ｐ明朝"/>
        <family val="1"/>
        <charset val="128"/>
      </rPr>
      <t>を記載してください。</t>
    </r>
    <rPh sb="0" eb="3">
      <t>ジギョウシャ</t>
    </rPh>
    <rPh sb="3" eb="4">
      <t>メイ</t>
    </rPh>
    <phoneticPr fontId="15"/>
  </si>
  <si>
    <t>事業者名がある　排出係数がない</t>
    <rPh sb="0" eb="3">
      <t>ジギョウシャ</t>
    </rPh>
    <rPh sb="3" eb="4">
      <t>メイ</t>
    </rPh>
    <rPh sb="8" eb="10">
      <t>ハイシュツ</t>
    </rPh>
    <rPh sb="10" eb="12">
      <t>ケイスウ</t>
    </rPh>
    <phoneticPr fontId="28"/>
  </si>
  <si>
    <t>事業者名がない　排出係数がない</t>
    <rPh sb="8" eb="10">
      <t>ハイシュツ</t>
    </rPh>
    <rPh sb="10" eb="12">
      <t>ケイスウ</t>
    </rPh>
    <phoneticPr fontId="28"/>
  </si>
  <si>
    <t>ガス事業者別の調整後排出係数を用いた場合</t>
    <rPh sb="18" eb="20">
      <t>バアイ</t>
    </rPh>
    <phoneticPr fontId="15"/>
  </si>
  <si>
    <r>
      <t>基礎CO</t>
    </r>
    <r>
      <rPr>
        <vertAlign val="subscript"/>
        <sz val="8"/>
        <rFont val="ＭＳ Ｐゴシック"/>
        <family val="3"/>
        <charset val="128"/>
      </rPr>
      <t>2</t>
    </r>
    <r>
      <rPr>
        <sz val="8"/>
        <rFont val="ＭＳ Ｐゴシック"/>
        <family val="3"/>
        <charset val="128"/>
      </rPr>
      <t>排出量（ガス事業者別の基礎排出係数を用いたもの）</t>
    </r>
    <rPh sb="16" eb="18">
      <t>キソ</t>
    </rPh>
    <phoneticPr fontId="15"/>
  </si>
  <si>
    <r>
      <t>基礎CO</t>
    </r>
    <r>
      <rPr>
        <vertAlign val="subscript"/>
        <sz val="8"/>
        <rFont val="ＭＳ Ｐゴシック"/>
        <family val="3"/>
        <charset val="128"/>
      </rPr>
      <t>2</t>
    </r>
    <r>
      <rPr>
        <sz val="8"/>
        <rFont val="ＭＳ Ｐゴシック"/>
        <family val="3"/>
        <charset val="128"/>
      </rPr>
      <t>排出量（ガス事業者別の調整後排出係数を用いたもの）</t>
    </r>
    <phoneticPr fontId="15"/>
  </si>
  <si>
    <t>オフサイトPPA</t>
    <phoneticPr fontId="15"/>
  </si>
  <si>
    <t>その他PPA（⑫備考欄に記載してください）</t>
    <rPh sb="2" eb="3">
      <t>タ</t>
    </rPh>
    <rPh sb="8" eb="10">
      <t>ビコウ</t>
    </rPh>
    <rPh sb="10" eb="11">
      <t>ラン</t>
    </rPh>
    <rPh sb="12" eb="14">
      <t>キサイ</t>
    </rPh>
    <phoneticPr fontId="15"/>
  </si>
  <si>
    <r>
      <t>※記入に当たっての注意事項や記載例は、</t>
    </r>
    <r>
      <rPr>
        <b/>
        <u/>
        <sz val="11"/>
        <color indexed="10"/>
        <rFont val="ＭＳ Ｐ明朝"/>
        <family val="1"/>
        <charset val="128"/>
      </rPr>
      <t>ガイドライン44ページ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5"/>
  </si>
  <si>
    <r>
      <t>※記入に当たっての注意事項や記載例は、</t>
    </r>
    <r>
      <rPr>
        <b/>
        <u/>
        <sz val="11"/>
        <color indexed="10"/>
        <rFont val="ＭＳ Ｐ明朝"/>
        <family val="1"/>
        <charset val="128"/>
      </rPr>
      <t>ガイドライン46ページ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5"/>
  </si>
  <si>
    <r>
      <t>※記入に当たっての注意事項や記載例は、</t>
    </r>
    <r>
      <rPr>
        <b/>
        <u/>
        <sz val="11"/>
        <color indexed="10"/>
        <rFont val="ＭＳ Ｐ明朝"/>
        <family val="1"/>
        <charset val="128"/>
      </rPr>
      <t>ガイドライン48ページ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5"/>
  </si>
  <si>
    <r>
      <t>※記入に当たっての注意事項や記載例は、</t>
    </r>
    <r>
      <rPr>
        <b/>
        <u/>
        <sz val="11"/>
        <color indexed="10"/>
        <rFont val="ＭＳ Ｐ明朝"/>
        <family val="1"/>
        <charset val="128"/>
      </rPr>
      <t>ガイドライン50ページ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5"/>
  </si>
  <si>
    <r>
      <t>※記入に当たっての注意事項や記載例は、</t>
    </r>
    <r>
      <rPr>
        <b/>
        <u/>
        <sz val="11"/>
        <color indexed="10"/>
        <rFont val="ＭＳ Ｐ明朝"/>
        <family val="1"/>
        <charset val="128"/>
      </rPr>
      <t>ガイドライン53ページ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5"/>
  </si>
  <si>
    <r>
      <t>※記入に当たっての注意事項や記載例は、</t>
    </r>
    <r>
      <rPr>
        <b/>
        <u/>
        <sz val="11"/>
        <color indexed="10"/>
        <rFont val="ＭＳ Ｐ明朝"/>
        <family val="1"/>
        <charset val="128"/>
      </rPr>
      <t>ガイドライン55ページ</t>
    </r>
    <r>
      <rPr>
        <b/>
        <sz val="11"/>
        <color indexed="10"/>
        <rFont val="ＭＳ Ｐ明朝"/>
        <family val="1"/>
        <charset val="128"/>
      </rPr>
      <t>に掲載しています。</t>
    </r>
    <rPh sb="1" eb="3">
      <t>キニュウ</t>
    </rPh>
    <rPh sb="4" eb="5">
      <t>ア</t>
    </rPh>
    <rPh sb="9" eb="11">
      <t>チュウイ</t>
    </rPh>
    <rPh sb="11" eb="13">
      <t>ジコウ</t>
    </rPh>
    <rPh sb="14" eb="16">
      <t>キサイ</t>
    </rPh>
    <rPh sb="16" eb="17">
      <t>レイ</t>
    </rPh>
    <rPh sb="31" eb="33">
      <t>ケイサイ</t>
    </rPh>
    <phoneticPr fontId="15"/>
  </si>
  <si>
    <t>④-2PPAの場合 種類</t>
    <rPh sb="7" eb="9">
      <t>バアイ</t>
    </rPh>
    <rPh sb="10" eb="12">
      <t>シュルイ</t>
    </rPh>
    <phoneticPr fontId="15"/>
  </si>
  <si>
    <r>
      <t>千m</t>
    </r>
    <r>
      <rPr>
        <vertAlign val="superscript"/>
        <sz val="10"/>
        <color indexed="57"/>
        <rFont val="ＭＳ Ｐゴシック"/>
        <family val="3"/>
        <charset val="128"/>
      </rPr>
      <t>3</t>
    </r>
    <rPh sb="0" eb="1">
      <t>セン</t>
    </rPh>
    <phoneticPr fontId="15"/>
  </si>
  <si>
    <t>-</t>
    <phoneticPr fontId="15"/>
  </si>
  <si>
    <t>オンサイトPPA（住宅用）</t>
    <rPh sb="9" eb="12">
      <t>ジュウタクヨウ</t>
    </rPh>
    <phoneticPr fontId="15"/>
  </si>
  <si>
    <t>オンサイトPPA（非住宅用）</t>
    <rPh sb="9" eb="10">
      <t>ヒ</t>
    </rPh>
    <rPh sb="10" eb="13">
      <t>ジュウタクヨウ</t>
    </rPh>
    <phoneticPr fontId="15"/>
  </si>
  <si>
    <t>温対法における特定排出者の
他人から供給された電気の使用に伴う二酸化炭素排出量の
算定等に用いられる排出係数について
（令和5年度実績、メニュー別）</t>
    <rPh sb="0" eb="1">
      <t>アツシ</t>
    </rPh>
    <rPh sb="1" eb="2">
      <t>タイ</t>
    </rPh>
    <rPh sb="2" eb="3">
      <t>ホウ</t>
    </rPh>
    <rPh sb="7" eb="9">
      <t>トクテイ</t>
    </rPh>
    <rPh sb="9" eb="12">
      <t>ハイシュツシャ</t>
    </rPh>
    <rPh sb="14" eb="16">
      <t>タニン</t>
    </rPh>
    <rPh sb="18" eb="20">
      <t>キョウキュウ</t>
    </rPh>
    <rPh sb="23" eb="25">
      <t>デンキ</t>
    </rPh>
    <rPh sb="26" eb="28">
      <t>シヨウ</t>
    </rPh>
    <rPh sb="29" eb="30">
      <t>トモナ</t>
    </rPh>
    <rPh sb="31" eb="34">
      <t>ニサンカ</t>
    </rPh>
    <rPh sb="34" eb="36">
      <t>タンソ</t>
    </rPh>
    <rPh sb="36" eb="39">
      <t>ハイシュツリョウ</t>
    </rPh>
    <rPh sb="41" eb="43">
      <t>サンテイ</t>
    </rPh>
    <rPh sb="43" eb="44">
      <t>トウ</t>
    </rPh>
    <rPh sb="45" eb="46">
      <t>モチ</t>
    </rPh>
    <rPh sb="50" eb="52">
      <t>ハイシュツ</t>
    </rPh>
    <rPh sb="52" eb="54">
      <t>ケイスウ</t>
    </rPh>
    <rPh sb="60" eb="62">
      <t>レイワ</t>
    </rPh>
    <phoneticPr fontId="15"/>
  </si>
  <si>
    <t>シート⑭AセルC137(卸取引所から調達した電力量)に、30.09%を乗じた値が転記されます。</t>
    <rPh sb="40" eb="42">
      <t>テンキ</t>
    </rPh>
    <phoneticPr fontId="15"/>
  </si>
  <si>
    <t>温室効果ガス排出総量削減義務と排出量取引制度（キャップ＆トレード制度）
排出係数及び再エネ利用割合の公表への同意確認シート</t>
    <rPh sb="0" eb="2">
      <t>オンシツ</t>
    </rPh>
    <rPh sb="2" eb="4">
      <t>コウカ</t>
    </rPh>
    <rPh sb="6" eb="8">
      <t>ハイシュツ</t>
    </rPh>
    <rPh sb="8" eb="10">
      <t>ソウリョウ</t>
    </rPh>
    <rPh sb="10" eb="12">
      <t>サクゲン</t>
    </rPh>
    <rPh sb="12" eb="14">
      <t>ギム</t>
    </rPh>
    <rPh sb="15" eb="17">
      <t>ハイシュツ</t>
    </rPh>
    <rPh sb="17" eb="18">
      <t>リョウ</t>
    </rPh>
    <rPh sb="18" eb="20">
      <t>トリヒキ</t>
    </rPh>
    <rPh sb="20" eb="22">
      <t>セイド</t>
    </rPh>
    <rPh sb="32" eb="34">
      <t>セイド</t>
    </rPh>
    <rPh sb="36" eb="40">
      <t>ハイシュツケイスウ</t>
    </rPh>
    <rPh sb="40" eb="41">
      <t>オヨ</t>
    </rPh>
    <rPh sb="42" eb="43">
      <t>サイ</t>
    </rPh>
    <rPh sb="45" eb="47">
      <t>リヨウ</t>
    </rPh>
    <rPh sb="47" eb="49">
      <t>ワリアイ</t>
    </rPh>
    <rPh sb="50" eb="52">
      <t>コウヒョウ</t>
    </rPh>
    <rPh sb="54" eb="56">
      <t>ドウイ</t>
    </rPh>
    <rPh sb="56" eb="58">
      <t>カクニン</t>
    </rPh>
    <phoneticPr fontId="15"/>
  </si>
  <si>
    <t>1　電気の排出係数等の算定及び公表の仕組み導入の経緯</t>
    <rPh sb="2" eb="4">
      <t>デンキ</t>
    </rPh>
    <rPh sb="5" eb="7">
      <t>ハイシュツ</t>
    </rPh>
    <rPh sb="7" eb="9">
      <t>ケイスウ</t>
    </rPh>
    <rPh sb="9" eb="10">
      <t>トウ</t>
    </rPh>
    <rPh sb="11" eb="13">
      <t>サンテイ</t>
    </rPh>
    <rPh sb="13" eb="14">
      <t>オヨ</t>
    </rPh>
    <rPh sb="15" eb="17">
      <t>コウヒョウ</t>
    </rPh>
    <rPh sb="18" eb="20">
      <t>シク</t>
    </rPh>
    <rPh sb="21" eb="23">
      <t>ドウニュウ</t>
    </rPh>
    <rPh sb="24" eb="26">
      <t>ケイイ</t>
    </rPh>
    <phoneticPr fontId="64"/>
  </si>
  <si>
    <r>
      <t>　都内の大規模事業所を対象とした「キャップ＆トレード制度」では、大規模事業所にCO2排出量の算定と報告を求めています。現行制度においては、大規模事業所で使用した燃料等の使用量に制度内で規定した排出係数を乗じてCO2排出量を算定していますが、令和７年度から、大規模事業所が実際に契約している小売電気事業者等の排出係数（実排出係数）により算定する制度改正を行います。この改正により、小売電気事業者の低炭素な電気の供給及び大規模事業所による低炭素な電気の選択を促進してまいります。併せて、大規模事業所が使用したエネルギーに含まれる再生可能エネルギー利用割合の報告を新たに追加します。
　また、都内の中小規模事業所がCO2排出量の算定と報告を行う「地球温暖化対策報告書制度」においても、令和７年度の提出書類（令和６年度実績分）から同様に実排出係数により算定する制度改正を行います。
　</t>
    </r>
    <r>
      <rPr>
        <u/>
        <sz val="10"/>
        <rFont val="Meiryo UI"/>
        <family val="3"/>
        <charset val="128"/>
      </rPr>
      <t>上記算定においては、令和７年度からのエネルギー環境計画書制度改正後の算定方法を用いるため、</t>
    </r>
    <r>
      <rPr>
        <b/>
        <u/>
        <sz val="10"/>
        <rFont val="Meiryo UI"/>
        <family val="3"/>
        <charset val="128"/>
      </rPr>
      <t>令和６年度に限り、「エネルギー状況報告書」に報告項目を追加し（【C＆T用】認証排出削減量算定シート参照）、その情報を基にキャップ＆トレード制度にて、「２キャップ＆トレード制度で使用する排出係数等」に示す方法で、令和6年度キャップ＆トレード制度等に使用する電気の排出係数（実排出係数）及び再エネ利用割合を算出し、公表します。</t>
    </r>
    <r>
      <rPr>
        <sz val="10"/>
        <rFont val="Meiryo UI"/>
        <family val="3"/>
        <charset val="128"/>
      </rPr>
      <t xml:space="preserve">
　</t>
    </r>
    <rPh sb="144" eb="146">
      <t>コウリ</t>
    </rPh>
    <rPh sb="146" eb="148">
      <t>デンキ</t>
    </rPh>
    <rPh sb="189" eb="191">
      <t>コウリ</t>
    </rPh>
    <rPh sb="191" eb="193">
      <t>デンキ</t>
    </rPh>
    <rPh sb="201" eb="203">
      <t>デンキ</t>
    </rPh>
    <rPh sb="204" eb="206">
      <t>キョウキュウ</t>
    </rPh>
    <rPh sb="221" eb="223">
      <t>デンキ</t>
    </rPh>
    <rPh sb="388" eb="390">
      <t>ジョウキ</t>
    </rPh>
    <rPh sb="390" eb="392">
      <t>サンテイ</t>
    </rPh>
    <rPh sb="433" eb="435">
      <t>レイワ</t>
    </rPh>
    <rPh sb="448" eb="450">
      <t>ジョウキョウ</t>
    </rPh>
    <rPh sb="482" eb="484">
      <t>サンショウ</t>
    </rPh>
    <rPh sb="502" eb="504">
      <t>セイド</t>
    </rPh>
    <rPh sb="532" eb="533">
      <t>シメ</t>
    </rPh>
    <rPh sb="534" eb="536">
      <t>ホウホウ</t>
    </rPh>
    <rPh sb="552" eb="554">
      <t>セイド</t>
    </rPh>
    <rPh sb="554" eb="555">
      <t>トウ</t>
    </rPh>
    <rPh sb="556" eb="558">
      <t>シヨウ</t>
    </rPh>
    <rPh sb="560" eb="562">
      <t>デンキ</t>
    </rPh>
    <phoneticPr fontId="64"/>
  </si>
  <si>
    <t>２　キャップ＆トレード制度で使用する排出係数等</t>
    <rPh sb="14" eb="16">
      <t>シヨウ</t>
    </rPh>
    <rPh sb="18" eb="22">
      <t>ハイシュツケイスウ</t>
    </rPh>
    <rPh sb="22" eb="23">
      <t>トウ</t>
    </rPh>
    <phoneticPr fontId="64"/>
  </si>
  <si>
    <r>
      <t>実排出係数（</t>
    </r>
    <r>
      <rPr>
        <b/>
        <sz val="10"/>
        <rFont val="Meiryo UI"/>
        <family val="3"/>
        <charset val="128"/>
      </rPr>
      <t>令和6年度キャップ＆トレード制度等に使用する調整後排出係数</t>
    </r>
    <r>
      <rPr>
        <sz val="10"/>
        <rFont val="Meiryo UI"/>
        <family val="3"/>
        <charset val="128"/>
      </rPr>
      <t>）の算定方法</t>
    </r>
    <rPh sb="0" eb="1">
      <t>ジツ</t>
    </rPh>
    <rPh sb="1" eb="5">
      <t>ハイシュツケイスウ</t>
    </rPh>
    <rPh sb="6" eb="8">
      <t>レイワ</t>
    </rPh>
    <rPh sb="9" eb="11">
      <t>ネンド</t>
    </rPh>
    <rPh sb="20" eb="22">
      <t>セイド</t>
    </rPh>
    <rPh sb="22" eb="23">
      <t>トウ</t>
    </rPh>
    <rPh sb="24" eb="26">
      <t>シヨウ</t>
    </rPh>
    <rPh sb="28" eb="31">
      <t>チョウセイゴ</t>
    </rPh>
    <rPh sb="31" eb="33">
      <t>ハイシュツ</t>
    </rPh>
    <rPh sb="33" eb="35">
      <t>ケイスウ</t>
    </rPh>
    <rPh sb="37" eb="41">
      <t>サンテイホウホウ</t>
    </rPh>
    <phoneticPr fontId="64"/>
  </si>
  <si>
    <r>
      <t>再エネ利用割合（</t>
    </r>
    <r>
      <rPr>
        <b/>
        <sz val="10"/>
        <rFont val="Meiryo UI"/>
        <family val="3"/>
        <charset val="128"/>
      </rPr>
      <t>令和6年度キャップ＆トレード制度等に使用</t>
    </r>
    <r>
      <rPr>
        <sz val="10"/>
        <rFont val="Meiryo UI"/>
        <family val="3"/>
        <charset val="128"/>
      </rPr>
      <t>）の算定方法</t>
    </r>
    <rPh sb="0" eb="1">
      <t>サイ</t>
    </rPh>
    <rPh sb="3" eb="5">
      <t>リヨウ</t>
    </rPh>
    <rPh sb="5" eb="7">
      <t>ワリアイ</t>
    </rPh>
    <rPh sb="24" eb="25">
      <t>トウ</t>
    </rPh>
    <rPh sb="26" eb="28">
      <t>シヨウ</t>
    </rPh>
    <rPh sb="30" eb="34">
      <t>サンテイホウホウ</t>
    </rPh>
    <phoneticPr fontId="64"/>
  </si>
  <si>
    <t>３　協力依頼事項</t>
    <rPh sb="2" eb="4">
      <t>キョウリョク</t>
    </rPh>
    <rPh sb="4" eb="6">
      <t>イライ</t>
    </rPh>
    <rPh sb="6" eb="8">
      <t>ジコウ</t>
    </rPh>
    <phoneticPr fontId="64"/>
  </si>
  <si>
    <r>
      <t>　キャップ＆トレード制度で公表する電気の実排出係数及び再エネ利用割合については、御提出いただいたエネルギー状況報告書に記載の情報から算定します。つきましては、貴事業者の電気の排出係数及び再エネ利用割合を算定・公表することについて、御協力をお願いいたします。
　同意事項を御確認いただき、</t>
    </r>
    <r>
      <rPr>
        <b/>
        <u/>
        <sz val="10"/>
        <color rgb="FFFF0000"/>
        <rFont val="Meiryo UI"/>
        <family val="3"/>
        <charset val="128"/>
      </rPr>
      <t>排出係数・再エネ利用割合を公表することに同意いただける場合は以下にチェックを入れていただき、次シートのクレジット使用量等の追加情報を記載ください。</t>
    </r>
    <rPh sb="17" eb="19">
      <t>デンキ</t>
    </rPh>
    <rPh sb="53" eb="55">
      <t>ジョウキョウ</t>
    </rPh>
    <rPh sb="84" eb="86">
      <t>デンキ</t>
    </rPh>
    <rPh sb="189" eb="190">
      <t>ジ</t>
    </rPh>
    <phoneticPr fontId="15"/>
  </si>
  <si>
    <t>キャップ＆トレード制度による
排出係数等の公表</t>
    <rPh sb="9" eb="11">
      <t>セイド</t>
    </rPh>
    <rPh sb="15" eb="17">
      <t>ハイシュツ</t>
    </rPh>
    <rPh sb="17" eb="19">
      <t>ケイスウ</t>
    </rPh>
    <rPh sb="19" eb="20">
      <t>トウ</t>
    </rPh>
    <rPh sb="21" eb="23">
      <t>コウヒョウ</t>
    </rPh>
    <phoneticPr fontId="154"/>
  </si>
  <si>
    <t>排出係数</t>
    <rPh sb="0" eb="4">
      <t>ハイシュツケイスウ</t>
    </rPh>
    <phoneticPr fontId="156"/>
  </si>
  <si>
    <t>□</t>
  </si>
  <si>
    <t>算定・公表に同意する</t>
    <rPh sb="0" eb="2">
      <t>サンテイ</t>
    </rPh>
    <rPh sb="6" eb="8">
      <t>ドウイ</t>
    </rPh>
    <phoneticPr fontId="156"/>
  </si>
  <si>
    <t>再エネ
利用割合</t>
    <rPh sb="0" eb="1">
      <t>サイ</t>
    </rPh>
    <rPh sb="4" eb="6">
      <t>リヨウ</t>
    </rPh>
    <rPh sb="6" eb="8">
      <t>ワリアイ</t>
    </rPh>
    <phoneticPr fontId="156"/>
  </si>
  <si>
    <t xml:space="preserve"> 【同意事項】</t>
    <rPh sb="2" eb="4">
      <t>ドウイ</t>
    </rPh>
    <rPh sb="4" eb="6">
      <t>ジコウ</t>
    </rPh>
    <phoneticPr fontId="15"/>
  </si>
  <si>
    <t xml:space="preserve"> ●排出係数等の確認</t>
    <phoneticPr fontId="15"/>
  </si>
  <si>
    <t>・</t>
    <phoneticPr fontId="15"/>
  </si>
  <si>
    <r>
      <t>提出いただいたエネルギー状況報告書に記載の情報</t>
    </r>
    <r>
      <rPr>
        <sz val="10"/>
        <rFont val="Meiryo UI"/>
        <family val="3"/>
        <charset val="128"/>
      </rPr>
      <t>から、キャップ＆トレード制度において調整後</t>
    </r>
    <r>
      <rPr>
        <sz val="10"/>
        <color theme="1"/>
        <rFont val="Meiryo UI"/>
        <family val="3"/>
        <charset val="128"/>
      </rPr>
      <t>排出係数及び再エネ利用割合を算定する。</t>
    </r>
    <rPh sb="0" eb="2">
      <t>テイシュツ</t>
    </rPh>
    <rPh sb="12" eb="14">
      <t>ジョウキョウ</t>
    </rPh>
    <rPh sb="14" eb="17">
      <t>ホウコクショ</t>
    </rPh>
    <rPh sb="18" eb="20">
      <t>キサイ</t>
    </rPh>
    <rPh sb="21" eb="23">
      <t>ジョウホウ</t>
    </rPh>
    <rPh sb="41" eb="44">
      <t>チョウセイゴ</t>
    </rPh>
    <rPh sb="44" eb="46">
      <t>ハイシュツ</t>
    </rPh>
    <rPh sb="46" eb="48">
      <t>ケイスウ</t>
    </rPh>
    <rPh sb="48" eb="49">
      <t>オヨ</t>
    </rPh>
    <rPh sb="50" eb="51">
      <t>サイ</t>
    </rPh>
    <rPh sb="53" eb="55">
      <t>リヨウ</t>
    </rPh>
    <rPh sb="55" eb="57">
      <t>ワリアイ</t>
    </rPh>
    <rPh sb="58" eb="60">
      <t>サンテイ</t>
    </rPh>
    <phoneticPr fontId="15"/>
  </si>
  <si>
    <t>情報が不足している場合、東京都から追加資料の提出や現地確認等を依頼する。算定根拠が確認できない場合は、報告された排出係数及び再エネ利用割合が公表されない場合がある。</t>
    <phoneticPr fontId="15"/>
  </si>
  <si>
    <t xml:space="preserve">排出係数の算定・公表のみに同意することは可能であるが、再エネ利用割合の算定・公表のみに同意することはできない。（再エネ利用割合の算定・公表を希望する場合は、排出係数の算定・公表にも同意が必要となる。）
</t>
    <phoneticPr fontId="15"/>
  </si>
  <si>
    <t xml:space="preserve"> ●供給事業者の公表</t>
    <rPh sb="2" eb="4">
      <t>キョウキュウ</t>
    </rPh>
    <rPh sb="4" eb="7">
      <t>ジギョウシャ</t>
    </rPh>
    <rPh sb="8" eb="10">
      <t>コウヒョウ</t>
    </rPh>
    <phoneticPr fontId="15"/>
  </si>
  <si>
    <r>
      <t>キャップ＆トレード制度において「供給事業者名称」、「メニュー名称」、「CO</t>
    </r>
    <r>
      <rPr>
        <vertAlign val="subscript"/>
        <sz val="10"/>
        <rFont val="Meiryo UI"/>
        <family val="3"/>
        <charset val="128"/>
      </rPr>
      <t>2</t>
    </r>
    <r>
      <rPr>
        <sz val="10"/>
        <rFont val="Meiryo UI"/>
        <family val="3"/>
        <charset val="128"/>
      </rPr>
      <t>排出係数（メニュー別排出係数含む）」、「再生可能エネルギーの利用割合」及びその他必要と認められる事項を公表する。</t>
    </r>
    <rPh sb="9" eb="11">
      <t>セイド</t>
    </rPh>
    <rPh sb="47" eb="48">
      <t>ベツ</t>
    </rPh>
    <rPh sb="48" eb="50">
      <t>ハイシュツ</t>
    </rPh>
    <rPh sb="52" eb="53">
      <t>フク</t>
    </rPh>
    <rPh sb="68" eb="70">
      <t>リヨウ</t>
    </rPh>
    <rPh sb="70" eb="72">
      <t>ワリアイ</t>
    </rPh>
    <phoneticPr fontId="15"/>
  </si>
  <si>
    <t xml:space="preserve"> 【注意事項】</t>
    <rPh sb="2" eb="4">
      <t>チュウイ</t>
    </rPh>
    <rPh sb="4" eb="6">
      <t>ジコウ</t>
    </rPh>
    <phoneticPr fontId="15"/>
  </si>
  <si>
    <t xml:space="preserve"> ●算定・公表に同意しない場合</t>
    <rPh sb="2" eb="4">
      <t>サンテイ</t>
    </rPh>
    <rPh sb="5" eb="7">
      <t>コウヒョウ</t>
    </rPh>
    <rPh sb="8" eb="10">
      <t>ドウイ</t>
    </rPh>
    <rPh sb="13" eb="15">
      <t>バアイ</t>
    </rPh>
    <phoneticPr fontId="15"/>
  </si>
  <si>
    <t>上記の算定方法による貴事業者の排出係数及び再エネ利用割合は公表されません。　※エネルギー環境計画書制度における公表事項については、上記の算定・公表の同意に関わらず公表されます。</t>
    <rPh sb="0" eb="2">
      <t>ジョウキ</t>
    </rPh>
    <rPh sb="3" eb="5">
      <t>サンテイ</t>
    </rPh>
    <rPh sb="5" eb="7">
      <t>ホウホウ</t>
    </rPh>
    <rPh sb="10" eb="11">
      <t>キ</t>
    </rPh>
    <rPh sb="11" eb="13">
      <t>ジギョウ</t>
    </rPh>
    <rPh sb="13" eb="14">
      <t>シャ</t>
    </rPh>
    <rPh sb="15" eb="19">
      <t>ハイシュツケイスウ</t>
    </rPh>
    <rPh sb="19" eb="20">
      <t>オヨ</t>
    </rPh>
    <rPh sb="29" eb="31">
      <t>コウヒョウ</t>
    </rPh>
    <rPh sb="44" eb="46">
      <t>カンキョウ</t>
    </rPh>
    <rPh sb="46" eb="49">
      <t>ケイカクショ</t>
    </rPh>
    <rPh sb="49" eb="51">
      <t>セイド</t>
    </rPh>
    <rPh sb="55" eb="57">
      <t>コウヒョウ</t>
    </rPh>
    <rPh sb="57" eb="59">
      <t>ジコウ</t>
    </rPh>
    <rPh sb="65" eb="67">
      <t>ジョウキ</t>
    </rPh>
    <rPh sb="68" eb="70">
      <t>サンテイ</t>
    </rPh>
    <rPh sb="71" eb="73">
      <t>コウヒョウ</t>
    </rPh>
    <rPh sb="74" eb="76">
      <t>ドウイ</t>
    </rPh>
    <rPh sb="77" eb="78">
      <t>カカ</t>
    </rPh>
    <rPh sb="81" eb="83">
      <t>コウヒョウ</t>
    </rPh>
    <phoneticPr fontId="15"/>
  </si>
  <si>
    <t>公表に同意しない場合は、別途「キャップ＆トレード制度」における「排出係数報告書兼同意書」により、排出係数及び再エネ利用割合を都に報告後、貴事業者から事業所に周知することもできますので、下記問い合わせ先へ御連絡ください。</t>
    <rPh sb="3" eb="5">
      <t>ドウイ</t>
    </rPh>
    <rPh sb="62" eb="63">
      <t>ト</t>
    </rPh>
    <rPh sb="64" eb="66">
      <t>ホウコク</t>
    </rPh>
    <rPh sb="66" eb="67">
      <t>ゴ</t>
    </rPh>
    <rPh sb="68" eb="69">
      <t>キ</t>
    </rPh>
    <rPh sb="69" eb="72">
      <t>ジギョウシャ</t>
    </rPh>
    <rPh sb="74" eb="76">
      <t>ジギョウ</t>
    </rPh>
    <rPh sb="76" eb="77">
      <t>ショ</t>
    </rPh>
    <rPh sb="78" eb="80">
      <t>シュウチ</t>
    </rPh>
    <rPh sb="92" eb="94">
      <t>カキ</t>
    </rPh>
    <phoneticPr fontId="15"/>
  </si>
  <si>
    <t>公表に同意せず、「排出係数報告書兼同意書」による報告も実施しない場合は、貴事業者から電気を受け入れている事業所は、貴事業者の排出係数等を算定に使用することができません。代替値として、「キャップ＆トレード制度」のガイドラインに別途定める排出係数が使用される可能性があります。また、事業所が使用する電気の再エネ利用割合において、貴事業者から供給される電気は０％として取り扱われます。</t>
    <rPh sb="0" eb="2">
      <t>コウヒョウ</t>
    </rPh>
    <rPh sb="3" eb="5">
      <t>ドウイ</t>
    </rPh>
    <rPh sb="24" eb="26">
      <t>ホウコク</t>
    </rPh>
    <rPh sb="27" eb="29">
      <t>ジッシ</t>
    </rPh>
    <rPh sb="32" eb="34">
      <t>バアイ</t>
    </rPh>
    <rPh sb="36" eb="37">
      <t>キ</t>
    </rPh>
    <rPh sb="37" eb="40">
      <t>ジギョウシャ</t>
    </rPh>
    <rPh sb="42" eb="44">
      <t>デンキ</t>
    </rPh>
    <rPh sb="45" eb="46">
      <t>ウ</t>
    </rPh>
    <rPh sb="47" eb="48">
      <t>イ</t>
    </rPh>
    <rPh sb="57" eb="58">
      <t>キ</t>
    </rPh>
    <rPh sb="62" eb="66">
      <t>ハイシュツケイスウ</t>
    </rPh>
    <rPh sb="66" eb="67">
      <t>トウ</t>
    </rPh>
    <rPh sb="68" eb="70">
      <t>サンテイ</t>
    </rPh>
    <rPh sb="71" eb="73">
      <t>シヨウ</t>
    </rPh>
    <rPh sb="84" eb="86">
      <t>ダイタイ</t>
    </rPh>
    <rPh sb="86" eb="87">
      <t>アタイ</t>
    </rPh>
    <rPh sb="143" eb="145">
      <t>シヨウ</t>
    </rPh>
    <rPh sb="147" eb="149">
      <t>デンキ</t>
    </rPh>
    <rPh sb="153" eb="155">
      <t>リヨウ</t>
    </rPh>
    <rPh sb="173" eb="175">
      <t>デンキ</t>
    </rPh>
    <phoneticPr fontId="15"/>
  </si>
  <si>
    <t>４　お問い合わせ先</t>
    <rPh sb="3" eb="4">
      <t>ト</t>
    </rPh>
    <rPh sb="5" eb="6">
      <t>ア</t>
    </rPh>
    <rPh sb="8" eb="9">
      <t>サキ</t>
    </rPh>
    <phoneticPr fontId="64"/>
  </si>
  <si>
    <t>　東京都環境局 気候変動対策部 総量削減課 「総量削減義務と排出量取引制度」相談窓口</t>
    <rPh sb="1" eb="4">
      <t>トウキョウト</t>
    </rPh>
    <rPh sb="4" eb="7">
      <t>カンキョウキョク</t>
    </rPh>
    <rPh sb="8" eb="10">
      <t>キコウ</t>
    </rPh>
    <rPh sb="10" eb="12">
      <t>ヘンドウ</t>
    </rPh>
    <rPh sb="12" eb="15">
      <t>タイサクブ</t>
    </rPh>
    <rPh sb="16" eb="18">
      <t>ソウリョウ</t>
    </rPh>
    <rPh sb="18" eb="20">
      <t>サクゲン</t>
    </rPh>
    <rPh sb="20" eb="21">
      <t>カ</t>
    </rPh>
    <rPh sb="23" eb="25">
      <t>ソウリョウ</t>
    </rPh>
    <rPh sb="25" eb="27">
      <t>サクゲン</t>
    </rPh>
    <rPh sb="27" eb="29">
      <t>ギム</t>
    </rPh>
    <rPh sb="30" eb="32">
      <t>ハイシュツ</t>
    </rPh>
    <rPh sb="32" eb="33">
      <t>リョウ</t>
    </rPh>
    <rPh sb="33" eb="35">
      <t>トリヒキ</t>
    </rPh>
    <rPh sb="35" eb="37">
      <t>セイド</t>
    </rPh>
    <rPh sb="38" eb="40">
      <t>ソウダン</t>
    </rPh>
    <rPh sb="40" eb="42">
      <t>マドグチ</t>
    </rPh>
    <phoneticPr fontId="13"/>
  </si>
  <si>
    <t>　〒163-8001　東京都新宿区西新宿二丁目8番1号　都庁第二本庁舎20階南側</t>
    <rPh sb="11" eb="14">
      <t>トウキョウト</t>
    </rPh>
    <rPh sb="14" eb="17">
      <t>シンジュクク</t>
    </rPh>
    <rPh sb="17" eb="20">
      <t>ニシシンジュク</t>
    </rPh>
    <rPh sb="20" eb="23">
      <t>ニチョウメ</t>
    </rPh>
    <rPh sb="24" eb="25">
      <t>バン</t>
    </rPh>
    <rPh sb="26" eb="27">
      <t>ゴウ</t>
    </rPh>
    <rPh sb="28" eb="30">
      <t>トチョウ</t>
    </rPh>
    <rPh sb="30" eb="32">
      <t>ダイニ</t>
    </rPh>
    <rPh sb="32" eb="35">
      <t>ホンチョウシャ</t>
    </rPh>
    <rPh sb="37" eb="38">
      <t>カイ</t>
    </rPh>
    <rPh sb="38" eb="40">
      <t>ミナミガワ</t>
    </rPh>
    <phoneticPr fontId="13"/>
  </si>
  <si>
    <t>　電話 03-5388-3438　メール:ondanka31@ml.metro.tokyo.jp</t>
    <rPh sb="1" eb="3">
      <t>デンワ</t>
    </rPh>
    <phoneticPr fontId="13"/>
  </si>
  <si>
    <t>認証排出削減量の報告について</t>
    <rPh sb="0" eb="2">
      <t>ニンショウ</t>
    </rPh>
    <rPh sb="2" eb="4">
      <t>ハイシュツ</t>
    </rPh>
    <rPh sb="4" eb="6">
      <t>サクゲン</t>
    </rPh>
    <rPh sb="6" eb="7">
      <t>リョウ</t>
    </rPh>
    <rPh sb="8" eb="10">
      <t>ホウコク</t>
    </rPh>
    <phoneticPr fontId="15"/>
  </si>
  <si>
    <r>
      <t xml:space="preserve">「温室効果ガス排出総量削減義務と排出量取引制度（キャップ＆トレード制度）排出係数及び再エネ利用割合の公表への同意確認シート」で、
排出係数及び再エネ利用割合のいずれかで算定公表を希望するとした事業者は、温対法の算定結果をこの次のシートに転記し、
</t>
    </r>
    <r>
      <rPr>
        <b/>
        <u/>
        <sz val="11"/>
        <rFont val="ＭＳ Ｐゴシック"/>
        <family val="3"/>
        <charset val="128"/>
      </rPr>
      <t>算定根拠として、温対法報告資料を都に提出してください。</t>
    </r>
    <rPh sb="65" eb="69">
      <t>ハイシュツケイスウ</t>
    </rPh>
    <rPh sb="69" eb="70">
      <t>オヨ</t>
    </rPh>
    <rPh sb="71" eb="72">
      <t>サイ</t>
    </rPh>
    <rPh sb="74" eb="78">
      <t>リヨウワリアイ</t>
    </rPh>
    <rPh sb="84" eb="88">
      <t>サンテイコウヒョウ</t>
    </rPh>
    <rPh sb="89" eb="91">
      <t>キボウ</t>
    </rPh>
    <rPh sb="96" eb="99">
      <t>ジギョウシャ</t>
    </rPh>
    <rPh sb="123" eb="125">
      <t>サンテイ</t>
    </rPh>
    <rPh sb="125" eb="127">
      <t>コンキョ</t>
    </rPh>
    <rPh sb="131" eb="134">
      <t>オンタイホウ</t>
    </rPh>
    <rPh sb="134" eb="136">
      <t>ホウコク</t>
    </rPh>
    <rPh sb="136" eb="138">
      <t>シリョウ</t>
    </rPh>
    <rPh sb="139" eb="140">
      <t>ト</t>
    </rPh>
    <rPh sb="141" eb="143">
      <t>テイシュツ</t>
    </rPh>
    <phoneticPr fontId="15"/>
  </si>
  <si>
    <t>また、キャップ＆トレード制度にて使用する電気の排出係数（実排出係数）及び再エネ利用割合の算定に使用するため、以下の表に入力してください。</t>
    <rPh sb="12" eb="14">
      <t>セイド</t>
    </rPh>
    <rPh sb="16" eb="18">
      <t>シヨウ</t>
    </rPh>
    <rPh sb="20" eb="22">
      <t>デンキ</t>
    </rPh>
    <rPh sb="23" eb="25">
      <t>ハイシュツ</t>
    </rPh>
    <rPh sb="25" eb="27">
      <t>ケイスウ</t>
    </rPh>
    <rPh sb="28" eb="29">
      <t>ジツ</t>
    </rPh>
    <rPh sb="29" eb="31">
      <t>ハイシュツ</t>
    </rPh>
    <rPh sb="31" eb="33">
      <t>ケイスウ</t>
    </rPh>
    <rPh sb="34" eb="35">
      <t>オヨ</t>
    </rPh>
    <rPh sb="36" eb="37">
      <t>サイ</t>
    </rPh>
    <rPh sb="39" eb="41">
      <t>リヨウ</t>
    </rPh>
    <rPh sb="41" eb="43">
      <t>ワリアイ</t>
    </rPh>
    <rPh sb="44" eb="46">
      <t>サンテイ</t>
    </rPh>
    <rPh sb="47" eb="49">
      <t>シヨウ</t>
    </rPh>
    <rPh sb="54" eb="56">
      <t>イカ</t>
    </rPh>
    <rPh sb="57" eb="58">
      <t>ヒョウ</t>
    </rPh>
    <rPh sb="59" eb="61">
      <t>ニュウリョクサンテイシヨウイカヒョウニュウリョク</t>
    </rPh>
    <phoneticPr fontId="15"/>
  </si>
  <si>
    <t>◎再生可能エネルギー利用量(全国値）</t>
    <rPh sb="1" eb="10">
      <t>サ</t>
    </rPh>
    <rPh sb="10" eb="12">
      <t>リヨウ</t>
    </rPh>
    <rPh sb="12" eb="13">
      <t>リョウ</t>
    </rPh>
    <rPh sb="14" eb="16">
      <t>ゼンコク</t>
    </rPh>
    <rPh sb="16" eb="17">
      <t>チ</t>
    </rPh>
    <phoneticPr fontId="15"/>
  </si>
  <si>
    <t>電力の種別</t>
    <rPh sb="0" eb="2">
      <t>デンリョク</t>
    </rPh>
    <rPh sb="3" eb="5">
      <t>シュベツ</t>
    </rPh>
    <phoneticPr fontId="15"/>
  </si>
  <si>
    <t>電力量(千kWh)</t>
    <rPh sb="0" eb="2">
      <t>デンリョク</t>
    </rPh>
    <rPh sb="2" eb="3">
      <t>リョウ</t>
    </rPh>
    <rPh sb="4" eb="5">
      <t>セン</t>
    </rPh>
    <phoneticPr fontId="15"/>
  </si>
  <si>
    <t>FIT非化石証書</t>
    <phoneticPr fontId="15"/>
  </si>
  <si>
    <t>非FIT非化石証書（再エネ指定あり）</t>
    <rPh sb="0" eb="9">
      <t>ヒ</t>
    </rPh>
    <rPh sb="10" eb="11">
      <t>サイ</t>
    </rPh>
    <rPh sb="13" eb="15">
      <t>シテイ</t>
    </rPh>
    <phoneticPr fontId="15"/>
  </si>
  <si>
    <t>※１指針上では「再エネ証書を発行していない再生可能エネルギーを利用した発電による電気の供給の量」を指す</t>
    <phoneticPr fontId="15"/>
  </si>
  <si>
    <t>◎排出量調整無効化した国内認証排出削減量、海外認証排出削減量</t>
    <rPh sb="1" eb="3">
      <t>ハイシュツ</t>
    </rPh>
    <rPh sb="3" eb="4">
      <t>リョウ</t>
    </rPh>
    <rPh sb="4" eb="6">
      <t>チョウセイ</t>
    </rPh>
    <rPh sb="6" eb="9">
      <t>ムコウカ</t>
    </rPh>
    <rPh sb="11" eb="13">
      <t>コクナイ</t>
    </rPh>
    <rPh sb="13" eb="15">
      <t>ニンショウ</t>
    </rPh>
    <rPh sb="15" eb="17">
      <t>ハイシュツ</t>
    </rPh>
    <rPh sb="17" eb="19">
      <t>サクゲン</t>
    </rPh>
    <rPh sb="19" eb="20">
      <t>リョウ</t>
    </rPh>
    <rPh sb="21" eb="23">
      <t>カイガイ</t>
    </rPh>
    <rPh sb="23" eb="25">
      <t>ニンショウ</t>
    </rPh>
    <rPh sb="25" eb="27">
      <t>ハイシュツ</t>
    </rPh>
    <rPh sb="27" eb="29">
      <t>サクゲン</t>
    </rPh>
    <rPh sb="29" eb="30">
      <t>リョウ</t>
    </rPh>
    <phoneticPr fontId="15"/>
  </si>
  <si>
    <t>削減量の種別</t>
    <rPh sb="0" eb="2">
      <t>サクゲン</t>
    </rPh>
    <rPh sb="2" eb="3">
      <t>リョウ</t>
    </rPh>
    <rPh sb="4" eb="6">
      <t>シュベツ</t>
    </rPh>
    <phoneticPr fontId="15"/>
  </si>
  <si>
    <t>Jクレジット（省エネ）</t>
    <rPh sb="7" eb="8">
      <t>ショウ</t>
    </rPh>
    <phoneticPr fontId="15"/>
  </si>
  <si>
    <t>Jクレジット（森林吸収）</t>
    <phoneticPr fontId="15"/>
  </si>
  <si>
    <t>JCMクレジット（自ら排出量調整無効化した量）</t>
    <rPh sb="9" eb="10">
      <t>ミズカ</t>
    </rPh>
    <rPh sb="11" eb="13">
      <t>ハイシュツ</t>
    </rPh>
    <rPh sb="13" eb="14">
      <t>リョウ</t>
    </rPh>
    <rPh sb="14" eb="16">
      <t>チョウセイ</t>
    </rPh>
    <rPh sb="16" eb="18">
      <t>ムコウ</t>
    </rPh>
    <rPh sb="18" eb="19">
      <t>カ</t>
    </rPh>
    <rPh sb="21" eb="22">
      <t>リョウ</t>
    </rPh>
    <phoneticPr fontId="64"/>
  </si>
  <si>
    <t>JCMクレジット（自らの代わりに他者が排出量調整無効化した量）</t>
    <rPh sb="9" eb="10">
      <t>ミズカ</t>
    </rPh>
    <rPh sb="12" eb="13">
      <t>カ</t>
    </rPh>
    <rPh sb="16" eb="18">
      <t>タシャ</t>
    </rPh>
    <rPh sb="19" eb="21">
      <t>ハイシュツ</t>
    </rPh>
    <rPh sb="21" eb="22">
      <t>リョウ</t>
    </rPh>
    <rPh sb="22" eb="24">
      <t>チョウセイ</t>
    </rPh>
    <rPh sb="24" eb="26">
      <t>ムコウ</t>
    </rPh>
    <rPh sb="26" eb="27">
      <t>カ</t>
    </rPh>
    <rPh sb="29" eb="30">
      <t>リョウ</t>
    </rPh>
    <phoneticPr fontId="64"/>
  </si>
  <si>
    <t>【C＆T用】同意確認</t>
  </si>
  <si>
    <t>【C＆T用】認証排出削減量算定</t>
  </si>
  <si>
    <t>認証排出削減量の報告について</t>
    <phoneticPr fontId="15"/>
  </si>
  <si>
    <t>同意確認シート</t>
    <phoneticPr fontId="15"/>
  </si>
  <si>
    <r>
      <t>再エネ証書を発行していない再エネ電源の電力量</t>
    </r>
    <r>
      <rPr>
        <vertAlign val="superscript"/>
        <sz val="11"/>
        <rFont val="ＭＳ Ｐゴシック"/>
        <family val="3"/>
        <charset val="128"/>
        <scheme val="minor"/>
      </rPr>
      <t>※1</t>
    </r>
    <phoneticPr fontId="15"/>
  </si>
  <si>
    <r>
      <t>再エネ電</t>
    </r>
    <r>
      <rPr>
        <sz val="11"/>
        <rFont val="Microsoft JhengHei UI"/>
        <family val="3"/>
        <charset val="134"/>
      </rPr>
      <t>⼒由来</t>
    </r>
    <r>
      <rPr>
        <sz val="11"/>
        <rFont val="ＭＳ Ｐゴシック"/>
        <family val="3"/>
        <charset val="128"/>
        <scheme val="minor"/>
      </rPr>
      <t>J-クレジット</t>
    </r>
    <phoneticPr fontId="15"/>
  </si>
  <si>
    <t>◎再生可能エネルギー利用量(メニュー別内訳）</t>
    <rPh sb="1" eb="3">
      <t>サイセイ</t>
    </rPh>
    <rPh sb="3" eb="5">
      <t>カノウ</t>
    </rPh>
    <rPh sb="10" eb="12">
      <t>リヨウ</t>
    </rPh>
    <rPh sb="12" eb="13">
      <t>リョウ</t>
    </rPh>
    <rPh sb="18" eb="19">
      <t>ベツ</t>
    </rPh>
    <rPh sb="19" eb="21">
      <t>ウチワケ</t>
    </rPh>
    <phoneticPr fontId="15"/>
  </si>
  <si>
    <r>
      <t>再エネ電</t>
    </r>
    <r>
      <rPr>
        <sz val="10"/>
        <rFont val="Microsoft JhengHei UI"/>
        <family val="3"/>
        <charset val="134"/>
      </rPr>
      <t>⼒由</t>
    </r>
    <r>
      <rPr>
        <sz val="10"/>
        <rFont val="ＭＳ Ｐゴシック"/>
        <family val="3"/>
        <charset val="128"/>
      </rPr>
      <t>来</t>
    </r>
    <r>
      <rPr>
        <sz val="10"/>
        <rFont val="ＭＳ Ｐゴシック"/>
        <family val="3"/>
        <charset val="128"/>
        <scheme val="minor"/>
      </rPr>
      <t>J-クレジット</t>
    </r>
    <phoneticPr fontId="15"/>
  </si>
  <si>
    <r>
      <t>排出量調整無効化量（t-CO</t>
    </r>
    <r>
      <rPr>
        <vertAlign val="subscript"/>
        <sz val="11"/>
        <rFont val="ＭＳ Ｐゴシック"/>
        <family val="3"/>
        <charset val="128"/>
      </rPr>
      <t>2</t>
    </r>
    <r>
      <rPr>
        <sz val="11"/>
        <rFont val="ＭＳ Ｐゴシック"/>
        <family val="3"/>
        <charset val="128"/>
      </rPr>
      <t>）</t>
    </r>
    <phoneticPr fontId="15"/>
  </si>
  <si>
    <r>
      <t>排出量調整無効化量（t-CO</t>
    </r>
    <r>
      <rPr>
        <vertAlign val="subscript"/>
        <sz val="11"/>
        <rFont val="ＭＳ Ｐゴシック"/>
        <family val="3"/>
        <charset val="128"/>
      </rPr>
      <t>2</t>
    </r>
    <r>
      <rPr>
        <sz val="11"/>
        <rFont val="ＭＳ Ｐゴシック"/>
        <family val="3"/>
        <charset val="128"/>
      </rPr>
      <t>）</t>
    </r>
    <rPh sb="0" eb="2">
      <t>ハイシュツ</t>
    </rPh>
    <rPh sb="2" eb="3">
      <t>リョウ</t>
    </rPh>
    <rPh sb="3" eb="5">
      <t>チョウセイ</t>
    </rPh>
    <rPh sb="5" eb="8">
      <t>ムコウカ</t>
    </rPh>
    <rPh sb="8" eb="9">
      <t>リョウ</t>
    </rPh>
    <phoneticPr fontId="15"/>
  </si>
  <si>
    <r>
      <t>排出量調整無効化量（t-CO</t>
    </r>
    <r>
      <rPr>
        <vertAlign val="subscript"/>
        <sz val="11"/>
        <rFont val="ＭＳ Ｐゴシック"/>
        <family val="3"/>
        <charset val="128"/>
        <scheme val="minor"/>
      </rPr>
      <t>2</t>
    </r>
    <r>
      <rPr>
        <sz val="11"/>
        <rFont val="ＭＳ Ｐゴシック"/>
        <family val="2"/>
        <charset val="128"/>
        <scheme val="minor"/>
      </rPr>
      <t>）</t>
    </r>
    <rPh sb="0" eb="2">
      <t>ハイシュツ</t>
    </rPh>
    <rPh sb="2" eb="3">
      <t>リョウ</t>
    </rPh>
    <rPh sb="3" eb="5">
      <t>チョウセイ</t>
    </rPh>
    <rPh sb="5" eb="8">
      <t>ムコウカ</t>
    </rPh>
    <rPh sb="8" eb="9">
      <t>リョウ</t>
    </rPh>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</si>
</sst>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Red]&quot;¥&quot;\-#,##0"/>
    <numFmt numFmtId="176" formatCode="#,##0_ "/>
    <numFmt numFmtId="177" formatCode="#,##0.000_ "/>
    <numFmt numFmtId="178" formatCode="0.0%"/>
    <numFmt numFmtId="179" formatCode="0.000_ "/>
    <numFmt numFmtId="180" formatCode="#,##0.0;[Red]\-#,##0.0"/>
    <numFmt numFmtId="181" formatCode="#,##0.000;[Red]\-#,##0.000"/>
    <numFmt numFmtId="182" formatCode="#,##0.0000;[Red]\-#,##0.0000"/>
    <numFmt numFmtId="183" formatCode="0.0000_);[Red]\(0.0000\)"/>
    <numFmt numFmtId="184" formatCode="0.000_);[Red]\(0.000\)"/>
    <numFmt numFmtId="185" formatCode="0.000"/>
    <numFmt numFmtId="186" formatCode="#,##0_);[Red]\(#,##0\)"/>
    <numFmt numFmtId="187" formatCode="&quot;(&quot;#,##0&quot;)&quot;"/>
    <numFmt numFmtId="188" formatCode="####&quot;  年  &quot;##&quot;  月  &quot;##&quot;  日  &quot;"/>
    <numFmt numFmtId="189" formatCode="#,##0.00_ ;[Red]\-#,##0.00\ "/>
    <numFmt numFmtId="190" formatCode="#,##0.00_ "/>
    <numFmt numFmtId="191" formatCode="####&quot; 年 &quot;##&quot; 月 &quot;##&quot; 日 &quot;"/>
    <numFmt numFmtId="192" formatCode="0_);[Red]\(0\)"/>
    <numFmt numFmtId="193" formatCode="#,##0;&quot;▲ &quot;#,##0"/>
    <numFmt numFmtId="194" formatCode="#,##0.0000_ "/>
    <numFmt numFmtId="195" formatCode="#,##0.000000_ "/>
    <numFmt numFmtId="196" formatCode="0.00_ "/>
    <numFmt numFmtId="197" formatCode="#,##0.000_);[Red]\(#,##0.000\)"/>
    <numFmt numFmtId="198" formatCode="0.0_ "/>
    <numFmt numFmtId="199" formatCode="0.0000_ "/>
    <numFmt numFmtId="200" formatCode="0.0_);[Red]\(0.0\)"/>
    <numFmt numFmtId="201" formatCode="0.00_);[Red]\(0.00\)"/>
    <numFmt numFmtId="202" formatCode="#,##0.000_ ;[Red]\-#,##0.000\ "/>
    <numFmt numFmtId="203" formatCode="#,##0_ ;[Red]\-#,##0\ "/>
    <numFmt numFmtId="204" formatCode="#,##0.0_ ;[Red]\-#,##0.0\ "/>
    <numFmt numFmtId="205" formatCode="#,##0.000000_ ;[Red]\-#,##0.000000\ "/>
  </numFmts>
  <fonts count="17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2"/>
      <name val="HG丸ｺﾞｼｯｸM-PRO"/>
      <family val="3"/>
      <charset val="128"/>
    </font>
    <font>
      <sz val="12"/>
      <name val="細明朝体"/>
      <family val="3"/>
      <charset val="128"/>
    </font>
    <font>
      <sz val="9"/>
      <name val="ＭＳ Ｐ明朝"/>
      <family val="1"/>
      <charset val="128"/>
    </font>
    <font>
      <sz val="11"/>
      <color indexed="48"/>
      <name val="ＭＳ Ｐゴシック"/>
      <family val="3"/>
      <charset val="128"/>
    </font>
    <font>
      <sz val="10"/>
      <name val="ＭＳ Ｐゴシック"/>
      <family val="3"/>
      <charset val="128"/>
    </font>
    <font>
      <sz val="10"/>
      <color indexed="48"/>
      <name val="ＭＳ Ｐゴシック"/>
      <family val="3"/>
      <charset val="128"/>
    </font>
    <font>
      <sz val="10"/>
      <name val="ＭＳ 明朝"/>
      <family val="1"/>
      <charset val="128"/>
    </font>
    <font>
      <sz val="10"/>
      <name val="ＭＳ Ｐ明朝"/>
      <family val="1"/>
      <charset val="128"/>
    </font>
    <font>
      <vertAlign val="subscript"/>
      <sz val="10"/>
      <name val="ＭＳ Ｐ明朝"/>
      <family val="1"/>
      <charset val="128"/>
    </font>
    <font>
      <sz val="10"/>
      <color indexed="57"/>
      <name val="ＭＳ Ｐゴシック"/>
      <family val="3"/>
      <charset val="128"/>
    </font>
    <font>
      <sz val="12"/>
      <name val="ＭＳ Ｐゴシック"/>
      <family val="3"/>
      <charset val="128"/>
    </font>
    <font>
      <vertAlign val="subscript"/>
      <sz val="10"/>
      <name val="ＭＳ Ｐゴシック"/>
      <family val="3"/>
      <charset val="128"/>
    </font>
    <font>
      <sz val="10"/>
      <color indexed="10"/>
      <name val="ＭＳ Ｐゴシック"/>
      <family val="3"/>
      <charset val="128"/>
    </font>
    <font>
      <vertAlign val="superscript"/>
      <sz val="10"/>
      <name val="ＭＳ Ｐゴシック"/>
      <family val="3"/>
      <charset val="128"/>
    </font>
    <font>
      <sz val="9"/>
      <name val="ＭＳ Ｐゴシック"/>
      <family val="3"/>
      <charset val="128"/>
    </font>
    <font>
      <sz val="10"/>
      <color indexed="12"/>
      <name val="ＭＳ Ｐゴシック"/>
      <family val="3"/>
      <charset val="128"/>
    </font>
    <font>
      <sz val="10"/>
      <name val="ＭＳ ゴシック"/>
      <family val="3"/>
      <charset val="128"/>
    </font>
    <font>
      <b/>
      <sz val="11"/>
      <color rgb="FFFF0000"/>
      <name val="ＭＳ Ｐゴシック"/>
      <family val="3"/>
      <charset val="128"/>
    </font>
    <font>
      <vertAlign val="subscript"/>
      <sz val="11"/>
      <name val="ＭＳ Ｐゴシック"/>
      <family val="3"/>
      <charset val="128"/>
    </font>
    <font>
      <sz val="14"/>
      <name val="ＭＳ Ｐゴシック"/>
      <family val="3"/>
      <charset val="128"/>
    </font>
    <font>
      <sz val="11"/>
      <color theme="1"/>
      <name val="ＭＳ Ｐゴシック"/>
      <family val="3"/>
      <charset val="128"/>
      <scheme val="minor"/>
    </font>
    <font>
      <u/>
      <sz val="12"/>
      <color indexed="12"/>
      <name val="細明朝体"/>
      <family val="3"/>
      <charset val="128"/>
    </font>
    <font>
      <sz val="11"/>
      <name val="ＭＳ Ｐ明朝"/>
      <family val="1"/>
      <charset val="128"/>
    </font>
    <font>
      <b/>
      <u/>
      <sz val="11"/>
      <color rgb="FFFF0000"/>
      <name val="ＭＳ Ｐ明朝"/>
      <family val="1"/>
      <charset val="128"/>
    </font>
    <font>
      <sz val="20"/>
      <name val="ＭＳ Ｐ明朝"/>
      <family val="1"/>
      <charset val="128"/>
    </font>
    <font>
      <b/>
      <sz val="11"/>
      <color rgb="FFFF0000"/>
      <name val="ＭＳ Ｐ明朝"/>
      <family val="1"/>
      <charset val="128"/>
    </font>
    <font>
      <b/>
      <u/>
      <sz val="11"/>
      <color indexed="10"/>
      <name val="ＭＳ Ｐ明朝"/>
      <family val="1"/>
      <charset val="128"/>
    </font>
    <font>
      <b/>
      <sz val="11"/>
      <color indexed="10"/>
      <name val="ＭＳ Ｐ明朝"/>
      <family val="1"/>
      <charset val="128"/>
    </font>
    <font>
      <sz val="12"/>
      <name val="ＭＳ Ｐ明朝"/>
      <family val="1"/>
      <charset val="128"/>
    </font>
    <font>
      <sz val="11"/>
      <color rgb="FFFF0000"/>
      <name val="ＭＳ Ｐ明朝"/>
      <family val="1"/>
      <charset val="128"/>
    </font>
    <font>
      <sz val="9"/>
      <color indexed="10"/>
      <name val="ＭＳ Ｐ明朝"/>
      <family val="1"/>
      <charset val="128"/>
    </font>
    <font>
      <sz val="10"/>
      <color indexed="10"/>
      <name val="ＭＳ Ｐ明朝"/>
      <family val="1"/>
      <charset val="128"/>
    </font>
    <font>
      <sz val="10"/>
      <color indexed="13"/>
      <name val="ＭＳ Ｐ明朝"/>
      <family val="1"/>
      <charset val="128"/>
    </font>
    <font>
      <sz val="10"/>
      <color indexed="81"/>
      <name val="ＭＳ 明朝"/>
      <family val="1"/>
      <charset val="128"/>
    </font>
    <font>
      <strike/>
      <sz val="10"/>
      <name val="ＭＳ Ｐ明朝"/>
      <family val="1"/>
      <charset val="128"/>
    </font>
    <font>
      <sz val="10"/>
      <color rgb="FFFF0000"/>
      <name val="ＭＳ Ｐ明朝"/>
      <family val="1"/>
      <charset val="128"/>
    </font>
    <font>
      <sz val="7.5"/>
      <color indexed="10"/>
      <name val="ＭＳ Ｐ明朝"/>
      <family val="1"/>
      <charset val="128"/>
    </font>
    <font>
      <sz val="9.8000000000000007"/>
      <name val="ＭＳ Ｐ明朝"/>
      <family val="1"/>
      <charset val="128"/>
    </font>
    <font>
      <sz val="6"/>
      <name val="ＭＳ Ｐ明朝"/>
      <family val="1"/>
      <charset val="128"/>
    </font>
    <font>
      <sz val="7.2"/>
      <color indexed="10"/>
      <name val="ＭＳ Ｐ明朝"/>
      <family val="1"/>
      <charset val="128"/>
    </font>
    <font>
      <sz val="9.5"/>
      <name val="ＭＳ Ｐ明朝"/>
      <family val="1"/>
      <charset val="128"/>
    </font>
    <font>
      <sz val="11"/>
      <color indexed="10"/>
      <name val="ＭＳ Ｐ明朝"/>
      <family val="1"/>
      <charset val="128"/>
    </font>
    <font>
      <b/>
      <sz val="9"/>
      <color indexed="81"/>
      <name val="ＭＳ Ｐゴシック"/>
      <family val="3"/>
      <charset val="128"/>
    </font>
    <font>
      <b/>
      <sz val="10"/>
      <color rgb="FFFF0000"/>
      <name val="ＭＳ Ｐゴシック"/>
      <family val="3"/>
      <charset val="128"/>
    </font>
    <font>
      <b/>
      <sz val="10"/>
      <name val="ＭＳ Ｐゴシック"/>
      <family val="3"/>
      <charset val="128"/>
    </font>
    <font>
      <sz val="9"/>
      <color indexed="81"/>
      <name val="ＭＳ Ｐゴシック"/>
      <family val="3"/>
      <charset val="128"/>
    </font>
    <font>
      <b/>
      <sz val="11"/>
      <name val="ＭＳ Ｐゴシック"/>
      <family val="3"/>
      <charset val="128"/>
    </font>
    <font>
      <sz val="12"/>
      <color theme="1"/>
      <name val="ＭＳ Ｐゴシック"/>
      <family val="2"/>
      <charset val="128"/>
      <scheme val="minor"/>
    </font>
    <font>
      <sz val="6"/>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name val="ＭＳ Ｐゴシック"/>
      <family val="3"/>
      <charset val="128"/>
      <scheme val="minor"/>
    </font>
    <font>
      <sz val="11"/>
      <name val="ＭＳ Ｐゴシック"/>
      <family val="2"/>
      <charset val="128"/>
      <scheme val="minor"/>
    </font>
    <font>
      <sz val="11"/>
      <color rgb="FF3366FF"/>
      <name val="ＭＳ Ｐゴシック"/>
      <family val="3"/>
      <charset val="128"/>
    </font>
    <font>
      <sz val="10"/>
      <color rgb="FF3366FF"/>
      <name val="ＭＳ Ｐゴシック"/>
      <family val="3"/>
      <charset val="128"/>
    </font>
    <font>
      <sz val="10"/>
      <color theme="1"/>
      <name val="ＭＳ Ｐゴシック"/>
      <family val="3"/>
      <charset val="128"/>
    </font>
    <font>
      <sz val="9"/>
      <color rgb="FF000000"/>
      <name val="宋体"/>
      <charset val="128"/>
    </font>
    <font>
      <sz val="11"/>
      <color rgb="FFFF0000"/>
      <name val="ＭＳ Ｐゴシック"/>
      <family val="3"/>
      <charset val="128"/>
    </font>
    <font>
      <b/>
      <sz val="13"/>
      <name val="ＭＳ Ｐゴシック"/>
      <family val="3"/>
      <charset val="128"/>
    </font>
    <font>
      <sz val="10"/>
      <name val="Times New Roman"/>
      <family val="1"/>
    </font>
    <font>
      <sz val="9.5"/>
      <name val="ＭＳ Ｐゴシック"/>
      <family val="3"/>
      <charset val="128"/>
    </font>
    <font>
      <sz val="9"/>
      <name val="Times New Roman"/>
      <family val="1"/>
    </font>
    <font>
      <sz val="8"/>
      <name val="ＭＳ Ｐゴシック"/>
      <family val="3"/>
      <charset val="128"/>
    </font>
    <font>
      <sz val="11.5"/>
      <name val="ＭＳ Ｐゴシック"/>
      <family val="3"/>
      <charset val="128"/>
    </font>
    <font>
      <b/>
      <sz val="12.5"/>
      <name val="ＭＳ Ｐゴシック"/>
      <family val="3"/>
      <charset val="128"/>
    </font>
    <font>
      <sz val="8.5"/>
      <name val="ＭＳ Ｐゴシック"/>
      <family val="3"/>
      <charset val="128"/>
    </font>
    <font>
      <b/>
      <sz val="12"/>
      <name val="ＭＳ Ｐゴシック"/>
      <family val="3"/>
      <charset val="128"/>
    </font>
    <font>
      <sz val="7"/>
      <name val="ＭＳ Ｐゴシック"/>
      <family val="3"/>
      <charset val="128"/>
    </font>
    <font>
      <sz val="4.5"/>
      <name val="ＭＳ Ｐゴシック"/>
      <family val="3"/>
      <charset val="128"/>
    </font>
    <font>
      <b/>
      <sz val="7"/>
      <name val="ＭＳ Ｐゴシック"/>
      <family val="3"/>
      <charset val="128"/>
    </font>
    <font>
      <b/>
      <sz val="7.5"/>
      <name val="ＭＳ Ｐゴシック"/>
      <family val="3"/>
      <charset val="128"/>
    </font>
    <font>
      <b/>
      <vertAlign val="superscript"/>
      <sz val="10"/>
      <name val="ＭＳ Ｐゴシック"/>
      <family val="3"/>
      <charset val="128"/>
    </font>
    <font>
      <sz val="5"/>
      <name val="ＭＳ Ｐゴシック"/>
      <family val="3"/>
      <charset val="128"/>
    </font>
    <font>
      <b/>
      <sz val="8"/>
      <name val="ＭＳ Ｐゴシック"/>
      <family val="3"/>
      <charset val="128"/>
    </font>
    <font>
      <b/>
      <sz val="4.5"/>
      <name val="ＭＳ Ｐゴシック"/>
      <family val="3"/>
      <charset val="128"/>
    </font>
    <font>
      <sz val="10"/>
      <color theme="1"/>
      <name val="ＭＳ Ｐゴシック"/>
      <family val="3"/>
      <charset val="128"/>
      <scheme val="minor"/>
    </font>
    <font>
      <sz val="9"/>
      <color theme="1"/>
      <name val="ＭＳ Ｐゴシック"/>
      <family val="3"/>
      <charset val="128"/>
      <scheme val="minor"/>
    </font>
    <font>
      <b/>
      <vertAlign val="superscript"/>
      <sz val="8"/>
      <name val="ＭＳ Ｐゴシック"/>
      <family val="3"/>
      <charset val="128"/>
    </font>
    <font>
      <vertAlign val="subscript"/>
      <sz val="9"/>
      <name val="ＭＳ Ｐゴシック"/>
      <family val="3"/>
      <charset val="128"/>
    </font>
    <font>
      <sz val="10"/>
      <color rgb="FFFF0000"/>
      <name val="ＭＳ Ｐゴシック"/>
      <family val="3"/>
      <charset val="128"/>
    </font>
    <font>
      <sz val="9"/>
      <color rgb="FFFF0000"/>
      <name val="ＭＳ Ｐゴシック"/>
      <family val="3"/>
      <charset val="128"/>
    </font>
    <font>
      <sz val="9"/>
      <color rgb="FF000000"/>
      <name val="Meiryo UI"/>
      <family val="3"/>
      <charset val="128"/>
    </font>
    <font>
      <vertAlign val="superscript"/>
      <sz val="11"/>
      <name val="ＭＳ Ｐゴシック"/>
      <family val="3"/>
      <charset val="128"/>
    </font>
    <font>
      <sz val="8"/>
      <name val="ＭＳ Ｐゴシック"/>
      <family val="3"/>
      <charset val="128"/>
      <scheme val="minor"/>
    </font>
    <font>
      <sz val="7"/>
      <name val="ＭＳ Ｐゴシック"/>
      <family val="3"/>
      <charset val="128"/>
      <scheme val="minor"/>
    </font>
    <font>
      <b/>
      <sz val="12"/>
      <color rgb="FFFF0000"/>
      <name val="ＭＳ Ｐゴシック"/>
      <family val="3"/>
      <charset val="128"/>
    </font>
    <font>
      <b/>
      <sz val="6"/>
      <color rgb="FFFF0000"/>
      <name val="ＭＳ Ｐゴシック"/>
      <family val="3"/>
      <charset val="128"/>
    </font>
    <font>
      <sz val="10"/>
      <color theme="0"/>
      <name val="ＭＳ Ｐゴシック"/>
      <family val="3"/>
      <charset val="128"/>
    </font>
    <font>
      <b/>
      <sz val="14"/>
      <name val="ＭＳ Ｐゴシック"/>
      <family val="3"/>
      <charset val="128"/>
    </font>
    <font>
      <sz val="16"/>
      <name val="ＭＳ Ｐゴシック"/>
      <family val="3"/>
      <charset val="128"/>
    </font>
    <font>
      <b/>
      <sz val="20"/>
      <name val="ＭＳ Ｐゴシック"/>
      <family val="3"/>
      <charset val="128"/>
    </font>
    <font>
      <strike/>
      <sz val="10"/>
      <name val="ＭＳ Ｐゴシック"/>
      <family val="3"/>
      <charset val="128"/>
    </font>
    <font>
      <b/>
      <vertAlign val="superscript"/>
      <sz val="14"/>
      <name val="ＭＳ Ｐゴシック"/>
      <family val="3"/>
      <charset val="128"/>
    </font>
    <font>
      <sz val="8"/>
      <name val="ＭＳ Ｐ明朝"/>
      <family val="1"/>
      <charset val="128"/>
    </font>
    <font>
      <vertAlign val="subscript"/>
      <sz val="9"/>
      <name val="ＭＳ Ｐ明朝"/>
      <family val="1"/>
      <charset val="128"/>
    </font>
    <font>
      <b/>
      <sz val="10"/>
      <color rgb="FFFF0000"/>
      <name val="ＭＳ Ｐ明朝"/>
      <family val="1"/>
      <charset val="128"/>
    </font>
    <font>
      <b/>
      <u/>
      <sz val="10"/>
      <color rgb="FFFF0000"/>
      <name val="ＭＳ Ｐ明朝"/>
      <family val="1"/>
      <charset val="128"/>
    </font>
    <font>
      <b/>
      <sz val="16"/>
      <name val="ＭＳ Ｐゴシック"/>
      <family val="3"/>
      <charset val="128"/>
    </font>
    <font>
      <b/>
      <u/>
      <sz val="11"/>
      <name val="ＭＳ Ｐゴシック"/>
      <family val="3"/>
      <charset val="128"/>
    </font>
    <font>
      <b/>
      <sz val="11"/>
      <name val="ＭＳ Ｐ明朝"/>
      <family val="1"/>
      <charset val="128"/>
    </font>
    <font>
      <b/>
      <sz val="18"/>
      <color theme="3"/>
      <name val="ＭＳ Ｐゴシック"/>
      <family val="2"/>
      <charset val="128"/>
      <scheme val="major"/>
    </font>
    <font>
      <strike/>
      <sz val="11"/>
      <color rgb="FFFF0000"/>
      <name val="ＭＳ Ｐゴシック"/>
      <family val="3"/>
      <charset val="128"/>
    </font>
    <font>
      <sz val="9"/>
      <name val="ＭＳ Ｐゴシック"/>
      <family val="3"/>
      <charset val="128"/>
      <scheme val="minor"/>
    </font>
    <font>
      <sz val="11"/>
      <color theme="1"/>
      <name val="ＭＳ Ｐゴシック"/>
      <family val="3"/>
      <charset val="128"/>
    </font>
    <font>
      <sz val="8"/>
      <color theme="1"/>
      <name val="ＭＳ Ｐゴシック"/>
      <family val="3"/>
      <charset val="128"/>
    </font>
    <font>
      <sz val="9"/>
      <color theme="1"/>
      <name val="ＭＳ Ｐゴシック"/>
      <family val="3"/>
      <charset val="128"/>
    </font>
    <font>
      <sz val="7"/>
      <color theme="1"/>
      <name val="ＭＳ Ｐゴシック"/>
      <family val="3"/>
      <charset val="128"/>
    </font>
    <font>
      <sz val="10"/>
      <color rgb="FF000000"/>
      <name val="ＭＳ Ｐゴシック"/>
      <family val="3"/>
      <charset val="128"/>
    </font>
    <font>
      <vertAlign val="subscript"/>
      <sz val="8"/>
      <name val="ＭＳ Ｐゴシック"/>
      <family val="3"/>
      <charset val="128"/>
    </font>
    <font>
      <vertAlign val="superscript"/>
      <sz val="10"/>
      <color indexed="57"/>
      <name val="ＭＳ Ｐゴシック"/>
      <family val="3"/>
      <charset val="128"/>
    </font>
    <font>
      <sz val="11"/>
      <color theme="1"/>
      <name val="Meiryo UI"/>
      <family val="3"/>
      <charset val="128"/>
    </font>
    <font>
      <sz val="11"/>
      <name val="ＭＳ 明朝"/>
      <family val="1"/>
      <charset val="128"/>
    </font>
    <font>
      <sz val="11"/>
      <color rgb="FFFF0000"/>
      <name val="ＭＳ 明朝"/>
      <family val="1"/>
      <charset val="128"/>
    </font>
    <font>
      <sz val="11"/>
      <name val="Meiryo UI"/>
      <family val="3"/>
      <charset val="128"/>
    </font>
    <font>
      <b/>
      <sz val="12"/>
      <color theme="0"/>
      <name val="HG丸ｺﾞｼｯｸM-PRO"/>
      <family val="3"/>
      <charset val="128"/>
    </font>
    <font>
      <u/>
      <sz val="11"/>
      <color rgb="FF0000CC"/>
      <name val="Meiryo UI"/>
      <family val="3"/>
      <charset val="128"/>
    </font>
    <font>
      <sz val="10"/>
      <name val="Meiryo UI"/>
      <family val="3"/>
      <charset val="128"/>
    </font>
    <font>
      <u/>
      <sz val="10"/>
      <name val="Meiryo UI"/>
      <family val="3"/>
      <charset val="128"/>
    </font>
    <font>
      <b/>
      <u/>
      <sz val="10"/>
      <name val="Meiryo UI"/>
      <family val="3"/>
      <charset val="128"/>
    </font>
    <font>
      <b/>
      <sz val="10"/>
      <name val="Meiryo UI"/>
      <family val="3"/>
      <charset val="128"/>
    </font>
    <font>
      <sz val="11"/>
      <color rgb="FFFF0000"/>
      <name val="Meiryo UI"/>
      <family val="3"/>
      <charset val="128"/>
    </font>
    <font>
      <b/>
      <u/>
      <sz val="10"/>
      <color rgb="FFFF0000"/>
      <name val="Meiryo UI"/>
      <family val="3"/>
      <charset val="128"/>
    </font>
    <font>
      <sz val="9"/>
      <name val="Meiryo UI"/>
      <family val="3"/>
      <charset val="128"/>
    </font>
    <font>
      <sz val="6"/>
      <name val="ＭＳ 明朝"/>
      <family val="1"/>
      <charset val="128"/>
    </font>
    <font>
      <sz val="9"/>
      <color theme="1"/>
      <name val="Meiryo UI"/>
      <family val="3"/>
      <charset val="128"/>
    </font>
    <font>
      <sz val="6"/>
      <name val="ＭＳ Ｐゴシック"/>
      <family val="3"/>
      <charset val="128"/>
      <scheme val="minor"/>
    </font>
    <font>
      <sz val="8"/>
      <name val="Meiryo UI"/>
      <family val="3"/>
      <charset val="128"/>
    </font>
    <font>
      <sz val="12"/>
      <name val="Meiryo UI"/>
      <family val="3"/>
      <charset val="128"/>
    </font>
    <font>
      <b/>
      <sz val="10"/>
      <color theme="1"/>
      <name val="Meiryo UI"/>
      <family val="3"/>
      <charset val="128"/>
    </font>
    <font>
      <sz val="10"/>
      <color theme="1"/>
      <name val="Meiryo UI"/>
      <family val="3"/>
      <charset val="128"/>
    </font>
    <font>
      <sz val="8"/>
      <color theme="1"/>
      <name val="Meiryo UI"/>
      <family val="3"/>
      <charset val="128"/>
    </font>
    <font>
      <vertAlign val="subscript"/>
      <sz val="10"/>
      <name val="Meiryo UI"/>
      <family val="3"/>
      <charset val="128"/>
    </font>
    <font>
      <sz val="11"/>
      <color rgb="FF0000CC"/>
      <name val="Meiryo UI"/>
      <family val="3"/>
      <charset val="128"/>
    </font>
    <font>
      <b/>
      <sz val="11"/>
      <name val="Meiryo UI"/>
      <family val="3"/>
      <charset val="128"/>
    </font>
    <font>
      <u/>
      <sz val="9"/>
      <color indexed="12"/>
      <name val="Meiryo UI"/>
      <family val="3"/>
      <charset val="128"/>
    </font>
    <font>
      <vertAlign val="superscript"/>
      <sz val="11"/>
      <name val="ＭＳ Ｐゴシック"/>
      <family val="3"/>
      <charset val="128"/>
      <scheme val="minor"/>
    </font>
    <font>
      <sz val="11"/>
      <name val="Microsoft JhengHei UI"/>
      <family val="3"/>
      <charset val="134"/>
    </font>
    <font>
      <sz val="10"/>
      <name val="ＭＳ Ｐゴシック"/>
      <family val="3"/>
      <charset val="128"/>
      <scheme val="minor"/>
    </font>
    <font>
      <sz val="10"/>
      <name val="Microsoft JhengHei UI"/>
      <family val="3"/>
      <charset val="134"/>
    </font>
    <font>
      <vertAlign val="subscript"/>
      <sz val="11"/>
      <name val="ＭＳ Ｐゴシック"/>
      <family val="3"/>
      <charset val="128"/>
      <scheme val="minor"/>
    </font>
  </fonts>
  <fills count="42">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theme="0" tint="-0.249977111117893"/>
        <bgColor indexed="64"/>
      </patternFill>
    </fill>
    <fill>
      <patternFill patternType="solid">
        <fgColor rgb="FFFFFF00"/>
        <bgColor indexed="64"/>
      </patternFill>
    </fill>
    <fill>
      <patternFill patternType="solid">
        <fgColor rgb="FFC0C0C0"/>
        <bgColor indexed="64"/>
      </patternFill>
    </fill>
    <fill>
      <patternFill patternType="solid">
        <fgColor theme="0"/>
        <bgColor indexed="64"/>
      </patternFill>
    </fill>
    <fill>
      <patternFill patternType="solid">
        <fgColor theme="8" tint="0.79998168889431442"/>
        <bgColor indexed="64"/>
      </patternFill>
    </fill>
    <fill>
      <patternFill patternType="solid">
        <fgColor rgb="FFFFC000"/>
        <bgColor indexed="64"/>
      </patternFill>
    </fill>
    <fill>
      <patternFill patternType="solid">
        <fgColor theme="8"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tint="-4.9989318521683403E-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rgb="FF00B0F0"/>
        <bgColor indexed="64"/>
      </patternFill>
    </fill>
    <fill>
      <patternFill patternType="solid">
        <fgColor rgb="FF0000CC"/>
        <bgColor indexed="64"/>
      </patternFill>
    </fill>
    <fill>
      <patternFill patternType="solid">
        <fgColor rgb="FFFFFF99"/>
        <bgColor indexed="64"/>
      </patternFill>
    </fill>
  </fills>
  <borders count="241">
    <border>
      <left/>
      <right/>
      <top/>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hair">
        <color indexed="64"/>
      </left>
      <right style="thin">
        <color indexed="64"/>
      </right>
      <top/>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medium">
        <color indexed="64"/>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diagonal/>
    </border>
    <border>
      <left style="hair">
        <color indexed="64"/>
      </left>
      <right/>
      <top style="thin">
        <color indexed="64"/>
      </top>
      <bottom style="medium">
        <color indexed="64"/>
      </bottom>
      <diagonal/>
    </border>
    <border>
      <left/>
      <right/>
      <top style="thin">
        <color indexed="64"/>
      </top>
      <bottom style="hair">
        <color indexed="64"/>
      </bottom>
      <diagonal/>
    </border>
    <border>
      <left style="hair">
        <color indexed="64"/>
      </left>
      <right/>
      <top style="thin">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hair">
        <color indexed="64"/>
      </left>
      <right style="thin">
        <color indexed="64"/>
      </right>
      <top style="thin">
        <color indexed="64"/>
      </top>
      <bottom style="hair">
        <color indexed="64"/>
      </bottom>
      <diagonal/>
    </border>
    <border>
      <left/>
      <right style="thin">
        <color indexed="64"/>
      </right>
      <top style="hair">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diagonal/>
    </border>
    <border>
      <left style="thick">
        <color rgb="FF000000"/>
      </left>
      <right style="double">
        <color rgb="FF000000"/>
      </right>
      <top/>
      <bottom style="medium">
        <color rgb="FF000000"/>
      </bottom>
      <diagonal/>
    </border>
    <border>
      <left style="thick">
        <color rgb="FF000000"/>
      </left>
      <right style="double">
        <color rgb="FF000000"/>
      </right>
      <top/>
      <bottom style="double">
        <color rgb="FF000000"/>
      </bottom>
      <diagonal/>
    </border>
    <border>
      <left/>
      <right style="thick">
        <color rgb="FF000000"/>
      </right>
      <top/>
      <bottom style="double">
        <color rgb="FF000000"/>
      </bottom>
      <diagonal/>
    </border>
    <border>
      <left style="thick">
        <color rgb="FF000000"/>
      </left>
      <right style="double">
        <color rgb="FF000000"/>
      </right>
      <top/>
      <bottom style="thick">
        <color rgb="FF000000"/>
      </bottom>
      <diagonal/>
    </border>
    <border>
      <left/>
      <right style="medium">
        <color rgb="FF000000"/>
      </right>
      <top/>
      <bottom style="thick">
        <color rgb="FF000000"/>
      </bottom>
      <diagonal/>
    </border>
    <border>
      <left/>
      <right style="thick">
        <color rgb="FF000000"/>
      </right>
      <top/>
      <bottom style="thick">
        <color rgb="FF000000"/>
      </bottom>
      <diagonal/>
    </border>
    <border>
      <left/>
      <right style="thick">
        <color rgb="FF000000"/>
      </right>
      <top style="thick">
        <color rgb="FF000000"/>
      </top>
      <bottom/>
      <diagonal/>
    </border>
    <border>
      <left style="medium">
        <color rgb="FF000000"/>
      </left>
      <right style="medium">
        <color rgb="FF000000"/>
      </right>
      <top style="thick">
        <color rgb="FF000000"/>
      </top>
      <bottom/>
      <diagonal/>
    </border>
    <border>
      <left style="medium">
        <color rgb="FF000000"/>
      </left>
      <right style="medium">
        <color rgb="FF000000"/>
      </right>
      <top/>
      <bottom style="double">
        <color rgb="FF000000"/>
      </bottom>
      <diagonal/>
    </border>
    <border>
      <left style="thick">
        <color rgb="FF000000"/>
      </left>
      <right style="medium">
        <color rgb="FF000000"/>
      </right>
      <top style="thick">
        <color rgb="FF000000"/>
      </top>
      <bottom/>
      <diagonal/>
    </border>
    <border>
      <left style="thick">
        <color rgb="FF000000"/>
      </left>
      <right style="medium">
        <color rgb="FF000000"/>
      </right>
      <top/>
      <bottom style="double">
        <color rgb="FF000000"/>
      </bottom>
      <diagonal/>
    </border>
    <border>
      <left style="thick">
        <color rgb="FF000000"/>
      </left>
      <right style="medium">
        <color rgb="FF000000"/>
      </right>
      <top/>
      <bottom style="thick">
        <color rgb="FF000000"/>
      </bottom>
      <diagonal/>
    </border>
    <border>
      <left style="medium">
        <color rgb="FF000000"/>
      </left>
      <right/>
      <top style="thick">
        <color rgb="FF000000"/>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style="thick">
        <color rgb="FF000000"/>
      </right>
      <top style="medium">
        <color rgb="FF000000"/>
      </top>
      <bottom style="double">
        <color rgb="FF000000"/>
      </bottom>
      <diagonal/>
    </border>
    <border>
      <left style="thick">
        <color rgb="FF000000"/>
      </left>
      <right style="double">
        <color rgb="FF000000"/>
      </right>
      <top style="thick">
        <color rgb="FF000000"/>
      </top>
      <bottom style="double">
        <color rgb="FF000000"/>
      </bottom>
      <diagonal/>
    </border>
    <border>
      <left style="double">
        <color rgb="FF000000"/>
      </left>
      <right style="medium">
        <color rgb="FF000000"/>
      </right>
      <top style="thick">
        <color rgb="FF000000"/>
      </top>
      <bottom style="double">
        <color rgb="FF000000"/>
      </bottom>
      <diagonal/>
    </border>
    <border>
      <left/>
      <right style="medium">
        <color rgb="FF000000"/>
      </right>
      <top style="thick">
        <color rgb="FF000000"/>
      </top>
      <bottom style="double">
        <color rgb="FF000000"/>
      </bottom>
      <diagonal/>
    </border>
    <border>
      <left/>
      <right style="thick">
        <color rgb="FF000000"/>
      </right>
      <top style="thick">
        <color rgb="FF000000"/>
      </top>
      <bottom style="double">
        <color rgb="FF000000"/>
      </bottom>
      <diagonal/>
    </border>
    <border>
      <left style="thick">
        <color rgb="FF000000"/>
      </left>
      <right style="double">
        <color rgb="FF000000"/>
      </right>
      <top style="double">
        <color rgb="FF000000"/>
      </top>
      <bottom style="medium">
        <color rgb="FF000000"/>
      </bottom>
      <diagonal/>
    </border>
    <border>
      <left/>
      <right style="thick">
        <color rgb="FF000000"/>
      </right>
      <top style="double">
        <color rgb="FF000000"/>
      </top>
      <bottom style="medium">
        <color rgb="FF000000"/>
      </bottom>
      <diagonal/>
    </border>
    <border>
      <left style="medium">
        <color rgb="FF000000"/>
      </left>
      <right style="medium">
        <color rgb="FF000000"/>
      </right>
      <top style="thick">
        <color rgb="FF000000"/>
      </top>
      <bottom style="double">
        <color rgb="FF000000"/>
      </bottom>
      <diagonal/>
    </border>
    <border>
      <left style="thick">
        <color rgb="FF000000"/>
      </left>
      <right/>
      <top style="double">
        <color rgb="FF000000"/>
      </top>
      <bottom style="thick">
        <color rgb="FF000000"/>
      </bottom>
      <diagonal/>
    </border>
    <border>
      <left style="medium">
        <color rgb="FF000000"/>
      </left>
      <right/>
      <top style="double">
        <color rgb="FF000000"/>
      </top>
      <bottom style="thick">
        <color rgb="FF000000"/>
      </bottom>
      <diagonal/>
    </border>
    <border>
      <left/>
      <right style="thick">
        <color rgb="FF000000"/>
      </right>
      <top style="double">
        <color rgb="FF000000"/>
      </top>
      <bottom style="thick">
        <color rgb="FF000000"/>
      </bottom>
      <diagonal/>
    </border>
    <border>
      <left style="medium">
        <color rgb="FF000000"/>
      </left>
      <right/>
      <top style="medium">
        <color rgb="FF000000"/>
      </top>
      <bottom style="double">
        <color rgb="FF000000"/>
      </bottom>
      <diagonal/>
    </border>
    <border>
      <left style="medium">
        <color rgb="FF000000"/>
      </left>
      <right/>
      <top style="medium">
        <color rgb="FF000000"/>
      </top>
      <bottom style="medium">
        <color rgb="FF000000"/>
      </bottom>
      <diagonal/>
    </border>
    <border>
      <left/>
      <right style="thick">
        <color rgb="FF000000"/>
      </right>
      <top style="medium">
        <color rgb="FF000000"/>
      </top>
      <bottom style="medium">
        <color rgb="FF000000"/>
      </bottom>
      <diagonal/>
    </border>
    <border>
      <left style="medium">
        <color rgb="FF000000"/>
      </left>
      <right/>
      <top style="double">
        <color rgb="FF000000"/>
      </top>
      <bottom style="medium">
        <color rgb="FF000000"/>
      </bottom>
      <diagonal/>
    </border>
    <border>
      <left style="medium">
        <color rgb="FF000000"/>
      </left>
      <right/>
      <top style="thick">
        <color rgb="FF000000"/>
      </top>
      <bottom style="double">
        <color rgb="FF000000"/>
      </bottom>
      <diagonal/>
    </border>
    <border>
      <left style="thick">
        <color rgb="FF000000"/>
      </left>
      <right style="medium">
        <color rgb="FF000000"/>
      </right>
      <top style="thick">
        <color rgb="FF000000"/>
      </top>
      <bottom style="double">
        <color rgb="FF000000"/>
      </bottom>
      <diagonal/>
    </border>
    <border diagonalDown="1">
      <left style="thick">
        <color rgb="FF000000"/>
      </left>
      <right style="medium">
        <color rgb="FF000000"/>
      </right>
      <top style="thick">
        <color rgb="FF000000"/>
      </top>
      <bottom style="double">
        <color rgb="FF000000"/>
      </bottom>
      <diagonal style="thick">
        <color rgb="FF000000"/>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rgb="FF000000"/>
      </left>
      <right style="medium">
        <color rgb="FF000000"/>
      </right>
      <top style="medium">
        <color rgb="FF000000"/>
      </top>
      <bottom style="double">
        <color rgb="FF000000"/>
      </bottom>
      <diagonal/>
    </border>
    <border>
      <left style="thick">
        <color rgb="FF000000"/>
      </left>
      <right style="medium">
        <color rgb="FF000000"/>
      </right>
      <top style="medium">
        <color rgb="FF000000"/>
      </top>
      <bottom style="double">
        <color rgb="FF000000"/>
      </bottom>
      <diagonal/>
    </border>
    <border>
      <left style="thick">
        <color rgb="FF000000"/>
      </left>
      <right style="medium">
        <color rgb="FF000000"/>
      </right>
      <top style="medium">
        <color rgb="FF000000"/>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medium">
        <color rgb="FF000000"/>
      </right>
      <top/>
      <bottom style="thick">
        <color rgb="FF000000"/>
      </bottom>
      <diagonal/>
    </border>
    <border>
      <left style="double">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style="double">
        <color rgb="FF000000"/>
      </left>
      <right style="medium">
        <color rgb="FF000000"/>
      </right>
      <top style="double">
        <color rgb="FF000000"/>
      </top>
      <bottom style="medium">
        <color rgb="FF000000"/>
      </bottom>
      <diagonal/>
    </border>
    <border>
      <left style="medium">
        <color rgb="FF000000"/>
      </left>
      <right style="thick">
        <color rgb="FF000000"/>
      </right>
      <top style="thick">
        <color rgb="FF000000"/>
      </top>
      <bottom style="double">
        <color rgb="FF000000"/>
      </bottom>
      <diagonal/>
    </border>
    <border>
      <left style="medium">
        <color rgb="FF000000"/>
      </left>
      <right style="thick">
        <color rgb="FF000000"/>
      </right>
      <top/>
      <bottom style="thick">
        <color rgb="FF000000"/>
      </bottom>
      <diagonal/>
    </border>
    <border>
      <left style="thick">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style="thin">
        <color indexed="64"/>
      </bottom>
      <diagonal/>
    </border>
    <border>
      <left/>
      <right/>
      <top style="medium">
        <color auto="1"/>
      </top>
      <bottom style="medium">
        <color auto="1"/>
      </bottom>
      <diagonal/>
    </border>
    <border>
      <left style="thick">
        <color rgb="FF000000"/>
      </left>
      <right style="medium">
        <color rgb="FF000000"/>
      </right>
      <top style="medium">
        <color rgb="FF000000"/>
      </top>
      <bottom/>
      <diagonal/>
    </border>
    <border>
      <left style="medium">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thin">
        <color indexed="64"/>
      </bottom>
      <diagonal/>
    </border>
    <border>
      <left style="medium">
        <color indexed="64"/>
      </left>
      <right/>
      <top style="double">
        <color indexed="64"/>
      </top>
      <bottom style="thin">
        <color indexed="64"/>
      </bottom>
      <diagonal/>
    </border>
    <border>
      <left/>
      <right/>
      <top style="double">
        <color indexed="64"/>
      </top>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thin">
        <color indexed="64"/>
      </right>
      <top/>
      <bottom style="double">
        <color indexed="64"/>
      </bottom>
      <diagonal/>
    </border>
    <border>
      <left style="thin">
        <color indexed="64"/>
      </left>
      <right/>
      <top style="medium">
        <color indexed="64"/>
      </top>
      <bottom/>
      <diagonal/>
    </border>
    <border>
      <left style="medium">
        <color indexed="64"/>
      </left>
      <right style="thin">
        <color indexed="64"/>
      </right>
      <top style="double">
        <color indexed="64"/>
      </top>
      <bottom style="thin">
        <color indexed="64"/>
      </bottom>
      <diagonal/>
    </border>
    <border>
      <left style="thin">
        <color indexed="64"/>
      </left>
      <right/>
      <top style="double">
        <color indexed="64"/>
      </top>
      <bottom style="medium">
        <color indexed="64"/>
      </bottom>
      <diagonal/>
    </border>
    <border>
      <left style="thin">
        <color indexed="64"/>
      </left>
      <right/>
      <top style="thin">
        <color indexed="64"/>
      </top>
      <bottom style="double">
        <color indexed="64"/>
      </bottom>
      <diagonal/>
    </border>
    <border>
      <left/>
      <right style="medium">
        <color indexed="64"/>
      </right>
      <top style="double">
        <color indexed="64"/>
      </top>
      <bottom style="medium">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diagonalDown="1">
      <left style="medium">
        <color indexed="64"/>
      </left>
      <right style="thin">
        <color indexed="64"/>
      </right>
      <top/>
      <bottom style="double">
        <color indexed="64"/>
      </bottom>
      <diagonal style="thin">
        <color indexed="64"/>
      </diagonal>
    </border>
    <border diagonalDown="1">
      <left style="medium">
        <color indexed="64"/>
      </left>
      <right style="thin">
        <color indexed="64"/>
      </right>
      <top style="medium">
        <color indexed="64"/>
      </top>
      <bottom/>
      <diagonal style="thin">
        <color indexed="64"/>
      </diagonal>
    </border>
    <border>
      <left style="medium">
        <color indexed="64"/>
      </left>
      <right/>
      <top style="thin">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style="double">
        <color indexed="64"/>
      </top>
      <bottom/>
      <diagonal/>
    </border>
    <border>
      <left style="double">
        <color indexed="64"/>
      </left>
      <right/>
      <top style="double">
        <color indexed="64"/>
      </top>
      <bottom/>
      <diagonal/>
    </border>
    <border>
      <left style="medium">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style="thin">
        <color indexed="64"/>
      </left>
      <right/>
      <top style="double">
        <color indexed="64"/>
      </top>
      <bottom/>
      <diagonal/>
    </border>
    <border>
      <left style="thin">
        <color indexed="64"/>
      </left>
      <right style="medium">
        <color indexed="64"/>
      </right>
      <top style="double">
        <color indexed="64"/>
      </top>
      <bottom/>
      <diagonal/>
    </border>
    <border>
      <left style="medium">
        <color indexed="64"/>
      </left>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double">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style="double">
        <color indexed="64"/>
      </top>
      <bottom/>
      <diagonal/>
    </border>
    <border>
      <left style="medium">
        <color indexed="64"/>
      </left>
      <right style="double">
        <color indexed="64"/>
      </right>
      <top style="thin">
        <color indexed="64"/>
      </top>
      <bottom/>
      <diagonal/>
    </border>
    <border>
      <left style="medium">
        <color indexed="64"/>
      </left>
      <right style="double">
        <color indexed="64"/>
      </right>
      <top style="double">
        <color indexed="64"/>
      </top>
      <bottom style="medium">
        <color indexed="64"/>
      </bottom>
      <diagonal/>
    </border>
    <border>
      <left/>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medium">
        <color indexed="64"/>
      </right>
      <top style="double">
        <color indexed="64"/>
      </top>
      <bottom style="medium">
        <color indexed="64"/>
      </bottom>
      <diagonal style="thin">
        <color indexed="64"/>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medium">
        <color indexed="64"/>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medium">
        <color indexed="64"/>
      </bottom>
      <diagonal/>
    </border>
    <border>
      <left style="thin">
        <color rgb="FF0070C0"/>
      </left>
      <right/>
      <top style="thin">
        <color rgb="FF0070C0"/>
      </top>
      <bottom/>
      <diagonal/>
    </border>
    <border>
      <left/>
      <right/>
      <top style="thin">
        <color rgb="FF0070C0"/>
      </top>
      <bottom/>
      <diagonal/>
    </border>
    <border>
      <left/>
      <right style="thin">
        <color rgb="FF0070C0"/>
      </right>
      <top style="thin">
        <color rgb="FF0070C0"/>
      </top>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top/>
      <bottom style="thin">
        <color rgb="FF0070C0"/>
      </bottom>
      <diagonal/>
    </border>
    <border>
      <left/>
      <right style="thin">
        <color rgb="FF0070C0"/>
      </right>
      <top/>
      <bottom style="thin">
        <color rgb="FF0070C0"/>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diagonalDown="1">
      <left style="medium">
        <color indexed="64"/>
      </left>
      <right style="thin">
        <color indexed="64"/>
      </right>
      <top/>
      <bottom style="thin">
        <color indexed="64"/>
      </bottom>
      <diagonal style="thin">
        <color indexed="64"/>
      </diagonal>
    </border>
    <border>
      <left style="medium">
        <color indexed="64"/>
      </left>
      <right style="medium">
        <color indexed="64"/>
      </right>
      <top style="thin">
        <color indexed="64"/>
      </top>
      <bottom style="medium">
        <color indexed="64"/>
      </bottom>
      <diagonal/>
    </border>
  </borders>
  <cellStyleXfs count="134">
    <xf numFmtId="0" fontId="0" fillId="0" borderId="0">
      <alignment vertical="center"/>
    </xf>
    <xf numFmtId="9"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4" fillId="0" borderId="0"/>
    <xf numFmtId="0" fontId="17" fillId="0" borderId="0"/>
    <xf numFmtId="9" fontId="13" fillId="0" borderId="0" applyFont="0" applyFill="0" applyBorder="0" applyAlignment="0" applyProtection="0">
      <alignment vertical="center"/>
    </xf>
    <xf numFmtId="38" fontId="13" fillId="0" borderId="0" applyFont="0" applyFill="0" applyBorder="0" applyAlignment="0" applyProtection="0">
      <alignment vertical="center"/>
    </xf>
    <xf numFmtId="6" fontId="13" fillId="0" borderId="0" applyFont="0" applyFill="0" applyBorder="0" applyAlignment="0" applyProtection="0">
      <alignment vertical="center"/>
    </xf>
    <xf numFmtId="9" fontId="36" fillId="0" borderId="0" applyFont="0" applyFill="0" applyBorder="0" applyAlignment="0" applyProtection="0">
      <alignment vertical="center"/>
    </xf>
    <xf numFmtId="38" fontId="36" fillId="0" borderId="0" applyFont="0" applyFill="0" applyBorder="0" applyAlignment="0" applyProtection="0">
      <alignment vertical="center"/>
    </xf>
    <xf numFmtId="38" fontId="13" fillId="0" borderId="0" applyFont="0" applyFill="0" applyBorder="0" applyAlignment="0" applyProtection="0"/>
    <xf numFmtId="38" fontId="36" fillId="0" borderId="0" applyFont="0" applyFill="0" applyBorder="0" applyAlignment="0" applyProtection="0">
      <alignment vertical="center"/>
    </xf>
    <xf numFmtId="0" fontId="36" fillId="0" borderId="0">
      <alignment vertical="center"/>
    </xf>
    <xf numFmtId="0" fontId="13" fillId="0" borderId="0"/>
    <xf numFmtId="0" fontId="36" fillId="0" borderId="0">
      <alignment vertical="center"/>
    </xf>
    <xf numFmtId="0" fontId="37" fillId="0" borderId="0" applyNumberFormat="0" applyFill="0" applyBorder="0" applyAlignment="0" applyProtection="0">
      <alignment vertical="top"/>
      <protection locked="0"/>
    </xf>
    <xf numFmtId="0" fontId="13" fillId="0" borderId="0"/>
    <xf numFmtId="0" fontId="13" fillId="0" borderId="0"/>
    <xf numFmtId="6" fontId="13" fillId="0" borderId="0" applyFont="0" applyFill="0" applyBorder="0" applyAlignment="0" applyProtection="0"/>
    <xf numFmtId="0" fontId="63" fillId="0" borderId="0">
      <alignment vertical="center"/>
    </xf>
    <xf numFmtId="9" fontId="63" fillId="0" borderId="0" applyFont="0" applyFill="0" applyBorder="0" applyAlignment="0" applyProtection="0">
      <alignment vertical="center"/>
    </xf>
    <xf numFmtId="38" fontId="63" fillId="0" borderId="0" applyFont="0" applyFill="0" applyBorder="0" applyAlignment="0" applyProtection="0">
      <alignment vertical="center"/>
    </xf>
    <xf numFmtId="38" fontId="13" fillId="0" borderId="0" applyFont="0" applyFill="0" applyBorder="0" applyAlignment="0" applyProtection="0">
      <alignment vertical="center"/>
    </xf>
    <xf numFmtId="0" fontId="65" fillId="12"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5" fillId="15" borderId="0" applyNumberFormat="0" applyBorder="0" applyAlignment="0" applyProtection="0">
      <alignment vertical="center"/>
    </xf>
    <xf numFmtId="0" fontId="65"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5" fillId="19" borderId="0" applyNumberFormat="0" applyBorder="0" applyAlignment="0" applyProtection="0">
      <alignment vertical="center"/>
    </xf>
    <xf numFmtId="0" fontId="65" fillId="20" borderId="0" applyNumberFormat="0" applyBorder="0" applyAlignment="0" applyProtection="0">
      <alignment vertical="center"/>
    </xf>
    <xf numFmtId="0" fontId="65" fillId="15" borderId="0" applyNumberFormat="0" applyBorder="0" applyAlignment="0" applyProtection="0">
      <alignment vertical="center"/>
    </xf>
    <xf numFmtId="0" fontId="65" fillId="18" borderId="0" applyNumberFormat="0" applyBorder="0" applyAlignment="0" applyProtection="0">
      <alignment vertical="center"/>
    </xf>
    <xf numFmtId="0" fontId="65" fillId="21" borderId="0" applyNumberFormat="0" applyBorder="0" applyAlignment="0" applyProtection="0">
      <alignment vertical="center"/>
    </xf>
    <xf numFmtId="0" fontId="66" fillId="22" borderId="0" applyNumberFormat="0" applyBorder="0" applyAlignment="0" applyProtection="0">
      <alignment vertical="center"/>
    </xf>
    <xf numFmtId="0" fontId="66" fillId="19" borderId="0" applyNumberFormat="0" applyBorder="0" applyAlignment="0" applyProtection="0">
      <alignment vertical="center"/>
    </xf>
    <xf numFmtId="0" fontId="66" fillId="20"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6" fillId="25" borderId="0" applyNumberFormat="0" applyBorder="0" applyAlignment="0" applyProtection="0">
      <alignment vertical="center"/>
    </xf>
    <xf numFmtId="0" fontId="66" fillId="26" borderId="0" applyNumberFormat="0" applyBorder="0" applyAlignment="0" applyProtection="0">
      <alignment vertical="center"/>
    </xf>
    <xf numFmtId="0" fontId="66" fillId="27" borderId="0" applyNumberFormat="0" applyBorder="0" applyAlignment="0" applyProtection="0">
      <alignment vertical="center"/>
    </xf>
    <xf numFmtId="0" fontId="66" fillId="28"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6" fillId="29" borderId="0" applyNumberFormat="0" applyBorder="0" applyAlignment="0" applyProtection="0">
      <alignment vertical="center"/>
    </xf>
    <xf numFmtId="0" fontId="67" fillId="0" borderId="0" applyNumberFormat="0" applyFill="0" applyBorder="0" applyAlignment="0" applyProtection="0">
      <alignment vertical="center"/>
    </xf>
    <xf numFmtId="0" fontId="68" fillId="30" borderId="98" applyNumberFormat="0" applyAlignment="0" applyProtection="0">
      <alignment vertical="center"/>
    </xf>
    <xf numFmtId="0" fontId="69" fillId="31" borderId="0" applyNumberFormat="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0" fontId="65" fillId="32" borderId="99" applyNumberFormat="0" applyFont="0" applyAlignment="0" applyProtection="0">
      <alignment vertical="center"/>
    </xf>
    <xf numFmtId="0" fontId="70" fillId="0" borderId="100" applyNumberFormat="0" applyFill="0" applyAlignment="0" applyProtection="0">
      <alignment vertical="center"/>
    </xf>
    <xf numFmtId="0" fontId="71" fillId="13" borderId="0" applyNumberFormat="0" applyBorder="0" applyAlignment="0" applyProtection="0">
      <alignment vertical="center"/>
    </xf>
    <xf numFmtId="0" fontId="72" fillId="33" borderId="101" applyNumberFormat="0" applyAlignment="0" applyProtection="0">
      <alignment vertical="center"/>
    </xf>
    <xf numFmtId="0" fontId="73"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74" fillId="0" borderId="102" applyNumberFormat="0" applyFill="0" applyAlignment="0" applyProtection="0">
      <alignment vertical="center"/>
    </xf>
    <xf numFmtId="0" fontId="75" fillId="0" borderId="103" applyNumberFormat="0" applyFill="0" applyAlignment="0" applyProtection="0">
      <alignment vertical="center"/>
    </xf>
    <xf numFmtId="0" fontId="76" fillId="0" borderId="104" applyNumberFormat="0" applyFill="0" applyAlignment="0" applyProtection="0">
      <alignment vertical="center"/>
    </xf>
    <xf numFmtId="0" fontId="76" fillId="0" borderId="0" applyNumberFormat="0" applyFill="0" applyBorder="0" applyAlignment="0" applyProtection="0">
      <alignment vertical="center"/>
    </xf>
    <xf numFmtId="0" fontId="77" fillId="0" borderId="105" applyNumberFormat="0" applyFill="0" applyAlignment="0" applyProtection="0">
      <alignment vertical="center"/>
    </xf>
    <xf numFmtId="0" fontId="78" fillId="33" borderId="106" applyNumberFormat="0" applyAlignment="0" applyProtection="0">
      <alignment vertical="center"/>
    </xf>
    <xf numFmtId="0" fontId="79" fillId="0" borderId="0" applyNumberFormat="0" applyFill="0" applyBorder="0" applyAlignment="0" applyProtection="0">
      <alignment vertical="center"/>
    </xf>
    <xf numFmtId="6" fontId="13" fillId="0" borderId="0" applyFont="0" applyFill="0" applyBorder="0" applyAlignment="0" applyProtection="0"/>
    <xf numFmtId="0" fontId="80" fillId="17" borderId="101" applyNumberFormat="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3" fillId="0" borderId="0">
      <alignment vertical="center"/>
    </xf>
    <xf numFmtId="0" fontId="36"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81" fillId="14" borderId="0" applyNumberFormat="0" applyBorder="0" applyAlignment="0" applyProtection="0">
      <alignment vertical="center"/>
    </xf>
    <xf numFmtId="0" fontId="11" fillId="0" borderId="0">
      <alignment vertical="center"/>
    </xf>
    <xf numFmtId="38" fontId="11" fillId="0" borderId="0" applyFont="0" applyFill="0" applyBorder="0" applyAlignment="0" applyProtection="0">
      <alignment vertical="center"/>
    </xf>
    <xf numFmtId="0" fontId="13" fillId="0" borderId="0"/>
    <xf numFmtId="0" fontId="13" fillId="0" borderId="0"/>
    <xf numFmtId="0" fontId="13" fillId="0" borderId="0"/>
    <xf numFmtId="0" fontId="9" fillId="0" borderId="0">
      <alignment vertical="center"/>
    </xf>
    <xf numFmtId="0" fontId="6" fillId="0" borderId="0">
      <alignment vertical="center"/>
    </xf>
    <xf numFmtId="9" fontId="5" fillId="0" borderId="0" applyFont="0" applyFill="0" applyBorder="0" applyAlignment="0" applyProtection="0">
      <alignment vertical="center"/>
    </xf>
    <xf numFmtId="0" fontId="131" fillId="0" borderId="0" applyNumberFormat="0" applyFill="0" applyBorder="0" applyAlignment="0" applyProtection="0">
      <alignment vertical="center"/>
    </xf>
    <xf numFmtId="0" fontId="4" fillId="0" borderId="0">
      <alignment vertical="center"/>
    </xf>
    <xf numFmtId="0" fontId="4" fillId="0" borderId="0">
      <alignment vertical="center"/>
    </xf>
    <xf numFmtId="9" fontId="4" fillId="0" borderId="0" applyFont="0" applyFill="0" applyBorder="0" applyAlignment="0" applyProtection="0">
      <alignment vertical="center"/>
    </xf>
    <xf numFmtId="0" fontId="3" fillId="0" borderId="0">
      <alignment vertical="center"/>
    </xf>
    <xf numFmtId="9" fontId="3" fillId="0" borderId="0" applyFont="0" applyFill="0" applyBorder="0" applyAlignment="0" applyProtection="0">
      <alignment vertical="center"/>
    </xf>
    <xf numFmtId="0" fontId="1" fillId="0" borderId="0">
      <alignment vertical="center"/>
    </xf>
    <xf numFmtId="0" fontId="13" fillId="0" borderId="0"/>
  </cellStyleXfs>
  <cellXfs count="1689">
    <xf numFmtId="0" fontId="0" fillId="0" borderId="0" xfId="0">
      <alignment vertical="center"/>
    </xf>
    <xf numFmtId="0" fontId="0" fillId="2" borderId="0" xfId="0" applyFill="1">
      <alignment vertical="center"/>
    </xf>
    <xf numFmtId="180" fontId="0" fillId="2" borderId="0" xfId="2" applyNumberFormat="1" applyFont="1" applyFill="1">
      <alignment vertical="center"/>
    </xf>
    <xf numFmtId="0" fontId="0" fillId="2" borderId="3" xfId="0" applyFill="1" applyBorder="1" applyAlignment="1">
      <alignment horizontal="center" vertical="center"/>
    </xf>
    <xf numFmtId="0" fontId="14" fillId="2" borderId="3" xfId="0" applyFont="1" applyFill="1" applyBorder="1" applyAlignment="1">
      <alignment horizontal="center" vertical="center"/>
    </xf>
    <xf numFmtId="0" fontId="0" fillId="2" borderId="0" xfId="0" quotePrefix="1" applyFill="1">
      <alignment vertical="center"/>
    </xf>
    <xf numFmtId="38" fontId="20" fillId="0" borderId="3" xfId="2" applyFont="1" applyBorder="1" applyProtection="1">
      <alignment vertical="center"/>
      <protection locked="0"/>
    </xf>
    <xf numFmtId="0" fontId="20" fillId="0" borderId="3" xfId="0" applyFont="1" applyBorder="1" applyProtection="1">
      <alignment vertical="center"/>
      <protection locked="0"/>
    </xf>
    <xf numFmtId="38" fontId="20" fillId="0" borderId="4" xfId="2" applyFont="1" applyBorder="1" applyAlignment="1" applyProtection="1">
      <alignment horizontal="right"/>
      <protection locked="0"/>
    </xf>
    <xf numFmtId="176" fontId="20" fillId="0" borderId="4" xfId="0" applyNumberFormat="1" applyFont="1" applyBorder="1" applyAlignment="1" applyProtection="1">
      <alignment horizontal="center" vertical="center" wrapText="1"/>
      <protection locked="0"/>
    </xf>
    <xf numFmtId="0" fontId="20" fillId="0" borderId="4" xfId="0" applyFont="1" applyBorder="1" applyAlignment="1" applyProtection="1">
      <alignment horizontal="center"/>
      <protection locked="0"/>
    </xf>
    <xf numFmtId="180" fontId="20" fillId="0" borderId="3" xfId="2" applyNumberFormat="1" applyFont="1" applyBorder="1" applyAlignment="1" applyProtection="1">
      <alignment horizontal="right" vertical="center"/>
      <protection locked="0"/>
    </xf>
    <xf numFmtId="0" fontId="20" fillId="0" borderId="3" xfId="0" applyFont="1" applyBorder="1" applyAlignment="1" applyProtection="1">
      <alignment horizontal="left" vertical="center" shrinkToFit="1"/>
      <protection locked="0"/>
    </xf>
    <xf numFmtId="0" fontId="20" fillId="0" borderId="4" xfId="0" applyFont="1" applyBorder="1" applyAlignment="1" applyProtection="1">
      <alignment horizontal="left" shrinkToFit="1"/>
      <protection locked="0"/>
    </xf>
    <xf numFmtId="0" fontId="20" fillId="0" borderId="3" xfId="0" applyFont="1" applyBorder="1" applyAlignment="1" applyProtection="1">
      <alignment vertical="center" shrinkToFit="1"/>
      <protection locked="0"/>
    </xf>
    <xf numFmtId="0" fontId="20" fillId="0" borderId="3" xfId="0" applyFont="1" applyBorder="1" applyAlignment="1" applyProtection="1">
      <alignment vertical="center" wrapText="1" shrinkToFit="1"/>
      <protection locked="0"/>
    </xf>
    <xf numFmtId="0" fontId="0" fillId="0" borderId="0" xfId="0" applyAlignment="1">
      <alignment horizontal="center" vertical="center"/>
    </xf>
    <xf numFmtId="0" fontId="0" fillId="8" borderId="0" xfId="0" applyFill="1">
      <alignment vertical="center"/>
    </xf>
    <xf numFmtId="0" fontId="0" fillId="0" borderId="5" xfId="0" applyBorder="1">
      <alignment vertical="center"/>
    </xf>
    <xf numFmtId="0" fontId="23" fillId="0" borderId="0" xfId="16" applyFont="1" applyAlignment="1">
      <alignment vertical="center"/>
    </xf>
    <xf numFmtId="0" fontId="23" fillId="0" borderId="33" xfId="17" applyFont="1" applyBorder="1" applyAlignment="1">
      <alignment horizontal="center" vertical="center" wrapText="1"/>
    </xf>
    <xf numFmtId="0" fontId="23" fillId="0" borderId="0" xfId="13" applyFont="1" applyAlignment="1">
      <alignment vertical="center"/>
    </xf>
    <xf numFmtId="0" fontId="47" fillId="0" borderId="0" xfId="13" applyFont="1" applyAlignment="1">
      <alignment horizontal="left" vertical="center"/>
    </xf>
    <xf numFmtId="0" fontId="55" fillId="0" borderId="0" xfId="13" applyFont="1" applyAlignment="1">
      <alignment vertical="center"/>
    </xf>
    <xf numFmtId="0" fontId="0" fillId="0" borderId="8" xfId="0" applyBorder="1">
      <alignment vertical="center"/>
    </xf>
    <xf numFmtId="0" fontId="0" fillId="0" borderId="5" xfId="0" applyBorder="1" applyAlignment="1">
      <alignment horizontal="center" vertical="center"/>
    </xf>
    <xf numFmtId="0" fontId="0" fillId="0" borderId="79" xfId="0" applyBorder="1">
      <alignment vertical="center"/>
    </xf>
    <xf numFmtId="0" fontId="0" fillId="0" borderId="79" xfId="0" applyBorder="1" applyAlignment="1">
      <alignment horizontal="center" vertical="center"/>
    </xf>
    <xf numFmtId="0" fontId="0" fillId="0" borderId="18" xfId="0" applyBorder="1">
      <alignment vertical="center"/>
    </xf>
    <xf numFmtId="0" fontId="0" fillId="0" borderId="80" xfId="0" applyBorder="1" applyAlignment="1">
      <alignment horizontal="left" vertical="center"/>
    </xf>
    <xf numFmtId="0" fontId="0" fillId="0" borderId="81" xfId="0" applyBorder="1" applyAlignment="1">
      <alignment horizontal="left" vertical="center"/>
    </xf>
    <xf numFmtId="0" fontId="0" fillId="0" borderId="84" xfId="0" applyBorder="1" applyAlignment="1">
      <alignment horizontal="left" vertical="center"/>
    </xf>
    <xf numFmtId="0" fontId="0" fillId="9" borderId="14" xfId="0" applyFill="1" applyBorder="1">
      <alignment vertical="center"/>
    </xf>
    <xf numFmtId="0" fontId="0" fillId="9" borderId="12" xfId="0" applyFill="1" applyBorder="1">
      <alignment vertical="center"/>
    </xf>
    <xf numFmtId="0" fontId="0" fillId="0" borderId="3" xfId="0" applyBorder="1">
      <alignment vertical="center"/>
    </xf>
    <xf numFmtId="0" fontId="0" fillId="0" borderId="85" xfId="0" applyBorder="1">
      <alignment vertical="center"/>
    </xf>
    <xf numFmtId="0" fontId="0" fillId="0" borderId="85" xfId="0" applyBorder="1" applyAlignment="1">
      <alignment horizontal="center" vertical="center"/>
    </xf>
    <xf numFmtId="0" fontId="38" fillId="0" borderId="0" xfId="13" applyFont="1" applyAlignment="1">
      <alignment vertical="center"/>
    </xf>
    <xf numFmtId="0" fontId="0" fillId="6" borderId="0" xfId="0" applyFill="1">
      <alignment vertical="center"/>
    </xf>
    <xf numFmtId="0" fontId="38" fillId="0" borderId="0" xfId="16" applyFont="1"/>
    <xf numFmtId="0" fontId="38" fillId="0" borderId="39" xfId="16" applyFont="1" applyBorder="1" applyAlignment="1">
      <alignment horizontal="distributed" vertical="center" indent="1"/>
    </xf>
    <xf numFmtId="0" fontId="38" fillId="0" borderId="14" xfId="16" applyFont="1" applyBorder="1" applyAlignment="1">
      <alignment vertical="center"/>
    </xf>
    <xf numFmtId="0" fontId="38" fillId="0" borderId="65" xfId="16" applyFont="1" applyBorder="1" applyAlignment="1">
      <alignment vertical="center"/>
    </xf>
    <xf numFmtId="38" fontId="0" fillId="8" borderId="0" xfId="0" applyNumberFormat="1" applyFill="1">
      <alignment vertical="center"/>
    </xf>
    <xf numFmtId="38" fontId="0" fillId="8" borderId="0" xfId="2" applyFont="1" applyFill="1">
      <alignment vertical="center"/>
    </xf>
    <xf numFmtId="189" fontId="0" fillId="2" borderId="0" xfId="0" applyNumberFormat="1" applyFill="1">
      <alignment vertical="center"/>
    </xf>
    <xf numFmtId="38" fontId="0" fillId="2" borderId="0" xfId="0" applyNumberFormat="1" applyFill="1">
      <alignment vertical="center"/>
    </xf>
    <xf numFmtId="38" fontId="20" fillId="0" borderId="3" xfId="6" applyFont="1" applyBorder="1" applyProtection="1">
      <alignment vertical="center"/>
      <protection locked="0"/>
    </xf>
    <xf numFmtId="38" fontId="20" fillId="0" borderId="3" xfId="6" applyFont="1" applyBorder="1" applyAlignment="1" applyProtection="1">
      <alignment horizontal="right" vertical="center"/>
      <protection locked="0"/>
    </xf>
    <xf numFmtId="0" fontId="63" fillId="0" borderId="0" xfId="19">
      <alignment vertical="center"/>
    </xf>
    <xf numFmtId="0" fontId="63" fillId="0" borderId="0" xfId="19" applyAlignment="1">
      <alignment vertical="center" wrapText="1"/>
    </xf>
    <xf numFmtId="38" fontId="20" fillId="0" borderId="4" xfId="6" applyFont="1" applyBorder="1" applyProtection="1">
      <alignment vertical="center"/>
      <protection locked="0"/>
    </xf>
    <xf numFmtId="38" fontId="20" fillId="0" borderId="79" xfId="6" applyFont="1" applyBorder="1" applyProtection="1">
      <alignment vertical="center"/>
      <protection locked="0"/>
    </xf>
    <xf numFmtId="38" fontId="20" fillId="0" borderId="4" xfId="2" applyFont="1" applyBorder="1" applyProtection="1">
      <alignment vertical="center"/>
      <protection locked="0"/>
    </xf>
    <xf numFmtId="38" fontId="20" fillId="0" borderId="79" xfId="2" applyFont="1" applyBorder="1" applyProtection="1">
      <alignment vertical="center"/>
      <protection locked="0"/>
    </xf>
    <xf numFmtId="0" fontId="20" fillId="0" borderId="3" xfId="0" applyFont="1" applyBorder="1" applyAlignment="1" applyProtection="1">
      <alignment horizontal="center" vertical="center"/>
      <protection locked="0"/>
    </xf>
    <xf numFmtId="38" fontId="20" fillId="0" borderId="3" xfId="2" applyFont="1" applyBorder="1" applyAlignment="1" applyProtection="1">
      <alignment horizontal="center" vertical="center"/>
      <protection locked="0"/>
    </xf>
    <xf numFmtId="0" fontId="20" fillId="0" borderId="3" xfId="0" applyFont="1" applyBorder="1" applyAlignment="1" applyProtection="1">
      <alignment horizontal="center" vertical="center" shrinkToFit="1"/>
      <protection locked="0"/>
    </xf>
    <xf numFmtId="38" fontId="20" fillId="0" borderId="107" xfId="2" applyFont="1" applyBorder="1" applyProtection="1">
      <alignment vertical="center"/>
      <protection locked="0"/>
    </xf>
    <xf numFmtId="38" fontId="20" fillId="5" borderId="3" xfId="2" applyFont="1" applyFill="1" applyBorder="1" applyAlignment="1" applyProtection="1">
      <alignment horizontal="right" vertical="center"/>
      <protection locked="0"/>
    </xf>
    <xf numFmtId="0" fontId="20" fillId="5" borderId="3" xfId="0" applyFont="1" applyFill="1" applyBorder="1" applyAlignment="1" applyProtection="1">
      <alignment horizontal="center" vertical="center" shrinkToFit="1"/>
      <protection locked="0"/>
    </xf>
    <xf numFmtId="0" fontId="0" fillId="0" borderId="2" xfId="0" applyBorder="1">
      <alignment vertical="center"/>
    </xf>
    <xf numFmtId="0" fontId="0" fillId="0" borderId="12" xfId="0" applyBorder="1">
      <alignment vertical="center"/>
    </xf>
    <xf numFmtId="0" fontId="0" fillId="0" borderId="9" xfId="0" applyBorder="1" applyAlignment="1">
      <alignment vertical="top"/>
    </xf>
    <xf numFmtId="0" fontId="0" fillId="0" borderId="11" xfId="0" applyBorder="1">
      <alignment vertical="center"/>
    </xf>
    <xf numFmtId="0" fontId="0" fillId="0" borderId="12" xfId="0" applyBorder="1" applyAlignment="1">
      <alignment vertical="top"/>
    </xf>
    <xf numFmtId="0" fontId="0" fillId="0" borderId="16" xfId="0" applyBorder="1">
      <alignment vertical="center"/>
    </xf>
    <xf numFmtId="0" fontId="0" fillId="0" borderId="14" xfId="0" applyBorder="1" applyAlignment="1">
      <alignment vertical="top"/>
    </xf>
    <xf numFmtId="0" fontId="0" fillId="0" borderId="87" xfId="0" applyBorder="1">
      <alignment vertical="center"/>
    </xf>
    <xf numFmtId="0" fontId="0" fillId="0" borderId="15" xfId="0" applyBorder="1">
      <alignment vertical="center"/>
    </xf>
    <xf numFmtId="0" fontId="0" fillId="0" borderId="17" xfId="0" applyBorder="1">
      <alignment vertical="center"/>
    </xf>
    <xf numFmtId="0" fontId="0" fillId="0" borderId="20" xfId="0" applyBorder="1">
      <alignment vertical="center"/>
    </xf>
    <xf numFmtId="38" fontId="19" fillId="5" borderId="3" xfId="2" applyFont="1" applyFill="1" applyBorder="1">
      <alignment vertical="center"/>
    </xf>
    <xf numFmtId="40" fontId="19" fillId="5" borderId="3" xfId="2" applyNumberFormat="1" applyFont="1" applyFill="1" applyBorder="1" applyAlignment="1">
      <alignment horizontal="right" vertical="center"/>
    </xf>
    <xf numFmtId="38" fontId="19" fillId="5" borderId="3" xfId="2" applyFont="1" applyFill="1" applyBorder="1" applyAlignment="1">
      <alignment horizontal="right" vertical="center"/>
    </xf>
    <xf numFmtId="38" fontId="19" fillId="5" borderId="11" xfId="2" applyFont="1" applyFill="1" applyBorder="1">
      <alignment vertical="center"/>
    </xf>
    <xf numFmtId="40" fontId="19" fillId="5" borderId="5" xfId="2" applyNumberFormat="1" applyFont="1" applyFill="1" applyBorder="1" applyAlignment="1">
      <alignment horizontal="right" vertical="center"/>
    </xf>
    <xf numFmtId="38" fontId="19" fillId="5" borderId="9" xfId="2" applyFont="1" applyFill="1" applyBorder="1" applyAlignment="1">
      <alignment horizontal="right" vertical="center"/>
    </xf>
    <xf numFmtId="38" fontId="19" fillId="5" borderId="5" xfId="2" applyFont="1" applyFill="1" applyBorder="1" applyAlignment="1">
      <alignment horizontal="right" vertical="center"/>
    </xf>
    <xf numFmtId="40" fontId="19" fillId="5" borderId="79" xfId="2" applyNumberFormat="1" applyFont="1" applyFill="1" applyBorder="1" applyAlignment="1">
      <alignment horizontal="right" vertical="center"/>
    </xf>
    <xf numFmtId="38" fontId="19" fillId="5" borderId="79" xfId="2" applyFont="1" applyFill="1" applyBorder="1" applyAlignment="1">
      <alignment horizontal="right" vertical="center"/>
    </xf>
    <xf numFmtId="38" fontId="19" fillId="5" borderId="79" xfId="2" applyFont="1" applyFill="1" applyBorder="1">
      <alignment vertical="center"/>
    </xf>
    <xf numFmtId="38" fontId="19" fillId="5" borderId="6" xfId="2" applyFont="1" applyFill="1" applyBorder="1">
      <alignment vertical="center"/>
    </xf>
    <xf numFmtId="40" fontId="19" fillId="5" borderId="4" xfId="2" applyNumberFormat="1" applyFont="1" applyFill="1" applyBorder="1" applyAlignment="1">
      <alignment horizontal="right" vertical="center"/>
    </xf>
    <xf numFmtId="38" fontId="19" fillId="5" borderId="14" xfId="6" applyFont="1" applyFill="1" applyBorder="1" applyAlignment="1">
      <alignment horizontal="right" vertical="center"/>
    </xf>
    <xf numFmtId="38" fontId="19" fillId="5" borderId="4" xfId="2" applyFont="1" applyFill="1" applyBorder="1" applyAlignment="1">
      <alignment horizontal="right" vertical="center"/>
    </xf>
    <xf numFmtId="38" fontId="19" fillId="5" borderId="81" xfId="2" applyFont="1" applyFill="1" applyBorder="1" applyAlignment="1">
      <alignment horizontal="right" vertical="center"/>
    </xf>
    <xf numFmtId="38" fontId="19" fillId="5" borderId="86" xfId="2" applyFont="1" applyFill="1" applyBorder="1">
      <alignment vertical="center"/>
    </xf>
    <xf numFmtId="38" fontId="19" fillId="5" borderId="85" xfId="2" applyFont="1" applyFill="1" applyBorder="1">
      <alignment vertical="center"/>
    </xf>
    <xf numFmtId="38" fontId="19" fillId="5" borderId="84" xfId="2" applyFont="1" applyFill="1" applyBorder="1" applyAlignment="1">
      <alignment horizontal="right" vertical="center"/>
    </xf>
    <xf numFmtId="38" fontId="19" fillId="5" borderId="4" xfId="2" applyFont="1" applyFill="1" applyBorder="1">
      <alignment vertical="center"/>
    </xf>
    <xf numFmtId="0" fontId="0" fillId="34" borderId="3" xfId="0" applyFill="1" applyBorder="1" applyAlignment="1">
      <alignment horizontal="center" vertical="center"/>
    </xf>
    <xf numFmtId="0" fontId="0" fillId="34" borderId="3" xfId="0" applyFill="1" applyBorder="1" applyAlignment="1">
      <alignment horizontal="center" vertical="center" wrapText="1"/>
    </xf>
    <xf numFmtId="0" fontId="13" fillId="34" borderId="4" xfId="0" applyFont="1" applyFill="1" applyBorder="1" applyAlignment="1">
      <alignment horizontal="center" vertical="center" wrapText="1"/>
    </xf>
    <xf numFmtId="0" fontId="13" fillId="34" borderId="3" xfId="0" applyFont="1" applyFill="1" applyBorder="1" applyAlignment="1">
      <alignment horizontal="center" vertical="center" wrapText="1"/>
    </xf>
    <xf numFmtId="0" fontId="13" fillId="34" borderId="14" xfId="0" applyFont="1" applyFill="1" applyBorder="1" applyAlignment="1">
      <alignment horizontal="center" vertical="center" wrapText="1"/>
    </xf>
    <xf numFmtId="0" fontId="0" fillId="35" borderId="0" xfId="0" applyFill="1">
      <alignment vertical="center"/>
    </xf>
    <xf numFmtId="0" fontId="0" fillId="10" borderId="0" xfId="0" applyFill="1">
      <alignment vertical="center"/>
    </xf>
    <xf numFmtId="181" fontId="20" fillId="0" borderId="3" xfId="2" applyNumberFormat="1" applyFont="1" applyBorder="1" applyAlignment="1" applyProtection="1">
      <alignment horizontal="right" vertical="center"/>
      <protection locked="0"/>
    </xf>
    <xf numFmtId="38" fontId="20" fillId="0" borderId="90" xfId="2" applyFont="1" applyBorder="1" applyAlignment="1" applyProtection="1">
      <alignment vertical="center" shrinkToFit="1"/>
      <protection locked="0"/>
    </xf>
    <xf numFmtId="38" fontId="0" fillId="8" borderId="0" xfId="2" applyFont="1" applyFill="1" applyAlignment="1">
      <alignment horizontal="right" vertical="center"/>
    </xf>
    <xf numFmtId="38" fontId="20" fillId="0" borderId="18" xfId="2" applyFont="1" applyBorder="1" applyProtection="1">
      <alignment vertical="center"/>
      <protection locked="0"/>
    </xf>
    <xf numFmtId="38" fontId="20" fillId="0" borderId="85" xfId="2" applyFont="1" applyBorder="1" applyProtection="1">
      <alignment vertical="center"/>
      <protection locked="0"/>
    </xf>
    <xf numFmtId="0" fontId="0" fillId="0" borderId="91" xfId="0" applyBorder="1">
      <alignment vertical="center"/>
    </xf>
    <xf numFmtId="0" fontId="0" fillId="0" borderId="91" xfId="0" applyBorder="1" applyAlignment="1">
      <alignment horizontal="center" vertical="center"/>
    </xf>
    <xf numFmtId="0" fontId="0" fillId="0" borderId="82" xfId="0" applyBorder="1" applyAlignment="1">
      <alignment horizontal="left" vertical="center"/>
    </xf>
    <xf numFmtId="38" fontId="19" fillId="5" borderId="8" xfId="2" applyFont="1" applyFill="1" applyBorder="1">
      <alignment vertical="center"/>
    </xf>
    <xf numFmtId="40" fontId="19" fillId="5" borderId="19" xfId="2" applyNumberFormat="1" applyFont="1" applyFill="1" applyBorder="1" applyAlignment="1">
      <alignment horizontal="right" vertical="center"/>
    </xf>
    <xf numFmtId="38" fontId="19" fillId="5" borderId="2" xfId="2" applyFont="1" applyFill="1" applyBorder="1" applyAlignment="1">
      <alignment horizontal="right" vertical="center"/>
    </xf>
    <xf numFmtId="38" fontId="19" fillId="5" borderId="3" xfId="0" applyNumberFormat="1" applyFont="1" applyFill="1" applyBorder="1" applyAlignment="1">
      <alignment horizontal="right" vertical="center"/>
    </xf>
    <xf numFmtId="10" fontId="19" fillId="5" borderId="3" xfId="1" applyNumberFormat="1" applyFont="1" applyFill="1" applyBorder="1" applyAlignment="1">
      <alignment horizontal="right" vertical="center"/>
    </xf>
    <xf numFmtId="40" fontId="20" fillId="0" borderId="3" xfId="2" applyNumberFormat="1" applyFont="1" applyBorder="1" applyAlignment="1" applyProtection="1">
      <protection locked="0"/>
    </xf>
    <xf numFmtId="0" fontId="23" fillId="6" borderId="0" xfId="13" applyFont="1" applyFill="1" applyAlignment="1">
      <alignment horizontal="left" vertical="center"/>
    </xf>
    <xf numFmtId="0" fontId="23" fillId="6" borderId="7" xfId="13" applyFont="1" applyFill="1" applyBorder="1" applyAlignment="1">
      <alignment horizontal="left" vertical="center"/>
    </xf>
    <xf numFmtId="0" fontId="0" fillId="8" borderId="0" xfId="0" applyFill="1" applyAlignment="1">
      <alignment vertical="center" wrapText="1"/>
    </xf>
    <xf numFmtId="0" fontId="38" fillId="8" borderId="0" xfId="16" applyFont="1" applyFill="1"/>
    <xf numFmtId="0" fontId="41" fillId="8" borderId="0" xfId="16" applyFont="1" applyFill="1"/>
    <xf numFmtId="0" fontId="45" fillId="8" borderId="0" xfId="16" applyFont="1" applyFill="1"/>
    <xf numFmtId="0" fontId="39" fillId="8" borderId="0" xfId="16" applyFont="1" applyFill="1"/>
    <xf numFmtId="0" fontId="23" fillId="8" borderId="0" xfId="16" applyFont="1" applyFill="1" applyAlignment="1">
      <alignment vertical="center"/>
    </xf>
    <xf numFmtId="0" fontId="38" fillId="8" borderId="0" xfId="16" applyFont="1" applyFill="1" applyAlignment="1">
      <alignment vertical="center"/>
    </xf>
    <xf numFmtId="0" fontId="44" fillId="8" borderId="0" xfId="16" applyFont="1" applyFill="1" applyAlignment="1">
      <alignment horizontal="left" vertical="center"/>
    </xf>
    <xf numFmtId="0" fontId="40" fillId="8" borderId="0" xfId="16" applyFont="1" applyFill="1" applyAlignment="1">
      <alignment vertical="center"/>
    </xf>
    <xf numFmtId="0" fontId="38" fillId="8" borderId="0" xfId="16" applyFont="1" applyFill="1" applyAlignment="1">
      <alignment horizontal="right" vertical="center"/>
    </xf>
    <xf numFmtId="0" fontId="44" fillId="8" borderId="0" xfId="16" applyFont="1" applyFill="1" applyAlignment="1">
      <alignment horizontal="center" vertical="center"/>
    </xf>
    <xf numFmtId="0" fontId="41" fillId="8" borderId="0" xfId="16" applyFont="1" applyFill="1" applyAlignment="1">
      <alignment vertical="center" wrapText="1"/>
    </xf>
    <xf numFmtId="0" fontId="18" fillId="8" borderId="0" xfId="16" applyFont="1" applyFill="1" applyAlignment="1">
      <alignment horizontal="center"/>
    </xf>
    <xf numFmtId="0" fontId="22" fillId="8" borderId="0" xfId="17" applyFont="1" applyFill="1" applyAlignment="1">
      <alignment vertical="center"/>
    </xf>
    <xf numFmtId="0" fontId="23" fillId="8" borderId="0" xfId="17" applyFont="1" applyFill="1" applyAlignment="1">
      <alignment vertical="center"/>
    </xf>
    <xf numFmtId="0" fontId="41" fillId="8" borderId="0" xfId="0" applyFont="1" applyFill="1">
      <alignment vertical="center"/>
    </xf>
    <xf numFmtId="0" fontId="57" fillId="8" borderId="0" xfId="0" applyFont="1" applyFill="1" applyAlignment="1">
      <alignment vertical="center" wrapText="1"/>
    </xf>
    <xf numFmtId="0" fontId="23" fillId="8" borderId="49" xfId="17" applyFont="1" applyFill="1" applyBorder="1" applyAlignment="1">
      <alignment vertical="center"/>
    </xf>
    <xf numFmtId="0" fontId="38" fillId="8" borderId="0" xfId="0" applyFont="1" applyFill="1">
      <alignment vertical="center"/>
    </xf>
    <xf numFmtId="0" fontId="39" fillId="8" borderId="0" xfId="0" applyFont="1" applyFill="1">
      <alignment vertical="center"/>
    </xf>
    <xf numFmtId="0" fontId="47" fillId="8" borderId="0" xfId="17" applyFont="1" applyFill="1"/>
    <xf numFmtId="0" fontId="46" fillId="8" borderId="0" xfId="17" applyFont="1" applyFill="1" applyAlignment="1">
      <alignment vertical="center"/>
    </xf>
    <xf numFmtId="0" fontId="47" fillId="8" borderId="0" xfId="17" applyFont="1" applyFill="1" applyAlignment="1">
      <alignment vertical="center"/>
    </xf>
    <xf numFmtId="0" fontId="22" fillId="8" borderId="0" xfId="13" applyFont="1" applyFill="1" applyAlignment="1">
      <alignment vertical="center"/>
    </xf>
    <xf numFmtId="0" fontId="23" fillId="8" borderId="0" xfId="13" applyFont="1" applyFill="1" applyAlignment="1">
      <alignment vertical="center"/>
    </xf>
    <xf numFmtId="0" fontId="23" fillId="8" borderId="0" xfId="13" applyFont="1" applyFill="1" applyAlignment="1">
      <alignment horizontal="center" vertical="center" wrapText="1"/>
    </xf>
    <xf numFmtId="0" fontId="23" fillId="8" borderId="0" xfId="13" applyFont="1" applyFill="1" applyAlignment="1">
      <alignment horizontal="center" vertical="center"/>
    </xf>
    <xf numFmtId="0" fontId="38" fillId="8" borderId="0" xfId="13" applyFont="1" applyFill="1" applyAlignment="1">
      <alignment vertical="center"/>
    </xf>
    <xf numFmtId="0" fontId="56" fillId="8" borderId="0" xfId="13" applyFont="1" applyFill="1" applyAlignment="1">
      <alignment vertical="center"/>
    </xf>
    <xf numFmtId="0" fontId="55" fillId="8" borderId="0" xfId="13" applyFont="1" applyFill="1" applyAlignment="1">
      <alignment vertical="center"/>
    </xf>
    <xf numFmtId="0" fontId="47" fillId="8" borderId="0" xfId="13" applyFont="1" applyFill="1" applyAlignment="1">
      <alignment horizontal="left" vertical="top"/>
    </xf>
    <xf numFmtId="0" fontId="23" fillId="8" borderId="0" xfId="13" applyFont="1" applyFill="1" applyAlignment="1">
      <alignment horizontal="left" vertical="center"/>
    </xf>
    <xf numFmtId="0" fontId="23" fillId="8" borderId="0" xfId="13" applyFont="1" applyFill="1" applyAlignment="1">
      <alignment horizontal="right" vertical="center"/>
    </xf>
    <xf numFmtId="3" fontId="23" fillId="8" borderId="0" xfId="13" applyNumberFormat="1" applyFont="1" applyFill="1" applyAlignment="1">
      <alignment vertical="center"/>
    </xf>
    <xf numFmtId="0" fontId="53" fillId="8" borderId="0" xfId="13" applyFont="1" applyFill="1" applyAlignment="1">
      <alignment vertical="center"/>
    </xf>
    <xf numFmtId="0" fontId="52" fillId="8" borderId="0" xfId="13" applyFont="1" applyFill="1" applyAlignment="1">
      <alignment vertical="center"/>
    </xf>
    <xf numFmtId="0" fontId="51" fillId="8" borderId="0" xfId="13" applyFont="1" applyFill="1" applyAlignment="1">
      <alignment horizontal="left" vertical="center"/>
    </xf>
    <xf numFmtId="0" fontId="47" fillId="8" borderId="0" xfId="13" applyFont="1" applyFill="1" applyAlignment="1">
      <alignment vertical="center"/>
    </xf>
    <xf numFmtId="0" fontId="51" fillId="8" borderId="0" xfId="13" applyFont="1" applyFill="1" applyAlignment="1">
      <alignment horizontal="center" vertical="center"/>
    </xf>
    <xf numFmtId="0" fontId="38" fillId="8" borderId="0" xfId="13" applyFont="1" applyFill="1" applyAlignment="1">
      <alignment vertical="center" wrapText="1"/>
    </xf>
    <xf numFmtId="0" fontId="22" fillId="8" borderId="0" xfId="13" applyFont="1" applyFill="1" applyAlignment="1">
      <alignment horizontal="right" vertical="center"/>
    </xf>
    <xf numFmtId="0" fontId="47" fillId="8" borderId="0" xfId="13" applyFont="1" applyFill="1" applyAlignment="1">
      <alignment horizontal="left" vertical="center"/>
    </xf>
    <xf numFmtId="0" fontId="23" fillId="8" borderId="28" xfId="13" applyFont="1" applyFill="1" applyBorder="1" applyAlignment="1">
      <alignment vertical="center"/>
    </xf>
    <xf numFmtId="0" fontId="23" fillId="8" borderId="23" xfId="13" applyFont="1" applyFill="1" applyBorder="1" applyAlignment="1">
      <alignment horizontal="center" vertical="center"/>
    </xf>
    <xf numFmtId="0" fontId="20" fillId="8" borderId="0" xfId="0" applyFont="1" applyFill="1">
      <alignment vertical="center"/>
    </xf>
    <xf numFmtId="38" fontId="19" fillId="5" borderId="12" xfId="6" applyFont="1" applyFill="1" applyBorder="1" applyAlignment="1">
      <alignment horizontal="right" vertical="center"/>
    </xf>
    <xf numFmtId="38" fontId="19" fillId="5" borderId="81" xfId="6" applyFont="1" applyFill="1" applyBorder="1" applyAlignment="1">
      <alignment horizontal="right" vertical="center"/>
    </xf>
    <xf numFmtId="0" fontId="38" fillId="0" borderId="45" xfId="16" applyFont="1" applyBorder="1" applyAlignment="1">
      <alignment horizontal="distributed" vertical="center" indent="1"/>
    </xf>
    <xf numFmtId="0" fontId="23" fillId="0" borderId="3" xfId="17" applyFont="1" applyBorder="1" applyAlignment="1">
      <alignment horizontal="center" vertical="center" wrapText="1"/>
    </xf>
    <xf numFmtId="0" fontId="0" fillId="0" borderId="38" xfId="0" applyBorder="1" applyProtection="1">
      <alignment vertical="center"/>
      <protection locked="0"/>
    </xf>
    <xf numFmtId="0" fontId="0" fillId="5" borderId="34" xfId="0" applyFill="1" applyBorder="1">
      <alignment vertical="center"/>
    </xf>
    <xf numFmtId="0" fontId="38" fillId="8" borderId="0" xfId="16" applyFont="1" applyFill="1" applyAlignment="1" applyProtection="1">
      <alignment horizontal="right" vertical="center"/>
      <protection locked="0"/>
    </xf>
    <xf numFmtId="0" fontId="23" fillId="0" borderId="0" xfId="17" applyFont="1" applyAlignment="1">
      <alignment vertical="center"/>
    </xf>
    <xf numFmtId="0" fontId="22" fillId="0" borderId="0" xfId="17" applyFont="1" applyAlignment="1">
      <alignment horizontal="right" vertical="center"/>
    </xf>
    <xf numFmtId="0" fontId="23" fillId="0" borderId="0" xfId="17" applyFont="1" applyAlignment="1" applyProtection="1">
      <alignment vertical="center"/>
      <protection locked="0" hidden="1"/>
    </xf>
    <xf numFmtId="0" fontId="23" fillId="8" borderId="12" xfId="17" applyFont="1" applyFill="1" applyBorder="1" applyAlignment="1">
      <alignment vertical="center"/>
    </xf>
    <xf numFmtId="0" fontId="23" fillId="8" borderId="59" xfId="17" applyFont="1" applyFill="1" applyBorder="1" applyAlignment="1">
      <alignment vertical="center"/>
    </xf>
    <xf numFmtId="0" fontId="23" fillId="6" borderId="9" xfId="13" applyFont="1" applyFill="1" applyBorder="1" applyAlignment="1">
      <alignment horizontal="left" vertical="center"/>
    </xf>
    <xf numFmtId="0" fontId="23" fillId="6" borderId="12" xfId="13" applyFont="1" applyFill="1" applyBorder="1" applyAlignment="1">
      <alignment horizontal="center" vertical="center"/>
    </xf>
    <xf numFmtId="0" fontId="23" fillId="6" borderId="14" xfId="13" applyFont="1" applyFill="1" applyBorder="1" applyAlignment="1">
      <alignment horizontal="center" vertical="center"/>
    </xf>
    <xf numFmtId="0" fontId="23" fillId="6" borderId="14" xfId="13" applyFont="1" applyFill="1" applyBorder="1" applyAlignment="1">
      <alignment horizontal="left" vertical="center"/>
    </xf>
    <xf numFmtId="0" fontId="23" fillId="6" borderId="27" xfId="13" applyFont="1" applyFill="1" applyBorder="1" applyAlignment="1">
      <alignment horizontal="left" vertical="center"/>
    </xf>
    <xf numFmtId="0" fontId="23" fillId="0" borderId="0" xfId="13" applyFont="1" applyAlignment="1" applyProtection="1">
      <alignment vertical="center"/>
      <protection locked="0" hidden="1"/>
    </xf>
    <xf numFmtId="0" fontId="0" fillId="8" borderId="3" xfId="0" applyFill="1" applyBorder="1">
      <alignment vertical="center"/>
    </xf>
    <xf numFmtId="0" fontId="20" fillId="2" borderId="0" xfId="0" applyFont="1" applyFill="1">
      <alignment vertical="center"/>
    </xf>
    <xf numFmtId="0" fontId="0" fillId="0" borderId="0" xfId="0" applyAlignment="1">
      <alignment horizontal="right" vertical="center"/>
    </xf>
    <xf numFmtId="0" fontId="0" fillId="0" borderId="3" xfId="0" applyBorder="1" applyAlignment="1" applyProtection="1">
      <alignment horizontal="center" vertical="center" wrapText="1"/>
      <protection locked="0"/>
    </xf>
    <xf numFmtId="0" fontId="0" fillId="8" borderId="3" xfId="0" applyFill="1" applyBorder="1" applyAlignment="1" applyProtection="1">
      <alignment vertical="center" wrapText="1"/>
      <protection locked="0"/>
    </xf>
    <xf numFmtId="38" fontId="0" fillId="0" borderId="90" xfId="2" applyFont="1" applyBorder="1" applyProtection="1">
      <alignment vertical="center"/>
      <protection locked="0"/>
    </xf>
    <xf numFmtId="38" fontId="0" fillId="0" borderId="18" xfId="2" applyFont="1" applyBorder="1" applyProtection="1">
      <alignment vertical="center"/>
      <protection locked="0"/>
    </xf>
    <xf numFmtId="3" fontId="0" fillId="0" borderId="85" xfId="0" applyNumberFormat="1" applyBorder="1" applyAlignment="1" applyProtection="1">
      <alignment vertical="center" wrapText="1"/>
      <protection locked="0"/>
    </xf>
    <xf numFmtId="185" fontId="0" fillId="0" borderId="90" xfId="0" applyNumberFormat="1" applyBorder="1" applyAlignment="1" applyProtection="1">
      <alignment vertical="center" wrapText="1"/>
      <protection locked="0"/>
    </xf>
    <xf numFmtId="0" fontId="0" fillId="0" borderId="91" xfId="0" applyBorder="1" applyAlignment="1" applyProtection="1">
      <alignment horizontal="center" vertical="center" wrapText="1"/>
      <protection locked="0"/>
    </xf>
    <xf numFmtId="0" fontId="0" fillId="5" borderId="85" xfId="0" applyFill="1" applyBorder="1" applyAlignment="1" applyProtection="1">
      <alignment vertical="center" wrapText="1"/>
      <protection locked="0"/>
    </xf>
    <xf numFmtId="0" fontId="0" fillId="5" borderId="5" xfId="0" applyFill="1" applyBorder="1" applyAlignment="1" applyProtection="1">
      <alignment horizontal="center" vertical="center"/>
      <protection locked="0"/>
    </xf>
    <xf numFmtId="0" fontId="0" fillId="0" borderId="3" xfId="0" applyBorder="1" applyAlignment="1" applyProtection="1">
      <alignment vertical="center" wrapText="1"/>
      <protection locked="0"/>
    </xf>
    <xf numFmtId="181" fontId="0" fillId="0" borderId="90" xfId="2" applyNumberFormat="1" applyFont="1" applyBorder="1" applyAlignment="1" applyProtection="1">
      <alignment vertical="center" wrapText="1" shrinkToFit="1"/>
      <protection locked="0"/>
    </xf>
    <xf numFmtId="0" fontId="20" fillId="0" borderId="0" xfId="3" applyFont="1" applyAlignment="1">
      <alignment vertical="center"/>
    </xf>
    <xf numFmtId="0" fontId="20" fillId="2" borderId="0" xfId="3" applyFont="1" applyFill="1"/>
    <xf numFmtId="0" fontId="20" fillId="2" borderId="0" xfId="3" applyFont="1" applyFill="1" applyAlignment="1">
      <alignment horizontal="center"/>
    </xf>
    <xf numFmtId="0" fontId="20" fillId="0" borderId="0" xfId="3" applyFont="1"/>
    <xf numFmtId="0" fontId="20" fillId="4" borderId="3" xfId="3" applyFont="1" applyFill="1" applyBorder="1" applyAlignment="1">
      <alignment horizontal="center" vertical="center" wrapText="1"/>
    </xf>
    <xf numFmtId="0" fontId="20" fillId="2" borderId="0" xfId="3" applyFont="1" applyFill="1" applyAlignment="1">
      <alignment horizontal="center" vertical="center"/>
    </xf>
    <xf numFmtId="184" fontId="28" fillId="2" borderId="0" xfId="3" applyNumberFormat="1" applyFont="1" applyFill="1" applyAlignment="1">
      <alignment vertical="center"/>
    </xf>
    <xf numFmtId="0" fontId="20" fillId="2" borderId="0" xfId="3" applyFont="1" applyFill="1" applyAlignment="1">
      <alignment horizontal="left"/>
    </xf>
    <xf numFmtId="0" fontId="20" fillId="2" borderId="0" xfId="3" applyFont="1" applyFill="1" applyAlignment="1">
      <alignment vertical="center"/>
    </xf>
    <xf numFmtId="0" fontId="20" fillId="2" borderId="3" xfId="3" applyFont="1" applyFill="1" applyBorder="1" applyAlignment="1">
      <alignment horizontal="center" vertical="center"/>
    </xf>
    <xf numFmtId="0" fontId="20" fillId="2" borderId="3" xfId="3" applyFont="1" applyFill="1" applyBorder="1" applyAlignment="1">
      <alignment vertical="center"/>
    </xf>
    <xf numFmtId="183" fontId="20" fillId="2" borderId="3" xfId="3" applyNumberFormat="1" applyFont="1" applyFill="1" applyBorder="1" applyAlignment="1">
      <alignment vertical="center"/>
    </xf>
    <xf numFmtId="0" fontId="20" fillId="2" borderId="0" xfId="3" quotePrefix="1" applyFont="1" applyFill="1" applyAlignment="1">
      <alignment vertical="top" wrapText="1"/>
    </xf>
    <xf numFmtId="0" fontId="20" fillId="2" borderId="0" xfId="3" applyFont="1" applyFill="1" applyAlignment="1">
      <alignment vertical="top" wrapText="1"/>
    </xf>
    <xf numFmtId="0" fontId="28" fillId="2" borderId="0" xfId="3" applyFont="1" applyFill="1" applyAlignment="1">
      <alignment horizontal="center"/>
    </xf>
    <xf numFmtId="0" fontId="20" fillId="4" borderId="3" xfId="3" applyFont="1" applyFill="1" applyBorder="1" applyAlignment="1">
      <alignment horizontal="center"/>
    </xf>
    <xf numFmtId="0" fontId="20" fillId="2" borderId="3" xfId="3" applyFont="1" applyFill="1" applyBorder="1" applyAlignment="1">
      <alignment horizontal="center"/>
    </xf>
    <xf numFmtId="0" fontId="20" fillId="2" borderId="3" xfId="0" applyFont="1" applyFill="1" applyBorder="1" applyAlignment="1">
      <alignment horizontal="center" vertical="center"/>
    </xf>
    <xf numFmtId="40" fontId="20" fillId="0" borderId="3" xfId="2" applyNumberFormat="1" applyFont="1" applyBorder="1" applyAlignment="1">
      <alignment horizontal="right" vertical="center"/>
    </xf>
    <xf numFmtId="40" fontId="20" fillId="2" borderId="3" xfId="2" applyNumberFormat="1" applyFont="1" applyFill="1" applyBorder="1" applyAlignment="1">
      <alignment horizontal="right" vertical="center"/>
    </xf>
    <xf numFmtId="0" fontId="28" fillId="2" borderId="0" xfId="3" applyFont="1" applyFill="1"/>
    <xf numFmtId="183" fontId="20" fillId="2" borderId="3" xfId="3" applyNumberFormat="1" applyFont="1" applyFill="1" applyBorder="1" applyAlignment="1">
      <alignment horizontal="center"/>
    </xf>
    <xf numFmtId="182" fontId="20" fillId="2" borderId="3" xfId="2" applyNumberFormat="1" applyFont="1" applyFill="1" applyBorder="1">
      <alignment vertical="center"/>
    </xf>
    <xf numFmtId="180" fontId="20" fillId="2" borderId="3" xfId="2" applyNumberFormat="1" applyFont="1" applyFill="1" applyBorder="1">
      <alignment vertical="center"/>
    </xf>
    <xf numFmtId="0" fontId="20" fillId="0" borderId="0" xfId="3" applyFont="1" applyAlignment="1">
      <alignment horizontal="center"/>
    </xf>
    <xf numFmtId="0" fontId="20" fillId="8" borderId="0" xfId="0" applyFont="1" applyFill="1" applyAlignment="1">
      <alignment horizontal="right" vertical="center"/>
    </xf>
    <xf numFmtId="0" fontId="30" fillId="0" borderId="112" xfId="0" applyFont="1" applyBorder="1" applyAlignment="1">
      <alignment horizontal="center" vertical="center" wrapText="1"/>
    </xf>
    <xf numFmtId="0" fontId="30" fillId="0" borderId="113" xfId="0" applyFont="1" applyBorder="1" applyAlignment="1">
      <alignment horizontal="center" vertical="center" wrapText="1"/>
    </xf>
    <xf numFmtId="0" fontId="30" fillId="0" borderId="115" xfId="0" applyFont="1" applyBorder="1" applyAlignment="1">
      <alignment horizontal="center" vertical="center" wrapText="1"/>
    </xf>
    <xf numFmtId="0" fontId="98" fillId="0" borderId="123" xfId="0" applyFont="1" applyBorder="1" applyAlignment="1">
      <alignment horizontal="center" vertical="center" wrapText="1"/>
    </xf>
    <xf numFmtId="38" fontId="0" fillId="0" borderId="3" xfId="2" applyFont="1" applyBorder="1" applyAlignment="1" applyProtection="1">
      <alignment horizontal="center" vertical="center"/>
      <protection locked="0"/>
    </xf>
    <xf numFmtId="38" fontId="19" fillId="5" borderId="90" xfId="2" applyFont="1" applyFill="1" applyBorder="1" applyAlignment="1">
      <alignment horizontal="right" vertical="center"/>
    </xf>
    <xf numFmtId="40" fontId="19" fillId="5" borderId="90" xfId="2" applyNumberFormat="1" applyFont="1" applyFill="1" applyBorder="1" applyAlignment="1">
      <alignment horizontal="right" vertical="center"/>
    </xf>
    <xf numFmtId="38" fontId="19" fillId="5" borderId="85" xfId="2" applyFont="1" applyFill="1" applyBorder="1" applyAlignment="1">
      <alignment horizontal="right" vertical="center"/>
    </xf>
    <xf numFmtId="40" fontId="19" fillId="5" borderId="85" xfId="2" applyNumberFormat="1" applyFont="1" applyFill="1" applyBorder="1" applyAlignment="1">
      <alignment horizontal="right" vertical="center"/>
    </xf>
    <xf numFmtId="38" fontId="19" fillId="5" borderId="80" xfId="6" applyFont="1" applyFill="1" applyBorder="1" applyAlignment="1">
      <alignment horizontal="right" vertical="center"/>
    </xf>
    <xf numFmtId="38" fontId="19" fillId="5" borderId="82" xfId="6" applyFont="1" applyFill="1" applyBorder="1" applyAlignment="1">
      <alignment horizontal="right" vertical="center"/>
    </xf>
    <xf numFmtId="0" fontId="0" fillId="0" borderId="5" xfId="0" applyBorder="1" applyAlignment="1">
      <alignment vertical="center" wrapText="1"/>
    </xf>
    <xf numFmtId="178" fontId="19" fillId="5" borderId="3" xfId="1" applyNumberFormat="1" applyFont="1" applyFill="1" applyBorder="1">
      <alignment vertical="center"/>
    </xf>
    <xf numFmtId="0" fontId="0" fillId="0" borderId="0" xfId="0" applyAlignment="1">
      <alignment vertical="center" wrapText="1"/>
    </xf>
    <xf numFmtId="0" fontId="10" fillId="0" borderId="0" xfId="92" applyFont="1">
      <alignment vertical="center"/>
    </xf>
    <xf numFmtId="0" fontId="12" fillId="0" borderId="0" xfId="92">
      <alignment vertical="center"/>
    </xf>
    <xf numFmtId="0" fontId="13" fillId="8" borderId="0" xfId="0" applyFont="1" applyFill="1" applyAlignment="1">
      <alignment horizontal="center" vertical="center" wrapText="1"/>
    </xf>
    <xf numFmtId="38" fontId="19" fillId="8" borderId="0" xfId="2" applyFont="1" applyFill="1" applyBorder="1" applyAlignment="1">
      <alignment horizontal="right" vertical="center"/>
    </xf>
    <xf numFmtId="40" fontId="19" fillId="8" borderId="0" xfId="2" applyNumberFormat="1" applyFont="1" applyFill="1" applyBorder="1" applyAlignment="1">
      <alignment horizontal="right" vertical="center"/>
    </xf>
    <xf numFmtId="38" fontId="19" fillId="8" borderId="0" xfId="6" applyFont="1" applyFill="1" applyBorder="1" applyAlignment="1">
      <alignment horizontal="right" vertical="center"/>
    </xf>
    <xf numFmtId="38" fontId="0" fillId="0" borderId="0" xfId="2" applyFont="1">
      <alignment vertical="center"/>
    </xf>
    <xf numFmtId="178" fontId="0" fillId="0" borderId="0" xfId="1" applyNumberFormat="1" applyFont="1">
      <alignment vertical="center"/>
    </xf>
    <xf numFmtId="178" fontId="19" fillId="5" borderId="4" xfId="1" applyNumberFormat="1" applyFont="1" applyFill="1" applyBorder="1">
      <alignment vertical="center"/>
    </xf>
    <xf numFmtId="0" fontId="98" fillId="0" borderId="121" xfId="0" applyFont="1" applyBorder="1" applyAlignment="1">
      <alignment horizontal="center" vertical="center" wrapText="1"/>
    </xf>
    <xf numFmtId="0" fontId="92" fillId="5" borderId="116" xfId="0" applyFont="1" applyFill="1" applyBorder="1" applyAlignment="1">
      <alignment vertical="center" wrapText="1"/>
    </xf>
    <xf numFmtId="0" fontId="90" fillId="0" borderId="130" xfId="0" applyFont="1" applyBorder="1" applyAlignment="1">
      <alignment vertical="center" wrapText="1"/>
    </xf>
    <xf numFmtId="0" fontId="30" fillId="0" borderId="132" xfId="0" applyFont="1" applyBorder="1" applyAlignment="1">
      <alignment horizontal="center" vertical="center" wrapText="1"/>
    </xf>
    <xf numFmtId="0" fontId="30" fillId="0" borderId="134" xfId="0" applyFont="1" applyBorder="1" applyAlignment="1">
      <alignment horizontal="center" vertical="center" wrapText="1"/>
    </xf>
    <xf numFmtId="0" fontId="3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90" fillId="0" borderId="130" xfId="0" applyFont="1" applyBorder="1" applyAlignment="1">
      <alignment horizontal="center" vertical="center" wrapText="1"/>
    </xf>
    <xf numFmtId="0" fontId="91" fillId="0" borderId="132" xfId="0" applyFont="1" applyBorder="1" applyAlignment="1">
      <alignment horizontal="center" vertical="center" wrapText="1"/>
    </xf>
    <xf numFmtId="0" fontId="98" fillId="0" borderId="145" xfId="0" applyFont="1" applyBorder="1" applyAlignment="1">
      <alignment horizontal="center" vertical="center" wrapText="1"/>
    </xf>
    <xf numFmtId="0" fontId="0" fillId="0" borderId="18" xfId="0" applyBorder="1" applyAlignment="1">
      <alignment horizontal="center" vertical="center"/>
    </xf>
    <xf numFmtId="0" fontId="0" fillId="0" borderId="13" xfId="0" applyBorder="1">
      <alignment vertical="center"/>
    </xf>
    <xf numFmtId="0" fontId="0" fillId="0" borderId="86" xfId="0" applyBorder="1">
      <alignment vertical="center"/>
    </xf>
    <xf numFmtId="0" fontId="0" fillId="0" borderId="84" xfId="0" applyBorder="1" applyAlignment="1">
      <alignment horizontal="left" vertical="center" shrinkToFit="1"/>
    </xf>
    <xf numFmtId="178" fontId="0" fillId="0" borderId="3" xfId="1" applyNumberFormat="1" applyFont="1" applyBorder="1">
      <alignment vertical="center"/>
    </xf>
    <xf numFmtId="178" fontId="0" fillId="0" borderId="0" xfId="0" applyNumberFormat="1">
      <alignment vertical="center"/>
    </xf>
    <xf numFmtId="38" fontId="19" fillId="5" borderId="3" xfId="6" applyFont="1" applyFill="1" applyBorder="1">
      <alignment vertical="center"/>
    </xf>
    <xf numFmtId="178" fontId="19" fillId="5" borderId="3" xfId="5" applyNumberFormat="1" applyFont="1" applyFill="1" applyBorder="1">
      <alignment vertical="center"/>
    </xf>
    <xf numFmtId="38" fontId="19" fillId="5" borderId="3" xfId="6" applyFont="1" applyFill="1" applyBorder="1" applyAlignment="1">
      <alignment horizontal="right" vertical="center"/>
    </xf>
    <xf numFmtId="40" fontId="19" fillId="5" borderId="3" xfId="6" applyNumberFormat="1" applyFont="1" applyFill="1" applyBorder="1" applyAlignment="1">
      <alignment horizontal="right" vertical="center"/>
    </xf>
    <xf numFmtId="38" fontId="19" fillId="5" borderId="9" xfId="6" applyFont="1" applyFill="1" applyBorder="1" applyAlignment="1">
      <alignment horizontal="right" vertical="center"/>
    </xf>
    <xf numFmtId="40" fontId="19" fillId="5" borderId="9" xfId="6" applyNumberFormat="1" applyFont="1" applyFill="1" applyBorder="1" applyAlignment="1">
      <alignment horizontal="right" vertical="center"/>
    </xf>
    <xf numFmtId="38" fontId="19" fillId="5" borderId="5" xfId="6" applyFont="1" applyFill="1" applyBorder="1" applyAlignment="1">
      <alignment horizontal="right" vertical="center"/>
    </xf>
    <xf numFmtId="40" fontId="19" fillId="5" borderId="5" xfId="6" applyNumberFormat="1" applyFont="1" applyFill="1" applyBorder="1" applyAlignment="1">
      <alignment horizontal="right" vertical="center"/>
    </xf>
    <xf numFmtId="40" fontId="19" fillId="5" borderId="81" xfId="6" applyNumberFormat="1" applyFont="1" applyFill="1" applyBorder="1" applyAlignment="1">
      <alignment horizontal="right" vertical="center"/>
    </xf>
    <xf numFmtId="38" fontId="19" fillId="5" borderId="79" xfId="6" applyFont="1" applyFill="1" applyBorder="1" applyAlignment="1">
      <alignment horizontal="right" vertical="center"/>
    </xf>
    <xf numFmtId="40" fontId="19" fillId="5" borderId="79" xfId="6" applyNumberFormat="1" applyFont="1" applyFill="1" applyBorder="1" applyAlignment="1">
      <alignment horizontal="right" vertical="center"/>
    </xf>
    <xf numFmtId="40" fontId="19" fillId="5" borderId="14" xfId="6" applyNumberFormat="1" applyFont="1" applyFill="1" applyBorder="1" applyAlignment="1">
      <alignment horizontal="right" vertical="center"/>
    </xf>
    <xf numFmtId="38" fontId="19" fillId="5" borderId="4" xfId="6" applyFont="1" applyFill="1" applyBorder="1" applyAlignment="1">
      <alignment horizontal="right" vertical="center"/>
    </xf>
    <xf numFmtId="40" fontId="19" fillId="5" borderId="4" xfId="6" applyNumberFormat="1" applyFont="1" applyFill="1" applyBorder="1" applyAlignment="1">
      <alignment horizontal="right" vertical="center"/>
    </xf>
    <xf numFmtId="40" fontId="19" fillId="5" borderId="85" xfId="6" applyNumberFormat="1" applyFont="1" applyFill="1" applyBorder="1" applyAlignment="1">
      <alignment horizontal="right" vertical="center"/>
    </xf>
    <xf numFmtId="40" fontId="19" fillId="5" borderId="80" xfId="6" applyNumberFormat="1" applyFont="1" applyFill="1" applyBorder="1" applyAlignment="1">
      <alignment horizontal="right" vertical="center"/>
    </xf>
    <xf numFmtId="38" fontId="19" fillId="5" borderId="90" xfId="6" applyFont="1" applyFill="1" applyBorder="1" applyAlignment="1">
      <alignment horizontal="right" vertical="center"/>
    </xf>
    <xf numFmtId="40" fontId="19" fillId="5" borderId="90" xfId="6" applyNumberFormat="1" applyFont="1" applyFill="1" applyBorder="1" applyAlignment="1">
      <alignment horizontal="right" vertical="center"/>
    </xf>
    <xf numFmtId="40" fontId="19" fillId="5" borderId="15" xfId="6" applyNumberFormat="1" applyFont="1" applyFill="1" applyBorder="1" applyAlignment="1">
      <alignment horizontal="right" vertical="center"/>
    </xf>
    <xf numFmtId="40" fontId="19" fillId="5" borderId="82" xfId="6" applyNumberFormat="1" applyFont="1" applyFill="1" applyBorder="1" applyAlignment="1">
      <alignment horizontal="right" vertical="center"/>
    </xf>
    <xf numFmtId="38" fontId="19" fillId="5" borderId="85" xfId="6" applyFont="1" applyFill="1" applyBorder="1" applyAlignment="1">
      <alignment horizontal="right" vertical="center"/>
    </xf>
    <xf numFmtId="40" fontId="19" fillId="5" borderId="83" xfId="6" applyNumberFormat="1" applyFont="1" applyFill="1" applyBorder="1" applyAlignment="1">
      <alignment horizontal="right" vertical="center"/>
    </xf>
    <xf numFmtId="180" fontId="19" fillId="5" borderId="79" xfId="6" applyNumberFormat="1" applyFont="1" applyFill="1" applyBorder="1" applyAlignment="1">
      <alignment horizontal="right" vertical="center"/>
    </xf>
    <xf numFmtId="40" fontId="19" fillId="5" borderId="12" xfId="6" applyNumberFormat="1" applyFont="1" applyFill="1" applyBorder="1" applyAlignment="1">
      <alignment horizontal="right" vertical="center"/>
    </xf>
    <xf numFmtId="180" fontId="19" fillId="5" borderId="85" xfId="6" applyNumberFormat="1" applyFont="1" applyFill="1" applyBorder="1" applyAlignment="1">
      <alignment horizontal="right" vertical="center"/>
    </xf>
    <xf numFmtId="38" fontId="19" fillId="5" borderId="18" xfId="6" applyFont="1" applyFill="1" applyBorder="1">
      <alignment vertical="center"/>
    </xf>
    <xf numFmtId="40" fontId="19" fillId="5" borderId="18" xfId="6" applyNumberFormat="1" applyFont="1" applyFill="1" applyBorder="1" applyAlignment="1">
      <alignment horizontal="right" vertical="center"/>
    </xf>
    <xf numFmtId="38" fontId="19" fillId="5" borderId="79" xfId="6" applyFont="1" applyFill="1" applyBorder="1">
      <alignment vertical="center"/>
    </xf>
    <xf numFmtId="38" fontId="19" fillId="5" borderId="4" xfId="6" applyFont="1" applyFill="1" applyBorder="1">
      <alignment vertical="center"/>
    </xf>
    <xf numFmtId="0" fontId="89" fillId="8" borderId="0" xfId="0" applyFont="1" applyFill="1" applyAlignment="1">
      <alignment horizontal="left" vertical="center"/>
    </xf>
    <xf numFmtId="0" fontId="90" fillId="8" borderId="0" xfId="0" applyFont="1" applyFill="1" applyAlignment="1">
      <alignment horizontal="right" vertical="center"/>
    </xf>
    <xf numFmtId="0" fontId="91" fillId="8" borderId="0" xfId="0" applyFont="1" applyFill="1">
      <alignment vertical="center"/>
    </xf>
    <xf numFmtId="0" fontId="20" fillId="0" borderId="136" xfId="0" applyFont="1" applyBorder="1" applyAlignment="1">
      <alignment horizontal="center" vertical="center" wrapText="1"/>
    </xf>
    <xf numFmtId="0" fontId="92" fillId="5" borderId="153" xfId="0" applyFont="1" applyFill="1" applyBorder="1" applyAlignment="1">
      <alignment vertical="center" wrapText="1"/>
    </xf>
    <xf numFmtId="0" fontId="93" fillId="8" borderId="0" xfId="0" applyFont="1" applyFill="1">
      <alignment vertical="center"/>
    </xf>
    <xf numFmtId="0" fontId="20" fillId="8" borderId="0" xfId="0" applyFont="1" applyFill="1" applyAlignment="1">
      <alignment vertical="center" wrapText="1"/>
    </xf>
    <xf numFmtId="38" fontId="92" fillId="5" borderId="116" xfId="2" applyFont="1" applyFill="1" applyBorder="1" applyAlignment="1">
      <alignment vertical="center" wrapText="1"/>
    </xf>
    <xf numFmtId="38" fontId="30" fillId="5" borderId="116" xfId="2" applyFont="1" applyFill="1" applyBorder="1" applyAlignment="1">
      <alignment horizontal="right" vertical="center" wrapText="1"/>
    </xf>
    <xf numFmtId="38" fontId="92" fillId="5" borderId="153" xfId="2" applyFont="1" applyFill="1" applyBorder="1" applyAlignment="1">
      <alignment vertical="center" wrapText="1"/>
    </xf>
    <xf numFmtId="38" fontId="92" fillId="5" borderId="117" xfId="2" applyFont="1" applyFill="1" applyBorder="1" applyAlignment="1">
      <alignment vertical="center" wrapText="1"/>
    </xf>
    <xf numFmtId="0" fontId="94" fillId="8" borderId="0" xfId="0" applyFont="1" applyFill="1">
      <alignment vertical="center"/>
    </xf>
    <xf numFmtId="0" fontId="95" fillId="8" borderId="0" xfId="0" applyFont="1" applyFill="1" applyAlignment="1">
      <alignment horizontal="left" vertical="center"/>
    </xf>
    <xf numFmtId="0" fontId="96" fillId="8" borderId="0" xfId="0" applyFont="1" applyFill="1">
      <alignment vertical="center"/>
    </xf>
    <xf numFmtId="0" fontId="93" fillId="8" borderId="0" xfId="0" applyFont="1" applyFill="1" applyAlignment="1">
      <alignment horizontal="left" vertical="center" indent="15"/>
    </xf>
    <xf numFmtId="0" fontId="20" fillId="0" borderId="158" xfId="0" applyFont="1" applyBorder="1" applyAlignment="1">
      <alignment horizontal="center" vertical="center" wrapText="1"/>
    </xf>
    <xf numFmtId="0" fontId="92" fillId="5" borderId="159" xfId="0" applyFont="1" applyFill="1" applyBorder="1" applyAlignment="1">
      <alignment vertical="center" wrapText="1"/>
    </xf>
    <xf numFmtId="0" fontId="60" fillId="8" borderId="0" xfId="0" applyFont="1" applyFill="1" applyAlignment="1">
      <alignment horizontal="left" vertical="center"/>
    </xf>
    <xf numFmtId="0" fontId="100" fillId="8" borderId="0" xfId="0" applyFont="1" applyFill="1">
      <alignment vertical="center"/>
    </xf>
    <xf numFmtId="0" fontId="101" fillId="8" borderId="0" xfId="0" applyFont="1" applyFill="1">
      <alignment vertical="center"/>
    </xf>
    <xf numFmtId="0" fontId="60" fillId="8" borderId="0" xfId="0" applyFont="1" applyFill="1">
      <alignment vertical="center"/>
    </xf>
    <xf numFmtId="0" fontId="97" fillId="8" borderId="0" xfId="0" applyFont="1" applyFill="1">
      <alignment vertical="center"/>
    </xf>
    <xf numFmtId="0" fontId="98" fillId="8" borderId="0" xfId="0" applyFont="1" applyFill="1" applyAlignment="1">
      <alignment horizontal="left" vertical="center"/>
    </xf>
    <xf numFmtId="0" fontId="99" fillId="8" borderId="0" xfId="0" applyFont="1" applyFill="1">
      <alignment vertical="center"/>
    </xf>
    <xf numFmtId="0" fontId="98" fillId="8" borderId="0" xfId="0" applyFont="1" applyFill="1">
      <alignment vertical="center"/>
    </xf>
    <xf numFmtId="0" fontId="103" fillId="8" borderId="0" xfId="0" applyFont="1" applyFill="1">
      <alignment vertical="center"/>
    </xf>
    <xf numFmtId="0" fontId="104" fillId="8" borderId="0" xfId="0" applyFont="1" applyFill="1" applyAlignment="1">
      <alignment horizontal="left" vertical="center"/>
    </xf>
    <xf numFmtId="0" fontId="96" fillId="8" borderId="0" xfId="0" applyFont="1" applyFill="1" applyAlignment="1">
      <alignment horizontal="left" vertical="center"/>
    </xf>
    <xf numFmtId="0" fontId="111" fillId="8" borderId="0" xfId="0" applyFont="1" applyFill="1" applyAlignment="1">
      <alignment horizontal="left" vertical="center"/>
    </xf>
    <xf numFmtId="0" fontId="105" fillId="8" borderId="0" xfId="0" applyFont="1" applyFill="1">
      <alignment vertical="center"/>
    </xf>
    <xf numFmtId="0" fontId="98" fillId="8" borderId="121" xfId="0" applyFont="1" applyFill="1" applyBorder="1" applyAlignment="1">
      <alignment horizontal="center" vertical="center" wrapText="1"/>
    </xf>
    <xf numFmtId="0" fontId="98" fillId="8" borderId="122" xfId="0" applyFont="1" applyFill="1" applyBorder="1" applyAlignment="1">
      <alignment horizontal="center" vertical="center" wrapText="1"/>
    </xf>
    <xf numFmtId="0" fontId="98" fillId="8" borderId="118" xfId="0" applyFont="1" applyFill="1" applyBorder="1" applyAlignment="1">
      <alignment horizontal="center" vertical="center" wrapText="1"/>
    </xf>
    <xf numFmtId="0" fontId="98" fillId="8" borderId="114" xfId="0" applyFont="1" applyFill="1" applyBorder="1" applyAlignment="1">
      <alignment horizontal="center" vertical="center" wrapText="1"/>
    </xf>
    <xf numFmtId="0" fontId="0" fillId="0" borderId="3" xfId="0" applyBorder="1" applyAlignment="1">
      <alignment horizontal="center" vertical="center"/>
    </xf>
    <xf numFmtId="0" fontId="0" fillId="11" borderId="3" xfId="0" applyFill="1" applyBorder="1" applyAlignment="1">
      <alignment horizontal="center" vertical="center"/>
    </xf>
    <xf numFmtId="0" fontId="0" fillId="5" borderId="3" xfId="0" applyFill="1" applyBorder="1">
      <alignment vertical="center"/>
    </xf>
    <xf numFmtId="0" fontId="0" fillId="5" borderId="90" xfId="0" applyFill="1" applyBorder="1">
      <alignment vertical="center"/>
    </xf>
    <xf numFmtId="0" fontId="0" fillId="5" borderId="79" xfId="0" applyFill="1" applyBorder="1">
      <alignment vertical="center"/>
    </xf>
    <xf numFmtId="0" fontId="0" fillId="5" borderId="85" xfId="0" applyFill="1" applyBorder="1">
      <alignment vertical="center"/>
    </xf>
    <xf numFmtId="0" fontId="0" fillId="8" borderId="79" xfId="0" applyFill="1" applyBorder="1" applyAlignment="1">
      <alignment horizontal="center" vertical="center"/>
    </xf>
    <xf numFmtId="0" fontId="0" fillId="6" borderId="3" xfId="0" applyFill="1" applyBorder="1">
      <alignment vertical="center"/>
    </xf>
    <xf numFmtId="0" fontId="16" fillId="5" borderId="3" xfId="0" applyFont="1" applyFill="1" applyBorder="1" applyAlignment="1">
      <alignment vertical="center" wrapText="1"/>
    </xf>
    <xf numFmtId="182" fontId="20" fillId="0" borderId="3" xfId="2" applyNumberFormat="1" applyFont="1" applyBorder="1" applyAlignment="1">
      <alignment vertical="center"/>
    </xf>
    <xf numFmtId="0" fontId="0" fillId="34" borderId="9" xfId="0" applyFill="1" applyBorder="1" applyAlignment="1">
      <alignment horizontal="center" vertical="center" wrapText="1"/>
    </xf>
    <xf numFmtId="0" fontId="0" fillId="5" borderId="0" xfId="0" applyFill="1">
      <alignment vertical="center"/>
    </xf>
    <xf numFmtId="38" fontId="98" fillId="5" borderId="117" xfId="2" applyFont="1" applyFill="1" applyBorder="1" applyAlignment="1">
      <alignment horizontal="right" vertical="center" wrapText="1"/>
    </xf>
    <xf numFmtId="0" fontId="50" fillId="8" borderId="0" xfId="13" applyFont="1" applyFill="1" applyAlignment="1">
      <alignment horizontal="left" vertical="center"/>
    </xf>
    <xf numFmtId="38" fontId="20" fillId="8" borderId="3" xfId="2" applyFont="1" applyFill="1" applyBorder="1" applyAlignment="1" applyProtection="1">
      <alignment vertical="center" shrinkToFit="1"/>
      <protection locked="0"/>
    </xf>
    <xf numFmtId="0" fontId="0" fillId="8" borderId="0" xfId="0" applyFill="1" applyAlignment="1">
      <alignment horizontal="right" vertical="center"/>
    </xf>
    <xf numFmtId="192" fontId="0" fillId="0" borderId="0" xfId="0" applyNumberFormat="1">
      <alignment vertical="center"/>
    </xf>
    <xf numFmtId="185" fontId="0" fillId="0" borderId="0" xfId="0" applyNumberFormat="1">
      <alignment vertical="center"/>
    </xf>
    <xf numFmtId="0" fontId="20" fillId="0" borderId="0" xfId="0" applyFont="1">
      <alignment vertical="center"/>
    </xf>
    <xf numFmtId="0" fontId="59" fillId="8" borderId="0" xfId="0" applyFont="1" applyFill="1" applyAlignment="1">
      <alignment horizontal="left" vertical="center"/>
    </xf>
    <xf numFmtId="0" fontId="20" fillId="8" borderId="3" xfId="0" applyFont="1" applyFill="1" applyBorder="1" applyAlignment="1">
      <alignment horizontal="center" vertical="center" wrapText="1"/>
    </xf>
    <xf numFmtId="0" fontId="20" fillId="8" borderId="3" xfId="0" applyFont="1" applyFill="1" applyBorder="1" applyAlignment="1">
      <alignment horizontal="center" vertical="center"/>
    </xf>
    <xf numFmtId="55" fontId="20" fillId="8" borderId="3" xfId="0" applyNumberFormat="1" applyFont="1" applyFill="1" applyBorder="1" applyAlignment="1">
      <alignment horizontal="left" vertical="center"/>
    </xf>
    <xf numFmtId="0" fontId="20" fillId="8" borderId="3" xfId="0" applyFont="1" applyFill="1" applyBorder="1">
      <alignment vertical="center"/>
    </xf>
    <xf numFmtId="0" fontId="20" fillId="8" borderId="8" xfId="0" applyFont="1" applyFill="1" applyBorder="1">
      <alignment vertical="center"/>
    </xf>
    <xf numFmtId="0" fontId="20" fillId="8" borderId="2" xfId="0" applyFont="1" applyFill="1" applyBorder="1">
      <alignment vertical="center"/>
    </xf>
    <xf numFmtId="0" fontId="59" fillId="8" borderId="0" xfId="0" applyFont="1" applyFill="1">
      <alignment vertical="center"/>
    </xf>
    <xf numFmtId="0" fontId="20" fillId="2" borderId="0" xfId="0" applyFont="1" applyFill="1" applyAlignment="1">
      <alignment horizontal="right" vertical="center"/>
    </xf>
    <xf numFmtId="0" fontId="20" fillId="0" borderId="0" xfId="0" applyFont="1" applyProtection="1">
      <alignment vertical="center"/>
      <protection locked="0"/>
    </xf>
    <xf numFmtId="0" fontId="62" fillId="8" borderId="0" xfId="0" applyFont="1" applyFill="1">
      <alignment vertical="center"/>
    </xf>
    <xf numFmtId="0" fontId="20" fillId="0" borderId="8" xfId="0" applyFont="1" applyBorder="1" applyAlignment="1">
      <alignment horizontal="center" vertical="center" wrapText="1"/>
    </xf>
    <xf numFmtId="0" fontId="20" fillId="0" borderId="30" xfId="0" applyFont="1" applyBorder="1" applyAlignment="1">
      <alignment horizontal="center" vertical="center" wrapText="1"/>
    </xf>
    <xf numFmtId="0" fontId="0" fillId="0" borderId="9" xfId="0" applyBorder="1">
      <alignment vertical="center"/>
    </xf>
    <xf numFmtId="0" fontId="20" fillId="0" borderId="88" xfId="0" applyFont="1" applyBorder="1" applyAlignment="1">
      <alignment horizontal="center" vertical="center" wrapText="1"/>
    </xf>
    <xf numFmtId="0" fontId="0" fillId="0" borderId="89" xfId="0" applyBorder="1" applyAlignment="1">
      <alignment horizontal="right" vertical="center"/>
    </xf>
    <xf numFmtId="0" fontId="0" fillId="0" borderId="16" xfId="0" applyBorder="1" applyAlignment="1">
      <alignment horizontal="right" vertical="center"/>
    </xf>
    <xf numFmtId="0" fontId="0" fillId="0" borderId="87" xfId="0" applyBorder="1" applyAlignment="1">
      <alignment horizontal="right" vertical="center"/>
    </xf>
    <xf numFmtId="0" fontId="0" fillId="0" borderId="9" xfId="0" applyBorder="1" applyAlignment="1">
      <alignment horizontal="left" vertical="top" wrapText="1"/>
    </xf>
    <xf numFmtId="0" fontId="0" fillId="0" borderId="20" xfId="0" applyBorder="1" applyAlignment="1">
      <alignment horizontal="center" vertical="center"/>
    </xf>
    <xf numFmtId="0" fontId="0" fillId="0" borderId="82" xfId="0" applyBorder="1" applyAlignment="1">
      <alignment horizontal="left" vertical="top" wrapText="1"/>
    </xf>
    <xf numFmtId="0" fontId="0" fillId="0" borderId="17" xfId="0" applyBorder="1" applyAlignment="1">
      <alignment horizontal="center" vertical="center"/>
    </xf>
    <xf numFmtId="0" fontId="20" fillId="0" borderId="16" xfId="0" applyFont="1" applyBorder="1" applyAlignment="1">
      <alignment horizontal="center" vertical="center" wrapText="1"/>
    </xf>
    <xf numFmtId="0" fontId="0" fillId="0" borderId="14" xfId="0" applyBorder="1" applyAlignment="1">
      <alignment horizontal="left" vertical="center"/>
    </xf>
    <xf numFmtId="0" fontId="20" fillId="0" borderId="87" xfId="0" applyFont="1" applyBorder="1" applyAlignment="1">
      <alignment horizontal="center" vertical="center" wrapText="1"/>
    </xf>
    <xf numFmtId="0" fontId="0" fillId="5" borderId="8" xfId="0" applyFill="1" applyBorder="1">
      <alignment vertical="center"/>
    </xf>
    <xf numFmtId="0" fontId="20" fillId="5" borderId="30" xfId="0" applyFont="1" applyFill="1" applyBorder="1" applyAlignment="1">
      <alignment horizontal="center" vertical="center" wrapText="1"/>
    </xf>
    <xf numFmtId="38" fontId="84" fillId="5" borderId="3" xfId="2" applyFont="1" applyFill="1" applyBorder="1" applyProtection="1">
      <alignment vertical="center"/>
    </xf>
    <xf numFmtId="0" fontId="0" fillId="5" borderId="9" xfId="0" applyFill="1" applyBorder="1">
      <alignment vertical="center"/>
    </xf>
    <xf numFmtId="0" fontId="20" fillId="5" borderId="11" xfId="0" applyFont="1" applyFill="1" applyBorder="1" applyAlignment="1">
      <alignment horizontal="center" vertical="center" wrapText="1"/>
    </xf>
    <xf numFmtId="38" fontId="0" fillId="5" borderId="3" xfId="2" applyFont="1" applyFill="1" applyBorder="1" applyAlignment="1" applyProtection="1">
      <alignment horizontal="right" vertical="center"/>
    </xf>
    <xf numFmtId="0" fontId="0" fillId="0" borderId="3" xfId="0" applyBorder="1" applyAlignment="1">
      <alignment vertical="center" wrapText="1"/>
    </xf>
    <xf numFmtId="0" fontId="0" fillId="8" borderId="0" xfId="0" applyFill="1" applyAlignment="1">
      <alignment horizontal="left" vertical="center"/>
    </xf>
    <xf numFmtId="0" fontId="33" fillId="8" borderId="0" xfId="0" applyFont="1" applyFill="1" applyAlignment="1">
      <alignment vertical="center" wrapText="1"/>
    </xf>
    <xf numFmtId="0" fontId="0" fillId="5" borderId="80" xfId="0" applyFill="1" applyBorder="1">
      <alignment vertical="center"/>
    </xf>
    <xf numFmtId="0" fontId="20" fillId="5" borderId="92" xfId="0" applyFont="1" applyFill="1" applyBorder="1" applyAlignment="1">
      <alignment horizontal="center" vertical="center" wrapText="1"/>
    </xf>
    <xf numFmtId="38" fontId="0" fillId="5" borderId="90" xfId="0" applyNumberFormat="1" applyFill="1" applyBorder="1">
      <alignment vertical="center"/>
    </xf>
    <xf numFmtId="0" fontId="0" fillId="5" borderId="81" xfId="0" applyFill="1" applyBorder="1">
      <alignment vertical="center"/>
    </xf>
    <xf numFmtId="0" fontId="20" fillId="5" borderId="16" xfId="0" applyFont="1" applyFill="1" applyBorder="1" applyAlignment="1">
      <alignment horizontal="center" vertical="center" wrapText="1"/>
    </xf>
    <xf numFmtId="38" fontId="0" fillId="5" borderId="79" xfId="0" applyNumberFormat="1" applyFill="1" applyBorder="1">
      <alignment vertical="center"/>
    </xf>
    <xf numFmtId="0" fontId="0" fillId="5" borderId="84" xfId="0" applyFill="1" applyBorder="1">
      <alignment vertical="center"/>
    </xf>
    <xf numFmtId="0" fontId="20" fillId="5" borderId="89" xfId="0" applyFont="1" applyFill="1" applyBorder="1" applyAlignment="1">
      <alignment horizontal="center" vertical="center" wrapText="1"/>
    </xf>
    <xf numFmtId="38" fontId="0" fillId="5" borderId="91" xfId="0" applyNumberFormat="1" applyFill="1" applyBorder="1">
      <alignment vertical="center"/>
    </xf>
    <xf numFmtId="0" fontId="0" fillId="5" borderId="82" xfId="0" applyFill="1" applyBorder="1">
      <alignment vertical="center"/>
    </xf>
    <xf numFmtId="0" fontId="20" fillId="5" borderId="17" xfId="0" applyFont="1" applyFill="1" applyBorder="1" applyAlignment="1">
      <alignment horizontal="center" vertical="center" wrapText="1"/>
    </xf>
    <xf numFmtId="38" fontId="0" fillId="5" borderId="85" xfId="0" applyNumberFormat="1" applyFill="1" applyBorder="1">
      <alignment vertical="center"/>
    </xf>
    <xf numFmtId="38" fontId="0" fillId="5" borderId="5" xfId="0" applyNumberFormat="1" applyFill="1" applyBorder="1">
      <alignment vertical="center"/>
    </xf>
    <xf numFmtId="0" fontId="0" fillId="0" borderId="19" xfId="0" applyBorder="1">
      <alignment vertical="center"/>
    </xf>
    <xf numFmtId="0" fontId="20" fillId="0" borderId="0" xfId="0" applyFont="1" applyAlignment="1">
      <alignment horizontal="center" vertical="center" wrapText="1"/>
    </xf>
    <xf numFmtId="38" fontId="0" fillId="0" borderId="0" xfId="0" applyNumberFormat="1">
      <alignment vertical="center"/>
    </xf>
    <xf numFmtId="38" fontId="0" fillId="5" borderId="3" xfId="0" applyNumberFormat="1" applyFill="1" applyBorder="1">
      <alignment vertical="center"/>
    </xf>
    <xf numFmtId="0" fontId="0" fillId="0" borderId="10" xfId="0" applyBorder="1">
      <alignment vertical="center"/>
    </xf>
    <xf numFmtId="0" fontId="20" fillId="0" borderId="10" xfId="0" applyFont="1" applyBorder="1" applyAlignment="1">
      <alignment horizontal="center" vertical="center" wrapText="1"/>
    </xf>
    <xf numFmtId="38" fontId="0" fillId="0" borderId="10" xfId="0" applyNumberFormat="1" applyBorder="1">
      <alignment vertical="center"/>
    </xf>
    <xf numFmtId="0" fontId="20" fillId="8" borderId="0" xfId="0" applyFont="1" applyFill="1" applyAlignment="1">
      <alignment horizontal="left" vertical="center"/>
    </xf>
    <xf numFmtId="0" fontId="20" fillId="8" borderId="1"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20" fillId="0" borderId="3" xfId="0" applyFont="1" applyBorder="1" applyAlignment="1">
      <alignment horizontal="center" vertical="center"/>
    </xf>
    <xf numFmtId="0" fontId="20" fillId="0" borderId="12" xfId="0" applyFont="1" applyBorder="1" applyAlignment="1">
      <alignment horizontal="center" vertical="center"/>
    </xf>
    <xf numFmtId="0" fontId="20" fillId="8" borderId="1" xfId="0" applyFont="1" applyFill="1" applyBorder="1" applyAlignment="1">
      <alignment horizontal="left" vertical="center" wrapText="1"/>
    </xf>
    <xf numFmtId="0" fontId="20" fillId="8" borderId="7" xfId="0" applyFont="1" applyFill="1" applyBorder="1" applyAlignment="1">
      <alignment horizontal="center" vertical="center" wrapText="1"/>
    </xf>
    <xf numFmtId="0" fontId="20" fillId="0" borderId="12" xfId="0" applyFont="1" applyBorder="1" applyAlignment="1">
      <alignment horizontal="left" vertical="center"/>
    </xf>
    <xf numFmtId="0" fontId="20" fillId="0" borderId="12" xfId="0" applyFont="1" applyBorder="1" applyAlignment="1">
      <alignment horizontal="left"/>
    </xf>
    <xf numFmtId="183" fontId="25" fillId="0" borderId="0" xfId="3" applyNumberFormat="1" applyFont="1" applyAlignment="1">
      <alignment vertical="center"/>
    </xf>
    <xf numFmtId="0" fontId="25" fillId="0" borderId="0" xfId="3" applyFont="1" applyAlignment="1">
      <alignment horizontal="center" vertical="center"/>
    </xf>
    <xf numFmtId="0" fontId="20" fillId="8" borderId="30" xfId="0" applyFont="1" applyFill="1" applyBorder="1" applyAlignment="1">
      <alignment horizontal="center" vertical="center" wrapText="1"/>
    </xf>
    <xf numFmtId="38" fontId="20" fillId="0" borderId="12" xfId="2" applyFont="1" applyBorder="1" applyAlignment="1" applyProtection="1">
      <alignment horizontal="center" vertical="center"/>
    </xf>
    <xf numFmtId="0" fontId="20" fillId="0" borderId="0" xfId="3" applyFont="1" applyAlignment="1">
      <alignment vertical="center" wrapText="1"/>
    </xf>
    <xf numFmtId="0" fontId="20" fillId="5" borderId="1" xfId="0" applyFont="1" applyFill="1" applyBorder="1" applyAlignment="1">
      <alignment horizontal="left" vertical="center" wrapText="1"/>
    </xf>
    <xf numFmtId="0" fontId="20" fillId="5" borderId="2" xfId="0" applyFont="1" applyFill="1" applyBorder="1" applyAlignment="1">
      <alignment horizontal="center" vertical="center" wrapText="1"/>
    </xf>
    <xf numFmtId="9" fontId="20" fillId="5" borderId="3" xfId="1" applyFont="1" applyFill="1" applyBorder="1" applyAlignment="1" applyProtection="1">
      <alignment horizontal="right" vertical="center"/>
    </xf>
    <xf numFmtId="9" fontId="20" fillId="0" borderId="0" xfId="1" applyFont="1" applyAlignment="1" applyProtection="1">
      <alignment horizontal="right" vertical="center"/>
    </xf>
    <xf numFmtId="180" fontId="20" fillId="0" borderId="12" xfId="2" applyNumberFormat="1" applyFont="1" applyBorder="1" applyAlignment="1" applyProtection="1">
      <alignment horizontal="right"/>
    </xf>
    <xf numFmtId="38" fontId="20" fillId="0" borderId="12" xfId="2" applyFont="1" applyBorder="1" applyProtection="1">
      <alignment vertical="center"/>
    </xf>
    <xf numFmtId="183" fontId="25" fillId="0" borderId="0" xfId="3" applyNumberFormat="1" applyFont="1"/>
    <xf numFmtId="0" fontId="20" fillId="5" borderId="9" xfId="0" applyFont="1" applyFill="1" applyBorder="1" applyAlignment="1">
      <alignment horizontal="left" vertical="center" wrapText="1"/>
    </xf>
    <xf numFmtId="38" fontId="21" fillId="5" borderId="3" xfId="6" applyFont="1" applyFill="1" applyBorder="1" applyAlignment="1" applyProtection="1">
      <alignment horizontal="right" vertical="center"/>
    </xf>
    <xf numFmtId="38" fontId="21" fillId="0" borderId="12" xfId="2" applyFont="1" applyBorder="1" applyAlignment="1" applyProtection="1">
      <alignment horizontal="right" vertical="center"/>
    </xf>
    <xf numFmtId="0" fontId="20" fillId="5" borderId="2" xfId="0" applyFont="1" applyFill="1" applyBorder="1" applyAlignment="1">
      <alignment horizontal="center" vertical="center" shrinkToFit="1"/>
    </xf>
    <xf numFmtId="38" fontId="21" fillId="5" borderId="3" xfId="6" applyFont="1" applyFill="1" applyBorder="1" applyProtection="1">
      <alignment vertical="center"/>
    </xf>
    <xf numFmtId="38" fontId="21" fillId="0" borderId="12" xfId="2" applyFont="1" applyBorder="1" applyProtection="1">
      <alignment vertical="center"/>
    </xf>
    <xf numFmtId="0" fontId="20" fillId="8" borderId="9" xfId="0" applyFont="1" applyFill="1" applyBorder="1" applyAlignment="1">
      <alignment horizontal="left" vertical="center" wrapText="1"/>
    </xf>
    <xf numFmtId="0" fontId="20" fillId="8" borderId="12" xfId="0" applyFont="1" applyFill="1" applyBorder="1" applyAlignment="1">
      <alignment horizontal="left" vertical="center" wrapText="1"/>
    </xf>
    <xf numFmtId="55" fontId="32" fillId="8" borderId="89" xfId="0" applyNumberFormat="1" applyFont="1" applyFill="1" applyBorder="1" applyAlignment="1">
      <alignment horizontal="right" vertical="center"/>
    </xf>
    <xf numFmtId="55" fontId="32" fillId="8" borderId="16" xfId="0" applyNumberFormat="1" applyFont="1" applyFill="1" applyBorder="1" applyAlignment="1">
      <alignment horizontal="right" vertical="center"/>
    </xf>
    <xf numFmtId="0" fontId="20" fillId="8" borderId="14" xfId="0" applyFont="1" applyFill="1" applyBorder="1" applyAlignment="1">
      <alignment horizontal="left" vertical="center" wrapText="1"/>
    </xf>
    <xf numFmtId="55" fontId="32" fillId="8" borderId="87" xfId="0" applyNumberFormat="1" applyFont="1" applyFill="1" applyBorder="1" applyAlignment="1">
      <alignment horizontal="right" vertical="center"/>
    </xf>
    <xf numFmtId="0" fontId="20" fillId="5" borderId="3" xfId="0" applyFont="1" applyFill="1" applyBorder="1">
      <alignment vertical="center"/>
    </xf>
    <xf numFmtId="0" fontId="25" fillId="0" borderId="0" xfId="3" applyFont="1" applyAlignment="1">
      <alignment vertical="center"/>
    </xf>
    <xf numFmtId="0" fontId="20" fillId="8" borderId="0" xfId="0" applyFont="1" applyFill="1" applyAlignment="1">
      <alignment horizontal="left" vertical="center" wrapText="1"/>
    </xf>
    <xf numFmtId="0" fontId="20" fillId="8" borderId="0" xfId="0" applyFont="1" applyFill="1" applyAlignment="1">
      <alignment horizontal="center" vertical="center" wrapText="1"/>
    </xf>
    <xf numFmtId="0" fontId="20" fillId="8" borderId="0" xfId="0" applyFont="1" applyFill="1" applyAlignment="1">
      <alignment vertical="center" wrapText="1" shrinkToFit="1"/>
    </xf>
    <xf numFmtId="0" fontId="25" fillId="8" borderId="0" xfId="3" applyFont="1" applyFill="1" applyAlignment="1">
      <alignment horizontal="center" vertical="center"/>
    </xf>
    <xf numFmtId="0" fontId="25" fillId="8" borderId="0" xfId="3" applyFont="1" applyFill="1" applyAlignment="1">
      <alignment vertical="center"/>
    </xf>
    <xf numFmtId="183" fontId="25" fillId="8" borderId="0" xfId="3" applyNumberFormat="1" applyFont="1" applyFill="1" applyAlignment="1">
      <alignment vertical="center"/>
    </xf>
    <xf numFmtId="0" fontId="0" fillId="8" borderId="0" xfId="0" applyFill="1" applyAlignment="1">
      <alignment horizontal="center" vertical="center"/>
    </xf>
    <xf numFmtId="0" fontId="20" fillId="0" borderId="0" xfId="0" applyFont="1" applyAlignment="1">
      <alignment horizontal="left" vertical="center" wrapText="1"/>
    </xf>
    <xf numFmtId="0" fontId="20" fillId="0" borderId="0" xfId="0" applyFont="1" applyAlignment="1">
      <alignment vertical="center" wrapText="1" shrinkToFit="1"/>
    </xf>
    <xf numFmtId="0" fontId="20" fillId="5" borderId="8" xfId="0" applyFont="1" applyFill="1" applyBorder="1" applyAlignment="1">
      <alignment horizontal="left" vertical="center" wrapText="1"/>
    </xf>
    <xf numFmtId="38" fontId="20" fillId="5" borderId="3" xfId="2" applyFont="1" applyFill="1" applyBorder="1" applyAlignment="1" applyProtection="1">
      <alignment vertical="center" wrapText="1" shrinkToFit="1"/>
    </xf>
    <xf numFmtId="38" fontId="20" fillId="0" borderId="0" xfId="2" applyFont="1" applyAlignment="1" applyProtection="1">
      <alignment vertical="center" wrapText="1" shrinkToFit="1"/>
    </xf>
    <xf numFmtId="0" fontId="20" fillId="0" borderId="0" xfId="0" applyFont="1" applyAlignment="1">
      <alignment horizontal="left" vertical="center"/>
    </xf>
    <xf numFmtId="0" fontId="20" fillId="0" borderId="8" xfId="0" applyFont="1" applyBorder="1" applyAlignment="1">
      <alignment horizontal="left" vertical="center"/>
    </xf>
    <xf numFmtId="0" fontId="20" fillId="0" borderId="30" xfId="0" applyFont="1" applyBorder="1" applyAlignment="1">
      <alignment horizontal="center" vertical="center"/>
    </xf>
    <xf numFmtId="186" fontId="20" fillId="0" borderId="3" xfId="0" applyNumberFormat="1" applyFont="1" applyBorder="1">
      <alignment vertical="center"/>
    </xf>
    <xf numFmtId="186" fontId="20" fillId="0" borderId="108" xfId="0" applyNumberFormat="1" applyFont="1" applyBorder="1">
      <alignment vertical="center"/>
    </xf>
    <xf numFmtId="0" fontId="20" fillId="0" borderId="3" xfId="0" applyFont="1" applyBorder="1">
      <alignment vertical="center"/>
    </xf>
    <xf numFmtId="0" fontId="25" fillId="0" borderId="3" xfId="3" applyFont="1" applyBorder="1" applyAlignment="1">
      <alignment horizontal="center" vertical="center"/>
    </xf>
    <xf numFmtId="0" fontId="25" fillId="0" borderId="3" xfId="3" applyFont="1" applyBorder="1" applyAlignment="1">
      <alignment vertical="center"/>
    </xf>
    <xf numFmtId="0" fontId="20" fillId="0" borderId="0" xfId="3" applyFont="1" applyAlignment="1">
      <alignment horizontal="center" vertical="center"/>
    </xf>
    <xf numFmtId="0" fontId="20" fillId="0" borderId="0" xfId="0" applyFont="1" applyAlignment="1">
      <alignment horizontal="center" vertical="center"/>
    </xf>
    <xf numFmtId="0" fontId="20" fillId="0" borderId="0" xfId="3" applyFont="1" applyAlignment="1">
      <alignment horizontal="left" vertical="center"/>
    </xf>
    <xf numFmtId="0" fontId="20" fillId="0" borderId="0" xfId="0" applyFont="1" applyAlignment="1">
      <alignment horizontal="right" vertical="center"/>
    </xf>
    <xf numFmtId="0" fontId="0" fillId="0" borderId="12" xfId="0" applyBorder="1" applyAlignment="1">
      <alignment horizontal="center" vertical="center"/>
    </xf>
    <xf numFmtId="0" fontId="20" fillId="0" borderId="5" xfId="0" applyFont="1" applyBorder="1" applyAlignment="1">
      <alignment horizontal="center" vertical="center"/>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8" borderId="18" xfId="0" applyFont="1" applyFill="1" applyBorder="1" applyAlignment="1">
      <alignment horizontal="center" vertical="center"/>
    </xf>
    <xf numFmtId="0" fontId="20" fillId="0" borderId="1" xfId="0" applyFont="1" applyBorder="1" applyAlignment="1">
      <alignment horizontal="left" vertical="center" wrapText="1"/>
    </xf>
    <xf numFmtId="0" fontId="20" fillId="0" borderId="0" xfId="0" applyFont="1" applyAlignment="1"/>
    <xf numFmtId="2" fontId="20" fillId="0" borderId="0" xfId="2" applyNumberFormat="1" applyFont="1" applyAlignment="1" applyProtection="1"/>
    <xf numFmtId="38" fontId="20" fillId="0" borderId="0" xfId="2" applyFont="1" applyAlignment="1" applyProtection="1">
      <alignment horizontal="right"/>
    </xf>
    <xf numFmtId="38" fontId="85" fillId="5" borderId="3" xfId="0" applyNumberFormat="1" applyFont="1" applyFill="1" applyBorder="1" applyAlignment="1">
      <alignment horizontal="right" vertical="center"/>
    </xf>
    <xf numFmtId="38" fontId="21" fillId="0" borderId="0" xfId="0" applyNumberFormat="1" applyFont="1" applyAlignment="1">
      <alignment horizontal="right" vertical="center"/>
    </xf>
    <xf numFmtId="0" fontId="20" fillId="0" borderId="9" xfId="0" applyFont="1" applyBorder="1" applyAlignment="1">
      <alignment horizontal="left" vertical="center" wrapText="1"/>
    </xf>
    <xf numFmtId="38" fontId="20" fillId="0" borderId="0" xfId="0" applyNumberFormat="1" applyFont="1">
      <alignment vertical="center"/>
    </xf>
    <xf numFmtId="0" fontId="20" fillId="0" borderId="11" xfId="0" applyFont="1" applyBorder="1" applyAlignment="1">
      <alignment horizontal="center" vertical="center" wrapText="1"/>
    </xf>
    <xf numFmtId="38" fontId="21" fillId="0" borderId="0" xfId="2" applyFont="1" applyAlignment="1" applyProtection="1">
      <alignment horizontal="right" vertical="center"/>
    </xf>
    <xf numFmtId="55" fontId="32" fillId="0" borderId="16" xfId="0" applyNumberFormat="1" applyFont="1" applyBorder="1" applyAlignment="1">
      <alignment horizontal="right" vertical="center"/>
    </xf>
    <xf numFmtId="55" fontId="32" fillId="0" borderId="87" xfId="0" applyNumberFormat="1" applyFont="1" applyBorder="1" applyAlignment="1">
      <alignment horizontal="right" vertical="center"/>
    </xf>
    <xf numFmtId="38" fontId="20" fillId="5" borderId="3" xfId="2" applyFont="1" applyFill="1" applyBorder="1" applyAlignment="1" applyProtection="1">
      <alignment horizontal="right" vertical="center"/>
    </xf>
    <xf numFmtId="38" fontId="20" fillId="0" borderId="0" xfId="2" applyFont="1" applyAlignment="1" applyProtection="1">
      <alignment horizontal="right" vertical="center"/>
    </xf>
    <xf numFmtId="38" fontId="21" fillId="5" borderId="3" xfId="2" applyFont="1" applyFill="1" applyBorder="1" applyAlignment="1" applyProtection="1">
      <alignment horizontal="right" vertical="center"/>
    </xf>
    <xf numFmtId="40" fontId="21" fillId="5" borderId="3" xfId="2" applyNumberFormat="1" applyFont="1" applyFill="1" applyBorder="1" applyAlignment="1" applyProtection="1">
      <alignment horizontal="right" vertical="center"/>
    </xf>
    <xf numFmtId="40" fontId="21" fillId="0" borderId="0" xfId="2" applyNumberFormat="1" applyFont="1" applyAlignment="1" applyProtection="1">
      <alignment horizontal="right" vertical="center"/>
    </xf>
    <xf numFmtId="0" fontId="20" fillId="8" borderId="12" xfId="0" applyFont="1" applyFill="1" applyBorder="1" applyAlignment="1">
      <alignment horizontal="center" vertical="center"/>
    </xf>
    <xf numFmtId="0" fontId="20" fillId="0" borderId="8" xfId="0" applyFont="1" applyBorder="1" applyAlignment="1">
      <alignment horizontal="left" vertical="center" wrapText="1"/>
    </xf>
    <xf numFmtId="0" fontId="20" fillId="0" borderId="19" xfId="0" applyFont="1" applyBorder="1" applyAlignment="1">
      <alignment horizontal="center" vertical="center" wrapText="1"/>
    </xf>
    <xf numFmtId="0" fontId="20" fillId="0" borderId="18" xfId="0" applyFont="1" applyBorder="1" applyAlignment="1">
      <alignment horizontal="center" vertical="center"/>
    </xf>
    <xf numFmtId="38" fontId="21" fillId="5" borderId="3" xfId="0" applyNumberFormat="1" applyFont="1" applyFill="1" applyBorder="1" applyAlignment="1">
      <alignment horizontal="right" vertical="center"/>
    </xf>
    <xf numFmtId="38" fontId="21" fillId="5" borderId="3" xfId="0" applyNumberFormat="1" applyFont="1" applyFill="1" applyBorder="1" applyAlignment="1">
      <alignment horizontal="center" vertical="center"/>
    </xf>
    <xf numFmtId="38" fontId="21" fillId="0" borderId="0" xfId="0" applyNumberFormat="1" applyFont="1" applyAlignment="1">
      <alignment horizontal="center" vertical="center"/>
    </xf>
    <xf numFmtId="0" fontId="20" fillId="8" borderId="12" xfId="0" applyFont="1" applyFill="1" applyBorder="1" applyAlignment="1">
      <alignment horizontal="left" vertical="center"/>
    </xf>
    <xf numFmtId="0" fontId="20" fillId="8" borderId="5" xfId="0" applyFont="1" applyFill="1" applyBorder="1" applyAlignment="1">
      <alignment horizontal="center" vertical="center" wrapText="1"/>
    </xf>
    <xf numFmtId="176" fontId="20" fillId="0" borderId="0" xfId="0" applyNumberFormat="1" applyFont="1">
      <alignment vertical="center"/>
    </xf>
    <xf numFmtId="0" fontId="20" fillId="8" borderId="18" xfId="0" applyFont="1" applyFill="1" applyBorder="1" applyAlignment="1">
      <alignment horizontal="center" vertical="center" wrapText="1"/>
    </xf>
    <xf numFmtId="0" fontId="20" fillId="0" borderId="7" xfId="0" applyFont="1" applyBorder="1" applyAlignment="1">
      <alignment horizontal="center" vertical="center" wrapText="1"/>
    </xf>
    <xf numFmtId="176" fontId="20" fillId="0" borderId="0" xfId="0" applyNumberFormat="1" applyFont="1" applyAlignment="1">
      <alignment horizontal="center" vertical="center" wrapText="1"/>
    </xf>
    <xf numFmtId="177" fontId="21" fillId="5" borderId="3" xfId="0" applyNumberFormat="1" applyFont="1" applyFill="1" applyBorder="1" applyAlignment="1">
      <alignment horizontal="center" vertical="center"/>
    </xf>
    <xf numFmtId="177" fontId="21" fillId="0" borderId="0" xfId="0" applyNumberFormat="1" applyFont="1" applyAlignment="1">
      <alignment horizontal="center" vertical="center"/>
    </xf>
    <xf numFmtId="180" fontId="85" fillId="5" borderId="4" xfId="2" applyNumberFormat="1" applyFont="1" applyFill="1" applyBorder="1" applyAlignment="1" applyProtection="1">
      <alignment horizontal="right"/>
    </xf>
    <xf numFmtId="181" fontId="31" fillId="0" borderId="0" xfId="2" applyNumberFormat="1" applyFont="1" applyAlignment="1" applyProtection="1">
      <alignment horizontal="right"/>
    </xf>
    <xf numFmtId="180" fontId="21" fillId="5" borderId="3" xfId="2" applyNumberFormat="1" applyFont="1" applyFill="1" applyBorder="1" applyAlignment="1" applyProtection="1">
      <alignment horizontal="right" vertical="center"/>
    </xf>
    <xf numFmtId="180" fontId="21" fillId="0" borderId="0" xfId="2" applyNumberFormat="1" applyFont="1" applyAlignment="1" applyProtection="1">
      <alignment horizontal="right" vertical="center"/>
    </xf>
    <xf numFmtId="181" fontId="21" fillId="0" borderId="0" xfId="2" applyNumberFormat="1" applyFont="1" applyAlignment="1" applyProtection="1">
      <alignment horizontal="right" vertical="center"/>
    </xf>
    <xf numFmtId="0" fontId="20" fillId="0" borderId="0" xfId="0" applyFont="1" applyAlignment="1">
      <alignment horizontal="center"/>
    </xf>
    <xf numFmtId="181" fontId="21" fillId="5" borderId="3" xfId="2" applyNumberFormat="1" applyFont="1" applyFill="1" applyBorder="1" applyAlignment="1" applyProtection="1">
      <alignment horizontal="right" vertical="center" wrapText="1"/>
    </xf>
    <xf numFmtId="182" fontId="21" fillId="0" borderId="0" xfId="2" applyNumberFormat="1" applyFont="1" applyAlignment="1" applyProtection="1">
      <alignment horizontal="right" vertical="center"/>
    </xf>
    <xf numFmtId="40" fontId="85" fillId="5" borderId="3" xfId="2" applyNumberFormat="1" applyFont="1" applyFill="1" applyBorder="1" applyAlignment="1" applyProtection="1">
      <alignment horizontal="right" vertical="center"/>
    </xf>
    <xf numFmtId="180" fontId="20" fillId="0" borderId="0" xfId="2" applyNumberFormat="1" applyFont="1" applyAlignment="1" applyProtection="1">
      <alignment horizontal="right" vertical="center"/>
    </xf>
    <xf numFmtId="38" fontId="85" fillId="5" borderId="3" xfId="2" applyFont="1" applyFill="1" applyBorder="1" applyAlignment="1" applyProtection="1">
      <alignment horizontal="right" vertical="center"/>
    </xf>
    <xf numFmtId="0" fontId="20" fillId="5" borderId="19" xfId="0" applyFont="1" applyFill="1" applyBorder="1" applyAlignment="1">
      <alignment horizontal="left" vertical="center" wrapText="1"/>
    </xf>
    <xf numFmtId="181" fontId="21" fillId="5" borderId="11" xfId="2" applyNumberFormat="1" applyFont="1" applyFill="1" applyBorder="1" applyAlignment="1" applyProtection="1">
      <alignment horizontal="right" vertical="center"/>
    </xf>
    <xf numFmtId="0" fontId="20" fillId="5" borderId="14" xfId="0" applyFont="1" applyFill="1" applyBorder="1">
      <alignment vertical="center"/>
    </xf>
    <xf numFmtId="0" fontId="20" fillId="5" borderId="6" xfId="0" applyFont="1" applyFill="1" applyBorder="1" applyAlignment="1">
      <alignment horizontal="center" vertical="center" wrapText="1"/>
    </xf>
    <xf numFmtId="181" fontId="21" fillId="5" borderId="5" xfId="2" applyNumberFormat="1" applyFont="1" applyFill="1" applyBorder="1" applyAlignment="1" applyProtection="1">
      <alignment horizontal="right" vertical="center"/>
    </xf>
    <xf numFmtId="0" fontId="20" fillId="5" borderId="8" xfId="0" applyFont="1" applyFill="1" applyBorder="1">
      <alignment vertical="center"/>
    </xf>
    <xf numFmtId="185" fontId="20" fillId="5" borderId="3" xfId="0" applyNumberFormat="1" applyFont="1" applyFill="1" applyBorder="1" applyAlignment="1">
      <alignment horizontal="right" vertical="center" wrapText="1" shrinkToFit="1"/>
    </xf>
    <xf numFmtId="0" fontId="20" fillId="3" borderId="9" xfId="0" applyFont="1" applyFill="1" applyBorder="1" applyAlignment="1">
      <alignment horizontal="left" vertical="center"/>
    </xf>
    <xf numFmtId="0" fontId="20" fillId="3" borderId="10" xfId="0" applyFont="1" applyFill="1" applyBorder="1" applyAlignment="1">
      <alignment horizontal="left" vertical="center"/>
    </xf>
    <xf numFmtId="0" fontId="20" fillId="3" borderId="11" xfId="0" applyFont="1" applyFill="1" applyBorder="1">
      <alignment vertical="center"/>
    </xf>
    <xf numFmtId="38" fontId="20" fillId="7" borderId="2" xfId="0" applyNumberFormat="1" applyFont="1" applyFill="1" applyBorder="1" applyAlignment="1">
      <alignment horizontal="right" vertical="center"/>
    </xf>
    <xf numFmtId="38" fontId="20" fillId="0" borderId="0" xfId="0" applyNumberFormat="1" applyFont="1" applyAlignment="1">
      <alignment horizontal="right" vertical="center"/>
    </xf>
    <xf numFmtId="0" fontId="20" fillId="3" borderId="12" xfId="0" applyFont="1" applyFill="1" applyBorder="1">
      <alignment vertical="center"/>
    </xf>
    <xf numFmtId="0" fontId="20" fillId="3" borderId="0" xfId="0" applyFont="1" applyFill="1" applyAlignment="1">
      <alignment horizontal="left" vertical="center"/>
    </xf>
    <xf numFmtId="0" fontId="20" fillId="3" borderId="13" xfId="0" applyFont="1" applyFill="1" applyBorder="1">
      <alignment vertical="center"/>
    </xf>
    <xf numFmtId="0" fontId="20" fillId="7" borderId="19" xfId="0" applyFont="1" applyFill="1" applyBorder="1" applyAlignment="1">
      <alignment horizontal="left" vertical="center"/>
    </xf>
    <xf numFmtId="0" fontId="20" fillId="7" borderId="2" xfId="0" applyFont="1" applyFill="1" applyBorder="1">
      <alignment vertical="center"/>
    </xf>
    <xf numFmtId="180" fontId="20" fillId="7" borderId="3" xfId="0" applyNumberFormat="1" applyFont="1" applyFill="1" applyBorder="1">
      <alignment vertical="center"/>
    </xf>
    <xf numFmtId="180" fontId="20" fillId="0" borderId="0" xfId="0" applyNumberFormat="1" applyFont="1">
      <alignment vertical="center"/>
    </xf>
    <xf numFmtId="0" fontId="20" fillId="7" borderId="3" xfId="0" applyFont="1" applyFill="1" applyBorder="1">
      <alignment vertical="center"/>
    </xf>
    <xf numFmtId="38" fontId="20" fillId="5" borderId="3" xfId="2" applyFont="1" applyFill="1" applyBorder="1" applyProtection="1">
      <alignment vertical="center"/>
    </xf>
    <xf numFmtId="185" fontId="20" fillId="5" borderId="3" xfId="0" applyNumberFormat="1" applyFont="1" applyFill="1" applyBorder="1">
      <alignment vertical="center"/>
    </xf>
    <xf numFmtId="0" fontId="20" fillId="5" borderId="80" xfId="0" applyFont="1" applyFill="1" applyBorder="1">
      <alignment vertical="center"/>
    </xf>
    <xf numFmtId="0" fontId="20" fillId="5" borderId="94" xfId="0" applyFont="1" applyFill="1" applyBorder="1">
      <alignment vertical="center"/>
    </xf>
    <xf numFmtId="0" fontId="20" fillId="5" borderId="15" xfId="0" applyFont="1" applyFill="1" applyBorder="1" applyAlignment="1">
      <alignment horizontal="center" vertical="center" wrapText="1"/>
    </xf>
    <xf numFmtId="38" fontId="20" fillId="5" borderId="90" xfId="2" applyFont="1" applyFill="1" applyBorder="1" applyProtection="1">
      <alignment vertical="center"/>
    </xf>
    <xf numFmtId="0" fontId="20" fillId="5" borderId="81" xfId="0" applyFont="1" applyFill="1" applyBorder="1">
      <alignment vertical="center"/>
    </xf>
    <xf numFmtId="0" fontId="20" fillId="5" borderId="95" xfId="0" applyFont="1" applyFill="1" applyBorder="1" applyAlignment="1">
      <alignment horizontal="left" vertical="center"/>
    </xf>
    <xf numFmtId="0" fontId="20" fillId="5" borderId="86" xfId="0" applyFont="1" applyFill="1" applyBorder="1" applyAlignment="1">
      <alignment horizontal="center" vertical="center" wrapText="1"/>
    </xf>
    <xf numFmtId="38" fontId="20" fillId="5" borderId="79" xfId="2" applyFont="1" applyFill="1" applyBorder="1" applyProtection="1">
      <alignment vertical="center"/>
    </xf>
    <xf numFmtId="0" fontId="20" fillId="5" borderId="96" xfId="0" applyFont="1" applyFill="1" applyBorder="1" applyAlignment="1">
      <alignment horizontal="left" vertical="center"/>
    </xf>
    <xf numFmtId="0" fontId="20" fillId="5" borderId="93" xfId="0" applyFont="1" applyFill="1" applyBorder="1" applyAlignment="1">
      <alignment horizontal="center" vertical="center" wrapText="1"/>
    </xf>
    <xf numFmtId="38" fontId="20" fillId="5" borderId="91" xfId="2" applyFont="1" applyFill="1" applyBorder="1" applyProtection="1">
      <alignment vertical="center"/>
    </xf>
    <xf numFmtId="0" fontId="20" fillId="5" borderId="82" xfId="0" applyFont="1" applyFill="1" applyBorder="1">
      <alignment vertical="center"/>
    </xf>
    <xf numFmtId="0" fontId="20" fillId="5" borderId="97" xfId="0" applyFont="1" applyFill="1" applyBorder="1" applyAlignment="1">
      <alignment horizontal="left" vertical="center"/>
    </xf>
    <xf numFmtId="0" fontId="20" fillId="5" borderId="83" xfId="0" applyFont="1" applyFill="1" applyBorder="1" applyAlignment="1">
      <alignment horizontal="center" vertical="center" wrapText="1"/>
    </xf>
    <xf numFmtId="38" fontId="20" fillId="5" borderId="85" xfId="2" applyFont="1" applyFill="1" applyBorder="1" applyProtection="1">
      <alignment vertical="center"/>
    </xf>
    <xf numFmtId="0" fontId="20" fillId="0" borderId="3" xfId="0" applyFont="1" applyBorder="1" applyAlignment="1">
      <alignment horizontal="right" vertical="center"/>
    </xf>
    <xf numFmtId="0" fontId="25" fillId="0" borderId="4" xfId="3" applyFont="1" applyBorder="1" applyAlignment="1">
      <alignment horizontal="center" vertical="center"/>
    </xf>
    <xf numFmtId="0" fontId="25" fillId="0" borderId="4" xfId="3" applyFont="1" applyBorder="1" applyAlignment="1">
      <alignment vertical="center"/>
    </xf>
    <xf numFmtId="183" fontId="25" fillId="0" borderId="4" xfId="3" applyNumberFormat="1" applyFont="1" applyBorder="1" applyAlignment="1">
      <alignment vertical="center"/>
    </xf>
    <xf numFmtId="183" fontId="25" fillId="0" borderId="3" xfId="3" applyNumberFormat="1" applyFont="1" applyBorder="1" applyAlignment="1">
      <alignment vertical="center"/>
    </xf>
    <xf numFmtId="183" fontId="25" fillId="0" borderId="3" xfId="3" applyNumberFormat="1" applyFont="1" applyBorder="1"/>
    <xf numFmtId="0" fontId="25" fillId="0" borderId="3" xfId="4" applyFont="1" applyBorder="1" applyAlignment="1">
      <alignment horizontal="center" vertical="center"/>
    </xf>
    <xf numFmtId="181" fontId="25" fillId="0" borderId="3" xfId="2" applyNumberFormat="1" applyFont="1" applyBorder="1" applyAlignment="1" applyProtection="1">
      <alignment horizontal="right" vertical="center"/>
    </xf>
    <xf numFmtId="185" fontId="20" fillId="0" borderId="0" xfId="0" applyNumberFormat="1" applyFont="1">
      <alignment vertical="center"/>
    </xf>
    <xf numFmtId="0" fontId="20" fillId="0" borderId="0" xfId="3" applyFont="1" applyAlignment="1">
      <alignment horizontal="center" vertical="center" wrapText="1"/>
    </xf>
    <xf numFmtId="183" fontId="86" fillId="0" borderId="0" xfId="3" applyNumberFormat="1" applyFont="1" applyAlignment="1">
      <alignment horizontal="right" vertical="center"/>
    </xf>
    <xf numFmtId="180" fontId="0" fillId="0" borderId="0" xfId="2" applyNumberFormat="1" applyFont="1" applyAlignment="1" applyProtection="1">
      <alignment horizontal="right" vertical="center"/>
    </xf>
    <xf numFmtId="182" fontId="20" fillId="5" borderId="3" xfId="2" applyNumberFormat="1" applyFont="1" applyFill="1" applyBorder="1" applyAlignment="1" applyProtection="1">
      <alignment horizontal="right" vertical="center"/>
    </xf>
    <xf numFmtId="40" fontId="20" fillId="5" borderId="3" xfId="2" applyNumberFormat="1" applyFont="1" applyFill="1" applyBorder="1" applyAlignment="1" applyProtection="1">
      <alignment horizontal="right"/>
    </xf>
    <xf numFmtId="180" fontId="28" fillId="5" borderId="3" xfId="2" applyNumberFormat="1" applyFont="1" applyFill="1" applyBorder="1" applyAlignment="1" applyProtection="1">
      <alignment horizontal="right" vertical="center"/>
    </xf>
    <xf numFmtId="180" fontId="31" fillId="5" borderId="3" xfId="2" applyNumberFormat="1" applyFont="1" applyFill="1" applyBorder="1" applyAlignment="1" applyProtection="1">
      <alignment horizontal="right"/>
    </xf>
    <xf numFmtId="0" fontId="20" fillId="0" borderId="1" xfId="0" applyFont="1" applyBorder="1" applyAlignment="1">
      <alignment horizontal="left" vertical="center" shrinkToFit="1"/>
    </xf>
    <xf numFmtId="0" fontId="0" fillId="0" borderId="0" xfId="0" applyProtection="1">
      <alignment vertical="center"/>
      <protection locked="0"/>
    </xf>
    <xf numFmtId="0" fontId="0" fillId="0" borderId="20" xfId="0" applyBorder="1" applyAlignment="1">
      <alignment horizontal="right" vertical="center"/>
    </xf>
    <xf numFmtId="0" fontId="0" fillId="0" borderId="17" xfId="0" applyBorder="1" applyAlignment="1">
      <alignment horizontal="right" vertical="center"/>
    </xf>
    <xf numFmtId="0" fontId="0" fillId="0" borderId="12" xfId="0" applyBorder="1" applyAlignment="1">
      <alignment horizontal="left" vertical="center"/>
    </xf>
    <xf numFmtId="0" fontId="20" fillId="0" borderId="20" xfId="0" applyFont="1" applyBorder="1" applyAlignment="1">
      <alignment horizontal="center" vertical="center" wrapText="1"/>
    </xf>
    <xf numFmtId="0" fontId="0" fillId="0" borderId="7" xfId="0" applyBorder="1">
      <alignment vertical="center"/>
    </xf>
    <xf numFmtId="181" fontId="0" fillId="0" borderId="0" xfId="2" applyNumberFormat="1" applyFont="1" applyProtection="1">
      <alignment vertical="center"/>
    </xf>
    <xf numFmtId="181" fontId="0" fillId="0" borderId="0" xfId="0" applyNumberFormat="1">
      <alignment vertical="center"/>
    </xf>
    <xf numFmtId="0" fontId="88" fillId="8" borderId="0" xfId="0" applyFont="1" applyFill="1">
      <alignment vertical="center"/>
    </xf>
    <xf numFmtId="0" fontId="0" fillId="0" borderId="0" xfId="0" quotePrefix="1">
      <alignment vertical="center"/>
    </xf>
    <xf numFmtId="38" fontId="90" fillId="0" borderId="157" xfId="2" applyFont="1" applyBorder="1" applyAlignment="1" applyProtection="1">
      <alignment vertical="center" wrapText="1"/>
      <protection locked="0"/>
    </xf>
    <xf numFmtId="38" fontId="90" fillId="6" borderId="152" xfId="2" applyFont="1" applyFill="1" applyBorder="1" applyAlignment="1" applyProtection="1">
      <alignment vertical="center" wrapText="1"/>
      <protection locked="0"/>
    </xf>
    <xf numFmtId="38" fontId="90" fillId="0" borderId="152" xfId="2" applyFont="1" applyBorder="1" applyAlignment="1" applyProtection="1">
      <alignment vertical="center" wrapText="1"/>
      <protection locked="0"/>
    </xf>
    <xf numFmtId="191" fontId="90" fillId="0" borderId="152" xfId="2" applyNumberFormat="1" applyFont="1" applyBorder="1" applyAlignment="1" applyProtection="1">
      <alignment vertical="center" wrapText="1"/>
      <protection locked="0"/>
    </xf>
    <xf numFmtId="38" fontId="90" fillId="0" borderId="135" xfId="2" applyFont="1" applyBorder="1" applyAlignment="1" applyProtection="1">
      <alignment vertical="center" wrapText="1"/>
      <protection locked="0"/>
    </xf>
    <xf numFmtId="38" fontId="90" fillId="0" borderId="154" xfId="2" applyFont="1" applyBorder="1" applyAlignment="1" applyProtection="1">
      <alignment vertical="center" wrapText="1"/>
      <protection locked="0"/>
    </xf>
    <xf numFmtId="38" fontId="90" fillId="6" borderId="155" xfId="2" applyFont="1" applyFill="1" applyBorder="1" applyAlignment="1" applyProtection="1">
      <alignment vertical="center" wrapText="1"/>
      <protection locked="0"/>
    </xf>
    <xf numFmtId="38" fontId="90" fillId="0" borderId="155" xfId="2" applyFont="1" applyBorder="1" applyAlignment="1" applyProtection="1">
      <alignment vertical="center" wrapText="1"/>
      <protection locked="0"/>
    </xf>
    <xf numFmtId="191" fontId="90" fillId="0" borderId="155" xfId="2" applyNumberFormat="1" applyFont="1" applyBorder="1" applyAlignment="1" applyProtection="1">
      <alignment vertical="center" wrapText="1"/>
      <protection locked="0"/>
    </xf>
    <xf numFmtId="38" fontId="90" fillId="0" borderId="142" xfId="2" applyFont="1" applyBorder="1" applyAlignment="1" applyProtection="1">
      <alignment vertical="center" wrapText="1"/>
      <protection locked="0"/>
    </xf>
    <xf numFmtId="38" fontId="90" fillId="0" borderId="149" xfId="2" applyFont="1" applyBorder="1" applyAlignment="1" applyProtection="1">
      <alignment vertical="center" wrapText="1"/>
      <protection locked="0"/>
    </xf>
    <xf numFmtId="38" fontId="90" fillId="6" borderId="156" xfId="2" applyFont="1" applyFill="1" applyBorder="1" applyAlignment="1" applyProtection="1">
      <alignment vertical="center" wrapText="1"/>
      <protection locked="0"/>
    </xf>
    <xf numFmtId="38" fontId="90" fillId="0" borderId="156" xfId="2" applyFont="1" applyBorder="1" applyAlignment="1" applyProtection="1">
      <alignment vertical="center" wrapText="1"/>
      <protection locked="0"/>
    </xf>
    <xf numFmtId="191" fontId="90" fillId="0" borderId="156" xfId="2" applyNumberFormat="1" applyFont="1" applyBorder="1" applyAlignment="1" applyProtection="1">
      <alignment vertical="center" wrapText="1"/>
      <protection locked="0"/>
    </xf>
    <xf numFmtId="38" fontId="90" fillId="0" borderId="129" xfId="2" applyFont="1" applyBorder="1" applyAlignment="1" applyProtection="1">
      <alignment vertical="center" wrapText="1"/>
      <protection locked="0"/>
    </xf>
    <xf numFmtId="0" fontId="0" fillId="34" borderId="1" xfId="0" applyFill="1" applyBorder="1">
      <alignment vertical="center"/>
    </xf>
    <xf numFmtId="0" fontId="0" fillId="34" borderId="30" xfId="0" applyFill="1" applyBorder="1" applyAlignment="1">
      <alignment horizontal="center" vertical="center"/>
    </xf>
    <xf numFmtId="0" fontId="0" fillId="34" borderId="1" xfId="0" applyFill="1" applyBorder="1" applyAlignment="1">
      <alignment vertical="center" shrinkToFit="1"/>
    </xf>
    <xf numFmtId="0" fontId="33" fillId="8" borderId="0" xfId="0" applyFont="1" applyFill="1">
      <alignment vertical="center"/>
    </xf>
    <xf numFmtId="0" fontId="114" fillId="0" borderId="145" xfId="0" applyFont="1" applyBorder="1" applyAlignment="1">
      <alignment vertical="center" wrapText="1"/>
    </xf>
    <xf numFmtId="0" fontId="115" fillId="0" borderId="123" xfId="0" applyFont="1" applyBorder="1" applyAlignment="1">
      <alignment horizontal="center" vertical="center" wrapText="1"/>
    </xf>
    <xf numFmtId="0" fontId="98" fillId="0" borderId="160" xfId="0" applyFont="1" applyBorder="1" applyAlignment="1" applyProtection="1">
      <alignment vertical="center" wrapText="1"/>
      <protection locked="0"/>
    </xf>
    <xf numFmtId="0" fontId="98" fillId="0" borderId="151" xfId="0" applyFont="1" applyBorder="1" applyAlignment="1" applyProtection="1">
      <alignment vertical="center" wrapText="1"/>
      <protection locked="0"/>
    </xf>
    <xf numFmtId="0" fontId="98" fillId="0" borderId="150" xfId="0" applyFont="1" applyBorder="1" applyAlignment="1" applyProtection="1">
      <alignment vertical="center" wrapText="1"/>
      <protection locked="0"/>
    </xf>
    <xf numFmtId="38" fontId="98" fillId="6" borderId="123" xfId="2" applyFont="1" applyFill="1" applyBorder="1" applyAlignment="1" applyProtection="1">
      <alignment vertical="center" wrapText="1"/>
      <protection locked="0"/>
    </xf>
    <xf numFmtId="0" fontId="114" fillId="0" borderId="146" xfId="0" applyFont="1" applyBorder="1" applyAlignment="1">
      <alignment vertical="center" wrapText="1"/>
    </xf>
    <xf numFmtId="0" fontId="115" fillId="0" borderId="137" xfId="0" applyFont="1" applyBorder="1">
      <alignment vertical="center"/>
    </xf>
    <xf numFmtId="0" fontId="23" fillId="8" borderId="42" xfId="13" applyFont="1" applyFill="1" applyBorder="1" applyAlignment="1">
      <alignment horizontal="center" vertical="center"/>
    </xf>
    <xf numFmtId="178" fontId="19" fillId="5" borderId="2" xfId="1" applyNumberFormat="1" applyFont="1" applyFill="1" applyBorder="1" applyAlignment="1">
      <alignment horizontal="right" vertical="center"/>
    </xf>
    <xf numFmtId="9" fontId="0" fillId="0" borderId="0" xfId="1" applyFont="1">
      <alignment vertical="center"/>
    </xf>
    <xf numFmtId="185" fontId="0" fillId="0" borderId="0" xfId="6" applyNumberFormat="1" applyFont="1">
      <alignment vertical="center"/>
    </xf>
    <xf numFmtId="0" fontId="0" fillId="0" borderId="0" xfId="0" applyAlignment="1">
      <alignment vertical="center" shrinkToFit="1"/>
    </xf>
    <xf numFmtId="0" fontId="62" fillId="0" borderId="0" xfId="0" applyFont="1">
      <alignment vertical="center"/>
    </xf>
    <xf numFmtId="0" fontId="62" fillId="0" borderId="0" xfId="0" applyFont="1" applyAlignment="1">
      <alignment horizontal="left" vertical="center" wrapText="1"/>
    </xf>
    <xf numFmtId="0" fontId="37" fillId="8" borderId="0" xfId="15" applyFill="1" applyAlignment="1" applyProtection="1">
      <alignment vertical="center"/>
    </xf>
    <xf numFmtId="0" fontId="0" fillId="11" borderId="3" xfId="0" applyFill="1" applyBorder="1" applyAlignment="1">
      <alignment horizontal="center" vertical="center" wrapText="1"/>
    </xf>
    <xf numFmtId="0" fontId="37" fillId="2" borderId="0" xfId="15" applyFill="1" applyAlignment="1" applyProtection="1">
      <alignment horizontal="left"/>
    </xf>
    <xf numFmtId="0" fontId="20" fillId="8" borderId="92" xfId="0" applyFont="1" applyFill="1" applyBorder="1" applyAlignment="1">
      <alignment horizontal="center" vertical="center" shrinkToFit="1"/>
    </xf>
    <xf numFmtId="0" fontId="0" fillId="0" borderId="92" xfId="0" applyBorder="1">
      <alignment vertical="center"/>
    </xf>
    <xf numFmtId="0" fontId="20" fillId="0" borderId="29" xfId="0" applyFont="1" applyBorder="1" applyAlignment="1">
      <alignment horizontal="left" vertical="center" wrapText="1"/>
    </xf>
    <xf numFmtId="38" fontId="23" fillId="0" borderId="152" xfId="2" applyFont="1" applyBorder="1" applyAlignment="1" applyProtection="1">
      <alignment vertical="center" wrapText="1"/>
      <protection locked="0"/>
    </xf>
    <xf numFmtId="0" fontId="20" fillId="8" borderId="18" xfId="0" applyFont="1" applyFill="1" applyBorder="1" applyAlignment="1">
      <alignment horizontal="center" vertical="top" wrapText="1"/>
    </xf>
    <xf numFmtId="178" fontId="0" fillId="8" borderId="3" xfId="1" applyNumberFormat="1" applyFont="1" applyFill="1" applyBorder="1" applyAlignment="1">
      <alignment horizontal="right" vertical="center"/>
    </xf>
    <xf numFmtId="0" fontId="98" fillId="0" borderId="163" xfId="0" applyFont="1" applyBorder="1" applyAlignment="1" applyProtection="1">
      <alignment vertical="center" wrapText="1"/>
      <protection locked="0"/>
    </xf>
    <xf numFmtId="0" fontId="13" fillId="0" borderId="0" xfId="120" applyAlignment="1">
      <alignment wrapText="1"/>
    </xf>
    <xf numFmtId="0" fontId="13" fillId="0" borderId="0" xfId="120"/>
    <xf numFmtId="0" fontId="0" fillId="0" borderId="0" xfId="120" applyFont="1" applyAlignment="1">
      <alignment vertical="center"/>
    </xf>
    <xf numFmtId="0" fontId="119" fillId="0" borderId="0" xfId="120" applyFont="1" applyAlignment="1">
      <alignment horizontal="left" vertical="center"/>
    </xf>
    <xf numFmtId="0" fontId="119" fillId="0" borderId="0" xfId="120" applyFont="1" applyAlignment="1">
      <alignment vertical="center"/>
    </xf>
    <xf numFmtId="0" fontId="0" fillId="0" borderId="0" xfId="13" applyFont="1" applyAlignment="1">
      <alignment vertical="center"/>
    </xf>
    <xf numFmtId="0" fontId="0" fillId="0" borderId="0" xfId="13" applyFont="1"/>
    <xf numFmtId="0" fontId="20" fillId="0" borderId="164" xfId="13" applyFont="1" applyBorder="1" applyAlignment="1">
      <alignment horizontal="center" vertical="center"/>
    </xf>
    <xf numFmtId="0" fontId="20" fillId="0" borderId="125" xfId="13" applyFont="1" applyBorder="1" applyAlignment="1">
      <alignment horizontal="center" vertical="center"/>
    </xf>
    <xf numFmtId="0" fontId="13" fillId="0" borderId="164" xfId="13" applyBorder="1"/>
    <xf numFmtId="0" fontId="0" fillId="0" borderId="45" xfId="13" applyFont="1" applyBorder="1" applyAlignment="1">
      <alignment vertical="center"/>
    </xf>
    <xf numFmtId="179" fontId="0" fillId="5" borderId="3" xfId="13" applyNumberFormat="1" applyFont="1" applyFill="1" applyBorder="1" applyAlignment="1">
      <alignment vertical="center" wrapText="1"/>
    </xf>
    <xf numFmtId="177" fontId="0" fillId="8" borderId="3" xfId="13" applyNumberFormat="1" applyFont="1" applyFill="1" applyBorder="1" applyAlignment="1">
      <alignment horizontal="center" vertical="center" wrapText="1"/>
    </xf>
    <xf numFmtId="0" fontId="0" fillId="0" borderId="3" xfId="13" applyFont="1" applyBorder="1" applyAlignment="1">
      <alignment horizontal="center" vertical="center" wrapText="1"/>
    </xf>
    <xf numFmtId="0" fontId="0" fillId="0" borderId="3" xfId="13" applyFont="1" applyBorder="1"/>
    <xf numFmtId="177" fontId="0" fillId="8" borderId="0" xfId="13" applyNumberFormat="1" applyFont="1" applyFill="1" applyAlignment="1">
      <alignment vertical="center"/>
    </xf>
    <xf numFmtId="177" fontId="0" fillId="5" borderId="3" xfId="13" applyNumberFormat="1" applyFont="1" applyFill="1" applyBorder="1" applyAlignment="1">
      <alignment horizontal="center" vertical="center"/>
    </xf>
    <xf numFmtId="0" fontId="0" fillId="0" borderId="5" xfId="13" applyFont="1" applyBorder="1" applyAlignment="1">
      <alignment horizontal="center" vertical="top"/>
    </xf>
    <xf numFmtId="0" fontId="0" fillId="0" borderId="5" xfId="13" applyFont="1" applyBorder="1" applyAlignment="1">
      <alignment horizontal="center" vertical="top" wrapText="1"/>
    </xf>
    <xf numFmtId="0" fontId="13" fillId="0" borderId="45" xfId="120" applyBorder="1"/>
    <xf numFmtId="0" fontId="13" fillId="0" borderId="67" xfId="120" applyBorder="1"/>
    <xf numFmtId="0" fontId="13" fillId="0" borderId="175" xfId="120" applyBorder="1"/>
    <xf numFmtId="0" fontId="0" fillId="0" borderId="72" xfId="13" applyFont="1" applyBorder="1" applyAlignment="1">
      <alignment vertical="center"/>
    </xf>
    <xf numFmtId="0" fontId="0" fillId="0" borderId="67" xfId="13" applyFont="1" applyBorder="1"/>
    <xf numFmtId="0" fontId="0" fillId="0" borderId="175" xfId="13" applyFont="1" applyBorder="1" applyAlignment="1">
      <alignment vertical="center"/>
    </xf>
    <xf numFmtId="0" fontId="0" fillId="0" borderId="196" xfId="13" applyFont="1" applyBorder="1" applyAlignment="1">
      <alignment vertical="center"/>
    </xf>
    <xf numFmtId="0" fontId="0" fillId="0" borderId="72" xfId="120" applyFont="1" applyBorder="1" applyAlignment="1">
      <alignment wrapText="1"/>
    </xf>
    <xf numFmtId="0" fontId="0" fillId="0" borderId="90" xfId="0" applyBorder="1">
      <alignment vertical="center"/>
    </xf>
    <xf numFmtId="0" fontId="0" fillId="0" borderId="90" xfId="0" applyBorder="1" applyAlignment="1">
      <alignment horizontal="left" vertical="center"/>
    </xf>
    <xf numFmtId="0" fontId="0" fillId="0" borderId="90" xfId="0" applyBorder="1" applyAlignment="1">
      <alignment horizontal="center" vertical="center"/>
    </xf>
    <xf numFmtId="0" fontId="0" fillId="0" borderId="79" xfId="0" applyBorder="1" applyAlignment="1">
      <alignment horizontal="left" vertical="center"/>
    </xf>
    <xf numFmtId="0" fontId="0" fillId="0" borderId="85" xfId="0" applyBorder="1" applyAlignment="1">
      <alignment horizontal="left" vertical="center"/>
    </xf>
    <xf numFmtId="0" fontId="0" fillId="5" borderId="91" xfId="0" applyFill="1" applyBorder="1">
      <alignment vertical="center"/>
    </xf>
    <xf numFmtId="0" fontId="13" fillId="8" borderId="0" xfId="120" applyFill="1" applyAlignment="1">
      <alignment wrapText="1"/>
    </xf>
    <xf numFmtId="0" fontId="13" fillId="8" borderId="0" xfId="120" applyFill="1"/>
    <xf numFmtId="0" fontId="0" fillId="8" borderId="0" xfId="120" applyFont="1" applyFill="1" applyAlignment="1">
      <alignment vertical="center"/>
    </xf>
    <xf numFmtId="0" fontId="119" fillId="8" borderId="0" xfId="120" applyFont="1" applyFill="1" applyAlignment="1">
      <alignment vertical="center"/>
    </xf>
    <xf numFmtId="0" fontId="119" fillId="8" borderId="0" xfId="120" applyFont="1" applyFill="1" applyAlignment="1">
      <alignment horizontal="left" vertical="center"/>
    </xf>
    <xf numFmtId="0" fontId="0" fillId="8" borderId="0" xfId="120" applyFont="1" applyFill="1"/>
    <xf numFmtId="0" fontId="119" fillId="8" borderId="0" xfId="120" applyFont="1" applyFill="1"/>
    <xf numFmtId="0" fontId="119" fillId="8" borderId="0" xfId="13" applyFont="1" applyFill="1" applyAlignment="1">
      <alignment vertical="center"/>
    </xf>
    <xf numFmtId="0" fontId="13" fillId="8" borderId="0" xfId="13" applyFill="1"/>
    <xf numFmtId="0" fontId="0" fillId="8" borderId="0" xfId="13" applyFont="1" applyFill="1" applyAlignment="1">
      <alignment vertical="center"/>
    </xf>
    <xf numFmtId="0" fontId="120" fillId="8" borderId="0" xfId="13" applyFont="1" applyFill="1" applyAlignment="1">
      <alignment horizontal="right" vertical="center"/>
    </xf>
    <xf numFmtId="0" fontId="0" fillId="8" borderId="0" xfId="13" applyFont="1" applyFill="1"/>
    <xf numFmtId="0" fontId="121" fillId="8" borderId="0" xfId="13" applyFont="1" applyFill="1" applyAlignment="1">
      <alignment horizontal="center" vertical="center" wrapText="1"/>
    </xf>
    <xf numFmtId="0" fontId="35" fillId="8" borderId="0" xfId="13" applyFont="1" applyFill="1" applyAlignment="1">
      <alignment horizontal="right" vertical="center"/>
    </xf>
    <xf numFmtId="0" fontId="0" fillId="8" borderId="0" xfId="13" applyFont="1" applyFill="1" applyAlignment="1">
      <alignment horizontal="center" vertical="center" wrapText="1"/>
    </xf>
    <xf numFmtId="196" fontId="0" fillId="8" borderId="0" xfId="13" applyNumberFormat="1" applyFont="1" applyFill="1" applyAlignment="1">
      <alignment horizontal="center" vertical="center" wrapText="1"/>
    </xf>
    <xf numFmtId="0" fontId="121" fillId="8" borderId="169" xfId="13" applyFont="1" applyFill="1" applyBorder="1" applyAlignment="1">
      <alignment horizontal="center" vertical="center" wrapText="1"/>
    </xf>
    <xf numFmtId="0" fontId="0" fillId="8" borderId="0" xfId="13" applyFont="1" applyFill="1" applyAlignment="1">
      <alignment horizontal="center"/>
    </xf>
    <xf numFmtId="0" fontId="0" fillId="9" borderId="18" xfId="0" applyFill="1" applyBorder="1">
      <alignment vertical="center"/>
    </xf>
    <xf numFmtId="0" fontId="0" fillId="9" borderId="4" xfId="0" applyFill="1" applyBorder="1">
      <alignment vertical="center"/>
    </xf>
    <xf numFmtId="38" fontId="13" fillId="5" borderId="166" xfId="2" applyFont="1" applyFill="1" applyBorder="1" applyAlignment="1"/>
    <xf numFmtId="0" fontId="0" fillId="0" borderId="69" xfId="13" applyFont="1" applyBorder="1" applyAlignment="1">
      <alignment vertical="center"/>
    </xf>
    <xf numFmtId="176" fontId="13" fillId="8" borderId="0" xfId="120" applyNumberFormat="1" applyFill="1"/>
    <xf numFmtId="0" fontId="20" fillId="0" borderId="199" xfId="13" applyFont="1" applyBorder="1" applyAlignment="1">
      <alignment horizontal="center" vertical="center"/>
    </xf>
    <xf numFmtId="0" fontId="0" fillId="8" borderId="3" xfId="13" applyFont="1" applyFill="1" applyBorder="1" applyAlignment="1">
      <alignment horizontal="center" vertical="center" wrapText="1"/>
    </xf>
    <xf numFmtId="0" fontId="20" fillId="0" borderId="32" xfId="13" applyFont="1" applyBorder="1" applyAlignment="1">
      <alignment horizontal="center" vertical="center" wrapText="1"/>
    </xf>
    <xf numFmtId="0" fontId="0" fillId="0" borderId="8" xfId="13" applyFont="1" applyBorder="1" applyAlignment="1">
      <alignment horizontal="center" vertical="center" wrapText="1"/>
    </xf>
    <xf numFmtId="0" fontId="20" fillId="0" borderId="61" xfId="13" applyFont="1" applyBorder="1" applyAlignment="1">
      <alignment horizontal="center" vertical="center"/>
    </xf>
    <xf numFmtId="195" fontId="20" fillId="8" borderId="0" xfId="13" applyNumberFormat="1" applyFont="1" applyFill="1" applyAlignment="1">
      <alignment horizontal="right" vertical="center"/>
    </xf>
    <xf numFmtId="194" fontId="20" fillId="8" borderId="0" xfId="13" applyNumberFormat="1" applyFont="1" applyFill="1" applyAlignment="1">
      <alignment horizontal="right" vertical="center"/>
    </xf>
    <xf numFmtId="0" fontId="0" fillId="0" borderId="0" xfId="121" applyFont="1" applyAlignment="1">
      <alignment vertical="center"/>
    </xf>
    <xf numFmtId="0" fontId="0" fillId="0" borderId="203" xfId="121" applyFont="1" applyBorder="1" applyAlignment="1">
      <alignment vertical="center"/>
    </xf>
    <xf numFmtId="0" fontId="20" fillId="0" borderId="204" xfId="121" applyFont="1" applyBorder="1" applyAlignment="1">
      <alignment horizontal="center" vertical="center" wrapText="1"/>
    </xf>
    <xf numFmtId="0" fontId="20" fillId="0" borderId="67" xfId="121" applyFont="1" applyBorder="1" applyAlignment="1">
      <alignment horizontal="center" vertical="center"/>
    </xf>
    <xf numFmtId="0" fontId="0" fillId="8" borderId="0" xfId="121" applyFont="1" applyFill="1" applyAlignment="1">
      <alignment vertical="center"/>
    </xf>
    <xf numFmtId="0" fontId="20" fillId="0" borderId="184" xfId="121" applyFont="1" applyBorder="1" applyAlignment="1">
      <alignment horizontal="center" vertical="center" wrapText="1"/>
    </xf>
    <xf numFmtId="0" fontId="0" fillId="0" borderId="0" xfId="121" applyFont="1"/>
    <xf numFmtId="0" fontId="0" fillId="0" borderId="206" xfId="121" applyFont="1" applyBorder="1" applyAlignment="1">
      <alignment vertical="center"/>
    </xf>
    <xf numFmtId="0" fontId="20" fillId="0" borderId="188" xfId="121" applyFont="1" applyBorder="1" applyAlignment="1">
      <alignment horizontal="center" vertical="center" wrapText="1"/>
    </xf>
    <xf numFmtId="0" fontId="20" fillId="0" borderId="207" xfId="121" applyFont="1" applyBorder="1" applyAlignment="1">
      <alignment horizontal="center" vertical="center"/>
    </xf>
    <xf numFmtId="0" fontId="20" fillId="0" borderId="208" xfId="121" applyFont="1" applyBorder="1" applyAlignment="1">
      <alignment horizontal="center" vertical="center"/>
    </xf>
    <xf numFmtId="0" fontId="20" fillId="0" borderId="209" xfId="121" applyFont="1" applyBorder="1" applyAlignment="1">
      <alignment horizontal="center" vertical="center"/>
    </xf>
    <xf numFmtId="0" fontId="0" fillId="0" borderId="0" xfId="122" applyFont="1" applyAlignment="1">
      <alignment vertical="center"/>
    </xf>
    <xf numFmtId="193" fontId="0" fillId="0" borderId="0" xfId="122" applyNumberFormat="1" applyFont="1" applyAlignment="1">
      <alignment vertical="center"/>
    </xf>
    <xf numFmtId="0" fontId="0" fillId="8" borderId="0" xfId="122" applyFont="1" applyFill="1" applyAlignment="1">
      <alignment vertical="center"/>
    </xf>
    <xf numFmtId="0" fontId="120" fillId="8" borderId="0" xfId="122" applyFont="1" applyFill="1" applyAlignment="1">
      <alignment horizontal="right" vertical="center"/>
    </xf>
    <xf numFmtId="0" fontId="119" fillId="8" borderId="0" xfId="122" applyFont="1" applyFill="1" applyAlignment="1">
      <alignment vertical="center"/>
    </xf>
    <xf numFmtId="0" fontId="0" fillId="8" borderId="0" xfId="122" applyFont="1" applyFill="1" applyAlignment="1">
      <alignment horizontal="right" vertical="center"/>
    </xf>
    <xf numFmtId="0" fontId="62" fillId="8" borderId="0" xfId="122" applyFont="1" applyFill="1" applyAlignment="1">
      <alignment vertical="center"/>
    </xf>
    <xf numFmtId="0" fontId="20" fillId="8" borderId="0" xfId="122" applyFont="1" applyFill="1" applyAlignment="1">
      <alignment vertical="center"/>
    </xf>
    <xf numFmtId="193" fontId="20" fillId="8" borderId="0" xfId="122" applyNumberFormat="1" applyFont="1" applyFill="1" applyAlignment="1">
      <alignment vertical="center"/>
    </xf>
    <xf numFmtId="193" fontId="20" fillId="8" borderId="23" xfId="122" applyNumberFormat="1" applyFont="1" applyFill="1" applyBorder="1" applyAlignment="1">
      <alignment vertical="center"/>
    </xf>
    <xf numFmtId="0" fontId="0" fillId="8" borderId="23" xfId="122" applyFont="1" applyFill="1" applyBorder="1" applyAlignment="1">
      <alignment vertical="center"/>
    </xf>
    <xf numFmtId="0" fontId="119" fillId="8" borderId="0" xfId="122" applyFont="1" applyFill="1"/>
    <xf numFmtId="0" fontId="0" fillId="8" borderId="28" xfId="122" applyFont="1" applyFill="1" applyBorder="1" applyAlignment="1">
      <alignment vertical="center"/>
    </xf>
    <xf numFmtId="0" fontId="20" fillId="8" borderId="0" xfId="122" applyFont="1" applyFill="1" applyAlignment="1">
      <alignment horizontal="left" vertical="center"/>
    </xf>
    <xf numFmtId="0" fontId="20" fillId="8" borderId="0" xfId="122" applyFont="1" applyFill="1" applyAlignment="1">
      <alignment horizontal="center" vertical="center"/>
    </xf>
    <xf numFmtId="193" fontId="20" fillId="8" borderId="0" xfId="122" applyNumberFormat="1" applyFont="1" applyFill="1" applyAlignment="1">
      <alignment horizontal="right" vertical="center"/>
    </xf>
    <xf numFmtId="0" fontId="20" fillId="8" borderId="202" xfId="122" applyFont="1" applyFill="1" applyBorder="1" applyAlignment="1">
      <alignment horizontal="center" vertical="center" wrapText="1"/>
    </xf>
    <xf numFmtId="0" fontId="20" fillId="8" borderId="188" xfId="122" applyFont="1" applyFill="1" applyBorder="1" applyAlignment="1">
      <alignment horizontal="center" vertical="center" wrapText="1"/>
    </xf>
    <xf numFmtId="0" fontId="120" fillId="8" borderId="0" xfId="121" applyFont="1" applyFill="1" applyAlignment="1">
      <alignment horizontal="right" vertical="center"/>
    </xf>
    <xf numFmtId="0" fontId="0" fillId="8" borderId="0" xfId="121" applyFont="1" applyFill="1" applyAlignment="1">
      <alignment horizontal="right" vertical="center"/>
    </xf>
    <xf numFmtId="0" fontId="20" fillId="8" borderId="0" xfId="121" applyFont="1" applyFill="1" applyAlignment="1">
      <alignment horizontal="center" vertical="center" shrinkToFit="1"/>
    </xf>
    <xf numFmtId="193" fontId="20" fillId="8" borderId="0" xfId="121" applyNumberFormat="1" applyFont="1" applyFill="1" applyAlignment="1">
      <alignment vertical="center"/>
    </xf>
    <xf numFmtId="0" fontId="119" fillId="8" borderId="0" xfId="121" applyFont="1" applyFill="1" applyAlignment="1">
      <alignment vertical="center"/>
    </xf>
    <xf numFmtId="0" fontId="20" fillId="8" borderId="0" xfId="121" applyFont="1" applyFill="1" applyAlignment="1">
      <alignment vertical="center"/>
    </xf>
    <xf numFmtId="0" fontId="0" fillId="8" borderId="0" xfId="121" applyFont="1" applyFill="1" applyAlignment="1">
      <alignment horizontal="right" vertical="top"/>
    </xf>
    <xf numFmtId="0" fontId="0" fillId="8" borderId="49" xfId="121" applyFont="1" applyFill="1" applyBorder="1" applyAlignment="1">
      <alignment vertical="center"/>
    </xf>
    <xf numFmtId="0" fontId="0" fillId="8" borderId="0" xfId="13" applyFont="1" applyFill="1" applyAlignment="1">
      <alignment vertical="center" wrapText="1"/>
    </xf>
    <xf numFmtId="176" fontId="20" fillId="5" borderId="200" xfId="13" applyNumberFormat="1" applyFont="1" applyFill="1" applyBorder="1" applyAlignment="1">
      <alignment horizontal="right" vertical="center"/>
    </xf>
    <xf numFmtId="176" fontId="20" fillId="5" borderId="201" xfId="13" applyNumberFormat="1" applyFont="1" applyFill="1" applyBorder="1" applyAlignment="1">
      <alignment horizontal="right" vertical="center"/>
    </xf>
    <xf numFmtId="176" fontId="20" fillId="5" borderId="166" xfId="13" applyNumberFormat="1" applyFont="1" applyFill="1" applyBorder="1" applyAlignment="1">
      <alignment horizontal="right" vertical="center"/>
    </xf>
    <xf numFmtId="176" fontId="20" fillId="5" borderId="165" xfId="13" applyNumberFormat="1" applyFont="1" applyFill="1" applyBorder="1" applyAlignment="1">
      <alignment horizontal="right" vertical="center"/>
    </xf>
    <xf numFmtId="0" fontId="0" fillId="5" borderId="79" xfId="0" applyFill="1" applyBorder="1" applyAlignment="1">
      <alignment horizontal="center" vertical="center"/>
    </xf>
    <xf numFmtId="0" fontId="0" fillId="5" borderId="107" xfId="0" applyFill="1" applyBorder="1">
      <alignment vertical="center"/>
    </xf>
    <xf numFmtId="0" fontId="23" fillId="8" borderId="9" xfId="13" applyFont="1" applyFill="1" applyBorder="1" applyAlignment="1">
      <alignment vertical="center"/>
    </xf>
    <xf numFmtId="0" fontId="23" fillId="8" borderId="10" xfId="13" applyFont="1" applyFill="1" applyBorder="1" applyAlignment="1">
      <alignment vertical="center"/>
    </xf>
    <xf numFmtId="0" fontId="23" fillId="8" borderId="11" xfId="13" applyFont="1" applyFill="1" applyBorder="1" applyAlignment="1">
      <alignment vertical="center"/>
    </xf>
    <xf numFmtId="0" fontId="23" fillId="8" borderId="12" xfId="13" applyFont="1" applyFill="1" applyBorder="1" applyAlignment="1">
      <alignment vertical="center"/>
    </xf>
    <xf numFmtId="0" fontId="23" fillId="8" borderId="13" xfId="13" applyFont="1" applyFill="1" applyBorder="1" applyAlignment="1">
      <alignment horizontal="center" vertical="center"/>
    </xf>
    <xf numFmtId="177" fontId="23" fillId="0" borderId="0" xfId="13" applyNumberFormat="1" applyFont="1" applyAlignment="1">
      <alignment vertical="center"/>
    </xf>
    <xf numFmtId="0" fontId="23" fillId="8" borderId="13" xfId="13" applyFont="1" applyFill="1" applyBorder="1" applyAlignment="1">
      <alignment vertical="center"/>
    </xf>
    <xf numFmtId="0" fontId="23" fillId="8" borderId="13" xfId="13" applyFont="1" applyFill="1" applyBorder="1" applyAlignment="1">
      <alignment horizontal="right" vertical="center"/>
    </xf>
    <xf numFmtId="0" fontId="18" fillId="8" borderId="68" xfId="13" applyFont="1" applyFill="1" applyBorder="1" applyAlignment="1">
      <alignment horizontal="center" vertical="center" wrapText="1"/>
    </xf>
    <xf numFmtId="10" fontId="23" fillId="8" borderId="13" xfId="13" applyNumberFormat="1" applyFont="1" applyFill="1" applyBorder="1" applyAlignment="1">
      <alignment horizontal="right" vertical="center"/>
    </xf>
    <xf numFmtId="0" fontId="23" fillId="8" borderId="68" xfId="13" applyFont="1" applyFill="1" applyBorder="1" applyAlignment="1">
      <alignment vertical="center"/>
    </xf>
    <xf numFmtId="0" fontId="23" fillId="8" borderId="14" xfId="13" applyFont="1" applyFill="1" applyBorder="1" applyAlignment="1">
      <alignment vertical="center"/>
    </xf>
    <xf numFmtId="0" fontId="23" fillId="8" borderId="7" xfId="13" applyFont="1" applyFill="1" applyBorder="1" applyAlignment="1">
      <alignment vertical="center"/>
    </xf>
    <xf numFmtId="0" fontId="23" fillId="8" borderId="7" xfId="13" applyFont="1" applyFill="1" applyBorder="1" applyAlignment="1">
      <alignment horizontal="center" vertical="center"/>
    </xf>
    <xf numFmtId="0" fontId="23" fillId="8" borderId="6" xfId="13" applyFont="1" applyFill="1" applyBorder="1" applyAlignment="1">
      <alignment vertical="center"/>
    </xf>
    <xf numFmtId="176" fontId="20" fillId="5" borderId="210" xfId="121" applyNumberFormat="1" applyFont="1" applyFill="1" applyBorder="1" applyAlignment="1">
      <alignment horizontal="right" vertical="center"/>
    </xf>
    <xf numFmtId="10" fontId="0" fillId="5" borderId="3" xfId="13" applyNumberFormat="1" applyFont="1" applyFill="1" applyBorder="1" applyAlignment="1">
      <alignment horizontal="center" vertical="center" wrapText="1"/>
    </xf>
    <xf numFmtId="10" fontId="0" fillId="5" borderId="3" xfId="1" applyNumberFormat="1" applyFont="1" applyFill="1" applyBorder="1" applyAlignment="1">
      <alignment horizontal="center" vertical="center"/>
    </xf>
    <xf numFmtId="10" fontId="0" fillId="5" borderId="3" xfId="5" applyNumberFormat="1" applyFont="1" applyFill="1" applyBorder="1" applyAlignment="1">
      <alignment horizontal="center" vertical="center"/>
    </xf>
    <xf numFmtId="10" fontId="0" fillId="5" borderId="3" xfId="5" applyNumberFormat="1" applyFont="1" applyFill="1" applyBorder="1" applyAlignment="1">
      <alignment horizontal="center" vertical="center" wrapText="1"/>
    </xf>
    <xf numFmtId="10" fontId="23" fillId="5" borderId="1" xfId="1" applyNumberFormat="1" applyFont="1" applyFill="1" applyBorder="1" applyAlignment="1">
      <alignment horizontal="center" vertical="center"/>
    </xf>
    <xf numFmtId="10" fontId="23" fillId="5" borderId="220" xfId="1" applyNumberFormat="1" applyFont="1" applyFill="1" applyBorder="1" applyAlignment="1">
      <alignment horizontal="center" vertical="center"/>
    </xf>
    <xf numFmtId="10" fontId="0" fillId="0" borderId="1" xfId="1" applyNumberFormat="1" applyFont="1" applyBorder="1" applyAlignment="1">
      <alignment horizontal="right" vertical="center"/>
    </xf>
    <xf numFmtId="10" fontId="0" fillId="0" borderId="220" xfId="1" applyNumberFormat="1" applyFont="1" applyBorder="1" applyAlignment="1">
      <alignment horizontal="right" vertical="center"/>
    </xf>
    <xf numFmtId="10" fontId="0" fillId="0" borderId="217" xfId="1" applyNumberFormat="1" applyFont="1" applyBorder="1" applyAlignment="1">
      <alignment horizontal="right" vertical="center"/>
    </xf>
    <xf numFmtId="10" fontId="0" fillId="0" borderId="219" xfId="1" applyNumberFormat="1" applyFont="1" applyBorder="1" applyAlignment="1">
      <alignment horizontal="right" vertical="center"/>
    </xf>
    <xf numFmtId="196" fontId="0" fillId="0" borderId="1" xfId="0" applyNumberFormat="1" applyBorder="1" applyAlignment="1">
      <alignment horizontal="right" vertical="center"/>
    </xf>
    <xf numFmtId="196" fontId="0" fillId="0" borderId="30" xfId="0" applyNumberFormat="1" applyBorder="1" applyAlignment="1">
      <alignment horizontal="right" vertical="center"/>
    </xf>
    <xf numFmtId="196" fontId="0" fillId="0" borderId="217" xfId="0" applyNumberFormat="1" applyBorder="1" applyAlignment="1">
      <alignment horizontal="right" vertical="center"/>
    </xf>
    <xf numFmtId="196" fontId="0" fillId="0" borderId="218" xfId="0" applyNumberFormat="1" applyBorder="1" applyAlignment="1">
      <alignment horizontal="right" vertical="center"/>
    </xf>
    <xf numFmtId="0" fontId="0" fillId="0" borderId="196" xfId="120" applyFont="1" applyBorder="1"/>
    <xf numFmtId="0" fontId="36" fillId="0" borderId="0" xfId="14">
      <alignment vertical="center"/>
    </xf>
    <xf numFmtId="181" fontId="0" fillId="0" borderId="0" xfId="6" applyNumberFormat="1" applyFont="1">
      <alignment vertical="center"/>
    </xf>
    <xf numFmtId="185" fontId="36" fillId="0" borderId="0" xfId="14" applyNumberFormat="1">
      <alignment vertical="center"/>
    </xf>
    <xf numFmtId="192" fontId="36" fillId="0" borderId="0" xfId="14" applyNumberFormat="1">
      <alignment vertical="center"/>
    </xf>
    <xf numFmtId="192" fontId="0" fillId="0" borderId="0" xfId="6" applyNumberFormat="1" applyFont="1">
      <alignment vertical="center"/>
    </xf>
    <xf numFmtId="177" fontId="0" fillId="5" borderId="3" xfId="13" applyNumberFormat="1" applyFont="1" applyFill="1" applyBorder="1" applyAlignment="1">
      <alignment horizontal="center" vertical="center" wrapText="1"/>
    </xf>
    <xf numFmtId="177" fontId="0" fillId="5" borderId="8" xfId="13" applyNumberFormat="1" applyFont="1" applyFill="1" applyBorder="1" applyAlignment="1">
      <alignment horizontal="center" vertical="center" wrapText="1"/>
    </xf>
    <xf numFmtId="176" fontId="20" fillId="0" borderId="165" xfId="121" applyNumberFormat="1" applyFont="1" applyBorder="1" applyAlignment="1" applyProtection="1">
      <alignment horizontal="right" vertical="center"/>
      <protection locked="0"/>
    </xf>
    <xf numFmtId="176" fontId="20" fillId="0" borderId="185" xfId="121" applyNumberFormat="1" applyFont="1" applyBorder="1" applyAlignment="1" applyProtection="1">
      <alignment vertical="center"/>
      <protection locked="0"/>
    </xf>
    <xf numFmtId="176" fontId="20" fillId="0" borderId="7" xfId="121" applyNumberFormat="1" applyFont="1" applyBorder="1" applyAlignment="1" applyProtection="1">
      <alignment vertical="center"/>
      <protection locked="0"/>
    </xf>
    <xf numFmtId="0" fontId="0" fillId="11" borderId="3" xfId="0" applyFill="1" applyBorder="1">
      <alignment vertical="center"/>
    </xf>
    <xf numFmtId="38" fontId="13" fillId="0" borderId="166" xfId="2" applyFont="1" applyFill="1" applyBorder="1" applyAlignment="1" applyProtection="1">
      <protection locked="0"/>
    </xf>
    <xf numFmtId="176" fontId="20" fillId="0" borderId="14" xfId="13" applyNumberFormat="1" applyFont="1" applyBorder="1" applyAlignment="1" applyProtection="1">
      <alignment horizontal="right" vertical="center"/>
      <protection locked="0"/>
    </xf>
    <xf numFmtId="176" fontId="20" fillId="0" borderId="8" xfId="13" applyNumberFormat="1" applyFont="1" applyBorder="1" applyAlignment="1" applyProtection="1">
      <alignment horizontal="right" vertical="center"/>
      <protection locked="0"/>
    </xf>
    <xf numFmtId="176" fontId="20" fillId="0" borderId="9" xfId="13" applyNumberFormat="1" applyFont="1" applyBorder="1" applyAlignment="1" applyProtection="1">
      <alignment horizontal="right" vertical="center"/>
      <protection locked="0"/>
    </xf>
    <xf numFmtId="176" fontId="20" fillId="0" borderId="177" xfId="13" applyNumberFormat="1" applyFont="1" applyBorder="1" applyAlignment="1" applyProtection="1">
      <alignment horizontal="right" vertical="center"/>
      <protection locked="0"/>
    </xf>
    <xf numFmtId="0" fontId="0" fillId="8" borderId="0" xfId="122" applyFont="1" applyFill="1" applyAlignment="1">
      <alignment horizontal="center" vertical="center"/>
    </xf>
    <xf numFmtId="0" fontId="0" fillId="8" borderId="0" xfId="121" applyFont="1" applyFill="1" applyAlignment="1">
      <alignment horizontal="center" vertical="center"/>
    </xf>
    <xf numFmtId="0" fontId="126" fillId="8" borderId="0" xfId="17" applyFont="1" applyFill="1" applyAlignment="1">
      <alignment vertical="center"/>
    </xf>
    <xf numFmtId="0" fontId="0" fillId="8" borderId="5" xfId="0" applyFill="1" applyBorder="1" applyAlignment="1" applyProtection="1">
      <alignment vertical="center" wrapText="1"/>
      <protection locked="0"/>
    </xf>
    <xf numFmtId="0" fontId="0" fillId="0" borderId="221" xfId="0" applyBorder="1">
      <alignment vertical="center"/>
    </xf>
    <xf numFmtId="0" fontId="0" fillId="0" borderId="222" xfId="0" applyBorder="1">
      <alignment vertical="center"/>
    </xf>
    <xf numFmtId="0" fontId="128" fillId="8" borderId="0" xfId="0" applyFont="1" applyFill="1">
      <alignment vertical="center"/>
    </xf>
    <xf numFmtId="0" fontId="0" fillId="8" borderId="8" xfId="0" applyFill="1" applyBorder="1">
      <alignment vertical="center"/>
    </xf>
    <xf numFmtId="0" fontId="0" fillId="8" borderId="19" xfId="0" applyFill="1" applyBorder="1">
      <alignment vertical="center"/>
    </xf>
    <xf numFmtId="0" fontId="0" fillId="8" borderId="2" xfId="0" applyFill="1" applyBorder="1">
      <alignment vertical="center"/>
    </xf>
    <xf numFmtId="38" fontId="13" fillId="0" borderId="176" xfId="2" applyFont="1" applyFill="1" applyBorder="1" applyAlignment="1" applyProtection="1">
      <protection locked="0"/>
    </xf>
    <xf numFmtId="0" fontId="20" fillId="0" borderId="177" xfId="13" applyFont="1" applyBorder="1" applyAlignment="1">
      <alignment horizontal="center" vertical="center"/>
    </xf>
    <xf numFmtId="176" fontId="20" fillId="5" borderId="176" xfId="13" applyNumberFormat="1" applyFont="1" applyFill="1" applyBorder="1" applyAlignment="1">
      <alignment horizontal="right" vertical="center"/>
    </xf>
    <xf numFmtId="0" fontId="13" fillId="0" borderId="69" xfId="120" applyBorder="1"/>
    <xf numFmtId="38" fontId="13" fillId="5" borderId="165" xfId="2" applyFont="1" applyFill="1" applyBorder="1" applyAlignment="1" applyProtection="1">
      <protection locked="0"/>
    </xf>
    <xf numFmtId="176" fontId="20" fillId="5" borderId="167" xfId="13" applyNumberFormat="1" applyFont="1" applyFill="1" applyBorder="1" applyAlignment="1" applyProtection="1">
      <alignment horizontal="right" vertical="center"/>
      <protection locked="0"/>
    </xf>
    <xf numFmtId="0" fontId="0" fillId="0" borderId="81" xfId="0" applyBorder="1" applyAlignment="1">
      <alignment horizontal="left" vertical="center" shrinkToFit="1"/>
    </xf>
    <xf numFmtId="10" fontId="23" fillId="5" borderId="30" xfId="1" applyNumberFormat="1" applyFont="1" applyFill="1" applyBorder="1" applyAlignment="1">
      <alignment horizontal="center" vertical="center"/>
    </xf>
    <xf numFmtId="0" fontId="36" fillId="0" borderId="3" xfId="14" applyBorder="1">
      <alignment vertical="center"/>
    </xf>
    <xf numFmtId="0" fontId="36" fillId="0" borderId="3" xfId="14" applyBorder="1" applyAlignment="1">
      <alignment vertical="center" shrinkToFit="1"/>
    </xf>
    <xf numFmtId="0" fontId="106" fillId="0" borderId="0" xfId="19" applyFont="1">
      <alignment vertical="center"/>
    </xf>
    <xf numFmtId="10" fontId="0" fillId="0" borderId="3" xfId="1" applyNumberFormat="1" applyFont="1" applyBorder="1">
      <alignment vertical="center"/>
    </xf>
    <xf numFmtId="0" fontId="83" fillId="0" borderId="4" xfId="19" applyFont="1" applyBorder="1" applyAlignment="1">
      <alignment horizontal="center" vertical="center" wrapText="1"/>
    </xf>
    <xf numFmtId="0" fontId="83" fillId="0" borderId="4" xfId="19" applyFont="1" applyBorder="1" applyAlignment="1">
      <alignment horizontal="center" vertical="center"/>
    </xf>
    <xf numFmtId="179" fontId="0" fillId="0" borderId="3" xfId="0" applyNumberFormat="1" applyBorder="1">
      <alignment vertical="center"/>
    </xf>
    <xf numFmtId="10" fontId="0" fillId="0" borderId="3" xfId="0" applyNumberFormat="1" applyBorder="1">
      <alignment vertical="center"/>
    </xf>
    <xf numFmtId="192" fontId="36" fillId="0" borderId="3" xfId="19" applyNumberFormat="1" applyFont="1" applyBorder="1" applyAlignment="1">
      <alignment horizontal="center" vertical="center" wrapText="1"/>
    </xf>
    <xf numFmtId="192" fontId="82" fillId="0" borderId="3" xfId="20" applyNumberFormat="1" applyFont="1" applyBorder="1" applyAlignment="1">
      <alignment horizontal="center" vertical="center" wrapText="1"/>
    </xf>
    <xf numFmtId="0" fontId="132" fillId="8" borderId="19" xfId="0" applyFont="1" applyFill="1" applyBorder="1">
      <alignment vertical="center"/>
    </xf>
    <xf numFmtId="0" fontId="0" fillId="8" borderId="5" xfId="0" applyFill="1" applyBorder="1">
      <alignment vertical="center"/>
    </xf>
    <xf numFmtId="0" fontId="0" fillId="8" borderId="10" xfId="0" applyFill="1" applyBorder="1">
      <alignment vertical="center"/>
    </xf>
    <xf numFmtId="0" fontId="0" fillId="8" borderId="11" xfId="0" applyFill="1" applyBorder="1">
      <alignment vertical="center"/>
    </xf>
    <xf numFmtId="0" fontId="0" fillId="8" borderId="4" xfId="0" applyFill="1" applyBorder="1">
      <alignment vertical="center"/>
    </xf>
    <xf numFmtId="0" fontId="0" fillId="8" borderId="7" xfId="0" applyFill="1" applyBorder="1">
      <alignment vertical="center"/>
    </xf>
    <xf numFmtId="0" fontId="0" fillId="8" borderId="6" xfId="0" applyFill="1" applyBorder="1">
      <alignment vertical="center"/>
    </xf>
    <xf numFmtId="0" fontId="132" fillId="8" borderId="8" xfId="0" applyFont="1" applyFill="1" applyBorder="1">
      <alignment vertical="center"/>
    </xf>
    <xf numFmtId="38" fontId="19" fillId="5" borderId="6" xfId="6" applyFont="1" applyFill="1" applyBorder="1">
      <alignment vertical="center"/>
    </xf>
    <xf numFmtId="38" fontId="20" fillId="0" borderId="90" xfId="2" applyFont="1" applyBorder="1" applyProtection="1">
      <alignment vertical="center"/>
      <protection locked="0"/>
    </xf>
    <xf numFmtId="185" fontId="0" fillId="0" borderId="3" xfId="0" applyNumberFormat="1" applyBorder="1" applyAlignment="1">
      <alignment horizontal="center" vertical="center" shrinkToFit="1"/>
    </xf>
    <xf numFmtId="185" fontId="0" fillId="0" borderId="3" xfId="0" applyNumberFormat="1" applyBorder="1" applyAlignment="1">
      <alignment horizontal="left" vertical="center" shrinkToFit="1"/>
    </xf>
    <xf numFmtId="0" fontId="36" fillId="36" borderId="3" xfId="14" applyFill="1" applyBorder="1" applyAlignment="1">
      <alignment vertical="center" shrinkToFit="1"/>
    </xf>
    <xf numFmtId="38" fontId="0" fillId="0" borderId="0" xfId="6" applyFont="1">
      <alignment vertical="center"/>
    </xf>
    <xf numFmtId="40" fontId="20" fillId="0" borderId="4" xfId="6" applyNumberFormat="1" applyFont="1" applyBorder="1" applyAlignment="1" applyProtection="1">
      <alignment horizontal="right"/>
      <protection locked="0"/>
    </xf>
    <xf numFmtId="181" fontId="19" fillId="5" borderId="3" xfId="2" applyNumberFormat="1" applyFont="1" applyFill="1" applyBorder="1" applyAlignment="1">
      <alignment horizontal="right" vertical="center" shrinkToFit="1"/>
    </xf>
    <xf numFmtId="9" fontId="19" fillId="5" borderId="3" xfId="1" applyFont="1" applyFill="1" applyBorder="1" applyAlignment="1">
      <alignment horizontal="right" vertical="center" shrinkToFit="1"/>
    </xf>
    <xf numFmtId="38" fontId="19" fillId="5" borderId="3" xfId="0" applyNumberFormat="1" applyFont="1" applyFill="1" applyBorder="1" applyAlignment="1">
      <alignment horizontal="right" vertical="center" shrinkToFit="1"/>
    </xf>
    <xf numFmtId="10" fontId="19" fillId="5" borderId="3" xfId="1" applyNumberFormat="1" applyFont="1" applyFill="1" applyBorder="1" applyAlignment="1">
      <alignment horizontal="right" vertical="center" shrinkToFit="1"/>
    </xf>
    <xf numFmtId="38" fontId="19" fillId="10" borderId="8" xfId="6" applyFont="1" applyFill="1" applyBorder="1" applyAlignment="1">
      <alignment horizontal="right" vertical="center"/>
    </xf>
    <xf numFmtId="38" fontId="19" fillId="10" borderId="81" xfId="6" applyFont="1" applyFill="1" applyBorder="1" applyAlignment="1">
      <alignment horizontal="right" vertical="center"/>
    </xf>
    <xf numFmtId="38" fontId="19" fillId="10" borderId="82" xfId="6" applyFont="1" applyFill="1" applyBorder="1" applyAlignment="1">
      <alignment horizontal="right" vertical="center"/>
    </xf>
    <xf numFmtId="38" fontId="19" fillId="10" borderId="90" xfId="6" applyFont="1" applyFill="1" applyBorder="1" applyAlignment="1">
      <alignment horizontal="right" vertical="center"/>
    </xf>
    <xf numFmtId="38" fontId="19" fillId="10" borderId="85" xfId="6" applyFont="1" applyFill="1" applyBorder="1" applyAlignment="1">
      <alignment horizontal="right" vertical="center"/>
    </xf>
    <xf numFmtId="0" fontId="107" fillId="0" borderId="3" xfId="0" applyFont="1" applyBorder="1">
      <alignment vertical="center"/>
    </xf>
    <xf numFmtId="0" fontId="30" fillId="0" borderId="3" xfId="0" applyFont="1" applyBorder="1">
      <alignment vertical="center"/>
    </xf>
    <xf numFmtId="0" fontId="30" fillId="0" borderId="0" xfId="0" applyFont="1">
      <alignment vertical="center"/>
    </xf>
    <xf numFmtId="179" fontId="0" fillId="0" borderId="5" xfId="0" applyNumberFormat="1" applyBorder="1">
      <alignment vertical="center"/>
    </xf>
    <xf numFmtId="10" fontId="0" fillId="0" borderId="5" xfId="0" applyNumberFormat="1" applyBorder="1">
      <alignment vertical="center"/>
    </xf>
    <xf numFmtId="0" fontId="107" fillId="0" borderId="3" xfId="19" applyFont="1" applyBorder="1" applyAlignment="1">
      <alignment horizontal="center" vertical="center" wrapText="1"/>
    </xf>
    <xf numFmtId="185" fontId="107" fillId="0" borderId="3" xfId="19" applyNumberFormat="1" applyFont="1" applyBorder="1" applyAlignment="1">
      <alignment horizontal="center" vertical="center" wrapText="1"/>
    </xf>
    <xf numFmtId="9" fontId="133" fillId="0" borderId="3" xfId="20" applyFont="1" applyBorder="1" applyAlignment="1">
      <alignment horizontal="center" vertical="center" wrapText="1"/>
    </xf>
    <xf numFmtId="184" fontId="0" fillId="38" borderId="0" xfId="0" applyNumberFormat="1" applyFill="1">
      <alignment vertical="center"/>
    </xf>
    <xf numFmtId="185" fontId="0" fillId="38" borderId="0" xfId="0" applyNumberFormat="1" applyFill="1">
      <alignment vertical="center"/>
    </xf>
    <xf numFmtId="185" fontId="0" fillId="10" borderId="0" xfId="0" applyNumberFormat="1" applyFill="1" applyAlignment="1">
      <alignment horizontal="center" vertical="center"/>
    </xf>
    <xf numFmtId="179" fontId="0" fillId="10" borderId="0" xfId="0" applyNumberFormat="1" applyFill="1">
      <alignment vertical="center"/>
    </xf>
    <xf numFmtId="0" fontId="20" fillId="8" borderId="0" xfId="13" applyFont="1" applyFill="1" applyAlignment="1">
      <alignment horizontal="center" vertical="center" wrapText="1"/>
    </xf>
    <xf numFmtId="0" fontId="45" fillId="8" borderId="0" xfId="13" applyFont="1" applyFill="1" applyAlignment="1">
      <alignment horizontal="left" vertical="center" wrapText="1"/>
    </xf>
    <xf numFmtId="0" fontId="20" fillId="0" borderId="19" xfId="0" applyFont="1" applyBorder="1" applyAlignment="1">
      <alignment horizontal="left" vertical="center" wrapText="1"/>
    </xf>
    <xf numFmtId="0" fontId="20" fillId="0" borderId="14" xfId="0" applyFont="1" applyBorder="1" applyAlignment="1">
      <alignment horizontal="left" vertical="center" wrapText="1"/>
    </xf>
    <xf numFmtId="184" fontId="86" fillId="0" borderId="3" xfId="3" applyNumberFormat="1" applyFont="1" applyBorder="1" applyAlignment="1">
      <alignment vertical="center"/>
    </xf>
    <xf numFmtId="184" fontId="20" fillId="0" borderId="3" xfId="3" applyNumberFormat="1" applyFont="1" applyBorder="1" applyAlignment="1">
      <alignment vertical="center"/>
    </xf>
    <xf numFmtId="0" fontId="86" fillId="0" borderId="56" xfId="121" applyFont="1" applyBorder="1" applyAlignment="1">
      <alignment vertical="center"/>
    </xf>
    <xf numFmtId="0" fontId="135" fillId="0" borderId="3" xfId="0" applyFont="1" applyBorder="1" applyAlignment="1">
      <alignment vertical="center" wrapText="1"/>
    </xf>
    <xf numFmtId="0" fontId="136" fillId="0" borderId="3" xfId="0" applyFont="1" applyBorder="1" applyAlignment="1">
      <alignment horizontal="center" vertical="center" wrapText="1"/>
    </xf>
    <xf numFmtId="199" fontId="0" fillId="0" borderId="3" xfId="0" applyNumberFormat="1" applyBorder="1">
      <alignment vertical="center"/>
    </xf>
    <xf numFmtId="0" fontId="93" fillId="0" borderId="3" xfId="0" applyFont="1" applyBorder="1">
      <alignment vertical="center"/>
    </xf>
    <xf numFmtId="0" fontId="137" fillId="0" borderId="3" xfId="0" applyFont="1" applyBorder="1" applyAlignment="1">
      <alignment vertical="center" wrapText="1"/>
    </xf>
    <xf numFmtId="200" fontId="25" fillId="0" borderId="4" xfId="3" applyNumberFormat="1" applyFont="1" applyBorder="1" applyAlignment="1">
      <alignment vertical="center"/>
    </xf>
    <xf numFmtId="201" fontId="25" fillId="0" borderId="4" xfId="3" applyNumberFormat="1" applyFont="1" applyBorder="1" applyAlignment="1">
      <alignment vertical="center"/>
    </xf>
    <xf numFmtId="0" fontId="20" fillId="0" borderId="0" xfId="3" applyFont="1" applyAlignment="1">
      <alignment horizontal="left"/>
    </xf>
    <xf numFmtId="0" fontId="20" fillId="10" borderId="0" xfId="3" applyFont="1" applyFill="1"/>
    <xf numFmtId="0" fontId="20" fillId="10" borderId="0" xfId="3" applyFont="1" applyFill="1" applyAlignment="1">
      <alignment horizontal="center"/>
    </xf>
    <xf numFmtId="0" fontId="0" fillId="0" borderId="69" xfId="120" applyFont="1" applyBorder="1"/>
    <xf numFmtId="38" fontId="13" fillId="0" borderId="18" xfId="2" applyFont="1" applyBorder="1" applyAlignment="1">
      <alignment horizontal="center"/>
    </xf>
    <xf numFmtId="38" fontId="13" fillId="0" borderId="12" xfId="2" applyFont="1" applyBorder="1" applyAlignment="1">
      <alignment horizontal="center"/>
    </xf>
    <xf numFmtId="38" fontId="13" fillId="0" borderId="31" xfId="2" applyFont="1" applyBorder="1" applyAlignment="1"/>
    <xf numFmtId="38" fontId="13" fillId="0" borderId="125" xfId="2" applyFont="1" applyBorder="1" applyAlignment="1">
      <alignment horizontal="center"/>
    </xf>
    <xf numFmtId="38" fontId="13" fillId="0" borderId="59" xfId="2" applyFont="1" applyBorder="1" applyAlignment="1">
      <alignment horizontal="center"/>
    </xf>
    <xf numFmtId="0" fontId="20" fillId="0" borderId="198" xfId="13" applyFont="1" applyBorder="1" applyAlignment="1">
      <alignment horizontal="center" vertical="center"/>
    </xf>
    <xf numFmtId="202" fontId="19" fillId="5" borderId="3" xfId="2" applyNumberFormat="1" applyFont="1" applyFill="1" applyBorder="1" applyAlignment="1">
      <alignment horizontal="right" vertical="center"/>
    </xf>
    <xf numFmtId="203" fontId="19" fillId="5" borderId="3" xfId="2" applyNumberFormat="1" applyFont="1" applyFill="1" applyBorder="1" applyAlignment="1">
      <alignment horizontal="right" vertical="center"/>
    </xf>
    <xf numFmtId="203" fontId="20" fillId="8" borderId="5" xfId="6" applyNumberFormat="1" applyFont="1" applyFill="1" applyBorder="1" applyAlignment="1" applyProtection="1">
      <alignment horizontal="right" vertical="center"/>
      <protection locked="0"/>
    </xf>
    <xf numFmtId="203" fontId="20" fillId="8" borderId="3" xfId="6" applyNumberFormat="1" applyFont="1" applyFill="1" applyBorder="1" applyAlignment="1" applyProtection="1">
      <alignment horizontal="right" vertical="center"/>
      <protection locked="0"/>
    </xf>
    <xf numFmtId="203" fontId="20" fillId="5" borderId="3" xfId="6" applyNumberFormat="1" applyFont="1" applyFill="1" applyBorder="1" applyAlignment="1" applyProtection="1">
      <alignment horizontal="right" vertical="center"/>
    </xf>
    <xf numFmtId="204" fontId="21" fillId="5" borderId="3" xfId="2" applyNumberFormat="1" applyFont="1" applyFill="1" applyBorder="1" applyAlignment="1" applyProtection="1">
      <alignment horizontal="right" vertical="center"/>
    </xf>
    <xf numFmtId="0" fontId="20" fillId="10" borderId="18" xfId="0" applyFont="1" applyFill="1" applyBorder="1" applyAlignment="1">
      <alignment horizontal="center" vertical="center" wrapText="1"/>
    </xf>
    <xf numFmtId="196" fontId="0" fillId="0" borderId="3" xfId="0" applyNumberFormat="1" applyBorder="1">
      <alignment vertical="center"/>
    </xf>
    <xf numFmtId="0" fontId="20" fillId="0" borderId="223" xfId="0" applyFont="1" applyBorder="1" applyAlignment="1">
      <alignment horizontal="right" vertical="center"/>
    </xf>
    <xf numFmtId="198" fontId="0" fillId="0" borderId="3" xfId="0" applyNumberFormat="1" applyBorder="1">
      <alignment vertical="center"/>
    </xf>
    <xf numFmtId="0" fontId="20" fillId="34" borderId="14" xfId="0" applyFont="1" applyFill="1" applyBorder="1" applyAlignment="1">
      <alignment horizontal="left" vertical="center" wrapText="1"/>
    </xf>
    <xf numFmtId="0" fontId="20" fillId="34" borderId="7" xfId="0" applyFont="1" applyFill="1" applyBorder="1" applyAlignment="1">
      <alignment horizontal="center" vertical="center" wrapText="1"/>
    </xf>
    <xf numFmtId="176" fontId="20" fillId="34" borderId="6" xfId="0" applyNumberFormat="1" applyFont="1" applyFill="1" applyBorder="1">
      <alignment vertical="center"/>
    </xf>
    <xf numFmtId="0" fontId="20" fillId="34" borderId="71" xfId="0" applyFont="1" applyFill="1" applyBorder="1" applyAlignment="1">
      <alignment horizontal="left" vertical="center" wrapText="1"/>
    </xf>
    <xf numFmtId="0" fontId="20" fillId="34" borderId="42" xfId="0" applyFont="1" applyFill="1" applyBorder="1" applyAlignment="1">
      <alignment horizontal="center" vertical="center" wrapText="1"/>
    </xf>
    <xf numFmtId="176" fontId="20" fillId="34" borderId="47" xfId="0" applyNumberFormat="1" applyFont="1" applyFill="1" applyBorder="1">
      <alignment vertical="center"/>
    </xf>
    <xf numFmtId="0" fontId="20" fillId="0" borderId="54" xfId="0" applyFont="1" applyBorder="1" applyAlignment="1">
      <alignment horizontal="center" vertical="center" wrapText="1"/>
    </xf>
    <xf numFmtId="0" fontId="20" fillId="0" borderId="14" xfId="0" applyFont="1" applyBorder="1" applyAlignment="1">
      <alignment horizontal="left" vertical="top" wrapText="1"/>
    </xf>
    <xf numFmtId="0" fontId="20" fillId="0" borderId="7" xfId="0" applyFont="1" applyBorder="1" applyAlignment="1">
      <alignment horizontal="left" vertical="top" wrapText="1"/>
    </xf>
    <xf numFmtId="180" fontId="118" fillId="0" borderId="4" xfId="2" applyNumberFormat="1" applyFont="1" applyBorder="1" applyAlignment="1" applyProtection="1">
      <alignment horizontal="left" vertical="top" wrapText="1"/>
    </xf>
    <xf numFmtId="0" fontId="20" fillId="8" borderId="56" xfId="0" applyFont="1" applyFill="1" applyBorder="1" applyAlignment="1">
      <alignment horizontal="center" vertical="center" wrapText="1"/>
    </xf>
    <xf numFmtId="177" fontId="20" fillId="34" borderId="7" xfId="0" applyNumberFormat="1" applyFont="1" applyFill="1" applyBorder="1" applyAlignment="1">
      <alignment horizontal="center" vertical="center"/>
    </xf>
    <xf numFmtId="38" fontId="20" fillId="5" borderId="5" xfId="2" applyFont="1" applyFill="1" applyBorder="1" applyAlignment="1" applyProtection="1">
      <alignment horizontal="right" vertical="center"/>
    </xf>
    <xf numFmtId="177" fontId="20" fillId="34" borderId="42" xfId="0" applyNumberFormat="1" applyFont="1" applyFill="1" applyBorder="1" applyAlignment="1">
      <alignment horizontal="center" vertical="center"/>
    </xf>
    <xf numFmtId="0" fontId="20" fillId="10" borderId="8" xfId="0" applyFont="1" applyFill="1" applyBorder="1">
      <alignment vertical="center"/>
    </xf>
    <xf numFmtId="0" fontId="20" fillId="10" borderId="19" xfId="0" applyFont="1" applyFill="1" applyBorder="1" applyAlignment="1">
      <alignment horizontal="left" vertical="center"/>
    </xf>
    <xf numFmtId="0" fontId="20" fillId="10" borderId="13" xfId="0" applyFont="1" applyFill="1" applyBorder="1">
      <alignment vertical="center"/>
    </xf>
    <xf numFmtId="0" fontId="20" fillId="10" borderId="8" xfId="0" applyFont="1" applyFill="1" applyBorder="1" applyAlignment="1">
      <alignment horizontal="left" vertical="center"/>
    </xf>
    <xf numFmtId="0" fontId="20" fillId="10" borderId="29" xfId="0" applyFont="1" applyFill="1" applyBorder="1" applyAlignment="1">
      <alignment horizontal="left" vertical="center" wrapText="1"/>
    </xf>
    <xf numFmtId="0" fontId="20" fillId="10" borderId="81" xfId="0" applyFont="1" applyFill="1" applyBorder="1">
      <alignment vertical="center"/>
    </xf>
    <xf numFmtId="0" fontId="20" fillId="10" borderId="95" xfId="0" applyFont="1" applyFill="1" applyBorder="1" applyAlignment="1">
      <alignment horizontal="left" vertical="center"/>
    </xf>
    <xf numFmtId="181" fontId="21" fillId="5" borderId="3" xfId="2" applyNumberFormat="1" applyFont="1" applyFill="1" applyBorder="1" applyAlignment="1" applyProtection="1">
      <alignment horizontal="right" vertical="center"/>
    </xf>
    <xf numFmtId="0" fontId="138" fillId="0" borderId="3" xfId="0" applyFont="1" applyBorder="1" applyAlignment="1">
      <alignment horizontal="center" vertical="center"/>
    </xf>
    <xf numFmtId="0" fontId="20" fillId="2" borderId="7" xfId="3" applyFont="1" applyFill="1" applyBorder="1" applyAlignment="1">
      <alignment vertical="center"/>
    </xf>
    <xf numFmtId="0" fontId="20" fillId="2" borderId="7" xfId="3" applyFont="1" applyFill="1" applyBorder="1" applyAlignment="1">
      <alignment horizontal="center" vertical="center"/>
    </xf>
    <xf numFmtId="0" fontId="20" fillId="0" borderId="7" xfId="0" applyFont="1" applyBorder="1" applyAlignment="1">
      <alignment horizontal="left" vertical="center" wrapText="1"/>
    </xf>
    <xf numFmtId="0" fontId="20" fillId="0" borderId="30" xfId="3" applyFont="1" applyBorder="1" applyAlignment="1">
      <alignment horizontal="center" vertical="center"/>
    </xf>
    <xf numFmtId="0" fontId="20" fillId="0" borderId="218" xfId="0" applyFont="1" applyBorder="1" applyAlignment="1">
      <alignment horizontal="center" vertical="center" wrapText="1"/>
    </xf>
    <xf numFmtId="0" fontId="20" fillId="0" borderId="87" xfId="3" applyFont="1" applyBorder="1" applyAlignment="1">
      <alignment horizontal="center" vertical="center"/>
    </xf>
    <xf numFmtId="0" fontId="20" fillId="10" borderId="0" xfId="0" applyFont="1" applyFill="1" applyAlignment="1">
      <alignment horizontal="right" vertical="center"/>
    </xf>
    <xf numFmtId="0" fontId="20" fillId="10" borderId="0" xfId="0" applyFont="1" applyFill="1">
      <alignment vertical="center"/>
    </xf>
    <xf numFmtId="0" fontId="93" fillId="0" borderId="1" xfId="0" applyFont="1" applyBorder="1" applyAlignment="1">
      <alignment horizontal="left" vertical="center" wrapText="1"/>
    </xf>
    <xf numFmtId="177" fontId="0" fillId="8" borderId="3" xfId="13" applyNumberFormat="1" applyFont="1" applyFill="1" applyBorder="1" applyAlignment="1" applyProtection="1">
      <alignment horizontal="center" vertical="center" wrapText="1"/>
      <protection locked="0"/>
    </xf>
    <xf numFmtId="0" fontId="20" fillId="10" borderId="63" xfId="0" applyFont="1" applyFill="1" applyBorder="1" applyAlignment="1">
      <alignment horizontal="left" vertical="center" wrapText="1"/>
    </xf>
    <xf numFmtId="0" fontId="20" fillId="10" borderId="9" xfId="0" applyFont="1" applyFill="1" applyBorder="1" applyAlignment="1">
      <alignment horizontal="left" vertical="center" wrapText="1"/>
    </xf>
    <xf numFmtId="0" fontId="93" fillId="0" borderId="9" xfId="0" applyFont="1" applyBorder="1" applyAlignment="1">
      <alignment horizontal="left" vertical="center" wrapText="1"/>
    </xf>
    <xf numFmtId="0" fontId="93" fillId="0" borderId="0" xfId="0" applyFont="1">
      <alignment vertical="center"/>
    </xf>
    <xf numFmtId="203" fontId="20" fillId="0" borderId="4" xfId="2" applyNumberFormat="1" applyFont="1" applyBorder="1" applyAlignment="1" applyProtection="1">
      <alignment horizontal="right"/>
      <protection locked="0"/>
    </xf>
    <xf numFmtId="38" fontId="20" fillId="0" borderId="107" xfId="6" applyFont="1" applyBorder="1" applyProtection="1">
      <alignment vertical="center"/>
      <protection locked="0"/>
    </xf>
    <xf numFmtId="40" fontId="21" fillId="5" borderId="33" xfId="2" applyNumberFormat="1" applyFont="1" applyFill="1" applyBorder="1" applyAlignment="1" applyProtection="1">
      <alignment horizontal="right" vertical="center"/>
    </xf>
    <xf numFmtId="0" fontId="93" fillId="5" borderId="9" xfId="0" applyFont="1" applyFill="1" applyBorder="1" applyAlignment="1">
      <alignment horizontal="left" vertical="center" wrapText="1"/>
    </xf>
    <xf numFmtId="0" fontId="20" fillId="10" borderId="8" xfId="0" applyFont="1" applyFill="1" applyBorder="1" applyAlignment="1">
      <alignment horizontal="left" vertical="center" wrapText="1"/>
    </xf>
    <xf numFmtId="0" fontId="38" fillId="0" borderId="45" xfId="16" applyFont="1" applyBorder="1" applyAlignment="1">
      <alignment vertical="center"/>
    </xf>
    <xf numFmtId="0" fontId="86" fillId="0" borderId="3" xfId="0" applyFont="1" applyBorder="1">
      <alignment vertical="center"/>
    </xf>
    <xf numFmtId="0" fontId="41" fillId="8" borderId="0" xfId="0" applyFont="1" applyFill="1" applyAlignment="1">
      <alignment vertical="center" wrapText="1"/>
    </xf>
    <xf numFmtId="0" fontId="43" fillId="8" borderId="0" xfId="0" applyFont="1" applyFill="1">
      <alignment vertical="center"/>
    </xf>
    <xf numFmtId="0" fontId="0" fillId="39" borderId="0" xfId="0" applyFill="1">
      <alignment vertical="center"/>
    </xf>
    <xf numFmtId="184" fontId="0" fillId="0" borderId="0" xfId="0" applyNumberFormat="1">
      <alignment vertical="center"/>
    </xf>
    <xf numFmtId="0" fontId="93" fillId="8" borderId="3" xfId="0" applyFont="1" applyFill="1" applyBorder="1" applyAlignment="1">
      <alignment vertical="center" wrapText="1"/>
    </xf>
    <xf numFmtId="176" fontId="0" fillId="5" borderId="3" xfId="0" applyNumberFormat="1" applyFill="1" applyBorder="1" applyAlignment="1">
      <alignment horizontal="left" vertical="center"/>
    </xf>
    <xf numFmtId="0" fontId="0" fillId="5" borderId="225" xfId="0" applyFill="1" applyBorder="1">
      <alignment vertical="center"/>
    </xf>
    <xf numFmtId="178" fontId="20" fillId="5" borderId="3" xfId="5" applyNumberFormat="1" applyFont="1" applyFill="1" applyBorder="1" applyAlignment="1" applyProtection="1">
      <alignment horizontal="right" vertical="center"/>
      <protection locked="0"/>
    </xf>
    <xf numFmtId="177" fontId="0" fillId="0" borderId="4" xfId="13" applyNumberFormat="1" applyFont="1" applyBorder="1" applyAlignment="1" applyProtection="1">
      <alignment horizontal="center" vertical="top" wrapText="1"/>
      <protection locked="0"/>
    </xf>
    <xf numFmtId="203" fontId="13" fillId="5" borderId="8" xfId="6" applyNumberFormat="1" applyFill="1" applyBorder="1" applyAlignment="1" applyProtection="1">
      <alignment horizontal="center" vertical="center"/>
    </xf>
    <xf numFmtId="203" fontId="0" fillId="5" borderId="8" xfId="0" applyNumberFormat="1" applyFill="1" applyBorder="1" applyAlignment="1">
      <alignment horizontal="center" vertical="center"/>
    </xf>
    <xf numFmtId="203" fontId="0" fillId="5" borderId="3" xfId="0" applyNumberFormat="1" applyFill="1" applyBorder="1">
      <alignment vertical="center"/>
    </xf>
    <xf numFmtId="177" fontId="0" fillId="5" borderId="3" xfId="0" applyNumberFormat="1" applyFill="1" applyBorder="1" applyAlignment="1">
      <alignment horizontal="center" vertical="center"/>
    </xf>
    <xf numFmtId="177" fontId="0" fillId="5" borderId="3" xfId="0" applyNumberFormat="1" applyFill="1" applyBorder="1">
      <alignment vertical="center"/>
    </xf>
    <xf numFmtId="176" fontId="0" fillId="5" borderId="3" xfId="0" applyNumberFormat="1" applyFill="1" applyBorder="1" applyAlignment="1">
      <alignment horizontal="center" vertical="center"/>
    </xf>
    <xf numFmtId="203" fontId="0" fillId="5" borderId="3" xfId="6" applyNumberFormat="1" applyFont="1" applyFill="1" applyBorder="1" applyAlignment="1" applyProtection="1">
      <alignment horizontal="center" vertical="center"/>
    </xf>
    <xf numFmtId="205" fontId="134" fillId="5" borderId="3" xfId="6" applyNumberFormat="1" applyFont="1" applyFill="1" applyBorder="1" applyAlignment="1" applyProtection="1">
      <alignment horizontal="center" vertical="center"/>
    </xf>
    <xf numFmtId="203" fontId="13" fillId="5" borderId="3" xfId="6" applyNumberFormat="1" applyFont="1" applyFill="1" applyBorder="1" applyAlignment="1" applyProtection="1">
      <alignment horizontal="center" vertical="center"/>
    </xf>
    <xf numFmtId="203" fontId="13" fillId="5" borderId="3" xfId="6" applyNumberFormat="1" applyFill="1" applyBorder="1" applyAlignment="1" applyProtection="1">
      <alignment horizontal="center" vertical="center"/>
    </xf>
    <xf numFmtId="203" fontId="0" fillId="5" borderId="3" xfId="0" applyNumberFormat="1" applyFill="1" applyBorder="1" applyAlignment="1">
      <alignment horizontal="center" vertical="center"/>
    </xf>
    <xf numFmtId="0" fontId="20" fillId="8" borderId="224" xfId="0" applyFont="1" applyFill="1" applyBorder="1" applyAlignment="1">
      <alignment horizontal="center" vertical="center" wrapText="1"/>
    </xf>
    <xf numFmtId="181" fontId="25" fillId="0" borderId="3" xfId="6" applyNumberFormat="1" applyFont="1" applyBorder="1" applyAlignment="1" applyProtection="1">
      <alignment horizontal="right" vertical="center"/>
    </xf>
    <xf numFmtId="40" fontId="21" fillId="5" borderId="5" xfId="2" applyNumberFormat="1" applyFont="1" applyFill="1" applyBorder="1" applyAlignment="1" applyProtection="1">
      <alignment horizontal="right" vertical="center"/>
    </xf>
    <xf numFmtId="0" fontId="20" fillId="8" borderId="64" xfId="0" applyFont="1" applyFill="1" applyBorder="1" applyAlignment="1">
      <alignment horizontal="center" vertical="center" wrapText="1"/>
    </xf>
    <xf numFmtId="180" fontId="21" fillId="5" borderId="64" xfId="2" applyNumberFormat="1" applyFont="1" applyFill="1" applyBorder="1" applyAlignment="1" applyProtection="1">
      <alignment horizontal="right" vertical="center"/>
    </xf>
    <xf numFmtId="181" fontId="0" fillId="6" borderId="0" xfId="6" applyNumberFormat="1" applyFont="1" applyFill="1">
      <alignment vertical="center"/>
    </xf>
    <xf numFmtId="196" fontId="20" fillId="0" borderId="56" xfId="121" applyNumberFormat="1" applyFont="1" applyBorder="1" applyAlignment="1">
      <alignment vertical="center"/>
    </xf>
    <xf numFmtId="10" fontId="98" fillId="5" borderId="116" xfId="0" applyNumberFormat="1" applyFont="1" applyFill="1" applyBorder="1" applyAlignment="1">
      <alignment vertical="center" wrapText="1"/>
    </xf>
    <xf numFmtId="190" fontId="13" fillId="5" borderId="3" xfId="5" applyNumberFormat="1" applyFont="1" applyFill="1" applyBorder="1" applyAlignment="1" applyProtection="1">
      <alignment horizontal="center" vertical="center"/>
    </xf>
    <xf numFmtId="176" fontId="20" fillId="0" borderId="3" xfId="0" applyNumberFormat="1" applyFont="1" applyBorder="1" applyAlignment="1" applyProtection="1">
      <alignment horizontal="center" vertical="center"/>
      <protection locked="0"/>
    </xf>
    <xf numFmtId="176" fontId="20" fillId="0" borderId="3" xfId="0" applyNumberFormat="1" applyFont="1" applyBorder="1" applyProtection="1">
      <alignment vertical="center"/>
      <protection locked="0"/>
    </xf>
    <xf numFmtId="194" fontId="20" fillId="0" borderId="3" xfId="0" applyNumberFormat="1" applyFont="1" applyBorder="1" applyProtection="1">
      <alignment vertical="center"/>
      <protection locked="0"/>
    </xf>
    <xf numFmtId="194" fontId="20" fillId="0" borderId="3" xfId="0" applyNumberFormat="1" applyFont="1" applyBorder="1" applyAlignment="1" applyProtection="1">
      <alignment horizontal="center" vertical="center"/>
      <protection locked="0"/>
    </xf>
    <xf numFmtId="204" fontId="21" fillId="8" borderId="3" xfId="2" applyNumberFormat="1" applyFont="1" applyFill="1" applyBorder="1" applyAlignment="1" applyProtection="1">
      <alignment horizontal="right" vertical="center"/>
      <protection locked="0"/>
    </xf>
    <xf numFmtId="180" fontId="20" fillId="0" borderId="3" xfId="2" applyNumberFormat="1" applyFont="1" applyBorder="1" applyAlignment="1" applyProtection="1">
      <alignment horizontal="right"/>
      <protection locked="0"/>
    </xf>
    <xf numFmtId="0" fontId="141" fillId="0" borderId="0" xfId="12" applyFont="1">
      <alignment vertical="center"/>
    </xf>
    <xf numFmtId="0" fontId="142" fillId="0" borderId="0" xfId="132" applyFont="1">
      <alignment vertical="center"/>
    </xf>
    <xf numFmtId="0" fontId="143" fillId="0" borderId="0" xfId="132" applyFont="1">
      <alignment vertical="center"/>
    </xf>
    <xf numFmtId="0" fontId="144" fillId="8" borderId="0" xfId="0" applyFont="1" applyFill="1">
      <alignment vertical="center"/>
    </xf>
    <xf numFmtId="0" fontId="144" fillId="0" borderId="0" xfId="0" applyFont="1">
      <alignment vertical="center"/>
    </xf>
    <xf numFmtId="0" fontId="141" fillId="8" borderId="0" xfId="12" applyFont="1" applyFill="1">
      <alignment vertical="center"/>
    </xf>
    <xf numFmtId="0" fontId="147" fillId="8" borderId="0" xfId="0" applyFont="1" applyFill="1" applyAlignment="1">
      <alignment vertical="top"/>
    </xf>
    <xf numFmtId="0" fontId="144" fillId="8" borderId="0" xfId="132" applyFont="1" applyFill="1">
      <alignment vertical="center"/>
    </xf>
    <xf numFmtId="0" fontId="151" fillId="8" borderId="0" xfId="132" applyFont="1" applyFill="1">
      <alignment vertical="center"/>
    </xf>
    <xf numFmtId="0" fontId="157" fillId="8" borderId="0" xfId="132" applyFont="1" applyFill="1" applyAlignment="1">
      <alignment vertical="top"/>
    </xf>
    <xf numFmtId="0" fontId="158" fillId="8" borderId="0" xfId="132" applyFont="1" applyFill="1">
      <alignment vertical="center"/>
    </xf>
    <xf numFmtId="0" fontId="159" fillId="8" borderId="227" xfId="12" applyFont="1" applyFill="1" applyBorder="1">
      <alignment vertical="center"/>
    </xf>
    <xf numFmtId="0" fontId="160" fillId="8" borderId="228" xfId="12" applyFont="1" applyFill="1" applyBorder="1">
      <alignment vertical="center"/>
    </xf>
    <xf numFmtId="0" fontId="147" fillId="8" borderId="228" xfId="132" applyFont="1" applyFill="1" applyBorder="1">
      <alignment vertical="center"/>
    </xf>
    <xf numFmtId="0" fontId="147" fillId="8" borderId="228" xfId="132" applyFont="1" applyFill="1" applyBorder="1" applyAlignment="1">
      <alignment vertical="center" shrinkToFit="1"/>
    </xf>
    <xf numFmtId="0" fontId="147" fillId="8" borderId="229" xfId="132" applyFont="1" applyFill="1" applyBorder="1" applyAlignment="1">
      <alignment vertical="center" shrinkToFit="1"/>
    </xf>
    <xf numFmtId="0" fontId="160" fillId="8" borderId="230" xfId="12" applyFont="1" applyFill="1" applyBorder="1">
      <alignment vertical="center"/>
    </xf>
    <xf numFmtId="0" fontId="160" fillId="8" borderId="0" xfId="12" applyFont="1" applyFill="1">
      <alignment vertical="center"/>
    </xf>
    <xf numFmtId="0" fontId="147" fillId="8" borderId="0" xfId="132" applyFont="1" applyFill="1">
      <alignment vertical="center"/>
    </xf>
    <xf numFmtId="0" fontId="147" fillId="8" borderId="0" xfId="132" applyFont="1" applyFill="1" applyAlignment="1">
      <alignment vertical="center" shrinkToFit="1"/>
    </xf>
    <xf numFmtId="0" fontId="147" fillId="8" borderId="231" xfId="132" applyFont="1" applyFill="1" applyBorder="1" applyAlignment="1">
      <alignment vertical="center" shrinkToFit="1"/>
    </xf>
    <xf numFmtId="0" fontId="141" fillId="8" borderId="230" xfId="12" applyFont="1" applyFill="1" applyBorder="1">
      <alignment vertical="center"/>
    </xf>
    <xf numFmtId="0" fontId="160" fillId="8" borderId="0" xfId="12" applyFont="1" applyFill="1" applyAlignment="1">
      <alignment horizontal="center" vertical="top" wrapText="1"/>
    </xf>
    <xf numFmtId="0" fontId="147" fillId="8" borderId="0" xfId="12" applyFont="1" applyFill="1" applyAlignment="1">
      <alignment vertical="top" wrapText="1"/>
    </xf>
    <xf numFmtId="0" fontId="147" fillId="8" borderId="231" xfId="12" applyFont="1" applyFill="1" applyBorder="1" applyAlignment="1">
      <alignment vertical="top" wrapText="1"/>
    </xf>
    <xf numFmtId="0" fontId="161" fillId="8" borderId="0" xfId="12" applyFont="1" applyFill="1" applyAlignment="1">
      <alignment horizontal="center" vertical="top" wrapText="1"/>
    </xf>
    <xf numFmtId="0" fontId="161" fillId="8" borderId="0" xfId="12" applyFont="1" applyFill="1" applyAlignment="1">
      <alignment vertical="top" wrapText="1"/>
    </xf>
    <xf numFmtId="0" fontId="161" fillId="8" borderId="231" xfId="12" applyFont="1" applyFill="1" applyBorder="1" applyAlignment="1">
      <alignment vertical="top" wrapText="1"/>
    </xf>
    <xf numFmtId="0" fontId="147" fillId="8" borderId="230" xfId="12" applyFont="1" applyFill="1" applyBorder="1">
      <alignment vertical="center"/>
    </xf>
    <xf numFmtId="0" fontId="147" fillId="8" borderId="0" xfId="12" applyFont="1" applyFill="1" applyAlignment="1">
      <alignment horizontal="center" vertical="top" wrapText="1"/>
    </xf>
    <xf numFmtId="0" fontId="144" fillId="0" borderId="0" xfId="12" applyFont="1">
      <alignment vertical="center"/>
    </xf>
    <xf numFmtId="0" fontId="150" fillId="8" borderId="230" xfId="12" applyFont="1" applyFill="1" applyBorder="1">
      <alignment vertical="center"/>
    </xf>
    <xf numFmtId="0" fontId="147" fillId="8" borderId="0" xfId="12" applyFont="1" applyFill="1">
      <alignment vertical="center"/>
    </xf>
    <xf numFmtId="0" fontId="144" fillId="8" borderId="232" xfId="12" applyFont="1" applyFill="1" applyBorder="1">
      <alignment vertical="center"/>
    </xf>
    <xf numFmtId="0" fontId="157" fillId="8" borderId="233" xfId="12" applyFont="1" applyFill="1" applyBorder="1" applyAlignment="1">
      <alignment horizontal="center" vertical="top" wrapText="1"/>
    </xf>
    <xf numFmtId="0" fontId="30" fillId="0" borderId="0" xfId="133" applyFont="1" applyAlignment="1">
      <alignment vertical="center" wrapText="1"/>
    </xf>
    <xf numFmtId="0" fontId="153" fillId="0" borderId="229" xfId="133" applyFont="1" applyBorder="1" applyAlignment="1">
      <alignment vertical="center" wrapText="1"/>
    </xf>
    <xf numFmtId="0" fontId="144" fillId="8" borderId="232" xfId="0" applyFont="1" applyFill="1" applyBorder="1">
      <alignment vertical="center"/>
    </xf>
    <xf numFmtId="0" fontId="144" fillId="8" borderId="233" xfId="0" applyFont="1" applyFill="1" applyBorder="1">
      <alignment vertical="center"/>
    </xf>
    <xf numFmtId="0" fontId="165" fillId="8" borderId="233" xfId="15" applyFont="1" applyFill="1" applyBorder="1" applyAlignment="1" applyProtection="1">
      <alignment vertical="center" shrinkToFit="1"/>
    </xf>
    <xf numFmtId="0" fontId="153" fillId="8" borderId="233" xfId="0" applyFont="1" applyFill="1" applyBorder="1" applyAlignment="1">
      <alignment vertical="center" shrinkToFit="1"/>
    </xf>
    <xf numFmtId="0" fontId="141" fillId="0" borderId="233" xfId="12" applyFont="1" applyBorder="1">
      <alignment vertical="center"/>
    </xf>
    <xf numFmtId="0" fontId="141" fillId="0" borderId="234" xfId="12" applyFont="1" applyBorder="1">
      <alignment vertical="center"/>
    </xf>
    <xf numFmtId="38" fontId="13" fillId="5" borderId="35" xfId="6" applyFont="1" applyFill="1" applyBorder="1" applyAlignment="1" applyProtection="1">
      <protection locked="0"/>
    </xf>
    <xf numFmtId="38" fontId="13" fillId="5" borderId="34" xfId="6" applyFont="1" applyFill="1" applyBorder="1" applyAlignment="1" applyProtection="1">
      <protection locked="0"/>
    </xf>
    <xf numFmtId="0" fontId="0" fillId="9" borderId="12" xfId="0" applyFill="1" applyBorder="1" applyAlignment="1">
      <alignment horizontal="center" vertical="center"/>
    </xf>
    <xf numFmtId="0" fontId="0" fillId="5" borderId="18" xfId="0" applyFill="1" applyBorder="1">
      <alignment vertical="center"/>
    </xf>
    <xf numFmtId="0" fontId="30" fillId="0" borderId="84" xfId="0" applyFont="1" applyBorder="1" applyAlignment="1">
      <alignment horizontal="left" vertical="center"/>
    </xf>
    <xf numFmtId="176" fontId="13" fillId="6" borderId="37" xfId="120" applyNumberFormat="1" applyFill="1" applyBorder="1" applyProtection="1">
      <protection locked="0"/>
    </xf>
    <xf numFmtId="38" fontId="13" fillId="5" borderId="38" xfId="6" applyFont="1" applyFill="1" applyBorder="1" applyAlignment="1" applyProtection="1">
      <protection locked="0"/>
    </xf>
    <xf numFmtId="176" fontId="13" fillId="6" borderId="3" xfId="120" applyNumberFormat="1" applyFill="1" applyBorder="1" applyProtection="1">
      <protection locked="0"/>
    </xf>
    <xf numFmtId="176" fontId="13" fillId="6" borderId="33" xfId="120" applyNumberFormat="1" applyFill="1" applyBorder="1" applyProtection="1">
      <protection locked="0"/>
    </xf>
    <xf numFmtId="0" fontId="13" fillId="8" borderId="0" xfId="0" applyFont="1" applyFill="1">
      <alignment vertical="center"/>
    </xf>
    <xf numFmtId="0" fontId="82" fillId="8" borderId="235" xfId="13" applyFont="1" applyFill="1" applyBorder="1" applyAlignment="1">
      <alignment horizontal="center" vertical="center"/>
    </xf>
    <xf numFmtId="0" fontId="82" fillId="8" borderId="236" xfId="13" applyFont="1" applyFill="1" applyBorder="1" applyAlignment="1">
      <alignment vertical="center" wrapText="1"/>
    </xf>
    <xf numFmtId="0" fontId="82" fillId="8" borderId="237" xfId="13" applyFont="1" applyFill="1" applyBorder="1" applyAlignment="1">
      <alignment vertical="center" wrapText="1"/>
    </xf>
    <xf numFmtId="0" fontId="83" fillId="8" borderId="236" xfId="13" applyFont="1" applyFill="1" applyBorder="1" applyAlignment="1">
      <alignment vertical="center"/>
    </xf>
    <xf numFmtId="0" fontId="83" fillId="8" borderId="237" xfId="13" applyFont="1" applyFill="1" applyBorder="1" applyAlignment="1">
      <alignment vertical="center"/>
    </xf>
    <xf numFmtId="0" fontId="82" fillId="8" borderId="216" xfId="13" applyFont="1" applyFill="1" applyBorder="1" applyAlignment="1">
      <alignment vertical="center"/>
    </xf>
    <xf numFmtId="38" fontId="13" fillId="0" borderId="14" xfId="6" applyFont="1" applyBorder="1" applyAlignment="1" applyProtection="1"/>
    <xf numFmtId="38" fontId="13" fillId="0" borderId="3" xfId="6" applyFont="1" applyBorder="1" applyAlignment="1" applyProtection="1">
      <alignment horizontal="center" vertical="center"/>
    </xf>
    <xf numFmtId="38" fontId="13" fillId="0" borderId="8" xfId="6" applyFont="1" applyBorder="1" applyAlignment="1" applyProtection="1">
      <alignment horizontal="center" vertical="center"/>
    </xf>
    <xf numFmtId="38" fontId="13" fillId="0" borderId="62" xfId="6" applyFont="1" applyBorder="1" applyAlignment="1" applyProtection="1">
      <alignment horizontal="center" vertical="center"/>
    </xf>
    <xf numFmtId="0" fontId="82" fillId="8" borderId="238" xfId="13" applyFont="1" applyFill="1" applyBorder="1" applyAlignment="1">
      <alignment vertical="center" wrapText="1"/>
    </xf>
    <xf numFmtId="0" fontId="168" fillId="8" borderId="240" xfId="13" applyFont="1" applyFill="1" applyBorder="1" applyAlignment="1">
      <alignment horizontal="left" vertical="center" wrapText="1"/>
    </xf>
    <xf numFmtId="38" fontId="13" fillId="38" borderId="33" xfId="6" applyFont="1" applyFill="1" applyBorder="1" applyAlignment="1" applyProtection="1">
      <alignment shrinkToFit="1"/>
    </xf>
    <xf numFmtId="38" fontId="13" fillId="38" borderId="3" xfId="6" applyFont="1" applyFill="1" applyBorder="1" applyAlignment="1" applyProtection="1">
      <alignment shrinkToFit="1"/>
    </xf>
    <xf numFmtId="0" fontId="20" fillId="8" borderId="0" xfId="3" applyFont="1" applyFill="1"/>
    <xf numFmtId="198" fontId="0" fillId="8" borderId="0" xfId="0" applyNumberFormat="1" applyFill="1">
      <alignment vertical="center"/>
    </xf>
    <xf numFmtId="0" fontId="20" fillId="8" borderId="0" xfId="3" applyFont="1" applyFill="1" applyAlignment="1">
      <alignment vertical="center"/>
    </xf>
    <xf numFmtId="196" fontId="0" fillId="8" borderId="0" xfId="0" applyNumberFormat="1" applyFill="1">
      <alignment vertical="center"/>
    </xf>
    <xf numFmtId="0" fontId="0" fillId="9" borderId="9" xfId="0" applyFill="1" applyBorder="1">
      <alignment vertical="center"/>
    </xf>
    <xf numFmtId="0" fontId="0" fillId="9" borderId="10" xfId="0" applyFill="1" applyBorder="1">
      <alignment vertical="center"/>
    </xf>
    <xf numFmtId="0" fontId="0" fillId="9" borderId="11" xfId="0" applyFill="1" applyBorder="1">
      <alignment vertical="center"/>
    </xf>
    <xf numFmtId="0" fontId="0" fillId="9" borderId="18" xfId="0" applyFill="1" applyBorder="1">
      <alignment vertical="center"/>
    </xf>
    <xf numFmtId="0" fontId="0" fillId="9" borderId="4" xfId="0" applyFill="1" applyBorder="1">
      <alignment vertical="center"/>
    </xf>
    <xf numFmtId="0" fontId="0" fillId="9" borderId="18" xfId="0" applyFill="1" applyBorder="1" applyAlignment="1">
      <alignment horizontal="center" vertical="center"/>
    </xf>
    <xf numFmtId="0" fontId="0" fillId="0" borderId="41" xfId="0" applyBorder="1" applyAlignment="1">
      <alignment horizontal="left" vertical="center"/>
    </xf>
    <xf numFmtId="0" fontId="0" fillId="0" borderId="47" xfId="0" applyBorder="1" applyAlignment="1">
      <alignment horizontal="left" vertical="center"/>
    </xf>
    <xf numFmtId="0" fontId="0" fillId="0" borderId="43" xfId="0" applyBorder="1" applyAlignment="1">
      <alignment horizontal="left" vertical="center"/>
    </xf>
    <xf numFmtId="0" fontId="0" fillId="0" borderId="44" xfId="0" applyBorder="1" applyAlignment="1">
      <alignment horizontal="left" vertical="center"/>
    </xf>
    <xf numFmtId="0" fontId="0" fillId="11" borderId="3" xfId="0" applyFill="1" applyBorder="1" applyAlignment="1">
      <alignment horizontal="center" vertical="center"/>
    </xf>
    <xf numFmtId="0" fontId="35" fillId="8" borderId="57" xfId="0" applyFont="1" applyFill="1" applyBorder="1" applyAlignment="1">
      <alignment horizontal="center" vertical="center"/>
    </xf>
    <xf numFmtId="0" fontId="35" fillId="8" borderId="23" xfId="0" applyFont="1" applyFill="1" applyBorder="1" applyAlignment="1">
      <alignment horizontal="center" vertical="center"/>
    </xf>
    <xf numFmtId="0" fontId="35" fillId="8" borderId="58" xfId="0" applyFont="1" applyFill="1" applyBorder="1" applyAlignment="1">
      <alignment horizontal="center" vertical="center"/>
    </xf>
    <xf numFmtId="0" fontId="35" fillId="8" borderId="50" xfId="0" applyFont="1" applyFill="1" applyBorder="1" applyAlignment="1">
      <alignment horizontal="center" vertical="center"/>
    </xf>
    <xf numFmtId="0" fontId="35" fillId="8" borderId="28" xfId="0" applyFont="1" applyFill="1" applyBorder="1" applyAlignment="1">
      <alignment horizontal="center" vertical="center"/>
    </xf>
    <xf numFmtId="0" fontId="35" fillId="8" borderId="52" xfId="0" applyFont="1" applyFill="1" applyBorder="1" applyAlignment="1">
      <alignment horizontal="center" vertical="center"/>
    </xf>
    <xf numFmtId="0" fontId="0" fillId="8" borderId="0" xfId="0" applyFill="1" applyAlignment="1">
      <alignment horizontal="right" vertical="center"/>
    </xf>
    <xf numFmtId="0" fontId="0" fillId="0" borderId="0" xfId="0" applyAlignment="1">
      <alignment horizontal="right" vertical="center"/>
    </xf>
    <xf numFmtId="0" fontId="39" fillId="8" borderId="0" xfId="16" applyFont="1" applyFill="1" applyAlignment="1">
      <alignment horizontal="left" vertical="center" wrapText="1"/>
    </xf>
    <xf numFmtId="0" fontId="38" fillId="0" borderId="50" xfId="16" applyFont="1" applyBorder="1" applyAlignment="1">
      <alignment horizontal="left" vertical="top"/>
    </xf>
    <xf numFmtId="0" fontId="38" fillId="0" borderId="28" xfId="16" applyFont="1" applyBorder="1" applyAlignment="1">
      <alignment horizontal="left" vertical="top"/>
    </xf>
    <xf numFmtId="0" fontId="38" fillId="0" borderId="52" xfId="16" applyFont="1" applyBorder="1" applyAlignment="1">
      <alignment horizontal="left" vertical="top"/>
    </xf>
    <xf numFmtId="0" fontId="40" fillId="8" borderId="0" xfId="16" applyFont="1" applyFill="1" applyAlignment="1">
      <alignment horizontal="center"/>
    </xf>
    <xf numFmtId="0" fontId="18" fillId="8" borderId="0" xfId="16" applyFont="1" applyFill="1" applyAlignment="1">
      <alignment horizontal="center" shrinkToFit="1"/>
    </xf>
    <xf numFmtId="0" fontId="38" fillId="0" borderId="8" xfId="16" applyFont="1" applyBorder="1" applyAlignment="1" applyProtection="1">
      <alignment horizontal="left" vertical="center" wrapText="1"/>
      <protection locked="0"/>
    </xf>
    <xf numFmtId="0" fontId="38" fillId="0" borderId="19" xfId="16" applyFont="1" applyBorder="1" applyAlignment="1" applyProtection="1">
      <alignment horizontal="left" vertical="center" wrapText="1"/>
      <protection locked="0"/>
    </xf>
    <xf numFmtId="0" fontId="38" fillId="0" borderId="62" xfId="16" applyFont="1" applyBorder="1" applyAlignment="1" applyProtection="1">
      <alignment horizontal="left" vertical="center" wrapText="1"/>
      <protection locked="0"/>
    </xf>
    <xf numFmtId="0" fontId="44" fillId="8" borderId="0" xfId="16" applyFont="1" applyFill="1" applyAlignment="1" applyProtection="1">
      <alignment horizontal="left" vertical="center" wrapText="1"/>
      <protection locked="0"/>
    </xf>
    <xf numFmtId="0" fontId="38" fillId="0" borderId="7" xfId="16" applyFont="1" applyBorder="1" applyAlignment="1" applyProtection="1">
      <alignment horizontal="left" vertical="center"/>
      <protection locked="0"/>
    </xf>
    <xf numFmtId="0" fontId="38" fillId="8" borderId="0" xfId="16" applyFont="1" applyFill="1" applyAlignment="1">
      <alignment horizontal="left" vertical="top" wrapText="1"/>
    </xf>
    <xf numFmtId="0" fontId="38" fillId="0" borderId="37" xfId="16" applyFont="1" applyBorder="1" applyAlignment="1" applyProtection="1">
      <alignment horizontal="left" vertical="center" wrapText="1"/>
      <protection locked="0"/>
    </xf>
    <xf numFmtId="0" fontId="38" fillId="0" borderId="38" xfId="16" applyFont="1" applyBorder="1" applyAlignment="1" applyProtection="1">
      <alignment horizontal="left" vertical="center" wrapText="1"/>
      <protection locked="0"/>
    </xf>
    <xf numFmtId="0" fontId="38" fillId="0" borderId="3" xfId="16" applyFont="1" applyBorder="1" applyAlignment="1" applyProtection="1">
      <alignment horizontal="left" vertical="center" wrapText="1"/>
      <protection locked="0"/>
    </xf>
    <xf numFmtId="0" fontId="38" fillId="0" borderId="35" xfId="16" applyFont="1" applyBorder="1" applyAlignment="1" applyProtection="1">
      <alignment horizontal="left" vertical="center" wrapText="1"/>
      <protection locked="0"/>
    </xf>
    <xf numFmtId="0" fontId="38" fillId="0" borderId="3" xfId="16" applyFont="1" applyBorder="1" applyAlignment="1">
      <alignment horizontal="left" vertical="center" indent="1"/>
    </xf>
    <xf numFmtId="0" fontId="38" fillId="0" borderId="35" xfId="16" applyFont="1" applyBorder="1" applyAlignment="1">
      <alignment horizontal="left" vertical="center" indent="1"/>
    </xf>
    <xf numFmtId="0" fontId="38" fillId="0" borderId="5" xfId="16" applyFont="1" applyBorder="1" applyAlignment="1" applyProtection="1">
      <alignment horizontal="left" vertical="center" wrapText="1"/>
      <protection locked="0"/>
    </xf>
    <xf numFmtId="0" fontId="38" fillId="0" borderId="66" xfId="16" applyFont="1" applyBorder="1" applyAlignment="1" applyProtection="1">
      <alignment horizontal="left" vertical="center" wrapText="1"/>
      <protection locked="0"/>
    </xf>
    <xf numFmtId="0" fontId="38" fillId="0" borderId="45" xfId="16" applyFont="1" applyBorder="1" applyAlignment="1">
      <alignment horizontal="distributed" vertical="center" indent="1"/>
    </xf>
    <xf numFmtId="0" fontId="23" fillId="0" borderId="53" xfId="17" applyFont="1" applyBorder="1" applyAlignment="1">
      <alignment horizontal="left" vertical="center"/>
    </xf>
    <xf numFmtId="0" fontId="23" fillId="0" borderId="19" xfId="17" applyFont="1" applyBorder="1" applyAlignment="1">
      <alignment horizontal="left" vertical="center"/>
    </xf>
    <xf numFmtId="0" fontId="23" fillId="0" borderId="2" xfId="17" applyFont="1" applyBorder="1" applyAlignment="1">
      <alignment horizontal="left" vertical="center"/>
    </xf>
    <xf numFmtId="0" fontId="23" fillId="8" borderId="63" xfId="17" applyFont="1" applyFill="1" applyBorder="1" applyAlignment="1" applyProtection="1">
      <alignment horizontal="left" vertical="center" wrapText="1"/>
      <protection locked="0"/>
    </xf>
    <xf numFmtId="0" fontId="23" fillId="8" borderId="54" xfId="17" applyFont="1" applyFill="1" applyBorder="1" applyAlignment="1" applyProtection="1">
      <alignment horizontal="left" vertical="center" wrapText="1"/>
      <protection locked="0"/>
    </xf>
    <xf numFmtId="0" fontId="23" fillId="8" borderId="55" xfId="17" applyFont="1" applyFill="1" applyBorder="1" applyAlignment="1" applyProtection="1">
      <alignment horizontal="left" vertical="center" wrapText="1"/>
      <protection locked="0"/>
    </xf>
    <xf numFmtId="0" fontId="23" fillId="0" borderId="72" xfId="17" applyFont="1" applyBorder="1" applyAlignment="1">
      <alignment horizontal="center" vertical="center" wrapText="1"/>
    </xf>
    <xf numFmtId="0" fontId="23" fillId="0" borderId="68" xfId="17" applyFont="1" applyBorder="1" applyAlignment="1">
      <alignment horizontal="center" vertical="center" wrapText="1"/>
    </xf>
    <xf numFmtId="0" fontId="23" fillId="0" borderId="70" xfId="17" applyFont="1" applyBorder="1" applyAlignment="1">
      <alignment horizontal="center" vertical="center" wrapText="1"/>
    </xf>
    <xf numFmtId="0" fontId="23" fillId="0" borderId="37" xfId="17" applyFont="1" applyBorder="1" applyAlignment="1">
      <alignment horizontal="center" vertical="center" wrapText="1"/>
    </xf>
    <xf numFmtId="0" fontId="23" fillId="8" borderId="71" xfId="17" applyFont="1" applyFill="1" applyBorder="1" applyAlignment="1" applyProtection="1">
      <alignment horizontal="left" vertical="center" wrapText="1"/>
      <protection locked="0"/>
    </xf>
    <xf numFmtId="0" fontId="23" fillId="8" borderId="42" xfId="17" applyFont="1" applyFill="1" applyBorder="1" applyAlignment="1" applyProtection="1">
      <alignment horizontal="left" vertical="center" wrapText="1"/>
      <protection locked="0"/>
    </xf>
    <xf numFmtId="0" fontId="23" fillId="8" borderId="24" xfId="17" applyFont="1" applyFill="1" applyBorder="1" applyAlignment="1" applyProtection="1">
      <alignment horizontal="left" vertical="center" wrapText="1"/>
      <protection locked="0"/>
    </xf>
    <xf numFmtId="0" fontId="23" fillId="0" borderId="5" xfId="17" applyFont="1" applyBorder="1" applyAlignment="1">
      <alignment horizontal="center" vertical="center" wrapText="1"/>
    </xf>
    <xf numFmtId="0" fontId="23" fillId="0" borderId="18" xfId="17" applyFont="1" applyBorder="1" applyAlignment="1">
      <alignment horizontal="center" vertical="center" wrapText="1"/>
    </xf>
    <xf numFmtId="0" fontId="23" fillId="0" borderId="4" xfId="17" applyFont="1" applyBorder="1" applyAlignment="1">
      <alignment horizontal="center" vertical="center" wrapText="1"/>
    </xf>
    <xf numFmtId="0" fontId="23" fillId="0" borderId="8" xfId="17" applyFont="1" applyBorder="1" applyAlignment="1" applyProtection="1">
      <alignment horizontal="left" vertical="center" wrapText="1"/>
      <protection locked="0"/>
    </xf>
    <xf numFmtId="0" fontId="23" fillId="0" borderId="19" xfId="17" applyFont="1" applyBorder="1" applyAlignment="1" applyProtection="1">
      <alignment horizontal="left" vertical="center" wrapText="1"/>
      <protection locked="0"/>
    </xf>
    <xf numFmtId="0" fontId="23" fillId="0" borderId="62" xfId="17" applyFont="1" applyBorder="1" applyAlignment="1" applyProtection="1">
      <alignment horizontal="left" vertical="center" wrapText="1"/>
      <protection locked="0"/>
    </xf>
    <xf numFmtId="0" fontId="23" fillId="0" borderId="48" xfId="17" applyFont="1" applyBorder="1" applyAlignment="1">
      <alignment horizontal="left" vertical="center" wrapText="1"/>
    </xf>
    <xf numFmtId="0" fontId="23" fillId="0" borderId="10" xfId="17" applyFont="1" applyBorder="1" applyAlignment="1">
      <alignment horizontal="left" vertical="center" wrapText="1"/>
    </xf>
    <xf numFmtId="0" fontId="23" fillId="0" borderId="50" xfId="17" applyFont="1" applyBorder="1" applyAlignment="1">
      <alignment horizontal="left" vertical="center" wrapText="1"/>
    </xf>
    <xf numFmtId="0" fontId="23" fillId="0" borderId="28" xfId="17" applyFont="1" applyBorder="1" applyAlignment="1">
      <alignment horizontal="left" vertical="center" wrapText="1"/>
    </xf>
    <xf numFmtId="0" fontId="23" fillId="0" borderId="3" xfId="0" applyFont="1" applyBorder="1" applyAlignment="1">
      <alignment horizontal="center" vertical="center"/>
    </xf>
    <xf numFmtId="0" fontId="23" fillId="0" borderId="3" xfId="17" applyFont="1" applyBorder="1" applyAlignment="1" applyProtection="1">
      <alignment horizontal="left" vertical="center" wrapText="1"/>
      <protection locked="0"/>
    </xf>
    <xf numFmtId="0" fontId="23" fillId="0" borderId="35" xfId="17" applyFont="1" applyBorder="1" applyAlignment="1" applyProtection="1">
      <alignment horizontal="left" vertical="center" wrapText="1"/>
      <protection locked="0"/>
    </xf>
    <xf numFmtId="0" fontId="23" fillId="0" borderId="41" xfId="17" applyFont="1" applyBorder="1" applyAlignment="1">
      <alignment horizontal="left" vertical="center"/>
    </xf>
    <xf numFmtId="0" fontId="23" fillId="0" borderId="42" xfId="17" applyFont="1" applyBorder="1" applyAlignment="1">
      <alignment horizontal="left" vertical="center"/>
    </xf>
    <xf numFmtId="0" fontId="23" fillId="0" borderId="47" xfId="17" applyFont="1" applyBorder="1" applyAlignment="1">
      <alignment horizontal="left" vertical="center"/>
    </xf>
    <xf numFmtId="0" fontId="48" fillId="8" borderId="71" xfId="17" applyFont="1" applyFill="1" applyBorder="1" applyAlignment="1">
      <alignment vertical="center"/>
    </xf>
    <xf numFmtId="0" fontId="48" fillId="8" borderId="42" xfId="17" applyFont="1" applyFill="1" applyBorder="1" applyAlignment="1">
      <alignment vertical="center"/>
    </xf>
    <xf numFmtId="0" fontId="48" fillId="8" borderId="24" xfId="17" applyFont="1" applyFill="1" applyBorder="1" applyAlignment="1">
      <alignment vertical="center"/>
    </xf>
    <xf numFmtId="0" fontId="40" fillId="8" borderId="0" xfId="17" applyFont="1" applyFill="1" applyAlignment="1">
      <alignment horizontal="center" vertical="center"/>
    </xf>
    <xf numFmtId="0" fontId="23" fillId="0" borderId="41" xfId="17" applyFont="1" applyBorder="1" applyAlignment="1">
      <alignment vertical="center" wrapText="1"/>
    </xf>
    <xf numFmtId="0" fontId="23" fillId="0" borderId="42" xfId="17" applyFont="1" applyBorder="1" applyAlignment="1">
      <alignment vertical="center" wrapText="1"/>
    </xf>
    <xf numFmtId="0" fontId="23" fillId="0" borderId="47" xfId="17" applyFont="1" applyBorder="1" applyAlignment="1">
      <alignment vertical="center" wrapText="1"/>
    </xf>
    <xf numFmtId="0" fontId="23" fillId="0" borderId="43" xfId="17" applyFont="1" applyBorder="1" applyAlignment="1">
      <alignment vertical="center" wrapText="1"/>
    </xf>
    <xf numFmtId="0" fontId="23" fillId="0" borderId="54" xfId="17" applyFont="1" applyBorder="1" applyAlignment="1">
      <alignment vertical="center" wrapText="1"/>
    </xf>
    <xf numFmtId="0" fontId="23" fillId="0" borderId="44" xfId="17" applyFont="1" applyBorder="1" applyAlignment="1">
      <alignment vertical="center" wrapText="1"/>
    </xf>
    <xf numFmtId="0" fontId="22" fillId="0" borderId="69" xfId="17" applyFont="1" applyBorder="1" applyAlignment="1">
      <alignment horizontal="center" vertical="center" wrapText="1"/>
    </xf>
    <xf numFmtId="0" fontId="22" fillId="0" borderId="68" xfId="17" applyFont="1" applyBorder="1" applyAlignment="1">
      <alignment horizontal="center" vertical="center" wrapText="1"/>
    </xf>
    <xf numFmtId="0" fontId="22" fillId="0" borderId="67" xfId="17" applyFont="1" applyBorder="1" applyAlignment="1">
      <alignment horizontal="center" vertical="center" wrapText="1"/>
    </xf>
    <xf numFmtId="0" fontId="23" fillId="0" borderId="3" xfId="17" applyFont="1" applyBorder="1" applyAlignment="1">
      <alignment horizontal="center" vertical="center" wrapText="1"/>
    </xf>
    <xf numFmtId="0" fontId="23" fillId="8" borderId="8" xfId="17" applyFont="1" applyFill="1" applyBorder="1" applyAlignment="1" applyProtection="1">
      <alignment horizontal="left" vertical="center" wrapText="1"/>
      <protection locked="0"/>
    </xf>
    <xf numFmtId="0" fontId="23" fillId="8" borderId="19" xfId="17" applyFont="1" applyFill="1" applyBorder="1" applyAlignment="1" applyProtection="1">
      <alignment horizontal="left" vertical="center" wrapText="1"/>
      <protection locked="0"/>
    </xf>
    <xf numFmtId="0" fontId="23" fillId="8" borderId="62" xfId="17" applyFont="1" applyFill="1" applyBorder="1" applyAlignment="1" applyProtection="1">
      <alignment horizontal="left" vertical="center" wrapText="1"/>
      <protection locked="0"/>
    </xf>
    <xf numFmtId="0" fontId="23" fillId="0" borderId="56" xfId="17" applyFont="1" applyBorder="1" applyAlignment="1">
      <alignment horizontal="center" vertical="center" wrapText="1"/>
    </xf>
    <xf numFmtId="0" fontId="23" fillId="0" borderId="63" xfId="17" applyFont="1" applyBorder="1" applyAlignment="1" applyProtection="1">
      <alignment horizontal="left" vertical="center" wrapText="1"/>
      <protection locked="0"/>
    </xf>
    <xf numFmtId="0" fontId="23" fillId="0" borderId="54" xfId="17" applyFont="1" applyBorder="1" applyAlignment="1" applyProtection="1">
      <alignment horizontal="left" vertical="center" wrapText="1"/>
      <protection locked="0"/>
    </xf>
    <xf numFmtId="0" fontId="23" fillId="0" borderId="55" xfId="17" applyFont="1" applyBorder="1" applyAlignment="1" applyProtection="1">
      <alignment horizontal="left" vertical="center" wrapText="1"/>
      <protection locked="0"/>
    </xf>
    <xf numFmtId="10" fontId="23" fillId="5" borderId="8" xfId="1" applyNumberFormat="1" applyFont="1" applyFill="1" applyBorder="1" applyAlignment="1">
      <alignment horizontal="right" vertical="center" wrapText="1"/>
    </xf>
    <xf numFmtId="10" fontId="23" fillId="5" borderId="19" xfId="1" applyNumberFormat="1" applyFont="1" applyFill="1" applyBorder="1" applyAlignment="1">
      <alignment horizontal="right" vertical="center" wrapText="1"/>
    </xf>
    <xf numFmtId="10" fontId="23" fillId="5" borderId="2" xfId="1" applyNumberFormat="1" applyFont="1" applyFill="1" applyBorder="1" applyAlignment="1">
      <alignment horizontal="right" vertical="center" wrapText="1"/>
    </xf>
    <xf numFmtId="10" fontId="23" fillId="5" borderId="63" xfId="18" applyNumberFormat="1" applyFont="1" applyFill="1" applyBorder="1" applyAlignment="1">
      <alignment horizontal="right" vertical="center"/>
    </xf>
    <xf numFmtId="10" fontId="23" fillId="5" borderId="54" xfId="18" applyNumberFormat="1" applyFont="1" applyFill="1" applyBorder="1" applyAlignment="1">
      <alignment horizontal="right" vertical="center"/>
    </xf>
    <xf numFmtId="10" fontId="23" fillId="5" borderId="55" xfId="18" applyNumberFormat="1" applyFont="1" applyFill="1" applyBorder="1" applyAlignment="1">
      <alignment horizontal="right" vertical="center"/>
    </xf>
    <xf numFmtId="186" fontId="23" fillId="5" borderId="8" xfId="13" applyNumberFormat="1" applyFont="1" applyFill="1" applyBorder="1" applyAlignment="1">
      <alignment horizontal="right" vertical="center"/>
    </xf>
    <xf numFmtId="186" fontId="23" fillId="5" borderId="19" xfId="13" applyNumberFormat="1" applyFont="1" applyFill="1" applyBorder="1" applyAlignment="1">
      <alignment horizontal="right" vertical="center"/>
    </xf>
    <xf numFmtId="186" fontId="23" fillId="5" borderId="2" xfId="13" applyNumberFormat="1" applyFont="1" applyFill="1" applyBorder="1" applyAlignment="1">
      <alignment horizontal="right" vertical="center"/>
    </xf>
    <xf numFmtId="0" fontId="23" fillId="0" borderId="57" xfId="13" applyFont="1" applyBorder="1" applyAlignment="1" applyProtection="1">
      <alignment horizontal="left" vertical="center" wrapText="1"/>
      <protection locked="0"/>
    </xf>
    <xf numFmtId="0" fontId="23" fillId="0" borderId="23" xfId="13" applyFont="1" applyBorder="1" applyAlignment="1" applyProtection="1">
      <alignment horizontal="left" vertical="center" wrapText="1"/>
      <protection locked="0"/>
    </xf>
    <xf numFmtId="0" fontId="23" fillId="0" borderId="58" xfId="13" applyFont="1" applyBorder="1" applyAlignment="1" applyProtection="1">
      <alignment horizontal="left" vertical="center" wrapText="1"/>
      <protection locked="0"/>
    </xf>
    <xf numFmtId="0" fontId="23" fillId="0" borderId="49" xfId="13" applyFont="1" applyBorder="1" applyAlignment="1" applyProtection="1">
      <alignment horizontal="left" vertical="center" wrapText="1"/>
      <protection locked="0"/>
    </xf>
    <xf numFmtId="0" fontId="23" fillId="0" borderId="0" xfId="13" applyFont="1" applyAlignment="1" applyProtection="1">
      <alignment horizontal="left" vertical="center" wrapText="1"/>
      <protection locked="0"/>
    </xf>
    <xf numFmtId="0" fontId="23" fillId="0" borderId="59" xfId="13" applyFont="1" applyBorder="1" applyAlignment="1" applyProtection="1">
      <alignment horizontal="left" vertical="center" wrapText="1"/>
      <protection locked="0"/>
    </xf>
    <xf numFmtId="0" fontId="23" fillId="0" borderId="50" xfId="13" applyFont="1" applyBorder="1" applyAlignment="1" applyProtection="1">
      <alignment horizontal="left" vertical="center" wrapText="1"/>
      <protection locked="0"/>
    </xf>
    <xf numFmtId="0" fontId="23" fillId="0" borderId="28" xfId="13" applyFont="1" applyBorder="1" applyAlignment="1" applyProtection="1">
      <alignment horizontal="left" vertical="center" wrapText="1"/>
      <protection locked="0"/>
    </xf>
    <xf numFmtId="0" fontId="23" fillId="0" borderId="52" xfId="13" applyFont="1" applyBorder="1" applyAlignment="1" applyProtection="1">
      <alignment horizontal="left" vertical="center" wrapText="1"/>
      <protection locked="0"/>
    </xf>
    <xf numFmtId="0" fontId="23" fillId="0" borderId="8" xfId="13" applyFont="1" applyBorder="1" applyAlignment="1">
      <alignment horizontal="center" vertical="center" wrapText="1"/>
    </xf>
    <xf numFmtId="0" fontId="23" fillId="0" borderId="19" xfId="13" applyFont="1" applyBorder="1" applyAlignment="1">
      <alignment horizontal="center" vertical="center" wrapText="1"/>
    </xf>
    <xf numFmtId="0" fontId="23" fillId="0" borderId="2" xfId="13" applyFont="1" applyBorder="1" applyAlignment="1">
      <alignment horizontal="center" vertical="center" wrapText="1"/>
    </xf>
    <xf numFmtId="0" fontId="23" fillId="0" borderId="57" xfId="13" applyFont="1" applyBorder="1" applyAlignment="1">
      <alignment horizontal="center" vertical="center"/>
    </xf>
    <xf numFmtId="0" fontId="23" fillId="0" borderId="60" xfId="13" applyFont="1" applyBorder="1" applyAlignment="1">
      <alignment horizontal="center" vertical="center"/>
    </xf>
    <xf numFmtId="0" fontId="23" fillId="0" borderId="61" xfId="13" applyFont="1" applyBorder="1" applyAlignment="1">
      <alignment horizontal="center" vertical="center"/>
    </xf>
    <xf numFmtId="0" fontId="23" fillId="0" borderId="6" xfId="13" applyFont="1" applyBorder="1" applyAlignment="1">
      <alignment horizontal="center" vertical="center"/>
    </xf>
    <xf numFmtId="10" fontId="23" fillId="5" borderId="63" xfId="18" applyNumberFormat="1" applyFont="1" applyFill="1" applyBorder="1" applyAlignment="1">
      <alignment horizontal="right" vertical="center" wrapText="1"/>
    </xf>
    <xf numFmtId="10" fontId="23" fillId="5" borderId="54" xfId="18" applyNumberFormat="1" applyFont="1" applyFill="1" applyBorder="1" applyAlignment="1">
      <alignment horizontal="right" vertical="center" wrapText="1"/>
    </xf>
    <xf numFmtId="10" fontId="23" fillId="5" borderId="44" xfId="18" applyNumberFormat="1" applyFont="1" applyFill="1" applyBorder="1" applyAlignment="1">
      <alignment horizontal="right" vertical="center" wrapText="1"/>
    </xf>
    <xf numFmtId="3" fontId="23" fillId="0" borderId="53" xfId="13" applyNumberFormat="1" applyFont="1" applyBorder="1" applyAlignment="1">
      <alignment horizontal="center" vertical="center"/>
    </xf>
    <xf numFmtId="3" fontId="23" fillId="0" borderId="2" xfId="13" applyNumberFormat="1" applyFont="1" applyBorder="1" applyAlignment="1">
      <alignment horizontal="center" vertical="center"/>
    </xf>
    <xf numFmtId="186" fontId="23" fillId="5" borderId="63" xfId="13" applyNumberFormat="1" applyFont="1" applyFill="1" applyBorder="1" applyAlignment="1">
      <alignment horizontal="right" vertical="center"/>
    </xf>
    <xf numFmtId="186" fontId="23" fillId="5" borderId="54" xfId="13" applyNumberFormat="1" applyFont="1" applyFill="1" applyBorder="1" applyAlignment="1">
      <alignment horizontal="right" vertical="center"/>
    </xf>
    <xf numFmtId="186" fontId="23" fillId="5" borderId="44" xfId="13" applyNumberFormat="1" applyFont="1" applyFill="1" applyBorder="1" applyAlignment="1">
      <alignment horizontal="right" vertical="center"/>
    </xf>
    <xf numFmtId="176" fontId="23" fillId="5" borderId="63" xfId="18" applyNumberFormat="1" applyFont="1" applyFill="1" applyBorder="1" applyAlignment="1">
      <alignment horizontal="right" vertical="center" wrapText="1"/>
    </xf>
    <xf numFmtId="176" fontId="23" fillId="5" borderId="54" xfId="18" applyNumberFormat="1" applyFont="1" applyFill="1" applyBorder="1" applyAlignment="1">
      <alignment horizontal="right" vertical="center" wrapText="1"/>
    </xf>
    <xf numFmtId="176" fontId="23" fillId="5" borderId="44" xfId="18" applyNumberFormat="1" applyFont="1" applyFill="1" applyBorder="1" applyAlignment="1">
      <alignment horizontal="right" vertical="center" wrapText="1"/>
    </xf>
    <xf numFmtId="187" fontId="23" fillId="0" borderId="50" xfId="13" applyNumberFormat="1" applyFont="1" applyBorder="1" applyAlignment="1">
      <alignment horizontal="center" vertical="center"/>
    </xf>
    <xf numFmtId="187" fontId="23" fillId="0" borderId="51" xfId="13" applyNumberFormat="1" applyFont="1" applyBorder="1" applyAlignment="1">
      <alignment horizontal="center" vertical="center"/>
    </xf>
    <xf numFmtId="0" fontId="23" fillId="0" borderId="48" xfId="13" applyFont="1" applyBorder="1" applyAlignment="1">
      <alignment horizontal="center" vertical="center" wrapText="1"/>
    </xf>
    <xf numFmtId="0" fontId="23" fillId="0" borderId="10" xfId="13" applyFont="1" applyBorder="1" applyAlignment="1">
      <alignment horizontal="center" vertical="center" wrapText="1"/>
    </xf>
    <xf numFmtId="0" fontId="23" fillId="0" borderId="11" xfId="13" applyFont="1" applyBorder="1" applyAlignment="1">
      <alignment horizontal="center" vertical="center" wrapText="1"/>
    </xf>
    <xf numFmtId="0" fontId="23" fillId="0" borderId="49" xfId="13" applyFont="1" applyBorder="1" applyAlignment="1">
      <alignment horizontal="center" vertical="center" wrapText="1"/>
    </xf>
    <xf numFmtId="0" fontId="23" fillId="0" borderId="0" xfId="13" applyFont="1" applyAlignment="1">
      <alignment horizontal="center" vertical="center" wrapText="1"/>
    </xf>
    <xf numFmtId="0" fontId="23" fillId="0" borderId="13" xfId="13" applyFont="1" applyBorder="1" applyAlignment="1">
      <alignment horizontal="center" vertical="center" wrapText="1"/>
    </xf>
    <xf numFmtId="0" fontId="23" fillId="0" borderId="50" xfId="13" applyFont="1" applyBorder="1" applyAlignment="1">
      <alignment horizontal="center" vertical="center" wrapText="1"/>
    </xf>
    <xf numFmtId="0" fontId="23" fillId="0" borderId="28" xfId="13" applyFont="1" applyBorder="1" applyAlignment="1">
      <alignment horizontal="center" vertical="center" wrapText="1"/>
    </xf>
    <xf numFmtId="0" fontId="23" fillId="0" borderId="51" xfId="13" applyFont="1" applyBorder="1" applyAlignment="1">
      <alignment horizontal="center" vertical="center" wrapText="1"/>
    </xf>
    <xf numFmtId="0" fontId="23" fillId="8" borderId="26" xfId="13" applyFont="1" applyFill="1" applyBorder="1" applyAlignment="1" applyProtection="1">
      <alignment horizontal="left" vertical="center" shrinkToFit="1"/>
      <protection locked="0"/>
    </xf>
    <xf numFmtId="0" fontId="23" fillId="8" borderId="46" xfId="13" applyFont="1" applyFill="1" applyBorder="1" applyAlignment="1" applyProtection="1">
      <alignment horizontal="left" vertical="center" shrinkToFit="1"/>
      <protection locked="0"/>
    </xf>
    <xf numFmtId="0" fontId="23" fillId="8" borderId="74" xfId="13" applyFont="1" applyFill="1" applyBorder="1" applyAlignment="1" applyProtection="1">
      <alignment horizontal="left" vertical="center" shrinkToFit="1"/>
      <protection locked="0"/>
    </xf>
    <xf numFmtId="0" fontId="23" fillId="8" borderId="109" xfId="13" applyFont="1" applyFill="1" applyBorder="1" applyAlignment="1" applyProtection="1">
      <alignment horizontal="left" vertical="center" shrinkToFit="1"/>
      <protection locked="0"/>
    </xf>
    <xf numFmtId="0" fontId="41" fillId="8" borderId="0" xfId="13" applyFont="1" applyFill="1" applyAlignment="1">
      <alignment horizontal="left" vertical="center" wrapText="1"/>
    </xf>
    <xf numFmtId="0" fontId="41" fillId="8" borderId="0" xfId="13" applyFont="1" applyFill="1" applyAlignment="1">
      <alignment horizontal="left" vertical="center"/>
    </xf>
    <xf numFmtId="0" fontId="45" fillId="8" borderId="0" xfId="13" applyFont="1" applyFill="1" applyAlignment="1">
      <alignment horizontal="left" vertical="center" wrapText="1"/>
    </xf>
    <xf numFmtId="0" fontId="38" fillId="8" borderId="0" xfId="13" applyFont="1" applyFill="1" applyAlignment="1">
      <alignment horizontal="left" vertical="center" wrapText="1"/>
    </xf>
    <xf numFmtId="0" fontId="23" fillId="8" borderId="75" xfId="13" applyFont="1" applyFill="1" applyBorder="1" applyAlignment="1">
      <alignment horizontal="left" vertical="center"/>
    </xf>
    <xf numFmtId="0" fontId="23" fillId="8" borderId="74" xfId="13" applyFont="1" applyFill="1" applyBorder="1" applyAlignment="1">
      <alignment horizontal="left" vertical="center"/>
    </xf>
    <xf numFmtId="0" fontId="23" fillId="8" borderId="25" xfId="13" applyFont="1" applyFill="1" applyBorder="1" applyAlignment="1">
      <alignment horizontal="left" vertical="center"/>
    </xf>
    <xf numFmtId="0" fontId="23" fillId="8" borderId="26" xfId="13" applyFont="1" applyFill="1" applyBorder="1" applyAlignment="1">
      <alignment horizontal="left" vertical="center"/>
    </xf>
    <xf numFmtId="10" fontId="23" fillId="5" borderId="8" xfId="18" applyNumberFormat="1" applyFont="1" applyFill="1" applyBorder="1" applyAlignment="1">
      <alignment horizontal="right" vertical="center"/>
    </xf>
    <xf numFmtId="10" fontId="23" fillId="5" borderId="19" xfId="18" applyNumberFormat="1" applyFont="1" applyFill="1" applyBorder="1" applyAlignment="1">
      <alignment horizontal="right" vertical="center"/>
    </xf>
    <xf numFmtId="10" fontId="23" fillId="5" borderId="62" xfId="18" applyNumberFormat="1" applyFont="1" applyFill="1" applyBorder="1" applyAlignment="1">
      <alignment horizontal="right" vertical="center"/>
    </xf>
    <xf numFmtId="0" fontId="23" fillId="8" borderId="77" xfId="13" applyFont="1" applyFill="1" applyBorder="1" applyAlignment="1">
      <alignment horizontal="left" vertical="center"/>
    </xf>
    <xf numFmtId="0" fontId="23" fillId="8" borderId="76" xfId="13" applyFont="1" applyFill="1" applyBorder="1" applyAlignment="1">
      <alignment horizontal="left" vertical="center"/>
    </xf>
    <xf numFmtId="0" fontId="23" fillId="0" borderId="71" xfId="13" applyFont="1" applyBorder="1" applyAlignment="1">
      <alignment horizontal="center" vertical="center"/>
    </xf>
    <xf numFmtId="0" fontId="23" fillId="0" borderId="42" xfId="13" applyFont="1" applyBorder="1" applyAlignment="1">
      <alignment horizontal="center" vertical="center"/>
    </xf>
    <xf numFmtId="0" fontId="23" fillId="0" borderId="24" xfId="13" applyFont="1" applyBorder="1" applyAlignment="1">
      <alignment horizontal="center" vertical="center"/>
    </xf>
    <xf numFmtId="190" fontId="23" fillId="5" borderId="63" xfId="13" applyNumberFormat="1" applyFont="1" applyFill="1" applyBorder="1" applyAlignment="1">
      <alignment horizontal="right" vertical="center"/>
    </xf>
    <xf numFmtId="190" fontId="23" fillId="5" borderId="54" xfId="13" applyNumberFormat="1" applyFont="1" applyFill="1" applyBorder="1" applyAlignment="1">
      <alignment horizontal="right" vertical="center"/>
    </xf>
    <xf numFmtId="190" fontId="23" fillId="5" borderId="55" xfId="13" applyNumberFormat="1" applyFont="1" applyFill="1" applyBorder="1" applyAlignment="1">
      <alignment horizontal="right" vertical="center"/>
    </xf>
    <xf numFmtId="0" fontId="23" fillId="0" borderId="47" xfId="13" applyFont="1" applyBorder="1" applyAlignment="1">
      <alignment horizontal="center" vertical="center"/>
    </xf>
    <xf numFmtId="176" fontId="23" fillId="5" borderId="8" xfId="18" applyNumberFormat="1" applyFont="1" applyFill="1" applyBorder="1" applyAlignment="1">
      <alignment horizontal="right" vertical="center" wrapText="1"/>
    </xf>
    <xf numFmtId="176" fontId="23" fillId="5" borderId="19" xfId="18" applyNumberFormat="1" applyFont="1" applyFill="1" applyBorder="1" applyAlignment="1">
      <alignment horizontal="right" vertical="center" wrapText="1"/>
    </xf>
    <xf numFmtId="176" fontId="23" fillId="5" borderId="2" xfId="18" applyNumberFormat="1" applyFont="1" applyFill="1" applyBorder="1" applyAlignment="1">
      <alignment horizontal="right" vertical="center" wrapText="1"/>
    </xf>
    <xf numFmtId="0" fontId="23" fillId="0" borderId="39" xfId="13" applyFont="1" applyBorder="1" applyAlignment="1">
      <alignment horizontal="center" vertical="center"/>
    </xf>
    <xf numFmtId="0" fontId="23" fillId="0" borderId="37" xfId="13" applyFont="1" applyBorder="1" applyAlignment="1">
      <alignment horizontal="center" vertical="center"/>
    </xf>
    <xf numFmtId="0" fontId="23" fillId="0" borderId="43" xfId="13" applyFont="1" applyBorder="1" applyAlignment="1">
      <alignment vertical="center"/>
    </xf>
    <xf numFmtId="0" fontId="23" fillId="0" borderId="44" xfId="13" applyFont="1" applyBorder="1" applyAlignment="1">
      <alignment vertical="center"/>
    </xf>
    <xf numFmtId="188" fontId="23" fillId="0" borderId="42" xfId="13" applyNumberFormat="1" applyFont="1" applyBorder="1" applyAlignment="1" applyProtection="1">
      <alignment horizontal="center" vertical="center"/>
      <protection locked="0"/>
    </xf>
    <xf numFmtId="0" fontId="23" fillId="8" borderId="57" xfId="13" applyFont="1" applyFill="1" applyBorder="1" applyAlignment="1">
      <alignment horizontal="center" vertical="center" wrapText="1"/>
    </xf>
    <xf numFmtId="0" fontId="23" fillId="8" borderId="23" xfId="13" applyFont="1" applyFill="1" applyBorder="1" applyAlignment="1">
      <alignment horizontal="center" vertical="center" wrapText="1"/>
    </xf>
    <xf numFmtId="0" fontId="23" fillId="8" borderId="73" xfId="13" applyFont="1" applyFill="1" applyBorder="1" applyAlignment="1" applyProtection="1">
      <alignment horizontal="left" vertical="center" shrinkToFit="1"/>
      <protection locked="0"/>
    </xf>
    <xf numFmtId="0" fontId="23" fillId="8" borderId="54" xfId="13" applyFont="1" applyFill="1" applyBorder="1" applyAlignment="1" applyProtection="1">
      <alignment horizontal="left" vertical="center" shrinkToFit="1"/>
      <protection locked="0"/>
    </xf>
    <xf numFmtId="0" fontId="23" fillId="8" borderId="55" xfId="13" applyFont="1" applyFill="1" applyBorder="1" applyAlignment="1" applyProtection="1">
      <alignment horizontal="left" vertical="center" shrinkToFit="1"/>
      <protection locked="0"/>
    </xf>
    <xf numFmtId="0" fontId="23" fillId="6" borderId="28" xfId="13" applyFont="1" applyFill="1" applyBorder="1" applyAlignment="1">
      <alignment horizontal="left" vertical="center"/>
    </xf>
    <xf numFmtId="0" fontId="23" fillId="8" borderId="76" xfId="13" applyFont="1" applyFill="1" applyBorder="1" applyAlignment="1" applyProtection="1">
      <alignment horizontal="left" vertical="center" shrinkToFit="1"/>
      <protection locked="0"/>
    </xf>
    <xf numFmtId="0" fontId="23" fillId="8" borderId="110" xfId="13" applyFont="1" applyFill="1" applyBorder="1" applyAlignment="1" applyProtection="1">
      <alignment horizontal="left" vertical="center" shrinkToFit="1"/>
      <protection locked="0"/>
    </xf>
    <xf numFmtId="0" fontId="23" fillId="8" borderId="78" xfId="13" applyFont="1" applyFill="1" applyBorder="1" applyAlignment="1">
      <alignment horizontal="left" vertical="center"/>
    </xf>
    <xf numFmtId="0" fontId="23" fillId="8" borderId="19" xfId="13" applyFont="1" applyFill="1" applyBorder="1" applyAlignment="1">
      <alignment horizontal="left" vertical="center"/>
    </xf>
    <xf numFmtId="0" fontId="23" fillId="6" borderId="19" xfId="13" applyFont="1" applyFill="1" applyBorder="1" applyAlignment="1">
      <alignment horizontal="left" vertical="center" shrinkToFit="1"/>
    </xf>
    <xf numFmtId="0" fontId="23" fillId="6" borderId="22" xfId="13" applyFont="1" applyFill="1" applyBorder="1" applyAlignment="1">
      <alignment horizontal="left" vertical="center" shrinkToFit="1"/>
    </xf>
    <xf numFmtId="188" fontId="23" fillId="8" borderId="42" xfId="13" applyNumberFormat="1" applyFont="1" applyFill="1" applyBorder="1" applyAlignment="1">
      <alignment horizontal="center" vertical="center"/>
    </xf>
    <xf numFmtId="188" fontId="23" fillId="8" borderId="24" xfId="13" applyNumberFormat="1" applyFont="1" applyFill="1" applyBorder="1" applyAlignment="1">
      <alignment horizontal="center" vertical="center"/>
    </xf>
    <xf numFmtId="0" fontId="23" fillId="8" borderId="10" xfId="13" applyFont="1" applyFill="1" applyBorder="1" applyAlignment="1" applyProtection="1">
      <alignment horizontal="left" vertical="center" shrinkToFit="1"/>
      <protection locked="0"/>
    </xf>
    <xf numFmtId="0" fontId="23" fillId="8" borderId="36" xfId="13" applyFont="1" applyFill="1" applyBorder="1" applyAlignment="1" applyProtection="1">
      <alignment horizontal="left" vertical="center" shrinkToFit="1"/>
      <protection locked="0"/>
    </xf>
    <xf numFmtId="0" fontId="23" fillId="6" borderId="10" xfId="13" applyFont="1" applyFill="1" applyBorder="1" applyAlignment="1">
      <alignment horizontal="left" vertical="center"/>
    </xf>
    <xf numFmtId="0" fontId="23" fillId="0" borderId="45" xfId="13" applyFont="1" applyBorder="1" applyAlignment="1">
      <alignment horizontal="center" vertical="center"/>
    </xf>
    <xf numFmtId="0" fontId="23" fillId="0" borderId="3" xfId="13" applyFont="1" applyBorder="1" applyAlignment="1">
      <alignment horizontal="center" vertical="center"/>
    </xf>
    <xf numFmtId="177" fontId="23" fillId="5" borderId="8" xfId="13" applyNumberFormat="1" applyFont="1" applyFill="1" applyBorder="1" applyAlignment="1">
      <alignment horizontal="right" vertical="center"/>
    </xf>
    <xf numFmtId="177" fontId="23" fillId="5" borderId="19" xfId="13" applyNumberFormat="1" applyFont="1" applyFill="1" applyBorder="1" applyAlignment="1">
      <alignment horizontal="right" vertical="center"/>
    </xf>
    <xf numFmtId="177" fontId="23" fillId="5" borderId="2" xfId="13" applyNumberFormat="1" applyFont="1" applyFill="1" applyBorder="1" applyAlignment="1">
      <alignment horizontal="right" vertical="center"/>
    </xf>
    <xf numFmtId="0" fontId="23" fillId="0" borderId="67" xfId="13" applyFont="1" applyBorder="1" applyAlignment="1">
      <alignment horizontal="center" vertical="center"/>
    </xf>
    <xf numFmtId="0" fontId="23" fillId="0" borderId="56" xfId="13" applyFont="1" applyBorder="1" applyAlignment="1">
      <alignment horizontal="center" vertical="center"/>
    </xf>
    <xf numFmtId="177" fontId="23" fillId="5" borderId="63" xfId="13" applyNumberFormat="1" applyFont="1" applyFill="1" applyBorder="1" applyAlignment="1">
      <alignment horizontal="right" vertical="center"/>
    </xf>
    <xf numFmtId="177" fontId="23" fillId="5" borderId="54" xfId="13" applyNumberFormat="1" applyFont="1" applyFill="1" applyBorder="1" applyAlignment="1">
      <alignment horizontal="right" vertical="center"/>
    </xf>
    <xf numFmtId="177" fontId="23" fillId="5" borderId="44" xfId="13" applyNumberFormat="1" applyFont="1" applyFill="1" applyBorder="1" applyAlignment="1">
      <alignment horizontal="right" vertical="center"/>
    </xf>
    <xf numFmtId="0" fontId="13" fillId="0" borderId="19" xfId="13" applyBorder="1" applyAlignment="1">
      <alignment horizontal="center"/>
    </xf>
    <xf numFmtId="0" fontId="13" fillId="0" borderId="2" xfId="13" applyBorder="1" applyAlignment="1">
      <alignment horizontal="center"/>
    </xf>
    <xf numFmtId="177" fontId="23" fillId="8" borderId="0" xfId="13" applyNumberFormat="1" applyFont="1" applyFill="1" applyAlignment="1">
      <alignment horizontal="left" vertical="center"/>
    </xf>
    <xf numFmtId="0" fontId="18" fillId="0" borderId="41" xfId="13" applyFont="1" applyBorder="1" applyAlignment="1">
      <alignment horizontal="center" vertical="center" wrapText="1"/>
    </xf>
    <xf numFmtId="0" fontId="18" fillId="0" borderId="42" xfId="13" applyFont="1" applyBorder="1" applyAlignment="1">
      <alignment horizontal="center" vertical="center" wrapText="1"/>
    </xf>
    <xf numFmtId="0" fontId="18" fillId="0" borderId="24" xfId="13" applyFont="1" applyBorder="1" applyAlignment="1">
      <alignment horizontal="center" vertical="center" wrapText="1"/>
    </xf>
    <xf numFmtId="10" fontId="23" fillId="5" borderId="43" xfId="13" applyNumberFormat="1" applyFont="1" applyFill="1" applyBorder="1" applyAlignment="1">
      <alignment horizontal="right" vertical="center"/>
    </xf>
    <xf numFmtId="10" fontId="23" fillId="5" borderId="54" xfId="13" applyNumberFormat="1" applyFont="1" applyFill="1" applyBorder="1" applyAlignment="1">
      <alignment horizontal="right" vertical="center"/>
    </xf>
    <xf numFmtId="10" fontId="23" fillId="5" borderId="55" xfId="13" applyNumberFormat="1" applyFont="1" applyFill="1" applyBorder="1" applyAlignment="1">
      <alignment horizontal="right" vertical="center"/>
    </xf>
    <xf numFmtId="0" fontId="23" fillId="0" borderId="62" xfId="13" applyFont="1" applyBorder="1" applyAlignment="1">
      <alignment horizontal="center" vertical="center" wrapText="1"/>
    </xf>
    <xf numFmtId="177" fontId="23" fillId="5" borderId="62" xfId="13" applyNumberFormat="1" applyFont="1" applyFill="1" applyBorder="1" applyAlignment="1">
      <alignment horizontal="right" vertical="center"/>
    </xf>
    <xf numFmtId="177" fontId="23" fillId="5" borderId="55" xfId="13" applyNumberFormat="1" applyFont="1" applyFill="1" applyBorder="1" applyAlignment="1">
      <alignment horizontal="right" vertical="center"/>
    </xf>
    <xf numFmtId="177" fontId="23" fillId="0" borderId="0" xfId="13" applyNumberFormat="1" applyFont="1" applyAlignment="1">
      <alignment horizontal="center" vertical="center"/>
    </xf>
    <xf numFmtId="0" fontId="23" fillId="6" borderId="10" xfId="13" applyFont="1" applyFill="1" applyBorder="1" applyAlignment="1">
      <alignment horizontal="left" vertical="center" shrinkToFit="1"/>
    </xf>
    <xf numFmtId="0" fontId="23" fillId="6" borderId="29" xfId="13" applyFont="1" applyFill="1" applyBorder="1" applyAlignment="1">
      <alignment horizontal="left" vertical="center" shrinkToFit="1"/>
    </xf>
    <xf numFmtId="190" fontId="23" fillId="5" borderId="33" xfId="13" applyNumberFormat="1" applyFont="1" applyFill="1" applyBorder="1" applyAlignment="1">
      <alignment horizontal="right" vertical="center"/>
    </xf>
    <xf numFmtId="0" fontId="23" fillId="0" borderId="38" xfId="13" applyFont="1" applyBorder="1" applyAlignment="1">
      <alignment horizontal="center" vertical="center"/>
    </xf>
    <xf numFmtId="0" fontId="23" fillId="0" borderId="45" xfId="13" applyFont="1" applyBorder="1" applyAlignment="1">
      <alignment horizontal="center" vertical="center" wrapText="1"/>
    </xf>
    <xf numFmtId="0" fontId="23" fillId="0" borderId="3" xfId="13" applyFont="1" applyBorder="1" applyAlignment="1">
      <alignment horizontal="center" vertical="center" wrapText="1"/>
    </xf>
    <xf numFmtId="0" fontId="23" fillId="0" borderId="35" xfId="13" applyFont="1" applyBorder="1" applyAlignment="1">
      <alignment horizontal="center" vertical="center" wrapText="1"/>
    </xf>
    <xf numFmtId="176" fontId="23" fillId="5" borderId="40" xfId="18" applyNumberFormat="1" applyFont="1" applyFill="1" applyBorder="1" applyAlignment="1">
      <alignment horizontal="right" vertical="center" wrapText="1"/>
    </xf>
    <xf numFmtId="176" fontId="23" fillId="5" borderId="33" xfId="18" applyNumberFormat="1" applyFont="1" applyFill="1" applyBorder="1" applyAlignment="1">
      <alignment horizontal="right" vertical="center" wrapText="1"/>
    </xf>
    <xf numFmtId="10" fontId="23" fillId="5" borderId="33" xfId="18" applyNumberFormat="1" applyFont="1" applyFill="1" applyBorder="1" applyAlignment="1">
      <alignment horizontal="right" vertical="center" wrapText="1"/>
    </xf>
    <xf numFmtId="176" fontId="23" fillId="5" borderId="33" xfId="18" applyNumberFormat="1" applyFont="1" applyFill="1" applyBorder="1" applyAlignment="1">
      <alignment horizontal="right" vertical="center"/>
    </xf>
    <xf numFmtId="10" fontId="23" fillId="5" borderId="33" xfId="18" applyNumberFormat="1" applyFont="1" applyFill="1" applyBorder="1" applyAlignment="1">
      <alignment horizontal="right" vertical="center"/>
    </xf>
    <xf numFmtId="10" fontId="23" fillId="5" borderId="34" xfId="18" applyNumberFormat="1" applyFont="1" applyFill="1" applyBorder="1" applyAlignment="1">
      <alignment horizontal="right" vertical="center"/>
    </xf>
    <xf numFmtId="0" fontId="130" fillId="8" borderId="0" xfId="13" applyFont="1" applyFill="1" applyAlignment="1">
      <alignment horizontal="left" vertical="center" wrapText="1"/>
    </xf>
    <xf numFmtId="0" fontId="23" fillId="0" borderId="23" xfId="13" applyFont="1" applyBorder="1" applyAlignment="1">
      <alignment horizontal="center" vertical="center"/>
    </xf>
    <xf numFmtId="0" fontId="23" fillId="0" borderId="7" xfId="13" applyFont="1" applyBorder="1" applyAlignment="1">
      <alignment horizontal="center" vertical="center"/>
    </xf>
    <xf numFmtId="0" fontId="23" fillId="0" borderId="161" xfId="13" applyFont="1" applyBorder="1" applyAlignment="1">
      <alignment horizontal="center" vertical="center"/>
    </xf>
    <xf numFmtId="177" fontId="18" fillId="0" borderId="8" xfId="13" applyNumberFormat="1" applyFont="1" applyBorder="1" applyAlignment="1">
      <alignment horizontal="center" vertical="center" wrapText="1"/>
    </xf>
    <xf numFmtId="177" fontId="18" fillId="0" borderId="2" xfId="13" applyNumberFormat="1" applyFont="1" applyBorder="1" applyAlignment="1">
      <alignment horizontal="center" vertical="center" wrapText="1"/>
    </xf>
    <xf numFmtId="177" fontId="23" fillId="0" borderId="8" xfId="13" applyNumberFormat="1" applyFont="1" applyBorder="1" applyAlignment="1">
      <alignment horizontal="center" vertical="center" wrapText="1"/>
    </xf>
    <xf numFmtId="177" fontId="23" fillId="0" borderId="2" xfId="13" applyNumberFormat="1" applyFont="1" applyBorder="1" applyAlignment="1">
      <alignment horizontal="center" vertical="center" wrapText="1"/>
    </xf>
    <xf numFmtId="177" fontId="23" fillId="0" borderId="62" xfId="13" applyNumberFormat="1" applyFont="1" applyBorder="1" applyAlignment="1">
      <alignment horizontal="center" vertical="center" wrapText="1"/>
    </xf>
    <xf numFmtId="177" fontId="23" fillId="0" borderId="19" xfId="13" applyNumberFormat="1" applyFont="1" applyBorder="1" applyAlignment="1">
      <alignment horizontal="center" vertical="center" wrapText="1"/>
    </xf>
    <xf numFmtId="177" fontId="23" fillId="0" borderId="19" xfId="13" applyNumberFormat="1" applyFont="1" applyBorder="1" applyAlignment="1">
      <alignment horizontal="right" vertical="center"/>
    </xf>
    <xf numFmtId="177" fontId="23" fillId="0" borderId="62" xfId="13" applyNumberFormat="1" applyFont="1" applyBorder="1" applyAlignment="1">
      <alignment horizontal="right" vertical="center"/>
    </xf>
    <xf numFmtId="0" fontId="23" fillId="0" borderId="8" xfId="13" applyFont="1" applyBorder="1" applyAlignment="1">
      <alignment horizontal="center" vertical="center"/>
    </xf>
    <xf numFmtId="177" fontId="23" fillId="5" borderId="8" xfId="13" applyNumberFormat="1" applyFont="1" applyFill="1" applyBorder="1" applyAlignment="1">
      <alignment horizontal="center" vertical="center"/>
    </xf>
    <xf numFmtId="177" fontId="23" fillId="5" borderId="2" xfId="13" applyNumberFormat="1" applyFont="1" applyFill="1" applyBorder="1" applyAlignment="1">
      <alignment horizontal="center" vertical="center"/>
    </xf>
    <xf numFmtId="177" fontId="23" fillId="0" borderId="8" xfId="13" applyNumberFormat="1" applyFont="1" applyBorder="1" applyAlignment="1">
      <alignment horizontal="right" vertical="center"/>
    </xf>
    <xf numFmtId="177" fontId="23" fillId="0" borderId="2" xfId="13" applyNumberFormat="1" applyFont="1" applyBorder="1" applyAlignment="1">
      <alignment horizontal="right" vertical="center"/>
    </xf>
    <xf numFmtId="177" fontId="23" fillId="0" borderId="54" xfId="13" applyNumberFormat="1" applyFont="1" applyBorder="1" applyAlignment="1">
      <alignment horizontal="right" vertical="center"/>
    </xf>
    <xf numFmtId="177" fontId="23" fillId="0" borderId="55" xfId="13" applyNumberFormat="1" applyFont="1" applyBorder="1" applyAlignment="1">
      <alignment horizontal="right" vertical="center"/>
    </xf>
    <xf numFmtId="0" fontId="23" fillId="0" borderId="214" xfId="13" applyFont="1" applyBorder="1" applyAlignment="1" applyProtection="1">
      <alignment horizontal="left" vertical="center" wrapText="1"/>
      <protection locked="0"/>
    </xf>
    <xf numFmtId="0" fontId="23" fillId="0" borderId="215" xfId="13" applyFont="1" applyBorder="1" applyAlignment="1" applyProtection="1">
      <alignment horizontal="left" vertical="center" wrapText="1"/>
      <protection locked="0"/>
    </xf>
    <xf numFmtId="0" fontId="23" fillId="0" borderId="216" xfId="13" applyFont="1" applyBorder="1" applyAlignment="1" applyProtection="1">
      <alignment horizontal="left" vertical="center" wrapText="1"/>
      <protection locked="0"/>
    </xf>
    <xf numFmtId="0" fontId="23" fillId="0" borderId="27" xfId="13" applyFont="1" applyBorder="1" applyAlignment="1">
      <alignment horizontal="center" vertical="center"/>
    </xf>
    <xf numFmtId="177" fontId="23" fillId="0" borderId="63" xfId="13" applyNumberFormat="1" applyFont="1" applyBorder="1" applyAlignment="1">
      <alignment horizontal="right" vertical="center"/>
    </xf>
    <xf numFmtId="177" fontId="23" fillId="0" borderId="44" xfId="13" applyNumberFormat="1" applyFont="1" applyBorder="1" applyAlignment="1">
      <alignment horizontal="right" vertical="center"/>
    </xf>
    <xf numFmtId="0" fontId="20" fillId="8" borderId="9" xfId="0" applyFont="1" applyFill="1" applyBorder="1" applyAlignment="1">
      <alignment vertical="center" wrapText="1"/>
    </xf>
    <xf numFmtId="0" fontId="20" fillId="8" borderId="11" xfId="0" applyFont="1" applyFill="1" applyBorder="1" applyAlignment="1">
      <alignment vertical="center" wrapText="1"/>
    </xf>
    <xf numFmtId="0" fontId="20" fillId="8" borderId="14" xfId="0" applyFont="1" applyFill="1" applyBorder="1" applyAlignment="1">
      <alignment vertical="center" wrapText="1"/>
    </xf>
    <xf numFmtId="0" fontId="20" fillId="8" borderId="6" xfId="0" applyFont="1" applyFill="1" applyBorder="1" applyAlignment="1">
      <alignment vertical="center" wrapText="1"/>
    </xf>
    <xf numFmtId="0" fontId="59" fillId="8" borderId="12" xfId="0" applyFont="1" applyFill="1" applyBorder="1" applyAlignment="1">
      <alignment vertical="center" wrapText="1"/>
    </xf>
    <xf numFmtId="0" fontId="59" fillId="8" borderId="0" xfId="0" applyFont="1" applyFill="1" applyAlignment="1">
      <alignment vertical="center" wrapText="1"/>
    </xf>
    <xf numFmtId="0" fontId="20" fillId="8" borderId="8" xfId="0" applyFont="1" applyFill="1" applyBorder="1" applyAlignment="1">
      <alignment horizontal="left" vertical="center"/>
    </xf>
    <xf numFmtId="0" fontId="20" fillId="8" borderId="2" xfId="0" applyFont="1" applyFill="1" applyBorder="1" applyAlignment="1">
      <alignment horizontal="left" vertical="center"/>
    </xf>
    <xf numFmtId="55" fontId="20" fillId="8" borderId="8" xfId="0" applyNumberFormat="1" applyFont="1" applyFill="1" applyBorder="1" applyAlignment="1">
      <alignment horizontal="left" vertical="center"/>
    </xf>
    <xf numFmtId="55" fontId="20" fillId="8" borderId="2" xfId="0" applyNumberFormat="1" applyFont="1" applyFill="1" applyBorder="1" applyAlignment="1">
      <alignment horizontal="left" vertical="center"/>
    </xf>
    <xf numFmtId="0" fontId="59" fillId="8" borderId="0" xfId="0" applyFont="1" applyFill="1" applyAlignment="1">
      <alignment horizontal="left" vertical="center"/>
    </xf>
    <xf numFmtId="0" fontId="20" fillId="8" borderId="3" xfId="0" applyFont="1" applyFill="1" applyBorder="1" applyAlignment="1">
      <alignment horizontal="center" vertical="center"/>
    </xf>
    <xf numFmtId="55" fontId="20" fillId="8" borderId="8" xfId="0" applyNumberFormat="1" applyFont="1" applyFill="1" applyBorder="1" applyAlignment="1">
      <alignment horizontal="left" vertical="center" wrapText="1"/>
    </xf>
    <xf numFmtId="0" fontId="20" fillId="8" borderId="5" xfId="0" applyFont="1" applyFill="1" applyBorder="1" applyAlignment="1" applyProtection="1">
      <alignment horizontal="center" vertical="center"/>
      <protection locked="0"/>
    </xf>
    <xf numFmtId="0" fontId="20" fillId="8" borderId="18" xfId="0" applyFont="1" applyFill="1" applyBorder="1" applyAlignment="1" applyProtection="1">
      <alignment horizontal="center" vertical="center"/>
      <protection locked="0"/>
    </xf>
    <xf numFmtId="0" fontId="20" fillId="8" borderId="4" xfId="0" applyFont="1" applyFill="1" applyBorder="1" applyAlignment="1" applyProtection="1">
      <alignment horizontal="center" vertical="center"/>
      <protection locked="0"/>
    </xf>
    <xf numFmtId="0" fontId="30" fillId="8" borderId="0" xfId="0" applyFont="1" applyFill="1" applyAlignment="1">
      <alignment vertical="center" wrapText="1"/>
    </xf>
    <xf numFmtId="0" fontId="97" fillId="37" borderId="126" xfId="0" applyFont="1" applyFill="1" applyBorder="1" applyAlignment="1">
      <alignment horizontal="left" vertical="center" wrapText="1"/>
    </xf>
    <xf numFmtId="0" fontId="97" fillId="37" borderId="162" xfId="0" applyFont="1" applyFill="1" applyBorder="1" applyAlignment="1">
      <alignment horizontal="left" vertical="center"/>
    </xf>
    <xf numFmtId="0" fontId="97" fillId="37" borderId="127" xfId="0" applyFont="1" applyFill="1" applyBorder="1" applyAlignment="1">
      <alignment horizontal="left" vertical="center"/>
    </xf>
    <xf numFmtId="0" fontId="0" fillId="0" borderId="8" xfId="0" applyBorder="1" applyAlignment="1">
      <alignment horizontal="left" vertical="top" wrapText="1"/>
    </xf>
    <xf numFmtId="0" fontId="0" fillId="0" borderId="9" xfId="0" applyBorder="1" applyAlignment="1">
      <alignment horizontal="left" vertical="center"/>
    </xf>
    <xf numFmtId="0" fontId="0" fillId="0" borderId="11" xfId="0" applyBorder="1" applyAlignment="1">
      <alignment horizontal="left" vertical="center"/>
    </xf>
    <xf numFmtId="0" fontId="0" fillId="0" borderId="14" xfId="0" applyBorder="1" applyAlignment="1">
      <alignment horizontal="left" vertical="center"/>
    </xf>
    <xf numFmtId="0" fontId="0" fillId="0" borderId="6" xfId="0" applyBorder="1" applyAlignment="1">
      <alignment horizontal="left" vertical="center"/>
    </xf>
    <xf numFmtId="0" fontId="20" fillId="0" borderId="0" xfId="3" applyFont="1" applyAlignment="1">
      <alignment horizontal="center" vertical="center" wrapText="1"/>
    </xf>
    <xf numFmtId="0" fontId="0" fillId="8" borderId="13" xfId="0" applyFill="1" applyBorder="1" applyAlignment="1">
      <alignment horizontal="right" vertical="center"/>
    </xf>
    <xf numFmtId="0" fontId="20" fillId="0" borderId="5" xfId="3" applyFont="1" applyBorder="1" applyAlignment="1">
      <alignment horizontal="center" vertical="center"/>
    </xf>
    <xf numFmtId="0" fontId="20" fillId="0" borderId="4" xfId="3" applyFont="1" applyBorder="1" applyAlignment="1">
      <alignment horizontal="center" vertical="center"/>
    </xf>
    <xf numFmtId="0" fontId="20" fillId="0" borderId="9" xfId="0" applyFont="1" applyBorder="1" applyAlignment="1">
      <alignment horizontal="left" vertical="center" wrapText="1"/>
    </xf>
    <xf numFmtId="0" fontId="20" fillId="0" borderId="11" xfId="0" applyFont="1" applyBorder="1" applyAlignment="1">
      <alignment horizontal="left" vertical="center" wrapText="1"/>
    </xf>
    <xf numFmtId="0" fontId="20" fillId="0" borderId="12" xfId="0" applyFont="1" applyBorder="1" applyAlignment="1">
      <alignment horizontal="left" vertical="center" wrapText="1"/>
    </xf>
    <xf numFmtId="0" fontId="20" fillId="0" borderId="14" xfId="0" applyFont="1" applyBorder="1" applyAlignment="1">
      <alignment horizontal="left" vertical="center" wrapText="1"/>
    </xf>
    <xf numFmtId="0" fontId="20" fillId="0" borderId="9" xfId="0" applyFont="1" applyBorder="1" applyAlignment="1">
      <alignment horizontal="left" vertical="center"/>
    </xf>
    <xf numFmtId="0" fontId="20" fillId="0" borderId="19" xfId="0" applyFont="1" applyBorder="1" applyAlignment="1">
      <alignment horizontal="left" vertical="center"/>
    </xf>
    <xf numFmtId="0" fontId="20" fillId="0" borderId="2" xfId="0" applyFont="1" applyBorder="1" applyAlignment="1">
      <alignment horizontal="left" vertical="center"/>
    </xf>
    <xf numFmtId="0" fontId="20" fillId="0" borderId="8" xfId="0" applyFont="1" applyBorder="1" applyAlignment="1">
      <alignment horizontal="left" vertical="center" wrapText="1"/>
    </xf>
    <xf numFmtId="0" fontId="20" fillId="0" borderId="2" xfId="0" applyFont="1" applyBorder="1" applyAlignment="1">
      <alignment horizontal="left" vertical="center" wrapText="1"/>
    </xf>
    <xf numFmtId="0" fontId="20" fillId="5" borderId="8" xfId="0" applyFont="1" applyFill="1" applyBorder="1" applyAlignment="1">
      <alignment horizontal="center" vertical="center"/>
    </xf>
    <xf numFmtId="0" fontId="20" fillId="5" borderId="22" xfId="0" applyFont="1" applyFill="1" applyBorder="1" applyAlignment="1">
      <alignment horizontal="center" vertical="center"/>
    </xf>
    <xf numFmtId="0" fontId="20" fillId="34" borderId="42" xfId="0" applyFont="1" applyFill="1" applyBorder="1" applyAlignment="1">
      <alignment horizontal="left" vertical="center" wrapText="1"/>
    </xf>
    <xf numFmtId="0" fontId="20" fillId="34" borderId="71" xfId="0" applyFont="1" applyFill="1" applyBorder="1" applyAlignment="1">
      <alignment horizontal="left" vertical="center" wrapText="1"/>
    </xf>
    <xf numFmtId="0" fontId="20" fillId="0" borderId="226" xfId="0" applyFont="1" applyBorder="1" applyAlignment="1">
      <alignment horizontal="left" vertical="center" wrapText="1"/>
    </xf>
    <xf numFmtId="0" fontId="20" fillId="0" borderId="162" xfId="0" applyFont="1" applyBorder="1" applyAlignment="1">
      <alignment horizontal="left" vertical="center" wrapText="1"/>
    </xf>
    <xf numFmtId="0" fontId="20" fillId="0" borderId="3" xfId="0" applyFont="1" applyBorder="1" applyAlignment="1">
      <alignment horizontal="left" vertical="center"/>
    </xf>
    <xf numFmtId="0" fontId="20" fillId="5" borderId="3" xfId="0" applyFont="1" applyFill="1" applyBorder="1" applyAlignment="1">
      <alignment horizontal="left" vertical="center"/>
    </xf>
    <xf numFmtId="0" fontId="20" fillId="0" borderId="0" xfId="0" applyFont="1" applyAlignment="1">
      <alignment horizontal="left" vertical="center"/>
    </xf>
    <xf numFmtId="0" fontId="20" fillId="5" borderId="5" xfId="0" applyFont="1" applyFill="1" applyBorder="1" applyAlignment="1">
      <alignment horizontal="center" vertical="center"/>
    </xf>
    <xf numFmtId="0" fontId="20" fillId="5" borderId="18"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5" xfId="0" applyFont="1" applyFill="1" applyBorder="1" applyAlignment="1">
      <alignment horizontal="center" vertical="center" wrapText="1"/>
    </xf>
    <xf numFmtId="0" fontId="20" fillId="5" borderId="18" xfId="0" applyFont="1" applyFill="1" applyBorder="1" applyAlignment="1">
      <alignment horizontal="center" vertical="center" wrapText="1"/>
    </xf>
    <xf numFmtId="0" fontId="20" fillId="5" borderId="4" xfId="0" applyFont="1" applyFill="1" applyBorder="1" applyAlignment="1">
      <alignment horizontal="center" vertical="center" wrapText="1"/>
    </xf>
    <xf numFmtId="0" fontId="20" fillId="34" borderId="7" xfId="0" applyFont="1" applyFill="1" applyBorder="1" applyAlignment="1">
      <alignment horizontal="left" vertical="center" wrapText="1"/>
    </xf>
    <xf numFmtId="0" fontId="20" fillId="0" borderId="5" xfId="3" applyFont="1" applyBorder="1" applyAlignment="1">
      <alignment horizontal="center" vertical="center" wrapText="1"/>
    </xf>
    <xf numFmtId="0" fontId="20" fillId="0" borderId="32" xfId="3" applyFont="1" applyBorder="1" applyAlignment="1">
      <alignment horizontal="center" vertical="center"/>
    </xf>
    <xf numFmtId="0" fontId="20" fillId="5" borderId="3" xfId="0" applyFont="1" applyFill="1" applyBorder="1">
      <alignment vertical="center"/>
    </xf>
    <xf numFmtId="0" fontId="20" fillId="0" borderId="32" xfId="3" applyFont="1" applyBorder="1" applyAlignment="1">
      <alignment horizontal="center" vertical="center" wrapText="1"/>
    </xf>
    <xf numFmtId="0" fontId="93" fillId="8" borderId="3" xfId="0" applyFont="1" applyFill="1" applyBorder="1" applyAlignment="1">
      <alignment horizontal="right" vertical="center" wrapText="1"/>
    </xf>
    <xf numFmtId="0" fontId="0" fillId="34" borderId="9" xfId="0" applyFill="1" applyBorder="1" applyAlignment="1">
      <alignment horizontal="center" vertical="center" wrapText="1"/>
    </xf>
    <xf numFmtId="0" fontId="0" fillId="34" borderId="11" xfId="0" applyFill="1" applyBorder="1" applyAlignment="1">
      <alignment horizontal="center" vertical="center" wrapText="1"/>
    </xf>
    <xf numFmtId="0" fontId="13" fillId="34" borderId="11" xfId="0" applyFont="1" applyFill="1" applyBorder="1" applyAlignment="1">
      <alignment horizontal="center" vertical="center" wrapText="1"/>
    </xf>
    <xf numFmtId="0" fontId="0" fillId="2" borderId="3" xfId="0" applyFill="1" applyBorder="1" applyAlignment="1">
      <alignment horizontal="left"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10" xfId="0" applyBorder="1" applyAlignment="1">
      <alignment horizontal="left" vertical="center"/>
    </xf>
    <xf numFmtId="0" fontId="0" fillId="0" borderId="12" xfId="0" applyBorder="1" applyAlignment="1">
      <alignment horizontal="center" vertical="center"/>
    </xf>
    <xf numFmtId="0" fontId="0" fillId="0" borderId="111" xfId="0" applyBorder="1" applyAlignment="1">
      <alignment horizontal="center" vertical="center"/>
    </xf>
    <xf numFmtId="0" fontId="0" fillId="0" borderId="14" xfId="0" applyBorder="1" applyAlignment="1">
      <alignment horizontal="center" vertical="center"/>
    </xf>
    <xf numFmtId="0" fontId="0" fillId="0" borderId="21" xfId="0" applyBorder="1" applyAlignment="1">
      <alignment horizontal="center" vertical="center"/>
    </xf>
    <xf numFmtId="0" fontId="0" fillId="0" borderId="5" xfId="0" applyBorder="1" applyAlignment="1">
      <alignment horizontal="center" vertical="center" textRotation="255"/>
    </xf>
    <xf numFmtId="0" fontId="0" fillId="0" borderId="18" xfId="0" applyBorder="1" applyAlignment="1">
      <alignment horizontal="center" vertical="center" textRotation="255"/>
    </xf>
    <xf numFmtId="0" fontId="0" fillId="0" borderId="4" xfId="0" applyBorder="1" applyAlignment="1">
      <alignment horizontal="center" vertical="center" textRotation="255"/>
    </xf>
    <xf numFmtId="0" fontId="0" fillId="8" borderId="8" xfId="0" applyFill="1" applyBorder="1" applyAlignment="1">
      <alignment horizontal="center" vertical="center"/>
    </xf>
    <xf numFmtId="0" fontId="0" fillId="8" borderId="19" xfId="0" applyFill="1" applyBorder="1" applyAlignment="1">
      <alignment horizontal="center" vertical="center"/>
    </xf>
    <xf numFmtId="0" fontId="0" fillId="8" borderId="2" xfId="0" applyFill="1" applyBorder="1" applyAlignment="1">
      <alignment horizontal="center" vertical="center"/>
    </xf>
    <xf numFmtId="0" fontId="0" fillId="0" borderId="8" xfId="0" applyBorder="1" applyAlignment="1">
      <alignment horizontal="center" vertical="center"/>
    </xf>
    <xf numFmtId="0" fontId="0" fillId="0" borderId="19" xfId="0" applyBorder="1" applyAlignment="1">
      <alignment horizontal="center" vertical="center"/>
    </xf>
    <xf numFmtId="0" fontId="0" fillId="0" borderId="2" xfId="0" applyBorder="1" applyAlignment="1">
      <alignment horizontal="center" vertical="center"/>
    </xf>
    <xf numFmtId="0" fontId="0" fillId="34" borderId="3" xfId="0" applyFill="1" applyBorder="1" applyAlignment="1">
      <alignment horizontal="center" vertical="center"/>
    </xf>
    <xf numFmtId="0" fontId="0" fillId="34" borderId="9" xfId="0" applyFill="1" applyBorder="1" applyAlignment="1">
      <alignment horizontal="center" vertical="center"/>
    </xf>
    <xf numFmtId="0" fontId="0" fillId="34" borderId="10" xfId="0" applyFill="1" applyBorder="1" applyAlignment="1">
      <alignment horizontal="center" vertical="center"/>
    </xf>
    <xf numFmtId="0" fontId="0" fillId="34" borderId="11" xfId="0" applyFill="1" applyBorder="1" applyAlignment="1">
      <alignment horizontal="center" vertical="center"/>
    </xf>
    <xf numFmtId="0" fontId="0" fillId="34" borderId="14" xfId="0" applyFill="1" applyBorder="1" applyAlignment="1">
      <alignment horizontal="center" vertical="center"/>
    </xf>
    <xf numFmtId="0" fontId="0" fillId="34" borderId="7" xfId="0" applyFill="1" applyBorder="1" applyAlignment="1">
      <alignment horizontal="center" vertical="center"/>
    </xf>
    <xf numFmtId="0" fontId="0" fillId="34" borderId="6" xfId="0"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wrapText="1"/>
    </xf>
    <xf numFmtId="0" fontId="0" fillId="0" borderId="4" xfId="0" applyBorder="1" applyAlignment="1">
      <alignment horizontal="center" vertical="center" wrapText="1"/>
    </xf>
    <xf numFmtId="0" fontId="0" fillId="0" borderId="9" xfId="0" applyBorder="1" applyAlignment="1">
      <alignment horizontal="center" vertical="center" textRotation="255"/>
    </xf>
    <xf numFmtId="0" fontId="0" fillId="0" borderId="14" xfId="0" applyBorder="1" applyAlignment="1">
      <alignment horizontal="center" vertical="center" textRotation="255"/>
    </xf>
    <xf numFmtId="178" fontId="19" fillId="5" borderId="8" xfId="1" applyNumberFormat="1" applyFont="1" applyFill="1" applyBorder="1" applyAlignment="1" applyProtection="1">
      <alignment horizontal="right" vertical="center"/>
    </xf>
    <xf numFmtId="178" fontId="19" fillId="5" borderId="19" xfId="1" applyNumberFormat="1" applyFont="1" applyFill="1" applyBorder="1" applyAlignment="1" applyProtection="1">
      <alignment horizontal="right" vertical="center"/>
    </xf>
    <xf numFmtId="178" fontId="19" fillId="5" borderId="2" xfId="1" applyNumberFormat="1" applyFont="1" applyFill="1" applyBorder="1" applyAlignment="1" applyProtection="1">
      <alignment horizontal="right" vertical="center"/>
    </xf>
    <xf numFmtId="38" fontId="19" fillId="5" borderId="8" xfId="2" applyFont="1" applyFill="1" applyBorder="1" applyAlignment="1">
      <alignment horizontal="right" vertical="center"/>
    </xf>
    <xf numFmtId="38" fontId="19" fillId="5" borderId="19" xfId="2" applyFont="1" applyFill="1" applyBorder="1" applyAlignment="1">
      <alignment horizontal="right" vertical="center"/>
    </xf>
    <xf numFmtId="38" fontId="19" fillId="5" borderId="2" xfId="2" applyFont="1" applyFill="1" applyBorder="1" applyAlignment="1">
      <alignment horizontal="right" vertical="center"/>
    </xf>
    <xf numFmtId="0" fontId="0" fillId="0" borderId="80" xfId="0" applyBorder="1" applyAlignment="1">
      <alignment vertical="top"/>
    </xf>
    <xf numFmtId="0" fontId="0" fillId="0" borderId="15" xfId="0" applyBorder="1" applyAlignment="1">
      <alignment vertical="top"/>
    </xf>
    <xf numFmtId="0" fontId="0" fillId="0" borderId="82" xfId="0" applyBorder="1" applyAlignment="1">
      <alignment vertical="top"/>
    </xf>
    <xf numFmtId="0" fontId="0" fillId="0" borderId="83" xfId="0" applyBorder="1" applyAlignment="1">
      <alignment vertical="top"/>
    </xf>
    <xf numFmtId="0" fontId="0" fillId="0" borderId="3" xfId="0" applyBorder="1" applyAlignment="1">
      <alignment horizontal="center" vertical="center"/>
    </xf>
    <xf numFmtId="0" fontId="0" fillId="8" borderId="3" xfId="0" applyFill="1" applyBorder="1" applyAlignment="1">
      <alignment horizontal="center" vertical="center"/>
    </xf>
    <xf numFmtId="0" fontId="0" fillId="0" borderId="3" xfId="0" applyBorder="1" applyAlignment="1">
      <alignment horizontal="left" vertical="center"/>
    </xf>
    <xf numFmtId="0" fontId="14" fillId="0" borderId="3" xfId="0" applyFont="1" applyBorder="1" applyAlignment="1">
      <alignment horizontal="left" vertical="center"/>
    </xf>
    <xf numFmtId="0" fontId="14" fillId="2" borderId="3" xfId="0" applyFont="1" applyFill="1" applyBorder="1" applyAlignment="1">
      <alignment horizontal="left" vertical="center"/>
    </xf>
    <xf numFmtId="0" fontId="0" fillId="2" borderId="8" xfId="0" applyFill="1" applyBorder="1" applyAlignment="1">
      <alignment horizontal="left" vertical="center"/>
    </xf>
    <xf numFmtId="0" fontId="0" fillId="2" borderId="19" xfId="0" applyFill="1" applyBorder="1" applyAlignment="1">
      <alignment horizontal="left" vertical="center"/>
    </xf>
    <xf numFmtId="0" fontId="0" fillId="2" borderId="2" xfId="0" applyFill="1" applyBorder="1" applyAlignment="1">
      <alignment horizontal="left" vertical="center"/>
    </xf>
    <xf numFmtId="0" fontId="13" fillId="8" borderId="0" xfId="0" applyFont="1" applyFill="1" applyAlignment="1">
      <alignment horizontal="center" vertical="center" wrapText="1"/>
    </xf>
    <xf numFmtId="0" fontId="0" fillId="8" borderId="0" xfId="0" applyFill="1" applyAlignment="1">
      <alignment horizontal="center" vertical="center" wrapText="1"/>
    </xf>
    <xf numFmtId="0" fontId="20" fillId="8" borderId="0" xfId="0" applyFont="1" applyFill="1" applyAlignment="1">
      <alignment horizontal="left" vertical="center" wrapText="1"/>
    </xf>
    <xf numFmtId="0" fontId="20" fillId="8" borderId="0" xfId="0" applyFont="1" applyFill="1" applyAlignment="1">
      <alignment vertical="center" wrapText="1"/>
    </xf>
    <xf numFmtId="0" fontId="20" fillId="8" borderId="0" xfId="0" applyFont="1" applyFill="1" applyAlignment="1">
      <alignment horizontal="left" vertical="top" wrapText="1"/>
    </xf>
    <xf numFmtId="176" fontId="20" fillId="5" borderId="164" xfId="121" applyNumberFormat="1" applyFont="1" applyFill="1" applyBorder="1" applyAlignment="1">
      <alignment horizontal="right" vertical="center"/>
    </xf>
    <xf numFmtId="176" fontId="20" fillId="5" borderId="205" xfId="121" applyNumberFormat="1" applyFont="1" applyFill="1" applyBorder="1" applyAlignment="1">
      <alignment horizontal="right" vertical="center"/>
    </xf>
    <xf numFmtId="176" fontId="20" fillId="5" borderId="176" xfId="121" applyNumberFormat="1" applyFont="1" applyFill="1" applyBorder="1" applyAlignment="1">
      <alignment horizontal="right" vertical="center"/>
    </xf>
    <xf numFmtId="176" fontId="20" fillId="5" borderId="178" xfId="121" applyNumberFormat="1" applyFont="1" applyFill="1" applyBorder="1" applyAlignment="1">
      <alignment horizontal="right" vertical="center"/>
    </xf>
    <xf numFmtId="0" fontId="0" fillId="8" borderId="0" xfId="121" applyFont="1" applyFill="1" applyAlignment="1">
      <alignment horizontal="left" vertical="top" wrapText="1"/>
    </xf>
    <xf numFmtId="0" fontId="119" fillId="8" borderId="0" xfId="121" applyFont="1" applyFill="1" applyAlignment="1">
      <alignment horizontal="center" vertical="center" wrapText="1"/>
    </xf>
    <xf numFmtId="0" fontId="20" fillId="0" borderId="195" xfId="121" applyFont="1" applyBorder="1" applyAlignment="1">
      <alignment horizontal="center" vertical="center" wrapText="1" shrinkToFit="1"/>
    </xf>
    <xf numFmtId="0" fontId="20" fillId="0" borderId="169" xfId="121" applyFont="1" applyBorder="1" applyAlignment="1">
      <alignment horizontal="center" vertical="center" shrinkToFit="1"/>
    </xf>
    <xf numFmtId="0" fontId="20" fillId="0" borderId="194" xfId="121" applyFont="1" applyBorder="1" applyAlignment="1">
      <alignment horizontal="center" vertical="center" shrinkToFit="1"/>
    </xf>
    <xf numFmtId="0" fontId="20" fillId="0" borderId="193" xfId="121" applyFont="1" applyBorder="1" applyAlignment="1">
      <alignment horizontal="center" vertical="center" shrinkToFit="1"/>
    </xf>
    <xf numFmtId="0" fontId="20" fillId="0" borderId="192" xfId="121" applyFont="1" applyBorder="1" applyAlignment="1">
      <alignment horizontal="center" vertical="center" shrinkToFit="1"/>
    </xf>
    <xf numFmtId="0" fontId="20" fillId="0" borderId="191" xfId="121" applyFont="1" applyBorder="1" applyAlignment="1">
      <alignment horizontal="center" vertical="center" shrinkToFit="1"/>
    </xf>
    <xf numFmtId="0" fontId="122" fillId="8" borderId="0" xfId="121" applyFont="1" applyFill="1" applyAlignment="1">
      <alignment horizontal="center" vertical="center" wrapText="1"/>
    </xf>
    <xf numFmtId="193" fontId="20" fillId="8" borderId="0" xfId="121" applyNumberFormat="1" applyFont="1" applyFill="1" applyAlignment="1">
      <alignment horizontal="center" vertical="center"/>
    </xf>
    <xf numFmtId="0" fontId="20" fillId="0" borderId="203" xfId="121" applyFont="1" applyBorder="1" applyAlignment="1">
      <alignment horizontal="center" vertical="center" wrapText="1"/>
    </xf>
    <xf numFmtId="0" fontId="20" fillId="0" borderId="184" xfId="121" applyFont="1" applyBorder="1" applyAlignment="1">
      <alignment horizontal="center" vertical="center"/>
    </xf>
    <xf numFmtId="0" fontId="20" fillId="0" borderId="184" xfId="121" applyFont="1" applyBorder="1" applyAlignment="1">
      <alignment horizontal="center" vertical="center" wrapText="1"/>
    </xf>
    <xf numFmtId="0" fontId="20" fillId="0" borderId="204" xfId="121" applyFont="1" applyBorder="1" applyAlignment="1">
      <alignment horizontal="center" vertical="center"/>
    </xf>
    <xf numFmtId="193" fontId="20" fillId="0" borderId="211" xfId="121" applyNumberFormat="1" applyFont="1" applyBorder="1" applyAlignment="1">
      <alignment horizontal="center" vertical="center"/>
    </xf>
    <xf numFmtId="193" fontId="20" fillId="0" borderId="212" xfId="121" applyNumberFormat="1" applyFont="1" applyBorder="1" applyAlignment="1">
      <alignment horizontal="center" vertical="center"/>
    </xf>
    <xf numFmtId="193" fontId="20" fillId="0" borderId="213" xfId="121" applyNumberFormat="1" applyFont="1" applyBorder="1" applyAlignment="1">
      <alignment horizontal="center" vertical="center"/>
    </xf>
    <xf numFmtId="0" fontId="20" fillId="0" borderId="189" xfId="121" applyFont="1" applyBorder="1" applyAlignment="1">
      <alignment horizontal="center" vertical="center" wrapText="1"/>
    </xf>
    <xf numFmtId="0" fontId="20" fillId="0" borderId="188" xfId="121" applyFont="1" applyBorder="1" applyAlignment="1">
      <alignment horizontal="center" vertical="center" wrapText="1"/>
    </xf>
    <xf numFmtId="0" fontId="20" fillId="0" borderId="187" xfId="121" applyFont="1" applyBorder="1" applyAlignment="1">
      <alignment horizontal="center" vertical="center" wrapText="1"/>
    </xf>
    <xf numFmtId="193" fontId="20" fillId="0" borderId="180" xfId="121" applyNumberFormat="1" applyFont="1" applyBorder="1" applyAlignment="1">
      <alignment horizontal="center" vertical="center"/>
    </xf>
    <xf numFmtId="193" fontId="20" fillId="0" borderId="185" xfId="121" applyNumberFormat="1" applyFont="1" applyBorder="1" applyAlignment="1">
      <alignment horizontal="center" vertical="center"/>
    </xf>
    <xf numFmtId="193" fontId="20" fillId="0" borderId="179" xfId="121" applyNumberFormat="1" applyFont="1" applyBorder="1" applyAlignment="1">
      <alignment horizontal="center" vertical="center"/>
    </xf>
    <xf numFmtId="193" fontId="20" fillId="0" borderId="8" xfId="121" applyNumberFormat="1" applyFont="1" applyBorder="1" applyAlignment="1">
      <alignment horizontal="center" vertical="center"/>
    </xf>
    <xf numFmtId="193" fontId="20" fillId="0" borderId="19" xfId="121" applyNumberFormat="1" applyFont="1" applyBorder="1" applyAlignment="1">
      <alignment horizontal="center" vertical="center"/>
    </xf>
    <xf numFmtId="193" fontId="20" fillId="0" borderId="62" xfId="121" applyNumberFormat="1" applyFont="1" applyBorder="1" applyAlignment="1">
      <alignment horizontal="center" vertical="center"/>
    </xf>
    <xf numFmtId="38" fontId="98" fillId="6" borderId="141" xfId="2" applyFont="1" applyFill="1" applyBorder="1" applyAlignment="1" applyProtection="1">
      <alignment vertical="center" wrapText="1"/>
      <protection locked="0"/>
    </xf>
    <xf numFmtId="0" fontId="0" fillId="0" borderId="142" xfId="0" applyBorder="1" applyAlignment="1" applyProtection="1">
      <alignment vertical="center" wrapText="1"/>
      <protection locked="0"/>
    </xf>
    <xf numFmtId="38" fontId="98" fillId="6" borderId="142" xfId="2" applyFont="1" applyFill="1" applyBorder="1" applyAlignment="1" applyProtection="1">
      <alignment vertical="center" wrapText="1"/>
      <protection locked="0"/>
    </xf>
    <xf numFmtId="0" fontId="98" fillId="0" borderId="124" xfId="0" applyFont="1" applyBorder="1" applyAlignment="1">
      <alignment horizontal="center" vertical="center" wrapText="1"/>
    </xf>
    <xf numFmtId="0" fontId="98" fillId="0" borderId="118" xfId="0" applyFont="1" applyBorder="1" applyAlignment="1">
      <alignment horizontal="center" vertical="center" wrapText="1"/>
    </xf>
    <xf numFmtId="38" fontId="98" fillId="5" borderId="138" xfId="2" applyFont="1" applyFill="1" applyBorder="1" applyAlignment="1">
      <alignment horizontal="right" vertical="center" wrapText="1"/>
    </xf>
    <xf numFmtId="38" fontId="98" fillId="5" borderId="139" xfId="2" applyFont="1" applyFill="1" applyBorder="1" applyAlignment="1">
      <alignment horizontal="right" vertical="center" wrapText="1"/>
    </xf>
    <xf numFmtId="38" fontId="115" fillId="5" borderId="138" xfId="0" applyNumberFormat="1" applyFont="1" applyFill="1" applyBorder="1" applyAlignment="1">
      <alignment horizontal="right" vertical="center" wrapText="1"/>
    </xf>
    <xf numFmtId="0" fontId="115" fillId="5" borderId="139" xfId="0" applyFont="1" applyFill="1" applyBorder="1" applyAlignment="1">
      <alignment horizontal="right" vertical="center" wrapText="1"/>
    </xf>
    <xf numFmtId="0" fontId="115" fillId="0" borderId="144" xfId="0" applyFont="1" applyBorder="1" applyAlignment="1">
      <alignment horizontal="center" vertical="center" wrapText="1"/>
    </xf>
    <xf numFmtId="0" fontId="115" fillId="0" borderId="133" xfId="0" applyFont="1" applyBorder="1" applyAlignment="1">
      <alignment horizontal="center" vertical="center" wrapText="1"/>
    </xf>
    <xf numFmtId="38" fontId="98" fillId="6" borderId="143" xfId="2" applyFont="1" applyFill="1" applyBorder="1" applyAlignment="1" applyProtection="1">
      <alignment vertical="center" wrapText="1"/>
      <protection locked="0"/>
    </xf>
    <xf numFmtId="38" fontId="98" fillId="6" borderId="135" xfId="2" applyFont="1" applyFill="1" applyBorder="1" applyAlignment="1" applyProtection="1">
      <alignment vertical="center" wrapText="1"/>
      <protection locked="0"/>
    </xf>
    <xf numFmtId="38" fontId="98" fillId="6" borderId="140" xfId="2" applyFont="1" applyFill="1" applyBorder="1" applyAlignment="1" applyProtection="1">
      <alignment vertical="center" wrapText="1"/>
      <protection locked="0"/>
    </xf>
    <xf numFmtId="38" fontId="98" fillId="6" borderId="129" xfId="2" applyFont="1" applyFill="1" applyBorder="1" applyAlignment="1" applyProtection="1">
      <alignment vertical="center" wrapText="1"/>
      <protection locked="0"/>
    </xf>
    <xf numFmtId="0" fontId="98" fillId="0" borderId="119" xfId="0" applyFont="1" applyBorder="1" applyAlignment="1">
      <alignment horizontal="left" vertical="center" wrapText="1" indent="2"/>
    </xf>
    <xf numFmtId="0" fontId="98" fillId="0" borderId="120" xfId="0" applyFont="1" applyBorder="1" applyAlignment="1">
      <alignment horizontal="left" vertical="center" wrapText="1" indent="2"/>
    </xf>
    <xf numFmtId="38" fontId="115" fillId="6" borderId="138" xfId="2" applyFont="1" applyFill="1" applyBorder="1" applyAlignment="1" applyProtection="1">
      <alignment vertical="center" wrapText="1"/>
      <protection locked="0"/>
    </xf>
    <xf numFmtId="38" fontId="115" fillId="6" borderId="139" xfId="2" applyFont="1" applyFill="1" applyBorder="1" applyAlignment="1" applyProtection="1">
      <alignment vertical="center" wrapText="1"/>
      <protection locked="0"/>
    </xf>
    <xf numFmtId="0" fontId="98" fillId="0" borderId="144" xfId="0" applyFont="1" applyBorder="1" applyAlignment="1">
      <alignment horizontal="center" vertical="center" wrapText="1"/>
    </xf>
    <xf numFmtId="0" fontId="98" fillId="0" borderId="133" xfId="0" applyFont="1" applyBorder="1" applyAlignment="1">
      <alignment horizontal="center" vertical="center" wrapText="1"/>
    </xf>
    <xf numFmtId="0" fontId="20" fillId="0" borderId="53" xfId="122" applyFont="1" applyBorder="1" applyAlignment="1" applyProtection="1">
      <alignment horizontal="center" vertical="center" shrinkToFit="1"/>
      <protection locked="0"/>
    </xf>
    <xf numFmtId="0" fontId="20" fillId="0" borderId="19" xfId="122" applyFont="1" applyBorder="1" applyAlignment="1" applyProtection="1">
      <alignment horizontal="center" vertical="center" shrinkToFit="1"/>
      <protection locked="0"/>
    </xf>
    <xf numFmtId="0" fontId="20" fillId="0" borderId="2" xfId="122" applyFont="1" applyBorder="1" applyAlignment="1" applyProtection="1">
      <alignment horizontal="center" vertical="center" shrinkToFit="1"/>
      <protection locked="0"/>
    </xf>
    <xf numFmtId="0" fontId="20" fillId="0" borderId="183" xfId="122" applyFont="1" applyBorder="1" applyAlignment="1" applyProtection="1">
      <alignment horizontal="center" vertical="center" shrinkToFit="1"/>
      <protection locked="0"/>
    </xf>
    <xf numFmtId="0" fontId="20" fillId="0" borderId="128" xfId="122" applyFont="1" applyBorder="1" applyAlignment="1" applyProtection="1">
      <alignment horizontal="center" vertical="center" shrinkToFit="1"/>
      <protection locked="0"/>
    </xf>
    <xf numFmtId="0" fontId="20" fillId="0" borderId="197" xfId="122" applyFont="1" applyBorder="1" applyAlignment="1" applyProtection="1">
      <alignment horizontal="center" vertical="center" shrinkToFit="1"/>
      <protection locked="0"/>
    </xf>
    <xf numFmtId="0" fontId="20" fillId="0" borderId="164" xfId="122" applyFont="1" applyBorder="1" applyAlignment="1">
      <alignment horizontal="center" vertical="center"/>
    </xf>
    <xf numFmtId="0" fontId="20" fillId="0" borderId="210" xfId="122" applyFont="1" applyBorder="1" applyAlignment="1">
      <alignment horizontal="center" vertical="center"/>
    </xf>
    <xf numFmtId="0" fontId="20" fillId="0" borderId="205" xfId="122" applyFont="1" applyBorder="1" applyAlignment="1">
      <alignment horizontal="center" vertical="center"/>
    </xf>
    <xf numFmtId="193" fontId="20" fillId="0" borderId="176" xfId="122" applyNumberFormat="1" applyFont="1" applyBorder="1" applyAlignment="1" applyProtection="1">
      <alignment horizontal="right" vertical="center"/>
      <protection locked="0"/>
    </xf>
    <xf numFmtId="193" fontId="20" fillId="0" borderId="210" xfId="122" applyNumberFormat="1" applyFont="1" applyBorder="1" applyAlignment="1" applyProtection="1">
      <alignment horizontal="right" vertical="center"/>
      <protection locked="0"/>
    </xf>
    <xf numFmtId="193" fontId="20" fillId="0" borderId="178" xfId="122" applyNumberFormat="1" applyFont="1" applyBorder="1" applyAlignment="1" applyProtection="1">
      <alignment horizontal="right" vertical="center"/>
      <protection locked="0"/>
    </xf>
    <xf numFmtId="0" fontId="119" fillId="8" borderId="0" xfId="122" applyFont="1" applyFill="1" applyAlignment="1">
      <alignment horizontal="center" vertical="center" wrapText="1"/>
    </xf>
    <xf numFmtId="0" fontId="60" fillId="0" borderId="172" xfId="122" applyFont="1" applyBorder="1" applyAlignment="1">
      <alignment horizontal="center" vertical="center" wrapText="1"/>
    </xf>
    <xf numFmtId="0" fontId="60" fillId="0" borderId="171" xfId="122" applyFont="1" applyBorder="1" applyAlignment="1">
      <alignment horizontal="center" vertical="center" wrapText="1"/>
    </xf>
    <xf numFmtId="0" fontId="60" fillId="0" borderId="171" xfId="122" applyFont="1" applyBorder="1" applyAlignment="1">
      <alignment horizontal="center" vertical="center"/>
    </xf>
    <xf numFmtId="0" fontId="60" fillId="0" borderId="170" xfId="122" applyFont="1" applyBorder="1" applyAlignment="1">
      <alignment horizontal="center" vertical="center"/>
    </xf>
    <xf numFmtId="0" fontId="20" fillId="8" borderId="0" xfId="122" applyFont="1" applyFill="1" applyAlignment="1">
      <alignment horizontal="left" vertical="center" wrapText="1"/>
    </xf>
    <xf numFmtId="0" fontId="20" fillId="0" borderId="202" xfId="122" applyFont="1" applyBorder="1" applyAlignment="1">
      <alignment horizontal="center" vertical="center" wrapText="1"/>
    </xf>
    <xf numFmtId="0" fontId="20" fillId="0" borderId="188" xfId="122" applyFont="1" applyBorder="1" applyAlignment="1">
      <alignment horizontal="center" vertical="center" wrapText="1"/>
    </xf>
    <xf numFmtId="0" fontId="20" fillId="0" borderId="190" xfId="122" applyFont="1" applyBorder="1" applyAlignment="1">
      <alignment horizontal="center" vertical="center" wrapText="1"/>
    </xf>
    <xf numFmtId="0" fontId="20" fillId="0" borderId="189" xfId="122" applyFont="1" applyBorder="1" applyAlignment="1">
      <alignment horizontal="center" vertical="center" wrapText="1"/>
    </xf>
    <xf numFmtId="0" fontId="20" fillId="0" borderId="187" xfId="122" applyFont="1" applyBorder="1" applyAlignment="1">
      <alignment horizontal="center" vertical="center" wrapText="1"/>
    </xf>
    <xf numFmtId="193" fontId="20" fillId="0" borderId="8" xfId="122" applyNumberFormat="1" applyFont="1" applyBorder="1" applyAlignment="1" applyProtection="1">
      <alignment horizontal="right" vertical="center"/>
      <protection locked="0"/>
    </xf>
    <xf numFmtId="193" fontId="20" fillId="0" borderId="19" xfId="122" applyNumberFormat="1" applyFont="1" applyBorder="1" applyAlignment="1" applyProtection="1">
      <alignment horizontal="right" vertical="center"/>
      <protection locked="0"/>
    </xf>
    <xf numFmtId="193" fontId="20" fillId="0" borderId="62" xfId="122" applyNumberFormat="1" applyFont="1" applyBorder="1" applyAlignment="1" applyProtection="1">
      <alignment horizontal="right" vertical="center"/>
      <protection locked="0"/>
    </xf>
    <xf numFmtId="0" fontId="20" fillId="0" borderId="168" xfId="122" applyFont="1" applyBorder="1" applyAlignment="1" applyProtection="1">
      <alignment horizontal="center" vertical="center" shrinkToFit="1"/>
      <protection locked="0"/>
    </xf>
    <xf numFmtId="0" fontId="20" fillId="0" borderId="185" xfId="122" applyFont="1" applyBorder="1" applyAlignment="1" applyProtection="1">
      <alignment horizontal="center" vertical="center" shrinkToFit="1"/>
      <protection locked="0"/>
    </xf>
    <xf numFmtId="0" fontId="20" fillId="0" borderId="186" xfId="122" applyFont="1" applyBorder="1" applyAlignment="1" applyProtection="1">
      <alignment horizontal="center" vertical="center" shrinkToFit="1"/>
      <protection locked="0"/>
    </xf>
    <xf numFmtId="193" fontId="20" fillId="0" borderId="180" xfId="122" applyNumberFormat="1" applyFont="1" applyBorder="1" applyAlignment="1" applyProtection="1">
      <alignment horizontal="right" vertical="center"/>
      <protection locked="0"/>
    </xf>
    <xf numFmtId="193" fontId="20" fillId="0" borderId="185" xfId="122" applyNumberFormat="1" applyFont="1" applyBorder="1" applyAlignment="1" applyProtection="1">
      <alignment horizontal="right" vertical="center"/>
      <protection locked="0"/>
    </xf>
    <xf numFmtId="193" fontId="20" fillId="0" borderId="179" xfId="122" applyNumberFormat="1" applyFont="1" applyBorder="1" applyAlignment="1" applyProtection="1">
      <alignment horizontal="right" vertical="center"/>
      <protection locked="0"/>
    </xf>
    <xf numFmtId="193" fontId="20" fillId="0" borderId="177" xfId="122" applyNumberFormat="1" applyFont="1" applyBorder="1" applyAlignment="1" applyProtection="1">
      <alignment horizontal="right" vertical="center"/>
      <protection locked="0"/>
    </xf>
    <xf numFmtId="193" fontId="20" fillId="0" borderId="128" xfId="122" applyNumberFormat="1" applyFont="1" applyBorder="1" applyAlignment="1" applyProtection="1">
      <alignment horizontal="right" vertical="center"/>
      <protection locked="0"/>
    </xf>
    <xf numFmtId="193" fontId="20" fillId="0" borderId="198" xfId="122" applyNumberFormat="1" applyFont="1" applyBorder="1" applyAlignment="1" applyProtection="1">
      <alignment horizontal="right" vertical="center"/>
      <protection locked="0"/>
    </xf>
    <xf numFmtId="193" fontId="20" fillId="5" borderId="176" xfId="122" applyNumberFormat="1" applyFont="1" applyFill="1" applyBorder="1" applyAlignment="1">
      <alignment horizontal="right" vertical="center"/>
    </xf>
    <xf numFmtId="193" fontId="20" fillId="5" borderId="210" xfId="122" applyNumberFormat="1" applyFont="1" applyFill="1" applyBorder="1" applyAlignment="1">
      <alignment horizontal="right" vertical="center"/>
    </xf>
    <xf numFmtId="193" fontId="20" fillId="5" borderId="178" xfId="122" applyNumberFormat="1" applyFont="1" applyFill="1" applyBorder="1" applyAlignment="1">
      <alignment horizontal="right" vertical="center"/>
    </xf>
    <xf numFmtId="0" fontId="119" fillId="8" borderId="0" xfId="122" applyFont="1" applyFill="1" applyAlignment="1">
      <alignment horizontal="left" vertical="center" shrinkToFit="1"/>
    </xf>
    <xf numFmtId="0" fontId="20" fillId="8" borderId="28" xfId="122" applyFont="1" applyFill="1" applyBorder="1" applyAlignment="1">
      <alignment horizontal="left" vertical="center" wrapText="1"/>
    </xf>
    <xf numFmtId="0" fontId="20" fillId="8" borderId="189" xfId="122" applyFont="1" applyFill="1" applyBorder="1" applyAlignment="1">
      <alignment horizontal="center" vertical="center" wrapText="1"/>
    </xf>
    <xf numFmtId="0" fontId="20" fillId="8" borderId="188" xfId="122" applyFont="1" applyFill="1" applyBorder="1" applyAlignment="1">
      <alignment horizontal="center" vertical="center" wrapText="1"/>
    </xf>
    <xf numFmtId="0" fontId="20" fillId="8" borderId="187" xfId="122" applyFont="1" applyFill="1" applyBorder="1" applyAlignment="1">
      <alignment horizontal="center" vertical="center" wrapText="1"/>
    </xf>
    <xf numFmtId="0" fontId="20" fillId="2" borderId="12" xfId="3" applyFont="1" applyFill="1" applyBorder="1" applyAlignment="1">
      <alignment horizontal="left"/>
    </xf>
    <xf numFmtId="0" fontId="20" fillId="2" borderId="0" xfId="3" applyFont="1" applyFill="1" applyAlignment="1">
      <alignment horizontal="left"/>
    </xf>
    <xf numFmtId="0" fontId="20" fillId="2" borderId="12" xfId="3" applyFont="1" applyFill="1" applyBorder="1" applyAlignment="1">
      <alignment horizontal="left" shrinkToFit="1"/>
    </xf>
    <xf numFmtId="0" fontId="20" fillId="2" borderId="0" xfId="3" applyFont="1" applyFill="1" applyAlignment="1">
      <alignment horizontal="left" shrinkToFit="1"/>
    </xf>
    <xf numFmtId="0" fontId="20" fillId="4" borderId="5" xfId="3" applyFont="1" applyFill="1" applyBorder="1" applyAlignment="1">
      <alignment horizontal="center" vertical="center" wrapText="1"/>
    </xf>
    <xf numFmtId="0" fontId="20" fillId="4" borderId="18" xfId="3" applyFont="1" applyFill="1" applyBorder="1" applyAlignment="1">
      <alignment horizontal="center" vertical="center"/>
    </xf>
    <xf numFmtId="0" fontId="20" fillId="4" borderId="5" xfId="3" applyFont="1" applyFill="1" applyBorder="1" applyAlignment="1">
      <alignment horizontal="center" vertical="center"/>
    </xf>
    <xf numFmtId="0" fontId="20" fillId="4" borderId="18" xfId="3" applyFont="1" applyFill="1" applyBorder="1" applyAlignment="1">
      <alignment horizontal="center" vertical="center" wrapText="1"/>
    </xf>
    <xf numFmtId="0" fontId="20" fillId="4" borderId="8" xfId="3" applyFont="1" applyFill="1" applyBorder="1" applyAlignment="1">
      <alignment horizontal="center" vertical="center"/>
    </xf>
    <xf numFmtId="0" fontId="20" fillId="4" borderId="19" xfId="3" applyFont="1" applyFill="1" applyBorder="1" applyAlignment="1">
      <alignment horizontal="center" vertical="center"/>
    </xf>
    <xf numFmtId="0" fontId="20" fillId="4" borderId="2" xfId="3" applyFont="1" applyFill="1" applyBorder="1" applyAlignment="1">
      <alignment horizontal="center" vertical="center"/>
    </xf>
    <xf numFmtId="0" fontId="20" fillId="2" borderId="8" xfId="3" applyFont="1" applyFill="1" applyBorder="1" applyAlignment="1">
      <alignment vertical="center" shrinkToFit="1"/>
    </xf>
    <xf numFmtId="0" fontId="20" fillId="2" borderId="19" xfId="3" applyFont="1" applyFill="1" applyBorder="1" applyAlignment="1">
      <alignment vertical="center" shrinkToFit="1"/>
    </xf>
    <xf numFmtId="0" fontId="20" fillId="2" borderId="2" xfId="3" applyFont="1" applyFill="1" applyBorder="1" applyAlignment="1">
      <alignment vertical="center" shrinkToFit="1"/>
    </xf>
    <xf numFmtId="0" fontId="20" fillId="4" borderId="9" xfId="3" applyFont="1" applyFill="1" applyBorder="1" applyAlignment="1">
      <alignment horizontal="center" vertical="center" wrapText="1"/>
    </xf>
    <xf numFmtId="0" fontId="20" fillId="4" borderId="12" xfId="3" applyFont="1" applyFill="1" applyBorder="1" applyAlignment="1">
      <alignment horizontal="center" vertical="center"/>
    </xf>
    <xf numFmtId="0" fontId="20" fillId="2" borderId="8" xfId="3" applyFont="1" applyFill="1" applyBorder="1" applyAlignment="1">
      <alignment vertical="center"/>
    </xf>
    <xf numFmtId="0" fontId="20" fillId="2" borderId="19" xfId="3" applyFont="1" applyFill="1" applyBorder="1" applyAlignment="1">
      <alignment vertical="center"/>
    </xf>
    <xf numFmtId="0" fontId="20" fillId="2" borderId="2" xfId="3" applyFont="1" applyFill="1" applyBorder="1" applyAlignment="1">
      <alignment vertical="center"/>
    </xf>
    <xf numFmtId="0" fontId="20" fillId="2" borderId="8" xfId="3" applyFont="1" applyFill="1" applyBorder="1" applyAlignment="1">
      <alignment horizontal="left" vertical="center"/>
    </xf>
    <xf numFmtId="0" fontId="20" fillId="2" borderId="19" xfId="3" applyFont="1" applyFill="1" applyBorder="1" applyAlignment="1">
      <alignment horizontal="left" vertical="center"/>
    </xf>
    <xf numFmtId="0" fontId="20" fillId="2" borderId="2" xfId="3" applyFont="1" applyFill="1" applyBorder="1" applyAlignment="1">
      <alignment horizontal="left" vertical="center"/>
    </xf>
    <xf numFmtId="0" fontId="20" fillId="4" borderId="31" xfId="3" applyFont="1" applyFill="1" applyBorder="1" applyAlignment="1">
      <alignment horizontal="center" vertical="center"/>
    </xf>
    <xf numFmtId="0" fontId="20" fillId="4" borderId="32" xfId="3" applyFont="1" applyFill="1" applyBorder="1" applyAlignment="1">
      <alignment horizontal="center" vertical="center"/>
    </xf>
    <xf numFmtId="0" fontId="62" fillId="0" borderId="0" xfId="0" applyFont="1" applyAlignment="1">
      <alignment horizontal="left" vertical="center" wrapText="1"/>
    </xf>
    <xf numFmtId="0" fontId="0" fillId="8" borderId="3" xfId="0" applyFill="1" applyBorder="1" applyAlignment="1" applyProtection="1">
      <alignment horizontal="center" vertical="center"/>
      <protection locked="0"/>
    </xf>
    <xf numFmtId="0" fontId="0" fillId="8" borderId="147" xfId="0" applyFill="1" applyBorder="1" applyAlignment="1" applyProtection="1">
      <alignment horizontal="left" vertical="center"/>
      <protection locked="0"/>
    </xf>
    <xf numFmtId="0" fontId="0" fillId="8" borderId="64" xfId="0" applyFill="1" applyBorder="1" applyAlignment="1" applyProtection="1">
      <alignment horizontal="left" vertical="center"/>
      <protection locked="0"/>
    </xf>
    <xf numFmtId="0" fontId="0" fillId="8" borderId="148" xfId="0" applyFill="1" applyBorder="1" applyAlignment="1" applyProtection="1">
      <alignment horizontal="left" vertical="center"/>
      <protection locked="0"/>
    </xf>
    <xf numFmtId="0" fontId="20" fillId="0" borderId="174" xfId="13" applyFont="1" applyBorder="1" applyAlignment="1">
      <alignment horizontal="center" vertical="center" wrapText="1"/>
    </xf>
    <xf numFmtId="0" fontId="20" fillId="0" borderId="23" xfId="13" applyFont="1" applyBorder="1" applyAlignment="1">
      <alignment horizontal="center" vertical="center" wrapText="1"/>
    </xf>
    <xf numFmtId="0" fontId="20" fillId="0" borderId="58" xfId="13" applyFont="1" applyBorder="1" applyAlignment="1">
      <alignment horizontal="center" vertical="center" wrapText="1"/>
    </xf>
    <xf numFmtId="176" fontId="13" fillId="0" borderId="8" xfId="120" applyNumberFormat="1" applyBorder="1" applyProtection="1">
      <protection locked="0"/>
    </xf>
    <xf numFmtId="176" fontId="13" fillId="0" borderId="62" xfId="120" applyNumberFormat="1" applyBorder="1" applyProtection="1">
      <protection locked="0"/>
    </xf>
    <xf numFmtId="176" fontId="13" fillId="0" borderId="2" xfId="120" applyNumberFormat="1" applyBorder="1" applyProtection="1">
      <protection locked="0"/>
    </xf>
    <xf numFmtId="0" fontId="119" fillId="8" borderId="0" xfId="120" applyFont="1" applyFill="1" applyAlignment="1">
      <alignment horizontal="left" vertical="center" wrapText="1"/>
    </xf>
    <xf numFmtId="0" fontId="13" fillId="0" borderId="182" xfId="13" applyBorder="1" applyAlignment="1">
      <alignment horizontal="center"/>
    </xf>
    <xf numFmtId="0" fontId="13" fillId="0" borderId="181" xfId="13" applyBorder="1" applyAlignment="1">
      <alignment horizontal="center"/>
    </xf>
    <xf numFmtId="176" fontId="13" fillId="5" borderId="27" xfId="120" applyNumberFormat="1" applyFill="1" applyBorder="1"/>
    <xf numFmtId="176" fontId="13" fillId="5" borderId="51" xfId="120" applyNumberFormat="1" applyFill="1" applyBorder="1"/>
    <xf numFmtId="176" fontId="13" fillId="5" borderId="28" xfId="120" applyNumberFormat="1" applyFill="1" applyBorder="1"/>
    <xf numFmtId="0" fontId="0" fillId="0" borderId="28" xfId="0" applyBorder="1">
      <alignment vertical="center"/>
    </xf>
    <xf numFmtId="0" fontId="0" fillId="0" borderId="52" xfId="0" applyBorder="1">
      <alignment vertical="center"/>
    </xf>
    <xf numFmtId="0" fontId="13" fillId="0" borderId="174" xfId="120" applyBorder="1" applyAlignment="1">
      <alignment horizontal="center" vertical="center" wrapText="1"/>
    </xf>
    <xf numFmtId="0" fontId="13" fillId="0" borderId="58" xfId="120" applyBorder="1" applyAlignment="1">
      <alignment horizontal="center" vertical="center" wrapText="1"/>
    </xf>
    <xf numFmtId="176" fontId="13" fillId="0" borderId="180" xfId="120" applyNumberFormat="1" applyBorder="1" applyProtection="1">
      <protection locked="0"/>
    </xf>
    <xf numFmtId="176" fontId="13" fillId="0" borderId="179" xfId="120" applyNumberFormat="1" applyBorder="1" applyProtection="1">
      <protection locked="0"/>
    </xf>
    <xf numFmtId="176" fontId="13" fillId="0" borderId="9" xfId="120" applyNumberFormat="1" applyBorder="1" applyProtection="1">
      <protection locked="0"/>
    </xf>
    <xf numFmtId="176" fontId="13" fillId="0" borderId="36" xfId="120" applyNumberFormat="1" applyBorder="1" applyProtection="1">
      <protection locked="0"/>
    </xf>
    <xf numFmtId="176" fontId="13" fillId="5" borderId="52" xfId="120" applyNumberFormat="1" applyFill="1" applyBorder="1"/>
    <xf numFmtId="0" fontId="13" fillId="0" borderId="189" xfId="120" applyBorder="1" applyAlignment="1">
      <alignment horizontal="center" vertical="center" wrapText="1"/>
    </xf>
    <xf numFmtId="0" fontId="13" fillId="0" borderId="188" xfId="120" applyBorder="1" applyAlignment="1">
      <alignment horizontal="center" vertical="center" wrapText="1"/>
    </xf>
    <xf numFmtId="0" fontId="0" fillId="0" borderId="188" xfId="0" applyBorder="1">
      <alignment vertical="center"/>
    </xf>
    <xf numFmtId="0" fontId="0" fillId="0" borderId="187" xfId="0" applyBorder="1">
      <alignment vertical="center"/>
    </xf>
    <xf numFmtId="176" fontId="13" fillId="0" borderId="185" xfId="120" applyNumberFormat="1" applyBorder="1" applyProtection="1">
      <protection locked="0"/>
    </xf>
    <xf numFmtId="0" fontId="0" fillId="0" borderId="185" xfId="0" applyBorder="1" applyProtection="1">
      <alignment vertical="center"/>
      <protection locked="0"/>
    </xf>
    <xf numFmtId="0" fontId="0" fillId="0" borderId="179" xfId="0" applyBorder="1" applyProtection="1">
      <alignment vertical="center"/>
      <protection locked="0"/>
    </xf>
    <xf numFmtId="176" fontId="13" fillId="0" borderId="19" xfId="120" applyNumberFormat="1" applyBorder="1" applyProtection="1">
      <protection locked="0"/>
    </xf>
    <xf numFmtId="0" fontId="0" fillId="0" borderId="19" xfId="0" applyBorder="1" applyProtection="1">
      <alignment vertical="center"/>
      <protection locked="0"/>
    </xf>
    <xf numFmtId="0" fontId="0" fillId="0" borderId="62" xfId="0" applyBorder="1" applyProtection="1">
      <alignment vertical="center"/>
      <protection locked="0"/>
    </xf>
    <xf numFmtId="0" fontId="13" fillId="0" borderId="60" xfId="120" applyBorder="1" applyAlignment="1">
      <alignment horizontal="center" vertical="center" wrapText="1"/>
    </xf>
    <xf numFmtId="0" fontId="0" fillId="8" borderId="0" xfId="120" applyFont="1" applyFill="1" applyAlignment="1">
      <alignment horizontal="left" vertical="center" wrapText="1"/>
    </xf>
    <xf numFmtId="176" fontId="13" fillId="0" borderId="177" xfId="120" applyNumberFormat="1" applyBorder="1" applyProtection="1">
      <protection locked="0"/>
    </xf>
    <xf numFmtId="176" fontId="13" fillId="0" borderId="197" xfId="120" applyNumberFormat="1" applyBorder="1" applyProtection="1">
      <protection locked="0"/>
    </xf>
    <xf numFmtId="0" fontId="20" fillId="0" borderId="72" xfId="13" applyFont="1" applyBorder="1" applyAlignment="1">
      <alignment horizontal="center" vertical="center" wrapText="1"/>
    </xf>
    <xf numFmtId="0" fontId="20" fillId="0" borderId="173" xfId="13" applyFont="1" applyBorder="1" applyAlignment="1">
      <alignment horizontal="center" vertical="center" wrapText="1"/>
    </xf>
    <xf numFmtId="176" fontId="13" fillId="0" borderId="186" xfId="120" applyNumberFormat="1" applyBorder="1" applyProtection="1">
      <protection locked="0"/>
    </xf>
    <xf numFmtId="176" fontId="13" fillId="0" borderId="128" xfId="120" applyNumberFormat="1" applyBorder="1" applyProtection="1">
      <protection locked="0"/>
    </xf>
    <xf numFmtId="176" fontId="13" fillId="0" borderId="198" xfId="120" applyNumberFormat="1" applyBorder="1" applyProtection="1">
      <protection locked="0"/>
    </xf>
    <xf numFmtId="176" fontId="13" fillId="0" borderId="10" xfId="120" applyNumberFormat="1" applyBorder="1" applyProtection="1">
      <protection locked="0"/>
    </xf>
    <xf numFmtId="0" fontId="0" fillId="0" borderId="10" xfId="0" applyBorder="1" applyProtection="1">
      <alignment vertical="center"/>
      <protection locked="0"/>
    </xf>
    <xf numFmtId="0" fontId="0" fillId="0" borderId="36" xfId="0" applyBorder="1" applyProtection="1">
      <alignment vertical="center"/>
      <protection locked="0"/>
    </xf>
    <xf numFmtId="176" fontId="13" fillId="0" borderId="11" xfId="120" applyNumberFormat="1" applyBorder="1" applyProtection="1">
      <protection locked="0"/>
    </xf>
    <xf numFmtId="0" fontId="0" fillId="0" borderId="174" xfId="13" applyFont="1" applyBorder="1" applyAlignment="1">
      <alignment horizontal="center" vertical="center" wrapText="1"/>
    </xf>
    <xf numFmtId="0" fontId="0" fillId="0" borderId="42" xfId="13" applyFont="1" applyBorder="1" applyAlignment="1">
      <alignment horizontal="center" vertical="center" wrapText="1"/>
    </xf>
    <xf numFmtId="0" fontId="0" fillId="0" borderId="24" xfId="13" applyFont="1" applyBorder="1" applyAlignment="1">
      <alignment horizontal="center" vertical="center" wrapText="1"/>
    </xf>
    <xf numFmtId="177" fontId="0" fillId="8" borderId="3" xfId="13" applyNumberFormat="1" applyFont="1" applyFill="1" applyBorder="1" applyAlignment="1" applyProtection="1">
      <alignment horizontal="center" vertical="center" wrapText="1"/>
      <protection locked="0"/>
    </xf>
    <xf numFmtId="177" fontId="0" fillId="8" borderId="8" xfId="13" applyNumberFormat="1" applyFont="1" applyFill="1" applyBorder="1" applyAlignment="1" applyProtection="1">
      <alignment horizontal="center" vertical="center"/>
      <protection locked="0"/>
    </xf>
    <xf numFmtId="177" fontId="0" fillId="8" borderId="19" xfId="13" applyNumberFormat="1" applyFont="1" applyFill="1" applyBorder="1" applyAlignment="1" applyProtection="1">
      <alignment horizontal="center" vertical="center"/>
      <protection locked="0"/>
    </xf>
    <xf numFmtId="177" fontId="0" fillId="8" borderId="2" xfId="13" applyNumberFormat="1" applyFont="1" applyFill="1" applyBorder="1" applyAlignment="1" applyProtection="1">
      <alignment horizontal="center" vertical="center"/>
      <protection locked="0"/>
    </xf>
    <xf numFmtId="179" fontId="0" fillId="8" borderId="3" xfId="13" applyNumberFormat="1" applyFont="1" applyFill="1" applyBorder="1" applyAlignment="1" applyProtection="1">
      <alignment horizontal="center" vertical="center"/>
      <protection locked="0"/>
    </xf>
    <xf numFmtId="184" fontId="0" fillId="5" borderId="8" xfId="13" applyNumberFormat="1" applyFont="1" applyFill="1" applyBorder="1" applyAlignment="1">
      <alignment horizontal="center" vertical="center"/>
    </xf>
    <xf numFmtId="184" fontId="0" fillId="5" borderId="2" xfId="13" applyNumberFormat="1" applyFont="1" applyFill="1" applyBorder="1" applyAlignment="1">
      <alignment horizontal="center" vertical="center"/>
    </xf>
    <xf numFmtId="177" fontId="0" fillId="5" borderId="3" xfId="13" applyNumberFormat="1" applyFont="1" applyFill="1" applyBorder="1" applyAlignment="1">
      <alignment horizontal="center" vertical="center" wrapText="1"/>
    </xf>
    <xf numFmtId="0" fontId="0" fillId="0" borderId="3" xfId="13" applyFont="1" applyBorder="1" applyAlignment="1">
      <alignment horizontal="center" vertical="center" wrapText="1"/>
    </xf>
    <xf numFmtId="0" fontId="0" fillId="0" borderId="3" xfId="13" applyFont="1" applyBorder="1" applyAlignment="1">
      <alignment horizontal="center" vertical="center"/>
    </xf>
    <xf numFmtId="0" fontId="0" fillId="0" borderId="8" xfId="13" applyFont="1" applyBorder="1" applyAlignment="1">
      <alignment horizontal="center" vertical="center" wrapText="1"/>
    </xf>
    <xf numFmtId="0" fontId="0" fillId="0" borderId="2" xfId="13" applyFont="1" applyBorder="1" applyAlignment="1">
      <alignment horizontal="center" vertical="center" wrapText="1"/>
    </xf>
    <xf numFmtId="197" fontId="0" fillId="8" borderId="8" xfId="13" applyNumberFormat="1" applyFont="1" applyFill="1" applyBorder="1" applyAlignment="1" applyProtection="1">
      <alignment horizontal="center" vertical="center"/>
      <protection locked="0"/>
    </xf>
    <xf numFmtId="197" fontId="0" fillId="8" borderId="19" xfId="13" applyNumberFormat="1" applyFont="1" applyFill="1" applyBorder="1" applyAlignment="1" applyProtection="1">
      <alignment horizontal="center" vertical="center"/>
      <protection locked="0"/>
    </xf>
    <xf numFmtId="197" fontId="0" fillId="8" borderId="2" xfId="13" applyNumberFormat="1" applyFont="1" applyFill="1" applyBorder="1" applyAlignment="1" applyProtection="1">
      <alignment horizontal="center" vertical="center"/>
      <protection locked="0"/>
    </xf>
    <xf numFmtId="0" fontId="0" fillId="0" borderId="5" xfId="13" applyFont="1" applyBorder="1" applyAlignment="1">
      <alignment horizontal="center" vertical="top"/>
    </xf>
    <xf numFmtId="177" fontId="0" fillId="0" borderId="14" xfId="13" applyNumberFormat="1" applyFont="1" applyBorder="1" applyAlignment="1" applyProtection="1">
      <alignment horizontal="center" vertical="top" wrapText="1"/>
      <protection locked="0"/>
    </xf>
    <xf numFmtId="177" fontId="0" fillId="0" borderId="7" xfId="13" applyNumberFormat="1" applyFont="1" applyBorder="1" applyAlignment="1" applyProtection="1">
      <alignment horizontal="center" vertical="top" wrapText="1"/>
      <protection locked="0"/>
    </xf>
    <xf numFmtId="177" fontId="0" fillId="0" borderId="6" xfId="13" applyNumberFormat="1" applyFont="1" applyBorder="1" applyAlignment="1" applyProtection="1">
      <alignment horizontal="center" vertical="top" wrapText="1"/>
      <protection locked="0"/>
    </xf>
    <xf numFmtId="0" fontId="121" fillId="0" borderId="195" xfId="13" applyFont="1" applyBorder="1" applyAlignment="1">
      <alignment horizontal="center" vertical="center" wrapText="1"/>
    </xf>
    <xf numFmtId="0" fontId="121" fillId="0" borderId="169" xfId="13" applyFont="1" applyBorder="1" applyAlignment="1">
      <alignment horizontal="center" vertical="center" wrapText="1"/>
    </xf>
    <xf numFmtId="0" fontId="121" fillId="0" borderId="194" xfId="13" applyFont="1" applyBorder="1" applyAlignment="1">
      <alignment horizontal="center" vertical="center" wrapText="1"/>
    </xf>
    <xf numFmtId="0" fontId="121" fillId="0" borderId="193" xfId="13" applyFont="1" applyBorder="1" applyAlignment="1">
      <alignment horizontal="center" vertical="center" wrapText="1"/>
    </xf>
    <xf numFmtId="0" fontId="121" fillId="0" borderId="192" xfId="13" applyFont="1" applyBorder="1" applyAlignment="1">
      <alignment horizontal="center" vertical="center" wrapText="1"/>
    </xf>
    <xf numFmtId="0" fontId="121" fillId="0" borderId="191" xfId="13" applyFont="1" applyBorder="1" applyAlignment="1">
      <alignment horizontal="center" vertical="center" wrapText="1"/>
    </xf>
    <xf numFmtId="0" fontId="35" fillId="8" borderId="0" xfId="13" applyFont="1" applyFill="1" applyAlignment="1">
      <alignment horizontal="right" vertical="center"/>
    </xf>
    <xf numFmtId="0" fontId="35" fillId="5" borderId="0" xfId="13" applyFont="1" applyFill="1" applyAlignment="1">
      <alignment horizontal="right" vertical="center"/>
    </xf>
    <xf numFmtId="0" fontId="0" fillId="0" borderId="2" xfId="13" applyFont="1" applyBorder="1" applyAlignment="1">
      <alignment horizontal="center" vertical="center"/>
    </xf>
    <xf numFmtId="0" fontId="0" fillId="0" borderId="19" xfId="13" applyFont="1" applyBorder="1" applyAlignment="1">
      <alignment horizontal="center" vertical="center" wrapText="1"/>
    </xf>
    <xf numFmtId="177" fontId="0" fillId="0" borderId="9" xfId="13" applyNumberFormat="1" applyFont="1" applyBorder="1" applyAlignment="1" applyProtection="1">
      <alignment horizontal="center" vertical="center" wrapText="1"/>
      <protection locked="0"/>
    </xf>
    <xf numFmtId="177" fontId="0" fillId="0" borderId="11" xfId="13" applyNumberFormat="1" applyFont="1" applyBorder="1" applyAlignment="1" applyProtection="1">
      <alignment horizontal="center" vertical="center" wrapText="1"/>
      <protection locked="0"/>
    </xf>
    <xf numFmtId="177" fontId="0" fillId="0" borderId="12" xfId="13" applyNumberFormat="1" applyFont="1" applyBorder="1" applyAlignment="1" applyProtection="1">
      <alignment horizontal="center" vertical="center" wrapText="1"/>
      <protection locked="0"/>
    </xf>
    <xf numFmtId="177" fontId="0" fillId="0" borderId="13" xfId="13" applyNumberFormat="1" applyFont="1" applyBorder="1" applyAlignment="1" applyProtection="1">
      <alignment horizontal="center" vertical="center" wrapText="1"/>
      <protection locked="0"/>
    </xf>
    <xf numFmtId="177" fontId="0" fillId="0" borderId="14" xfId="13" applyNumberFormat="1" applyFont="1" applyBorder="1" applyAlignment="1" applyProtection="1">
      <alignment horizontal="center" vertical="center" wrapText="1"/>
      <protection locked="0"/>
    </xf>
    <xf numFmtId="177" fontId="0" fillId="0" borderId="6" xfId="13" applyNumberFormat="1" applyFont="1" applyBorder="1" applyAlignment="1" applyProtection="1">
      <alignment horizontal="center" vertical="center" wrapText="1"/>
      <protection locked="0"/>
    </xf>
    <xf numFmtId="0" fontId="0" fillId="0" borderId="5" xfId="13" applyFont="1" applyBorder="1" applyAlignment="1">
      <alignment horizontal="center" vertical="top" wrapText="1"/>
    </xf>
    <xf numFmtId="176" fontId="0" fillId="0" borderId="9" xfId="13" applyNumberFormat="1" applyFont="1" applyBorder="1" applyAlignment="1" applyProtection="1">
      <alignment horizontal="center" vertical="center" wrapText="1"/>
      <protection locked="0"/>
    </xf>
    <xf numFmtId="176" fontId="0" fillId="0" borderId="10" xfId="13" applyNumberFormat="1" applyFont="1" applyBorder="1" applyAlignment="1" applyProtection="1">
      <alignment horizontal="center" vertical="center" wrapText="1"/>
      <protection locked="0"/>
    </xf>
    <xf numFmtId="176" fontId="0" fillId="0" borderId="11" xfId="13" applyNumberFormat="1" applyFont="1" applyBorder="1" applyAlignment="1" applyProtection="1">
      <alignment horizontal="center" vertical="center" wrapText="1"/>
      <protection locked="0"/>
    </xf>
    <xf numFmtId="176" fontId="0" fillId="0" borderId="12" xfId="13" applyNumberFormat="1" applyFont="1" applyBorder="1" applyAlignment="1" applyProtection="1">
      <alignment horizontal="center" vertical="center" wrapText="1"/>
      <protection locked="0"/>
    </xf>
    <xf numFmtId="176" fontId="0" fillId="0" borderId="0" xfId="13" applyNumberFormat="1" applyFont="1" applyAlignment="1" applyProtection="1">
      <alignment horizontal="center" vertical="center" wrapText="1"/>
      <protection locked="0"/>
    </xf>
    <xf numFmtId="176" fontId="0" fillId="0" borderId="13" xfId="13" applyNumberFormat="1" applyFont="1" applyBorder="1" applyAlignment="1" applyProtection="1">
      <alignment horizontal="center" vertical="center" wrapText="1"/>
      <protection locked="0"/>
    </xf>
    <xf numFmtId="176" fontId="0" fillId="0" borderId="14" xfId="13" applyNumberFormat="1" applyFont="1" applyBorder="1" applyAlignment="1" applyProtection="1">
      <alignment horizontal="center" vertical="center" wrapText="1"/>
      <protection locked="0"/>
    </xf>
    <xf numFmtId="176" fontId="0" fillId="0" borderId="7" xfId="13" applyNumberFormat="1" applyFont="1" applyBorder="1" applyAlignment="1" applyProtection="1">
      <alignment horizontal="center" vertical="center" wrapText="1"/>
      <protection locked="0"/>
    </xf>
    <xf numFmtId="176" fontId="0" fillId="0" borderId="6" xfId="13" applyNumberFormat="1" applyFont="1" applyBorder="1" applyAlignment="1" applyProtection="1">
      <alignment horizontal="center" vertical="center" wrapText="1"/>
      <protection locked="0"/>
    </xf>
    <xf numFmtId="196" fontId="0" fillId="0" borderId="9" xfId="13" applyNumberFormat="1" applyFont="1" applyBorder="1" applyAlignment="1" applyProtection="1">
      <alignment horizontal="center" vertical="center" wrapText="1"/>
      <protection locked="0"/>
    </xf>
    <xf numFmtId="196" fontId="0" fillId="0" borderId="11" xfId="13" applyNumberFormat="1" applyFont="1" applyBorder="1" applyAlignment="1" applyProtection="1">
      <alignment horizontal="center" vertical="center" wrapText="1"/>
      <protection locked="0"/>
    </xf>
    <xf numFmtId="196" fontId="0" fillId="0" borderId="12" xfId="13" applyNumberFormat="1" applyFont="1" applyBorder="1" applyAlignment="1" applyProtection="1">
      <alignment horizontal="center" vertical="center" wrapText="1"/>
      <protection locked="0"/>
    </xf>
    <xf numFmtId="196" fontId="0" fillId="0" borderId="13" xfId="13" applyNumberFormat="1" applyFont="1" applyBorder="1" applyAlignment="1" applyProtection="1">
      <alignment horizontal="center" vertical="center" wrapText="1"/>
      <protection locked="0"/>
    </xf>
    <xf numFmtId="196" fontId="0" fillId="0" borderId="14" xfId="13" applyNumberFormat="1" applyFont="1" applyBorder="1" applyAlignment="1" applyProtection="1">
      <alignment horizontal="center" vertical="center" wrapText="1"/>
      <protection locked="0"/>
    </xf>
    <xf numFmtId="196" fontId="0" fillId="0" borderId="6" xfId="13" applyNumberFormat="1" applyFont="1" applyBorder="1" applyAlignment="1" applyProtection="1">
      <alignment horizontal="center" vertical="center" wrapText="1"/>
      <protection locked="0"/>
    </xf>
    <xf numFmtId="177" fontId="0" fillId="0" borderId="18" xfId="13" applyNumberFormat="1" applyFont="1" applyBorder="1" applyAlignment="1" applyProtection="1">
      <alignment horizontal="center" vertical="top" wrapText="1"/>
      <protection locked="0"/>
    </xf>
    <xf numFmtId="0" fontId="147" fillId="0" borderId="7" xfId="132" applyFont="1" applyBorder="1" applyAlignment="1">
      <alignment horizontal="left" vertical="center" wrapText="1"/>
    </xf>
    <xf numFmtId="0" fontId="145" fillId="40" borderId="0" xfId="0" applyFont="1" applyFill="1" applyAlignment="1">
      <alignment horizontal="center" vertical="center" wrapText="1"/>
    </xf>
    <xf numFmtId="0" fontId="146" fillId="8" borderId="0" xfId="0" applyFont="1" applyFill="1" applyAlignment="1">
      <alignment horizontal="left" vertical="center"/>
    </xf>
    <xf numFmtId="0" fontId="147" fillId="0" borderId="0" xfId="132" applyFont="1" applyAlignment="1">
      <alignment horizontal="left" vertical="top" wrapText="1"/>
    </xf>
    <xf numFmtId="0" fontId="147" fillId="0" borderId="0" xfId="132" applyFont="1" applyAlignment="1">
      <alignment horizontal="left" vertical="top"/>
    </xf>
    <xf numFmtId="0" fontId="147" fillId="8" borderId="0" xfId="12" applyFont="1" applyFill="1" applyAlignment="1">
      <alignment horizontal="left" vertical="top" wrapText="1"/>
    </xf>
    <xf numFmtId="0" fontId="147" fillId="8" borderId="231" xfId="12" applyFont="1" applyFill="1" applyBorder="1" applyAlignment="1">
      <alignment horizontal="left" vertical="top" wrapText="1"/>
    </xf>
    <xf numFmtId="0" fontId="153" fillId="0" borderId="9" xfId="132" applyFont="1" applyBorder="1" applyAlignment="1">
      <alignment horizontal="distributed" vertical="center" wrapText="1" justifyLastLine="1"/>
    </xf>
    <xf numFmtId="0" fontId="153" fillId="0" borderId="10" xfId="132" applyFont="1" applyBorder="1" applyAlignment="1">
      <alignment horizontal="distributed" vertical="center" wrapText="1" justifyLastLine="1"/>
    </xf>
    <xf numFmtId="0" fontId="153" fillId="0" borderId="11" xfId="132" applyFont="1" applyBorder="1" applyAlignment="1">
      <alignment horizontal="distributed" vertical="center" wrapText="1" justifyLastLine="1"/>
    </xf>
    <xf numFmtId="0" fontId="153" fillId="0" borderId="14" xfId="132" applyFont="1" applyBorder="1" applyAlignment="1">
      <alignment horizontal="distributed" vertical="center" wrapText="1" justifyLastLine="1"/>
    </xf>
    <xf numFmtId="0" fontId="153" fillId="0" borderId="7" xfId="132" applyFont="1" applyBorder="1" applyAlignment="1">
      <alignment horizontal="distributed" vertical="center" wrapText="1" justifyLastLine="1"/>
    </xf>
    <xf numFmtId="0" fontId="153" fillId="0" borderId="6" xfId="132" applyFont="1" applyBorder="1" applyAlignment="1">
      <alignment horizontal="distributed" vertical="center" wrapText="1" justifyLastLine="1"/>
    </xf>
    <xf numFmtId="0" fontId="155" fillId="0" borderId="9" xfId="12" applyFont="1" applyBorder="1" applyAlignment="1">
      <alignment horizontal="distributed" vertical="center" justifyLastLine="1"/>
    </xf>
    <xf numFmtId="0" fontId="155" fillId="0" borderId="10" xfId="12" applyFont="1" applyBorder="1" applyAlignment="1">
      <alignment horizontal="distributed" vertical="center" justifyLastLine="1"/>
    </xf>
    <xf numFmtId="0" fontId="155" fillId="0" borderId="11" xfId="12" applyFont="1" applyBorder="1" applyAlignment="1">
      <alignment horizontal="distributed" vertical="center" justifyLastLine="1"/>
    </xf>
    <xf numFmtId="0" fontId="155" fillId="0" borderId="14" xfId="12" applyFont="1" applyBorder="1" applyAlignment="1">
      <alignment horizontal="distributed" vertical="center" justifyLastLine="1"/>
    </xf>
    <xf numFmtId="0" fontId="155" fillId="0" borderId="7" xfId="12" applyFont="1" applyBorder="1" applyAlignment="1">
      <alignment horizontal="distributed" vertical="center" justifyLastLine="1"/>
    </xf>
    <xf numFmtId="0" fontId="155" fillId="0" borderId="6" xfId="12" applyFont="1" applyBorder="1" applyAlignment="1">
      <alignment horizontal="distributed" vertical="center" justifyLastLine="1"/>
    </xf>
    <xf numFmtId="0" fontId="144" fillId="41" borderId="9" xfId="132" applyFont="1" applyFill="1" applyBorder="1" applyAlignment="1" applyProtection="1">
      <alignment horizontal="left" vertical="center" wrapText="1" shrinkToFit="1"/>
      <protection locked="0"/>
    </xf>
    <xf numFmtId="0" fontId="144" fillId="41" borderId="14" xfId="132" applyFont="1" applyFill="1" applyBorder="1" applyAlignment="1" applyProtection="1">
      <alignment horizontal="left" vertical="center" wrapText="1" shrinkToFit="1"/>
      <protection locked="0"/>
    </xf>
    <xf numFmtId="0" fontId="153" fillId="0" borderId="10" xfId="132" applyFont="1" applyBorder="1" applyAlignment="1">
      <alignment horizontal="left" vertical="center" shrinkToFit="1"/>
    </xf>
    <xf numFmtId="0" fontId="153" fillId="0" borderId="11" xfId="132" applyFont="1" applyBorder="1" applyAlignment="1">
      <alignment horizontal="left" vertical="center" shrinkToFit="1"/>
    </xf>
    <xf numFmtId="0" fontId="153" fillId="0" borderId="7" xfId="132" applyFont="1" applyBorder="1" applyAlignment="1">
      <alignment horizontal="left" vertical="center" shrinkToFit="1"/>
    </xf>
    <xf numFmtId="0" fontId="153" fillId="0" borderId="6" xfId="132" applyFont="1" applyBorder="1" applyAlignment="1">
      <alignment horizontal="left" vertical="center" shrinkToFit="1"/>
    </xf>
    <xf numFmtId="0" fontId="155" fillId="0" borderId="9" xfId="12" applyFont="1" applyBorder="1" applyAlignment="1">
      <alignment horizontal="center" vertical="center" wrapText="1"/>
    </xf>
    <xf numFmtId="0" fontId="155" fillId="0" borderId="10" xfId="12" applyFont="1" applyBorder="1" applyAlignment="1">
      <alignment horizontal="center" vertical="center"/>
    </xf>
    <xf numFmtId="0" fontId="155" fillId="0" borderId="11" xfId="12" applyFont="1" applyBorder="1" applyAlignment="1">
      <alignment horizontal="center" vertical="center"/>
    </xf>
    <xf numFmtId="0" fontId="155" fillId="0" borderId="14" xfId="12" applyFont="1" applyBorder="1" applyAlignment="1">
      <alignment horizontal="center" vertical="center"/>
    </xf>
    <xf numFmtId="0" fontId="155" fillId="0" borderId="7" xfId="12" applyFont="1" applyBorder="1" applyAlignment="1">
      <alignment horizontal="center" vertical="center"/>
    </xf>
    <xf numFmtId="0" fontId="155" fillId="0" borderId="6" xfId="12" applyFont="1" applyBorder="1" applyAlignment="1">
      <alignment horizontal="center" vertical="center"/>
    </xf>
    <xf numFmtId="0" fontId="160" fillId="8" borderId="0" xfId="12" applyFont="1" applyFill="1" applyAlignment="1">
      <alignment vertical="top" wrapText="1"/>
    </xf>
    <xf numFmtId="0" fontId="160" fillId="8" borderId="231" xfId="12" applyFont="1" applyFill="1" applyBorder="1" applyAlignment="1">
      <alignment vertical="top" wrapText="1"/>
    </xf>
    <xf numFmtId="0" fontId="147" fillId="8" borderId="0" xfId="12" applyFont="1" applyFill="1" applyAlignment="1">
      <alignment vertical="top" wrapText="1"/>
    </xf>
    <xf numFmtId="0" fontId="147" fillId="8" borderId="231" xfId="12" applyFont="1" applyFill="1" applyBorder="1" applyAlignment="1">
      <alignment vertical="top" wrapText="1"/>
    </xf>
    <xf numFmtId="0" fontId="164" fillId="8" borderId="230" xfId="0" applyFont="1" applyFill="1" applyBorder="1" applyAlignment="1">
      <alignment horizontal="center" vertical="center"/>
    </xf>
    <xf numFmtId="0" fontId="164" fillId="8" borderId="0" xfId="0" applyFont="1" applyFill="1" applyAlignment="1">
      <alignment horizontal="center" vertical="center"/>
    </xf>
    <xf numFmtId="0" fontId="164" fillId="8" borderId="231" xfId="0" applyFont="1" applyFill="1" applyBorder="1" applyAlignment="1">
      <alignment horizontal="center" vertical="center"/>
    </xf>
    <xf numFmtId="0" fontId="157" fillId="8" borderId="233" xfId="12" applyFont="1" applyFill="1" applyBorder="1" applyAlignment="1">
      <alignment horizontal="center" vertical="top" wrapText="1"/>
    </xf>
    <xf numFmtId="0" fontId="157" fillId="8" borderId="234" xfId="12" applyFont="1" applyFill="1" applyBorder="1" applyAlignment="1">
      <alignment horizontal="center" vertical="top" wrapText="1"/>
    </xf>
    <xf numFmtId="0" fontId="163" fillId="8" borderId="227" xfId="0" applyFont="1" applyFill="1" applyBorder="1" applyAlignment="1">
      <alignment horizontal="center" vertical="center"/>
    </xf>
    <xf numFmtId="0" fontId="163" fillId="8" borderId="228" xfId="0" applyFont="1" applyFill="1" applyBorder="1" applyAlignment="1">
      <alignment horizontal="center" vertical="center"/>
    </xf>
    <xf numFmtId="0" fontId="0" fillId="8" borderId="188" xfId="120" applyFont="1" applyFill="1" applyBorder="1" applyAlignment="1">
      <alignment horizontal="center" vertical="center" wrapText="1"/>
    </xf>
    <xf numFmtId="0" fontId="13" fillId="8" borderId="188" xfId="120" applyFill="1" applyBorder="1" applyAlignment="1">
      <alignment horizontal="center" vertical="center" wrapText="1"/>
    </xf>
    <xf numFmtId="0" fontId="82" fillId="8" borderId="188" xfId="0" applyFont="1" applyFill="1" applyBorder="1" applyAlignment="1">
      <alignment horizontal="center" vertical="center"/>
    </xf>
    <xf numFmtId="0" fontId="82" fillId="8" borderId="187" xfId="0" applyFont="1" applyFill="1" applyBorder="1" applyAlignment="1">
      <alignment horizontal="center" vertical="center"/>
    </xf>
    <xf numFmtId="0" fontId="13" fillId="8" borderId="0" xfId="120" applyFill="1" applyAlignment="1">
      <alignment horizontal="left" vertical="center" wrapText="1"/>
    </xf>
    <xf numFmtId="0" fontId="13" fillId="8" borderId="0" xfId="120" applyFill="1" applyAlignment="1">
      <alignment horizontal="left"/>
    </xf>
    <xf numFmtId="0" fontId="13" fillId="6" borderId="6" xfId="120" applyFill="1" applyBorder="1" applyAlignment="1" applyProtection="1">
      <alignment horizontal="center" vertical="center" wrapText="1"/>
      <protection locked="0"/>
    </xf>
    <xf numFmtId="0" fontId="13" fillId="6" borderId="4" xfId="120" applyFill="1" applyBorder="1" applyAlignment="1" applyProtection="1">
      <alignment horizontal="center" vertical="center" wrapText="1"/>
      <protection locked="0"/>
    </xf>
    <xf numFmtId="0" fontId="13" fillId="6" borderId="167" xfId="120" applyFill="1" applyBorder="1" applyAlignment="1" applyProtection="1">
      <alignment horizontal="center" vertical="center" wrapText="1"/>
      <protection locked="0"/>
    </xf>
    <xf numFmtId="0" fontId="13" fillId="0" borderId="53" xfId="120" applyBorder="1" applyAlignment="1">
      <alignment horizontal="center" vertical="center" wrapText="1"/>
    </xf>
    <xf numFmtId="0" fontId="13" fillId="0" borderId="19" xfId="120" applyBorder="1" applyAlignment="1">
      <alignment horizontal="center" vertical="center" wrapText="1"/>
    </xf>
    <xf numFmtId="0" fontId="13" fillId="0" borderId="62" xfId="120" applyBorder="1" applyAlignment="1">
      <alignment horizontal="center" vertical="center" wrapText="1"/>
    </xf>
    <xf numFmtId="0" fontId="13" fillId="6" borderId="2" xfId="120" applyFill="1" applyBorder="1" applyAlignment="1" applyProtection="1">
      <alignment horizontal="center" vertical="center" wrapText="1"/>
      <protection locked="0"/>
    </xf>
    <xf numFmtId="0" fontId="13" fillId="6" borderId="3" xfId="120" applyFill="1" applyBorder="1" applyAlignment="1" applyProtection="1">
      <alignment horizontal="center" vertical="center" wrapText="1"/>
      <protection locked="0"/>
    </xf>
    <xf numFmtId="0" fontId="13" fillId="6" borderId="35" xfId="120" applyFill="1" applyBorder="1" applyAlignment="1" applyProtection="1">
      <alignment horizontal="center" vertical="center" wrapText="1"/>
      <protection locked="0"/>
    </xf>
    <xf numFmtId="0" fontId="82" fillId="8" borderId="238" xfId="13" applyFont="1" applyFill="1" applyBorder="1" applyAlignment="1">
      <alignment horizontal="left" vertical="center" wrapText="1"/>
    </xf>
    <xf numFmtId="0" fontId="82" fillId="8" borderId="216" xfId="13" applyFont="1" applyFill="1" applyBorder="1" applyAlignment="1">
      <alignment horizontal="left" vertical="center" wrapText="1"/>
    </xf>
    <xf numFmtId="0" fontId="0" fillId="8" borderId="53" xfId="120" applyFont="1" applyFill="1" applyBorder="1" applyAlignment="1">
      <alignment horizontal="center" vertical="center" wrapText="1"/>
    </xf>
    <xf numFmtId="0" fontId="13" fillId="8" borderId="19" xfId="120" applyFill="1" applyBorder="1" applyAlignment="1">
      <alignment horizontal="center" vertical="center" wrapText="1"/>
    </xf>
    <xf numFmtId="0" fontId="13" fillId="8" borderId="62" xfId="120" applyFill="1" applyBorder="1" applyAlignment="1">
      <alignment horizontal="center" vertical="center" wrapText="1"/>
    </xf>
    <xf numFmtId="0" fontId="13" fillId="6" borderId="43" xfId="120" applyFill="1" applyBorder="1" applyAlignment="1" applyProtection="1">
      <alignment horizontal="center" vertical="center" wrapText="1"/>
      <protection locked="0"/>
    </xf>
    <xf numFmtId="0" fontId="13" fillId="6" borderId="54" xfId="120" applyFill="1" applyBorder="1" applyAlignment="1" applyProtection="1">
      <alignment horizontal="center" vertical="center" wrapText="1"/>
      <protection locked="0"/>
    </xf>
    <xf numFmtId="0" fontId="13" fillId="6" borderId="55" xfId="120" applyFill="1" applyBorder="1" applyAlignment="1" applyProtection="1">
      <alignment horizontal="center" vertical="center" wrapText="1"/>
      <protection locked="0"/>
    </xf>
    <xf numFmtId="0" fontId="13" fillId="8" borderId="182" xfId="13" applyFill="1" applyBorder="1" applyAlignment="1">
      <alignment horizontal="center"/>
    </xf>
    <xf numFmtId="0" fontId="13" fillId="8" borderId="239" xfId="13" applyFill="1" applyBorder="1" applyAlignment="1">
      <alignment horizontal="center"/>
    </xf>
    <xf numFmtId="0" fontId="83" fillId="8" borderId="174" xfId="13" applyFont="1" applyFill="1" applyBorder="1" applyAlignment="1">
      <alignment horizontal="center" vertical="center" wrapText="1"/>
    </xf>
    <xf numFmtId="0" fontId="82" fillId="8" borderId="23" xfId="13" applyFont="1" applyFill="1" applyBorder="1" applyAlignment="1">
      <alignment horizontal="center" vertical="center" wrapText="1"/>
    </xf>
    <xf numFmtId="0" fontId="82" fillId="8" borderId="58" xfId="13" applyFont="1" applyFill="1" applyBorder="1" applyAlignment="1">
      <alignment horizontal="center" vertical="center" wrapText="1"/>
    </xf>
    <xf numFmtId="0" fontId="13" fillId="6" borderId="6" xfId="120" applyFill="1" applyBorder="1" applyAlignment="1" applyProtection="1">
      <alignment horizontal="center" vertical="center"/>
      <protection locked="0"/>
    </xf>
    <xf numFmtId="0" fontId="13" fillId="6" borderId="4" xfId="120" applyFill="1" applyBorder="1" applyAlignment="1" applyProtection="1">
      <alignment horizontal="center" vertical="center"/>
      <protection locked="0"/>
    </xf>
    <xf numFmtId="0" fontId="83" fillId="6" borderId="4" xfId="0" applyFont="1" applyFill="1" applyBorder="1" applyAlignment="1" applyProtection="1">
      <alignment horizontal="center" vertical="center"/>
      <protection locked="0"/>
    </xf>
    <xf numFmtId="0" fontId="83" fillId="6" borderId="167" xfId="0" applyFont="1" applyFill="1" applyBorder="1" applyAlignment="1" applyProtection="1">
      <alignment horizontal="center" vertical="center"/>
      <protection locked="0"/>
    </xf>
    <xf numFmtId="0" fontId="13" fillId="6" borderId="2" xfId="120" applyFill="1" applyBorder="1" applyAlignment="1" applyProtection="1">
      <alignment horizontal="center" vertical="center"/>
      <protection locked="0"/>
    </xf>
    <xf numFmtId="0" fontId="13" fillId="6" borderId="3" xfId="120" applyFill="1" applyBorder="1" applyAlignment="1" applyProtection="1">
      <alignment horizontal="center" vertical="center"/>
      <protection locked="0"/>
    </xf>
    <xf numFmtId="0" fontId="83" fillId="6" borderId="3" xfId="0" applyFont="1" applyFill="1" applyBorder="1" applyAlignment="1" applyProtection="1">
      <alignment horizontal="center" vertical="center"/>
      <protection locked="0"/>
    </xf>
    <xf numFmtId="0" fontId="83" fillId="6" borderId="35" xfId="0" applyFont="1" applyFill="1" applyBorder="1" applyAlignment="1" applyProtection="1">
      <alignment horizontal="center" vertical="center"/>
      <protection locked="0"/>
    </xf>
    <xf numFmtId="0" fontId="13" fillId="6" borderId="35" xfId="120" applyFill="1" applyBorder="1" applyAlignment="1" applyProtection="1">
      <alignment horizontal="center" vertical="center"/>
      <protection locked="0"/>
    </xf>
    <xf numFmtId="0" fontId="13" fillId="6" borderId="19" xfId="120" applyFill="1" applyBorder="1" applyAlignment="1" applyProtection="1">
      <alignment horizontal="center" vertical="center" wrapText="1"/>
      <protection locked="0"/>
    </xf>
    <xf numFmtId="0" fontId="13" fillId="6" borderId="19" xfId="120" applyFill="1" applyBorder="1" applyAlignment="1" applyProtection="1">
      <alignment horizontal="center" vertical="center"/>
      <protection locked="0"/>
    </xf>
    <xf numFmtId="0" fontId="13" fillId="6" borderId="62" xfId="120" applyFill="1" applyBorder="1" applyAlignment="1" applyProtection="1">
      <alignment horizontal="center" vertical="center"/>
      <protection locked="0"/>
    </xf>
    <xf numFmtId="0" fontId="13" fillId="5" borderId="43" xfId="120" applyFill="1" applyBorder="1" applyAlignment="1">
      <alignment horizontal="center" vertical="center"/>
    </xf>
    <xf numFmtId="0" fontId="13" fillId="5" borderId="54" xfId="120" applyFill="1" applyBorder="1" applyAlignment="1">
      <alignment horizontal="center" vertical="center"/>
    </xf>
    <xf numFmtId="0" fontId="13" fillId="5" borderId="55" xfId="120" applyFill="1" applyBorder="1" applyAlignment="1">
      <alignment horizontal="center" vertical="center"/>
    </xf>
    <xf numFmtId="0" fontId="13" fillId="8" borderId="23" xfId="120" applyFill="1" applyBorder="1" applyAlignment="1">
      <alignment horizontal="left" wrapText="1"/>
    </xf>
    <xf numFmtId="0" fontId="0" fillId="0" borderId="13" xfId="0" applyBorder="1" applyAlignment="1">
      <alignment horizontal="center" vertical="center"/>
    </xf>
    <xf numFmtId="0" fontId="0" fillId="0" borderId="6" xfId="0" applyBorder="1" applyAlignment="1">
      <alignment horizontal="center" vertical="center"/>
    </xf>
    <xf numFmtId="0" fontId="36" fillId="0" borderId="3" xfId="0" applyFont="1" applyBorder="1" applyAlignment="1">
      <alignment horizontal="center" vertical="center"/>
    </xf>
    <xf numFmtId="0" fontId="0" fillId="0" borderId="4" xfId="0" applyBorder="1" applyAlignment="1">
      <alignment horizontal="center" vertical="center"/>
    </xf>
    <xf numFmtId="0" fontId="83" fillId="0" borderId="5" xfId="19" applyFont="1" applyBorder="1" applyAlignment="1">
      <alignment horizontal="center" vertical="center" wrapText="1"/>
    </xf>
    <xf numFmtId="0" fontId="83" fillId="0" borderId="4" xfId="19" applyFont="1" applyBorder="1" applyAlignment="1">
      <alignment horizontal="center" vertical="center" wrapText="1"/>
    </xf>
    <xf numFmtId="0" fontId="83" fillId="0" borderId="5" xfId="19" applyFont="1" applyBorder="1" applyAlignment="1">
      <alignment horizontal="center" vertical="center"/>
    </xf>
    <xf numFmtId="0" fontId="83" fillId="0" borderId="4" xfId="19" applyFont="1" applyBorder="1" applyAlignment="1">
      <alignment horizontal="center" vertical="center"/>
    </xf>
    <xf numFmtId="0" fontId="82" fillId="0" borderId="3" xfId="19" applyFont="1" applyBorder="1" applyAlignment="1">
      <alignment horizontal="center" vertical="center"/>
    </xf>
  </cellXfs>
  <cellStyles count="134">
    <cellStyle name="20% - アクセント 1 2" xfId="23" xr:uid="{00000000-0005-0000-0000-000000000000}"/>
    <cellStyle name="20% - アクセント 2 2" xfId="24" xr:uid="{00000000-0005-0000-0000-000001000000}"/>
    <cellStyle name="20% - アクセント 3 2" xfId="25" xr:uid="{00000000-0005-0000-0000-000002000000}"/>
    <cellStyle name="20% - アクセント 4 2" xfId="26" xr:uid="{00000000-0005-0000-0000-000003000000}"/>
    <cellStyle name="20% - アクセント 5 2" xfId="27" xr:uid="{00000000-0005-0000-0000-000004000000}"/>
    <cellStyle name="20% - アクセント 6 2" xfId="28" xr:uid="{00000000-0005-0000-0000-000005000000}"/>
    <cellStyle name="40% - アクセント 1 2" xfId="29" xr:uid="{00000000-0005-0000-0000-000006000000}"/>
    <cellStyle name="40% - アクセント 2 2" xfId="30" xr:uid="{00000000-0005-0000-0000-000007000000}"/>
    <cellStyle name="40% - アクセント 3 2" xfId="31" xr:uid="{00000000-0005-0000-0000-000008000000}"/>
    <cellStyle name="40% - アクセント 4 2" xfId="32" xr:uid="{00000000-0005-0000-0000-000009000000}"/>
    <cellStyle name="40% - アクセント 5 2" xfId="33" xr:uid="{00000000-0005-0000-0000-00000A000000}"/>
    <cellStyle name="40% - アクセント 6 2" xfId="34" xr:uid="{00000000-0005-0000-0000-00000B000000}"/>
    <cellStyle name="60% - アクセント 1 2" xfId="35" xr:uid="{00000000-0005-0000-0000-00000C000000}"/>
    <cellStyle name="60% - アクセント 2 2" xfId="36" xr:uid="{00000000-0005-0000-0000-00000D000000}"/>
    <cellStyle name="60% - アクセント 3 2" xfId="37" xr:uid="{00000000-0005-0000-0000-00000E000000}"/>
    <cellStyle name="60% - アクセント 4 2" xfId="38" xr:uid="{00000000-0005-0000-0000-00000F000000}"/>
    <cellStyle name="60% - アクセント 5 2" xfId="39" xr:uid="{00000000-0005-0000-0000-000010000000}"/>
    <cellStyle name="60% - アクセント 6 2" xfId="40" xr:uid="{00000000-0005-0000-0000-000011000000}"/>
    <cellStyle name="アクセント 1 2" xfId="41" xr:uid="{00000000-0005-0000-0000-000012000000}"/>
    <cellStyle name="アクセント 2 2" xfId="42" xr:uid="{00000000-0005-0000-0000-000013000000}"/>
    <cellStyle name="アクセント 3 2" xfId="43" xr:uid="{00000000-0005-0000-0000-000014000000}"/>
    <cellStyle name="アクセント 4 2" xfId="44" xr:uid="{00000000-0005-0000-0000-000015000000}"/>
    <cellStyle name="アクセント 5 2" xfId="45" xr:uid="{00000000-0005-0000-0000-000016000000}"/>
    <cellStyle name="アクセント 6 2" xfId="46" xr:uid="{00000000-0005-0000-0000-000017000000}"/>
    <cellStyle name="タイトル 2" xfId="47" xr:uid="{00000000-0005-0000-0000-000018000000}"/>
    <cellStyle name="タイトル 3" xfId="126" xr:uid="{00000000-0005-0000-0000-000019000000}"/>
    <cellStyle name="チェック セル 2" xfId="48" xr:uid="{00000000-0005-0000-0000-00001A000000}"/>
    <cellStyle name="どちらでもない 2" xfId="49" xr:uid="{00000000-0005-0000-0000-00001B000000}"/>
    <cellStyle name="パーセント" xfId="1" builtinId="5"/>
    <cellStyle name="パーセント 2" xfId="5" xr:uid="{00000000-0005-0000-0000-00001D000000}"/>
    <cellStyle name="パーセント 2 2" xfId="8" xr:uid="{00000000-0005-0000-0000-00001E000000}"/>
    <cellStyle name="パーセント 2 2 2" xfId="50" xr:uid="{00000000-0005-0000-0000-00001F000000}"/>
    <cellStyle name="パーセント 2 2 2 2" xfId="51" xr:uid="{00000000-0005-0000-0000-000020000000}"/>
    <cellStyle name="パーセント 2 2 3" xfId="52" xr:uid="{00000000-0005-0000-0000-000021000000}"/>
    <cellStyle name="パーセント 2 3" xfId="53" xr:uid="{00000000-0005-0000-0000-000022000000}"/>
    <cellStyle name="パーセント 2 3 2" xfId="54" xr:uid="{00000000-0005-0000-0000-000023000000}"/>
    <cellStyle name="パーセント 2 4" xfId="55" xr:uid="{00000000-0005-0000-0000-000024000000}"/>
    <cellStyle name="パーセント 3" xfId="20" xr:uid="{00000000-0005-0000-0000-000025000000}"/>
    <cellStyle name="パーセント 4" xfId="125" xr:uid="{00000000-0005-0000-0000-000026000000}"/>
    <cellStyle name="パーセント 4 2" xfId="129" xr:uid="{00000000-0005-0000-0000-000027000000}"/>
    <cellStyle name="パーセント 4 3" xfId="131" xr:uid="{00000000-0005-0000-0000-000028000000}"/>
    <cellStyle name="ハイパーリンク" xfId="15" builtinId="8"/>
    <cellStyle name="メモ 2" xfId="56" xr:uid="{00000000-0005-0000-0000-00002A000000}"/>
    <cellStyle name="リンク セル 2" xfId="57" xr:uid="{00000000-0005-0000-0000-00002B000000}"/>
    <cellStyle name="悪い 2" xfId="58" xr:uid="{00000000-0005-0000-0000-00002C000000}"/>
    <cellStyle name="計算 2" xfId="59" xr:uid="{00000000-0005-0000-0000-00002D000000}"/>
    <cellStyle name="警告文 2" xfId="60" xr:uid="{00000000-0005-0000-0000-00002E000000}"/>
    <cellStyle name="桁区切り" xfId="2" builtinId="6"/>
    <cellStyle name="桁区切り 2" xfId="6" xr:uid="{00000000-0005-0000-0000-000030000000}"/>
    <cellStyle name="桁区切り 2 2" xfId="9" xr:uid="{00000000-0005-0000-0000-000031000000}"/>
    <cellStyle name="桁区切り 2 2 2" xfId="61" xr:uid="{00000000-0005-0000-0000-000032000000}"/>
    <cellStyle name="桁区切り 2 2 2 2" xfId="62" xr:uid="{00000000-0005-0000-0000-000033000000}"/>
    <cellStyle name="桁区切り 2 2 3" xfId="63" xr:uid="{00000000-0005-0000-0000-000034000000}"/>
    <cellStyle name="桁区切り 2 3" xfId="64" xr:uid="{00000000-0005-0000-0000-000035000000}"/>
    <cellStyle name="桁区切り 2 3 2" xfId="65" xr:uid="{00000000-0005-0000-0000-000036000000}"/>
    <cellStyle name="桁区切り 2 3 2 2" xfId="66" xr:uid="{00000000-0005-0000-0000-000037000000}"/>
    <cellStyle name="桁区切り 2 3 3" xfId="67" xr:uid="{00000000-0005-0000-0000-000038000000}"/>
    <cellStyle name="桁区切り 2 4" xfId="68" xr:uid="{00000000-0005-0000-0000-000039000000}"/>
    <cellStyle name="桁区切り 2 4 2" xfId="69" xr:uid="{00000000-0005-0000-0000-00003A000000}"/>
    <cellStyle name="桁区切り 2 5" xfId="70" xr:uid="{00000000-0005-0000-0000-00003B000000}"/>
    <cellStyle name="桁区切り 3" xfId="10" xr:uid="{00000000-0005-0000-0000-00003C000000}"/>
    <cellStyle name="桁区切り 3 2" xfId="22" xr:uid="{00000000-0005-0000-0000-00003D000000}"/>
    <cellStyle name="桁区切り 4" xfId="11" xr:uid="{00000000-0005-0000-0000-00003E000000}"/>
    <cellStyle name="桁区切り 5" xfId="21" xr:uid="{00000000-0005-0000-0000-00003F000000}"/>
    <cellStyle name="桁区切り 6" xfId="119" xr:uid="{00000000-0005-0000-0000-000040000000}"/>
    <cellStyle name="見出し 1 2" xfId="71" xr:uid="{00000000-0005-0000-0000-000042000000}"/>
    <cellStyle name="見出し 2 2" xfId="72" xr:uid="{00000000-0005-0000-0000-000044000000}"/>
    <cellStyle name="見出し 3 2" xfId="73" xr:uid="{00000000-0005-0000-0000-000045000000}"/>
    <cellStyle name="見出し 4 2" xfId="74" xr:uid="{00000000-0005-0000-0000-000046000000}"/>
    <cellStyle name="集計 2" xfId="75" xr:uid="{00000000-0005-0000-0000-000047000000}"/>
    <cellStyle name="出力 2" xfId="76" xr:uid="{00000000-0005-0000-0000-000048000000}"/>
    <cellStyle name="説明文 2" xfId="77" xr:uid="{00000000-0005-0000-0000-000049000000}"/>
    <cellStyle name="通貨 2" xfId="7" xr:uid="{00000000-0005-0000-0000-00004A000000}"/>
    <cellStyle name="通貨 2 2" xfId="78" xr:uid="{00000000-0005-0000-0000-00004B000000}"/>
    <cellStyle name="通貨 3" xfId="18" xr:uid="{00000000-0005-0000-0000-00004C000000}"/>
    <cellStyle name="入力 2" xfId="79" xr:uid="{00000000-0005-0000-0000-00004E000000}"/>
    <cellStyle name="標準" xfId="0" builtinId="0"/>
    <cellStyle name="標準 10" xfId="121" xr:uid="{00000000-0005-0000-0000-000050000000}"/>
    <cellStyle name="標準 11" xfId="122" xr:uid="{00000000-0005-0000-0000-000051000000}"/>
    <cellStyle name="標準 12" xfId="123" xr:uid="{00000000-0005-0000-0000-000052000000}"/>
    <cellStyle name="標準 12 2" xfId="127" xr:uid="{00000000-0005-0000-0000-000053000000}"/>
    <cellStyle name="標準 13" xfId="124" xr:uid="{00000000-0005-0000-0000-000054000000}"/>
    <cellStyle name="標準 13 2" xfId="128" xr:uid="{00000000-0005-0000-0000-000055000000}"/>
    <cellStyle name="標準 13 3" xfId="130" xr:uid="{00000000-0005-0000-0000-000056000000}"/>
    <cellStyle name="標準 2" xfId="12" xr:uid="{00000000-0005-0000-0000-000057000000}"/>
    <cellStyle name="標準 2 2" xfId="80" xr:uid="{00000000-0005-0000-0000-000058000000}"/>
    <cellStyle name="標準 2 2 2" xfId="81" xr:uid="{00000000-0005-0000-0000-000059000000}"/>
    <cellStyle name="標準 2 2 2 2" xfId="82" xr:uid="{00000000-0005-0000-0000-00005A000000}"/>
    <cellStyle name="標準 2 2 3" xfId="83" xr:uid="{00000000-0005-0000-0000-00005B000000}"/>
    <cellStyle name="標準 2 2 4" xfId="132" xr:uid="{71E966E5-B5A5-4077-9906-50056A3519D3}"/>
    <cellStyle name="標準 2 3" xfId="84" xr:uid="{00000000-0005-0000-0000-00005C000000}"/>
    <cellStyle name="標準 2 3 2" xfId="85" xr:uid="{00000000-0005-0000-0000-00005D000000}"/>
    <cellStyle name="標準 2 3 2 2" xfId="86" xr:uid="{00000000-0005-0000-0000-00005E000000}"/>
    <cellStyle name="標準 2 3 3" xfId="87" xr:uid="{00000000-0005-0000-0000-00005F000000}"/>
    <cellStyle name="標準 2 4" xfId="88" xr:uid="{00000000-0005-0000-0000-000060000000}"/>
    <cellStyle name="標準 2 4 2" xfId="89" xr:uid="{00000000-0005-0000-0000-000061000000}"/>
    <cellStyle name="標準 2 5" xfId="90" xr:uid="{00000000-0005-0000-0000-000062000000}"/>
    <cellStyle name="標準 2 5 2" xfId="91" xr:uid="{00000000-0005-0000-0000-000063000000}"/>
    <cellStyle name="標準 2 6" xfId="92" xr:uid="{00000000-0005-0000-0000-000064000000}"/>
    <cellStyle name="標準 2 6 2" xfId="93" xr:uid="{00000000-0005-0000-0000-000065000000}"/>
    <cellStyle name="標準 2 7" xfId="94" xr:uid="{00000000-0005-0000-0000-000066000000}"/>
    <cellStyle name="標準 3" xfId="13" xr:uid="{00000000-0005-0000-0000-000067000000}"/>
    <cellStyle name="標準 3 2" xfId="95" xr:uid="{00000000-0005-0000-0000-000068000000}"/>
    <cellStyle name="標準 3 2 2" xfId="96" xr:uid="{00000000-0005-0000-0000-000069000000}"/>
    <cellStyle name="標準 3 2 2 2" xfId="97" xr:uid="{00000000-0005-0000-0000-00006A000000}"/>
    <cellStyle name="標準 3 2 2 2 2" xfId="98" xr:uid="{00000000-0005-0000-0000-00006B000000}"/>
    <cellStyle name="標準 3 2 2 3" xfId="99" xr:uid="{00000000-0005-0000-0000-00006C000000}"/>
    <cellStyle name="標準 3 2 3" xfId="100" xr:uid="{00000000-0005-0000-0000-00006D000000}"/>
    <cellStyle name="標準 3 2 3 2" xfId="101" xr:uid="{00000000-0005-0000-0000-00006E000000}"/>
    <cellStyle name="標準 3 2 4" xfId="102" xr:uid="{00000000-0005-0000-0000-00006F000000}"/>
    <cellStyle name="標準 3 3" xfId="103" xr:uid="{00000000-0005-0000-0000-000070000000}"/>
    <cellStyle name="標準 3 3 2" xfId="104" xr:uid="{00000000-0005-0000-0000-000071000000}"/>
    <cellStyle name="標準 3 3 2 2" xfId="105" xr:uid="{00000000-0005-0000-0000-000072000000}"/>
    <cellStyle name="標準 3 3 3" xfId="106" xr:uid="{00000000-0005-0000-0000-000073000000}"/>
    <cellStyle name="標準 3 4" xfId="107" xr:uid="{00000000-0005-0000-0000-000074000000}"/>
    <cellStyle name="標準 4" xfId="14" xr:uid="{00000000-0005-0000-0000-000075000000}"/>
    <cellStyle name="標準 4 2" xfId="108" xr:uid="{00000000-0005-0000-0000-000076000000}"/>
    <cellStyle name="標準 4 3" xfId="109" xr:uid="{00000000-0005-0000-0000-000077000000}"/>
    <cellStyle name="標準 4 3 2" xfId="110" xr:uid="{00000000-0005-0000-0000-000078000000}"/>
    <cellStyle name="標準 4 3 2 2" xfId="111" xr:uid="{00000000-0005-0000-0000-000079000000}"/>
    <cellStyle name="標準 4 3 3" xfId="112" xr:uid="{00000000-0005-0000-0000-00007A000000}"/>
    <cellStyle name="標準 4 4" xfId="113" xr:uid="{00000000-0005-0000-0000-00007B000000}"/>
    <cellStyle name="標準 4 4 2" xfId="114" xr:uid="{00000000-0005-0000-0000-00007C000000}"/>
    <cellStyle name="標準 4 5" xfId="115" xr:uid="{00000000-0005-0000-0000-00007D000000}"/>
    <cellStyle name="標準 5" xfId="16" xr:uid="{00000000-0005-0000-0000-00007E000000}"/>
    <cellStyle name="標準 5 2" xfId="116" xr:uid="{00000000-0005-0000-0000-00007F000000}"/>
    <cellStyle name="標準 6" xfId="17" xr:uid="{00000000-0005-0000-0000-000080000000}"/>
    <cellStyle name="標準 7" xfId="19" xr:uid="{00000000-0005-0000-0000-000081000000}"/>
    <cellStyle name="標準 8" xfId="118" xr:uid="{00000000-0005-0000-0000-000082000000}"/>
    <cellStyle name="標準 9" xfId="120" xr:uid="{00000000-0005-0000-0000-000083000000}"/>
    <cellStyle name="標準_03 東京都新条例　排出係数050223" xfId="3" xr:uid="{00000000-0005-0000-0000-000084000000}"/>
    <cellStyle name="標準_070629【個別商談会商談申込書】" xfId="133" xr:uid="{ABD44AA0-45E6-4A2B-AEEB-235C829E0969}"/>
    <cellStyle name="標準_miyagawa省令係数" xfId="4" xr:uid="{00000000-0005-0000-0000-000085000000}"/>
    <cellStyle name="良い 2" xfId="117" xr:uid="{00000000-0005-0000-0000-000086000000}"/>
  </cellStyles>
  <dxfs count="178">
    <dxf>
      <fill>
        <patternFill>
          <bgColor theme="0" tint="-0.24994659260841701"/>
        </patternFill>
      </fill>
    </dxf>
    <dxf>
      <fill>
        <patternFill>
          <bgColor rgb="FFFFC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0000"/>
        </patternFill>
      </fill>
    </dxf>
    <dxf>
      <fill>
        <patternFill>
          <bgColor theme="0" tint="-0.24994659260841701"/>
        </patternFill>
      </fill>
    </dxf>
    <dxf>
      <fill>
        <patternFill>
          <bgColor rgb="FFFFFF00"/>
        </patternFill>
      </fill>
    </dxf>
    <dxf>
      <fill>
        <patternFill>
          <bgColor rgb="FFFFFF00"/>
        </patternFill>
      </fill>
    </dxf>
    <dxf>
      <font>
        <color rgb="FFFF0000"/>
      </font>
      <fill>
        <patternFill>
          <bgColor rgb="FFFF0000"/>
        </patternFill>
      </fill>
    </dxf>
    <dxf>
      <fill>
        <patternFill>
          <bgColor rgb="FFFFFF00"/>
        </patternFill>
      </fill>
    </dxf>
    <dxf>
      <fill>
        <patternFill patternType="solid">
          <bgColor theme="0" tint="-0.24994659260841701"/>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ont>
        <color rgb="FFFF0000"/>
      </font>
      <fill>
        <patternFill>
          <bgColor rgb="FFFF0000"/>
        </patternFill>
      </fill>
    </dxf>
    <dxf>
      <fill>
        <patternFill>
          <bgColor rgb="FFFF00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ont>
        <color rgb="FFFF0000"/>
      </font>
      <fill>
        <patternFill>
          <bgColor rgb="FFFF0000"/>
        </patternFill>
      </fill>
    </dxf>
    <dxf>
      <fill>
        <patternFill>
          <bgColor rgb="FFFF0000"/>
        </patternFill>
      </fill>
    </dxf>
    <dxf>
      <fill>
        <patternFill>
          <bgColor rgb="FFFFFF00"/>
        </patternFill>
      </fill>
    </dxf>
    <dxf>
      <fill>
        <patternFill>
          <bgColor rgb="FFFFFF00"/>
        </patternFill>
      </fill>
    </dxf>
    <dxf>
      <fill>
        <patternFill>
          <bgColor indexed="22"/>
        </patternFill>
      </fill>
    </dxf>
    <dxf>
      <font>
        <condense val="0"/>
        <extend val="0"/>
        <color auto="1"/>
      </font>
      <fill>
        <patternFill patternType="solid">
          <bgColor indexed="9"/>
        </patternFill>
      </fill>
    </dxf>
    <dxf>
      <fill>
        <patternFill>
          <bgColor rgb="FFFF00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rgb="FFFFFF00"/>
        </patternFill>
      </fill>
    </dxf>
    <dxf>
      <fill>
        <patternFill>
          <bgColor rgb="FFFFFF00"/>
        </patternFill>
      </fill>
    </dxf>
    <dxf>
      <font>
        <color theme="1"/>
      </font>
      <fill>
        <patternFill>
          <bgColor rgb="FFFFFF00"/>
        </patternFill>
      </fill>
    </dxf>
    <dxf>
      <fill>
        <patternFill>
          <bgColor rgb="FFFFFF00"/>
        </patternFill>
      </fill>
    </dxf>
    <dxf>
      <font>
        <color theme="1"/>
      </font>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ont>
        <color rgb="FFFF0000"/>
      </font>
      <fill>
        <patternFill>
          <bgColor rgb="FFFF0000"/>
        </patternFill>
      </fill>
    </dxf>
    <dxf>
      <font>
        <condense val="0"/>
        <extend val="0"/>
        <color auto="1"/>
      </font>
      <fill>
        <patternFill>
          <bgColor indexed="22"/>
        </patternFill>
      </fill>
    </dxf>
    <dxf>
      <font>
        <condense val="0"/>
        <extend val="0"/>
        <color auto="1"/>
      </font>
      <fill>
        <patternFill>
          <bgColor indexed="22"/>
        </patternFill>
      </fill>
    </dxf>
    <dxf>
      <font>
        <color rgb="FFFF00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rgb="FFFFFF00"/>
        </patternFill>
      </fill>
    </dxf>
    <dxf>
      <fill>
        <patternFill>
          <bgColor rgb="FFFFFF00"/>
        </patternFill>
      </fill>
    </dxf>
    <dxf>
      <fill>
        <patternFill>
          <bgColor theme="0"/>
        </patternFill>
      </fill>
    </dxf>
    <dxf>
      <fill>
        <patternFill>
          <bgColor rgb="FFFFFF00"/>
        </patternFill>
      </fill>
    </dxf>
    <dxf>
      <font>
        <condense val="0"/>
        <extend val="0"/>
        <color auto="1"/>
      </font>
      <fill>
        <patternFill>
          <bgColor indexed="22"/>
        </patternFill>
      </fill>
    </dxf>
    <dxf>
      <fill>
        <patternFill>
          <bgColor theme="0" tint="-0.24994659260841701"/>
        </patternFill>
      </fill>
    </dxf>
    <dxf>
      <font>
        <color rgb="FFFF0000"/>
      </font>
      <fill>
        <patternFill>
          <bgColor rgb="FFFF00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theme="0" tint="-0.24994659260841701"/>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patternType="solid">
          <bgColor theme="0" tint="-0.24994659260841701"/>
        </patternFill>
      </fill>
    </dxf>
    <dxf>
      <fill>
        <patternFill>
          <bgColor theme="0" tint="-0.24994659260841701"/>
        </patternFill>
      </fill>
    </dxf>
    <dxf>
      <fill>
        <patternFill>
          <bgColor theme="0" tint="-0.24994659260841701"/>
        </patternFill>
      </fill>
    </dxf>
    <dxf>
      <fill>
        <patternFill>
          <bgColor rgb="FFFFFF00"/>
        </patternFill>
      </fill>
    </dxf>
    <dxf>
      <fill>
        <patternFill patternType="solid">
          <bgColor rgb="FFFFFF00"/>
        </patternFill>
      </fill>
    </dxf>
    <dxf>
      <fill>
        <patternFill>
          <bgColor theme="0" tint="-0.24994659260841701"/>
        </patternFill>
      </fill>
    </dxf>
    <dxf>
      <font>
        <color rgb="FFFF000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b/>
        <i val="0"/>
        <color rgb="FFFF0000"/>
      </font>
      <fill>
        <patternFill patternType="solid">
          <bgColor rgb="FFFFFFCC"/>
        </patternFill>
      </fill>
    </dxf>
    <dxf>
      <fill>
        <patternFill>
          <bgColor rgb="FFFFFF00"/>
        </patternFill>
      </fill>
    </dxf>
  </dxfs>
  <tableStyles count="0" defaultTableStyle="TableStyleMedium9" defaultPivotStyle="PivotStyleLight16"/>
  <colors>
    <mruColors>
      <color rgb="FFFFCC99"/>
      <color rgb="FF006600"/>
      <color rgb="FFFFFFCC"/>
      <color rgb="FFFFFF66"/>
      <color rgb="FF3366FF"/>
      <color rgb="FFFFFF99"/>
      <color rgb="FFCCFFCC"/>
      <color rgb="FFC0C0C0"/>
      <color rgb="FFFF99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115168844968161E-2"/>
          <c:y val="0.12698650921043331"/>
          <c:w val="0.5473807917153406"/>
          <c:h val="0.67745158971225572"/>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104F-402A-9CBC-B87D02F41722}"/>
              </c:ext>
            </c:extLst>
          </c:dPt>
          <c:dPt>
            <c:idx val="1"/>
            <c:bubble3D val="0"/>
            <c:spPr>
              <a:pattFill prst="wdDnDiag">
                <a:fgClr>
                  <a:srgbClr val="00B050"/>
                </a:fgClr>
                <a:bgClr>
                  <a:schemeClr val="bg1"/>
                </a:bgClr>
              </a:pattFill>
              <a:ln w="19050">
                <a:solidFill>
                  <a:schemeClr val="lt1"/>
                </a:solidFill>
              </a:ln>
              <a:effectLst/>
            </c:spPr>
            <c:extLst>
              <c:ext xmlns:c16="http://schemas.microsoft.com/office/drawing/2014/chart" uri="{C3380CC4-5D6E-409C-BE32-E72D297353CC}">
                <c16:uniqueId val="{00000003-104F-402A-9CBC-B87D02F417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04F-402A-9CBC-B87D02F41722}"/>
              </c:ext>
            </c:extLst>
          </c:dPt>
          <c:dPt>
            <c:idx val="3"/>
            <c:bubble3D val="0"/>
            <c:spPr>
              <a:pattFill prst="wdDnDiag">
                <a:fgClr>
                  <a:schemeClr val="accent2"/>
                </a:fgClr>
                <a:bgClr>
                  <a:schemeClr val="bg1"/>
                </a:bgClr>
              </a:pattFill>
              <a:ln w="19050">
                <a:solidFill>
                  <a:schemeClr val="lt1"/>
                </a:solidFill>
              </a:ln>
              <a:effectLst/>
            </c:spPr>
            <c:extLst>
              <c:ext xmlns:c16="http://schemas.microsoft.com/office/drawing/2014/chart" uri="{C3380CC4-5D6E-409C-BE32-E72D297353CC}">
                <c16:uniqueId val="{00000007-104F-402A-9CBC-B87D02F41722}"/>
              </c:ext>
            </c:extLst>
          </c:dPt>
          <c:dPt>
            <c:idx val="4"/>
            <c:bubble3D val="0"/>
            <c:spPr>
              <a:pattFill prst="pct25">
                <a:fgClr>
                  <a:schemeClr val="accent2"/>
                </a:fgClr>
                <a:bgClr>
                  <a:schemeClr val="bg1"/>
                </a:bgClr>
              </a:pattFill>
              <a:ln w="19050">
                <a:solidFill>
                  <a:schemeClr val="lt1"/>
                </a:solidFill>
              </a:ln>
              <a:effectLst/>
            </c:spPr>
            <c:extLst>
              <c:ext xmlns:c16="http://schemas.microsoft.com/office/drawing/2014/chart" uri="{C3380CC4-5D6E-409C-BE32-E72D297353CC}">
                <c16:uniqueId val="{00000009-104F-402A-9CBC-B87D02F41722}"/>
              </c:ext>
            </c:extLst>
          </c:dPt>
          <c:dPt>
            <c:idx val="5"/>
            <c:bubble3D val="0"/>
            <c:spPr>
              <a:pattFill prst="wdDnDiag">
                <a:fgClr>
                  <a:schemeClr val="accent3"/>
                </a:fgClr>
                <a:bgClr>
                  <a:schemeClr val="bg1"/>
                </a:bgClr>
              </a:pattFill>
              <a:ln w="19050">
                <a:solidFill>
                  <a:schemeClr val="lt1"/>
                </a:solidFill>
              </a:ln>
              <a:effectLst/>
            </c:spPr>
            <c:extLst>
              <c:ext xmlns:c16="http://schemas.microsoft.com/office/drawing/2014/chart" uri="{C3380CC4-5D6E-409C-BE32-E72D297353CC}">
                <c16:uniqueId val="{0000000B-104F-402A-9CBC-B87D02F41722}"/>
              </c:ext>
            </c:extLst>
          </c:dPt>
          <c:dPt>
            <c:idx val="6"/>
            <c:bubble3D val="0"/>
            <c:spPr>
              <a:pattFill prst="pct25">
                <a:fgClr>
                  <a:schemeClr val="accent3"/>
                </a:fgClr>
                <a:bgClr>
                  <a:schemeClr val="bg1"/>
                </a:bgClr>
              </a:pattFill>
              <a:ln w="19050">
                <a:solidFill>
                  <a:schemeClr val="lt1"/>
                </a:solidFill>
              </a:ln>
              <a:effectLst/>
            </c:spPr>
            <c:extLst>
              <c:ext xmlns:c16="http://schemas.microsoft.com/office/drawing/2014/chart" uri="{C3380CC4-5D6E-409C-BE32-E72D297353CC}">
                <c16:uniqueId val="{0000000D-104F-402A-9CBC-B87D02F41722}"/>
              </c:ext>
            </c:extLst>
          </c:dPt>
          <c:dPt>
            <c:idx val="7"/>
            <c:bubble3D val="0"/>
            <c:spPr>
              <a:pattFill prst="wdDnDiag">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0F-104F-402A-9CBC-B87D02F41722}"/>
              </c:ext>
            </c:extLst>
          </c:dPt>
          <c:dPt>
            <c:idx val="8"/>
            <c:bubble3D val="0"/>
            <c:spPr>
              <a:pattFill prst="pct25">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11-104F-402A-9CBC-B87D02F41722}"/>
              </c:ext>
            </c:extLst>
          </c:dPt>
          <c:dPt>
            <c:idx val="9"/>
            <c:bubble3D val="0"/>
            <c:spPr>
              <a:pattFill prst="wdDnDiag">
                <a:fgClr>
                  <a:schemeClr val="accent1"/>
                </a:fgClr>
                <a:bgClr>
                  <a:schemeClr val="bg1"/>
                </a:bgClr>
              </a:pattFill>
              <a:ln w="19050">
                <a:solidFill>
                  <a:schemeClr val="lt1"/>
                </a:solidFill>
              </a:ln>
              <a:effectLst/>
            </c:spPr>
            <c:extLst>
              <c:ext xmlns:c16="http://schemas.microsoft.com/office/drawing/2014/chart" uri="{C3380CC4-5D6E-409C-BE32-E72D297353CC}">
                <c16:uniqueId val="{00000013-104F-402A-9CBC-B87D02F41722}"/>
              </c:ext>
            </c:extLst>
          </c:dPt>
          <c:dPt>
            <c:idx val="10"/>
            <c:bubble3D val="0"/>
            <c:spPr>
              <a:pattFill prst="pct25">
                <a:fgClr>
                  <a:schemeClr val="accent1"/>
                </a:fgClr>
                <a:bgClr>
                  <a:schemeClr val="bg1"/>
                </a:bgClr>
              </a:pattFill>
              <a:ln w="19050">
                <a:solidFill>
                  <a:schemeClr val="lt1"/>
                </a:solidFill>
              </a:ln>
              <a:effectLst/>
            </c:spPr>
            <c:extLst>
              <c:ext xmlns:c16="http://schemas.microsoft.com/office/drawing/2014/chart" uri="{C3380CC4-5D6E-409C-BE32-E72D297353CC}">
                <c16:uniqueId val="{00000015-104F-402A-9CBC-B87D02F41722}"/>
              </c:ext>
            </c:extLst>
          </c:dPt>
          <c:dPt>
            <c:idx val="11"/>
            <c:bubble3D val="0"/>
            <c:spPr>
              <a:pattFill prst="wdDnDiag">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7-104F-402A-9CBC-B87D02F41722}"/>
              </c:ext>
            </c:extLst>
          </c:dPt>
          <c:dPt>
            <c:idx val="12"/>
            <c:bubble3D val="0"/>
            <c:spPr>
              <a:pattFill prst="pct25">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9-104F-402A-9CBC-B87D02F41722}"/>
              </c:ext>
            </c:extLst>
          </c:dPt>
          <c:dPt>
            <c:idx val="13"/>
            <c:bubble3D val="0"/>
            <c:spPr>
              <a:pattFill prst="wdDnDiag">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B-104F-402A-9CBC-B87D02F41722}"/>
              </c:ext>
            </c:extLst>
          </c:dPt>
          <c:dPt>
            <c:idx val="14"/>
            <c:bubble3D val="0"/>
            <c:spPr>
              <a:pattFill prst="pct25">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D-104F-402A-9CBC-B87D02F4172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104F-402A-9CBC-B87D02F41722}"/>
              </c:ext>
            </c:extLst>
          </c:dPt>
          <c:dPt>
            <c:idx val="16"/>
            <c:bubble3D val="0"/>
            <c:spPr>
              <a:pattFill prst="wdDnDiag">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1-104F-402A-9CBC-B87D02F41722}"/>
              </c:ext>
            </c:extLst>
          </c:dPt>
          <c:dPt>
            <c:idx val="17"/>
            <c:bubble3D val="0"/>
            <c:spPr>
              <a:pattFill prst="pct25">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3-104F-402A-9CBC-B87D02F41722}"/>
              </c:ext>
            </c:extLst>
          </c:dPt>
          <c:dPt>
            <c:idx val="18"/>
            <c:bubble3D val="0"/>
            <c:spPr>
              <a:solidFill>
                <a:srgbClr val="00B0F0"/>
              </a:solidFill>
              <a:ln w="19050">
                <a:solidFill>
                  <a:schemeClr val="lt1"/>
                </a:solidFill>
              </a:ln>
              <a:effectLst/>
            </c:spPr>
            <c:extLst>
              <c:ext xmlns:c16="http://schemas.microsoft.com/office/drawing/2014/chart" uri="{C3380CC4-5D6E-409C-BE32-E72D297353CC}">
                <c16:uniqueId val="{00000025-104F-402A-9CBC-B87D02F4172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04F-402A-9CBC-B87D02F41722}"/>
              </c:ext>
            </c:extLst>
          </c:dPt>
          <c:dLbls>
            <c:dLbl>
              <c:idx val="19"/>
              <c:layout>
                <c:manualLayout>
                  <c:x val="6.2451676813449252E-3"/>
                  <c:y val="3.428284505441014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04F-402A-9CBC-B87D02F41722}"/>
                </c:ext>
              </c:extLst>
            </c:dLbl>
            <c:numFmt formatCode="0.0%\ ;\-0.0%;&quot;&quot;\ ;_ @"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0"/>
            <c:showSerName val="0"/>
            <c:showPercent val="0"/>
            <c:showBubbleSize val="0"/>
            <c:showLeaderLines val="0"/>
            <c:extLst>
              <c:ext xmlns:c15="http://schemas.microsoft.com/office/drawing/2012/chart" uri="{CE6537A1-D6FC-4f65-9D91-7224C49458BB}"/>
            </c:extLst>
          </c:dLbls>
          <c:cat>
            <c:strRef>
              <c:f>シート⑩!$C$37:$C$56</c:f>
              <c:strCache>
                <c:ptCount val="20"/>
                <c:pt idx="0">
                  <c:v>その他（他社から）</c:v>
                </c:pt>
                <c:pt idx="1">
                  <c:v>FIT電気（他社から）</c:v>
                </c:pt>
                <c:pt idx="2">
                  <c:v>卸取引所</c:v>
                </c:pt>
                <c:pt idx="3">
                  <c:v>太陽光（FIT）</c:v>
                </c:pt>
                <c:pt idx="4">
                  <c:v>太陽光（非FIT）</c:v>
                </c:pt>
                <c:pt idx="5">
                  <c:v>風力（FIT）</c:v>
                </c:pt>
                <c:pt idx="6">
                  <c:v>風力（非FIT）</c:v>
                </c:pt>
                <c:pt idx="7">
                  <c:v>水力（3万kWh未満）（FIT）</c:v>
                </c:pt>
                <c:pt idx="8">
                  <c:v>水力（3万kWh未満）（非FIT）</c:v>
                </c:pt>
                <c:pt idx="9">
                  <c:v>水力（3万kWh以上）（FIT）</c:v>
                </c:pt>
                <c:pt idx="10">
                  <c:v>水力（3万kWh以上）（非FIT）</c:v>
                </c:pt>
                <c:pt idx="11">
                  <c:v>地熱（FIT）</c:v>
                </c:pt>
                <c:pt idx="12">
                  <c:v>地熱（非FIT）</c:v>
                </c:pt>
                <c:pt idx="13">
                  <c:v>その他再生可能（FIT）</c:v>
                </c:pt>
                <c:pt idx="14">
                  <c:v>その他再生可能（非FIT）</c:v>
                </c:pt>
                <c:pt idx="15">
                  <c:v>原子力</c:v>
                </c:pt>
                <c:pt idx="16">
                  <c:v>FIT電気（バイオマス）</c:v>
                </c:pt>
                <c:pt idx="17">
                  <c:v>再生可能（バイオマス）</c:v>
                </c:pt>
                <c:pt idx="18">
                  <c:v>未利用</c:v>
                </c:pt>
                <c:pt idx="19">
                  <c:v>その他（火力）</c:v>
                </c:pt>
              </c:strCache>
            </c:strRef>
          </c:cat>
          <c:val>
            <c:numRef>
              <c:f>シート⑩!$P$37:$P$56</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104F-402A-9CBC-B87D02F41722}"/>
            </c:ext>
          </c:extLst>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r"/>
      <c:layout>
        <c:manualLayout>
          <c:xMode val="edge"/>
          <c:yMode val="edge"/>
          <c:x val="0.57617060346154592"/>
          <c:y val="1.9634180362810113E-2"/>
          <c:w val="0.4101248815941117"/>
          <c:h val="0.96576051586425515"/>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chemeClr val="tx1">
                  <a:lumMod val="65000"/>
                  <a:lumOff val="35000"/>
                </a:schemeClr>
              </a:solidFill>
              <a:latin typeface="+mn-lt"/>
              <a:ea typeface="+mn-ea"/>
              <a:cs typeface="+mn-cs"/>
            </a:defRPr>
          </a:pPr>
          <a:endParaRPr lang="ja-JP"/>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894002581686008"/>
          <c:y val="0.17942002488049241"/>
          <c:w val="0.5473807917153406"/>
          <c:h val="0.67745158971225572"/>
        </c:manualLayout>
      </c:layout>
      <c:pieChart>
        <c:varyColors val="1"/>
        <c:ser>
          <c:idx val="0"/>
          <c:order val="0"/>
          <c:dPt>
            <c:idx val="0"/>
            <c:bubble3D val="0"/>
            <c:spPr>
              <a:solidFill>
                <a:srgbClr val="FFC000"/>
              </a:solidFill>
              <a:ln w="19050">
                <a:solidFill>
                  <a:schemeClr val="lt1"/>
                </a:solidFill>
              </a:ln>
              <a:effectLst/>
            </c:spPr>
            <c:extLst>
              <c:ext xmlns:c16="http://schemas.microsoft.com/office/drawing/2014/chart" uri="{C3380CC4-5D6E-409C-BE32-E72D297353CC}">
                <c16:uniqueId val="{00000001-104F-402A-9CBC-B87D02F41722}"/>
              </c:ext>
            </c:extLst>
          </c:dPt>
          <c:dPt>
            <c:idx val="1"/>
            <c:bubble3D val="0"/>
            <c:spPr>
              <a:pattFill prst="wdDnDiag">
                <a:fgClr>
                  <a:srgbClr val="00B050"/>
                </a:fgClr>
                <a:bgClr>
                  <a:schemeClr val="bg1"/>
                </a:bgClr>
              </a:pattFill>
              <a:ln w="19050">
                <a:solidFill>
                  <a:schemeClr val="lt1"/>
                </a:solidFill>
              </a:ln>
              <a:effectLst/>
            </c:spPr>
            <c:extLst>
              <c:ext xmlns:c16="http://schemas.microsoft.com/office/drawing/2014/chart" uri="{C3380CC4-5D6E-409C-BE32-E72D297353CC}">
                <c16:uniqueId val="{00000003-104F-402A-9CBC-B87D02F4172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04F-402A-9CBC-B87D02F41722}"/>
              </c:ext>
            </c:extLst>
          </c:dPt>
          <c:dPt>
            <c:idx val="3"/>
            <c:bubble3D val="0"/>
            <c:spPr>
              <a:pattFill prst="wdDnDiag">
                <a:fgClr>
                  <a:schemeClr val="accent2"/>
                </a:fgClr>
                <a:bgClr>
                  <a:schemeClr val="bg1"/>
                </a:bgClr>
              </a:pattFill>
              <a:ln w="19050">
                <a:solidFill>
                  <a:schemeClr val="lt1"/>
                </a:solidFill>
              </a:ln>
              <a:effectLst/>
            </c:spPr>
            <c:extLst>
              <c:ext xmlns:c16="http://schemas.microsoft.com/office/drawing/2014/chart" uri="{C3380CC4-5D6E-409C-BE32-E72D297353CC}">
                <c16:uniqueId val="{00000007-104F-402A-9CBC-B87D02F41722}"/>
              </c:ext>
            </c:extLst>
          </c:dPt>
          <c:dPt>
            <c:idx val="4"/>
            <c:bubble3D val="0"/>
            <c:spPr>
              <a:pattFill prst="pct25">
                <a:fgClr>
                  <a:schemeClr val="accent2"/>
                </a:fgClr>
                <a:bgClr>
                  <a:schemeClr val="bg1"/>
                </a:bgClr>
              </a:pattFill>
              <a:ln w="19050">
                <a:solidFill>
                  <a:schemeClr val="lt1"/>
                </a:solidFill>
              </a:ln>
              <a:effectLst/>
            </c:spPr>
            <c:extLst>
              <c:ext xmlns:c16="http://schemas.microsoft.com/office/drawing/2014/chart" uri="{C3380CC4-5D6E-409C-BE32-E72D297353CC}">
                <c16:uniqueId val="{00000009-104F-402A-9CBC-B87D02F41722}"/>
              </c:ext>
            </c:extLst>
          </c:dPt>
          <c:dPt>
            <c:idx val="5"/>
            <c:bubble3D val="0"/>
            <c:spPr>
              <a:pattFill prst="wdDnDiag">
                <a:fgClr>
                  <a:schemeClr val="accent3"/>
                </a:fgClr>
                <a:bgClr>
                  <a:schemeClr val="bg1"/>
                </a:bgClr>
              </a:pattFill>
              <a:ln w="19050">
                <a:solidFill>
                  <a:schemeClr val="lt1"/>
                </a:solidFill>
              </a:ln>
              <a:effectLst/>
            </c:spPr>
            <c:extLst>
              <c:ext xmlns:c16="http://schemas.microsoft.com/office/drawing/2014/chart" uri="{C3380CC4-5D6E-409C-BE32-E72D297353CC}">
                <c16:uniqueId val="{0000000B-104F-402A-9CBC-B87D02F41722}"/>
              </c:ext>
            </c:extLst>
          </c:dPt>
          <c:dPt>
            <c:idx val="6"/>
            <c:bubble3D val="0"/>
            <c:spPr>
              <a:pattFill prst="pct25">
                <a:fgClr>
                  <a:schemeClr val="accent3"/>
                </a:fgClr>
                <a:bgClr>
                  <a:schemeClr val="bg1"/>
                </a:bgClr>
              </a:pattFill>
              <a:ln w="19050">
                <a:solidFill>
                  <a:schemeClr val="lt1"/>
                </a:solidFill>
              </a:ln>
              <a:effectLst/>
            </c:spPr>
            <c:extLst>
              <c:ext xmlns:c16="http://schemas.microsoft.com/office/drawing/2014/chart" uri="{C3380CC4-5D6E-409C-BE32-E72D297353CC}">
                <c16:uniqueId val="{0000000D-104F-402A-9CBC-B87D02F41722}"/>
              </c:ext>
            </c:extLst>
          </c:dPt>
          <c:dPt>
            <c:idx val="7"/>
            <c:bubble3D val="0"/>
            <c:spPr>
              <a:pattFill prst="wdDnDiag">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0F-104F-402A-9CBC-B87D02F41722}"/>
              </c:ext>
            </c:extLst>
          </c:dPt>
          <c:dPt>
            <c:idx val="8"/>
            <c:bubble3D val="0"/>
            <c:spPr>
              <a:pattFill prst="pct25">
                <a:fgClr>
                  <a:schemeClr val="accent1">
                    <a:lumMod val="40000"/>
                    <a:lumOff val="60000"/>
                  </a:schemeClr>
                </a:fgClr>
                <a:bgClr>
                  <a:schemeClr val="bg1"/>
                </a:bgClr>
              </a:pattFill>
              <a:ln w="19050">
                <a:solidFill>
                  <a:schemeClr val="lt1"/>
                </a:solidFill>
              </a:ln>
              <a:effectLst/>
            </c:spPr>
            <c:extLst>
              <c:ext xmlns:c16="http://schemas.microsoft.com/office/drawing/2014/chart" uri="{C3380CC4-5D6E-409C-BE32-E72D297353CC}">
                <c16:uniqueId val="{00000011-104F-402A-9CBC-B87D02F41722}"/>
              </c:ext>
            </c:extLst>
          </c:dPt>
          <c:dPt>
            <c:idx val="9"/>
            <c:bubble3D val="0"/>
            <c:spPr>
              <a:pattFill prst="wdDnDiag">
                <a:fgClr>
                  <a:schemeClr val="accent1"/>
                </a:fgClr>
                <a:bgClr>
                  <a:schemeClr val="bg1"/>
                </a:bgClr>
              </a:pattFill>
              <a:ln w="19050">
                <a:solidFill>
                  <a:schemeClr val="lt1"/>
                </a:solidFill>
              </a:ln>
              <a:effectLst/>
            </c:spPr>
            <c:extLst>
              <c:ext xmlns:c16="http://schemas.microsoft.com/office/drawing/2014/chart" uri="{C3380CC4-5D6E-409C-BE32-E72D297353CC}">
                <c16:uniqueId val="{00000013-104F-402A-9CBC-B87D02F41722}"/>
              </c:ext>
            </c:extLst>
          </c:dPt>
          <c:dPt>
            <c:idx val="10"/>
            <c:bubble3D val="0"/>
            <c:spPr>
              <a:pattFill prst="pct25">
                <a:fgClr>
                  <a:schemeClr val="accent1"/>
                </a:fgClr>
                <a:bgClr>
                  <a:schemeClr val="bg1"/>
                </a:bgClr>
              </a:pattFill>
              <a:ln w="19050">
                <a:solidFill>
                  <a:schemeClr val="lt1"/>
                </a:solidFill>
              </a:ln>
              <a:effectLst/>
            </c:spPr>
            <c:extLst>
              <c:ext xmlns:c16="http://schemas.microsoft.com/office/drawing/2014/chart" uri="{C3380CC4-5D6E-409C-BE32-E72D297353CC}">
                <c16:uniqueId val="{00000015-104F-402A-9CBC-B87D02F41722}"/>
              </c:ext>
            </c:extLst>
          </c:dPt>
          <c:dPt>
            <c:idx val="11"/>
            <c:bubble3D val="0"/>
            <c:spPr>
              <a:pattFill prst="wdDnDiag">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7-104F-402A-9CBC-B87D02F41722}"/>
              </c:ext>
            </c:extLst>
          </c:dPt>
          <c:dPt>
            <c:idx val="12"/>
            <c:bubble3D val="0"/>
            <c:spPr>
              <a:pattFill prst="pct25">
                <a:fgClr>
                  <a:schemeClr val="accent4">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19-104F-402A-9CBC-B87D02F41722}"/>
              </c:ext>
            </c:extLst>
          </c:dPt>
          <c:dPt>
            <c:idx val="13"/>
            <c:bubble3D val="0"/>
            <c:spPr>
              <a:pattFill prst="wdDnDiag">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B-104F-402A-9CBC-B87D02F41722}"/>
              </c:ext>
            </c:extLst>
          </c:dPt>
          <c:dPt>
            <c:idx val="14"/>
            <c:bubble3D val="0"/>
            <c:spPr>
              <a:pattFill prst="pct25">
                <a:fgClr>
                  <a:schemeClr val="bg2">
                    <a:lumMod val="50000"/>
                  </a:schemeClr>
                </a:fgClr>
                <a:bgClr>
                  <a:schemeClr val="bg1"/>
                </a:bgClr>
              </a:pattFill>
              <a:ln w="19050">
                <a:solidFill>
                  <a:schemeClr val="lt1"/>
                </a:solidFill>
              </a:ln>
              <a:effectLst/>
            </c:spPr>
            <c:extLst>
              <c:ext xmlns:c16="http://schemas.microsoft.com/office/drawing/2014/chart" uri="{C3380CC4-5D6E-409C-BE32-E72D297353CC}">
                <c16:uniqueId val="{0000001D-104F-402A-9CBC-B87D02F41722}"/>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F-104F-402A-9CBC-B87D02F41722}"/>
              </c:ext>
            </c:extLst>
          </c:dPt>
          <c:dPt>
            <c:idx val="16"/>
            <c:bubble3D val="0"/>
            <c:spPr>
              <a:pattFill prst="wdDnDiag">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1-104F-402A-9CBC-B87D02F41722}"/>
              </c:ext>
            </c:extLst>
          </c:dPt>
          <c:dPt>
            <c:idx val="17"/>
            <c:bubble3D val="0"/>
            <c:spPr>
              <a:pattFill prst="pct25">
                <a:fgClr>
                  <a:schemeClr val="accent6">
                    <a:lumMod val="60000"/>
                    <a:lumOff val="40000"/>
                  </a:schemeClr>
                </a:fgClr>
                <a:bgClr>
                  <a:schemeClr val="bg1"/>
                </a:bgClr>
              </a:pattFill>
              <a:ln w="19050">
                <a:solidFill>
                  <a:schemeClr val="lt1"/>
                </a:solidFill>
              </a:ln>
              <a:effectLst/>
            </c:spPr>
            <c:extLst>
              <c:ext xmlns:c16="http://schemas.microsoft.com/office/drawing/2014/chart" uri="{C3380CC4-5D6E-409C-BE32-E72D297353CC}">
                <c16:uniqueId val="{00000023-104F-402A-9CBC-B87D02F41722}"/>
              </c:ext>
            </c:extLst>
          </c:dPt>
          <c:dPt>
            <c:idx val="18"/>
            <c:bubble3D val="0"/>
            <c:spPr>
              <a:solidFill>
                <a:srgbClr val="00B0F0"/>
              </a:solidFill>
              <a:ln w="19050">
                <a:solidFill>
                  <a:schemeClr val="lt1"/>
                </a:solidFill>
              </a:ln>
              <a:effectLst/>
            </c:spPr>
            <c:extLst>
              <c:ext xmlns:c16="http://schemas.microsoft.com/office/drawing/2014/chart" uri="{C3380CC4-5D6E-409C-BE32-E72D297353CC}">
                <c16:uniqueId val="{00000025-104F-402A-9CBC-B87D02F41722}"/>
              </c:ext>
            </c:extLst>
          </c:dPt>
          <c:dPt>
            <c:idx val="19"/>
            <c:bubble3D val="0"/>
            <c:spPr>
              <a:solidFill>
                <a:schemeClr val="accent2">
                  <a:lumMod val="80000"/>
                </a:schemeClr>
              </a:solidFill>
              <a:ln w="19050">
                <a:solidFill>
                  <a:schemeClr val="lt1"/>
                </a:solidFill>
              </a:ln>
              <a:effectLst/>
            </c:spPr>
            <c:extLst>
              <c:ext xmlns:c16="http://schemas.microsoft.com/office/drawing/2014/chart" uri="{C3380CC4-5D6E-409C-BE32-E72D297353CC}">
                <c16:uniqueId val="{00000027-104F-402A-9CBC-B87D02F41722}"/>
              </c:ext>
            </c:extLst>
          </c:dPt>
          <c:dLbls>
            <c:numFmt formatCode="0.0%\ ;\-0.0%;&quot;&quot;\ ;_ @"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1"/>
            <c:showSerName val="0"/>
            <c:showPercent val="0"/>
            <c:showBubbleSize val="0"/>
            <c:separator>
</c:separator>
            <c:showLeaderLines val="0"/>
            <c:extLst>
              <c:ext xmlns:c15="http://schemas.microsoft.com/office/drawing/2012/chart" uri="{CE6537A1-D6FC-4f65-9D91-7224C49458BB}"/>
            </c:extLst>
          </c:dLbls>
          <c:cat>
            <c:strRef>
              <c:f>シート⑩!$C$61:$C$80</c:f>
              <c:strCache>
                <c:ptCount val="20"/>
                <c:pt idx="0">
                  <c:v>その他（他社から）</c:v>
                </c:pt>
                <c:pt idx="1">
                  <c:v>FIT電気（他社から）</c:v>
                </c:pt>
                <c:pt idx="2">
                  <c:v>卸取引所</c:v>
                </c:pt>
                <c:pt idx="3">
                  <c:v>太陽光（FIT）</c:v>
                </c:pt>
                <c:pt idx="4">
                  <c:v>太陽光（非FIT）</c:v>
                </c:pt>
                <c:pt idx="5">
                  <c:v>風力（FIT）</c:v>
                </c:pt>
                <c:pt idx="6">
                  <c:v>風力（非FIT）</c:v>
                </c:pt>
                <c:pt idx="7">
                  <c:v>水力（3万kWh未満）（FIT）</c:v>
                </c:pt>
                <c:pt idx="8">
                  <c:v>水力（3万kWh未満）（非FIT）</c:v>
                </c:pt>
                <c:pt idx="9">
                  <c:v>水力（3万kWh以上）（FIT）</c:v>
                </c:pt>
                <c:pt idx="10">
                  <c:v>水力（3万kWh以上）（非FIT）</c:v>
                </c:pt>
                <c:pt idx="11">
                  <c:v>地熱（FIT）</c:v>
                </c:pt>
                <c:pt idx="12">
                  <c:v>地熱（非FIT）</c:v>
                </c:pt>
                <c:pt idx="13">
                  <c:v>その他再生可能（FIT）</c:v>
                </c:pt>
                <c:pt idx="14">
                  <c:v>その他再生可能（非FIT）</c:v>
                </c:pt>
                <c:pt idx="15">
                  <c:v>原子力</c:v>
                </c:pt>
                <c:pt idx="16">
                  <c:v>FIT電気（バイオマス）</c:v>
                </c:pt>
                <c:pt idx="17">
                  <c:v>再生可能（バイオマス）</c:v>
                </c:pt>
                <c:pt idx="18">
                  <c:v>未利用</c:v>
                </c:pt>
                <c:pt idx="19">
                  <c:v>その他（火力）</c:v>
                </c:pt>
              </c:strCache>
            </c:strRef>
          </c:cat>
          <c:val>
            <c:numRef>
              <c:f>シート⑩!$E$61:$E$80</c:f>
              <c:numCache>
                <c:formatCode>0.0%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8-104F-402A-9CBC-B87D02F41722}"/>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W$9" lockText="1" noThreeD="1"/>
</file>

<file path=xl/ctrlProps/ctrlProp11.xml><?xml version="1.0" encoding="utf-8"?>
<formControlPr xmlns="http://schemas.microsoft.com/office/spreadsheetml/2009/9/main" objectType="CheckBox" fmlaLink="$W$11" lockText="1" noThreeD="1"/>
</file>

<file path=xl/ctrlProps/ctrlProp12.xml><?xml version="1.0" encoding="utf-8"?>
<formControlPr xmlns="http://schemas.microsoft.com/office/spreadsheetml/2009/9/main" objectType="Radio" firstButton="1" fmlaLink="$J$13"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firstButton="1" fmlaLink="$J$15"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L$14"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firstButton="1" fmlaLink="$P$11"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P$12" lockText="1" noThreeD="1"/>
</file>

<file path=xl/ctrlProps/ctrlProp5.xml><?xml version="1.0" encoding="utf-8"?>
<formControlPr xmlns="http://schemas.microsoft.com/office/spreadsheetml/2009/9/main" objectType="CheckBox" fmlaLink="$Q$12" lockText="1" noThreeD="1"/>
</file>

<file path=xl/ctrlProps/ctrlProp6.xml><?xml version="1.0" encoding="utf-8"?>
<formControlPr xmlns="http://schemas.microsoft.com/office/spreadsheetml/2009/9/main" objectType="CheckBox" fmlaLink="$R$12" lockText="1" noThreeD="1"/>
</file>

<file path=xl/ctrlProps/ctrlProp7.xml><?xml version="1.0" encoding="utf-8"?>
<formControlPr xmlns="http://schemas.microsoft.com/office/spreadsheetml/2009/9/main" objectType="CheckBox" fmlaLink="$S$12" lockText="1" noThreeD="1"/>
</file>

<file path=xl/ctrlProps/ctrlProp8.xml><?xml version="1.0" encoding="utf-8"?>
<formControlPr xmlns="http://schemas.microsoft.com/office/spreadsheetml/2009/9/main" objectType="CheckBox" fmlaLink="$W$5" lockText="1" noThreeD="1"/>
</file>

<file path=xl/ctrlProps/ctrlProp9.xml><?xml version="1.0" encoding="utf-8"?>
<formControlPr xmlns="http://schemas.microsoft.com/office/spreadsheetml/2009/9/main" objectType="CheckBox" fmlaLink="$W$6" lockText="1" noThreeD="1"/>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0</xdr:colOff>
      <xdr:row>49</xdr:row>
      <xdr:rowOff>47625</xdr:rowOff>
    </xdr:from>
    <xdr:to>
      <xdr:col>4</xdr:col>
      <xdr:colOff>495300</xdr:colOff>
      <xdr:row>53</xdr:row>
      <xdr:rowOff>91350</xdr:rowOff>
    </xdr:to>
    <xdr:grpSp>
      <xdr:nvGrpSpPr>
        <xdr:cNvPr id="6" name="グループ化 5">
          <a:extLst>
            <a:ext uri="{FF2B5EF4-FFF2-40B4-BE49-F238E27FC236}">
              <a16:creationId xmlns:a16="http://schemas.microsoft.com/office/drawing/2014/main" id="{00000000-0008-0000-0000-000006000000}"/>
            </a:ext>
          </a:extLst>
        </xdr:cNvPr>
        <xdr:cNvGrpSpPr/>
      </xdr:nvGrpSpPr>
      <xdr:grpSpPr>
        <a:xfrm>
          <a:off x="1971675" y="8905875"/>
          <a:ext cx="5953125" cy="729525"/>
          <a:chOff x="1971675" y="7877175"/>
          <a:chExt cx="5953125" cy="729525"/>
        </a:xfrm>
      </xdr:grpSpPr>
      <xdr:grpSp>
        <xdr:nvGrpSpPr>
          <xdr:cNvPr id="4" name="グループ化 3">
            <a:extLst>
              <a:ext uri="{FF2B5EF4-FFF2-40B4-BE49-F238E27FC236}">
                <a16:creationId xmlns:a16="http://schemas.microsoft.com/office/drawing/2014/main" id="{00000000-0008-0000-0000-000004000000}"/>
              </a:ext>
            </a:extLst>
          </xdr:cNvPr>
          <xdr:cNvGrpSpPr/>
        </xdr:nvGrpSpPr>
        <xdr:grpSpPr>
          <a:xfrm>
            <a:off x="1971675" y="7886700"/>
            <a:ext cx="3933825" cy="720000"/>
            <a:chOff x="314325" y="7886700"/>
            <a:chExt cx="3933825" cy="720000"/>
          </a:xfrm>
        </xdr:grpSpPr>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14325" y="7886700"/>
              <a:ext cx="409575" cy="720000"/>
            </a:xfrm>
            <a:prstGeom prst="rect">
              <a:avLst/>
            </a:prstGeom>
            <a:solidFill>
              <a:schemeClr val="accent5"/>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lIns="36000" tIns="0" rIns="0" bIns="0" rtlCol="0" anchor="b" anchorCtr="0"/>
            <a:lstStyle/>
            <a:p>
              <a:pPr algn="ctr"/>
              <a:r>
                <a:rPr kumimoji="1" lang="en-US" altLang="ja-JP" sz="1100" b="1">
                  <a:solidFill>
                    <a:schemeClr val="bg1"/>
                  </a:solidFill>
                  <a:latin typeface="ＭＳ Ｐゴシック" panose="020B0600070205080204" pitchFamily="50" charset="-128"/>
                  <a:ea typeface="+mn-ea"/>
                </a:rPr>
                <a:t>【 </a:t>
              </a:r>
              <a:r>
                <a:rPr kumimoji="1" lang="ja-JP" altLang="en-US" sz="1100" b="1">
                  <a:solidFill>
                    <a:schemeClr val="bg1"/>
                  </a:solidFill>
                  <a:latin typeface="ＭＳ Ｐゴシック" panose="020B0600070205080204" pitchFamily="50" charset="-128"/>
                  <a:ea typeface="+mn-ea"/>
                </a:rPr>
                <a:t>凡</a:t>
              </a:r>
              <a:r>
                <a:rPr kumimoji="1" lang="ja-JP" altLang="en-US" sz="1100" b="1" baseline="0">
                  <a:solidFill>
                    <a:schemeClr val="bg1"/>
                  </a:solidFill>
                  <a:latin typeface="ＭＳ Ｐゴシック" panose="020B0600070205080204" pitchFamily="50" charset="-128"/>
                  <a:ea typeface="+mn-ea"/>
                </a:rPr>
                <a:t> </a:t>
              </a:r>
              <a:r>
                <a:rPr kumimoji="1" lang="ja-JP" altLang="en-US" sz="1100" b="1">
                  <a:solidFill>
                    <a:schemeClr val="bg1"/>
                  </a:solidFill>
                  <a:latin typeface="ＭＳ Ｐゴシック" panose="020B0600070205080204" pitchFamily="50" charset="-128"/>
                  <a:ea typeface="+mn-ea"/>
                </a:rPr>
                <a:t>例 </a:t>
              </a:r>
              <a:r>
                <a:rPr kumimoji="1" lang="en-US" altLang="ja-JP" sz="1100" b="1">
                  <a:solidFill>
                    <a:schemeClr val="bg1"/>
                  </a:solidFill>
                  <a:latin typeface="ＭＳ Ｐゴシック" panose="020B0600070205080204" pitchFamily="50" charset="-128"/>
                  <a:ea typeface="+mn-ea"/>
                </a:rPr>
                <a:t>】</a:t>
              </a:r>
            </a:p>
            <a:p>
              <a:pPr algn="ctr"/>
              <a:r>
                <a:rPr kumimoji="1" lang="ja-JP" altLang="en-US" sz="1100" b="1">
                  <a:solidFill>
                    <a:schemeClr val="bg1"/>
                  </a:solidFill>
                  <a:latin typeface="ＭＳ Ｐゴシック" panose="020B0600070205080204" pitchFamily="50" charset="-128"/>
                  <a:ea typeface="+mn-ea"/>
                </a:rPr>
                <a:t>入力項目</a:t>
              </a:r>
            </a:p>
          </xdr:txBody>
        </xdr:sp>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723900" y="7886700"/>
              <a:ext cx="3524250" cy="720000"/>
            </a:xfrm>
            <a:prstGeom prst="rect">
              <a:avLst/>
            </a:prstGeom>
            <a:noFill/>
            <a:ln w="9525" cmpd="sng">
              <a:solidFill>
                <a:schemeClr val="accent5"/>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0"/>
            <a:lstStyle/>
            <a:p>
              <a:r>
                <a:rPr kumimoji="1" lang="ja-JP" altLang="en-US" sz="1100" b="1">
                  <a:solidFill>
                    <a:sysClr val="windowText" lastClr="000000"/>
                  </a:solidFill>
                  <a:latin typeface="ＭＳ Ｐゴシック" panose="020B0600070205080204" pitchFamily="50" charset="-128"/>
                  <a:ea typeface="+mn-ea"/>
                </a:rPr>
                <a:t>　◎：必ず入力してください</a:t>
              </a:r>
              <a:endParaRPr kumimoji="1" lang="en-US" altLang="ja-JP" sz="1100" b="1">
                <a:solidFill>
                  <a:sysClr val="windowText" lastClr="000000"/>
                </a:solidFill>
                <a:latin typeface="ＭＳ Ｐゴシック" panose="020B0600070205080204" pitchFamily="50" charset="-128"/>
                <a:ea typeface="+mn-ea"/>
              </a:endParaRPr>
            </a:p>
            <a:p>
              <a:r>
                <a:rPr kumimoji="1" lang="ja-JP" altLang="en-US" sz="1100" b="1">
                  <a:solidFill>
                    <a:sysClr val="windowText" lastClr="000000"/>
                  </a:solidFill>
                  <a:latin typeface="ＭＳ Ｐゴシック" panose="020B0600070205080204" pitchFamily="50" charset="-128"/>
                  <a:ea typeface="+mn-ea"/>
                </a:rPr>
                <a:t>　○：該当項目がなければ入力を省略できます</a:t>
              </a:r>
              <a:endParaRPr kumimoji="1" lang="en-US" altLang="ja-JP" sz="1100" b="1">
                <a:solidFill>
                  <a:sysClr val="windowText" lastClr="000000"/>
                </a:solidFill>
                <a:latin typeface="ＭＳ Ｐゴシック" panose="020B0600070205080204" pitchFamily="50" charset="-128"/>
                <a:ea typeface="+mn-ea"/>
              </a:endParaRPr>
            </a:p>
            <a:p>
              <a:r>
                <a:rPr kumimoji="1" lang="ja-JP" altLang="en-US" sz="1100" b="1">
                  <a:solidFill>
                    <a:sysClr val="windowText" lastClr="000000"/>
                  </a:solidFill>
                  <a:latin typeface="ＭＳ Ｐゴシック" panose="020B0600070205080204" pitchFamily="50" charset="-128"/>
                  <a:ea typeface="+mn-ea"/>
                </a:rPr>
                <a:t>　</a:t>
              </a:r>
              <a:r>
                <a:rPr kumimoji="1" lang="en-US" altLang="ja-JP" sz="1100" b="1">
                  <a:solidFill>
                    <a:sysClr val="windowText" lastClr="000000"/>
                  </a:solidFill>
                  <a:latin typeface="ＭＳ Ｐゴシック" panose="020B0600070205080204" pitchFamily="50" charset="-128"/>
                  <a:ea typeface="+mn-ea"/>
                </a:rPr>
                <a:t>×</a:t>
              </a:r>
              <a:r>
                <a:rPr kumimoji="1" lang="ja-JP" altLang="en-US" sz="1100" b="1">
                  <a:solidFill>
                    <a:sysClr val="windowText" lastClr="000000"/>
                  </a:solidFill>
                  <a:latin typeface="ＭＳ Ｐゴシック" panose="020B0600070205080204" pitchFamily="50" charset="-128"/>
                  <a:ea typeface="+mn-ea"/>
                </a:rPr>
                <a:t>：自動計算されるため入力は不要です</a:t>
              </a:r>
            </a:p>
          </xdr:txBody>
        </xdr:sp>
      </xdr:grpSp>
      <xdr:sp macro="" textlink="">
        <xdr:nvSpPr>
          <xdr:cNvPr id="5" name="矢印: 上向き折線 4">
            <a:extLst>
              <a:ext uri="{FF2B5EF4-FFF2-40B4-BE49-F238E27FC236}">
                <a16:creationId xmlns:a16="http://schemas.microsoft.com/office/drawing/2014/main" id="{00000000-0008-0000-0000-000005000000}"/>
              </a:ext>
            </a:extLst>
          </xdr:cNvPr>
          <xdr:cNvSpPr/>
        </xdr:nvSpPr>
        <xdr:spPr>
          <a:xfrm>
            <a:off x="5915025" y="7877175"/>
            <a:ext cx="2009775" cy="447675"/>
          </a:xfrm>
          <a:prstGeom prst="bentUpArrow">
            <a:avLst>
              <a:gd name="adj1" fmla="val 34302"/>
              <a:gd name="adj2" fmla="val 34302"/>
              <a:gd name="adj3" fmla="val 27326"/>
            </a:avLst>
          </a:prstGeom>
          <a:solidFill>
            <a:schemeClr val="accent5">
              <a:lumMod val="20000"/>
              <a:lumOff val="80000"/>
            </a:schemeClr>
          </a:solidFill>
          <a:ln w="6350">
            <a:solidFill>
              <a:schemeClr val="accent5">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10</xdr:row>
          <xdr:rowOff>0</xdr:rowOff>
        </xdr:from>
        <xdr:to>
          <xdr:col>12</xdr:col>
          <xdr:colOff>847725</xdr:colOff>
          <xdr:row>11</xdr:row>
          <xdr:rowOff>0</xdr:rowOff>
        </xdr:to>
        <xdr:sp macro="" textlink="">
          <xdr:nvSpPr>
            <xdr:cNvPr id="8195" name="Group Box 3" hidden="1">
              <a:extLst>
                <a:ext uri="{63B3BB69-23CF-44E3-9099-C40C66FF867C}">
                  <a14:compatExt spid="_x0000_s8195"/>
                </a:ext>
                <a:ext uri="{FF2B5EF4-FFF2-40B4-BE49-F238E27FC236}">
                  <a16:creationId xmlns:a16="http://schemas.microsoft.com/office/drawing/2014/main" id="{00000000-0008-0000-0200-000003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133350</xdr:colOff>
          <xdr:row>10</xdr:row>
          <xdr:rowOff>142875</xdr:rowOff>
        </xdr:from>
        <xdr:to>
          <xdr:col>6</xdr:col>
          <xdr:colOff>733425</xdr:colOff>
          <xdr:row>10</xdr:row>
          <xdr:rowOff>342900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00000000-0008-0000-02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宋体"/>
                  <a:ea typeface="宋体"/>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10</xdr:row>
          <xdr:rowOff>142875</xdr:rowOff>
        </xdr:from>
        <xdr:to>
          <xdr:col>8</xdr:col>
          <xdr:colOff>828675</xdr:colOff>
          <xdr:row>10</xdr:row>
          <xdr:rowOff>342900</xdr:rowOff>
        </xdr:to>
        <xdr:sp macro="" textlink="">
          <xdr:nvSpPr>
            <xdr:cNvPr id="8197" name="Option Button 5" hidden="1">
              <a:extLst>
                <a:ext uri="{63B3BB69-23CF-44E3-9099-C40C66FF867C}">
                  <a14:compatExt spid="_x0000_s8197"/>
                </a:ext>
                <a:ext uri="{FF2B5EF4-FFF2-40B4-BE49-F238E27FC236}">
                  <a16:creationId xmlns:a16="http://schemas.microsoft.com/office/drawing/2014/main" id="{00000000-0008-0000-02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宋体"/>
                  <a:ea typeface="宋体"/>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11</xdr:row>
          <xdr:rowOff>152400</xdr:rowOff>
        </xdr:from>
        <xdr:to>
          <xdr:col>6</xdr:col>
          <xdr:colOff>123825</xdr:colOff>
          <xdr:row>11</xdr:row>
          <xdr:rowOff>361950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200-000006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942975</xdr:colOff>
          <xdr:row>11</xdr:row>
          <xdr:rowOff>152400</xdr:rowOff>
        </xdr:from>
        <xdr:to>
          <xdr:col>8</xdr:col>
          <xdr:colOff>47625</xdr:colOff>
          <xdr:row>11</xdr:row>
          <xdr:rowOff>361950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200-000007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904875</xdr:colOff>
          <xdr:row>11</xdr:row>
          <xdr:rowOff>142875</xdr:rowOff>
        </xdr:from>
        <xdr:to>
          <xdr:col>10</xdr:col>
          <xdr:colOff>9525</xdr:colOff>
          <xdr:row>11</xdr:row>
          <xdr:rowOff>352425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200-000008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1047750</xdr:colOff>
          <xdr:row>11</xdr:row>
          <xdr:rowOff>152400</xdr:rowOff>
        </xdr:from>
        <xdr:to>
          <xdr:col>12</xdr:col>
          <xdr:colOff>19050</xdr:colOff>
          <xdr:row>11</xdr:row>
          <xdr:rowOff>361950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200-0000092000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twoCellAnchor>
    <xdr:from>
      <xdr:col>14</xdr:col>
      <xdr:colOff>74083</xdr:colOff>
      <xdr:row>17</xdr:row>
      <xdr:rowOff>0</xdr:rowOff>
    </xdr:from>
    <xdr:to>
      <xdr:col>14</xdr:col>
      <xdr:colOff>359833</xdr:colOff>
      <xdr:row>19</xdr:row>
      <xdr:rowOff>317500</xdr:rowOff>
    </xdr:to>
    <xdr:sp macro="" textlink="">
      <xdr:nvSpPr>
        <xdr:cNvPr id="9" name="右中かっこ 8">
          <a:extLst>
            <a:ext uri="{FF2B5EF4-FFF2-40B4-BE49-F238E27FC236}">
              <a16:creationId xmlns:a16="http://schemas.microsoft.com/office/drawing/2014/main" id="{00000000-0008-0000-0200-000009000000}"/>
            </a:ext>
          </a:extLst>
        </xdr:cNvPr>
        <xdr:cNvSpPr/>
      </xdr:nvSpPr>
      <xdr:spPr>
        <a:xfrm>
          <a:off x="7503583" y="8039100"/>
          <a:ext cx="285750" cy="965200"/>
        </a:xfrm>
        <a:prstGeom prst="rightBrace">
          <a:avLst/>
        </a:prstGeom>
        <a:noFill/>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74083</xdr:colOff>
      <xdr:row>21</xdr:row>
      <xdr:rowOff>0</xdr:rowOff>
    </xdr:from>
    <xdr:to>
      <xdr:col>14</xdr:col>
      <xdr:colOff>359833</xdr:colOff>
      <xdr:row>23</xdr:row>
      <xdr:rowOff>317500</xdr:rowOff>
    </xdr:to>
    <xdr:sp macro="" textlink="">
      <xdr:nvSpPr>
        <xdr:cNvPr id="10" name="右中かっこ 9">
          <a:extLst>
            <a:ext uri="{FF2B5EF4-FFF2-40B4-BE49-F238E27FC236}">
              <a16:creationId xmlns:a16="http://schemas.microsoft.com/office/drawing/2014/main" id="{00000000-0008-0000-0200-00000A000000}"/>
            </a:ext>
          </a:extLst>
        </xdr:cNvPr>
        <xdr:cNvSpPr/>
      </xdr:nvSpPr>
      <xdr:spPr>
        <a:xfrm>
          <a:off x="7503583" y="9334500"/>
          <a:ext cx="285750" cy="965200"/>
        </a:xfrm>
        <a:prstGeom prst="rightBrace">
          <a:avLst/>
        </a:prstGeom>
        <a:noFill/>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19050</xdr:colOff>
          <xdr:row>4</xdr:row>
          <xdr:rowOff>9525</xdr:rowOff>
        </xdr:from>
        <xdr:to>
          <xdr:col>6</xdr:col>
          <xdr:colOff>85725</xdr:colOff>
          <xdr:row>4</xdr:row>
          <xdr:rowOff>219075</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3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5</xdr:row>
          <xdr:rowOff>0</xdr:rowOff>
        </xdr:from>
        <xdr:to>
          <xdr:col>6</xdr:col>
          <xdr:colOff>85725</xdr:colOff>
          <xdr:row>5</xdr:row>
          <xdr:rowOff>209550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3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8</xdr:row>
          <xdr:rowOff>9525</xdr:rowOff>
        </xdr:from>
        <xdr:to>
          <xdr:col>6</xdr:col>
          <xdr:colOff>85725</xdr:colOff>
          <xdr:row>8</xdr:row>
          <xdr:rowOff>219075</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3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10</xdr:row>
          <xdr:rowOff>0</xdr:rowOff>
        </xdr:from>
        <xdr:to>
          <xdr:col>6</xdr:col>
          <xdr:colOff>76200</xdr:colOff>
          <xdr:row>10</xdr:row>
          <xdr:rowOff>209550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3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2314575</xdr:colOff>
          <xdr:row>11</xdr:row>
          <xdr:rowOff>123834</xdr:rowOff>
        </xdr:from>
        <xdr:to>
          <xdr:col>2</xdr:col>
          <xdr:colOff>3314700</xdr:colOff>
          <xdr:row>13</xdr:row>
          <xdr:rowOff>57153</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2771775" y="4162434"/>
              <a:ext cx="1000125" cy="495294"/>
              <a:chOff x="2771835" y="3152521"/>
              <a:chExt cx="1000090" cy="539236"/>
            </a:xfrm>
          </xdr:grpSpPr>
          <xdr:sp macro="" textlink="">
            <xdr:nvSpPr>
              <xdr:cNvPr id="20481" name="Option Button 1" hidden="1">
                <a:extLst>
                  <a:ext uri="{63B3BB69-23CF-44E3-9099-C40C66FF867C}">
                    <a14:compatExt spid="_x0000_s20481"/>
                  </a:ext>
                  <a:ext uri="{FF2B5EF4-FFF2-40B4-BE49-F238E27FC236}">
                    <a16:creationId xmlns:a16="http://schemas.microsoft.com/office/drawing/2014/main" id="{00000000-0008-0000-0600-000001500000}"/>
                  </a:ext>
                </a:extLst>
              </xdr:cNvPr>
              <xdr:cNvSpPr/>
            </xdr:nvSpPr>
            <xdr:spPr bwMode="auto">
              <a:xfrm>
                <a:off x="2771835" y="3152521"/>
                <a:ext cx="476250" cy="539236"/>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sp macro="" textlink="">
            <xdr:nvSpPr>
              <xdr:cNvPr id="20482" name="Option Button 2" hidden="1">
                <a:extLst>
                  <a:ext uri="{63B3BB69-23CF-44E3-9099-C40C66FF867C}">
                    <a14:compatExt spid="_x0000_s20482"/>
                  </a:ext>
                  <a:ext uri="{FF2B5EF4-FFF2-40B4-BE49-F238E27FC236}">
                    <a16:creationId xmlns:a16="http://schemas.microsoft.com/office/drawing/2014/main" id="{00000000-0008-0000-0600-000002500000}"/>
                  </a:ext>
                </a:extLst>
              </xdr:cNvPr>
              <xdr:cNvSpPr/>
            </xdr:nvSpPr>
            <xdr:spPr bwMode="auto">
              <a:xfrm>
                <a:off x="3295675" y="3155537"/>
                <a:ext cx="476250" cy="5261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2009775</xdr:colOff>
          <xdr:row>13</xdr:row>
          <xdr:rowOff>200025</xdr:rowOff>
        </xdr:from>
        <xdr:to>
          <xdr:col>3</xdr:col>
          <xdr:colOff>133350</xdr:colOff>
          <xdr:row>16</xdr:row>
          <xdr:rowOff>47625</xdr:rowOff>
        </xdr:to>
        <xdr:sp macro="" textlink="">
          <xdr:nvSpPr>
            <xdr:cNvPr id="20490" name="Group Box 10" hidden="1">
              <a:extLst>
                <a:ext uri="{63B3BB69-23CF-44E3-9099-C40C66FF867C}">
                  <a14:compatExt spid="_x0000_s20490"/>
                </a:ext>
                <a:ext uri="{FF2B5EF4-FFF2-40B4-BE49-F238E27FC236}">
                  <a16:creationId xmlns:a16="http://schemas.microsoft.com/office/drawing/2014/main" id="{00000000-0008-0000-0600-00000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10</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2314575</xdr:colOff>
          <xdr:row>13</xdr:row>
          <xdr:rowOff>371475</xdr:rowOff>
        </xdr:from>
        <xdr:to>
          <xdr:col>2</xdr:col>
          <xdr:colOff>3314700</xdr:colOff>
          <xdr:row>15</xdr:row>
          <xdr:rowOff>47625</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2771775" y="4972050"/>
              <a:ext cx="1000125" cy="476250"/>
              <a:chOff x="2762310" y="4062999"/>
              <a:chExt cx="1000090" cy="580818"/>
            </a:xfrm>
          </xdr:grpSpPr>
          <xdr:sp macro="" textlink="">
            <xdr:nvSpPr>
              <xdr:cNvPr id="20484" name="Option Button 4" hidden="1">
                <a:extLst>
                  <a:ext uri="{63B3BB69-23CF-44E3-9099-C40C66FF867C}">
                    <a14:compatExt spid="_x0000_s20484"/>
                  </a:ext>
                  <a:ext uri="{FF2B5EF4-FFF2-40B4-BE49-F238E27FC236}">
                    <a16:creationId xmlns:a16="http://schemas.microsoft.com/office/drawing/2014/main" id="{00000000-0008-0000-0600-000004500000}"/>
                  </a:ext>
                </a:extLst>
              </xdr:cNvPr>
              <xdr:cNvSpPr/>
            </xdr:nvSpPr>
            <xdr:spPr bwMode="auto">
              <a:xfrm>
                <a:off x="2762310" y="4062999"/>
                <a:ext cx="476250" cy="580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sp macro="" textlink="">
            <xdr:nvSpPr>
              <xdr:cNvPr id="20485" name="Option Button 5" hidden="1">
                <a:extLst>
                  <a:ext uri="{63B3BB69-23CF-44E3-9099-C40C66FF867C}">
                    <a14:compatExt spid="_x0000_s20485"/>
                  </a:ext>
                  <a:ext uri="{FF2B5EF4-FFF2-40B4-BE49-F238E27FC236}">
                    <a16:creationId xmlns:a16="http://schemas.microsoft.com/office/drawing/2014/main" id="{00000000-0008-0000-0600-000005500000}"/>
                  </a:ext>
                </a:extLst>
              </xdr:cNvPr>
              <xdr:cNvSpPr/>
            </xdr:nvSpPr>
            <xdr:spPr bwMode="auto">
              <a:xfrm>
                <a:off x="3286150" y="4063187"/>
                <a:ext cx="476250" cy="57551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2000250</xdr:colOff>
          <xdr:row>10</xdr:row>
          <xdr:rowOff>704850</xdr:rowOff>
        </xdr:from>
        <xdr:to>
          <xdr:col>3</xdr:col>
          <xdr:colOff>133350</xdr:colOff>
          <xdr:row>13</xdr:row>
          <xdr:rowOff>190500</xdr:rowOff>
        </xdr:to>
        <xdr:sp macro="" textlink="">
          <xdr:nvSpPr>
            <xdr:cNvPr id="20492" name="Group Box 12" hidden="1">
              <a:extLst>
                <a:ext uri="{63B3BB69-23CF-44E3-9099-C40C66FF867C}">
                  <a14:compatExt spid="_x0000_s20492"/>
                </a:ext>
                <a:ext uri="{FF2B5EF4-FFF2-40B4-BE49-F238E27FC236}">
                  <a16:creationId xmlns:a16="http://schemas.microsoft.com/office/drawing/2014/main" id="{00000000-0008-0000-0600-00000C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12</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981074</xdr:colOff>
      <xdr:row>21</xdr:row>
      <xdr:rowOff>76201</xdr:rowOff>
    </xdr:from>
    <xdr:to>
      <xdr:col>5</xdr:col>
      <xdr:colOff>333375</xdr:colOff>
      <xdr:row>22</xdr:row>
      <xdr:rowOff>152401</xdr:rowOff>
    </xdr:to>
    <xdr:sp macro="" textlink="">
      <xdr:nvSpPr>
        <xdr:cNvPr id="2" name="Text Box 12">
          <a:extLst>
            <a:ext uri="{FF2B5EF4-FFF2-40B4-BE49-F238E27FC236}">
              <a16:creationId xmlns:a16="http://schemas.microsoft.com/office/drawing/2014/main" id="{00000000-0008-0000-0A00-000002000000}"/>
            </a:ext>
          </a:extLst>
        </xdr:cNvPr>
        <xdr:cNvSpPr txBox="1">
          <a:spLocks noChangeArrowheads="1"/>
        </xdr:cNvSpPr>
      </xdr:nvSpPr>
      <xdr:spPr bwMode="auto">
        <a:xfrm>
          <a:off x="981074" y="3933826"/>
          <a:ext cx="5581651" cy="247650"/>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算定式②</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排出量＝受電電力量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発電端熱効率</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燃料種別排出係数</a:t>
          </a:r>
          <a:r>
            <a:rPr lang="en-US" altLang="ja-JP" sz="1100" b="0" i="0" u="none" strike="noStrike" baseline="0">
              <a:solidFill>
                <a:srgbClr val="000000"/>
              </a:solidFill>
              <a:latin typeface="ＭＳ Ｐゴシック"/>
              <a:ea typeface="ＭＳ Ｐゴシック"/>
            </a:rPr>
            <a:t>×44/12</a:t>
          </a:r>
        </a:p>
      </xdr:txBody>
    </xdr:sp>
    <xdr:clientData/>
  </xdr:twoCellAnchor>
  <xdr:twoCellAnchor>
    <xdr:from>
      <xdr:col>0</xdr:col>
      <xdr:colOff>1009649</xdr:colOff>
      <xdr:row>5</xdr:row>
      <xdr:rowOff>57150</xdr:rowOff>
    </xdr:from>
    <xdr:to>
      <xdr:col>5</xdr:col>
      <xdr:colOff>352425</xdr:colOff>
      <xdr:row>6</xdr:row>
      <xdr:rowOff>133350</xdr:rowOff>
    </xdr:to>
    <xdr:sp macro="" textlink="">
      <xdr:nvSpPr>
        <xdr:cNvPr id="3" name="Text Box 13">
          <a:extLst>
            <a:ext uri="{FF2B5EF4-FFF2-40B4-BE49-F238E27FC236}">
              <a16:creationId xmlns:a16="http://schemas.microsoft.com/office/drawing/2014/main" id="{00000000-0008-0000-0A00-000003000000}"/>
            </a:ext>
          </a:extLst>
        </xdr:cNvPr>
        <xdr:cNvSpPr txBox="1">
          <a:spLocks noChangeArrowheads="1"/>
        </xdr:cNvSpPr>
      </xdr:nvSpPr>
      <xdr:spPr bwMode="auto">
        <a:xfrm>
          <a:off x="1009649" y="933450"/>
          <a:ext cx="5572126" cy="247650"/>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算定式①</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排出量＝燃料種ごとの発熱量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燃料種別排出係数</a:t>
          </a:r>
          <a:r>
            <a:rPr lang="en-US" altLang="ja-JP" sz="1100" b="0" i="0" u="none" strike="noStrike" baseline="0">
              <a:solidFill>
                <a:srgbClr val="000000"/>
              </a:solidFill>
              <a:latin typeface="ＭＳ Ｐゴシック"/>
              <a:ea typeface="ＭＳ Ｐゴシック"/>
            </a:rPr>
            <a:t>×44/12</a:t>
          </a:r>
        </a:p>
      </xdr:txBody>
    </xdr:sp>
    <xdr:clientData/>
  </xdr:twoCellAnchor>
  <xdr:twoCellAnchor>
    <xdr:from>
      <xdr:col>0</xdr:col>
      <xdr:colOff>981075</xdr:colOff>
      <xdr:row>40</xdr:row>
      <xdr:rowOff>76200</xdr:rowOff>
    </xdr:from>
    <xdr:to>
      <xdr:col>5</xdr:col>
      <xdr:colOff>304801</xdr:colOff>
      <xdr:row>41</xdr:row>
      <xdr:rowOff>152400</xdr:rowOff>
    </xdr:to>
    <xdr:sp macro="" textlink="">
      <xdr:nvSpPr>
        <xdr:cNvPr id="4" name="Text Box 14">
          <a:extLst>
            <a:ext uri="{FF2B5EF4-FFF2-40B4-BE49-F238E27FC236}">
              <a16:creationId xmlns:a16="http://schemas.microsoft.com/office/drawing/2014/main" id="{00000000-0008-0000-0A00-000004000000}"/>
            </a:ext>
          </a:extLst>
        </xdr:cNvPr>
        <xdr:cNvSpPr txBox="1">
          <a:spLocks noChangeArrowheads="1"/>
        </xdr:cNvSpPr>
      </xdr:nvSpPr>
      <xdr:spPr bwMode="auto">
        <a:xfrm>
          <a:off x="981075" y="7467600"/>
          <a:ext cx="5553076" cy="247650"/>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算定式③</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排出量＝燃料区分ごとの発熱量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燃料区分別</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排出係数</a:t>
          </a:r>
        </a:p>
      </xdr:txBody>
    </xdr:sp>
    <xdr:clientData/>
  </xdr:twoCellAnchor>
  <xdr:twoCellAnchor>
    <xdr:from>
      <xdr:col>0</xdr:col>
      <xdr:colOff>933448</xdr:colOff>
      <xdr:row>56</xdr:row>
      <xdr:rowOff>66675</xdr:rowOff>
    </xdr:from>
    <xdr:to>
      <xdr:col>5</xdr:col>
      <xdr:colOff>266699</xdr:colOff>
      <xdr:row>57</xdr:row>
      <xdr:rowOff>152400</xdr:rowOff>
    </xdr:to>
    <xdr:sp macro="" textlink="">
      <xdr:nvSpPr>
        <xdr:cNvPr id="5" name="Text Box 15">
          <a:extLst>
            <a:ext uri="{FF2B5EF4-FFF2-40B4-BE49-F238E27FC236}">
              <a16:creationId xmlns:a16="http://schemas.microsoft.com/office/drawing/2014/main" id="{00000000-0008-0000-0A00-000005000000}"/>
            </a:ext>
          </a:extLst>
        </xdr:cNvPr>
        <xdr:cNvSpPr txBox="1">
          <a:spLocks noChangeArrowheads="1"/>
        </xdr:cNvSpPr>
      </xdr:nvSpPr>
      <xdr:spPr bwMode="auto">
        <a:xfrm>
          <a:off x="933448" y="10429875"/>
          <a:ext cx="5562601" cy="257175"/>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算定式④</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排出量＝受電電力量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発電端熱効率</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燃料区分別</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排出係数</a:t>
          </a:r>
        </a:p>
      </xdr:txBody>
    </xdr:sp>
    <xdr:clientData/>
  </xdr:twoCellAnchor>
  <xdr:twoCellAnchor>
    <xdr:from>
      <xdr:col>0</xdr:col>
      <xdr:colOff>819149</xdr:colOff>
      <xdr:row>74</xdr:row>
      <xdr:rowOff>44451</xdr:rowOff>
    </xdr:from>
    <xdr:to>
      <xdr:col>5</xdr:col>
      <xdr:colOff>200025</xdr:colOff>
      <xdr:row>75</xdr:row>
      <xdr:rowOff>133350</xdr:rowOff>
    </xdr:to>
    <xdr:sp macro="" textlink="">
      <xdr:nvSpPr>
        <xdr:cNvPr id="6" name="Text Box 16">
          <a:extLst>
            <a:ext uri="{FF2B5EF4-FFF2-40B4-BE49-F238E27FC236}">
              <a16:creationId xmlns:a16="http://schemas.microsoft.com/office/drawing/2014/main" id="{00000000-0008-0000-0A00-000006000000}"/>
            </a:ext>
          </a:extLst>
        </xdr:cNvPr>
        <xdr:cNvSpPr txBox="1">
          <a:spLocks noChangeArrowheads="1"/>
        </xdr:cNvSpPr>
      </xdr:nvSpPr>
      <xdr:spPr bwMode="auto">
        <a:xfrm>
          <a:off x="819149" y="13798551"/>
          <a:ext cx="5095876" cy="250824"/>
        </a:xfrm>
        <a:prstGeom prst="rect">
          <a:avLst/>
        </a:prstGeom>
        <a:solidFill>
          <a:srgbClr val="FFFFFF"/>
        </a:solidFill>
        <a:ln w="38100" cmpd="dbl">
          <a:solidFill>
            <a:srgbClr val="000000"/>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算定式⑤</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排出量＝受電電力量</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事業者別</a:t>
          </a:r>
          <a:r>
            <a:rPr lang="en-US" altLang="ja-JP" sz="1100" b="0" i="0" u="none" strike="noStrike" baseline="0">
              <a:solidFill>
                <a:srgbClr val="000000"/>
              </a:solidFill>
              <a:latin typeface="ＭＳ Ｐゴシック"/>
              <a:ea typeface="ＭＳ Ｐゴシック"/>
            </a:rPr>
            <a:t>CO</a:t>
          </a:r>
          <a:r>
            <a:rPr lang="en-US" altLang="ja-JP" sz="1100" b="0" i="0" u="none" strike="noStrike" baseline="-25000">
              <a:solidFill>
                <a:srgbClr val="000000"/>
              </a:solidFill>
              <a:latin typeface="ＭＳ Ｐゴシック"/>
              <a:ea typeface="ＭＳ Ｐゴシック"/>
            </a:rPr>
            <a:t>2</a:t>
          </a:r>
          <a:r>
            <a:rPr lang="ja-JP" altLang="en-US" sz="1100" b="0" i="0" u="none" strike="noStrike" baseline="0">
              <a:solidFill>
                <a:srgbClr val="000000"/>
              </a:solidFill>
              <a:latin typeface="ＭＳ Ｐゴシック"/>
              <a:ea typeface="ＭＳ Ｐゴシック"/>
            </a:rPr>
            <a:t>排出係数</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526255</xdr:colOff>
      <xdr:row>1</xdr:row>
      <xdr:rowOff>142873</xdr:rowOff>
    </xdr:from>
    <xdr:to>
      <xdr:col>27</xdr:col>
      <xdr:colOff>611981</xdr:colOff>
      <xdr:row>30</xdr:row>
      <xdr:rowOff>116679</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876300</xdr:colOff>
      <xdr:row>1</xdr:row>
      <xdr:rowOff>133350</xdr:rowOff>
    </xdr:from>
    <xdr:to>
      <xdr:col>13</xdr:col>
      <xdr:colOff>85726</xdr:colOff>
      <xdr:row>30</xdr:row>
      <xdr:rowOff>107156</xdr:rowOff>
    </xdr:to>
    <xdr:graphicFrame macro="">
      <xdr:nvGraphicFramePr>
        <xdr:cNvPr id="4" name="グラフ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xdr:colOff>
      <xdr:row>5</xdr:row>
      <xdr:rowOff>28575</xdr:rowOff>
    </xdr:from>
    <xdr:to>
      <xdr:col>3</xdr:col>
      <xdr:colOff>0</xdr:colOff>
      <xdr:row>6</xdr:row>
      <xdr:rowOff>161925</xdr:rowOff>
    </xdr:to>
    <xdr:sp macro="" textlink="">
      <xdr:nvSpPr>
        <xdr:cNvPr id="84994" name="Text Box 2">
          <a:extLst>
            <a:ext uri="{FF2B5EF4-FFF2-40B4-BE49-F238E27FC236}">
              <a16:creationId xmlns:a16="http://schemas.microsoft.com/office/drawing/2014/main" id="{00000000-0008-0000-1200-0000024C0100}"/>
            </a:ext>
          </a:extLst>
        </xdr:cNvPr>
        <xdr:cNvSpPr txBox="1">
          <a:spLocks noChangeArrowheads="1"/>
        </xdr:cNvSpPr>
      </xdr:nvSpPr>
      <xdr:spPr bwMode="auto">
        <a:xfrm>
          <a:off x="66675" y="885825"/>
          <a:ext cx="4562475" cy="304800"/>
        </a:xfrm>
        <a:prstGeom prst="rect">
          <a:avLst/>
        </a:prstGeom>
        <a:noFill/>
        <a:ln w="9144"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0" tIns="0" rIns="0" bIns="0" anchor="t" upright="1"/>
        <a:lstStyle/>
        <a:p>
          <a:pPr algn="l" rtl="0">
            <a:defRPr sz="1000"/>
          </a:pPr>
          <a:r>
            <a:rPr lang="ja-JP" altLang="en-US" sz="700" b="1" i="0" u="none" strike="noStrike" baseline="0">
              <a:solidFill>
                <a:srgbClr val="000000"/>
              </a:solidFill>
              <a:latin typeface="ＭＳ Ｐゴシック"/>
              <a:ea typeface="ＭＳ Ｐゴシック"/>
            </a:rPr>
            <a:t>①FIT買取電力量（交付金対象） ＋ ②卸調達量－ ③卸販売量 ＋ ④市場調達ＦＩＴ電力量＝ 自社・FIT買取電力量</a:t>
          </a:r>
          <a:endParaRPr lang="ja-JP" altLang="en-US" sz="1200" b="0" i="0" u="none" strike="noStrike" baseline="0">
            <a:solidFill>
              <a:srgbClr val="000000"/>
            </a:solidFill>
            <a:latin typeface="ＭＳ ゴシック"/>
            <a:ea typeface="ＭＳ ゴシック"/>
          </a:endParaRPr>
        </a:p>
      </xdr:txBody>
    </xdr:sp>
    <xdr:clientData/>
  </xdr:twoCellAnchor>
  <xdr:twoCellAnchor>
    <xdr:from>
      <xdr:col>0</xdr:col>
      <xdr:colOff>85725</xdr:colOff>
      <xdr:row>130</xdr:row>
      <xdr:rowOff>123825</xdr:rowOff>
    </xdr:from>
    <xdr:to>
      <xdr:col>2</xdr:col>
      <xdr:colOff>361951</xdr:colOff>
      <xdr:row>132</xdr:row>
      <xdr:rowOff>123825</xdr:rowOff>
    </xdr:to>
    <xdr:sp macro="" textlink="">
      <xdr:nvSpPr>
        <xdr:cNvPr id="84993" name="Text Box 1">
          <a:extLst>
            <a:ext uri="{FF2B5EF4-FFF2-40B4-BE49-F238E27FC236}">
              <a16:creationId xmlns:a16="http://schemas.microsoft.com/office/drawing/2014/main" id="{00000000-0008-0000-1200-0000014C0100}"/>
            </a:ext>
          </a:extLst>
        </xdr:cNvPr>
        <xdr:cNvSpPr txBox="1">
          <a:spLocks noChangeArrowheads="1"/>
        </xdr:cNvSpPr>
      </xdr:nvSpPr>
      <xdr:spPr bwMode="auto">
        <a:xfrm>
          <a:off x="85725" y="7848600"/>
          <a:ext cx="4238626" cy="342900"/>
        </a:xfrm>
        <a:prstGeom prst="rect">
          <a:avLst/>
        </a:prstGeom>
        <a:noFill/>
        <a:ln w="9144" cmpd="dbl">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0" tIns="0" rIns="0" bIns="0" anchor="t" upright="1"/>
        <a:lstStyle/>
        <a:p>
          <a:pPr algn="l" rtl="0">
            <a:defRPr sz="1000"/>
          </a:pPr>
          <a:r>
            <a:rPr lang="ja-JP" altLang="en-US" sz="850" b="0" i="0" u="none" strike="noStrike" baseline="0">
              <a:solidFill>
                <a:srgbClr val="000000"/>
              </a:solidFill>
              <a:latin typeface="ＭＳ Ｐゴシック"/>
              <a:ea typeface="ＭＳ Ｐゴシック"/>
            </a:rPr>
            <a:t> </a:t>
          </a:r>
          <a:endParaRPr lang="ja-JP" altLang="en-US" sz="1200" b="0" i="0" u="none" strike="noStrike" baseline="0">
            <a:solidFill>
              <a:srgbClr val="000000"/>
            </a:solidFill>
            <a:latin typeface="ＭＳ ゴシック"/>
            <a:ea typeface="ＭＳ ゴシック"/>
          </a:endParaRPr>
        </a:p>
        <a:p>
          <a:pPr algn="l" rtl="0">
            <a:defRPr sz="1000"/>
          </a:pPr>
          <a:r>
            <a:rPr lang="ja-JP" altLang="en-US" sz="700" b="0" i="0" u="none" strike="noStrike" baseline="0">
              <a:solidFill>
                <a:srgbClr val="000000"/>
              </a:solidFill>
              <a:latin typeface="ＭＳ Ｐゴシック"/>
              <a:ea typeface="ＭＳ Ｐゴシック"/>
            </a:rPr>
            <a:t>　市場調達ＦＩＴ電力量 ＝　取引所からの電気調達量　</a:t>
          </a:r>
          <a:r>
            <a:rPr lang="en-US" altLang="ja-JP" sz="700" b="0" i="0" u="none" strike="noStrike" baseline="0">
              <a:solidFill>
                <a:srgbClr val="000000"/>
              </a:solidFill>
              <a:latin typeface="ＭＳ Ｐゴシック"/>
              <a:ea typeface="ＭＳ Ｐゴシック"/>
            </a:rPr>
            <a:t>×</a:t>
          </a:r>
          <a:r>
            <a:rPr lang="ja-JP" altLang="en-US" sz="700" b="0" i="0" u="none" strike="noStrike" baseline="0">
              <a:solidFill>
                <a:srgbClr val="000000"/>
              </a:solidFill>
              <a:latin typeface="ＭＳ Ｐゴシック"/>
              <a:ea typeface="ＭＳ Ｐゴシック"/>
            </a:rPr>
            <a:t>　取引所からの電気調達分に含まれる</a:t>
          </a:r>
          <a:r>
            <a:rPr lang="en-US" altLang="ja-JP" sz="700" b="0" i="0" u="none" strike="noStrike" baseline="0">
              <a:solidFill>
                <a:srgbClr val="000000"/>
              </a:solidFill>
              <a:latin typeface="ＭＳ Ｐゴシック"/>
              <a:ea typeface="ＭＳ Ｐゴシック"/>
            </a:rPr>
            <a:t>FIT</a:t>
          </a:r>
          <a:r>
            <a:rPr lang="ja-JP" altLang="en-US" sz="700" b="0" i="0" u="none" strike="noStrike" baseline="0">
              <a:solidFill>
                <a:srgbClr val="000000"/>
              </a:solidFill>
              <a:latin typeface="ＭＳ Ｐゴシック"/>
              <a:ea typeface="ＭＳ Ｐゴシック"/>
            </a:rPr>
            <a:t>電気割合　</a:t>
          </a:r>
          <a:r>
            <a:rPr lang="en-US" altLang="ja-JP" sz="700" b="0" i="0" u="none" strike="noStrike" baseline="0">
              <a:solidFill>
                <a:srgbClr val="000000"/>
              </a:solidFill>
              <a:latin typeface="ＭＳ Ｐゴシック"/>
              <a:ea typeface="ＭＳ Ｐゴシック"/>
            </a:rPr>
            <a:t>※</a:t>
          </a:r>
        </a:p>
        <a:p>
          <a:pPr algn="l" rtl="0">
            <a:defRPr sz="1000"/>
          </a:pPr>
          <a:endParaRPr lang="ja-JP" altLang="en-US" sz="700" b="0" i="0" u="none" strike="noStrike" baseline="0">
            <a:solidFill>
              <a:srgbClr val="000000"/>
            </a:solidFill>
            <a:latin typeface="ＭＳ Ｐゴシック"/>
            <a:ea typeface="ＭＳ Ｐゴシック"/>
          </a:endParaRPr>
        </a:p>
      </xdr:txBody>
    </xdr: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178383</xdr:colOff>
          <xdr:row>13</xdr:row>
          <xdr:rowOff>7609</xdr:rowOff>
        </xdr:from>
        <xdr:to>
          <xdr:col>1</xdr:col>
          <xdr:colOff>673777</xdr:colOff>
          <xdr:row>20</xdr:row>
          <xdr:rowOff>245450</xdr:rowOff>
        </xdr:to>
        <xdr:grpSp>
          <xdr:nvGrpSpPr>
            <xdr:cNvPr id="2" name="グループ化 1">
              <a:extLst>
                <a:ext uri="{FF2B5EF4-FFF2-40B4-BE49-F238E27FC236}">
                  <a16:creationId xmlns:a16="http://schemas.microsoft.com/office/drawing/2014/main" id="{00000000-0008-0000-1700-000002000000}"/>
                </a:ext>
              </a:extLst>
            </xdr:cNvPr>
            <xdr:cNvGrpSpPr/>
          </xdr:nvGrpSpPr>
          <xdr:grpSpPr>
            <a:xfrm>
              <a:off x="864183" y="2303134"/>
              <a:ext cx="495394" cy="2057116"/>
              <a:chOff x="868235" y="1931434"/>
              <a:chExt cx="493267" cy="2070749"/>
            </a:xfrm>
          </xdr:grpSpPr>
          <xdr:grpSp>
            <xdr:nvGrpSpPr>
              <xdr:cNvPr id="3" name="グループ化 2">
                <a:extLst>
                  <a:ext uri="{FF2B5EF4-FFF2-40B4-BE49-F238E27FC236}">
                    <a16:creationId xmlns:a16="http://schemas.microsoft.com/office/drawing/2014/main" id="{00000000-0008-0000-1700-000003000000}"/>
                  </a:ext>
                </a:extLst>
              </xdr:cNvPr>
              <xdr:cNvGrpSpPr/>
            </xdr:nvGrpSpPr>
            <xdr:grpSpPr>
              <a:xfrm>
                <a:off x="868235" y="1931434"/>
                <a:ext cx="493267" cy="1244986"/>
                <a:chOff x="872441" y="1971338"/>
                <a:chExt cx="497158" cy="1243893"/>
              </a:xfrm>
            </xdr:grpSpPr>
            <xdr:grpSp>
              <xdr:nvGrpSpPr>
                <xdr:cNvPr id="7" name="グループ化 6">
                  <a:extLst>
                    <a:ext uri="{FF2B5EF4-FFF2-40B4-BE49-F238E27FC236}">
                      <a16:creationId xmlns:a16="http://schemas.microsoft.com/office/drawing/2014/main" id="{00000000-0008-0000-1700-000007000000}"/>
                    </a:ext>
                  </a:extLst>
                </xdr:cNvPr>
                <xdr:cNvGrpSpPr/>
              </xdr:nvGrpSpPr>
              <xdr:grpSpPr>
                <a:xfrm>
                  <a:off x="872441" y="1971338"/>
                  <a:ext cx="497158" cy="955852"/>
                  <a:chOff x="796477" y="1935474"/>
                  <a:chExt cx="419100" cy="982988"/>
                </a:xfrm>
              </xdr:grpSpPr>
              <xdr:sp macro="" textlink="">
                <xdr:nvSpPr>
                  <xdr:cNvPr id="151553" name="Option Button 1" hidden="1">
                    <a:extLst>
                      <a:ext uri="{63B3BB69-23CF-44E3-9099-C40C66FF867C}">
                        <a14:compatExt spid="_x0000_s151553"/>
                      </a:ext>
                      <a:ext uri="{FF2B5EF4-FFF2-40B4-BE49-F238E27FC236}">
                        <a16:creationId xmlns:a16="http://schemas.microsoft.com/office/drawing/2014/main" id="{00000000-0008-0000-1700-000001500200}"/>
                      </a:ext>
                    </a:extLst>
                  </xdr:cNvPr>
                  <xdr:cNvSpPr/>
                </xdr:nvSpPr>
                <xdr:spPr bwMode="auto">
                  <a:xfrm>
                    <a:off x="796477" y="1935474"/>
                    <a:ext cx="419100" cy="2286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4" name="Option Button 2" hidden="1">
                    <a:extLst>
                      <a:ext uri="{63B3BB69-23CF-44E3-9099-C40C66FF867C}">
                        <a14:compatExt spid="_x0000_s151554"/>
                      </a:ext>
                      <a:ext uri="{FF2B5EF4-FFF2-40B4-BE49-F238E27FC236}">
                        <a16:creationId xmlns:a16="http://schemas.microsoft.com/office/drawing/2014/main" id="{00000000-0008-0000-1700-000002500200}"/>
                      </a:ext>
                    </a:extLst>
                  </xdr:cNvPr>
                  <xdr:cNvSpPr/>
                </xdr:nvSpPr>
                <xdr:spPr bwMode="auto">
                  <a:xfrm>
                    <a:off x="796477" y="2186940"/>
                    <a:ext cx="41910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5" name="Option Button 3" hidden="1">
                    <a:extLst>
                      <a:ext uri="{63B3BB69-23CF-44E3-9099-C40C66FF867C}">
                        <a14:compatExt spid="_x0000_s151555"/>
                      </a:ext>
                      <a:ext uri="{FF2B5EF4-FFF2-40B4-BE49-F238E27FC236}">
                        <a16:creationId xmlns:a16="http://schemas.microsoft.com/office/drawing/2014/main" id="{00000000-0008-0000-1700-000003500200}"/>
                      </a:ext>
                    </a:extLst>
                  </xdr:cNvPr>
                  <xdr:cNvSpPr/>
                </xdr:nvSpPr>
                <xdr:spPr bwMode="auto">
                  <a:xfrm>
                    <a:off x="796477" y="2438401"/>
                    <a:ext cx="419100" cy="2285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6" name="Option Button 4" hidden="1">
                    <a:extLst>
                      <a:ext uri="{63B3BB69-23CF-44E3-9099-C40C66FF867C}">
                        <a14:compatExt spid="_x0000_s151556"/>
                      </a:ext>
                      <a:ext uri="{FF2B5EF4-FFF2-40B4-BE49-F238E27FC236}">
                        <a16:creationId xmlns:a16="http://schemas.microsoft.com/office/drawing/2014/main" id="{00000000-0008-0000-1700-000004500200}"/>
                      </a:ext>
                    </a:extLst>
                  </xdr:cNvPr>
                  <xdr:cNvSpPr/>
                </xdr:nvSpPr>
                <xdr:spPr bwMode="auto">
                  <a:xfrm>
                    <a:off x="796477" y="2689860"/>
                    <a:ext cx="419100" cy="2286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51557" name="Option Button 5" hidden="1">
                  <a:extLst>
                    <a:ext uri="{63B3BB69-23CF-44E3-9099-C40C66FF867C}">
                      <a14:compatExt spid="_x0000_s151557"/>
                    </a:ext>
                    <a:ext uri="{FF2B5EF4-FFF2-40B4-BE49-F238E27FC236}">
                      <a16:creationId xmlns:a16="http://schemas.microsoft.com/office/drawing/2014/main" id="{00000000-0008-0000-1700-000005500200}"/>
                    </a:ext>
                  </a:extLst>
                </xdr:cNvPr>
                <xdr:cNvSpPr/>
              </xdr:nvSpPr>
              <xdr:spPr bwMode="auto">
                <a:xfrm>
                  <a:off x="872441" y="2965383"/>
                  <a:ext cx="422030" cy="2498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sp macro="" textlink="">
            <xdr:nvSpPr>
              <xdr:cNvPr id="151558" name="Option Button 6" hidden="1">
                <a:extLst>
                  <a:ext uri="{63B3BB69-23CF-44E3-9099-C40C66FF867C}">
                    <a14:compatExt spid="_x0000_s151558"/>
                  </a:ext>
                  <a:ext uri="{FF2B5EF4-FFF2-40B4-BE49-F238E27FC236}">
                    <a16:creationId xmlns:a16="http://schemas.microsoft.com/office/drawing/2014/main" id="{00000000-0008-0000-1700-000006500200}"/>
                  </a:ext>
                </a:extLst>
              </xdr:cNvPr>
              <xdr:cNvSpPr/>
            </xdr:nvSpPr>
            <xdr:spPr bwMode="auto">
              <a:xfrm>
                <a:off x="868235" y="3195359"/>
                <a:ext cx="416859" cy="2515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59" name="Option Button 7" hidden="1">
                <a:extLst>
                  <a:ext uri="{63B3BB69-23CF-44E3-9099-C40C66FF867C}">
                    <a14:compatExt spid="_x0000_s151559"/>
                  </a:ext>
                  <a:ext uri="{FF2B5EF4-FFF2-40B4-BE49-F238E27FC236}">
                    <a16:creationId xmlns:a16="http://schemas.microsoft.com/office/drawing/2014/main" id="{00000000-0008-0000-1700-000007500200}"/>
                  </a:ext>
                </a:extLst>
              </xdr:cNvPr>
              <xdr:cNvSpPr/>
            </xdr:nvSpPr>
            <xdr:spPr bwMode="auto">
              <a:xfrm>
                <a:off x="868235" y="3452535"/>
                <a:ext cx="416859" cy="2515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51560" name="Option Button 8" hidden="1">
                <a:extLst>
                  <a:ext uri="{63B3BB69-23CF-44E3-9099-C40C66FF867C}">
                    <a14:compatExt spid="_x0000_s151560"/>
                  </a:ext>
                  <a:ext uri="{FF2B5EF4-FFF2-40B4-BE49-F238E27FC236}">
                    <a16:creationId xmlns:a16="http://schemas.microsoft.com/office/drawing/2014/main" id="{00000000-0008-0000-1700-000008500200}"/>
                  </a:ext>
                </a:extLst>
              </xdr:cNvPr>
              <xdr:cNvSpPr/>
            </xdr:nvSpPr>
            <xdr:spPr bwMode="auto">
              <a:xfrm>
                <a:off x="868235" y="3750611"/>
                <a:ext cx="416859" cy="25157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152400</xdr:colOff>
      <xdr:row>13</xdr:row>
      <xdr:rowOff>0</xdr:rowOff>
    </xdr:from>
    <xdr:to>
      <xdr:col>34</xdr:col>
      <xdr:colOff>161925</xdr:colOff>
      <xdr:row>15</xdr:row>
      <xdr:rowOff>219200</xdr:rowOff>
    </xdr:to>
    <xdr:pic>
      <xdr:nvPicPr>
        <xdr:cNvPr id="2" name="図 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1"/>
        <a:srcRect t="68229"/>
        <a:stretch/>
      </xdr:blipFill>
      <xdr:spPr>
        <a:xfrm>
          <a:off x="219075" y="4143375"/>
          <a:ext cx="6296025" cy="924050"/>
        </a:xfrm>
        <a:prstGeom prst="rect">
          <a:avLst/>
        </a:prstGeom>
      </xdr:spPr>
    </xdr:pic>
    <xdr:clientData/>
  </xdr:twoCellAnchor>
  <xdr:twoCellAnchor>
    <xdr:from>
      <xdr:col>23</xdr:col>
      <xdr:colOff>66675</xdr:colOff>
      <xdr:row>18</xdr:row>
      <xdr:rowOff>333375</xdr:rowOff>
    </xdr:from>
    <xdr:to>
      <xdr:col>36</xdr:col>
      <xdr:colOff>85725</xdr:colOff>
      <xdr:row>20</xdr:row>
      <xdr:rowOff>209550</xdr:rowOff>
    </xdr:to>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4324350" y="6238875"/>
          <a:ext cx="2495550" cy="4476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solidFill>
                <a:srgbClr val="FF0000"/>
              </a:solidFill>
            </a:rPr>
            <a:t>※</a:t>
          </a:r>
          <a:r>
            <a:rPr kumimoji="1" lang="ja-JP" altLang="en-US" sz="600">
              <a:solidFill>
                <a:srgbClr val="FF0000"/>
              </a:solidFill>
            </a:rPr>
            <a:t>指針上では「再エネ証書を発行していな</a:t>
          </a:r>
        </a:p>
        <a:p>
          <a:r>
            <a:rPr kumimoji="1" lang="ja-JP" altLang="en-US" sz="600">
              <a:solidFill>
                <a:srgbClr val="FF0000"/>
              </a:solidFill>
            </a:rPr>
            <a:t>い再生可能エネルギーを利用した発電による電気の供給の量」を指す</a:t>
          </a:r>
        </a:p>
      </xdr:txBody>
    </xdr:sp>
    <xdr:clientData/>
  </xdr:twoCellAnchor>
  <xdr:twoCellAnchor editAs="oneCell">
    <xdr:from>
      <xdr:col>1</xdr:col>
      <xdr:colOff>170444</xdr:colOff>
      <xdr:row>17</xdr:row>
      <xdr:rowOff>23787</xdr:rowOff>
    </xdr:from>
    <xdr:to>
      <xdr:col>34</xdr:col>
      <xdr:colOff>183120</xdr:colOff>
      <xdr:row>18</xdr:row>
      <xdr:rowOff>341833</xdr:rowOff>
    </xdr:to>
    <xdr:pic>
      <xdr:nvPicPr>
        <xdr:cNvPr id="4" name="図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stretch>
          <a:fillRect/>
        </a:stretch>
      </xdr:blipFill>
      <xdr:spPr>
        <a:xfrm>
          <a:off x="237119" y="5576862"/>
          <a:ext cx="6299176" cy="6704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8656;&#35201;&#29677;/&#36895;&#22577;/H11&#36895;&#22577;/10&#36895;&#22577;Bac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4.202.22\b12&#35336;&#30011;&#20418;\&#38656;&#35201;&#29677;\&#36895;&#22577;\H11&#36895;&#22577;\10&#36895;&#22577;Bac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2.xml"/><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8.xml"/><Relationship Id="rId1" Type="http://schemas.openxmlformats.org/officeDocument/2006/relationships/printerSettings" Target="../printerSettings/printerSettings24.bin"/><Relationship Id="rId6" Type="http://schemas.openxmlformats.org/officeDocument/2006/relationships/ctrlProp" Target="../ctrlProps/ctrlProp20.xml"/><Relationship Id="rId11" Type="http://schemas.openxmlformats.org/officeDocument/2006/relationships/ctrlProp" Target="../ctrlProps/ctrlProp25.xml"/><Relationship Id="rId5" Type="http://schemas.openxmlformats.org/officeDocument/2006/relationships/ctrlProp" Target="../ctrlProps/ctrlProp19.xml"/><Relationship Id="rId10" Type="http://schemas.openxmlformats.org/officeDocument/2006/relationships/ctrlProp" Target="../ctrlProps/ctrlProp24.xml"/><Relationship Id="rId4" Type="http://schemas.openxmlformats.org/officeDocument/2006/relationships/ctrlProp" Target="../ctrlProps/ctrlProp18.xml"/><Relationship Id="rId9" Type="http://schemas.openxmlformats.org/officeDocument/2006/relationships/ctrlProp" Target="../ctrlProps/ctrlProp23.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2.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ctrlProp" Target="../ctrlProps/ctrlProp11.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vmlDrawing" Target="../drawings/vmlDrawing4.vml"/><Relationship Id="rId7" Type="http://schemas.openxmlformats.org/officeDocument/2006/relationships/ctrlProp" Target="../ctrlProps/ctrlProp15.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 Id="rId9" Type="http://schemas.openxmlformats.org/officeDocument/2006/relationships/ctrlProp" Target="../ctrlProps/ctrlProp17.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FF0000"/>
    <pageSetUpPr fitToPage="1"/>
  </sheetPr>
  <dimension ref="A1:K54"/>
  <sheetViews>
    <sheetView tabSelected="1" zoomScaleNormal="100" workbookViewId="0"/>
  </sheetViews>
  <sheetFormatPr defaultRowHeight="13.5" outlineLevelCol="1"/>
  <cols>
    <col min="1" max="1" width="1.875" customWidth="1"/>
    <col min="2" max="2" width="2.375" customWidth="1"/>
    <col min="3" max="3" width="21.625" customWidth="1"/>
    <col min="4" max="4" width="71.625" customWidth="1"/>
    <col min="5" max="5" width="9" bestFit="1" customWidth="1"/>
    <col min="7" max="7" width="17.375" bestFit="1" customWidth="1"/>
    <col min="8" max="8" width="1.875" customWidth="1"/>
    <col min="9" max="9" width="9" customWidth="1"/>
    <col min="10" max="10" width="10" hidden="1" customWidth="1" outlineLevel="1"/>
    <col min="11" max="11" width="9" collapsed="1"/>
  </cols>
  <sheetData>
    <row r="1" spans="1:10" ht="14.25" thickBot="1">
      <c r="A1" s="17"/>
      <c r="B1" s="17" t="s">
        <v>368</v>
      </c>
      <c r="C1" s="17"/>
      <c r="D1" s="17"/>
      <c r="E1" s="17"/>
      <c r="F1" s="17"/>
      <c r="G1" s="17"/>
      <c r="H1" s="17"/>
      <c r="I1" s="116" t="s">
        <v>3558</v>
      </c>
    </row>
    <row r="2" spans="1:10" ht="18.75" customHeight="1">
      <c r="A2" s="17"/>
      <c r="B2" s="1017" t="s">
        <v>353</v>
      </c>
      <c r="C2" s="1018"/>
      <c r="D2" s="163"/>
      <c r="E2" s="17"/>
      <c r="F2" s="17"/>
      <c r="G2" s="17"/>
      <c r="H2" s="17"/>
      <c r="J2" t="str">
        <f>PROPER(ASC(D2))</f>
        <v/>
      </c>
    </row>
    <row r="3" spans="1:10" ht="18.75" customHeight="1" thickBot="1">
      <c r="A3" s="17"/>
      <c r="B3" s="1019" t="s">
        <v>352</v>
      </c>
      <c r="C3" s="1020"/>
      <c r="D3" s="164" t="str">
        <f>IFERROR(VLOOKUP(J2,報告書事業者リスト!A6:B1000,2,FALSE),"")</f>
        <v/>
      </c>
      <c r="E3" s="17"/>
      <c r="F3" s="17"/>
      <c r="G3" s="17"/>
      <c r="H3" s="17"/>
      <c r="J3" t="s">
        <v>3449</v>
      </c>
    </row>
    <row r="4" spans="1:10" ht="27">
      <c r="A4" s="17"/>
      <c r="B4" s="17"/>
      <c r="C4" s="17"/>
      <c r="D4" s="114" t="s">
        <v>981</v>
      </c>
      <c r="E4" s="17"/>
      <c r="F4" s="17"/>
      <c r="G4" s="17"/>
      <c r="H4" s="17"/>
    </row>
    <row r="5" spans="1:10">
      <c r="A5" s="17"/>
      <c r="B5" s="17"/>
      <c r="C5" s="17"/>
      <c r="D5" s="17"/>
      <c r="E5" s="17"/>
      <c r="F5" s="17"/>
      <c r="G5" s="17"/>
      <c r="H5" s="17"/>
    </row>
    <row r="6" spans="1:10">
      <c r="A6" s="17"/>
      <c r="B6" s="17"/>
      <c r="C6" s="327"/>
      <c r="D6" s="1" t="s">
        <v>265</v>
      </c>
      <c r="E6" s="17"/>
      <c r="F6" s="17"/>
      <c r="G6" s="17"/>
      <c r="H6" s="17"/>
    </row>
    <row r="7" spans="1:10">
      <c r="A7" s="17"/>
      <c r="B7" s="17"/>
      <c r="C7" s="177"/>
      <c r="D7" s="1" t="s">
        <v>1378</v>
      </c>
      <c r="E7" s="17"/>
      <c r="F7" s="17"/>
      <c r="G7" s="17"/>
      <c r="H7" s="17"/>
    </row>
    <row r="8" spans="1:10" ht="14.25">
      <c r="A8" s="17"/>
      <c r="B8" s="17"/>
      <c r="C8" s="328"/>
      <c r="D8" s="1" t="s">
        <v>262</v>
      </c>
      <c r="E8" s="17"/>
      <c r="F8" s="17"/>
      <c r="G8" s="17"/>
      <c r="H8" s="17"/>
    </row>
    <row r="9" spans="1:10">
      <c r="A9" s="17"/>
      <c r="B9" s="17"/>
      <c r="C9" s="17"/>
      <c r="D9" s="17"/>
      <c r="E9" s="17"/>
      <c r="F9" s="17"/>
      <c r="G9" s="17"/>
      <c r="H9" s="17"/>
    </row>
    <row r="10" spans="1:10" ht="14.25" thickBot="1">
      <c r="A10" s="17"/>
      <c r="B10" s="17"/>
      <c r="C10" s="17"/>
      <c r="D10" s="17" t="s">
        <v>1556</v>
      </c>
      <c r="E10" s="17"/>
      <c r="F10" s="17"/>
      <c r="G10" s="17"/>
      <c r="H10" s="17"/>
    </row>
    <row r="11" spans="1:10">
      <c r="A11" s="17"/>
      <c r="B11" s="17"/>
      <c r="C11" s="17"/>
      <c r="D11" s="1022" t="str">
        <f>IF(D2="","「小売電気事業者登録番号」を記入してください。",IF(J27="シート①×","「シート①」シートに誤りがあります。ご確認ください。",IF(J28="シート②×","「シート②」シートに誤りがあります。ご確認ください。",IF(J29="シート③×","「シート③」シートに誤りがあります。ご確認ください。",IF(J30="シート④×","「シート④」シートに誤りがあります。ご確認ください。",IF(J31="シート⑤×","「シート⑤」シートに誤りがあります。ご確認ください。",IF(J32="シート⑧×","「シート⑧」シートに誤りがあります。ご確認ください。",IF(J33="シート⑨×",シート⑨!AH28,IF(J35="シート⑪×","「シート⑪」シートに誤りがあります。ご確認ください。",IF(J36="シート⑫×","「シート⑫」シートに誤りがあります。ご確認ください。",IF(J40="シート⑭B×","「シート⑭B」シートに誤りがあります。ご確認ください。",IF(J39="シート⑭A×",IF(シート⑭A!A256="×","卸取引所からの電源があるようですシート⑭Aの市場調達FITに入力してください。","「シート⑭A」シートに誤りがあります。ご確認ください。"),""))))))))))))</f>
        <v>「小売電気事業者登録番号」を記入してください。</v>
      </c>
      <c r="E11" s="1023"/>
      <c r="F11" s="1024"/>
      <c r="G11" s="17"/>
      <c r="H11" s="17"/>
    </row>
    <row r="12" spans="1:10" ht="14.25" thickBot="1">
      <c r="A12" s="17"/>
      <c r="B12" s="17"/>
      <c r="C12" s="17"/>
      <c r="D12" s="1025"/>
      <c r="E12" s="1026"/>
      <c r="F12" s="1027"/>
      <c r="G12" s="17"/>
      <c r="H12" s="17"/>
    </row>
    <row r="13" spans="1:10">
      <c r="A13" s="17"/>
      <c r="B13" s="17"/>
      <c r="C13" s="17"/>
      <c r="D13" s="17"/>
      <c r="E13" s="17"/>
      <c r="F13" s="17"/>
      <c r="G13" s="17"/>
      <c r="H13" s="17"/>
    </row>
    <row r="14" spans="1:10">
      <c r="A14" s="17"/>
      <c r="B14" s="17"/>
      <c r="C14" s="17"/>
      <c r="D14" s="1028" t="s">
        <v>1557</v>
      </c>
      <c r="E14" s="1028"/>
      <c r="F14" s="1028"/>
      <c r="G14" s="1028"/>
      <c r="H14" s="17"/>
    </row>
    <row r="15" spans="1:10">
      <c r="A15" s="17"/>
      <c r="B15" s="17"/>
      <c r="C15" s="17"/>
      <c r="D15" s="1029" t="s">
        <v>1558</v>
      </c>
      <c r="E15" s="1029"/>
      <c r="F15" s="1029"/>
      <c r="G15" s="1029"/>
      <c r="H15" s="17"/>
    </row>
    <row r="16" spans="1:10">
      <c r="A16" s="17"/>
      <c r="B16" s="17" t="s">
        <v>362</v>
      </c>
      <c r="C16" s="17"/>
      <c r="D16" s="17"/>
      <c r="E16" s="17"/>
      <c r="F16" s="17"/>
      <c r="G16" s="17"/>
      <c r="H16" s="17"/>
    </row>
    <row r="17" spans="1:10">
      <c r="A17" s="17"/>
      <c r="B17" s="1021" t="s">
        <v>344</v>
      </c>
      <c r="C17" s="1021"/>
      <c r="D17" s="321" t="s">
        <v>351</v>
      </c>
      <c r="E17" s="321" t="s">
        <v>354</v>
      </c>
      <c r="F17" s="321" t="s">
        <v>356</v>
      </c>
      <c r="G17" s="321" t="s">
        <v>864</v>
      </c>
      <c r="H17" s="17"/>
    </row>
    <row r="18" spans="1:10">
      <c r="A18" s="17"/>
      <c r="B18" s="1011" t="s">
        <v>360</v>
      </c>
      <c r="C18" s="1012"/>
      <c r="D18" s="1012"/>
      <c r="E18" s="1012"/>
      <c r="F18" s="1012"/>
      <c r="G18" s="1013"/>
      <c r="H18" s="17"/>
    </row>
    <row r="19" spans="1:10">
      <c r="A19" s="17"/>
      <c r="B19" s="32"/>
      <c r="C19" s="24" t="s">
        <v>364</v>
      </c>
      <c r="D19" s="34" t="s">
        <v>363</v>
      </c>
      <c r="E19" s="320" t="s">
        <v>1994</v>
      </c>
      <c r="F19" s="34"/>
      <c r="G19" s="322"/>
      <c r="H19" s="17"/>
    </row>
    <row r="20" spans="1:10">
      <c r="A20" s="17"/>
      <c r="B20" s="1011" t="s">
        <v>361</v>
      </c>
      <c r="C20" s="1012"/>
      <c r="D20" s="1012"/>
      <c r="E20" s="1012"/>
      <c r="F20" s="1012"/>
      <c r="G20" s="1013"/>
      <c r="H20" s="17"/>
    </row>
    <row r="21" spans="1:10">
      <c r="A21" s="17"/>
      <c r="B21" s="33"/>
      <c r="C21" s="18" t="s">
        <v>345</v>
      </c>
      <c r="D21" s="29" t="s">
        <v>346</v>
      </c>
      <c r="E21" s="25" t="s">
        <v>1994</v>
      </c>
      <c r="F21" s="18"/>
      <c r="G21" s="323"/>
      <c r="H21" s="17"/>
    </row>
    <row r="22" spans="1:10">
      <c r="A22" s="17"/>
      <c r="B22" s="33"/>
      <c r="C22" s="26" t="s">
        <v>347</v>
      </c>
      <c r="D22" s="30" t="s">
        <v>365</v>
      </c>
      <c r="E22" s="27" t="s">
        <v>1993</v>
      </c>
      <c r="F22" s="27" t="s">
        <v>355</v>
      </c>
      <c r="G22" s="324"/>
      <c r="H22" s="17"/>
    </row>
    <row r="23" spans="1:10">
      <c r="A23" s="17"/>
      <c r="B23" s="33"/>
      <c r="C23" s="26" t="s">
        <v>348</v>
      </c>
      <c r="D23" s="30" t="s">
        <v>366</v>
      </c>
      <c r="E23" s="27" t="s">
        <v>1993</v>
      </c>
      <c r="F23" s="27" t="s">
        <v>357</v>
      </c>
      <c r="G23" s="324"/>
      <c r="H23" s="17"/>
    </row>
    <row r="24" spans="1:10">
      <c r="A24" s="17"/>
      <c r="B24" s="659"/>
      <c r="C24" s="28" t="s">
        <v>349</v>
      </c>
      <c r="D24" s="31" t="s">
        <v>367</v>
      </c>
      <c r="E24" s="251" t="s">
        <v>1993</v>
      </c>
      <c r="F24" s="251" t="s">
        <v>357</v>
      </c>
      <c r="G24" s="640"/>
      <c r="H24" s="17"/>
    </row>
    <row r="25" spans="1:10">
      <c r="A25" s="17"/>
      <c r="B25" s="660"/>
      <c r="C25" s="35" t="s">
        <v>2058</v>
      </c>
      <c r="D25" s="105" t="s">
        <v>2059</v>
      </c>
      <c r="E25" s="36" t="s">
        <v>355</v>
      </c>
      <c r="F25" s="36" t="s">
        <v>355</v>
      </c>
      <c r="G25" s="325"/>
      <c r="H25" s="17"/>
    </row>
    <row r="26" spans="1:10">
      <c r="A26" s="17"/>
      <c r="B26" s="1011" t="s">
        <v>359</v>
      </c>
      <c r="C26" s="1012"/>
      <c r="D26" s="1012"/>
      <c r="E26" s="1012"/>
      <c r="F26" s="1012"/>
      <c r="G26" s="1013"/>
      <c r="H26" s="17"/>
    </row>
    <row r="27" spans="1:10">
      <c r="A27" s="17"/>
      <c r="B27" s="33"/>
      <c r="C27" s="26" t="s">
        <v>1476</v>
      </c>
      <c r="D27" s="30" t="s">
        <v>1461</v>
      </c>
      <c r="E27" s="27" t="s">
        <v>1993</v>
      </c>
      <c r="F27" s="26"/>
      <c r="G27" s="326" t="str">
        <f>IF(シート①!H42="○","○","×")</f>
        <v>○</v>
      </c>
      <c r="H27" s="17"/>
      <c r="J27" t="str">
        <f t="shared" ref="J27:J33" si="0">CONCATENATE(C27,G27)</f>
        <v>シート①○</v>
      </c>
    </row>
    <row r="28" spans="1:10">
      <c r="A28" s="17"/>
      <c r="B28" s="33"/>
      <c r="C28" s="26" t="s">
        <v>1477</v>
      </c>
      <c r="D28" s="30" t="s">
        <v>1460</v>
      </c>
      <c r="E28" s="27" t="s">
        <v>355</v>
      </c>
      <c r="F28" s="26"/>
      <c r="G28" s="326" t="str">
        <f>IF(AND(シート②!B85=50,シート②!B95=50),"○","×")</f>
        <v>○</v>
      </c>
      <c r="H28" s="17"/>
      <c r="J28" t="str">
        <f t="shared" si="0"/>
        <v>シート②○</v>
      </c>
    </row>
    <row r="29" spans="1:10">
      <c r="A29" s="17"/>
      <c r="B29" s="33"/>
      <c r="C29" s="26" t="s">
        <v>1478</v>
      </c>
      <c r="D29" s="30" t="s">
        <v>1544</v>
      </c>
      <c r="E29" s="27" t="s">
        <v>1995</v>
      </c>
      <c r="F29" s="26"/>
      <c r="G29" s="326" t="str">
        <f>IF(シート③!B130=150,"○","×")</f>
        <v>○</v>
      </c>
      <c r="H29" s="17"/>
      <c r="J29" t="str">
        <f t="shared" si="0"/>
        <v>シート③○</v>
      </c>
    </row>
    <row r="30" spans="1:10">
      <c r="A30" s="17"/>
      <c r="B30" s="33"/>
      <c r="C30" s="26" t="s">
        <v>1479</v>
      </c>
      <c r="D30" s="30" t="s">
        <v>1545</v>
      </c>
      <c r="E30" s="27" t="s">
        <v>1995</v>
      </c>
      <c r="F30" s="26"/>
      <c r="G30" s="326" t="str">
        <f>IF(シート④!C342=70,"○","×")</f>
        <v>○</v>
      </c>
      <c r="H30" s="17"/>
      <c r="J30" t="str">
        <f t="shared" si="0"/>
        <v>シート④○</v>
      </c>
    </row>
    <row r="31" spans="1:10" ht="16.5">
      <c r="A31" s="17"/>
      <c r="B31" s="33"/>
      <c r="C31" s="26" t="s">
        <v>1480</v>
      </c>
      <c r="D31" s="779" t="s">
        <v>1827</v>
      </c>
      <c r="E31" s="27" t="s">
        <v>1995</v>
      </c>
      <c r="F31" s="26"/>
      <c r="G31" s="326" t="str">
        <f>IF(シート⑤!B99+シート⑤!B109+シート⑤!B119+シート⑤!B129+シート⑤!B139=350,"○","×")</f>
        <v>○</v>
      </c>
      <c r="H31" s="17"/>
      <c r="J31" t="str">
        <f t="shared" si="0"/>
        <v>シート⑤○</v>
      </c>
    </row>
    <row r="32" spans="1:10">
      <c r="A32" s="17"/>
      <c r="B32" s="33"/>
      <c r="C32" s="26" t="s">
        <v>1550</v>
      </c>
      <c r="D32" s="30" t="s">
        <v>1577</v>
      </c>
      <c r="E32" s="27" t="s">
        <v>1995</v>
      </c>
      <c r="F32" s="26"/>
      <c r="G32" s="326" t="str">
        <f>IF(シート⑧!B42=100,"○","×")</f>
        <v>○</v>
      </c>
      <c r="H32" s="17"/>
      <c r="J32" t="str">
        <f t="shared" si="0"/>
        <v>シート⑧○</v>
      </c>
    </row>
    <row r="33" spans="1:10">
      <c r="A33" s="17"/>
      <c r="B33" s="33"/>
      <c r="C33" s="26" t="s">
        <v>1551</v>
      </c>
      <c r="D33" s="30" t="s">
        <v>1547</v>
      </c>
      <c r="E33" s="27" t="s">
        <v>358</v>
      </c>
      <c r="F33" s="26"/>
      <c r="G33" s="326" t="str">
        <f>IF(シート⑨!AG28=0,"○","×")</f>
        <v>○</v>
      </c>
      <c r="H33" s="17"/>
      <c r="J33" t="str">
        <f t="shared" si="0"/>
        <v>シート⑨○</v>
      </c>
    </row>
    <row r="34" spans="1:10">
      <c r="A34" s="17"/>
      <c r="B34" s="1016"/>
      <c r="C34" s="26" t="s">
        <v>1552</v>
      </c>
      <c r="D34" s="31" t="s">
        <v>1548</v>
      </c>
      <c r="E34" s="251" t="s">
        <v>263</v>
      </c>
      <c r="F34" s="252"/>
      <c r="G34" s="324"/>
      <c r="H34" s="17"/>
    </row>
    <row r="35" spans="1:10">
      <c r="A35" s="17"/>
      <c r="B35" s="1016"/>
      <c r="C35" s="26" t="s">
        <v>1553</v>
      </c>
      <c r="D35" s="31" t="s">
        <v>1483</v>
      </c>
      <c r="E35" s="27" t="s">
        <v>1995</v>
      </c>
      <c r="F35" s="253"/>
      <c r="G35" s="326" t="str">
        <f>IF(シート⑪!I59=20,"○","×")</f>
        <v>○</v>
      </c>
      <c r="H35" s="17"/>
      <c r="J35" t="str">
        <f t="shared" ref="J35:J40" si="1">CONCATENATE(C35,G35)</f>
        <v>シート⑪○</v>
      </c>
    </row>
    <row r="36" spans="1:10">
      <c r="A36" s="17"/>
      <c r="B36" s="1016"/>
      <c r="C36" s="26" t="s">
        <v>1554</v>
      </c>
      <c r="D36" s="254" t="s">
        <v>1484</v>
      </c>
      <c r="E36" s="27" t="s">
        <v>1995</v>
      </c>
      <c r="F36" s="253"/>
      <c r="G36" s="326" t="str">
        <f>IF(シート⑫!J59=20,"○","×")</f>
        <v>○</v>
      </c>
      <c r="H36" s="17"/>
      <c r="J36" t="str">
        <f t="shared" si="1"/>
        <v>シート⑫○</v>
      </c>
    </row>
    <row r="37" spans="1:10">
      <c r="A37" s="17"/>
      <c r="B37" s="1016"/>
      <c r="C37" s="26" t="s">
        <v>2131</v>
      </c>
      <c r="D37" s="31" t="s">
        <v>2133</v>
      </c>
      <c r="E37" s="27" t="s">
        <v>1995</v>
      </c>
      <c r="F37" s="253"/>
      <c r="G37" s="714"/>
      <c r="H37" s="17"/>
    </row>
    <row r="38" spans="1:10">
      <c r="A38" s="17"/>
      <c r="B38" s="1016"/>
      <c r="C38" s="26" t="s">
        <v>2132</v>
      </c>
      <c r="D38" s="31" t="s">
        <v>2134</v>
      </c>
      <c r="E38" s="27" t="s">
        <v>1995</v>
      </c>
      <c r="F38" s="253"/>
      <c r="G38" s="714"/>
      <c r="H38" s="17"/>
    </row>
    <row r="39" spans="1:10">
      <c r="A39" s="17"/>
      <c r="B39" s="1016"/>
      <c r="C39" s="26" t="s">
        <v>2135</v>
      </c>
      <c r="D39" s="254" t="s">
        <v>1485</v>
      </c>
      <c r="E39" s="27" t="s">
        <v>355</v>
      </c>
      <c r="F39" s="253"/>
      <c r="G39" s="326" t="str">
        <f>IF(シート⑭A!D264=4,"○","×")</f>
        <v>○</v>
      </c>
      <c r="H39" s="17"/>
      <c r="J39" t="str">
        <f t="shared" si="1"/>
        <v>シート⑭A○</v>
      </c>
    </row>
    <row r="40" spans="1:10">
      <c r="A40" s="17"/>
      <c r="B40" s="1016"/>
      <c r="C40" s="28" t="s">
        <v>2136</v>
      </c>
      <c r="D40" s="254" t="s">
        <v>2137</v>
      </c>
      <c r="E40" s="27" t="s">
        <v>355</v>
      </c>
      <c r="F40" s="253"/>
      <c r="G40" s="326" t="str">
        <f>IF(シート⑭B!G136=3,"○","×")</f>
        <v>○</v>
      </c>
      <c r="H40" s="17"/>
      <c r="J40" t="str">
        <f t="shared" si="1"/>
        <v>シート⑭B○</v>
      </c>
    </row>
    <row r="41" spans="1:10" ht="13.5" customHeight="1">
      <c r="A41" s="17"/>
      <c r="B41" s="1016"/>
      <c r="C41" s="28" t="s">
        <v>1555</v>
      </c>
      <c r="D41" s="31" t="s">
        <v>1828</v>
      </c>
      <c r="E41" s="251" t="s">
        <v>263</v>
      </c>
      <c r="F41" s="253"/>
      <c r="G41" s="715"/>
      <c r="H41" s="17"/>
    </row>
    <row r="42" spans="1:10">
      <c r="A42" s="17"/>
      <c r="B42" s="985"/>
      <c r="C42" s="987" t="s">
        <v>3616</v>
      </c>
      <c r="D42" s="31" t="s">
        <v>3619</v>
      </c>
      <c r="E42" s="27" t="s">
        <v>355</v>
      </c>
      <c r="F42" s="253"/>
      <c r="G42" s="715"/>
      <c r="H42" s="17"/>
    </row>
    <row r="43" spans="1:10">
      <c r="A43" s="17"/>
      <c r="B43" s="985"/>
      <c r="C43" s="987" t="s">
        <v>3617</v>
      </c>
      <c r="D43" s="31" t="s">
        <v>3618</v>
      </c>
      <c r="E43" s="27" t="s">
        <v>355</v>
      </c>
      <c r="F43" s="253"/>
      <c r="G43" s="986"/>
      <c r="H43" s="17"/>
    </row>
    <row r="44" spans="1:10" ht="16.5">
      <c r="A44" s="17"/>
      <c r="B44" s="33"/>
      <c r="C44" s="103" t="s">
        <v>350</v>
      </c>
      <c r="D44" s="31" t="s">
        <v>1829</v>
      </c>
      <c r="E44" s="104" t="s">
        <v>263</v>
      </c>
      <c r="F44" s="253"/>
      <c r="G44" s="640"/>
      <c r="H44" s="17"/>
    </row>
    <row r="45" spans="1:10" ht="16.5">
      <c r="A45" s="17"/>
      <c r="B45" s="660"/>
      <c r="C45" s="35" t="s">
        <v>3505</v>
      </c>
      <c r="D45" s="105" t="s">
        <v>3506</v>
      </c>
      <c r="E45" s="36" t="s">
        <v>263</v>
      </c>
      <c r="F45" s="35"/>
      <c r="G45" s="325"/>
      <c r="H45" s="17"/>
    </row>
    <row r="46" spans="1:10">
      <c r="A46" s="17"/>
      <c r="B46" s="1011" t="s">
        <v>2057</v>
      </c>
      <c r="C46" s="1012"/>
      <c r="D46" s="1012"/>
      <c r="E46" s="1012"/>
      <c r="F46" s="1012"/>
      <c r="G46" s="1013"/>
      <c r="H46" s="17"/>
    </row>
    <row r="47" spans="1:10">
      <c r="A47" s="17"/>
      <c r="B47" s="1014"/>
      <c r="C47" s="635" t="s">
        <v>2385</v>
      </c>
      <c r="D47" s="636" t="s">
        <v>2386</v>
      </c>
      <c r="E47" s="637" t="s">
        <v>1995</v>
      </c>
      <c r="F47" s="635"/>
      <c r="G47" s="323"/>
      <c r="H47" s="17"/>
    </row>
    <row r="48" spans="1:10">
      <c r="A48" s="17"/>
      <c r="B48" s="1014"/>
      <c r="C48" s="26" t="s">
        <v>2054</v>
      </c>
      <c r="D48" s="638" t="s">
        <v>2055</v>
      </c>
      <c r="E48" s="27" t="s">
        <v>1995</v>
      </c>
      <c r="F48" s="26"/>
      <c r="G48" s="324"/>
      <c r="H48" s="17"/>
    </row>
    <row r="49" spans="1:8">
      <c r="A49" s="17"/>
      <c r="B49" s="1015"/>
      <c r="C49" s="35" t="s">
        <v>2048</v>
      </c>
      <c r="D49" s="639" t="s">
        <v>2056</v>
      </c>
      <c r="E49" s="36" t="s">
        <v>1995</v>
      </c>
      <c r="F49" s="35"/>
      <c r="G49" s="325"/>
      <c r="H49" s="17"/>
    </row>
    <row r="50" spans="1:8">
      <c r="A50" s="17"/>
      <c r="B50" s="17"/>
      <c r="C50" s="17"/>
      <c r="D50" s="335"/>
      <c r="E50" s="17"/>
      <c r="F50" s="17"/>
      <c r="G50" s="17"/>
      <c r="H50" s="17"/>
    </row>
    <row r="51" spans="1:8">
      <c r="A51" s="17"/>
      <c r="B51" s="17"/>
      <c r="C51" s="17"/>
      <c r="D51" s="335"/>
      <c r="E51" s="17"/>
      <c r="F51" s="17"/>
      <c r="G51" s="17"/>
      <c r="H51" s="17"/>
    </row>
    <row r="52" spans="1:8">
      <c r="A52" s="17"/>
      <c r="B52" s="17"/>
      <c r="C52" s="17"/>
      <c r="D52" s="335"/>
      <c r="E52" s="17"/>
      <c r="F52" s="17"/>
      <c r="G52" s="17"/>
      <c r="H52" s="17"/>
    </row>
    <row r="53" spans="1:8">
      <c r="A53" s="17"/>
      <c r="B53" s="17"/>
      <c r="C53" s="17"/>
      <c r="D53" s="335"/>
      <c r="E53" s="17"/>
      <c r="F53" s="17"/>
      <c r="G53" s="17"/>
      <c r="H53" s="17"/>
    </row>
    <row r="54" spans="1:8">
      <c r="A54" s="17"/>
      <c r="B54" s="17"/>
      <c r="C54" s="17"/>
      <c r="D54" s="17"/>
      <c r="E54" s="17"/>
      <c r="F54" s="17"/>
      <c r="G54" s="17"/>
      <c r="H54" s="17"/>
    </row>
  </sheetData>
  <sheetProtection algorithmName="SHA-512" hashValue="RGWSRNnvIiac0e8DmkpS5ny1tTJjJplzygrCMkaVMRF15GgO4xOV+j40Lr8owCy5DBhEJKlHJ0350DuYJJQa9g==" saltValue="zIjQJ0uvdZYrx6gkx6cTHw==" spinCount="100000" sheet="1" formatCells="0"/>
  <mergeCells count="12">
    <mergeCell ref="B46:G46"/>
    <mergeCell ref="B47:B49"/>
    <mergeCell ref="B34:B41"/>
    <mergeCell ref="B2:C2"/>
    <mergeCell ref="B3:C3"/>
    <mergeCell ref="B17:C17"/>
    <mergeCell ref="B18:G18"/>
    <mergeCell ref="B20:G20"/>
    <mergeCell ref="B26:G26"/>
    <mergeCell ref="D11:F12"/>
    <mergeCell ref="D14:G14"/>
    <mergeCell ref="D15:G15"/>
  </mergeCells>
  <phoneticPr fontId="15"/>
  <conditionalFormatting sqref="D2">
    <cfRule type="containsBlanks" dxfId="177" priority="14">
      <formula>LEN(TRIM(D2))=0</formula>
    </cfRule>
  </conditionalFormatting>
  <conditionalFormatting sqref="D11:F12">
    <cfRule type="notContainsBlanks" dxfId="176" priority="17">
      <formula>LEN(TRIM(D11))&gt;0</formula>
    </cfRule>
  </conditionalFormatting>
  <conditionalFormatting sqref="G27:G33">
    <cfRule type="cellIs" dxfId="175" priority="8" operator="notEqual">
      <formula>"○"</formula>
    </cfRule>
  </conditionalFormatting>
  <conditionalFormatting sqref="G35:G36">
    <cfRule type="cellIs" dxfId="174" priority="4" operator="notEqual">
      <formula>"○"</formula>
    </cfRule>
  </conditionalFormatting>
  <conditionalFormatting sqref="G39:G40">
    <cfRule type="cellIs" dxfId="173" priority="2" operator="notEqual">
      <formula>"○"</formula>
    </cfRule>
  </conditionalFormatting>
  <dataValidations count="1">
    <dataValidation imeMode="halfAlpha" allowBlank="1" showInputMessage="1" showErrorMessage="1" sqref="D2" xr:uid="{00000000-0002-0000-0000-000000000000}"/>
  </dataValidations>
  <pageMargins left="0.70866141732283472" right="0.70866141732283472" top="0.74803149606299213" bottom="0.74803149606299213" header="0.31496062992125984" footer="0.31496062992125984"/>
  <pageSetup paperSize="9" scale="70"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8">
    <tabColor rgb="FF006600"/>
    <pageSetUpPr fitToPage="1"/>
  </sheetPr>
  <dimension ref="A1:CG343"/>
  <sheetViews>
    <sheetView topLeftCell="B1" workbookViewId="0">
      <selection activeCell="B1" sqref="B1"/>
    </sheetView>
  </sheetViews>
  <sheetFormatPr defaultColWidth="9" defaultRowHeight="12" outlineLevelRow="1" outlineLevelCol="1"/>
  <cols>
    <col min="1" max="1" width="4.25" style="338" hidden="1" customWidth="1" outlineLevel="1"/>
    <col min="2" max="2" width="10.375" style="338" customWidth="1" collapsed="1"/>
    <col min="3" max="3" width="24.25" style="440" customWidth="1"/>
    <col min="4" max="4" width="14.75" style="338" customWidth="1"/>
    <col min="5" max="12" width="16.625" style="338" customWidth="1"/>
    <col min="13" max="13" width="16.625" style="338" customWidth="1" collapsed="1"/>
    <col min="14" max="74" width="16.625" style="338" customWidth="1"/>
    <col min="75" max="75" width="6.375" style="338" customWidth="1"/>
    <col min="76" max="76" width="9.5" style="338" customWidth="1"/>
    <col min="77" max="78" width="10.25" style="338" customWidth="1"/>
    <col min="79" max="79" width="9" style="338" customWidth="1"/>
    <col min="80" max="80" width="19.375" style="338" customWidth="1"/>
    <col min="81" max="83" width="9" style="338" customWidth="1"/>
    <col min="84" max="84" width="11.25" style="338" customWidth="1"/>
    <col min="85" max="86" width="9" style="338" customWidth="1"/>
    <col min="87" max="16384" width="9" style="338"/>
  </cols>
  <sheetData>
    <row r="1" spans="1:75" s="158" customFormat="1">
      <c r="B1" s="158" t="s">
        <v>1534</v>
      </c>
      <c r="C1" s="393"/>
    </row>
    <row r="2" spans="1:75">
      <c r="A2" s="158"/>
      <c r="B2" s="158" t="str">
        <f>"表４－１　火力発電所からの調達実績（"&amp;シート①!E8&amp;"）"</f>
        <v>表４－１　火力発電所からの調達実績（-）</v>
      </c>
      <c r="C2" s="393"/>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row>
    <row r="3" spans="1:75" customFormat="1" ht="13.5">
      <c r="A3" s="17"/>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row>
    <row r="4" spans="1:75" customFormat="1" ht="13.5">
      <c r="A4" s="17"/>
      <c r="B4" s="17"/>
      <c r="C4" s="1028" t="s">
        <v>280</v>
      </c>
      <c r="D4" s="1284"/>
      <c r="E4" s="320" t="str">
        <f>E342</f>
        <v>○</v>
      </c>
      <c r="F4" s="320" t="str">
        <f t="shared" ref="F4:BQ4" si="0">F342</f>
        <v>○</v>
      </c>
      <c r="G4" s="320" t="str">
        <f t="shared" si="0"/>
        <v>○</v>
      </c>
      <c r="H4" s="320" t="str">
        <f t="shared" si="0"/>
        <v>○</v>
      </c>
      <c r="I4" s="320" t="str">
        <f t="shared" si="0"/>
        <v>○</v>
      </c>
      <c r="J4" s="320" t="str">
        <f t="shared" si="0"/>
        <v>○</v>
      </c>
      <c r="K4" s="320" t="str">
        <f t="shared" si="0"/>
        <v>○</v>
      </c>
      <c r="L4" s="320" t="str">
        <f t="shared" si="0"/>
        <v>○</v>
      </c>
      <c r="M4" s="320" t="str">
        <f t="shared" si="0"/>
        <v>○</v>
      </c>
      <c r="N4" s="320" t="str">
        <f t="shared" si="0"/>
        <v>○</v>
      </c>
      <c r="O4" s="320" t="str">
        <f t="shared" si="0"/>
        <v>○</v>
      </c>
      <c r="P4" s="320" t="str">
        <f t="shared" si="0"/>
        <v>○</v>
      </c>
      <c r="Q4" s="320" t="str">
        <f t="shared" si="0"/>
        <v>○</v>
      </c>
      <c r="R4" s="320" t="str">
        <f t="shared" si="0"/>
        <v>○</v>
      </c>
      <c r="S4" s="320" t="str">
        <f t="shared" si="0"/>
        <v>○</v>
      </c>
      <c r="T4" s="320" t="str">
        <f t="shared" si="0"/>
        <v>○</v>
      </c>
      <c r="U4" s="320" t="str">
        <f t="shared" si="0"/>
        <v>○</v>
      </c>
      <c r="V4" s="320" t="str">
        <f t="shared" si="0"/>
        <v>○</v>
      </c>
      <c r="W4" s="320" t="str">
        <f t="shared" si="0"/>
        <v>○</v>
      </c>
      <c r="X4" s="320" t="str">
        <f t="shared" si="0"/>
        <v>○</v>
      </c>
      <c r="Y4" s="320" t="str">
        <f t="shared" si="0"/>
        <v>○</v>
      </c>
      <c r="Z4" s="320" t="str">
        <f t="shared" si="0"/>
        <v>○</v>
      </c>
      <c r="AA4" s="320" t="str">
        <f t="shared" si="0"/>
        <v>○</v>
      </c>
      <c r="AB4" s="320" t="str">
        <f t="shared" si="0"/>
        <v>○</v>
      </c>
      <c r="AC4" s="320" t="str">
        <f t="shared" si="0"/>
        <v>○</v>
      </c>
      <c r="AD4" s="320" t="str">
        <f t="shared" si="0"/>
        <v>○</v>
      </c>
      <c r="AE4" s="320" t="str">
        <f t="shared" si="0"/>
        <v>○</v>
      </c>
      <c r="AF4" s="320" t="str">
        <f t="shared" si="0"/>
        <v>○</v>
      </c>
      <c r="AG4" s="320" t="str">
        <f t="shared" si="0"/>
        <v>○</v>
      </c>
      <c r="AH4" s="320" t="str">
        <f t="shared" si="0"/>
        <v>○</v>
      </c>
      <c r="AI4" s="320" t="str">
        <f t="shared" si="0"/>
        <v>○</v>
      </c>
      <c r="AJ4" s="320" t="str">
        <f t="shared" si="0"/>
        <v>○</v>
      </c>
      <c r="AK4" s="320" t="str">
        <f t="shared" si="0"/>
        <v>○</v>
      </c>
      <c r="AL4" s="320" t="str">
        <f t="shared" si="0"/>
        <v>○</v>
      </c>
      <c r="AM4" s="320" t="str">
        <f t="shared" si="0"/>
        <v>○</v>
      </c>
      <c r="AN4" s="320" t="str">
        <f t="shared" si="0"/>
        <v>○</v>
      </c>
      <c r="AO4" s="320" t="str">
        <f t="shared" si="0"/>
        <v>○</v>
      </c>
      <c r="AP4" s="320" t="str">
        <f t="shared" si="0"/>
        <v>○</v>
      </c>
      <c r="AQ4" s="320" t="str">
        <f t="shared" si="0"/>
        <v>○</v>
      </c>
      <c r="AR4" s="320" t="str">
        <f t="shared" si="0"/>
        <v>○</v>
      </c>
      <c r="AS4" s="320" t="str">
        <f t="shared" si="0"/>
        <v>○</v>
      </c>
      <c r="AT4" s="320" t="str">
        <f t="shared" si="0"/>
        <v>○</v>
      </c>
      <c r="AU4" s="320" t="str">
        <f t="shared" si="0"/>
        <v>○</v>
      </c>
      <c r="AV4" s="320" t="str">
        <f t="shared" si="0"/>
        <v>○</v>
      </c>
      <c r="AW4" s="320" t="str">
        <f t="shared" si="0"/>
        <v>○</v>
      </c>
      <c r="AX4" s="320" t="str">
        <f t="shared" si="0"/>
        <v>○</v>
      </c>
      <c r="AY4" s="320" t="str">
        <f t="shared" si="0"/>
        <v>○</v>
      </c>
      <c r="AZ4" s="320" t="str">
        <f t="shared" si="0"/>
        <v>○</v>
      </c>
      <c r="BA4" s="320" t="str">
        <f t="shared" si="0"/>
        <v>○</v>
      </c>
      <c r="BB4" s="320" t="str">
        <f t="shared" si="0"/>
        <v>○</v>
      </c>
      <c r="BC4" s="320" t="str">
        <f t="shared" si="0"/>
        <v>○</v>
      </c>
      <c r="BD4" s="320" t="str">
        <f t="shared" si="0"/>
        <v>○</v>
      </c>
      <c r="BE4" s="320" t="str">
        <f t="shared" si="0"/>
        <v>○</v>
      </c>
      <c r="BF4" s="320" t="str">
        <f t="shared" si="0"/>
        <v>○</v>
      </c>
      <c r="BG4" s="320" t="str">
        <f t="shared" si="0"/>
        <v>○</v>
      </c>
      <c r="BH4" s="320" t="str">
        <f t="shared" si="0"/>
        <v>○</v>
      </c>
      <c r="BI4" s="320" t="str">
        <f t="shared" si="0"/>
        <v>○</v>
      </c>
      <c r="BJ4" s="320" t="str">
        <f t="shared" si="0"/>
        <v>○</v>
      </c>
      <c r="BK4" s="320" t="str">
        <f t="shared" si="0"/>
        <v>○</v>
      </c>
      <c r="BL4" s="320" t="str">
        <f t="shared" si="0"/>
        <v>○</v>
      </c>
      <c r="BM4" s="320" t="str">
        <f t="shared" si="0"/>
        <v>○</v>
      </c>
      <c r="BN4" s="320" t="str">
        <f t="shared" si="0"/>
        <v>○</v>
      </c>
      <c r="BO4" s="320" t="str">
        <f t="shared" si="0"/>
        <v>○</v>
      </c>
      <c r="BP4" s="320" t="str">
        <f t="shared" si="0"/>
        <v>○</v>
      </c>
      <c r="BQ4" s="320" t="str">
        <f t="shared" si="0"/>
        <v>○</v>
      </c>
      <c r="BR4" s="320" t="str">
        <f>BR342</f>
        <v>○</v>
      </c>
      <c r="BS4" s="320" t="str">
        <f>BS342</f>
        <v>○</v>
      </c>
      <c r="BT4" s="320" t="str">
        <f>BT342</f>
        <v>○</v>
      </c>
      <c r="BU4" s="320" t="str">
        <f>BU342</f>
        <v>○</v>
      </c>
      <c r="BV4" s="320" t="str">
        <f>BV342</f>
        <v>○</v>
      </c>
      <c r="BW4" s="452"/>
    </row>
    <row r="5" spans="1:75" customFormat="1" ht="42" customHeight="1">
      <c r="A5" s="17"/>
      <c r="B5" s="17"/>
      <c r="C5" s="434"/>
      <c r="D5" s="434"/>
      <c r="E5" s="370" t="str">
        <f>IF(E4="×","必須項目が抜けています。",IF(E4="△","転売量が調達量を超えています。",IF(E4="◇","仕入れ量が0になっています。",IF(E4="□","発電端電力量が送電端電力量を超えています。",IF(E4="□□","仕入れ量が送電端電力量を超えています。",IF(E4="▲","⑪供給熱量の項目は入力不要です。",IF(E4="※","⑯FIT対象/非対象の項目は選択不要です。",IF(E4="※※","⑰バイオマス比率の項目を確認してください。",IF(E4="☆","転売先事業者名を入力してください。",IF(E4="×××","使用燃料を入力してください。",IF(E4="×1","使用燃料（未利用エネルギー（1））の必須項目が抜けています。",IF(E4="×2","使用燃料（未利用エネルギー（2））の必須項目が抜けています。",IF(E4="×3","使用燃料（化石燃料（1））の必須項目が抜けています。",IF(E4="×4","使用燃料（化石燃料（2））の必須項目が抜けています。",IF(E4="×5","使用燃料（化石燃料（3））の必須項目が抜けています。",IF(E4="×6","使用燃料（化石燃料（4））の必須項目が抜けています。",IF(E4="×7","使用燃料（化石燃料（5））の必須項目が抜けています。",IF(E4="×8","使用燃料（化石燃料（6））の必須項目が抜けています。",IF(E4="×9","使用燃料（化石燃料（7））の必須項目が抜けています。",IF(E4="×10","使用燃料（化石燃料（8））の必須項目が抜けています。",IF(E4="×11","都市ガスの必須項目が抜けています。","OK")))))))))))))))))))))</f>
        <v>OK</v>
      </c>
      <c r="F5" s="370" t="str">
        <f t="shared" ref="F5:BQ5" si="1">IF(F4="×","必須項目が抜けています。",IF(F4="△","転売量が調達量を超えています。",IF(F4="◇","仕入れ量が0になっています。",IF(F4="□","発電端電力量が送電端電力量を超えています。",IF(F4="□□","仕入れ量が送電端電力量を超えています。",IF(F4="▲","⑪供給熱量の項目は入力不要です。",IF(F4="※","⑯FIT対象/非対象の項目は選択不要です。",IF(F4="※※","⑰バイオマス比率の項目を確認してください。",IF(F4="☆","転売先事業者名を入力してください。",IF(F4="×××","使用燃料を入力してください。",IF(F4="×1","使用燃料（未利用エネルギー（1））の必須項目が抜けています。",IF(F4="×2","使用燃料（未利用エネルギー（2））の必須項目が抜けています。",IF(F4="×3","使用燃料（化石燃料（1））の必須項目が抜けています。",IF(F4="×4","使用燃料（化石燃料（2））の必須項目が抜けています。",IF(F4="×5","使用燃料（化石燃料（3））の必須項目が抜けています。",IF(F4="×6","使用燃料（化石燃料（4））の必須項目が抜けています。",IF(F4="×7","使用燃料（化石燃料（5））の必須項目が抜けています。",IF(F4="×8","使用燃料（化石燃料（6））の必須項目が抜けています。",IF(F4="×9","使用燃料（化石燃料（7））の必須項目が抜けています。",IF(F4="×10","使用燃料（化石燃料（8））の必須項目が抜けています。","OK"))))))))))))))))))))</f>
        <v>OK</v>
      </c>
      <c r="G5" s="370" t="str">
        <f t="shared" si="1"/>
        <v>OK</v>
      </c>
      <c r="H5" s="370" t="str">
        <f t="shared" si="1"/>
        <v>OK</v>
      </c>
      <c r="I5" s="370" t="str">
        <f t="shared" si="1"/>
        <v>OK</v>
      </c>
      <c r="J5" s="370" t="str">
        <f t="shared" si="1"/>
        <v>OK</v>
      </c>
      <c r="K5" s="370" t="str">
        <f t="shared" si="1"/>
        <v>OK</v>
      </c>
      <c r="L5" s="370" t="str">
        <f t="shared" si="1"/>
        <v>OK</v>
      </c>
      <c r="M5" s="370" t="str">
        <f t="shared" si="1"/>
        <v>OK</v>
      </c>
      <c r="N5" s="370" t="str">
        <f t="shared" si="1"/>
        <v>OK</v>
      </c>
      <c r="O5" s="370" t="str">
        <f t="shared" si="1"/>
        <v>OK</v>
      </c>
      <c r="P5" s="370" t="str">
        <f t="shared" si="1"/>
        <v>OK</v>
      </c>
      <c r="Q5" s="370" t="str">
        <f t="shared" si="1"/>
        <v>OK</v>
      </c>
      <c r="R5" s="370" t="str">
        <f t="shared" si="1"/>
        <v>OK</v>
      </c>
      <c r="S5" s="370" t="str">
        <f t="shared" si="1"/>
        <v>OK</v>
      </c>
      <c r="T5" s="370" t="str">
        <f t="shared" si="1"/>
        <v>OK</v>
      </c>
      <c r="U5" s="370" t="str">
        <f t="shared" si="1"/>
        <v>OK</v>
      </c>
      <c r="V5" s="370" t="str">
        <f t="shared" si="1"/>
        <v>OK</v>
      </c>
      <c r="W5" s="370" t="str">
        <f t="shared" si="1"/>
        <v>OK</v>
      </c>
      <c r="X5" s="370" t="str">
        <f t="shared" si="1"/>
        <v>OK</v>
      </c>
      <c r="Y5" s="370" t="str">
        <f t="shared" si="1"/>
        <v>OK</v>
      </c>
      <c r="Z5" s="370" t="str">
        <f t="shared" si="1"/>
        <v>OK</v>
      </c>
      <c r="AA5" s="370" t="str">
        <f t="shared" si="1"/>
        <v>OK</v>
      </c>
      <c r="AB5" s="370" t="str">
        <f t="shared" si="1"/>
        <v>OK</v>
      </c>
      <c r="AC5" s="370" t="str">
        <f t="shared" si="1"/>
        <v>OK</v>
      </c>
      <c r="AD5" s="370" t="str">
        <f t="shared" si="1"/>
        <v>OK</v>
      </c>
      <c r="AE5" s="370" t="str">
        <f t="shared" si="1"/>
        <v>OK</v>
      </c>
      <c r="AF5" s="370" t="str">
        <f t="shared" si="1"/>
        <v>OK</v>
      </c>
      <c r="AG5" s="370" t="str">
        <f t="shared" si="1"/>
        <v>OK</v>
      </c>
      <c r="AH5" s="370" t="str">
        <f t="shared" si="1"/>
        <v>OK</v>
      </c>
      <c r="AI5" s="370" t="str">
        <f t="shared" si="1"/>
        <v>OK</v>
      </c>
      <c r="AJ5" s="370" t="str">
        <f t="shared" si="1"/>
        <v>OK</v>
      </c>
      <c r="AK5" s="370" t="str">
        <f t="shared" si="1"/>
        <v>OK</v>
      </c>
      <c r="AL5" s="370" t="str">
        <f t="shared" si="1"/>
        <v>OK</v>
      </c>
      <c r="AM5" s="370" t="str">
        <f t="shared" si="1"/>
        <v>OK</v>
      </c>
      <c r="AN5" s="370" t="str">
        <f t="shared" si="1"/>
        <v>OK</v>
      </c>
      <c r="AO5" s="370" t="str">
        <f t="shared" si="1"/>
        <v>OK</v>
      </c>
      <c r="AP5" s="370" t="str">
        <f t="shared" si="1"/>
        <v>OK</v>
      </c>
      <c r="AQ5" s="370" t="str">
        <f t="shared" si="1"/>
        <v>OK</v>
      </c>
      <c r="AR5" s="370" t="str">
        <f t="shared" si="1"/>
        <v>OK</v>
      </c>
      <c r="AS5" s="370" t="str">
        <f t="shared" si="1"/>
        <v>OK</v>
      </c>
      <c r="AT5" s="370" t="str">
        <f t="shared" si="1"/>
        <v>OK</v>
      </c>
      <c r="AU5" s="370" t="str">
        <f t="shared" si="1"/>
        <v>OK</v>
      </c>
      <c r="AV5" s="370" t="str">
        <f t="shared" si="1"/>
        <v>OK</v>
      </c>
      <c r="AW5" s="370" t="str">
        <f t="shared" si="1"/>
        <v>OK</v>
      </c>
      <c r="AX5" s="370" t="str">
        <f t="shared" si="1"/>
        <v>OK</v>
      </c>
      <c r="AY5" s="370" t="str">
        <f t="shared" si="1"/>
        <v>OK</v>
      </c>
      <c r="AZ5" s="370" t="str">
        <f t="shared" si="1"/>
        <v>OK</v>
      </c>
      <c r="BA5" s="370" t="str">
        <f t="shared" si="1"/>
        <v>OK</v>
      </c>
      <c r="BB5" s="370" t="str">
        <f t="shared" si="1"/>
        <v>OK</v>
      </c>
      <c r="BC5" s="370" t="str">
        <f t="shared" si="1"/>
        <v>OK</v>
      </c>
      <c r="BD5" s="370" t="str">
        <f t="shared" si="1"/>
        <v>OK</v>
      </c>
      <c r="BE5" s="370" t="str">
        <f t="shared" si="1"/>
        <v>OK</v>
      </c>
      <c r="BF5" s="370" t="str">
        <f t="shared" si="1"/>
        <v>OK</v>
      </c>
      <c r="BG5" s="370" t="str">
        <f t="shared" si="1"/>
        <v>OK</v>
      </c>
      <c r="BH5" s="370" t="str">
        <f t="shared" si="1"/>
        <v>OK</v>
      </c>
      <c r="BI5" s="370" t="str">
        <f t="shared" si="1"/>
        <v>OK</v>
      </c>
      <c r="BJ5" s="370" t="str">
        <f t="shared" si="1"/>
        <v>OK</v>
      </c>
      <c r="BK5" s="370" t="str">
        <f t="shared" si="1"/>
        <v>OK</v>
      </c>
      <c r="BL5" s="370" t="str">
        <f t="shared" si="1"/>
        <v>OK</v>
      </c>
      <c r="BM5" s="370" t="str">
        <f t="shared" si="1"/>
        <v>OK</v>
      </c>
      <c r="BN5" s="370" t="str">
        <f t="shared" si="1"/>
        <v>OK</v>
      </c>
      <c r="BO5" s="370" t="str">
        <f t="shared" si="1"/>
        <v>OK</v>
      </c>
      <c r="BP5" s="370" t="str">
        <f t="shared" si="1"/>
        <v>OK</v>
      </c>
      <c r="BQ5" s="370" t="str">
        <f t="shared" si="1"/>
        <v>OK</v>
      </c>
      <c r="BR5" s="370" t="str">
        <f>IF(BR4="×","必須項目が抜けています。",IF(BR4="△","転売量が調達量を超えています。",IF(BR4="◇","仕入れ量が0になっています。",IF(BR4="□","発電端電力量が送電端電力量を超えています。",IF(BR4="□□","仕入れ量が送電端電力量を超えています。",IF(BR4="▲","⑪供給熱量の項目は入力不要です。",IF(BR4="※","⑯FIT対象/非対象の項目は選択不要です。",IF(BR4="※※","⑰バイオマス比率の項目を確認してください。",IF(BR4="☆","転売先事業者名を入力してください。",IF(BR4="×××","使用燃料を入力してください。",IF(BR4="×1","使用燃料（未利用エネルギー（1））の必須項目が抜けています。",IF(BR4="×2","使用燃料（未利用エネルギー（2））の必須項目が抜けています。",IF(BR4="×3","使用燃料（化石燃料（1））の必須項目が抜けています。",IF(BR4="×4","使用燃料（化石燃料（2））の必須項目が抜けています。",IF(BR4="×5","使用燃料（化石燃料（3））の必須項目が抜けています。",IF(BR4="×6","使用燃料（化石燃料（4））の必須項目が抜けています。",IF(BR4="×7","使用燃料（化石燃料（5））の必須項目が抜けています。",IF(BR4="×8","使用燃料（化石燃料（6））の必須項目が抜けています。",IF(BR4="×9","使用燃料（化石燃料（7））の必須項目が抜けています。",IF(BR4="×10","使用燃料（化石燃料（8））の必須項目が抜けています。","OK"))))))))))))))))))))</f>
        <v>OK</v>
      </c>
      <c r="BS5" s="370" t="str">
        <f>IF(BS4="×","必須項目が抜けています。",IF(BS4="△","転売量が調達量を超えています。",IF(BS4="◇","仕入れ量が0になっています。",IF(BS4="□","発電端電力量が送電端電力量を超えています。",IF(BS4="□□","仕入れ量が送電端電力量を超えています。",IF(BS4="▲","⑪供給熱量の項目は入力不要です。",IF(BS4="※","⑯FIT対象/非対象の項目は選択不要です。",IF(BS4="※※","⑰バイオマス比率の項目を確認してください。",IF(BS4="☆","転売先事業者名を入力してください。",IF(BS4="×××","使用燃料を入力してください。",IF(BS4="×1","使用燃料（未利用エネルギー（1））の必須項目が抜けています。",IF(BS4="×2","使用燃料（未利用エネルギー（2））の必須項目が抜けています。",IF(BS4="×3","使用燃料（化石燃料（1））の必須項目が抜けています。",IF(BS4="×4","使用燃料（化石燃料（2））の必須項目が抜けています。",IF(BS4="×5","使用燃料（化石燃料（3））の必須項目が抜けています。",IF(BS4="×6","使用燃料（化石燃料（4））の必須項目が抜けています。",IF(BS4="×7","使用燃料（化石燃料（5））の必須項目が抜けています。",IF(BS4="×8","使用燃料（化石燃料（6））の必須項目が抜けています。",IF(BS4="×9","使用燃料（化石燃料（7））の必須項目が抜けています。",IF(BS4="×10","使用燃料（化石燃料（8））の必須項目が抜けています。","OK"))))))))))))))))))))</f>
        <v>OK</v>
      </c>
      <c r="BT5" s="370" t="str">
        <f>IF(BT4="×","必須項目が抜けています。",IF(BT4="△","転売量が調達量を超えています。",IF(BT4="◇","仕入れ量が0になっています。",IF(BT4="□","発電端電力量が送電端電力量を超えています。",IF(BT4="□□","仕入れ量が送電端電力量を超えています。",IF(BT4="▲","⑪供給熱量の項目は入力不要です。",IF(BT4="※","⑯FIT対象/非対象の項目は選択不要です。",IF(BT4="※※","⑰バイオマス比率の項目を確認してください。",IF(BT4="☆","転売先事業者名を入力してください。",IF(BT4="×××","使用燃料を入力してください。",IF(BT4="×1","使用燃料（未利用エネルギー（1））の必須項目が抜けています。",IF(BT4="×2","使用燃料（未利用エネルギー（2））の必須項目が抜けています。",IF(BT4="×3","使用燃料（化石燃料（1））の必須項目が抜けています。",IF(BT4="×4","使用燃料（化石燃料（2））の必須項目が抜けています。",IF(BT4="×5","使用燃料（化石燃料（3））の必須項目が抜けています。",IF(BT4="×6","使用燃料（化石燃料（4））の必須項目が抜けています。",IF(BT4="×7","使用燃料（化石燃料（5））の必須項目が抜けています。",IF(BT4="×8","使用燃料（化石燃料（6））の必須項目が抜けています。",IF(BT4="×9","使用燃料（化石燃料（7））の必須項目が抜けています。",IF(BT4="×10","使用燃料（化石燃料（8））の必須項目が抜けています。","OK"))))))))))))))))))))</f>
        <v>OK</v>
      </c>
      <c r="BU5" s="370" t="str">
        <f>IF(BU4="×","必須項目が抜けています。",IF(BU4="△","転売量が調達量を超えています。",IF(BU4="◇","仕入れ量が0になっています。",IF(BU4="□","発電端電力量が送電端電力量を超えています。",IF(BU4="□□","仕入れ量が送電端電力量を超えています。",IF(BU4="▲","⑪供給熱量の項目は入力不要です。",IF(BU4="※","⑯FIT対象/非対象の項目は選択不要です。",IF(BU4="※※","⑰バイオマス比率の項目を確認してください。",IF(BU4="☆","転売先事業者名を入力してください。",IF(BU4="×××","使用燃料を入力してください。",IF(BU4="×1","使用燃料（未利用エネルギー（1））の必須項目が抜けています。",IF(BU4="×2","使用燃料（未利用エネルギー（2））の必須項目が抜けています。",IF(BU4="×3","使用燃料（化石燃料（1））の必須項目が抜けています。",IF(BU4="×4","使用燃料（化石燃料（2））の必須項目が抜けています。",IF(BU4="×5","使用燃料（化石燃料（3））の必須項目が抜けています。",IF(BU4="×6","使用燃料（化石燃料（4））の必須項目が抜けています。",IF(BU4="×7","使用燃料（化石燃料（5））の必須項目が抜けています。",IF(BU4="×8","使用燃料（化石燃料（6））の必須項目が抜けています。",IF(BU4="×9","使用燃料（化石燃料（7））の必須項目が抜けています。",IF(BU4="×10","使用燃料（化石燃料（8））の必須項目が抜けています。","OK"))))))))))))))))))))</f>
        <v>OK</v>
      </c>
      <c r="BV5" s="370" t="str">
        <f>IF(BV4="×","必須項目が抜けています。",IF(BV4="△","転売量が調達量を超えています。",IF(BV4="◇","仕入れ量が0になっています。",IF(BV4="□","発電端電力量が送電端電力量を超えています。",IF(BV4="□□","仕入れ量が送電端電力量を超えています。",IF(BV4="▲","⑪供給熱量の項目は入力不要です。",IF(BV4="※","⑯FIT対象/非対象の項目は選択不要です。",IF(BV4="※※","⑰バイオマス比率の項目を確認してください。",IF(BV4="☆","転売先事業者名を入力してください。",IF(BV4="×××","使用燃料を入力してください。",IF(BV4="×1","使用燃料（未利用エネルギー（1））の必須項目が抜けています。",IF(BV4="×2","使用燃料（未利用エネルギー（2））の必須項目が抜けています。",IF(BV4="×3","使用燃料（化石燃料（1））の必須項目が抜けています。",IF(BV4="×4","使用燃料（化石燃料（2））の必須項目が抜けています。",IF(BV4="×5","使用燃料（化石燃料（3））の必須項目が抜けています。",IF(BV4="×6","使用燃料（化石燃料（4））の必須項目が抜けています。",IF(BV4="×7","使用燃料（化石燃料（5））の必須項目が抜けています。",IF(BV4="×8","使用燃料（化石燃料（6））の必須項目が抜けています。",IF(BV4="×9","使用燃料（化石燃料（7））の必須項目が抜けています。",IF(BV4="×10","使用燃料（化石燃料（8））の必須項目が抜けています。","OK"))))))))))))))))))))</f>
        <v>OK</v>
      </c>
      <c r="BW5" s="62"/>
    </row>
    <row r="6" spans="1:75" customFormat="1" ht="13.5">
      <c r="A6" s="17"/>
      <c r="B6" s="17"/>
      <c r="C6" s="17"/>
      <c r="D6" s="17"/>
      <c r="E6" s="434"/>
      <c r="F6" s="434"/>
      <c r="G6" s="434"/>
      <c r="H6" s="434"/>
      <c r="I6" s="434"/>
      <c r="J6" s="434"/>
      <c r="K6" s="434"/>
      <c r="L6" s="434"/>
      <c r="M6" s="434"/>
      <c r="N6" s="434"/>
      <c r="O6" s="434"/>
      <c r="P6" s="434"/>
      <c r="Q6" s="434"/>
      <c r="R6" s="434"/>
      <c r="S6" s="434"/>
      <c r="T6" s="434"/>
      <c r="U6" s="434"/>
      <c r="V6" s="434"/>
      <c r="W6" s="434"/>
      <c r="X6" s="434"/>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row>
    <row r="7" spans="1:75" ht="13.5" customHeight="1">
      <c r="A7" s="158"/>
      <c r="B7" s="453" t="s">
        <v>3</v>
      </c>
      <c r="C7" s="454" t="s">
        <v>1</v>
      </c>
      <c r="D7" s="455" t="s">
        <v>4</v>
      </c>
      <c r="E7" s="396">
        <v>1</v>
      </c>
      <c r="F7" s="396">
        <v>2</v>
      </c>
      <c r="G7" s="396">
        <v>3</v>
      </c>
      <c r="H7" s="396">
        <v>4</v>
      </c>
      <c r="I7" s="396">
        <v>5</v>
      </c>
      <c r="J7" s="396">
        <v>6</v>
      </c>
      <c r="K7" s="396">
        <v>7</v>
      </c>
      <c r="L7" s="396">
        <v>8</v>
      </c>
      <c r="M7" s="396">
        <v>9</v>
      </c>
      <c r="N7" s="396">
        <v>10</v>
      </c>
      <c r="O7" s="396">
        <v>11</v>
      </c>
      <c r="P7" s="396">
        <v>12</v>
      </c>
      <c r="Q7" s="396">
        <v>13</v>
      </c>
      <c r="R7" s="396">
        <v>14</v>
      </c>
      <c r="S7" s="396">
        <v>15</v>
      </c>
      <c r="T7" s="396">
        <v>16</v>
      </c>
      <c r="U7" s="396">
        <v>17</v>
      </c>
      <c r="V7" s="396">
        <v>18</v>
      </c>
      <c r="W7" s="396">
        <v>19</v>
      </c>
      <c r="X7" s="396">
        <v>20</v>
      </c>
      <c r="Y7" s="396">
        <v>21</v>
      </c>
      <c r="Z7" s="396">
        <v>22</v>
      </c>
      <c r="AA7" s="396">
        <v>23</v>
      </c>
      <c r="AB7" s="396">
        <v>24</v>
      </c>
      <c r="AC7" s="396">
        <v>25</v>
      </c>
      <c r="AD7" s="396">
        <v>26</v>
      </c>
      <c r="AE7" s="396">
        <v>27</v>
      </c>
      <c r="AF7" s="396">
        <v>28</v>
      </c>
      <c r="AG7" s="396">
        <v>29</v>
      </c>
      <c r="AH7" s="396">
        <v>30</v>
      </c>
      <c r="AI7" s="396">
        <v>31</v>
      </c>
      <c r="AJ7" s="396">
        <v>32</v>
      </c>
      <c r="AK7" s="396">
        <v>33</v>
      </c>
      <c r="AL7" s="396">
        <v>34</v>
      </c>
      <c r="AM7" s="396">
        <v>35</v>
      </c>
      <c r="AN7" s="396">
        <v>36</v>
      </c>
      <c r="AO7" s="396">
        <v>37</v>
      </c>
      <c r="AP7" s="396">
        <v>38</v>
      </c>
      <c r="AQ7" s="396">
        <v>39</v>
      </c>
      <c r="AR7" s="396">
        <v>40</v>
      </c>
      <c r="AS7" s="396">
        <v>41</v>
      </c>
      <c r="AT7" s="396">
        <v>42</v>
      </c>
      <c r="AU7" s="396">
        <v>43</v>
      </c>
      <c r="AV7" s="396">
        <v>44</v>
      </c>
      <c r="AW7" s="396">
        <v>45</v>
      </c>
      <c r="AX7" s="396">
        <v>46</v>
      </c>
      <c r="AY7" s="396">
        <v>47</v>
      </c>
      <c r="AZ7" s="396">
        <v>48</v>
      </c>
      <c r="BA7" s="396">
        <v>49</v>
      </c>
      <c r="BB7" s="396">
        <v>50</v>
      </c>
      <c r="BC7" s="396">
        <v>51</v>
      </c>
      <c r="BD7" s="396">
        <v>52</v>
      </c>
      <c r="BE7" s="396">
        <v>53</v>
      </c>
      <c r="BF7" s="396">
        <v>54</v>
      </c>
      <c r="BG7" s="396">
        <v>55</v>
      </c>
      <c r="BH7" s="396">
        <v>56</v>
      </c>
      <c r="BI7" s="396">
        <v>57</v>
      </c>
      <c r="BJ7" s="396">
        <v>58</v>
      </c>
      <c r="BK7" s="396">
        <v>59</v>
      </c>
      <c r="BL7" s="396">
        <v>60</v>
      </c>
      <c r="BM7" s="396">
        <v>61</v>
      </c>
      <c r="BN7" s="396">
        <v>62</v>
      </c>
      <c r="BO7" s="396">
        <v>63</v>
      </c>
      <c r="BP7" s="396">
        <v>64</v>
      </c>
      <c r="BQ7" s="396">
        <v>65</v>
      </c>
      <c r="BR7" s="396">
        <v>66</v>
      </c>
      <c r="BS7" s="396">
        <v>67</v>
      </c>
      <c r="BT7" s="396">
        <v>68</v>
      </c>
      <c r="BU7" s="396">
        <v>69</v>
      </c>
      <c r="BV7" s="396">
        <v>70</v>
      </c>
      <c r="BW7" s="449"/>
    </row>
    <row r="8" spans="1:75">
      <c r="A8" s="158"/>
      <c r="B8" s="456"/>
      <c r="C8" s="457" t="s">
        <v>55</v>
      </c>
      <c r="D8" s="455" t="s">
        <v>82</v>
      </c>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row>
    <row r="9" spans="1:75">
      <c r="A9" s="158"/>
      <c r="B9" s="456"/>
      <c r="C9" s="457" t="s">
        <v>153</v>
      </c>
      <c r="D9" s="455" t="s">
        <v>82</v>
      </c>
      <c r="E9" s="57" t="s">
        <v>20</v>
      </c>
      <c r="F9" s="57" t="s">
        <v>20</v>
      </c>
      <c r="G9" s="57" t="s">
        <v>20</v>
      </c>
      <c r="H9" s="57" t="s">
        <v>20</v>
      </c>
      <c r="I9" s="57" t="s">
        <v>20</v>
      </c>
      <c r="J9" s="57" t="s">
        <v>20</v>
      </c>
      <c r="K9" s="57" t="s">
        <v>20</v>
      </c>
      <c r="L9" s="57" t="s">
        <v>20</v>
      </c>
      <c r="M9" s="57" t="s">
        <v>20</v>
      </c>
      <c r="N9" s="57" t="s">
        <v>20</v>
      </c>
      <c r="O9" s="57" t="s">
        <v>20</v>
      </c>
      <c r="P9" s="57" t="s">
        <v>20</v>
      </c>
      <c r="Q9" s="57" t="s">
        <v>20</v>
      </c>
      <c r="R9" s="57" t="s">
        <v>20</v>
      </c>
      <c r="S9" s="57" t="s">
        <v>20</v>
      </c>
      <c r="T9" s="57" t="s">
        <v>20</v>
      </c>
      <c r="U9" s="57" t="s">
        <v>20</v>
      </c>
      <c r="V9" s="57" t="s">
        <v>20</v>
      </c>
      <c r="W9" s="57" t="s">
        <v>20</v>
      </c>
      <c r="X9" s="57" t="s">
        <v>20</v>
      </c>
      <c r="Y9" s="57" t="s">
        <v>20</v>
      </c>
      <c r="Z9" s="57" t="s">
        <v>20</v>
      </c>
      <c r="AA9" s="57" t="s">
        <v>20</v>
      </c>
      <c r="AB9" s="57" t="s">
        <v>20</v>
      </c>
      <c r="AC9" s="57" t="s">
        <v>20</v>
      </c>
      <c r="AD9" s="57" t="s">
        <v>20</v>
      </c>
      <c r="AE9" s="57" t="s">
        <v>20</v>
      </c>
      <c r="AF9" s="57" t="s">
        <v>20</v>
      </c>
      <c r="AG9" s="57" t="s">
        <v>20</v>
      </c>
      <c r="AH9" s="57" t="s">
        <v>20</v>
      </c>
      <c r="AI9" s="57" t="s">
        <v>20</v>
      </c>
      <c r="AJ9" s="57" t="s">
        <v>20</v>
      </c>
      <c r="AK9" s="57" t="s">
        <v>20</v>
      </c>
      <c r="AL9" s="57" t="s">
        <v>20</v>
      </c>
      <c r="AM9" s="57" t="s">
        <v>20</v>
      </c>
      <c r="AN9" s="57" t="s">
        <v>20</v>
      </c>
      <c r="AO9" s="57" t="s">
        <v>20</v>
      </c>
      <c r="AP9" s="57" t="s">
        <v>20</v>
      </c>
      <c r="AQ9" s="57" t="s">
        <v>20</v>
      </c>
      <c r="AR9" s="57" t="s">
        <v>20</v>
      </c>
      <c r="AS9" s="57" t="s">
        <v>20</v>
      </c>
      <c r="AT9" s="57" t="s">
        <v>20</v>
      </c>
      <c r="AU9" s="57" t="s">
        <v>20</v>
      </c>
      <c r="AV9" s="57" t="s">
        <v>20</v>
      </c>
      <c r="AW9" s="57" t="s">
        <v>20</v>
      </c>
      <c r="AX9" s="57" t="s">
        <v>20</v>
      </c>
      <c r="AY9" s="57" t="s">
        <v>20</v>
      </c>
      <c r="AZ9" s="57" t="s">
        <v>20</v>
      </c>
      <c r="BA9" s="57" t="s">
        <v>20</v>
      </c>
      <c r="BB9" s="57" t="s">
        <v>20</v>
      </c>
      <c r="BC9" s="57" t="s">
        <v>20</v>
      </c>
      <c r="BD9" s="57" t="s">
        <v>20</v>
      </c>
      <c r="BE9" s="57" t="s">
        <v>20</v>
      </c>
      <c r="BF9" s="57" t="s">
        <v>20</v>
      </c>
      <c r="BG9" s="57" t="s">
        <v>20</v>
      </c>
      <c r="BH9" s="57" t="s">
        <v>20</v>
      </c>
      <c r="BI9" s="57" t="s">
        <v>20</v>
      </c>
      <c r="BJ9" s="57" t="s">
        <v>20</v>
      </c>
      <c r="BK9" s="57" t="s">
        <v>20</v>
      </c>
      <c r="BL9" s="57" t="s">
        <v>20</v>
      </c>
      <c r="BM9" s="57" t="s">
        <v>20</v>
      </c>
      <c r="BN9" s="57" t="s">
        <v>20</v>
      </c>
      <c r="BO9" s="57" t="s">
        <v>20</v>
      </c>
      <c r="BP9" s="57" t="s">
        <v>20</v>
      </c>
      <c r="BQ9" s="57" t="s">
        <v>20</v>
      </c>
      <c r="BR9" s="57" t="s">
        <v>20</v>
      </c>
      <c r="BS9" s="57" t="s">
        <v>20</v>
      </c>
      <c r="BT9" s="57" t="s">
        <v>20</v>
      </c>
      <c r="BU9" s="57" t="s">
        <v>20</v>
      </c>
      <c r="BV9" s="57" t="s">
        <v>20</v>
      </c>
    </row>
    <row r="10" spans="1:75">
      <c r="A10" s="158"/>
      <c r="B10" s="456"/>
      <c r="C10" s="457" t="s">
        <v>154</v>
      </c>
      <c r="D10" s="455" t="s">
        <v>82</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458"/>
    </row>
    <row r="11" spans="1:75">
      <c r="A11" s="158"/>
      <c r="B11" s="456"/>
      <c r="C11" s="457" t="s">
        <v>155</v>
      </c>
      <c r="D11" s="455" t="s">
        <v>82</v>
      </c>
      <c r="E11" s="57" t="s">
        <v>20</v>
      </c>
      <c r="F11" s="57" t="s">
        <v>20</v>
      </c>
      <c r="G11" s="57" t="s">
        <v>20</v>
      </c>
      <c r="H11" s="57" t="s">
        <v>20</v>
      </c>
      <c r="I11" s="57" t="s">
        <v>20</v>
      </c>
      <c r="J11" s="57" t="s">
        <v>20</v>
      </c>
      <c r="K11" s="57" t="s">
        <v>20</v>
      </c>
      <c r="L11" s="57" t="s">
        <v>20</v>
      </c>
      <c r="M11" s="57" t="s">
        <v>20</v>
      </c>
      <c r="N11" s="57" t="s">
        <v>20</v>
      </c>
      <c r="O11" s="57" t="s">
        <v>20</v>
      </c>
      <c r="P11" s="57" t="s">
        <v>20</v>
      </c>
      <c r="Q11" s="57" t="s">
        <v>20</v>
      </c>
      <c r="R11" s="57" t="s">
        <v>20</v>
      </c>
      <c r="S11" s="57" t="s">
        <v>20</v>
      </c>
      <c r="T11" s="57" t="s">
        <v>20</v>
      </c>
      <c r="U11" s="57" t="s">
        <v>20</v>
      </c>
      <c r="V11" s="57" t="s">
        <v>20</v>
      </c>
      <c r="W11" s="57" t="s">
        <v>20</v>
      </c>
      <c r="X11" s="57" t="s">
        <v>20</v>
      </c>
      <c r="Y11" s="57" t="s">
        <v>20</v>
      </c>
      <c r="Z11" s="57" t="s">
        <v>20</v>
      </c>
      <c r="AA11" s="57" t="s">
        <v>20</v>
      </c>
      <c r="AB11" s="57" t="s">
        <v>20</v>
      </c>
      <c r="AC11" s="57" t="s">
        <v>20</v>
      </c>
      <c r="AD11" s="57" t="s">
        <v>20</v>
      </c>
      <c r="AE11" s="57" t="s">
        <v>20</v>
      </c>
      <c r="AF11" s="57" t="s">
        <v>20</v>
      </c>
      <c r="AG11" s="57" t="s">
        <v>20</v>
      </c>
      <c r="AH11" s="57" t="s">
        <v>20</v>
      </c>
      <c r="AI11" s="57" t="s">
        <v>20</v>
      </c>
      <c r="AJ11" s="57" t="s">
        <v>20</v>
      </c>
      <c r="AK11" s="57" t="s">
        <v>20</v>
      </c>
      <c r="AL11" s="57" t="s">
        <v>20</v>
      </c>
      <c r="AM11" s="57" t="s">
        <v>20</v>
      </c>
      <c r="AN11" s="57" t="s">
        <v>20</v>
      </c>
      <c r="AO11" s="57" t="s">
        <v>20</v>
      </c>
      <c r="AP11" s="57" t="s">
        <v>20</v>
      </c>
      <c r="AQ11" s="57" t="s">
        <v>20</v>
      </c>
      <c r="AR11" s="57" t="s">
        <v>20</v>
      </c>
      <c r="AS11" s="57" t="s">
        <v>20</v>
      </c>
      <c r="AT11" s="57" t="s">
        <v>20</v>
      </c>
      <c r="AU11" s="57" t="s">
        <v>20</v>
      </c>
      <c r="AV11" s="57" t="s">
        <v>20</v>
      </c>
      <c r="AW11" s="57" t="s">
        <v>20</v>
      </c>
      <c r="AX11" s="57" t="s">
        <v>20</v>
      </c>
      <c r="AY11" s="57" t="s">
        <v>20</v>
      </c>
      <c r="AZ11" s="57" t="s">
        <v>20</v>
      </c>
      <c r="BA11" s="57" t="s">
        <v>20</v>
      </c>
      <c r="BB11" s="57" t="s">
        <v>20</v>
      </c>
      <c r="BC11" s="57" t="s">
        <v>20</v>
      </c>
      <c r="BD11" s="57" t="s">
        <v>20</v>
      </c>
      <c r="BE11" s="57" t="s">
        <v>20</v>
      </c>
      <c r="BF11" s="57" t="s">
        <v>20</v>
      </c>
      <c r="BG11" s="57" t="s">
        <v>20</v>
      </c>
      <c r="BH11" s="57" t="s">
        <v>20</v>
      </c>
      <c r="BI11" s="57" t="s">
        <v>20</v>
      </c>
      <c r="BJ11" s="57" t="s">
        <v>20</v>
      </c>
      <c r="BK11" s="57" t="s">
        <v>20</v>
      </c>
      <c r="BL11" s="57" t="s">
        <v>20</v>
      </c>
      <c r="BM11" s="57" t="s">
        <v>20</v>
      </c>
      <c r="BN11" s="57" t="s">
        <v>20</v>
      </c>
      <c r="BO11" s="57" t="s">
        <v>20</v>
      </c>
      <c r="BP11" s="57" t="s">
        <v>20</v>
      </c>
      <c r="BQ11" s="57" t="s">
        <v>20</v>
      </c>
      <c r="BR11" s="57" t="s">
        <v>20</v>
      </c>
      <c r="BS11" s="57" t="s">
        <v>20</v>
      </c>
      <c r="BT11" s="57" t="s">
        <v>20</v>
      </c>
      <c r="BU11" s="57" t="s">
        <v>20</v>
      </c>
      <c r="BV11" s="57" t="s">
        <v>20</v>
      </c>
      <c r="BW11" s="449"/>
    </row>
    <row r="12" spans="1:75">
      <c r="A12" s="158"/>
      <c r="B12" s="456"/>
      <c r="C12" s="457" t="s">
        <v>979</v>
      </c>
      <c r="D12" s="455" t="s">
        <v>96</v>
      </c>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459"/>
    </row>
    <row r="13" spans="1:75">
      <c r="A13" s="158"/>
      <c r="B13" s="456"/>
      <c r="C13" s="457" t="s">
        <v>3525</v>
      </c>
      <c r="D13" s="455" t="s">
        <v>82</v>
      </c>
      <c r="E13" s="57" t="s">
        <v>20</v>
      </c>
      <c r="F13" s="57" t="s">
        <v>20</v>
      </c>
      <c r="G13" s="57" t="s">
        <v>20</v>
      </c>
      <c r="H13" s="57" t="s">
        <v>20</v>
      </c>
      <c r="I13" s="57" t="s">
        <v>20</v>
      </c>
      <c r="J13" s="57" t="s">
        <v>20</v>
      </c>
      <c r="K13" s="57" t="s">
        <v>20</v>
      </c>
      <c r="L13" s="57" t="s">
        <v>20</v>
      </c>
      <c r="M13" s="57" t="s">
        <v>20</v>
      </c>
      <c r="N13" s="57" t="s">
        <v>20</v>
      </c>
      <c r="O13" s="57" t="s">
        <v>20</v>
      </c>
      <c r="P13" s="57" t="s">
        <v>20</v>
      </c>
      <c r="Q13" s="57" t="s">
        <v>20</v>
      </c>
      <c r="R13" s="57" t="s">
        <v>20</v>
      </c>
      <c r="S13" s="57" t="s">
        <v>20</v>
      </c>
      <c r="T13" s="57" t="s">
        <v>20</v>
      </c>
      <c r="U13" s="57" t="s">
        <v>20</v>
      </c>
      <c r="V13" s="57" t="s">
        <v>20</v>
      </c>
      <c r="W13" s="57" t="s">
        <v>20</v>
      </c>
      <c r="X13" s="57" t="s">
        <v>20</v>
      </c>
      <c r="Y13" s="57" t="s">
        <v>20</v>
      </c>
      <c r="Z13" s="57" t="s">
        <v>20</v>
      </c>
      <c r="AA13" s="57" t="s">
        <v>20</v>
      </c>
      <c r="AB13" s="57" t="s">
        <v>20</v>
      </c>
      <c r="AC13" s="57" t="s">
        <v>20</v>
      </c>
      <c r="AD13" s="57" t="s">
        <v>20</v>
      </c>
      <c r="AE13" s="57" t="s">
        <v>20</v>
      </c>
      <c r="AF13" s="57" t="s">
        <v>20</v>
      </c>
      <c r="AG13" s="57" t="s">
        <v>20</v>
      </c>
      <c r="AH13" s="57" t="s">
        <v>20</v>
      </c>
      <c r="AI13" s="57" t="s">
        <v>20</v>
      </c>
      <c r="AJ13" s="57" t="s">
        <v>20</v>
      </c>
      <c r="AK13" s="57" t="s">
        <v>20</v>
      </c>
      <c r="AL13" s="57" t="s">
        <v>20</v>
      </c>
      <c r="AM13" s="57" t="s">
        <v>20</v>
      </c>
      <c r="AN13" s="57" t="s">
        <v>20</v>
      </c>
      <c r="AO13" s="57" t="s">
        <v>20</v>
      </c>
      <c r="AP13" s="57" t="s">
        <v>20</v>
      </c>
      <c r="AQ13" s="57" t="s">
        <v>20</v>
      </c>
      <c r="AR13" s="57" t="s">
        <v>20</v>
      </c>
      <c r="AS13" s="57" t="s">
        <v>20</v>
      </c>
      <c r="AT13" s="57" t="s">
        <v>20</v>
      </c>
      <c r="AU13" s="57" t="s">
        <v>20</v>
      </c>
      <c r="AV13" s="57" t="s">
        <v>20</v>
      </c>
      <c r="AW13" s="57" t="s">
        <v>20</v>
      </c>
      <c r="AX13" s="57" t="s">
        <v>20</v>
      </c>
      <c r="AY13" s="57" t="s">
        <v>20</v>
      </c>
      <c r="AZ13" s="57" t="s">
        <v>20</v>
      </c>
      <c r="BA13" s="57" t="s">
        <v>20</v>
      </c>
      <c r="BB13" s="57" t="s">
        <v>20</v>
      </c>
      <c r="BC13" s="57" t="s">
        <v>20</v>
      </c>
      <c r="BD13" s="57" t="s">
        <v>20</v>
      </c>
      <c r="BE13" s="57" t="s">
        <v>20</v>
      </c>
      <c r="BF13" s="57" t="s">
        <v>20</v>
      </c>
      <c r="BG13" s="57" t="s">
        <v>20</v>
      </c>
      <c r="BH13" s="57" t="s">
        <v>20</v>
      </c>
      <c r="BI13" s="57" t="s">
        <v>20</v>
      </c>
      <c r="BJ13" s="57" t="s">
        <v>20</v>
      </c>
      <c r="BK13" s="57" t="s">
        <v>20</v>
      </c>
      <c r="BL13" s="57" t="s">
        <v>20</v>
      </c>
      <c r="BM13" s="57" t="s">
        <v>20</v>
      </c>
      <c r="BN13" s="57" t="s">
        <v>20</v>
      </c>
      <c r="BO13" s="57" t="s">
        <v>20</v>
      </c>
      <c r="BP13" s="57" t="s">
        <v>20</v>
      </c>
      <c r="BQ13" s="57" t="s">
        <v>20</v>
      </c>
      <c r="BR13" s="57" t="s">
        <v>20</v>
      </c>
      <c r="BS13" s="57" t="s">
        <v>20</v>
      </c>
      <c r="BT13" s="57" t="s">
        <v>20</v>
      </c>
      <c r="BU13" s="57" t="s">
        <v>20</v>
      </c>
      <c r="BV13" s="57" t="s">
        <v>20</v>
      </c>
      <c r="BW13" s="449"/>
    </row>
    <row r="14" spans="1:75" ht="18" customHeight="1">
      <c r="A14" s="158"/>
      <c r="B14" s="456"/>
      <c r="C14" s="892" t="s">
        <v>3531</v>
      </c>
      <c r="D14" s="455"/>
      <c r="E14" s="57" t="s">
        <v>3532</v>
      </c>
      <c r="F14" s="57" t="s">
        <v>3532</v>
      </c>
      <c r="G14" s="57" t="s">
        <v>3532</v>
      </c>
      <c r="H14" s="57" t="s">
        <v>3532</v>
      </c>
      <c r="I14" s="57" t="s">
        <v>3532</v>
      </c>
      <c r="J14" s="57" t="s">
        <v>3532</v>
      </c>
      <c r="K14" s="57" t="s">
        <v>3532</v>
      </c>
      <c r="L14" s="57" t="s">
        <v>3532</v>
      </c>
      <c r="M14" s="57" t="s">
        <v>3532</v>
      </c>
      <c r="N14" s="57" t="s">
        <v>3532</v>
      </c>
      <c r="O14" s="57" t="s">
        <v>3532</v>
      </c>
      <c r="P14" s="57" t="s">
        <v>3532</v>
      </c>
      <c r="Q14" s="57" t="s">
        <v>3532</v>
      </c>
      <c r="R14" s="57" t="s">
        <v>3532</v>
      </c>
      <c r="S14" s="57" t="s">
        <v>3532</v>
      </c>
      <c r="T14" s="57" t="s">
        <v>3532</v>
      </c>
      <c r="U14" s="57" t="s">
        <v>3532</v>
      </c>
      <c r="V14" s="57" t="s">
        <v>3532</v>
      </c>
      <c r="W14" s="57" t="s">
        <v>3532</v>
      </c>
      <c r="X14" s="57" t="s">
        <v>3532</v>
      </c>
      <c r="Y14" s="57" t="s">
        <v>3532</v>
      </c>
      <c r="Z14" s="57" t="s">
        <v>3532</v>
      </c>
      <c r="AA14" s="57" t="s">
        <v>3532</v>
      </c>
      <c r="AB14" s="57" t="s">
        <v>3532</v>
      </c>
      <c r="AC14" s="57" t="s">
        <v>3532</v>
      </c>
      <c r="AD14" s="57" t="s">
        <v>3532</v>
      </c>
      <c r="AE14" s="57" t="s">
        <v>3532</v>
      </c>
      <c r="AF14" s="57" t="s">
        <v>3532</v>
      </c>
      <c r="AG14" s="57" t="s">
        <v>3532</v>
      </c>
      <c r="AH14" s="57" t="s">
        <v>3532</v>
      </c>
      <c r="AI14" s="57" t="s">
        <v>3532</v>
      </c>
      <c r="AJ14" s="57" t="s">
        <v>3532</v>
      </c>
      <c r="AK14" s="57" t="s">
        <v>3532</v>
      </c>
      <c r="AL14" s="57" t="s">
        <v>3532</v>
      </c>
      <c r="AM14" s="57" t="s">
        <v>3532</v>
      </c>
      <c r="AN14" s="57" t="s">
        <v>3532</v>
      </c>
      <c r="AO14" s="57" t="s">
        <v>3532</v>
      </c>
      <c r="AP14" s="57" t="s">
        <v>3532</v>
      </c>
      <c r="AQ14" s="57" t="s">
        <v>3532</v>
      </c>
      <c r="AR14" s="57" t="s">
        <v>3532</v>
      </c>
      <c r="AS14" s="57" t="s">
        <v>3532</v>
      </c>
      <c r="AT14" s="57" t="s">
        <v>3532</v>
      </c>
      <c r="AU14" s="57" t="s">
        <v>3532</v>
      </c>
      <c r="AV14" s="57" t="s">
        <v>3532</v>
      </c>
      <c r="AW14" s="57" t="s">
        <v>3532</v>
      </c>
      <c r="AX14" s="57" t="s">
        <v>3532</v>
      </c>
      <c r="AY14" s="57" t="s">
        <v>3532</v>
      </c>
      <c r="AZ14" s="57" t="s">
        <v>3532</v>
      </c>
      <c r="BA14" s="57" t="s">
        <v>3532</v>
      </c>
      <c r="BB14" s="57" t="s">
        <v>3532</v>
      </c>
      <c r="BC14" s="57" t="s">
        <v>3532</v>
      </c>
      <c r="BD14" s="57" t="s">
        <v>3532</v>
      </c>
      <c r="BE14" s="57" t="s">
        <v>3532</v>
      </c>
      <c r="BF14" s="57" t="s">
        <v>3532</v>
      </c>
      <c r="BG14" s="57" t="s">
        <v>3532</v>
      </c>
      <c r="BH14" s="57" t="s">
        <v>3532</v>
      </c>
      <c r="BI14" s="57" t="s">
        <v>3532</v>
      </c>
      <c r="BJ14" s="57" t="s">
        <v>3532</v>
      </c>
      <c r="BK14" s="57" t="s">
        <v>3532</v>
      </c>
      <c r="BL14" s="57" t="s">
        <v>3532</v>
      </c>
      <c r="BM14" s="57" t="s">
        <v>3532</v>
      </c>
      <c r="BN14" s="57" t="s">
        <v>3532</v>
      </c>
      <c r="BO14" s="57" t="s">
        <v>3532</v>
      </c>
      <c r="BP14" s="57" t="s">
        <v>3532</v>
      </c>
      <c r="BQ14" s="57" t="s">
        <v>3532</v>
      </c>
      <c r="BR14" s="57" t="s">
        <v>3532</v>
      </c>
      <c r="BS14" s="57" t="s">
        <v>3532</v>
      </c>
      <c r="BT14" s="57" t="s">
        <v>3532</v>
      </c>
      <c r="BU14" s="57" t="s">
        <v>3532</v>
      </c>
      <c r="BV14" s="57" t="s">
        <v>3532</v>
      </c>
      <c r="BW14" s="449"/>
    </row>
    <row r="15" spans="1:75">
      <c r="A15" s="158"/>
      <c r="B15" s="456"/>
      <c r="C15" s="457" t="s">
        <v>1373</v>
      </c>
      <c r="D15" s="455" t="s">
        <v>97</v>
      </c>
      <c r="E15" s="898">
        <f t="shared" ref="E15:BS15" si="2">IF(E14="2.あり","",E17)</f>
        <v>0</v>
      </c>
      <c r="F15" s="898">
        <f t="shared" si="2"/>
        <v>0</v>
      </c>
      <c r="G15" s="898">
        <f t="shared" si="2"/>
        <v>0</v>
      </c>
      <c r="H15" s="898">
        <f t="shared" si="2"/>
        <v>0</v>
      </c>
      <c r="I15" s="898">
        <f t="shared" si="2"/>
        <v>0</v>
      </c>
      <c r="J15" s="898">
        <f t="shared" si="2"/>
        <v>0</v>
      </c>
      <c r="K15" s="898">
        <f t="shared" si="2"/>
        <v>0</v>
      </c>
      <c r="L15" s="898">
        <f t="shared" si="2"/>
        <v>0</v>
      </c>
      <c r="M15" s="898">
        <f t="shared" si="2"/>
        <v>0</v>
      </c>
      <c r="N15" s="898">
        <f t="shared" si="2"/>
        <v>0</v>
      </c>
      <c r="O15" s="898">
        <f t="shared" si="2"/>
        <v>0</v>
      </c>
      <c r="P15" s="898">
        <f t="shared" si="2"/>
        <v>0</v>
      </c>
      <c r="Q15" s="898">
        <f t="shared" si="2"/>
        <v>0</v>
      </c>
      <c r="R15" s="898">
        <f t="shared" si="2"/>
        <v>0</v>
      </c>
      <c r="S15" s="898">
        <f t="shared" si="2"/>
        <v>0</v>
      </c>
      <c r="T15" s="898">
        <f t="shared" si="2"/>
        <v>0</v>
      </c>
      <c r="U15" s="898">
        <f t="shared" si="2"/>
        <v>0</v>
      </c>
      <c r="V15" s="898">
        <f t="shared" si="2"/>
        <v>0</v>
      </c>
      <c r="W15" s="898">
        <f t="shared" si="2"/>
        <v>0</v>
      </c>
      <c r="X15" s="898">
        <f t="shared" si="2"/>
        <v>0</v>
      </c>
      <c r="Y15" s="898">
        <f t="shared" si="2"/>
        <v>0</v>
      </c>
      <c r="Z15" s="898">
        <f t="shared" si="2"/>
        <v>0</v>
      </c>
      <c r="AA15" s="898">
        <f t="shared" si="2"/>
        <v>0</v>
      </c>
      <c r="AB15" s="898">
        <f t="shared" si="2"/>
        <v>0</v>
      </c>
      <c r="AC15" s="898">
        <f t="shared" si="2"/>
        <v>0</v>
      </c>
      <c r="AD15" s="898">
        <f t="shared" si="2"/>
        <v>0</v>
      </c>
      <c r="AE15" s="898">
        <f t="shared" si="2"/>
        <v>0</v>
      </c>
      <c r="AF15" s="898">
        <f t="shared" si="2"/>
        <v>0</v>
      </c>
      <c r="AG15" s="898">
        <f t="shared" si="2"/>
        <v>0</v>
      </c>
      <c r="AH15" s="898">
        <f t="shared" si="2"/>
        <v>0</v>
      </c>
      <c r="AI15" s="898">
        <f t="shared" si="2"/>
        <v>0</v>
      </c>
      <c r="AJ15" s="898">
        <f t="shared" si="2"/>
        <v>0</v>
      </c>
      <c r="AK15" s="898">
        <f t="shared" si="2"/>
        <v>0</v>
      </c>
      <c r="AL15" s="898">
        <f t="shared" si="2"/>
        <v>0</v>
      </c>
      <c r="AM15" s="898">
        <f t="shared" si="2"/>
        <v>0</v>
      </c>
      <c r="AN15" s="898">
        <f t="shared" si="2"/>
        <v>0</v>
      </c>
      <c r="AO15" s="898">
        <f t="shared" si="2"/>
        <v>0</v>
      </c>
      <c r="AP15" s="898">
        <f t="shared" si="2"/>
        <v>0</v>
      </c>
      <c r="AQ15" s="898">
        <f t="shared" si="2"/>
        <v>0</v>
      </c>
      <c r="AR15" s="898">
        <f t="shared" si="2"/>
        <v>0</v>
      </c>
      <c r="AS15" s="898">
        <f t="shared" si="2"/>
        <v>0</v>
      </c>
      <c r="AT15" s="898">
        <f t="shared" si="2"/>
        <v>0</v>
      </c>
      <c r="AU15" s="898">
        <f t="shared" si="2"/>
        <v>0</v>
      </c>
      <c r="AV15" s="898">
        <f t="shared" si="2"/>
        <v>0</v>
      </c>
      <c r="AW15" s="898">
        <f t="shared" si="2"/>
        <v>0</v>
      </c>
      <c r="AX15" s="898">
        <f t="shared" si="2"/>
        <v>0</v>
      </c>
      <c r="AY15" s="898">
        <f t="shared" si="2"/>
        <v>0</v>
      </c>
      <c r="AZ15" s="898">
        <f t="shared" si="2"/>
        <v>0</v>
      </c>
      <c r="BA15" s="898">
        <f t="shared" si="2"/>
        <v>0</v>
      </c>
      <c r="BB15" s="898">
        <f t="shared" si="2"/>
        <v>0</v>
      </c>
      <c r="BC15" s="898">
        <f t="shared" si="2"/>
        <v>0</v>
      </c>
      <c r="BD15" s="898">
        <f t="shared" si="2"/>
        <v>0</v>
      </c>
      <c r="BE15" s="898">
        <f t="shared" si="2"/>
        <v>0</v>
      </c>
      <c r="BF15" s="898">
        <f t="shared" si="2"/>
        <v>0</v>
      </c>
      <c r="BG15" s="898">
        <f t="shared" si="2"/>
        <v>0</v>
      </c>
      <c r="BH15" s="898">
        <f t="shared" si="2"/>
        <v>0</v>
      </c>
      <c r="BI15" s="898">
        <f t="shared" si="2"/>
        <v>0</v>
      </c>
      <c r="BJ15" s="898">
        <f t="shared" si="2"/>
        <v>0</v>
      </c>
      <c r="BK15" s="898">
        <f t="shared" si="2"/>
        <v>0</v>
      </c>
      <c r="BL15" s="898">
        <f t="shared" si="2"/>
        <v>0</v>
      </c>
      <c r="BM15" s="898">
        <f t="shared" si="2"/>
        <v>0</v>
      </c>
      <c r="BN15" s="898">
        <f t="shared" si="2"/>
        <v>0</v>
      </c>
      <c r="BO15" s="898">
        <f t="shared" si="2"/>
        <v>0</v>
      </c>
      <c r="BP15" s="898">
        <f t="shared" si="2"/>
        <v>0</v>
      </c>
      <c r="BQ15" s="898">
        <f t="shared" si="2"/>
        <v>0</v>
      </c>
      <c r="BR15" s="898">
        <f t="shared" si="2"/>
        <v>0</v>
      </c>
      <c r="BS15" s="898">
        <f t="shared" si="2"/>
        <v>0</v>
      </c>
      <c r="BT15" s="898">
        <f>IF(BT14="2.あり","",BT17)</f>
        <v>0</v>
      </c>
      <c r="BU15" s="898">
        <f>IF(BU14="2.あり","",BU17)</f>
        <v>0</v>
      </c>
      <c r="BV15" s="898">
        <f>IF(BV14="2.あり","",BV17)</f>
        <v>0</v>
      </c>
      <c r="BW15" s="460"/>
    </row>
    <row r="16" spans="1:75" ht="21.75" customHeight="1">
      <c r="A16" s="216"/>
      <c r="B16" s="456"/>
      <c r="C16" s="892" t="s">
        <v>3526</v>
      </c>
      <c r="D16" s="455" t="s">
        <v>97</v>
      </c>
      <c r="E16" s="461" t="str">
        <f>IF(OR(E15=0,E15=""),"-",E15-E18)</f>
        <v>-</v>
      </c>
      <c r="F16" s="461" t="str">
        <f t="shared" ref="F16:BQ16" si="3">IF(OR(F15=0,F15=""),"-",F15-F18)</f>
        <v>-</v>
      </c>
      <c r="G16" s="461" t="str">
        <f t="shared" si="3"/>
        <v>-</v>
      </c>
      <c r="H16" s="461" t="str">
        <f t="shared" si="3"/>
        <v>-</v>
      </c>
      <c r="I16" s="461" t="str">
        <f t="shared" si="3"/>
        <v>-</v>
      </c>
      <c r="J16" s="461" t="str">
        <f t="shared" si="3"/>
        <v>-</v>
      </c>
      <c r="K16" s="461" t="str">
        <f t="shared" si="3"/>
        <v>-</v>
      </c>
      <c r="L16" s="461" t="str">
        <f t="shared" si="3"/>
        <v>-</v>
      </c>
      <c r="M16" s="461" t="str">
        <f t="shared" si="3"/>
        <v>-</v>
      </c>
      <c r="N16" s="461" t="str">
        <f t="shared" si="3"/>
        <v>-</v>
      </c>
      <c r="O16" s="461" t="str">
        <f t="shared" si="3"/>
        <v>-</v>
      </c>
      <c r="P16" s="461" t="str">
        <f t="shared" si="3"/>
        <v>-</v>
      </c>
      <c r="Q16" s="461" t="str">
        <f t="shared" si="3"/>
        <v>-</v>
      </c>
      <c r="R16" s="461" t="str">
        <f t="shared" si="3"/>
        <v>-</v>
      </c>
      <c r="S16" s="461" t="str">
        <f t="shared" si="3"/>
        <v>-</v>
      </c>
      <c r="T16" s="461" t="str">
        <f t="shared" si="3"/>
        <v>-</v>
      </c>
      <c r="U16" s="461" t="str">
        <f t="shared" si="3"/>
        <v>-</v>
      </c>
      <c r="V16" s="461" t="str">
        <f t="shared" si="3"/>
        <v>-</v>
      </c>
      <c r="W16" s="461" t="str">
        <f t="shared" si="3"/>
        <v>-</v>
      </c>
      <c r="X16" s="461" t="str">
        <f t="shared" si="3"/>
        <v>-</v>
      </c>
      <c r="Y16" s="461" t="str">
        <f t="shared" si="3"/>
        <v>-</v>
      </c>
      <c r="Z16" s="461" t="str">
        <f t="shared" si="3"/>
        <v>-</v>
      </c>
      <c r="AA16" s="461" t="str">
        <f t="shared" si="3"/>
        <v>-</v>
      </c>
      <c r="AB16" s="461" t="str">
        <f t="shared" si="3"/>
        <v>-</v>
      </c>
      <c r="AC16" s="461" t="str">
        <f t="shared" si="3"/>
        <v>-</v>
      </c>
      <c r="AD16" s="461" t="str">
        <f t="shared" si="3"/>
        <v>-</v>
      </c>
      <c r="AE16" s="461" t="str">
        <f t="shared" si="3"/>
        <v>-</v>
      </c>
      <c r="AF16" s="461" t="str">
        <f t="shared" si="3"/>
        <v>-</v>
      </c>
      <c r="AG16" s="461" t="str">
        <f t="shared" si="3"/>
        <v>-</v>
      </c>
      <c r="AH16" s="461" t="str">
        <f t="shared" si="3"/>
        <v>-</v>
      </c>
      <c r="AI16" s="461" t="str">
        <f t="shared" si="3"/>
        <v>-</v>
      </c>
      <c r="AJ16" s="461" t="str">
        <f t="shared" si="3"/>
        <v>-</v>
      </c>
      <c r="AK16" s="461" t="str">
        <f t="shared" si="3"/>
        <v>-</v>
      </c>
      <c r="AL16" s="461" t="str">
        <f t="shared" si="3"/>
        <v>-</v>
      </c>
      <c r="AM16" s="461" t="str">
        <f t="shared" si="3"/>
        <v>-</v>
      </c>
      <c r="AN16" s="461" t="str">
        <f t="shared" si="3"/>
        <v>-</v>
      </c>
      <c r="AO16" s="461" t="str">
        <f t="shared" si="3"/>
        <v>-</v>
      </c>
      <c r="AP16" s="461" t="str">
        <f t="shared" si="3"/>
        <v>-</v>
      </c>
      <c r="AQ16" s="461" t="str">
        <f t="shared" si="3"/>
        <v>-</v>
      </c>
      <c r="AR16" s="461" t="str">
        <f t="shared" si="3"/>
        <v>-</v>
      </c>
      <c r="AS16" s="461" t="str">
        <f t="shared" si="3"/>
        <v>-</v>
      </c>
      <c r="AT16" s="461" t="str">
        <f t="shared" si="3"/>
        <v>-</v>
      </c>
      <c r="AU16" s="461" t="str">
        <f t="shared" si="3"/>
        <v>-</v>
      </c>
      <c r="AV16" s="461" t="str">
        <f t="shared" si="3"/>
        <v>-</v>
      </c>
      <c r="AW16" s="461" t="str">
        <f t="shared" si="3"/>
        <v>-</v>
      </c>
      <c r="AX16" s="461" t="str">
        <f t="shared" si="3"/>
        <v>-</v>
      </c>
      <c r="AY16" s="461" t="str">
        <f t="shared" si="3"/>
        <v>-</v>
      </c>
      <c r="AZ16" s="461" t="str">
        <f t="shared" si="3"/>
        <v>-</v>
      </c>
      <c r="BA16" s="461" t="str">
        <f t="shared" si="3"/>
        <v>-</v>
      </c>
      <c r="BB16" s="461" t="str">
        <f t="shared" si="3"/>
        <v>-</v>
      </c>
      <c r="BC16" s="461" t="str">
        <f t="shared" si="3"/>
        <v>-</v>
      </c>
      <c r="BD16" s="461" t="str">
        <f t="shared" si="3"/>
        <v>-</v>
      </c>
      <c r="BE16" s="461" t="str">
        <f t="shared" si="3"/>
        <v>-</v>
      </c>
      <c r="BF16" s="461" t="str">
        <f t="shared" si="3"/>
        <v>-</v>
      </c>
      <c r="BG16" s="461" t="str">
        <f t="shared" si="3"/>
        <v>-</v>
      </c>
      <c r="BH16" s="461" t="str">
        <f t="shared" si="3"/>
        <v>-</v>
      </c>
      <c r="BI16" s="461" t="str">
        <f t="shared" si="3"/>
        <v>-</v>
      </c>
      <c r="BJ16" s="461" t="str">
        <f t="shared" si="3"/>
        <v>-</v>
      </c>
      <c r="BK16" s="461" t="str">
        <f t="shared" si="3"/>
        <v>-</v>
      </c>
      <c r="BL16" s="461" t="str">
        <f t="shared" si="3"/>
        <v>-</v>
      </c>
      <c r="BM16" s="461" t="str">
        <f t="shared" si="3"/>
        <v>-</v>
      </c>
      <c r="BN16" s="461" t="str">
        <f t="shared" si="3"/>
        <v>-</v>
      </c>
      <c r="BO16" s="461" t="str">
        <f t="shared" si="3"/>
        <v>-</v>
      </c>
      <c r="BP16" s="461" t="str">
        <f t="shared" si="3"/>
        <v>-</v>
      </c>
      <c r="BQ16" s="461" t="str">
        <f t="shared" si="3"/>
        <v>-</v>
      </c>
      <c r="BR16" s="461" t="str">
        <f>IF(OR(BR15=0,BR15=""),"-",BR15-BR18)</f>
        <v>-</v>
      </c>
      <c r="BS16" s="461" t="str">
        <f>IF(OR(BS15=0,BS15=""),"-",BS15-BS18)</f>
        <v>-</v>
      </c>
      <c r="BT16" s="461" t="str">
        <f>IF(OR(BT15=0,BT15=""),"-",BT15-BT18)</f>
        <v>-</v>
      </c>
      <c r="BU16" s="461" t="str">
        <f>IF(OR(BU15=0,BU15=""),"-",BU15-BU18)</f>
        <v>-</v>
      </c>
      <c r="BV16" s="461" t="str">
        <f>IF(OR(BV15=0,BV15=""),"-",BV15-BV18)</f>
        <v>-</v>
      </c>
      <c r="BW16" s="462"/>
    </row>
    <row r="17" spans="1:75" ht="13.5" customHeight="1">
      <c r="A17" s="216"/>
      <c r="B17" s="456"/>
      <c r="C17" s="463" t="s">
        <v>158</v>
      </c>
      <c r="D17" s="455" t="s">
        <v>97</v>
      </c>
      <c r="E17" s="334">
        <f>E18</f>
        <v>0</v>
      </c>
      <c r="F17" s="334">
        <f t="shared" ref="F17:BQ17" si="4">F18</f>
        <v>0</v>
      </c>
      <c r="G17" s="334">
        <f t="shared" si="4"/>
        <v>0</v>
      </c>
      <c r="H17" s="334">
        <f t="shared" si="4"/>
        <v>0</v>
      </c>
      <c r="I17" s="334">
        <f t="shared" si="4"/>
        <v>0</v>
      </c>
      <c r="J17" s="334">
        <f t="shared" si="4"/>
        <v>0</v>
      </c>
      <c r="K17" s="334">
        <f t="shared" si="4"/>
        <v>0</v>
      </c>
      <c r="L17" s="334">
        <f t="shared" si="4"/>
        <v>0</v>
      </c>
      <c r="M17" s="334">
        <f t="shared" si="4"/>
        <v>0</v>
      </c>
      <c r="N17" s="334">
        <f t="shared" si="4"/>
        <v>0</v>
      </c>
      <c r="O17" s="334">
        <f t="shared" si="4"/>
        <v>0</v>
      </c>
      <c r="P17" s="334">
        <f t="shared" si="4"/>
        <v>0</v>
      </c>
      <c r="Q17" s="334">
        <f t="shared" si="4"/>
        <v>0</v>
      </c>
      <c r="R17" s="334">
        <f t="shared" si="4"/>
        <v>0</v>
      </c>
      <c r="S17" s="334">
        <f t="shared" si="4"/>
        <v>0</v>
      </c>
      <c r="T17" s="334">
        <f t="shared" si="4"/>
        <v>0</v>
      </c>
      <c r="U17" s="334">
        <f t="shared" si="4"/>
        <v>0</v>
      </c>
      <c r="V17" s="334">
        <f t="shared" si="4"/>
        <v>0</v>
      </c>
      <c r="W17" s="334">
        <f t="shared" si="4"/>
        <v>0</v>
      </c>
      <c r="X17" s="334">
        <f t="shared" si="4"/>
        <v>0</v>
      </c>
      <c r="Y17" s="334">
        <f t="shared" si="4"/>
        <v>0</v>
      </c>
      <c r="Z17" s="334">
        <f t="shared" si="4"/>
        <v>0</v>
      </c>
      <c r="AA17" s="334">
        <f t="shared" si="4"/>
        <v>0</v>
      </c>
      <c r="AB17" s="334">
        <f t="shared" si="4"/>
        <v>0</v>
      </c>
      <c r="AC17" s="334">
        <f t="shared" si="4"/>
        <v>0</v>
      </c>
      <c r="AD17" s="334">
        <f t="shared" si="4"/>
        <v>0</v>
      </c>
      <c r="AE17" s="334">
        <f t="shared" si="4"/>
        <v>0</v>
      </c>
      <c r="AF17" s="334">
        <f t="shared" si="4"/>
        <v>0</v>
      </c>
      <c r="AG17" s="334">
        <f t="shared" si="4"/>
        <v>0</v>
      </c>
      <c r="AH17" s="334">
        <f t="shared" si="4"/>
        <v>0</v>
      </c>
      <c r="AI17" s="334">
        <f t="shared" si="4"/>
        <v>0</v>
      </c>
      <c r="AJ17" s="334">
        <f t="shared" si="4"/>
        <v>0</v>
      </c>
      <c r="AK17" s="334">
        <f t="shared" si="4"/>
        <v>0</v>
      </c>
      <c r="AL17" s="334">
        <f t="shared" si="4"/>
        <v>0</v>
      </c>
      <c r="AM17" s="334">
        <f t="shared" si="4"/>
        <v>0</v>
      </c>
      <c r="AN17" s="334">
        <f t="shared" si="4"/>
        <v>0</v>
      </c>
      <c r="AO17" s="334">
        <f t="shared" si="4"/>
        <v>0</v>
      </c>
      <c r="AP17" s="334">
        <f t="shared" si="4"/>
        <v>0</v>
      </c>
      <c r="AQ17" s="334">
        <f t="shared" si="4"/>
        <v>0</v>
      </c>
      <c r="AR17" s="334">
        <f t="shared" si="4"/>
        <v>0</v>
      </c>
      <c r="AS17" s="334">
        <f t="shared" si="4"/>
        <v>0</v>
      </c>
      <c r="AT17" s="334">
        <f t="shared" si="4"/>
        <v>0</v>
      </c>
      <c r="AU17" s="334">
        <f t="shared" si="4"/>
        <v>0</v>
      </c>
      <c r="AV17" s="334">
        <f t="shared" si="4"/>
        <v>0</v>
      </c>
      <c r="AW17" s="334">
        <f t="shared" si="4"/>
        <v>0</v>
      </c>
      <c r="AX17" s="334">
        <f t="shared" si="4"/>
        <v>0</v>
      </c>
      <c r="AY17" s="334">
        <f t="shared" si="4"/>
        <v>0</v>
      </c>
      <c r="AZ17" s="334">
        <f t="shared" si="4"/>
        <v>0</v>
      </c>
      <c r="BA17" s="334">
        <f t="shared" si="4"/>
        <v>0</v>
      </c>
      <c r="BB17" s="334">
        <f t="shared" si="4"/>
        <v>0</v>
      </c>
      <c r="BC17" s="334">
        <f t="shared" si="4"/>
        <v>0</v>
      </c>
      <c r="BD17" s="334">
        <f t="shared" si="4"/>
        <v>0</v>
      </c>
      <c r="BE17" s="334">
        <f t="shared" si="4"/>
        <v>0</v>
      </c>
      <c r="BF17" s="334">
        <f t="shared" si="4"/>
        <v>0</v>
      </c>
      <c r="BG17" s="334">
        <f t="shared" si="4"/>
        <v>0</v>
      </c>
      <c r="BH17" s="334">
        <f t="shared" si="4"/>
        <v>0</v>
      </c>
      <c r="BI17" s="334">
        <f t="shared" si="4"/>
        <v>0</v>
      </c>
      <c r="BJ17" s="334">
        <f t="shared" si="4"/>
        <v>0</v>
      </c>
      <c r="BK17" s="334">
        <f t="shared" si="4"/>
        <v>0</v>
      </c>
      <c r="BL17" s="334">
        <f t="shared" si="4"/>
        <v>0</v>
      </c>
      <c r="BM17" s="334">
        <f t="shared" si="4"/>
        <v>0</v>
      </c>
      <c r="BN17" s="334">
        <f t="shared" si="4"/>
        <v>0</v>
      </c>
      <c r="BO17" s="334">
        <f t="shared" si="4"/>
        <v>0</v>
      </c>
      <c r="BP17" s="334">
        <f t="shared" si="4"/>
        <v>0</v>
      </c>
      <c r="BQ17" s="334">
        <f t="shared" si="4"/>
        <v>0</v>
      </c>
      <c r="BR17" s="334">
        <f>BR18</f>
        <v>0</v>
      </c>
      <c r="BS17" s="334">
        <f>BS18</f>
        <v>0</v>
      </c>
      <c r="BT17" s="334">
        <f>BT18</f>
        <v>0</v>
      </c>
      <c r="BU17" s="334">
        <f>BU18</f>
        <v>0</v>
      </c>
      <c r="BV17" s="334">
        <f>BV18</f>
        <v>0</v>
      </c>
      <c r="BW17" s="464"/>
    </row>
    <row r="18" spans="1:75">
      <c r="A18" s="216"/>
      <c r="B18" s="456"/>
      <c r="C18" s="1287" t="s">
        <v>159</v>
      </c>
      <c r="D18" s="465" t="s">
        <v>98</v>
      </c>
      <c r="E18" s="99">
        <f t="shared" ref="E18:N18" si="5">SUM(E19:E30)</f>
        <v>0</v>
      </c>
      <c r="F18" s="99">
        <f t="shared" si="5"/>
        <v>0</v>
      </c>
      <c r="G18" s="99">
        <f t="shared" si="5"/>
        <v>0</v>
      </c>
      <c r="H18" s="99">
        <f t="shared" si="5"/>
        <v>0</v>
      </c>
      <c r="I18" s="99">
        <f t="shared" si="5"/>
        <v>0</v>
      </c>
      <c r="J18" s="99">
        <f t="shared" si="5"/>
        <v>0</v>
      </c>
      <c r="K18" s="99">
        <f t="shared" si="5"/>
        <v>0</v>
      </c>
      <c r="L18" s="99">
        <f t="shared" ref="L18:BV18" si="6">SUM(L19:L30)</f>
        <v>0</v>
      </c>
      <c r="M18" s="99">
        <f t="shared" si="6"/>
        <v>0</v>
      </c>
      <c r="N18" s="99">
        <f t="shared" si="5"/>
        <v>0</v>
      </c>
      <c r="O18" s="99">
        <f t="shared" si="6"/>
        <v>0</v>
      </c>
      <c r="P18" s="99">
        <f t="shared" si="6"/>
        <v>0</v>
      </c>
      <c r="Q18" s="99">
        <f t="shared" si="6"/>
        <v>0</v>
      </c>
      <c r="R18" s="99">
        <f t="shared" si="6"/>
        <v>0</v>
      </c>
      <c r="S18" s="99">
        <f t="shared" si="6"/>
        <v>0</v>
      </c>
      <c r="T18" s="99">
        <f t="shared" si="6"/>
        <v>0</v>
      </c>
      <c r="U18" s="99">
        <f t="shared" si="6"/>
        <v>0</v>
      </c>
      <c r="V18" s="99">
        <f t="shared" si="6"/>
        <v>0</v>
      </c>
      <c r="W18" s="99">
        <f t="shared" si="6"/>
        <v>0</v>
      </c>
      <c r="X18" s="99">
        <f t="shared" si="6"/>
        <v>0</v>
      </c>
      <c r="Y18" s="99">
        <f t="shared" si="6"/>
        <v>0</v>
      </c>
      <c r="Z18" s="99">
        <f t="shared" si="6"/>
        <v>0</v>
      </c>
      <c r="AA18" s="99">
        <f t="shared" si="6"/>
        <v>0</v>
      </c>
      <c r="AB18" s="99">
        <f t="shared" si="6"/>
        <v>0</v>
      </c>
      <c r="AC18" s="99">
        <f t="shared" si="6"/>
        <v>0</v>
      </c>
      <c r="AD18" s="99">
        <f t="shared" si="6"/>
        <v>0</v>
      </c>
      <c r="AE18" s="99">
        <f t="shared" si="6"/>
        <v>0</v>
      </c>
      <c r="AF18" s="99">
        <f t="shared" si="6"/>
        <v>0</v>
      </c>
      <c r="AG18" s="99">
        <f t="shared" si="6"/>
        <v>0</v>
      </c>
      <c r="AH18" s="99">
        <f t="shared" si="6"/>
        <v>0</v>
      </c>
      <c r="AI18" s="99">
        <f t="shared" si="6"/>
        <v>0</v>
      </c>
      <c r="AJ18" s="99">
        <f t="shared" si="6"/>
        <v>0</v>
      </c>
      <c r="AK18" s="99">
        <f t="shared" si="6"/>
        <v>0</v>
      </c>
      <c r="AL18" s="99">
        <f t="shared" si="6"/>
        <v>0</v>
      </c>
      <c r="AM18" s="99">
        <f t="shared" si="6"/>
        <v>0</v>
      </c>
      <c r="AN18" s="99">
        <f t="shared" si="6"/>
        <v>0</v>
      </c>
      <c r="AO18" s="99">
        <f t="shared" si="6"/>
        <v>0</v>
      </c>
      <c r="AP18" s="99">
        <f t="shared" si="6"/>
        <v>0</v>
      </c>
      <c r="AQ18" s="99">
        <f t="shared" si="6"/>
        <v>0</v>
      </c>
      <c r="AR18" s="99">
        <f t="shared" si="6"/>
        <v>0</v>
      </c>
      <c r="AS18" s="99">
        <f t="shared" si="6"/>
        <v>0</v>
      </c>
      <c r="AT18" s="99">
        <f t="shared" si="6"/>
        <v>0</v>
      </c>
      <c r="AU18" s="99">
        <f t="shared" si="6"/>
        <v>0</v>
      </c>
      <c r="AV18" s="99">
        <f t="shared" si="6"/>
        <v>0</v>
      </c>
      <c r="AW18" s="99">
        <f t="shared" si="6"/>
        <v>0</v>
      </c>
      <c r="AX18" s="99">
        <f t="shared" si="6"/>
        <v>0</v>
      </c>
      <c r="AY18" s="99">
        <f t="shared" si="6"/>
        <v>0</v>
      </c>
      <c r="AZ18" s="99">
        <f t="shared" si="6"/>
        <v>0</v>
      </c>
      <c r="BA18" s="99">
        <f t="shared" si="6"/>
        <v>0</v>
      </c>
      <c r="BB18" s="99">
        <f t="shared" si="6"/>
        <v>0</v>
      </c>
      <c r="BC18" s="99">
        <f t="shared" si="6"/>
        <v>0</v>
      </c>
      <c r="BD18" s="99">
        <f t="shared" si="6"/>
        <v>0</v>
      </c>
      <c r="BE18" s="99">
        <f t="shared" si="6"/>
        <v>0</v>
      </c>
      <c r="BF18" s="99">
        <f t="shared" si="6"/>
        <v>0</v>
      </c>
      <c r="BG18" s="99">
        <f t="shared" si="6"/>
        <v>0</v>
      </c>
      <c r="BH18" s="99">
        <f t="shared" si="6"/>
        <v>0</v>
      </c>
      <c r="BI18" s="99">
        <f t="shared" si="6"/>
        <v>0</v>
      </c>
      <c r="BJ18" s="99">
        <f t="shared" si="6"/>
        <v>0</v>
      </c>
      <c r="BK18" s="99">
        <f t="shared" si="6"/>
        <v>0</v>
      </c>
      <c r="BL18" s="99">
        <f t="shared" si="6"/>
        <v>0</v>
      </c>
      <c r="BM18" s="99">
        <f t="shared" si="6"/>
        <v>0</v>
      </c>
      <c r="BN18" s="99">
        <f t="shared" si="6"/>
        <v>0</v>
      </c>
      <c r="BO18" s="99">
        <f t="shared" si="6"/>
        <v>0</v>
      </c>
      <c r="BP18" s="99">
        <f t="shared" si="6"/>
        <v>0</v>
      </c>
      <c r="BQ18" s="99">
        <f t="shared" si="6"/>
        <v>0</v>
      </c>
      <c r="BR18" s="99">
        <f t="shared" si="6"/>
        <v>0</v>
      </c>
      <c r="BS18" s="99">
        <f t="shared" si="6"/>
        <v>0</v>
      </c>
      <c r="BT18" s="99">
        <f t="shared" si="6"/>
        <v>0</v>
      </c>
      <c r="BU18" s="99">
        <f t="shared" si="6"/>
        <v>0</v>
      </c>
      <c r="BV18" s="99">
        <f t="shared" si="6"/>
        <v>0</v>
      </c>
      <c r="BW18" s="466"/>
    </row>
    <row r="19" spans="1:75">
      <c r="A19" s="158"/>
      <c r="B19" s="456"/>
      <c r="C19" s="1289"/>
      <c r="D19" s="467" t="s">
        <v>3507</v>
      </c>
      <c r="E19" s="899"/>
      <c r="F19" s="58"/>
      <c r="G19" s="58"/>
      <c r="H19" s="58"/>
      <c r="I19" s="58"/>
      <c r="J19" s="58"/>
      <c r="K19" s="58"/>
      <c r="L19" s="58"/>
      <c r="M19" s="58"/>
      <c r="N19" s="58"/>
      <c r="O19" s="58"/>
      <c r="P19" s="58"/>
      <c r="Q19" s="58"/>
      <c r="R19" s="58"/>
      <c r="S19" s="58"/>
      <c r="T19" s="58"/>
      <c r="U19" s="58"/>
      <c r="V19" s="58"/>
      <c r="W19" s="58"/>
      <c r="X19" s="58"/>
      <c r="Y19" s="58"/>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row>
    <row r="20" spans="1:75" ht="12" customHeight="1">
      <c r="A20" s="158"/>
      <c r="B20" s="456"/>
      <c r="C20" s="1289"/>
      <c r="D20" s="467" t="s">
        <v>3509</v>
      </c>
      <c r="E20" s="52"/>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row>
    <row r="21" spans="1:75" ht="12" customHeight="1">
      <c r="A21" s="158"/>
      <c r="B21" s="456"/>
      <c r="C21" s="1289"/>
      <c r="D21" s="467" t="s">
        <v>3511</v>
      </c>
      <c r="E21" s="52"/>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row>
    <row r="22" spans="1:75">
      <c r="A22" s="158"/>
      <c r="B22" s="456"/>
      <c r="C22" s="1289"/>
      <c r="D22" s="467" t="s">
        <v>3512</v>
      </c>
      <c r="E22" s="52"/>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row>
    <row r="23" spans="1:75">
      <c r="A23" s="158"/>
      <c r="B23" s="456"/>
      <c r="C23" s="1289"/>
      <c r="D23" s="467" t="s">
        <v>3513</v>
      </c>
      <c r="E23" s="52"/>
      <c r="F23" s="54"/>
      <c r="G23" s="54"/>
      <c r="H23" s="348"/>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row>
    <row r="24" spans="1:75">
      <c r="A24" s="158"/>
      <c r="B24" s="456"/>
      <c r="C24" s="1289"/>
      <c r="D24" s="467" t="s">
        <v>3514</v>
      </c>
      <c r="E24" s="52"/>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row>
    <row r="25" spans="1:75">
      <c r="A25" s="158"/>
      <c r="B25" s="456"/>
      <c r="C25" s="1289"/>
      <c r="D25" s="467" t="s">
        <v>3515</v>
      </c>
      <c r="E25" s="52"/>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row>
    <row r="26" spans="1:75">
      <c r="A26" s="158"/>
      <c r="B26" s="456"/>
      <c r="C26" s="1289"/>
      <c r="D26" s="467" t="s">
        <v>3516</v>
      </c>
      <c r="E26" s="52"/>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row>
    <row r="27" spans="1:75">
      <c r="A27" s="158"/>
      <c r="B27" s="456"/>
      <c r="C27" s="1289"/>
      <c r="D27" s="467" t="s">
        <v>3517</v>
      </c>
      <c r="E27" s="52"/>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row>
    <row r="28" spans="1:75">
      <c r="A28" s="158"/>
      <c r="B28" s="456"/>
      <c r="C28" s="1289"/>
      <c r="D28" s="467" t="s">
        <v>3518</v>
      </c>
      <c r="E28" s="52"/>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row>
    <row r="29" spans="1:75">
      <c r="A29" s="158"/>
      <c r="B29" s="456"/>
      <c r="C29" s="1289"/>
      <c r="D29" s="467" t="s">
        <v>3519</v>
      </c>
      <c r="E29" s="52"/>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row>
    <row r="30" spans="1:75">
      <c r="A30" s="158"/>
      <c r="B30" s="456"/>
      <c r="C30" s="1290"/>
      <c r="D30" s="468" t="s">
        <v>3520</v>
      </c>
      <c r="E30" s="51"/>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row>
    <row r="31" spans="1:75">
      <c r="A31" s="216"/>
      <c r="B31" s="456"/>
      <c r="C31" s="457" t="s">
        <v>3528</v>
      </c>
      <c r="D31" s="455" t="s">
        <v>99</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470"/>
    </row>
    <row r="32" spans="1:75" outlineLevel="1">
      <c r="A32" s="216"/>
      <c r="B32" s="456"/>
      <c r="C32" s="457" t="s">
        <v>50</v>
      </c>
      <c r="D32" s="455" t="s">
        <v>99</v>
      </c>
      <c r="E32" s="471">
        <f t="shared" ref="E32:BQ32" si="7">E17*3.6</f>
        <v>0</v>
      </c>
      <c r="F32" s="471">
        <f t="shared" si="7"/>
        <v>0</v>
      </c>
      <c r="G32" s="471">
        <f t="shared" si="7"/>
        <v>0</v>
      </c>
      <c r="H32" s="471">
        <f t="shared" si="7"/>
        <v>0</v>
      </c>
      <c r="I32" s="471">
        <f t="shared" si="7"/>
        <v>0</v>
      </c>
      <c r="J32" s="471">
        <f t="shared" si="7"/>
        <v>0</v>
      </c>
      <c r="K32" s="471">
        <f t="shared" si="7"/>
        <v>0</v>
      </c>
      <c r="L32" s="471">
        <f t="shared" si="7"/>
        <v>0</v>
      </c>
      <c r="M32" s="471">
        <f t="shared" si="7"/>
        <v>0</v>
      </c>
      <c r="N32" s="471">
        <f t="shared" si="7"/>
        <v>0</v>
      </c>
      <c r="O32" s="471">
        <f t="shared" si="7"/>
        <v>0</v>
      </c>
      <c r="P32" s="471">
        <f t="shared" si="7"/>
        <v>0</v>
      </c>
      <c r="Q32" s="471">
        <f t="shared" si="7"/>
        <v>0</v>
      </c>
      <c r="R32" s="471">
        <f t="shared" si="7"/>
        <v>0</v>
      </c>
      <c r="S32" s="471">
        <f t="shared" si="7"/>
        <v>0</v>
      </c>
      <c r="T32" s="471">
        <f t="shared" si="7"/>
        <v>0</v>
      </c>
      <c r="U32" s="471">
        <f t="shared" si="7"/>
        <v>0</v>
      </c>
      <c r="V32" s="471">
        <f t="shared" si="7"/>
        <v>0</v>
      </c>
      <c r="W32" s="471">
        <f t="shared" si="7"/>
        <v>0</v>
      </c>
      <c r="X32" s="471">
        <f t="shared" si="7"/>
        <v>0</v>
      </c>
      <c r="Y32" s="471">
        <f t="shared" si="7"/>
        <v>0</v>
      </c>
      <c r="Z32" s="471">
        <f t="shared" si="7"/>
        <v>0</v>
      </c>
      <c r="AA32" s="471">
        <f t="shared" si="7"/>
        <v>0</v>
      </c>
      <c r="AB32" s="471">
        <f t="shared" si="7"/>
        <v>0</v>
      </c>
      <c r="AC32" s="471">
        <f t="shared" si="7"/>
        <v>0</v>
      </c>
      <c r="AD32" s="471">
        <f t="shared" si="7"/>
        <v>0</v>
      </c>
      <c r="AE32" s="471">
        <f t="shared" si="7"/>
        <v>0</v>
      </c>
      <c r="AF32" s="471">
        <f t="shared" si="7"/>
        <v>0</v>
      </c>
      <c r="AG32" s="471">
        <f t="shared" si="7"/>
        <v>0</v>
      </c>
      <c r="AH32" s="471">
        <f t="shared" si="7"/>
        <v>0</v>
      </c>
      <c r="AI32" s="471">
        <f t="shared" si="7"/>
        <v>0</v>
      </c>
      <c r="AJ32" s="471">
        <f t="shared" si="7"/>
        <v>0</v>
      </c>
      <c r="AK32" s="471">
        <f t="shared" si="7"/>
        <v>0</v>
      </c>
      <c r="AL32" s="471">
        <f t="shared" si="7"/>
        <v>0</v>
      </c>
      <c r="AM32" s="471">
        <f t="shared" si="7"/>
        <v>0</v>
      </c>
      <c r="AN32" s="471">
        <f t="shared" si="7"/>
        <v>0</v>
      </c>
      <c r="AO32" s="471">
        <f t="shared" si="7"/>
        <v>0</v>
      </c>
      <c r="AP32" s="471">
        <f t="shared" si="7"/>
        <v>0</v>
      </c>
      <c r="AQ32" s="471">
        <f t="shared" si="7"/>
        <v>0</v>
      </c>
      <c r="AR32" s="471">
        <f t="shared" si="7"/>
        <v>0</v>
      </c>
      <c r="AS32" s="471">
        <f t="shared" si="7"/>
        <v>0</v>
      </c>
      <c r="AT32" s="471">
        <f t="shared" si="7"/>
        <v>0</v>
      </c>
      <c r="AU32" s="471">
        <f t="shared" si="7"/>
        <v>0</v>
      </c>
      <c r="AV32" s="471">
        <f t="shared" si="7"/>
        <v>0</v>
      </c>
      <c r="AW32" s="471">
        <f t="shared" si="7"/>
        <v>0</v>
      </c>
      <c r="AX32" s="471">
        <f t="shared" si="7"/>
        <v>0</v>
      </c>
      <c r="AY32" s="471">
        <f t="shared" si="7"/>
        <v>0</v>
      </c>
      <c r="AZ32" s="471">
        <f t="shared" si="7"/>
        <v>0</v>
      </c>
      <c r="BA32" s="471">
        <f t="shared" si="7"/>
        <v>0</v>
      </c>
      <c r="BB32" s="471">
        <f t="shared" si="7"/>
        <v>0</v>
      </c>
      <c r="BC32" s="471">
        <f t="shared" si="7"/>
        <v>0</v>
      </c>
      <c r="BD32" s="471">
        <f t="shared" si="7"/>
        <v>0</v>
      </c>
      <c r="BE32" s="471">
        <f t="shared" si="7"/>
        <v>0</v>
      </c>
      <c r="BF32" s="471">
        <f t="shared" si="7"/>
        <v>0</v>
      </c>
      <c r="BG32" s="471">
        <f t="shared" si="7"/>
        <v>0</v>
      </c>
      <c r="BH32" s="471">
        <f t="shared" si="7"/>
        <v>0</v>
      </c>
      <c r="BI32" s="471">
        <f t="shared" si="7"/>
        <v>0</v>
      </c>
      <c r="BJ32" s="471">
        <f t="shared" si="7"/>
        <v>0</v>
      </c>
      <c r="BK32" s="471">
        <f t="shared" si="7"/>
        <v>0</v>
      </c>
      <c r="BL32" s="471">
        <f t="shared" si="7"/>
        <v>0</v>
      </c>
      <c r="BM32" s="471">
        <f t="shared" si="7"/>
        <v>0</v>
      </c>
      <c r="BN32" s="471">
        <f t="shared" si="7"/>
        <v>0</v>
      </c>
      <c r="BO32" s="471">
        <f t="shared" si="7"/>
        <v>0</v>
      </c>
      <c r="BP32" s="471">
        <f t="shared" si="7"/>
        <v>0</v>
      </c>
      <c r="BQ32" s="471">
        <f t="shared" si="7"/>
        <v>0</v>
      </c>
      <c r="BR32" s="471">
        <f>BR17*3.6</f>
        <v>0</v>
      </c>
      <c r="BS32" s="471">
        <f>BS17*3.6</f>
        <v>0</v>
      </c>
      <c r="BT32" s="471">
        <f>BT17*3.6</f>
        <v>0</v>
      </c>
      <c r="BU32" s="471">
        <f>BU17*3.6</f>
        <v>0</v>
      </c>
      <c r="BV32" s="471">
        <f>BV17*3.6</f>
        <v>0</v>
      </c>
      <c r="BW32" s="466"/>
    </row>
    <row r="33" spans="1:75" outlineLevel="1">
      <c r="A33" s="216"/>
      <c r="B33" s="456"/>
      <c r="C33" s="457" t="s">
        <v>25</v>
      </c>
      <c r="D33" s="455" t="s">
        <v>99</v>
      </c>
      <c r="E33" s="471">
        <f t="shared" ref="E33:BQ33" si="8">SUM(E31:E32)</f>
        <v>0</v>
      </c>
      <c r="F33" s="471">
        <f>SUM(F31:F32)</f>
        <v>0</v>
      </c>
      <c r="G33" s="471">
        <f t="shared" si="8"/>
        <v>0</v>
      </c>
      <c r="H33" s="471">
        <f t="shared" si="8"/>
        <v>0</v>
      </c>
      <c r="I33" s="471">
        <f t="shared" si="8"/>
        <v>0</v>
      </c>
      <c r="J33" s="471">
        <f t="shared" si="8"/>
        <v>0</v>
      </c>
      <c r="K33" s="471">
        <f t="shared" si="8"/>
        <v>0</v>
      </c>
      <c r="L33" s="471">
        <f t="shared" si="8"/>
        <v>0</v>
      </c>
      <c r="M33" s="471">
        <f t="shared" si="8"/>
        <v>0</v>
      </c>
      <c r="N33" s="471">
        <f t="shared" si="8"/>
        <v>0</v>
      </c>
      <c r="O33" s="471">
        <f t="shared" si="8"/>
        <v>0</v>
      </c>
      <c r="P33" s="471">
        <f t="shared" si="8"/>
        <v>0</v>
      </c>
      <c r="Q33" s="471">
        <f t="shared" si="8"/>
        <v>0</v>
      </c>
      <c r="R33" s="471">
        <f t="shared" si="8"/>
        <v>0</v>
      </c>
      <c r="S33" s="471">
        <f t="shared" si="8"/>
        <v>0</v>
      </c>
      <c r="T33" s="471">
        <f t="shared" si="8"/>
        <v>0</v>
      </c>
      <c r="U33" s="471">
        <f t="shared" si="8"/>
        <v>0</v>
      </c>
      <c r="V33" s="471">
        <f t="shared" si="8"/>
        <v>0</v>
      </c>
      <c r="W33" s="471">
        <f t="shared" si="8"/>
        <v>0</v>
      </c>
      <c r="X33" s="471">
        <f t="shared" si="8"/>
        <v>0</v>
      </c>
      <c r="Y33" s="471">
        <f t="shared" si="8"/>
        <v>0</v>
      </c>
      <c r="Z33" s="471">
        <f t="shared" si="8"/>
        <v>0</v>
      </c>
      <c r="AA33" s="471">
        <f t="shared" si="8"/>
        <v>0</v>
      </c>
      <c r="AB33" s="471">
        <f t="shared" si="8"/>
        <v>0</v>
      </c>
      <c r="AC33" s="471">
        <f t="shared" si="8"/>
        <v>0</v>
      </c>
      <c r="AD33" s="471">
        <f t="shared" si="8"/>
        <v>0</v>
      </c>
      <c r="AE33" s="471">
        <f t="shared" si="8"/>
        <v>0</v>
      </c>
      <c r="AF33" s="471">
        <f t="shared" si="8"/>
        <v>0</v>
      </c>
      <c r="AG33" s="471">
        <f t="shared" si="8"/>
        <v>0</v>
      </c>
      <c r="AH33" s="471">
        <f t="shared" si="8"/>
        <v>0</v>
      </c>
      <c r="AI33" s="471">
        <f t="shared" si="8"/>
        <v>0</v>
      </c>
      <c r="AJ33" s="471">
        <f t="shared" si="8"/>
        <v>0</v>
      </c>
      <c r="AK33" s="471">
        <f t="shared" si="8"/>
        <v>0</v>
      </c>
      <c r="AL33" s="471">
        <f t="shared" si="8"/>
        <v>0</v>
      </c>
      <c r="AM33" s="471">
        <f t="shared" si="8"/>
        <v>0</v>
      </c>
      <c r="AN33" s="471">
        <f t="shared" si="8"/>
        <v>0</v>
      </c>
      <c r="AO33" s="471">
        <f t="shared" si="8"/>
        <v>0</v>
      </c>
      <c r="AP33" s="471">
        <f t="shared" si="8"/>
        <v>0</v>
      </c>
      <c r="AQ33" s="471">
        <f t="shared" si="8"/>
        <v>0</v>
      </c>
      <c r="AR33" s="471">
        <f t="shared" si="8"/>
        <v>0</v>
      </c>
      <c r="AS33" s="471">
        <f t="shared" si="8"/>
        <v>0</v>
      </c>
      <c r="AT33" s="471">
        <f t="shared" si="8"/>
        <v>0</v>
      </c>
      <c r="AU33" s="471">
        <f t="shared" si="8"/>
        <v>0</v>
      </c>
      <c r="AV33" s="471">
        <f t="shared" si="8"/>
        <v>0</v>
      </c>
      <c r="AW33" s="471">
        <f t="shared" si="8"/>
        <v>0</v>
      </c>
      <c r="AX33" s="471">
        <f t="shared" si="8"/>
        <v>0</v>
      </c>
      <c r="AY33" s="471">
        <f t="shared" si="8"/>
        <v>0</v>
      </c>
      <c r="AZ33" s="471">
        <f t="shared" si="8"/>
        <v>0</v>
      </c>
      <c r="BA33" s="471">
        <f t="shared" si="8"/>
        <v>0</v>
      </c>
      <c r="BB33" s="471">
        <f t="shared" si="8"/>
        <v>0</v>
      </c>
      <c r="BC33" s="471">
        <f t="shared" si="8"/>
        <v>0</v>
      </c>
      <c r="BD33" s="471">
        <f t="shared" si="8"/>
        <v>0</v>
      </c>
      <c r="BE33" s="471">
        <f t="shared" si="8"/>
        <v>0</v>
      </c>
      <c r="BF33" s="471">
        <f t="shared" si="8"/>
        <v>0</v>
      </c>
      <c r="BG33" s="471">
        <f t="shared" si="8"/>
        <v>0</v>
      </c>
      <c r="BH33" s="471">
        <f t="shared" si="8"/>
        <v>0</v>
      </c>
      <c r="BI33" s="471">
        <f t="shared" si="8"/>
        <v>0</v>
      </c>
      <c r="BJ33" s="471">
        <f t="shared" si="8"/>
        <v>0</v>
      </c>
      <c r="BK33" s="471">
        <f t="shared" si="8"/>
        <v>0</v>
      </c>
      <c r="BL33" s="471">
        <f t="shared" si="8"/>
        <v>0</v>
      </c>
      <c r="BM33" s="471">
        <f t="shared" si="8"/>
        <v>0</v>
      </c>
      <c r="BN33" s="471">
        <f t="shared" si="8"/>
        <v>0</v>
      </c>
      <c r="BO33" s="471">
        <f t="shared" si="8"/>
        <v>0</v>
      </c>
      <c r="BP33" s="471">
        <f t="shared" si="8"/>
        <v>0</v>
      </c>
      <c r="BQ33" s="471">
        <f t="shared" si="8"/>
        <v>0</v>
      </c>
      <c r="BR33" s="471">
        <f>SUM(BR31:BR32)</f>
        <v>0</v>
      </c>
      <c r="BS33" s="471">
        <f>SUM(BS31:BS32)</f>
        <v>0</v>
      </c>
      <c r="BT33" s="471">
        <f>SUM(BT31:BT32)</f>
        <v>0</v>
      </c>
      <c r="BU33" s="471">
        <f>SUM(BU31:BU32)</f>
        <v>0</v>
      </c>
      <c r="BV33" s="471">
        <f>SUM(BV31:BV32)</f>
        <v>0</v>
      </c>
      <c r="BW33" s="466"/>
    </row>
    <row r="34" spans="1:75" outlineLevel="1">
      <c r="A34" s="158"/>
      <c r="B34" s="456"/>
      <c r="C34" s="457" t="s">
        <v>3527</v>
      </c>
      <c r="D34" s="455"/>
      <c r="E34" s="472" t="str">
        <f>IF(E18=0,"0",E32/(E32+E31*(1/2.17)))</f>
        <v>0</v>
      </c>
      <c r="F34" s="472" t="str">
        <f t="shared" ref="F34:BQ34" si="9">IF(F18=0,"0",F32/(F32+F31*(1/2.17)))</f>
        <v>0</v>
      </c>
      <c r="G34" s="472" t="str">
        <f t="shared" si="9"/>
        <v>0</v>
      </c>
      <c r="H34" s="472" t="str">
        <f t="shared" si="9"/>
        <v>0</v>
      </c>
      <c r="I34" s="472" t="str">
        <f t="shared" si="9"/>
        <v>0</v>
      </c>
      <c r="J34" s="472" t="str">
        <f t="shared" si="9"/>
        <v>0</v>
      </c>
      <c r="K34" s="472" t="str">
        <f t="shared" si="9"/>
        <v>0</v>
      </c>
      <c r="L34" s="472" t="str">
        <f t="shared" si="9"/>
        <v>0</v>
      </c>
      <c r="M34" s="472" t="str">
        <f t="shared" si="9"/>
        <v>0</v>
      </c>
      <c r="N34" s="472" t="str">
        <f t="shared" si="9"/>
        <v>0</v>
      </c>
      <c r="O34" s="472" t="str">
        <f t="shared" si="9"/>
        <v>0</v>
      </c>
      <c r="P34" s="472" t="str">
        <f t="shared" si="9"/>
        <v>0</v>
      </c>
      <c r="Q34" s="472" t="str">
        <f t="shared" si="9"/>
        <v>0</v>
      </c>
      <c r="R34" s="472" t="str">
        <f t="shared" si="9"/>
        <v>0</v>
      </c>
      <c r="S34" s="472" t="str">
        <f t="shared" si="9"/>
        <v>0</v>
      </c>
      <c r="T34" s="472" t="str">
        <f t="shared" si="9"/>
        <v>0</v>
      </c>
      <c r="U34" s="472" t="str">
        <f t="shared" si="9"/>
        <v>0</v>
      </c>
      <c r="V34" s="472" t="str">
        <f t="shared" si="9"/>
        <v>0</v>
      </c>
      <c r="W34" s="472" t="str">
        <f t="shared" si="9"/>
        <v>0</v>
      </c>
      <c r="X34" s="472" t="str">
        <f t="shared" si="9"/>
        <v>0</v>
      </c>
      <c r="Y34" s="472" t="str">
        <f t="shared" si="9"/>
        <v>0</v>
      </c>
      <c r="Z34" s="472" t="str">
        <f t="shared" si="9"/>
        <v>0</v>
      </c>
      <c r="AA34" s="472" t="str">
        <f t="shared" si="9"/>
        <v>0</v>
      </c>
      <c r="AB34" s="472" t="str">
        <f t="shared" si="9"/>
        <v>0</v>
      </c>
      <c r="AC34" s="472" t="str">
        <f t="shared" si="9"/>
        <v>0</v>
      </c>
      <c r="AD34" s="472" t="str">
        <f t="shared" si="9"/>
        <v>0</v>
      </c>
      <c r="AE34" s="472" t="str">
        <f t="shared" si="9"/>
        <v>0</v>
      </c>
      <c r="AF34" s="472" t="str">
        <f t="shared" si="9"/>
        <v>0</v>
      </c>
      <c r="AG34" s="472" t="str">
        <f t="shared" si="9"/>
        <v>0</v>
      </c>
      <c r="AH34" s="472" t="str">
        <f t="shared" si="9"/>
        <v>0</v>
      </c>
      <c r="AI34" s="472" t="str">
        <f t="shared" si="9"/>
        <v>0</v>
      </c>
      <c r="AJ34" s="472" t="str">
        <f t="shared" si="9"/>
        <v>0</v>
      </c>
      <c r="AK34" s="472" t="str">
        <f t="shared" si="9"/>
        <v>0</v>
      </c>
      <c r="AL34" s="472" t="str">
        <f t="shared" si="9"/>
        <v>0</v>
      </c>
      <c r="AM34" s="472" t="str">
        <f t="shared" si="9"/>
        <v>0</v>
      </c>
      <c r="AN34" s="472" t="str">
        <f t="shared" si="9"/>
        <v>0</v>
      </c>
      <c r="AO34" s="472" t="str">
        <f t="shared" si="9"/>
        <v>0</v>
      </c>
      <c r="AP34" s="472" t="str">
        <f t="shared" si="9"/>
        <v>0</v>
      </c>
      <c r="AQ34" s="472" t="str">
        <f t="shared" si="9"/>
        <v>0</v>
      </c>
      <c r="AR34" s="472" t="str">
        <f t="shared" si="9"/>
        <v>0</v>
      </c>
      <c r="AS34" s="472" t="str">
        <f t="shared" si="9"/>
        <v>0</v>
      </c>
      <c r="AT34" s="472" t="str">
        <f t="shared" si="9"/>
        <v>0</v>
      </c>
      <c r="AU34" s="472" t="str">
        <f t="shared" si="9"/>
        <v>0</v>
      </c>
      <c r="AV34" s="472" t="str">
        <f t="shared" si="9"/>
        <v>0</v>
      </c>
      <c r="AW34" s="472" t="str">
        <f t="shared" si="9"/>
        <v>0</v>
      </c>
      <c r="AX34" s="472" t="str">
        <f t="shared" si="9"/>
        <v>0</v>
      </c>
      <c r="AY34" s="472" t="str">
        <f t="shared" si="9"/>
        <v>0</v>
      </c>
      <c r="AZ34" s="472" t="str">
        <f t="shared" si="9"/>
        <v>0</v>
      </c>
      <c r="BA34" s="472" t="str">
        <f t="shared" si="9"/>
        <v>0</v>
      </c>
      <c r="BB34" s="472" t="str">
        <f t="shared" si="9"/>
        <v>0</v>
      </c>
      <c r="BC34" s="472" t="str">
        <f t="shared" si="9"/>
        <v>0</v>
      </c>
      <c r="BD34" s="472" t="str">
        <f t="shared" si="9"/>
        <v>0</v>
      </c>
      <c r="BE34" s="472" t="str">
        <f t="shared" si="9"/>
        <v>0</v>
      </c>
      <c r="BF34" s="472" t="str">
        <f t="shared" si="9"/>
        <v>0</v>
      </c>
      <c r="BG34" s="472" t="str">
        <f t="shared" si="9"/>
        <v>0</v>
      </c>
      <c r="BH34" s="472" t="str">
        <f t="shared" si="9"/>
        <v>0</v>
      </c>
      <c r="BI34" s="472" t="str">
        <f t="shared" si="9"/>
        <v>0</v>
      </c>
      <c r="BJ34" s="472" t="str">
        <f t="shared" si="9"/>
        <v>0</v>
      </c>
      <c r="BK34" s="472" t="str">
        <f t="shared" si="9"/>
        <v>0</v>
      </c>
      <c r="BL34" s="472" t="str">
        <f t="shared" si="9"/>
        <v>0</v>
      </c>
      <c r="BM34" s="472" t="str">
        <f t="shared" si="9"/>
        <v>0</v>
      </c>
      <c r="BN34" s="472" t="str">
        <f t="shared" si="9"/>
        <v>0</v>
      </c>
      <c r="BO34" s="472" t="str">
        <f t="shared" si="9"/>
        <v>0</v>
      </c>
      <c r="BP34" s="472" t="str">
        <f t="shared" si="9"/>
        <v>0</v>
      </c>
      <c r="BQ34" s="472" t="str">
        <f t="shared" si="9"/>
        <v>0</v>
      </c>
      <c r="BR34" s="472" t="str">
        <f>IF(BR18=0,"0",BR32/(BR32+BR31*(1/2.17)))</f>
        <v>0</v>
      </c>
      <c r="BS34" s="472" t="str">
        <f>IF(BS18=0,"0",BS32/(BS32+BS31*(1/2.17)))</f>
        <v>0</v>
      </c>
      <c r="BT34" s="472" t="str">
        <f>IF(BT18=0,"0",BT32/(BT32+BT31*(1/2.17)))</f>
        <v>0</v>
      </c>
      <c r="BU34" s="472" t="str">
        <f>IF(BU18=0,"0",BU32/(BU32+BU31*(1/2.17)))</f>
        <v>0</v>
      </c>
      <c r="BV34" s="472" t="str">
        <f>IF(BV18=0,"0",BV32/(BV32+BV31*(1/2.17)))</f>
        <v>0</v>
      </c>
      <c r="BW34" s="473"/>
    </row>
    <row r="35" spans="1:75" ht="24">
      <c r="A35" s="158"/>
      <c r="B35" s="474"/>
      <c r="C35" s="457" t="s">
        <v>3529</v>
      </c>
      <c r="D35" s="455" t="s">
        <v>97</v>
      </c>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70"/>
    </row>
    <row r="36" spans="1:75">
      <c r="A36" s="158"/>
      <c r="B36" s="474"/>
      <c r="C36" s="475" t="s">
        <v>3530</v>
      </c>
      <c r="D36" s="47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470"/>
    </row>
    <row r="37" spans="1:75" ht="21" outlineLevel="1">
      <c r="A37" s="216"/>
      <c r="B37" s="477"/>
      <c r="C37" s="901" t="s">
        <v>3534</v>
      </c>
      <c r="D37" s="408"/>
      <c r="E37" s="478">
        <f>IF(AND(E11="C:他社",E16&lt;&gt;0,E16&lt;&gt;"-"),1,0)</f>
        <v>0</v>
      </c>
      <c r="F37" s="478">
        <f t="shared" ref="F37:BQ37" si="10">IF(AND(F11="C:他社",F16&lt;&gt;0,F16&lt;&gt;"-"),1,0)</f>
        <v>0</v>
      </c>
      <c r="G37" s="478">
        <f t="shared" si="10"/>
        <v>0</v>
      </c>
      <c r="H37" s="478">
        <f t="shared" si="10"/>
        <v>0</v>
      </c>
      <c r="I37" s="478">
        <f t="shared" si="10"/>
        <v>0</v>
      </c>
      <c r="J37" s="478">
        <f t="shared" si="10"/>
        <v>0</v>
      </c>
      <c r="K37" s="478">
        <f t="shared" si="10"/>
        <v>0</v>
      </c>
      <c r="L37" s="478">
        <f t="shared" si="10"/>
        <v>0</v>
      </c>
      <c r="M37" s="478">
        <f t="shared" si="10"/>
        <v>0</v>
      </c>
      <c r="N37" s="478">
        <f t="shared" si="10"/>
        <v>0</v>
      </c>
      <c r="O37" s="478">
        <f t="shared" si="10"/>
        <v>0</v>
      </c>
      <c r="P37" s="478">
        <f t="shared" si="10"/>
        <v>0</v>
      </c>
      <c r="Q37" s="478">
        <f t="shared" si="10"/>
        <v>0</v>
      </c>
      <c r="R37" s="478">
        <f t="shared" si="10"/>
        <v>0</v>
      </c>
      <c r="S37" s="478">
        <f t="shared" si="10"/>
        <v>0</v>
      </c>
      <c r="T37" s="478">
        <f t="shared" si="10"/>
        <v>0</v>
      </c>
      <c r="U37" s="478">
        <f t="shared" si="10"/>
        <v>0</v>
      </c>
      <c r="V37" s="478">
        <f t="shared" si="10"/>
        <v>0</v>
      </c>
      <c r="W37" s="478">
        <f t="shared" si="10"/>
        <v>0</v>
      </c>
      <c r="X37" s="478">
        <f t="shared" si="10"/>
        <v>0</v>
      </c>
      <c r="Y37" s="478">
        <f t="shared" si="10"/>
        <v>0</v>
      </c>
      <c r="Z37" s="478">
        <f t="shared" si="10"/>
        <v>0</v>
      </c>
      <c r="AA37" s="478">
        <f t="shared" si="10"/>
        <v>0</v>
      </c>
      <c r="AB37" s="478">
        <f t="shared" si="10"/>
        <v>0</v>
      </c>
      <c r="AC37" s="478">
        <f t="shared" si="10"/>
        <v>0</v>
      </c>
      <c r="AD37" s="478">
        <f t="shared" si="10"/>
        <v>0</v>
      </c>
      <c r="AE37" s="478">
        <f t="shared" si="10"/>
        <v>0</v>
      </c>
      <c r="AF37" s="478">
        <f t="shared" si="10"/>
        <v>0</v>
      </c>
      <c r="AG37" s="478">
        <f t="shared" si="10"/>
        <v>0</v>
      </c>
      <c r="AH37" s="478">
        <f t="shared" si="10"/>
        <v>0</v>
      </c>
      <c r="AI37" s="478">
        <f t="shared" si="10"/>
        <v>0</v>
      </c>
      <c r="AJ37" s="478">
        <f t="shared" si="10"/>
        <v>0</v>
      </c>
      <c r="AK37" s="478">
        <f t="shared" si="10"/>
        <v>0</v>
      </c>
      <c r="AL37" s="478">
        <f t="shared" si="10"/>
        <v>0</v>
      </c>
      <c r="AM37" s="478">
        <f t="shared" si="10"/>
        <v>0</v>
      </c>
      <c r="AN37" s="478">
        <f t="shared" si="10"/>
        <v>0</v>
      </c>
      <c r="AO37" s="478">
        <f t="shared" si="10"/>
        <v>0</v>
      </c>
      <c r="AP37" s="478">
        <f t="shared" si="10"/>
        <v>0</v>
      </c>
      <c r="AQ37" s="478">
        <f t="shared" si="10"/>
        <v>0</v>
      </c>
      <c r="AR37" s="478">
        <f t="shared" si="10"/>
        <v>0</v>
      </c>
      <c r="AS37" s="478">
        <f t="shared" si="10"/>
        <v>0</v>
      </c>
      <c r="AT37" s="478">
        <f t="shared" si="10"/>
        <v>0</v>
      </c>
      <c r="AU37" s="478">
        <f t="shared" si="10"/>
        <v>0</v>
      </c>
      <c r="AV37" s="478">
        <f t="shared" si="10"/>
        <v>0</v>
      </c>
      <c r="AW37" s="478">
        <f t="shared" si="10"/>
        <v>0</v>
      </c>
      <c r="AX37" s="478">
        <f t="shared" si="10"/>
        <v>0</v>
      </c>
      <c r="AY37" s="478">
        <f t="shared" si="10"/>
        <v>0</v>
      </c>
      <c r="AZ37" s="478">
        <f t="shared" si="10"/>
        <v>0</v>
      </c>
      <c r="BA37" s="478">
        <f t="shared" si="10"/>
        <v>0</v>
      </c>
      <c r="BB37" s="478">
        <f t="shared" si="10"/>
        <v>0</v>
      </c>
      <c r="BC37" s="478">
        <f t="shared" si="10"/>
        <v>0</v>
      </c>
      <c r="BD37" s="478">
        <f t="shared" si="10"/>
        <v>0</v>
      </c>
      <c r="BE37" s="478">
        <f t="shared" si="10"/>
        <v>0</v>
      </c>
      <c r="BF37" s="478">
        <f t="shared" si="10"/>
        <v>0</v>
      </c>
      <c r="BG37" s="478">
        <f t="shared" si="10"/>
        <v>0</v>
      </c>
      <c r="BH37" s="478">
        <f t="shared" si="10"/>
        <v>0</v>
      </c>
      <c r="BI37" s="478">
        <f t="shared" si="10"/>
        <v>0</v>
      </c>
      <c r="BJ37" s="478">
        <f t="shared" si="10"/>
        <v>0</v>
      </c>
      <c r="BK37" s="478">
        <f t="shared" si="10"/>
        <v>0</v>
      </c>
      <c r="BL37" s="478">
        <f t="shared" si="10"/>
        <v>0</v>
      </c>
      <c r="BM37" s="478">
        <f t="shared" si="10"/>
        <v>0</v>
      </c>
      <c r="BN37" s="478">
        <f t="shared" si="10"/>
        <v>0</v>
      </c>
      <c r="BO37" s="478">
        <f t="shared" si="10"/>
        <v>0</v>
      </c>
      <c r="BP37" s="478">
        <f t="shared" si="10"/>
        <v>0</v>
      </c>
      <c r="BQ37" s="478">
        <f t="shared" si="10"/>
        <v>0</v>
      </c>
      <c r="BR37" s="478">
        <f t="shared" ref="BR37:BV37" si="11">IF(AND(BR11="C:他社",BR16&lt;&gt;0,BR16&lt;&gt;"-"),1,0)</f>
        <v>0</v>
      </c>
      <c r="BS37" s="478">
        <f t="shared" si="11"/>
        <v>0</v>
      </c>
      <c r="BT37" s="478">
        <f t="shared" si="11"/>
        <v>0</v>
      </c>
      <c r="BU37" s="478">
        <f t="shared" si="11"/>
        <v>0</v>
      </c>
      <c r="BV37" s="478">
        <f t="shared" si="11"/>
        <v>0</v>
      </c>
      <c r="BW37" s="462"/>
    </row>
    <row r="38" spans="1:75" outlineLevel="1">
      <c r="A38" s="216"/>
      <c r="B38" s="477"/>
      <c r="C38" s="414" t="s">
        <v>3521</v>
      </c>
      <c r="D38" s="408"/>
      <c r="E38" s="479" t="str">
        <f>IF(E37=1,"補機分控除","-")</f>
        <v>-</v>
      </c>
      <c r="F38" s="479" t="str">
        <f t="shared" ref="F38:BQ38" si="12">IF(F37=1,"補機分控除","-")</f>
        <v>-</v>
      </c>
      <c r="G38" s="479" t="str">
        <f t="shared" si="12"/>
        <v>-</v>
      </c>
      <c r="H38" s="479" t="str">
        <f t="shared" si="12"/>
        <v>-</v>
      </c>
      <c r="I38" s="479" t="str">
        <f t="shared" si="12"/>
        <v>-</v>
      </c>
      <c r="J38" s="479" t="str">
        <f t="shared" si="12"/>
        <v>-</v>
      </c>
      <c r="K38" s="479" t="str">
        <f t="shared" si="12"/>
        <v>-</v>
      </c>
      <c r="L38" s="479" t="str">
        <f t="shared" si="12"/>
        <v>-</v>
      </c>
      <c r="M38" s="479" t="str">
        <f t="shared" si="12"/>
        <v>-</v>
      </c>
      <c r="N38" s="479" t="str">
        <f t="shared" si="12"/>
        <v>-</v>
      </c>
      <c r="O38" s="479" t="str">
        <f t="shared" si="12"/>
        <v>-</v>
      </c>
      <c r="P38" s="479" t="str">
        <f t="shared" si="12"/>
        <v>-</v>
      </c>
      <c r="Q38" s="479" t="str">
        <f t="shared" si="12"/>
        <v>-</v>
      </c>
      <c r="R38" s="479" t="str">
        <f t="shared" si="12"/>
        <v>-</v>
      </c>
      <c r="S38" s="479" t="str">
        <f t="shared" si="12"/>
        <v>-</v>
      </c>
      <c r="T38" s="479" t="str">
        <f t="shared" si="12"/>
        <v>-</v>
      </c>
      <c r="U38" s="479" t="str">
        <f t="shared" si="12"/>
        <v>-</v>
      </c>
      <c r="V38" s="479" t="str">
        <f t="shared" si="12"/>
        <v>-</v>
      </c>
      <c r="W38" s="479" t="str">
        <f t="shared" si="12"/>
        <v>-</v>
      </c>
      <c r="X38" s="479" t="str">
        <f t="shared" si="12"/>
        <v>-</v>
      </c>
      <c r="Y38" s="479" t="str">
        <f t="shared" si="12"/>
        <v>-</v>
      </c>
      <c r="Z38" s="479" t="str">
        <f t="shared" si="12"/>
        <v>-</v>
      </c>
      <c r="AA38" s="479" t="str">
        <f t="shared" si="12"/>
        <v>-</v>
      </c>
      <c r="AB38" s="479" t="str">
        <f t="shared" si="12"/>
        <v>-</v>
      </c>
      <c r="AC38" s="479" t="str">
        <f t="shared" si="12"/>
        <v>-</v>
      </c>
      <c r="AD38" s="479" t="str">
        <f t="shared" si="12"/>
        <v>-</v>
      </c>
      <c r="AE38" s="479" t="str">
        <f t="shared" si="12"/>
        <v>-</v>
      </c>
      <c r="AF38" s="479" t="str">
        <f t="shared" si="12"/>
        <v>-</v>
      </c>
      <c r="AG38" s="479" t="str">
        <f t="shared" si="12"/>
        <v>-</v>
      </c>
      <c r="AH38" s="479" t="str">
        <f t="shared" si="12"/>
        <v>-</v>
      </c>
      <c r="AI38" s="479" t="str">
        <f t="shared" si="12"/>
        <v>-</v>
      </c>
      <c r="AJ38" s="479" t="str">
        <f t="shared" si="12"/>
        <v>-</v>
      </c>
      <c r="AK38" s="479" t="str">
        <f t="shared" si="12"/>
        <v>-</v>
      </c>
      <c r="AL38" s="479" t="str">
        <f t="shared" si="12"/>
        <v>-</v>
      </c>
      <c r="AM38" s="479" t="str">
        <f t="shared" si="12"/>
        <v>-</v>
      </c>
      <c r="AN38" s="479" t="str">
        <f t="shared" si="12"/>
        <v>-</v>
      </c>
      <c r="AO38" s="479" t="str">
        <f t="shared" si="12"/>
        <v>-</v>
      </c>
      <c r="AP38" s="479" t="str">
        <f t="shared" si="12"/>
        <v>-</v>
      </c>
      <c r="AQ38" s="479" t="str">
        <f t="shared" si="12"/>
        <v>-</v>
      </c>
      <c r="AR38" s="479" t="str">
        <f t="shared" si="12"/>
        <v>-</v>
      </c>
      <c r="AS38" s="479" t="str">
        <f t="shared" si="12"/>
        <v>-</v>
      </c>
      <c r="AT38" s="479" t="str">
        <f t="shared" si="12"/>
        <v>-</v>
      </c>
      <c r="AU38" s="479" t="str">
        <f t="shared" si="12"/>
        <v>-</v>
      </c>
      <c r="AV38" s="479" t="str">
        <f t="shared" si="12"/>
        <v>-</v>
      </c>
      <c r="AW38" s="479" t="str">
        <f t="shared" si="12"/>
        <v>-</v>
      </c>
      <c r="AX38" s="479" t="str">
        <f t="shared" si="12"/>
        <v>-</v>
      </c>
      <c r="AY38" s="479" t="str">
        <f t="shared" si="12"/>
        <v>-</v>
      </c>
      <c r="AZ38" s="479" t="str">
        <f t="shared" si="12"/>
        <v>-</v>
      </c>
      <c r="BA38" s="479" t="str">
        <f t="shared" si="12"/>
        <v>-</v>
      </c>
      <c r="BB38" s="479" t="str">
        <f t="shared" si="12"/>
        <v>-</v>
      </c>
      <c r="BC38" s="479" t="str">
        <f t="shared" si="12"/>
        <v>-</v>
      </c>
      <c r="BD38" s="479" t="str">
        <f t="shared" si="12"/>
        <v>-</v>
      </c>
      <c r="BE38" s="479" t="str">
        <f t="shared" si="12"/>
        <v>-</v>
      </c>
      <c r="BF38" s="479" t="str">
        <f t="shared" si="12"/>
        <v>-</v>
      </c>
      <c r="BG38" s="479" t="str">
        <f t="shared" si="12"/>
        <v>-</v>
      </c>
      <c r="BH38" s="479" t="str">
        <f t="shared" si="12"/>
        <v>-</v>
      </c>
      <c r="BI38" s="479" t="str">
        <f t="shared" si="12"/>
        <v>-</v>
      </c>
      <c r="BJ38" s="479" t="str">
        <f t="shared" si="12"/>
        <v>-</v>
      </c>
      <c r="BK38" s="479" t="str">
        <f t="shared" si="12"/>
        <v>-</v>
      </c>
      <c r="BL38" s="479" t="str">
        <f t="shared" si="12"/>
        <v>-</v>
      </c>
      <c r="BM38" s="479" t="str">
        <f t="shared" si="12"/>
        <v>-</v>
      </c>
      <c r="BN38" s="479" t="str">
        <f t="shared" si="12"/>
        <v>-</v>
      </c>
      <c r="BO38" s="479" t="str">
        <f t="shared" si="12"/>
        <v>-</v>
      </c>
      <c r="BP38" s="479" t="str">
        <f t="shared" si="12"/>
        <v>-</v>
      </c>
      <c r="BQ38" s="479" t="str">
        <f t="shared" si="12"/>
        <v>-</v>
      </c>
      <c r="BR38" s="479" t="str">
        <f>IF(BR37=1,"補機分控除","-")</f>
        <v>-</v>
      </c>
      <c r="BS38" s="479" t="str">
        <f>IF(BS37=1,"補機分控除","-")</f>
        <v>-</v>
      </c>
      <c r="BT38" s="479" t="str">
        <f>IF(BT37=1,"補機分控除","-")</f>
        <v>-</v>
      </c>
      <c r="BU38" s="479" t="str">
        <f>IF(BU37=1,"補機分控除","-")</f>
        <v>-</v>
      </c>
      <c r="BV38" s="479" t="str">
        <f>IF(BV37=1,"補機分控除","-")</f>
        <v>-</v>
      </c>
      <c r="BW38" s="480"/>
    </row>
    <row r="39" spans="1:75" outlineLevel="1">
      <c r="A39" s="158"/>
      <c r="B39" s="397"/>
      <c r="C39" s="414" t="s">
        <v>148</v>
      </c>
      <c r="D39" s="408"/>
      <c r="E39" s="469">
        <f t="shared" ref="E39:AJ39" si="13">IF(E37=1,SUM(E16,E35),E35)</f>
        <v>0</v>
      </c>
      <c r="F39" s="469">
        <f t="shared" si="13"/>
        <v>0</v>
      </c>
      <c r="G39" s="469">
        <f t="shared" si="13"/>
        <v>0</v>
      </c>
      <c r="H39" s="469">
        <f t="shared" si="13"/>
        <v>0</v>
      </c>
      <c r="I39" s="469">
        <f t="shared" si="13"/>
        <v>0</v>
      </c>
      <c r="J39" s="469">
        <f t="shared" si="13"/>
        <v>0</v>
      </c>
      <c r="K39" s="469">
        <f t="shared" si="13"/>
        <v>0</v>
      </c>
      <c r="L39" s="469">
        <f t="shared" si="13"/>
        <v>0</v>
      </c>
      <c r="M39" s="469">
        <f t="shared" si="13"/>
        <v>0</v>
      </c>
      <c r="N39" s="469">
        <f t="shared" si="13"/>
        <v>0</v>
      </c>
      <c r="O39" s="469">
        <f t="shared" si="13"/>
        <v>0</v>
      </c>
      <c r="P39" s="469">
        <f t="shared" si="13"/>
        <v>0</v>
      </c>
      <c r="Q39" s="469">
        <f t="shared" si="13"/>
        <v>0</v>
      </c>
      <c r="R39" s="469">
        <f t="shared" si="13"/>
        <v>0</v>
      </c>
      <c r="S39" s="469">
        <f t="shared" si="13"/>
        <v>0</v>
      </c>
      <c r="T39" s="469">
        <f t="shared" si="13"/>
        <v>0</v>
      </c>
      <c r="U39" s="469">
        <f t="shared" si="13"/>
        <v>0</v>
      </c>
      <c r="V39" s="469">
        <f t="shared" si="13"/>
        <v>0</v>
      </c>
      <c r="W39" s="469">
        <f t="shared" si="13"/>
        <v>0</v>
      </c>
      <c r="X39" s="469">
        <f t="shared" si="13"/>
        <v>0</v>
      </c>
      <c r="Y39" s="469">
        <f t="shared" si="13"/>
        <v>0</v>
      </c>
      <c r="Z39" s="469">
        <f t="shared" si="13"/>
        <v>0</v>
      </c>
      <c r="AA39" s="469">
        <f t="shared" si="13"/>
        <v>0</v>
      </c>
      <c r="AB39" s="469">
        <f t="shared" si="13"/>
        <v>0</v>
      </c>
      <c r="AC39" s="469">
        <f t="shared" si="13"/>
        <v>0</v>
      </c>
      <c r="AD39" s="469">
        <f t="shared" si="13"/>
        <v>0</v>
      </c>
      <c r="AE39" s="469">
        <f t="shared" si="13"/>
        <v>0</v>
      </c>
      <c r="AF39" s="469">
        <f t="shared" si="13"/>
        <v>0</v>
      </c>
      <c r="AG39" s="469">
        <f t="shared" si="13"/>
        <v>0</v>
      </c>
      <c r="AH39" s="469">
        <f t="shared" si="13"/>
        <v>0</v>
      </c>
      <c r="AI39" s="469">
        <f t="shared" si="13"/>
        <v>0</v>
      </c>
      <c r="AJ39" s="469">
        <f t="shared" si="13"/>
        <v>0</v>
      </c>
      <c r="AK39" s="469">
        <f t="shared" ref="AK39:BP39" si="14">IF(AK37=1,SUM(AK16,AK35),AK35)</f>
        <v>0</v>
      </c>
      <c r="AL39" s="469">
        <f t="shared" si="14"/>
        <v>0</v>
      </c>
      <c r="AM39" s="469">
        <f t="shared" si="14"/>
        <v>0</v>
      </c>
      <c r="AN39" s="469">
        <f t="shared" si="14"/>
        <v>0</v>
      </c>
      <c r="AO39" s="469">
        <f t="shared" si="14"/>
        <v>0</v>
      </c>
      <c r="AP39" s="469">
        <f t="shared" si="14"/>
        <v>0</v>
      </c>
      <c r="AQ39" s="469">
        <f t="shared" si="14"/>
        <v>0</v>
      </c>
      <c r="AR39" s="469">
        <f t="shared" si="14"/>
        <v>0</v>
      </c>
      <c r="AS39" s="469">
        <f t="shared" si="14"/>
        <v>0</v>
      </c>
      <c r="AT39" s="469">
        <f t="shared" si="14"/>
        <v>0</v>
      </c>
      <c r="AU39" s="469">
        <f t="shared" si="14"/>
        <v>0</v>
      </c>
      <c r="AV39" s="469">
        <f t="shared" si="14"/>
        <v>0</v>
      </c>
      <c r="AW39" s="469">
        <f t="shared" si="14"/>
        <v>0</v>
      </c>
      <c r="AX39" s="469">
        <f t="shared" si="14"/>
        <v>0</v>
      </c>
      <c r="AY39" s="469">
        <f t="shared" si="14"/>
        <v>0</v>
      </c>
      <c r="AZ39" s="469">
        <f t="shared" si="14"/>
        <v>0</v>
      </c>
      <c r="BA39" s="469">
        <f t="shared" si="14"/>
        <v>0</v>
      </c>
      <c r="BB39" s="469">
        <f t="shared" si="14"/>
        <v>0</v>
      </c>
      <c r="BC39" s="469">
        <f t="shared" si="14"/>
        <v>0</v>
      </c>
      <c r="BD39" s="469">
        <f t="shared" si="14"/>
        <v>0</v>
      </c>
      <c r="BE39" s="469">
        <f t="shared" si="14"/>
        <v>0</v>
      </c>
      <c r="BF39" s="469">
        <f t="shared" si="14"/>
        <v>0</v>
      </c>
      <c r="BG39" s="469">
        <f t="shared" si="14"/>
        <v>0</v>
      </c>
      <c r="BH39" s="469">
        <f t="shared" si="14"/>
        <v>0</v>
      </c>
      <c r="BI39" s="469">
        <f t="shared" si="14"/>
        <v>0</v>
      </c>
      <c r="BJ39" s="469">
        <f t="shared" si="14"/>
        <v>0</v>
      </c>
      <c r="BK39" s="469">
        <f t="shared" si="14"/>
        <v>0</v>
      </c>
      <c r="BL39" s="469">
        <f t="shared" si="14"/>
        <v>0</v>
      </c>
      <c r="BM39" s="469">
        <f t="shared" si="14"/>
        <v>0</v>
      </c>
      <c r="BN39" s="469">
        <f t="shared" si="14"/>
        <v>0</v>
      </c>
      <c r="BO39" s="469">
        <f t="shared" si="14"/>
        <v>0</v>
      </c>
      <c r="BP39" s="469">
        <f t="shared" si="14"/>
        <v>0</v>
      </c>
      <c r="BQ39" s="469">
        <f t="shared" ref="BQ39:BV39" si="15">IF(BQ37=1,SUM(BQ16,BQ35),BQ35)</f>
        <v>0</v>
      </c>
      <c r="BR39" s="469">
        <f t="shared" si="15"/>
        <v>0</v>
      </c>
      <c r="BS39" s="469">
        <f t="shared" si="15"/>
        <v>0</v>
      </c>
      <c r="BT39" s="469">
        <f t="shared" si="15"/>
        <v>0</v>
      </c>
      <c r="BU39" s="469">
        <f t="shared" si="15"/>
        <v>0</v>
      </c>
      <c r="BV39" s="469">
        <f t="shared" si="15"/>
        <v>0</v>
      </c>
      <c r="BW39" s="470"/>
    </row>
    <row r="40" spans="1:75">
      <c r="A40" s="158"/>
      <c r="B40" s="1291" t="s">
        <v>3535</v>
      </c>
      <c r="C40" s="1292"/>
      <c r="D40" s="1293"/>
      <c r="E40" s="57" t="s">
        <v>20</v>
      </c>
      <c r="F40" s="57" t="s">
        <v>20</v>
      </c>
      <c r="G40" s="57" t="s">
        <v>20</v>
      </c>
      <c r="H40" s="57" t="s">
        <v>20</v>
      </c>
      <c r="I40" s="57" t="s">
        <v>20</v>
      </c>
      <c r="J40" s="57" t="s">
        <v>20</v>
      </c>
      <c r="K40" s="57" t="s">
        <v>20</v>
      </c>
      <c r="L40" s="57" t="s">
        <v>20</v>
      </c>
      <c r="M40" s="57" t="s">
        <v>20</v>
      </c>
      <c r="N40" s="57" t="s">
        <v>20</v>
      </c>
      <c r="O40" s="57" t="s">
        <v>20</v>
      </c>
      <c r="P40" s="57" t="s">
        <v>20</v>
      </c>
      <c r="Q40" s="57" t="s">
        <v>20</v>
      </c>
      <c r="R40" s="57" t="s">
        <v>20</v>
      </c>
      <c r="S40" s="57" t="s">
        <v>20</v>
      </c>
      <c r="T40" s="57" t="s">
        <v>20</v>
      </c>
      <c r="U40" s="57" t="s">
        <v>20</v>
      </c>
      <c r="V40" s="57" t="s">
        <v>20</v>
      </c>
      <c r="W40" s="57" t="s">
        <v>20</v>
      </c>
      <c r="X40" s="57" t="s">
        <v>20</v>
      </c>
      <c r="Y40" s="57" t="s">
        <v>20</v>
      </c>
      <c r="Z40" s="57" t="s">
        <v>20</v>
      </c>
      <c r="AA40" s="57" t="s">
        <v>20</v>
      </c>
      <c r="AB40" s="57" t="s">
        <v>20</v>
      </c>
      <c r="AC40" s="57" t="s">
        <v>20</v>
      </c>
      <c r="AD40" s="57" t="s">
        <v>20</v>
      </c>
      <c r="AE40" s="57" t="s">
        <v>20</v>
      </c>
      <c r="AF40" s="57" t="s">
        <v>20</v>
      </c>
      <c r="AG40" s="57" t="s">
        <v>20</v>
      </c>
      <c r="AH40" s="57" t="s">
        <v>20</v>
      </c>
      <c r="AI40" s="57" t="s">
        <v>20</v>
      </c>
      <c r="AJ40" s="57" t="s">
        <v>20</v>
      </c>
      <c r="AK40" s="57" t="s">
        <v>20</v>
      </c>
      <c r="AL40" s="57" t="s">
        <v>20</v>
      </c>
      <c r="AM40" s="57" t="s">
        <v>20</v>
      </c>
      <c r="AN40" s="57" t="s">
        <v>20</v>
      </c>
      <c r="AO40" s="57" t="s">
        <v>20</v>
      </c>
      <c r="AP40" s="57" t="s">
        <v>20</v>
      </c>
      <c r="AQ40" s="57" t="s">
        <v>20</v>
      </c>
      <c r="AR40" s="57" t="s">
        <v>20</v>
      </c>
      <c r="AS40" s="57" t="s">
        <v>20</v>
      </c>
      <c r="AT40" s="57" t="s">
        <v>20</v>
      </c>
      <c r="AU40" s="57" t="s">
        <v>20</v>
      </c>
      <c r="AV40" s="57" t="s">
        <v>20</v>
      </c>
      <c r="AW40" s="57" t="s">
        <v>20</v>
      </c>
      <c r="AX40" s="57" t="s">
        <v>20</v>
      </c>
      <c r="AY40" s="57" t="s">
        <v>20</v>
      </c>
      <c r="AZ40" s="57" t="s">
        <v>20</v>
      </c>
      <c r="BA40" s="57" t="s">
        <v>20</v>
      </c>
      <c r="BB40" s="57" t="s">
        <v>20</v>
      </c>
      <c r="BC40" s="57" t="s">
        <v>20</v>
      </c>
      <c r="BD40" s="57" t="s">
        <v>20</v>
      </c>
      <c r="BE40" s="57" t="s">
        <v>20</v>
      </c>
      <c r="BF40" s="57" t="s">
        <v>20</v>
      </c>
      <c r="BG40" s="57" t="s">
        <v>20</v>
      </c>
      <c r="BH40" s="57" t="s">
        <v>20</v>
      </c>
      <c r="BI40" s="57" t="s">
        <v>20</v>
      </c>
      <c r="BJ40" s="57" t="s">
        <v>20</v>
      </c>
      <c r="BK40" s="57" t="s">
        <v>20</v>
      </c>
      <c r="BL40" s="57" t="s">
        <v>20</v>
      </c>
      <c r="BM40" s="57" t="s">
        <v>20</v>
      </c>
      <c r="BN40" s="57" t="s">
        <v>20</v>
      </c>
      <c r="BO40" s="57" t="s">
        <v>20</v>
      </c>
      <c r="BP40" s="57" t="s">
        <v>20</v>
      </c>
      <c r="BQ40" s="57" t="s">
        <v>20</v>
      </c>
      <c r="BR40" s="57" t="s">
        <v>20</v>
      </c>
      <c r="BS40" s="57" t="s">
        <v>20</v>
      </c>
      <c r="BT40" s="57" t="s">
        <v>20</v>
      </c>
      <c r="BU40" s="57" t="s">
        <v>20</v>
      </c>
      <c r="BV40" s="57" t="s">
        <v>20</v>
      </c>
    </row>
    <row r="41" spans="1:75">
      <c r="A41" s="158"/>
      <c r="B41" s="481"/>
      <c r="C41" s="441" t="s">
        <v>3536</v>
      </c>
      <c r="D41" s="442" t="s">
        <v>82</v>
      </c>
      <c r="E41" s="60" t="s">
        <v>20</v>
      </c>
      <c r="F41" s="60" t="s">
        <v>20</v>
      </c>
      <c r="G41" s="60" t="s">
        <v>20</v>
      </c>
      <c r="H41" s="60" t="s">
        <v>20</v>
      </c>
      <c r="I41" s="60" t="s">
        <v>20</v>
      </c>
      <c r="J41" s="60" t="s">
        <v>20</v>
      </c>
      <c r="K41" s="60" t="s">
        <v>20</v>
      </c>
      <c r="L41" s="60" t="s">
        <v>20</v>
      </c>
      <c r="M41" s="60" t="s">
        <v>20</v>
      </c>
      <c r="N41" s="60" t="s">
        <v>20</v>
      </c>
      <c r="O41" s="60" t="s">
        <v>20</v>
      </c>
      <c r="P41" s="60" t="s">
        <v>20</v>
      </c>
      <c r="Q41" s="60" t="s">
        <v>20</v>
      </c>
      <c r="R41" s="60" t="s">
        <v>20</v>
      </c>
      <c r="S41" s="60" t="s">
        <v>20</v>
      </c>
      <c r="T41" s="60" t="s">
        <v>20</v>
      </c>
      <c r="U41" s="60" t="s">
        <v>20</v>
      </c>
      <c r="V41" s="60" t="s">
        <v>20</v>
      </c>
      <c r="W41" s="60" t="s">
        <v>20</v>
      </c>
      <c r="X41" s="60" t="s">
        <v>20</v>
      </c>
      <c r="Y41" s="60" t="s">
        <v>20</v>
      </c>
      <c r="Z41" s="60" t="s">
        <v>20</v>
      </c>
      <c r="AA41" s="60" t="s">
        <v>20</v>
      </c>
      <c r="AB41" s="60" t="s">
        <v>20</v>
      </c>
      <c r="AC41" s="60" t="s">
        <v>20</v>
      </c>
      <c r="AD41" s="60" t="s">
        <v>20</v>
      </c>
      <c r="AE41" s="60" t="s">
        <v>20</v>
      </c>
      <c r="AF41" s="60" t="s">
        <v>20</v>
      </c>
      <c r="AG41" s="60" t="s">
        <v>20</v>
      </c>
      <c r="AH41" s="60" t="s">
        <v>20</v>
      </c>
      <c r="AI41" s="60" t="s">
        <v>20</v>
      </c>
      <c r="AJ41" s="60" t="s">
        <v>20</v>
      </c>
      <c r="AK41" s="60" t="s">
        <v>20</v>
      </c>
      <c r="AL41" s="60" t="s">
        <v>20</v>
      </c>
      <c r="AM41" s="60" t="s">
        <v>20</v>
      </c>
      <c r="AN41" s="60" t="s">
        <v>20</v>
      </c>
      <c r="AO41" s="60" t="s">
        <v>20</v>
      </c>
      <c r="AP41" s="60" t="s">
        <v>20</v>
      </c>
      <c r="AQ41" s="60" t="s">
        <v>20</v>
      </c>
      <c r="AR41" s="60" t="s">
        <v>20</v>
      </c>
      <c r="AS41" s="60" t="s">
        <v>20</v>
      </c>
      <c r="AT41" s="60" t="s">
        <v>20</v>
      </c>
      <c r="AU41" s="60" t="s">
        <v>20</v>
      </c>
      <c r="AV41" s="60" t="s">
        <v>20</v>
      </c>
      <c r="AW41" s="60" t="s">
        <v>20</v>
      </c>
      <c r="AX41" s="60" t="s">
        <v>20</v>
      </c>
      <c r="AY41" s="60" t="s">
        <v>20</v>
      </c>
      <c r="AZ41" s="60" t="s">
        <v>20</v>
      </c>
      <c r="BA41" s="60" t="s">
        <v>20</v>
      </c>
      <c r="BB41" s="60" t="s">
        <v>20</v>
      </c>
      <c r="BC41" s="60" t="s">
        <v>20</v>
      </c>
      <c r="BD41" s="60" t="s">
        <v>20</v>
      </c>
      <c r="BE41" s="60" t="s">
        <v>20</v>
      </c>
      <c r="BF41" s="60" t="s">
        <v>20</v>
      </c>
      <c r="BG41" s="60" t="s">
        <v>20</v>
      </c>
      <c r="BH41" s="60" t="s">
        <v>20</v>
      </c>
      <c r="BI41" s="60" t="s">
        <v>20</v>
      </c>
      <c r="BJ41" s="60" t="s">
        <v>20</v>
      </c>
      <c r="BK41" s="60" t="s">
        <v>20</v>
      </c>
      <c r="BL41" s="60" t="s">
        <v>20</v>
      </c>
      <c r="BM41" s="60" t="s">
        <v>20</v>
      </c>
      <c r="BN41" s="60" t="s">
        <v>20</v>
      </c>
      <c r="BO41" s="60" t="s">
        <v>20</v>
      </c>
      <c r="BP41" s="60" t="s">
        <v>20</v>
      </c>
      <c r="BQ41" s="60" t="s">
        <v>20</v>
      </c>
      <c r="BR41" s="60" t="s">
        <v>20</v>
      </c>
      <c r="BS41" s="60" t="s">
        <v>20</v>
      </c>
      <c r="BT41" s="60" t="s">
        <v>20</v>
      </c>
      <c r="BU41" s="60" t="s">
        <v>20</v>
      </c>
      <c r="BV41" s="60" t="s">
        <v>20</v>
      </c>
    </row>
    <row r="42" spans="1:75">
      <c r="A42" s="216"/>
      <c r="B42" s="456"/>
      <c r="C42" s="457" t="s">
        <v>3537</v>
      </c>
      <c r="D42" s="455" t="s">
        <v>81</v>
      </c>
      <c r="E42" s="912"/>
      <c r="F42" s="912"/>
      <c r="G42" s="912"/>
      <c r="H42" s="912"/>
      <c r="I42" s="912"/>
      <c r="J42" s="912"/>
      <c r="K42" s="912"/>
      <c r="L42" s="912"/>
      <c r="M42" s="912"/>
      <c r="N42" s="912"/>
      <c r="O42" s="912"/>
      <c r="P42" s="912"/>
      <c r="Q42" s="912"/>
      <c r="R42" s="912"/>
      <c r="S42" s="912"/>
      <c r="T42" s="912"/>
      <c r="U42" s="912"/>
      <c r="V42" s="912"/>
      <c r="W42" s="912"/>
      <c r="X42" s="912"/>
      <c r="Y42" s="912"/>
      <c r="Z42" s="912"/>
      <c r="AA42" s="912"/>
      <c r="AB42" s="912"/>
      <c r="AC42" s="912"/>
      <c r="AD42" s="912"/>
      <c r="AE42" s="912"/>
      <c r="AF42" s="912"/>
      <c r="AG42" s="912"/>
      <c r="AH42" s="912"/>
      <c r="AI42" s="912"/>
      <c r="AJ42" s="912"/>
      <c r="AK42" s="912"/>
      <c r="AL42" s="912"/>
      <c r="AM42" s="912"/>
      <c r="AN42" s="912"/>
      <c r="AO42" s="912"/>
      <c r="AP42" s="912"/>
      <c r="AQ42" s="912"/>
      <c r="AR42" s="912"/>
      <c r="AS42" s="912"/>
      <c r="AT42" s="912"/>
      <c r="AU42" s="912"/>
      <c r="AV42" s="912"/>
      <c r="AW42" s="912"/>
      <c r="AX42" s="912"/>
      <c r="AY42" s="912"/>
      <c r="AZ42" s="912"/>
      <c r="BA42" s="912"/>
      <c r="BB42" s="912"/>
      <c r="BC42" s="912"/>
      <c r="BD42" s="912"/>
      <c r="BE42" s="912"/>
      <c r="BF42" s="912"/>
      <c r="BG42" s="912"/>
      <c r="BH42" s="912"/>
      <c r="BI42" s="912"/>
      <c r="BJ42" s="912"/>
      <c r="BK42" s="912"/>
      <c r="BL42" s="912"/>
      <c r="BM42" s="912"/>
      <c r="BN42" s="912"/>
      <c r="BO42" s="912"/>
      <c r="BP42" s="912"/>
      <c r="BQ42" s="912"/>
      <c r="BR42" s="912"/>
      <c r="BS42" s="912"/>
      <c r="BT42" s="912"/>
      <c r="BU42" s="912"/>
      <c r="BV42" s="912"/>
      <c r="BW42" s="410"/>
    </row>
    <row r="43" spans="1:75" outlineLevel="1">
      <c r="A43" s="216"/>
      <c r="B43" s="456"/>
      <c r="C43" s="1294" t="s">
        <v>113</v>
      </c>
      <c r="D43" s="1295"/>
      <c r="E43" s="469">
        <f t="shared" ref="E43:AJ43" si="16">(E17-E35)*E42</f>
        <v>0</v>
      </c>
      <c r="F43" s="469">
        <f t="shared" si="16"/>
        <v>0</v>
      </c>
      <c r="G43" s="469">
        <f t="shared" si="16"/>
        <v>0</v>
      </c>
      <c r="H43" s="469">
        <f t="shared" si="16"/>
        <v>0</v>
      </c>
      <c r="I43" s="469">
        <f t="shared" si="16"/>
        <v>0</v>
      </c>
      <c r="J43" s="469">
        <f t="shared" si="16"/>
        <v>0</v>
      </c>
      <c r="K43" s="469">
        <f t="shared" si="16"/>
        <v>0</v>
      </c>
      <c r="L43" s="469">
        <f t="shared" si="16"/>
        <v>0</v>
      </c>
      <c r="M43" s="469">
        <f t="shared" si="16"/>
        <v>0</v>
      </c>
      <c r="N43" s="469">
        <f t="shared" si="16"/>
        <v>0</v>
      </c>
      <c r="O43" s="469">
        <f t="shared" si="16"/>
        <v>0</v>
      </c>
      <c r="P43" s="469">
        <f t="shared" si="16"/>
        <v>0</v>
      </c>
      <c r="Q43" s="469">
        <f t="shared" si="16"/>
        <v>0</v>
      </c>
      <c r="R43" s="469">
        <f t="shared" si="16"/>
        <v>0</v>
      </c>
      <c r="S43" s="469">
        <f t="shared" si="16"/>
        <v>0</v>
      </c>
      <c r="T43" s="469">
        <f t="shared" si="16"/>
        <v>0</v>
      </c>
      <c r="U43" s="469">
        <f t="shared" si="16"/>
        <v>0</v>
      </c>
      <c r="V43" s="469">
        <f t="shared" si="16"/>
        <v>0</v>
      </c>
      <c r="W43" s="469">
        <f t="shared" si="16"/>
        <v>0</v>
      </c>
      <c r="X43" s="469">
        <f t="shared" si="16"/>
        <v>0</v>
      </c>
      <c r="Y43" s="469">
        <f t="shared" si="16"/>
        <v>0</v>
      </c>
      <c r="Z43" s="469">
        <f t="shared" si="16"/>
        <v>0</v>
      </c>
      <c r="AA43" s="469">
        <f t="shared" si="16"/>
        <v>0</v>
      </c>
      <c r="AB43" s="469">
        <f t="shared" si="16"/>
        <v>0</v>
      </c>
      <c r="AC43" s="469">
        <f t="shared" si="16"/>
        <v>0</v>
      </c>
      <c r="AD43" s="469">
        <f t="shared" si="16"/>
        <v>0</v>
      </c>
      <c r="AE43" s="469">
        <f t="shared" si="16"/>
        <v>0</v>
      </c>
      <c r="AF43" s="469">
        <f t="shared" si="16"/>
        <v>0</v>
      </c>
      <c r="AG43" s="469">
        <f t="shared" si="16"/>
        <v>0</v>
      </c>
      <c r="AH43" s="469">
        <f t="shared" si="16"/>
        <v>0</v>
      </c>
      <c r="AI43" s="469">
        <f t="shared" si="16"/>
        <v>0</v>
      </c>
      <c r="AJ43" s="469">
        <f t="shared" si="16"/>
        <v>0</v>
      </c>
      <c r="AK43" s="469">
        <f t="shared" ref="AK43:BP43" si="17">(AK17-AK35)*AK42</f>
        <v>0</v>
      </c>
      <c r="AL43" s="469">
        <f t="shared" si="17"/>
        <v>0</v>
      </c>
      <c r="AM43" s="469">
        <f t="shared" si="17"/>
        <v>0</v>
      </c>
      <c r="AN43" s="469">
        <f t="shared" si="17"/>
        <v>0</v>
      </c>
      <c r="AO43" s="469">
        <f t="shared" si="17"/>
        <v>0</v>
      </c>
      <c r="AP43" s="469">
        <f t="shared" si="17"/>
        <v>0</v>
      </c>
      <c r="AQ43" s="469">
        <f t="shared" si="17"/>
        <v>0</v>
      </c>
      <c r="AR43" s="469">
        <f t="shared" si="17"/>
        <v>0</v>
      </c>
      <c r="AS43" s="469">
        <f t="shared" si="17"/>
        <v>0</v>
      </c>
      <c r="AT43" s="469">
        <f t="shared" si="17"/>
        <v>0</v>
      </c>
      <c r="AU43" s="469">
        <f t="shared" si="17"/>
        <v>0</v>
      </c>
      <c r="AV43" s="469">
        <f t="shared" si="17"/>
        <v>0</v>
      </c>
      <c r="AW43" s="469">
        <f t="shared" si="17"/>
        <v>0</v>
      </c>
      <c r="AX43" s="469">
        <f t="shared" si="17"/>
        <v>0</v>
      </c>
      <c r="AY43" s="469">
        <f t="shared" si="17"/>
        <v>0</v>
      </c>
      <c r="AZ43" s="469">
        <f t="shared" si="17"/>
        <v>0</v>
      </c>
      <c r="BA43" s="469">
        <f t="shared" si="17"/>
        <v>0</v>
      </c>
      <c r="BB43" s="469">
        <f t="shared" si="17"/>
        <v>0</v>
      </c>
      <c r="BC43" s="469">
        <f t="shared" si="17"/>
        <v>0</v>
      </c>
      <c r="BD43" s="469">
        <f t="shared" si="17"/>
        <v>0</v>
      </c>
      <c r="BE43" s="469">
        <f t="shared" si="17"/>
        <v>0</v>
      </c>
      <c r="BF43" s="469">
        <f t="shared" si="17"/>
        <v>0</v>
      </c>
      <c r="BG43" s="469">
        <f t="shared" si="17"/>
        <v>0</v>
      </c>
      <c r="BH43" s="469">
        <f t="shared" si="17"/>
        <v>0</v>
      </c>
      <c r="BI43" s="469">
        <f t="shared" si="17"/>
        <v>0</v>
      </c>
      <c r="BJ43" s="469">
        <f t="shared" si="17"/>
        <v>0</v>
      </c>
      <c r="BK43" s="469">
        <f t="shared" si="17"/>
        <v>0</v>
      </c>
      <c r="BL43" s="469">
        <f t="shared" si="17"/>
        <v>0</v>
      </c>
      <c r="BM43" s="469">
        <f t="shared" si="17"/>
        <v>0</v>
      </c>
      <c r="BN43" s="469">
        <f t="shared" si="17"/>
        <v>0</v>
      </c>
      <c r="BO43" s="469">
        <f t="shared" si="17"/>
        <v>0</v>
      </c>
      <c r="BP43" s="469">
        <f t="shared" si="17"/>
        <v>0</v>
      </c>
      <c r="BQ43" s="469">
        <f t="shared" ref="BQ43:BV43" si="18">(BQ17-BQ35)*BQ42</f>
        <v>0</v>
      </c>
      <c r="BR43" s="469">
        <f t="shared" si="18"/>
        <v>0</v>
      </c>
      <c r="BS43" s="469">
        <f t="shared" si="18"/>
        <v>0</v>
      </c>
      <c r="BT43" s="469">
        <f t="shared" si="18"/>
        <v>0</v>
      </c>
      <c r="BU43" s="469">
        <f t="shared" si="18"/>
        <v>0</v>
      </c>
      <c r="BV43" s="469">
        <f t="shared" si="18"/>
        <v>0</v>
      </c>
      <c r="BW43" s="470"/>
    </row>
    <row r="44" spans="1:75" ht="12.75" outlineLevel="1" thickBot="1">
      <c r="A44" s="158"/>
      <c r="B44" s="477"/>
      <c r="C44" s="1287" t="s">
        <v>114</v>
      </c>
      <c r="D44" s="1288"/>
      <c r="E44" s="873">
        <f>E17-E35-E43</f>
        <v>0</v>
      </c>
      <c r="F44" s="873">
        <f t="shared" ref="F44:AJ44" si="19">F17-F35-F43</f>
        <v>0</v>
      </c>
      <c r="G44" s="873">
        <f t="shared" si="19"/>
        <v>0</v>
      </c>
      <c r="H44" s="873">
        <f t="shared" si="19"/>
        <v>0</v>
      </c>
      <c r="I44" s="873">
        <f t="shared" si="19"/>
        <v>0</v>
      </c>
      <c r="J44" s="873">
        <f t="shared" si="19"/>
        <v>0</v>
      </c>
      <c r="K44" s="873">
        <f t="shared" si="19"/>
        <v>0</v>
      </c>
      <c r="L44" s="873">
        <f t="shared" si="19"/>
        <v>0</v>
      </c>
      <c r="M44" s="873">
        <f t="shared" si="19"/>
        <v>0</v>
      </c>
      <c r="N44" s="873">
        <f t="shared" si="19"/>
        <v>0</v>
      </c>
      <c r="O44" s="873">
        <f t="shared" si="19"/>
        <v>0</v>
      </c>
      <c r="P44" s="873">
        <f t="shared" si="19"/>
        <v>0</v>
      </c>
      <c r="Q44" s="873">
        <f t="shared" si="19"/>
        <v>0</v>
      </c>
      <c r="R44" s="873">
        <f t="shared" si="19"/>
        <v>0</v>
      </c>
      <c r="S44" s="873">
        <f t="shared" si="19"/>
        <v>0</v>
      </c>
      <c r="T44" s="873">
        <f t="shared" si="19"/>
        <v>0</v>
      </c>
      <c r="U44" s="873">
        <f t="shared" si="19"/>
        <v>0</v>
      </c>
      <c r="V44" s="873">
        <f t="shared" si="19"/>
        <v>0</v>
      </c>
      <c r="W44" s="873">
        <f t="shared" si="19"/>
        <v>0</v>
      </c>
      <c r="X44" s="873">
        <f t="shared" si="19"/>
        <v>0</v>
      </c>
      <c r="Y44" s="873">
        <f t="shared" si="19"/>
        <v>0</v>
      </c>
      <c r="Z44" s="873">
        <f t="shared" si="19"/>
        <v>0</v>
      </c>
      <c r="AA44" s="873">
        <f t="shared" si="19"/>
        <v>0</v>
      </c>
      <c r="AB44" s="873">
        <f t="shared" si="19"/>
        <v>0</v>
      </c>
      <c r="AC44" s="873">
        <f t="shared" si="19"/>
        <v>0</v>
      </c>
      <c r="AD44" s="873">
        <f t="shared" si="19"/>
        <v>0</v>
      </c>
      <c r="AE44" s="873">
        <f t="shared" si="19"/>
        <v>0</v>
      </c>
      <c r="AF44" s="873">
        <f t="shared" si="19"/>
        <v>0</v>
      </c>
      <c r="AG44" s="873">
        <f t="shared" si="19"/>
        <v>0</v>
      </c>
      <c r="AH44" s="873">
        <f t="shared" si="19"/>
        <v>0</v>
      </c>
      <c r="AI44" s="873">
        <f t="shared" si="19"/>
        <v>0</v>
      </c>
      <c r="AJ44" s="873">
        <f t="shared" si="19"/>
        <v>0</v>
      </c>
      <c r="AK44" s="873">
        <f t="shared" ref="AK44:BP44" si="20">AK17-AK35-AK43</f>
        <v>0</v>
      </c>
      <c r="AL44" s="873">
        <f t="shared" si="20"/>
        <v>0</v>
      </c>
      <c r="AM44" s="873">
        <f t="shared" si="20"/>
        <v>0</v>
      </c>
      <c r="AN44" s="873">
        <f t="shared" si="20"/>
        <v>0</v>
      </c>
      <c r="AO44" s="873">
        <f t="shared" si="20"/>
        <v>0</v>
      </c>
      <c r="AP44" s="873">
        <f t="shared" si="20"/>
        <v>0</v>
      </c>
      <c r="AQ44" s="873">
        <f t="shared" si="20"/>
        <v>0</v>
      </c>
      <c r="AR44" s="873">
        <f t="shared" si="20"/>
        <v>0</v>
      </c>
      <c r="AS44" s="873">
        <f t="shared" si="20"/>
        <v>0</v>
      </c>
      <c r="AT44" s="873">
        <f t="shared" si="20"/>
        <v>0</v>
      </c>
      <c r="AU44" s="873">
        <f t="shared" si="20"/>
        <v>0</v>
      </c>
      <c r="AV44" s="873">
        <f t="shared" si="20"/>
        <v>0</v>
      </c>
      <c r="AW44" s="873">
        <f t="shared" si="20"/>
        <v>0</v>
      </c>
      <c r="AX44" s="873">
        <f t="shared" si="20"/>
        <v>0</v>
      </c>
      <c r="AY44" s="873">
        <f t="shared" si="20"/>
        <v>0</v>
      </c>
      <c r="AZ44" s="873">
        <f t="shared" si="20"/>
        <v>0</v>
      </c>
      <c r="BA44" s="873">
        <f t="shared" si="20"/>
        <v>0</v>
      </c>
      <c r="BB44" s="873">
        <f t="shared" si="20"/>
        <v>0</v>
      </c>
      <c r="BC44" s="873">
        <f t="shared" si="20"/>
        <v>0</v>
      </c>
      <c r="BD44" s="873">
        <f t="shared" si="20"/>
        <v>0</v>
      </c>
      <c r="BE44" s="873">
        <f t="shared" si="20"/>
        <v>0</v>
      </c>
      <c r="BF44" s="873">
        <f t="shared" si="20"/>
        <v>0</v>
      </c>
      <c r="BG44" s="873">
        <f t="shared" si="20"/>
        <v>0</v>
      </c>
      <c r="BH44" s="873">
        <f t="shared" si="20"/>
        <v>0</v>
      </c>
      <c r="BI44" s="873">
        <f t="shared" si="20"/>
        <v>0</v>
      </c>
      <c r="BJ44" s="873">
        <f t="shared" si="20"/>
        <v>0</v>
      </c>
      <c r="BK44" s="873">
        <f t="shared" si="20"/>
        <v>0</v>
      </c>
      <c r="BL44" s="873">
        <f t="shared" si="20"/>
        <v>0</v>
      </c>
      <c r="BM44" s="873">
        <f t="shared" si="20"/>
        <v>0</v>
      </c>
      <c r="BN44" s="873">
        <f t="shared" si="20"/>
        <v>0</v>
      </c>
      <c r="BO44" s="873">
        <f t="shared" si="20"/>
        <v>0</v>
      </c>
      <c r="BP44" s="873">
        <f t="shared" si="20"/>
        <v>0</v>
      </c>
      <c r="BQ44" s="873">
        <f t="shared" ref="BQ44:BV44" si="21">BQ17-BQ35-BQ43</f>
        <v>0</v>
      </c>
      <c r="BR44" s="873">
        <f t="shared" si="21"/>
        <v>0</v>
      </c>
      <c r="BS44" s="873">
        <f t="shared" si="21"/>
        <v>0</v>
      </c>
      <c r="BT44" s="873">
        <f t="shared" si="21"/>
        <v>0</v>
      </c>
      <c r="BU44" s="873">
        <f t="shared" si="21"/>
        <v>0</v>
      </c>
      <c r="BV44" s="873">
        <f t="shared" si="21"/>
        <v>0</v>
      </c>
      <c r="BW44" s="470"/>
    </row>
    <row r="45" spans="1:75">
      <c r="A45" s="158"/>
      <c r="B45" s="925" t="s">
        <v>3538</v>
      </c>
      <c r="C45" s="1298" t="s">
        <v>88</v>
      </c>
      <c r="D45" s="1298"/>
      <c r="E45" s="874"/>
      <c r="F45" s="874"/>
      <c r="G45" s="874"/>
      <c r="H45" s="874"/>
      <c r="I45" s="874"/>
      <c r="J45" s="874"/>
      <c r="K45" s="874"/>
      <c r="L45" s="874"/>
      <c r="M45" s="874"/>
      <c r="N45" s="874"/>
      <c r="O45" s="874"/>
      <c r="P45" s="874"/>
      <c r="Q45" s="874"/>
      <c r="R45" s="874"/>
      <c r="S45" s="874"/>
      <c r="T45" s="874"/>
      <c r="U45" s="874"/>
      <c r="V45" s="874"/>
      <c r="W45" s="874"/>
      <c r="X45" s="874"/>
      <c r="Y45" s="874"/>
      <c r="Z45" s="874"/>
      <c r="AA45" s="874"/>
      <c r="AB45" s="874"/>
      <c r="AC45" s="874"/>
      <c r="AD45" s="874"/>
      <c r="AE45" s="874"/>
      <c r="AF45" s="874"/>
      <c r="AG45" s="874"/>
      <c r="AH45" s="874"/>
      <c r="AI45" s="874"/>
      <c r="AJ45" s="874"/>
      <c r="AK45" s="874"/>
      <c r="AL45" s="874"/>
      <c r="AM45" s="874"/>
      <c r="AN45" s="874"/>
      <c r="AO45" s="874"/>
      <c r="AP45" s="874"/>
      <c r="AQ45" s="874"/>
      <c r="AR45" s="874"/>
      <c r="AS45" s="874"/>
      <c r="AT45" s="874"/>
      <c r="AU45" s="874"/>
      <c r="AV45" s="874"/>
      <c r="AW45" s="874"/>
      <c r="AX45" s="874"/>
      <c r="AY45" s="874"/>
      <c r="AZ45" s="874"/>
      <c r="BA45" s="874"/>
      <c r="BB45" s="874"/>
      <c r="BC45" s="874"/>
      <c r="BD45" s="874"/>
      <c r="BE45" s="874"/>
      <c r="BF45" s="874"/>
      <c r="BG45" s="874"/>
      <c r="BH45" s="874"/>
      <c r="BI45" s="874"/>
      <c r="BJ45" s="874"/>
      <c r="BK45" s="874"/>
      <c r="BL45" s="874"/>
      <c r="BM45" s="874"/>
      <c r="BN45" s="874"/>
      <c r="BO45" s="874"/>
      <c r="BP45" s="874"/>
      <c r="BQ45" s="874"/>
      <c r="BR45" s="874"/>
      <c r="BS45" s="874"/>
      <c r="BT45" s="874"/>
      <c r="BU45" s="874"/>
      <c r="BV45" s="874"/>
      <c r="BW45" s="483"/>
    </row>
    <row r="46" spans="1:75">
      <c r="A46" s="158"/>
      <c r="B46" s="484" t="s">
        <v>69</v>
      </c>
      <c r="C46" s="886" t="s">
        <v>91</v>
      </c>
      <c r="D46" s="351" t="s">
        <v>82</v>
      </c>
      <c r="E46" s="9" t="s">
        <v>20</v>
      </c>
      <c r="F46" s="9" t="s">
        <v>20</v>
      </c>
      <c r="G46" s="9" t="s">
        <v>20</v>
      </c>
      <c r="H46" s="9" t="s">
        <v>20</v>
      </c>
      <c r="I46" s="9" t="s">
        <v>20</v>
      </c>
      <c r="J46" s="9" t="s">
        <v>20</v>
      </c>
      <c r="K46" s="9" t="s">
        <v>20</v>
      </c>
      <c r="L46" s="9" t="s">
        <v>20</v>
      </c>
      <c r="M46" s="9" t="s">
        <v>20</v>
      </c>
      <c r="N46" s="9" t="s">
        <v>20</v>
      </c>
      <c r="O46" s="9" t="s">
        <v>20</v>
      </c>
      <c r="P46" s="9" t="s">
        <v>20</v>
      </c>
      <c r="Q46" s="9" t="s">
        <v>20</v>
      </c>
      <c r="R46" s="9" t="s">
        <v>20</v>
      </c>
      <c r="S46" s="9" t="s">
        <v>20</v>
      </c>
      <c r="T46" s="9" t="s">
        <v>20</v>
      </c>
      <c r="U46" s="9" t="s">
        <v>20</v>
      </c>
      <c r="V46" s="9" t="s">
        <v>20</v>
      </c>
      <c r="W46" s="9" t="s">
        <v>20</v>
      </c>
      <c r="X46" s="9" t="s">
        <v>20</v>
      </c>
      <c r="Y46" s="9" t="s">
        <v>20</v>
      </c>
      <c r="Z46" s="9" t="s">
        <v>20</v>
      </c>
      <c r="AA46" s="9" t="s">
        <v>20</v>
      </c>
      <c r="AB46" s="9" t="s">
        <v>20</v>
      </c>
      <c r="AC46" s="9" t="s">
        <v>20</v>
      </c>
      <c r="AD46" s="9" t="s">
        <v>20</v>
      </c>
      <c r="AE46" s="9" t="s">
        <v>20</v>
      </c>
      <c r="AF46" s="9" t="s">
        <v>20</v>
      </c>
      <c r="AG46" s="9" t="s">
        <v>20</v>
      </c>
      <c r="AH46" s="9" t="s">
        <v>20</v>
      </c>
      <c r="AI46" s="9" t="s">
        <v>20</v>
      </c>
      <c r="AJ46" s="9" t="s">
        <v>20</v>
      </c>
      <c r="AK46" s="9" t="s">
        <v>20</v>
      </c>
      <c r="AL46" s="9" t="s">
        <v>20</v>
      </c>
      <c r="AM46" s="9" t="s">
        <v>20</v>
      </c>
      <c r="AN46" s="9" t="s">
        <v>20</v>
      </c>
      <c r="AO46" s="9" t="s">
        <v>20</v>
      </c>
      <c r="AP46" s="9" t="s">
        <v>20</v>
      </c>
      <c r="AQ46" s="9" t="s">
        <v>20</v>
      </c>
      <c r="AR46" s="9" t="s">
        <v>20</v>
      </c>
      <c r="AS46" s="9" t="s">
        <v>20</v>
      </c>
      <c r="AT46" s="9" t="s">
        <v>20</v>
      </c>
      <c r="AU46" s="9" t="s">
        <v>20</v>
      </c>
      <c r="AV46" s="9" t="s">
        <v>20</v>
      </c>
      <c r="AW46" s="9" t="s">
        <v>20</v>
      </c>
      <c r="AX46" s="9" t="s">
        <v>20</v>
      </c>
      <c r="AY46" s="9" t="s">
        <v>20</v>
      </c>
      <c r="AZ46" s="9" t="s">
        <v>20</v>
      </c>
      <c r="BA46" s="9" t="s">
        <v>20</v>
      </c>
      <c r="BB46" s="9" t="s">
        <v>20</v>
      </c>
      <c r="BC46" s="9" t="s">
        <v>20</v>
      </c>
      <c r="BD46" s="9" t="s">
        <v>20</v>
      </c>
      <c r="BE46" s="9" t="s">
        <v>20</v>
      </c>
      <c r="BF46" s="9" t="s">
        <v>20</v>
      </c>
      <c r="BG46" s="9" t="s">
        <v>20</v>
      </c>
      <c r="BH46" s="9" t="s">
        <v>20</v>
      </c>
      <c r="BI46" s="9" t="s">
        <v>20</v>
      </c>
      <c r="BJ46" s="9" t="s">
        <v>20</v>
      </c>
      <c r="BK46" s="9" t="s">
        <v>20</v>
      </c>
      <c r="BL46" s="9" t="s">
        <v>20</v>
      </c>
      <c r="BM46" s="9" t="s">
        <v>20</v>
      </c>
      <c r="BN46" s="9" t="s">
        <v>20</v>
      </c>
      <c r="BO46" s="9" t="s">
        <v>20</v>
      </c>
      <c r="BP46" s="9" t="s">
        <v>20</v>
      </c>
      <c r="BQ46" s="9" t="s">
        <v>20</v>
      </c>
      <c r="BR46" s="9" t="s">
        <v>20</v>
      </c>
      <c r="BS46" s="9" t="s">
        <v>20</v>
      </c>
      <c r="BT46" s="9" t="s">
        <v>20</v>
      </c>
      <c r="BU46" s="9" t="s">
        <v>20</v>
      </c>
      <c r="BV46" s="9" t="s">
        <v>20</v>
      </c>
      <c r="BW46" s="486"/>
    </row>
    <row r="47" spans="1:75">
      <c r="A47" s="158"/>
      <c r="B47" s="484" t="s">
        <v>77</v>
      </c>
      <c r="C47" s="829" t="s">
        <v>5</v>
      </c>
      <c r="D47" s="351" t="s">
        <v>82</v>
      </c>
      <c r="E47" s="487" t="str">
        <f>IFERROR(VLOOKUP(E46,$CB$278:$CC$280,2,FALSE),"-")</f>
        <v>-</v>
      </c>
      <c r="F47" s="487" t="str">
        <f t="shared" ref="F47:BQ47" si="22">IFERROR(VLOOKUP(F46,$CB$278:$CC$280,2,FALSE),"-")</f>
        <v>-</v>
      </c>
      <c r="G47" s="487" t="str">
        <f t="shared" si="22"/>
        <v>-</v>
      </c>
      <c r="H47" s="487" t="str">
        <f t="shared" si="22"/>
        <v>-</v>
      </c>
      <c r="I47" s="487" t="str">
        <f t="shared" si="22"/>
        <v>-</v>
      </c>
      <c r="J47" s="487" t="str">
        <f t="shared" si="22"/>
        <v>-</v>
      </c>
      <c r="K47" s="487" t="str">
        <f t="shared" si="22"/>
        <v>-</v>
      </c>
      <c r="L47" s="487" t="str">
        <f t="shared" si="22"/>
        <v>-</v>
      </c>
      <c r="M47" s="487" t="str">
        <f t="shared" si="22"/>
        <v>-</v>
      </c>
      <c r="N47" s="487" t="str">
        <f t="shared" si="22"/>
        <v>-</v>
      </c>
      <c r="O47" s="487" t="str">
        <f t="shared" si="22"/>
        <v>-</v>
      </c>
      <c r="P47" s="487" t="str">
        <f t="shared" si="22"/>
        <v>-</v>
      </c>
      <c r="Q47" s="487" t="str">
        <f t="shared" si="22"/>
        <v>-</v>
      </c>
      <c r="R47" s="487" t="str">
        <f t="shared" si="22"/>
        <v>-</v>
      </c>
      <c r="S47" s="487" t="str">
        <f t="shared" si="22"/>
        <v>-</v>
      </c>
      <c r="T47" s="487" t="str">
        <f t="shared" si="22"/>
        <v>-</v>
      </c>
      <c r="U47" s="487" t="str">
        <f t="shared" si="22"/>
        <v>-</v>
      </c>
      <c r="V47" s="487" t="str">
        <f t="shared" si="22"/>
        <v>-</v>
      </c>
      <c r="W47" s="487" t="str">
        <f t="shared" si="22"/>
        <v>-</v>
      </c>
      <c r="X47" s="487" t="str">
        <f t="shared" si="22"/>
        <v>-</v>
      </c>
      <c r="Y47" s="487" t="str">
        <f t="shared" si="22"/>
        <v>-</v>
      </c>
      <c r="Z47" s="487" t="str">
        <f t="shared" si="22"/>
        <v>-</v>
      </c>
      <c r="AA47" s="487" t="str">
        <f t="shared" si="22"/>
        <v>-</v>
      </c>
      <c r="AB47" s="487" t="str">
        <f t="shared" si="22"/>
        <v>-</v>
      </c>
      <c r="AC47" s="487" t="str">
        <f t="shared" si="22"/>
        <v>-</v>
      </c>
      <c r="AD47" s="487" t="str">
        <f t="shared" si="22"/>
        <v>-</v>
      </c>
      <c r="AE47" s="487" t="str">
        <f t="shared" si="22"/>
        <v>-</v>
      </c>
      <c r="AF47" s="487" t="str">
        <f t="shared" si="22"/>
        <v>-</v>
      </c>
      <c r="AG47" s="487" t="str">
        <f t="shared" si="22"/>
        <v>-</v>
      </c>
      <c r="AH47" s="487" t="str">
        <f t="shared" si="22"/>
        <v>-</v>
      </c>
      <c r="AI47" s="487" t="str">
        <f t="shared" si="22"/>
        <v>-</v>
      </c>
      <c r="AJ47" s="487" t="str">
        <f t="shared" si="22"/>
        <v>-</v>
      </c>
      <c r="AK47" s="487" t="str">
        <f t="shared" si="22"/>
        <v>-</v>
      </c>
      <c r="AL47" s="487" t="str">
        <f t="shared" si="22"/>
        <v>-</v>
      </c>
      <c r="AM47" s="487" t="str">
        <f t="shared" si="22"/>
        <v>-</v>
      </c>
      <c r="AN47" s="487" t="str">
        <f t="shared" si="22"/>
        <v>-</v>
      </c>
      <c r="AO47" s="487" t="str">
        <f t="shared" si="22"/>
        <v>-</v>
      </c>
      <c r="AP47" s="487" t="str">
        <f t="shared" si="22"/>
        <v>-</v>
      </c>
      <c r="AQ47" s="487" t="str">
        <f t="shared" si="22"/>
        <v>-</v>
      </c>
      <c r="AR47" s="487" t="str">
        <f t="shared" si="22"/>
        <v>-</v>
      </c>
      <c r="AS47" s="487" t="str">
        <f t="shared" si="22"/>
        <v>-</v>
      </c>
      <c r="AT47" s="487" t="str">
        <f t="shared" si="22"/>
        <v>-</v>
      </c>
      <c r="AU47" s="487" t="str">
        <f t="shared" si="22"/>
        <v>-</v>
      </c>
      <c r="AV47" s="487" t="str">
        <f t="shared" si="22"/>
        <v>-</v>
      </c>
      <c r="AW47" s="487" t="str">
        <f t="shared" si="22"/>
        <v>-</v>
      </c>
      <c r="AX47" s="487" t="str">
        <f t="shared" si="22"/>
        <v>-</v>
      </c>
      <c r="AY47" s="487" t="str">
        <f t="shared" si="22"/>
        <v>-</v>
      </c>
      <c r="AZ47" s="487" t="str">
        <f t="shared" si="22"/>
        <v>-</v>
      </c>
      <c r="BA47" s="487" t="str">
        <f t="shared" si="22"/>
        <v>-</v>
      </c>
      <c r="BB47" s="487" t="str">
        <f t="shared" si="22"/>
        <v>-</v>
      </c>
      <c r="BC47" s="487" t="str">
        <f t="shared" si="22"/>
        <v>-</v>
      </c>
      <c r="BD47" s="487" t="str">
        <f t="shared" si="22"/>
        <v>-</v>
      </c>
      <c r="BE47" s="487" t="str">
        <f t="shared" si="22"/>
        <v>-</v>
      </c>
      <c r="BF47" s="487" t="str">
        <f t="shared" si="22"/>
        <v>-</v>
      </c>
      <c r="BG47" s="487" t="str">
        <f t="shared" si="22"/>
        <v>-</v>
      </c>
      <c r="BH47" s="487" t="str">
        <f t="shared" si="22"/>
        <v>-</v>
      </c>
      <c r="BI47" s="487" t="str">
        <f t="shared" si="22"/>
        <v>-</v>
      </c>
      <c r="BJ47" s="487" t="str">
        <f t="shared" si="22"/>
        <v>-</v>
      </c>
      <c r="BK47" s="487" t="str">
        <f t="shared" si="22"/>
        <v>-</v>
      </c>
      <c r="BL47" s="487" t="str">
        <f t="shared" si="22"/>
        <v>-</v>
      </c>
      <c r="BM47" s="487" t="str">
        <f t="shared" si="22"/>
        <v>-</v>
      </c>
      <c r="BN47" s="487" t="str">
        <f t="shared" si="22"/>
        <v>-</v>
      </c>
      <c r="BO47" s="487" t="str">
        <f t="shared" si="22"/>
        <v>-</v>
      </c>
      <c r="BP47" s="487" t="str">
        <f t="shared" si="22"/>
        <v>-</v>
      </c>
      <c r="BQ47" s="487" t="str">
        <f t="shared" si="22"/>
        <v>-</v>
      </c>
      <c r="BR47" s="487" t="str">
        <f t="shared" ref="BR47:BV47" si="23">IFERROR(VLOOKUP(BR46,$CB$278:$CC$280,2,FALSE),"-")</f>
        <v>-</v>
      </c>
      <c r="BS47" s="487" t="str">
        <f t="shared" si="23"/>
        <v>-</v>
      </c>
      <c r="BT47" s="487" t="str">
        <f t="shared" si="23"/>
        <v>-</v>
      </c>
      <c r="BU47" s="487" t="str">
        <f t="shared" si="23"/>
        <v>-</v>
      </c>
      <c r="BV47" s="487" t="str">
        <f t="shared" si="23"/>
        <v>-</v>
      </c>
      <c r="BW47" s="488"/>
    </row>
    <row r="48" spans="1:75">
      <c r="A48" s="216"/>
      <c r="B48" s="484"/>
      <c r="C48" s="829" t="s">
        <v>90</v>
      </c>
      <c r="D48" s="351" t="s">
        <v>5</v>
      </c>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460"/>
    </row>
    <row r="49" spans="1:75" ht="14.25" outlineLevel="1">
      <c r="A49" s="216"/>
      <c r="B49" s="484"/>
      <c r="C49" s="829" t="s">
        <v>115</v>
      </c>
      <c r="D49" s="887" t="s">
        <v>221</v>
      </c>
      <c r="E49" s="489" t="str">
        <f>IFERROR(VLOOKUP(E46,$CB$278:$CD$280,3,FALSE),"-")</f>
        <v>-</v>
      </c>
      <c r="F49" s="489" t="str">
        <f t="shared" ref="F49:BQ49" si="24">IFERROR(VLOOKUP(F46,$CB$278:$CD$280,3,FALSE),"-")</f>
        <v>-</v>
      </c>
      <c r="G49" s="489" t="str">
        <f t="shared" si="24"/>
        <v>-</v>
      </c>
      <c r="H49" s="489" t="str">
        <f t="shared" si="24"/>
        <v>-</v>
      </c>
      <c r="I49" s="489" t="str">
        <f t="shared" si="24"/>
        <v>-</v>
      </c>
      <c r="J49" s="489" t="str">
        <f t="shared" si="24"/>
        <v>-</v>
      </c>
      <c r="K49" s="489" t="str">
        <f t="shared" si="24"/>
        <v>-</v>
      </c>
      <c r="L49" s="489" t="str">
        <f t="shared" si="24"/>
        <v>-</v>
      </c>
      <c r="M49" s="489" t="str">
        <f t="shared" si="24"/>
        <v>-</v>
      </c>
      <c r="N49" s="489" t="str">
        <f t="shared" si="24"/>
        <v>-</v>
      </c>
      <c r="O49" s="489" t="str">
        <f t="shared" si="24"/>
        <v>-</v>
      </c>
      <c r="P49" s="489" t="str">
        <f t="shared" si="24"/>
        <v>-</v>
      </c>
      <c r="Q49" s="489" t="str">
        <f t="shared" si="24"/>
        <v>-</v>
      </c>
      <c r="R49" s="489" t="str">
        <f t="shared" si="24"/>
        <v>-</v>
      </c>
      <c r="S49" s="489" t="str">
        <f t="shared" si="24"/>
        <v>-</v>
      </c>
      <c r="T49" s="489" t="str">
        <f t="shared" si="24"/>
        <v>-</v>
      </c>
      <c r="U49" s="489" t="str">
        <f t="shared" si="24"/>
        <v>-</v>
      </c>
      <c r="V49" s="489" t="str">
        <f t="shared" si="24"/>
        <v>-</v>
      </c>
      <c r="W49" s="489" t="str">
        <f t="shared" si="24"/>
        <v>-</v>
      </c>
      <c r="X49" s="489" t="str">
        <f t="shared" si="24"/>
        <v>-</v>
      </c>
      <c r="Y49" s="489" t="str">
        <f t="shared" si="24"/>
        <v>-</v>
      </c>
      <c r="Z49" s="489" t="str">
        <f t="shared" si="24"/>
        <v>-</v>
      </c>
      <c r="AA49" s="489" t="str">
        <f t="shared" si="24"/>
        <v>-</v>
      </c>
      <c r="AB49" s="489" t="str">
        <f t="shared" si="24"/>
        <v>-</v>
      </c>
      <c r="AC49" s="489" t="str">
        <f t="shared" si="24"/>
        <v>-</v>
      </c>
      <c r="AD49" s="489" t="str">
        <f t="shared" si="24"/>
        <v>-</v>
      </c>
      <c r="AE49" s="489" t="str">
        <f t="shared" si="24"/>
        <v>-</v>
      </c>
      <c r="AF49" s="489" t="str">
        <f t="shared" si="24"/>
        <v>-</v>
      </c>
      <c r="AG49" s="489" t="str">
        <f t="shared" si="24"/>
        <v>-</v>
      </c>
      <c r="AH49" s="489" t="str">
        <f t="shared" si="24"/>
        <v>-</v>
      </c>
      <c r="AI49" s="489" t="str">
        <f t="shared" si="24"/>
        <v>-</v>
      </c>
      <c r="AJ49" s="489" t="str">
        <f t="shared" si="24"/>
        <v>-</v>
      </c>
      <c r="AK49" s="489" t="str">
        <f t="shared" si="24"/>
        <v>-</v>
      </c>
      <c r="AL49" s="489" t="str">
        <f t="shared" si="24"/>
        <v>-</v>
      </c>
      <c r="AM49" s="489" t="str">
        <f t="shared" si="24"/>
        <v>-</v>
      </c>
      <c r="AN49" s="489" t="str">
        <f t="shared" si="24"/>
        <v>-</v>
      </c>
      <c r="AO49" s="489" t="str">
        <f t="shared" si="24"/>
        <v>-</v>
      </c>
      <c r="AP49" s="489" t="str">
        <f t="shared" si="24"/>
        <v>-</v>
      </c>
      <c r="AQ49" s="489" t="str">
        <f t="shared" si="24"/>
        <v>-</v>
      </c>
      <c r="AR49" s="489" t="str">
        <f t="shared" si="24"/>
        <v>-</v>
      </c>
      <c r="AS49" s="489" t="str">
        <f t="shared" si="24"/>
        <v>-</v>
      </c>
      <c r="AT49" s="489" t="str">
        <f t="shared" si="24"/>
        <v>-</v>
      </c>
      <c r="AU49" s="489" t="str">
        <f t="shared" si="24"/>
        <v>-</v>
      </c>
      <c r="AV49" s="489" t="str">
        <f t="shared" si="24"/>
        <v>-</v>
      </c>
      <c r="AW49" s="489" t="str">
        <f t="shared" si="24"/>
        <v>-</v>
      </c>
      <c r="AX49" s="489" t="str">
        <f t="shared" si="24"/>
        <v>-</v>
      </c>
      <c r="AY49" s="489" t="str">
        <f t="shared" si="24"/>
        <v>-</v>
      </c>
      <c r="AZ49" s="489" t="str">
        <f t="shared" si="24"/>
        <v>-</v>
      </c>
      <c r="BA49" s="489" t="str">
        <f t="shared" si="24"/>
        <v>-</v>
      </c>
      <c r="BB49" s="489" t="str">
        <f t="shared" si="24"/>
        <v>-</v>
      </c>
      <c r="BC49" s="489" t="str">
        <f t="shared" si="24"/>
        <v>-</v>
      </c>
      <c r="BD49" s="489" t="str">
        <f t="shared" si="24"/>
        <v>-</v>
      </c>
      <c r="BE49" s="489" t="str">
        <f t="shared" si="24"/>
        <v>-</v>
      </c>
      <c r="BF49" s="489" t="str">
        <f t="shared" si="24"/>
        <v>-</v>
      </c>
      <c r="BG49" s="489" t="str">
        <f t="shared" si="24"/>
        <v>-</v>
      </c>
      <c r="BH49" s="489" t="str">
        <f t="shared" si="24"/>
        <v>-</v>
      </c>
      <c r="BI49" s="489" t="str">
        <f t="shared" si="24"/>
        <v>-</v>
      </c>
      <c r="BJ49" s="489" t="str">
        <f t="shared" si="24"/>
        <v>-</v>
      </c>
      <c r="BK49" s="489" t="str">
        <f t="shared" si="24"/>
        <v>-</v>
      </c>
      <c r="BL49" s="489" t="str">
        <f t="shared" si="24"/>
        <v>-</v>
      </c>
      <c r="BM49" s="489" t="str">
        <f t="shared" si="24"/>
        <v>-</v>
      </c>
      <c r="BN49" s="489" t="str">
        <f t="shared" si="24"/>
        <v>-</v>
      </c>
      <c r="BO49" s="489" t="str">
        <f t="shared" si="24"/>
        <v>-</v>
      </c>
      <c r="BP49" s="489" t="str">
        <f t="shared" si="24"/>
        <v>-</v>
      </c>
      <c r="BQ49" s="489" t="str">
        <f t="shared" si="24"/>
        <v>-</v>
      </c>
      <c r="BR49" s="489" t="str">
        <f t="shared" ref="BR49:BV49" si="25">IFERROR(VLOOKUP(BR46,$CB$278:$CD$280,3,FALSE),"-")</f>
        <v>-</v>
      </c>
      <c r="BS49" s="489" t="str">
        <f t="shared" si="25"/>
        <v>-</v>
      </c>
      <c r="BT49" s="489" t="str">
        <f t="shared" si="25"/>
        <v>-</v>
      </c>
      <c r="BU49" s="489" t="str">
        <f t="shared" si="25"/>
        <v>-</v>
      </c>
      <c r="BV49" s="489" t="str">
        <f t="shared" si="25"/>
        <v>-</v>
      </c>
      <c r="BW49" s="490"/>
    </row>
    <row r="50" spans="1:75" outlineLevel="1">
      <c r="A50" s="158"/>
      <c r="B50" s="484"/>
      <c r="C50" s="475" t="s">
        <v>66</v>
      </c>
      <c r="D50" s="351" t="s">
        <v>99</v>
      </c>
      <c r="E50" s="491" t="str">
        <f>IFERROR(E48*E49,"-")</f>
        <v>-</v>
      </c>
      <c r="F50" s="491" t="str">
        <f t="shared" ref="F50:BQ50" si="26">IFERROR(F48*F49,"-")</f>
        <v>-</v>
      </c>
      <c r="G50" s="491" t="str">
        <f t="shared" si="26"/>
        <v>-</v>
      </c>
      <c r="H50" s="491" t="str">
        <f t="shared" si="26"/>
        <v>-</v>
      </c>
      <c r="I50" s="491" t="str">
        <f t="shared" si="26"/>
        <v>-</v>
      </c>
      <c r="J50" s="491" t="str">
        <f t="shared" si="26"/>
        <v>-</v>
      </c>
      <c r="K50" s="491" t="str">
        <f t="shared" si="26"/>
        <v>-</v>
      </c>
      <c r="L50" s="491" t="str">
        <f t="shared" si="26"/>
        <v>-</v>
      </c>
      <c r="M50" s="491" t="str">
        <f t="shared" si="26"/>
        <v>-</v>
      </c>
      <c r="N50" s="491" t="str">
        <f t="shared" si="26"/>
        <v>-</v>
      </c>
      <c r="O50" s="491" t="str">
        <f t="shared" si="26"/>
        <v>-</v>
      </c>
      <c r="P50" s="491" t="str">
        <f t="shared" si="26"/>
        <v>-</v>
      </c>
      <c r="Q50" s="491" t="str">
        <f t="shared" si="26"/>
        <v>-</v>
      </c>
      <c r="R50" s="491" t="str">
        <f t="shared" si="26"/>
        <v>-</v>
      </c>
      <c r="S50" s="491" t="str">
        <f t="shared" si="26"/>
        <v>-</v>
      </c>
      <c r="T50" s="491" t="str">
        <f t="shared" si="26"/>
        <v>-</v>
      </c>
      <c r="U50" s="491" t="str">
        <f t="shared" si="26"/>
        <v>-</v>
      </c>
      <c r="V50" s="491" t="str">
        <f t="shared" si="26"/>
        <v>-</v>
      </c>
      <c r="W50" s="491" t="str">
        <f t="shared" si="26"/>
        <v>-</v>
      </c>
      <c r="X50" s="491" t="str">
        <f t="shared" si="26"/>
        <v>-</v>
      </c>
      <c r="Y50" s="491" t="str">
        <f t="shared" si="26"/>
        <v>-</v>
      </c>
      <c r="Z50" s="491" t="str">
        <f t="shared" si="26"/>
        <v>-</v>
      </c>
      <c r="AA50" s="491" t="str">
        <f t="shared" si="26"/>
        <v>-</v>
      </c>
      <c r="AB50" s="491" t="str">
        <f t="shared" si="26"/>
        <v>-</v>
      </c>
      <c r="AC50" s="491" t="str">
        <f t="shared" si="26"/>
        <v>-</v>
      </c>
      <c r="AD50" s="491" t="str">
        <f t="shared" si="26"/>
        <v>-</v>
      </c>
      <c r="AE50" s="491" t="str">
        <f t="shared" si="26"/>
        <v>-</v>
      </c>
      <c r="AF50" s="491" t="str">
        <f t="shared" si="26"/>
        <v>-</v>
      </c>
      <c r="AG50" s="491" t="str">
        <f t="shared" si="26"/>
        <v>-</v>
      </c>
      <c r="AH50" s="491" t="str">
        <f t="shared" si="26"/>
        <v>-</v>
      </c>
      <c r="AI50" s="491" t="str">
        <f t="shared" si="26"/>
        <v>-</v>
      </c>
      <c r="AJ50" s="491" t="str">
        <f t="shared" si="26"/>
        <v>-</v>
      </c>
      <c r="AK50" s="491" t="str">
        <f t="shared" si="26"/>
        <v>-</v>
      </c>
      <c r="AL50" s="491" t="str">
        <f t="shared" si="26"/>
        <v>-</v>
      </c>
      <c r="AM50" s="491" t="str">
        <f t="shared" si="26"/>
        <v>-</v>
      </c>
      <c r="AN50" s="491" t="str">
        <f t="shared" si="26"/>
        <v>-</v>
      </c>
      <c r="AO50" s="491" t="str">
        <f t="shared" si="26"/>
        <v>-</v>
      </c>
      <c r="AP50" s="491" t="str">
        <f t="shared" si="26"/>
        <v>-</v>
      </c>
      <c r="AQ50" s="491" t="str">
        <f t="shared" si="26"/>
        <v>-</v>
      </c>
      <c r="AR50" s="491" t="str">
        <f t="shared" si="26"/>
        <v>-</v>
      </c>
      <c r="AS50" s="491" t="str">
        <f t="shared" si="26"/>
        <v>-</v>
      </c>
      <c r="AT50" s="491" t="str">
        <f t="shared" si="26"/>
        <v>-</v>
      </c>
      <c r="AU50" s="491" t="str">
        <f t="shared" si="26"/>
        <v>-</v>
      </c>
      <c r="AV50" s="491" t="str">
        <f t="shared" si="26"/>
        <v>-</v>
      </c>
      <c r="AW50" s="491" t="str">
        <f t="shared" si="26"/>
        <v>-</v>
      </c>
      <c r="AX50" s="491" t="str">
        <f t="shared" si="26"/>
        <v>-</v>
      </c>
      <c r="AY50" s="491" t="str">
        <f t="shared" si="26"/>
        <v>-</v>
      </c>
      <c r="AZ50" s="491" t="str">
        <f t="shared" si="26"/>
        <v>-</v>
      </c>
      <c r="BA50" s="491" t="str">
        <f t="shared" si="26"/>
        <v>-</v>
      </c>
      <c r="BB50" s="491" t="str">
        <f t="shared" si="26"/>
        <v>-</v>
      </c>
      <c r="BC50" s="491" t="str">
        <f t="shared" si="26"/>
        <v>-</v>
      </c>
      <c r="BD50" s="491" t="str">
        <f t="shared" si="26"/>
        <v>-</v>
      </c>
      <c r="BE50" s="491" t="str">
        <f t="shared" si="26"/>
        <v>-</v>
      </c>
      <c r="BF50" s="491" t="str">
        <f t="shared" si="26"/>
        <v>-</v>
      </c>
      <c r="BG50" s="491" t="str">
        <f t="shared" si="26"/>
        <v>-</v>
      </c>
      <c r="BH50" s="491" t="str">
        <f t="shared" si="26"/>
        <v>-</v>
      </c>
      <c r="BI50" s="491" t="str">
        <f t="shared" si="26"/>
        <v>-</v>
      </c>
      <c r="BJ50" s="491" t="str">
        <f t="shared" si="26"/>
        <v>-</v>
      </c>
      <c r="BK50" s="491" t="str">
        <f t="shared" si="26"/>
        <v>-</v>
      </c>
      <c r="BL50" s="491" t="str">
        <f t="shared" si="26"/>
        <v>-</v>
      </c>
      <c r="BM50" s="491" t="str">
        <f t="shared" si="26"/>
        <v>-</v>
      </c>
      <c r="BN50" s="491" t="str">
        <f t="shared" si="26"/>
        <v>-</v>
      </c>
      <c r="BO50" s="491" t="str">
        <f t="shared" si="26"/>
        <v>-</v>
      </c>
      <c r="BP50" s="491" t="str">
        <f t="shared" si="26"/>
        <v>-</v>
      </c>
      <c r="BQ50" s="491" t="str">
        <f t="shared" si="26"/>
        <v>-</v>
      </c>
      <c r="BR50" s="491" t="str">
        <f>IFERROR(BR48*BR49,"-")</f>
        <v>-</v>
      </c>
      <c r="BS50" s="491" t="str">
        <f>IFERROR(BS48*BS49,"-")</f>
        <v>-</v>
      </c>
      <c r="BT50" s="491" t="str">
        <f>IFERROR(BT48*BT49,"-")</f>
        <v>-</v>
      </c>
      <c r="BU50" s="491" t="str">
        <f>IFERROR(BU48*BU49,"-")</f>
        <v>-</v>
      </c>
      <c r="BV50" s="491" t="str">
        <f>IFERROR(BV48*BV49,"-")</f>
        <v>-</v>
      </c>
      <c r="BW50" s="492"/>
    </row>
    <row r="51" spans="1:75" ht="36" customHeight="1">
      <c r="A51" s="158"/>
      <c r="B51" s="484"/>
      <c r="C51" s="475" t="s">
        <v>222</v>
      </c>
      <c r="D51" s="351" t="s">
        <v>223</v>
      </c>
      <c r="E51" s="495" t="str">
        <f>IFERROR(IF(E47="GJ","東京都環境局地球環境エネルギー部計画課までお問い合わせください。",VLOOKUP(E46,$CB$278:$CF$279,5,FALSE)),"-")</f>
        <v>-</v>
      </c>
      <c r="F51" s="495" t="str">
        <f t="shared" ref="F51:BQ51" si="27">IFERROR(IF(F47="GJ","東京都環境局地球環境エネルギー部計画課までお問い合わせください。",VLOOKUP(F46,$CB$278:$CF$279,5,FALSE)),"-")</f>
        <v>-</v>
      </c>
      <c r="G51" s="495" t="str">
        <f t="shared" si="27"/>
        <v>-</v>
      </c>
      <c r="H51" s="495" t="str">
        <f t="shared" si="27"/>
        <v>-</v>
      </c>
      <c r="I51" s="495" t="str">
        <f t="shared" si="27"/>
        <v>-</v>
      </c>
      <c r="J51" s="495" t="str">
        <f t="shared" si="27"/>
        <v>-</v>
      </c>
      <c r="K51" s="495" t="str">
        <f t="shared" si="27"/>
        <v>-</v>
      </c>
      <c r="L51" s="495" t="str">
        <f t="shared" si="27"/>
        <v>-</v>
      </c>
      <c r="M51" s="495" t="str">
        <f t="shared" si="27"/>
        <v>-</v>
      </c>
      <c r="N51" s="495" t="str">
        <f t="shared" si="27"/>
        <v>-</v>
      </c>
      <c r="O51" s="495" t="str">
        <f t="shared" si="27"/>
        <v>-</v>
      </c>
      <c r="P51" s="495" t="str">
        <f t="shared" si="27"/>
        <v>-</v>
      </c>
      <c r="Q51" s="495" t="str">
        <f t="shared" si="27"/>
        <v>-</v>
      </c>
      <c r="R51" s="495" t="str">
        <f t="shared" si="27"/>
        <v>-</v>
      </c>
      <c r="S51" s="495" t="str">
        <f t="shared" si="27"/>
        <v>-</v>
      </c>
      <c r="T51" s="495" t="str">
        <f t="shared" si="27"/>
        <v>-</v>
      </c>
      <c r="U51" s="495" t="str">
        <f t="shared" si="27"/>
        <v>-</v>
      </c>
      <c r="V51" s="495" t="str">
        <f t="shared" si="27"/>
        <v>-</v>
      </c>
      <c r="W51" s="495" t="str">
        <f t="shared" si="27"/>
        <v>-</v>
      </c>
      <c r="X51" s="495" t="str">
        <f t="shared" si="27"/>
        <v>-</v>
      </c>
      <c r="Y51" s="495" t="str">
        <f t="shared" si="27"/>
        <v>-</v>
      </c>
      <c r="Z51" s="495" t="str">
        <f t="shared" si="27"/>
        <v>-</v>
      </c>
      <c r="AA51" s="495" t="str">
        <f t="shared" si="27"/>
        <v>-</v>
      </c>
      <c r="AB51" s="495" t="str">
        <f t="shared" si="27"/>
        <v>-</v>
      </c>
      <c r="AC51" s="495" t="str">
        <f t="shared" si="27"/>
        <v>-</v>
      </c>
      <c r="AD51" s="495" t="str">
        <f t="shared" si="27"/>
        <v>-</v>
      </c>
      <c r="AE51" s="495" t="str">
        <f t="shared" si="27"/>
        <v>-</v>
      </c>
      <c r="AF51" s="495" t="str">
        <f t="shared" si="27"/>
        <v>-</v>
      </c>
      <c r="AG51" s="495" t="str">
        <f t="shared" si="27"/>
        <v>-</v>
      </c>
      <c r="AH51" s="495" t="str">
        <f t="shared" si="27"/>
        <v>-</v>
      </c>
      <c r="AI51" s="495" t="str">
        <f t="shared" si="27"/>
        <v>-</v>
      </c>
      <c r="AJ51" s="495" t="str">
        <f t="shared" si="27"/>
        <v>-</v>
      </c>
      <c r="AK51" s="495" t="str">
        <f t="shared" si="27"/>
        <v>-</v>
      </c>
      <c r="AL51" s="495" t="str">
        <f t="shared" si="27"/>
        <v>-</v>
      </c>
      <c r="AM51" s="495" t="str">
        <f t="shared" si="27"/>
        <v>-</v>
      </c>
      <c r="AN51" s="495" t="str">
        <f t="shared" si="27"/>
        <v>-</v>
      </c>
      <c r="AO51" s="495" t="str">
        <f t="shared" si="27"/>
        <v>-</v>
      </c>
      <c r="AP51" s="495" t="str">
        <f t="shared" si="27"/>
        <v>-</v>
      </c>
      <c r="AQ51" s="495" t="str">
        <f t="shared" si="27"/>
        <v>-</v>
      </c>
      <c r="AR51" s="495" t="str">
        <f t="shared" si="27"/>
        <v>-</v>
      </c>
      <c r="AS51" s="495" t="str">
        <f t="shared" si="27"/>
        <v>-</v>
      </c>
      <c r="AT51" s="495" t="str">
        <f t="shared" si="27"/>
        <v>-</v>
      </c>
      <c r="AU51" s="495" t="str">
        <f t="shared" si="27"/>
        <v>-</v>
      </c>
      <c r="AV51" s="495" t="str">
        <f t="shared" si="27"/>
        <v>-</v>
      </c>
      <c r="AW51" s="495" t="str">
        <f t="shared" si="27"/>
        <v>-</v>
      </c>
      <c r="AX51" s="495" t="str">
        <f t="shared" si="27"/>
        <v>-</v>
      </c>
      <c r="AY51" s="495" t="str">
        <f t="shared" si="27"/>
        <v>-</v>
      </c>
      <c r="AZ51" s="495" t="str">
        <f t="shared" si="27"/>
        <v>-</v>
      </c>
      <c r="BA51" s="495" t="str">
        <f t="shared" si="27"/>
        <v>-</v>
      </c>
      <c r="BB51" s="495" t="str">
        <f t="shared" si="27"/>
        <v>-</v>
      </c>
      <c r="BC51" s="495" t="str">
        <f t="shared" si="27"/>
        <v>-</v>
      </c>
      <c r="BD51" s="495" t="str">
        <f t="shared" si="27"/>
        <v>-</v>
      </c>
      <c r="BE51" s="495" t="str">
        <f t="shared" si="27"/>
        <v>-</v>
      </c>
      <c r="BF51" s="495" t="str">
        <f t="shared" si="27"/>
        <v>-</v>
      </c>
      <c r="BG51" s="495" t="str">
        <f t="shared" si="27"/>
        <v>-</v>
      </c>
      <c r="BH51" s="495" t="str">
        <f t="shared" si="27"/>
        <v>-</v>
      </c>
      <c r="BI51" s="495" t="str">
        <f t="shared" si="27"/>
        <v>-</v>
      </c>
      <c r="BJ51" s="495" t="str">
        <f t="shared" si="27"/>
        <v>-</v>
      </c>
      <c r="BK51" s="495" t="str">
        <f t="shared" si="27"/>
        <v>-</v>
      </c>
      <c r="BL51" s="495" t="str">
        <f t="shared" si="27"/>
        <v>-</v>
      </c>
      <c r="BM51" s="495" t="str">
        <f t="shared" si="27"/>
        <v>-</v>
      </c>
      <c r="BN51" s="495" t="str">
        <f t="shared" si="27"/>
        <v>-</v>
      </c>
      <c r="BO51" s="495" t="str">
        <f t="shared" si="27"/>
        <v>-</v>
      </c>
      <c r="BP51" s="495" t="str">
        <f t="shared" si="27"/>
        <v>-</v>
      </c>
      <c r="BQ51" s="495" t="str">
        <f t="shared" si="27"/>
        <v>-</v>
      </c>
      <c r="BR51" s="495" t="str">
        <f t="shared" ref="BR51:BV51" si="28">IFERROR(IF(BR47="GJ","東京都環境局地球環境エネルギー部計画課までお問い合わせください。",VLOOKUP(BR46,$CB$278:$CF$279,5,FALSE)),"-")</f>
        <v>-</v>
      </c>
      <c r="BS51" s="495" t="str">
        <f t="shared" si="28"/>
        <v>-</v>
      </c>
      <c r="BT51" s="495" t="str">
        <f t="shared" si="28"/>
        <v>-</v>
      </c>
      <c r="BU51" s="495" t="str">
        <f t="shared" si="28"/>
        <v>-</v>
      </c>
      <c r="BV51" s="495" t="str">
        <f t="shared" si="28"/>
        <v>-</v>
      </c>
      <c r="BW51" s="493"/>
    </row>
    <row r="52" spans="1:75" outlineLevel="1">
      <c r="A52" s="158"/>
      <c r="B52" s="484"/>
      <c r="C52" s="475" t="s">
        <v>105</v>
      </c>
      <c r="D52" s="351"/>
      <c r="E52" s="471" t="str">
        <f>IFERROR(IF(E$46="-","-",E$44*(E50/E$193)),"-")</f>
        <v>-</v>
      </c>
      <c r="F52" s="471" t="str">
        <f t="shared" ref="F52:AJ52" si="29">IFERROR(IF(F$46="-","-",F$44*(F50/F$193)),"-")</f>
        <v>-</v>
      </c>
      <c r="G52" s="471" t="str">
        <f t="shared" si="29"/>
        <v>-</v>
      </c>
      <c r="H52" s="471" t="str">
        <f t="shared" si="29"/>
        <v>-</v>
      </c>
      <c r="I52" s="471" t="str">
        <f t="shared" si="29"/>
        <v>-</v>
      </c>
      <c r="J52" s="471" t="str">
        <f t="shared" si="29"/>
        <v>-</v>
      </c>
      <c r="K52" s="471" t="str">
        <f t="shared" si="29"/>
        <v>-</v>
      </c>
      <c r="L52" s="471" t="str">
        <f t="shared" si="29"/>
        <v>-</v>
      </c>
      <c r="M52" s="471" t="str">
        <f t="shared" si="29"/>
        <v>-</v>
      </c>
      <c r="N52" s="471" t="str">
        <f t="shared" si="29"/>
        <v>-</v>
      </c>
      <c r="O52" s="471" t="str">
        <f t="shared" si="29"/>
        <v>-</v>
      </c>
      <c r="P52" s="471" t="str">
        <f t="shared" si="29"/>
        <v>-</v>
      </c>
      <c r="Q52" s="471" t="str">
        <f t="shared" si="29"/>
        <v>-</v>
      </c>
      <c r="R52" s="471" t="str">
        <f t="shared" si="29"/>
        <v>-</v>
      </c>
      <c r="S52" s="471" t="str">
        <f t="shared" si="29"/>
        <v>-</v>
      </c>
      <c r="T52" s="471" t="str">
        <f t="shared" si="29"/>
        <v>-</v>
      </c>
      <c r="U52" s="471" t="str">
        <f t="shared" si="29"/>
        <v>-</v>
      </c>
      <c r="V52" s="471" t="str">
        <f t="shared" si="29"/>
        <v>-</v>
      </c>
      <c r="W52" s="471" t="str">
        <f t="shared" si="29"/>
        <v>-</v>
      </c>
      <c r="X52" s="471" t="str">
        <f t="shared" si="29"/>
        <v>-</v>
      </c>
      <c r="Y52" s="471" t="str">
        <f t="shared" si="29"/>
        <v>-</v>
      </c>
      <c r="Z52" s="471" t="str">
        <f t="shared" si="29"/>
        <v>-</v>
      </c>
      <c r="AA52" s="471" t="str">
        <f t="shared" si="29"/>
        <v>-</v>
      </c>
      <c r="AB52" s="471" t="str">
        <f t="shared" si="29"/>
        <v>-</v>
      </c>
      <c r="AC52" s="471" t="str">
        <f t="shared" si="29"/>
        <v>-</v>
      </c>
      <c r="AD52" s="471" t="str">
        <f t="shared" si="29"/>
        <v>-</v>
      </c>
      <c r="AE52" s="471" t="str">
        <f t="shared" si="29"/>
        <v>-</v>
      </c>
      <c r="AF52" s="471" t="str">
        <f t="shared" si="29"/>
        <v>-</v>
      </c>
      <c r="AG52" s="471" t="str">
        <f t="shared" si="29"/>
        <v>-</v>
      </c>
      <c r="AH52" s="471" t="str">
        <f t="shared" si="29"/>
        <v>-</v>
      </c>
      <c r="AI52" s="471" t="str">
        <f t="shared" si="29"/>
        <v>-</v>
      </c>
      <c r="AJ52" s="471" t="str">
        <f t="shared" si="29"/>
        <v>-</v>
      </c>
      <c r="AK52" s="471" t="str">
        <f t="shared" ref="AK52:BP52" si="30">IFERROR(IF(AK$46="-","-",AK$44*(AK50/AK$193)),"-")</f>
        <v>-</v>
      </c>
      <c r="AL52" s="471" t="str">
        <f t="shared" si="30"/>
        <v>-</v>
      </c>
      <c r="AM52" s="471" t="str">
        <f t="shared" si="30"/>
        <v>-</v>
      </c>
      <c r="AN52" s="471" t="str">
        <f t="shared" si="30"/>
        <v>-</v>
      </c>
      <c r="AO52" s="471" t="str">
        <f t="shared" si="30"/>
        <v>-</v>
      </c>
      <c r="AP52" s="471" t="str">
        <f t="shared" si="30"/>
        <v>-</v>
      </c>
      <c r="AQ52" s="471" t="str">
        <f t="shared" si="30"/>
        <v>-</v>
      </c>
      <c r="AR52" s="471" t="str">
        <f t="shared" si="30"/>
        <v>-</v>
      </c>
      <c r="AS52" s="471" t="str">
        <f t="shared" si="30"/>
        <v>-</v>
      </c>
      <c r="AT52" s="471" t="str">
        <f t="shared" si="30"/>
        <v>-</v>
      </c>
      <c r="AU52" s="471" t="str">
        <f t="shared" si="30"/>
        <v>-</v>
      </c>
      <c r="AV52" s="471" t="str">
        <f t="shared" si="30"/>
        <v>-</v>
      </c>
      <c r="AW52" s="471" t="str">
        <f t="shared" si="30"/>
        <v>-</v>
      </c>
      <c r="AX52" s="471" t="str">
        <f t="shared" si="30"/>
        <v>-</v>
      </c>
      <c r="AY52" s="471" t="str">
        <f t="shared" si="30"/>
        <v>-</v>
      </c>
      <c r="AZ52" s="471" t="str">
        <f t="shared" si="30"/>
        <v>-</v>
      </c>
      <c r="BA52" s="471" t="str">
        <f t="shared" si="30"/>
        <v>-</v>
      </c>
      <c r="BB52" s="471" t="str">
        <f t="shared" si="30"/>
        <v>-</v>
      </c>
      <c r="BC52" s="471" t="str">
        <f t="shared" si="30"/>
        <v>-</v>
      </c>
      <c r="BD52" s="471" t="str">
        <f t="shared" si="30"/>
        <v>-</v>
      </c>
      <c r="BE52" s="471" t="str">
        <f t="shared" si="30"/>
        <v>-</v>
      </c>
      <c r="BF52" s="471" t="str">
        <f t="shared" si="30"/>
        <v>-</v>
      </c>
      <c r="BG52" s="471" t="str">
        <f t="shared" si="30"/>
        <v>-</v>
      </c>
      <c r="BH52" s="471" t="str">
        <f t="shared" si="30"/>
        <v>-</v>
      </c>
      <c r="BI52" s="471" t="str">
        <f t="shared" si="30"/>
        <v>-</v>
      </c>
      <c r="BJ52" s="471" t="str">
        <f t="shared" si="30"/>
        <v>-</v>
      </c>
      <c r="BK52" s="471" t="str">
        <f t="shared" si="30"/>
        <v>-</v>
      </c>
      <c r="BL52" s="471" t="str">
        <f t="shared" si="30"/>
        <v>-</v>
      </c>
      <c r="BM52" s="471" t="str">
        <f t="shared" si="30"/>
        <v>-</v>
      </c>
      <c r="BN52" s="471" t="str">
        <f t="shared" si="30"/>
        <v>-</v>
      </c>
      <c r="BO52" s="471" t="str">
        <f t="shared" si="30"/>
        <v>-</v>
      </c>
      <c r="BP52" s="471" t="str">
        <f t="shared" si="30"/>
        <v>-</v>
      </c>
      <c r="BQ52" s="471" t="str">
        <f t="shared" ref="BQ52:BV52" si="31">IFERROR(IF(BQ$46="-","-",BQ$44*(BQ50/BQ$193)),"-")</f>
        <v>-</v>
      </c>
      <c r="BR52" s="471" t="str">
        <f t="shared" si="31"/>
        <v>-</v>
      </c>
      <c r="BS52" s="471" t="str">
        <f t="shared" si="31"/>
        <v>-</v>
      </c>
      <c r="BT52" s="471" t="str">
        <f t="shared" si="31"/>
        <v>-</v>
      </c>
      <c r="BU52" s="471" t="str">
        <f t="shared" si="31"/>
        <v>-</v>
      </c>
      <c r="BV52" s="471" t="str">
        <f t="shared" si="31"/>
        <v>-</v>
      </c>
      <c r="BW52" s="466"/>
    </row>
    <row r="53" spans="1:75" ht="14.25" thickBot="1">
      <c r="A53" s="158"/>
      <c r="B53" s="484"/>
      <c r="C53" s="463" t="s">
        <v>224</v>
      </c>
      <c r="D53" s="888" t="s">
        <v>215</v>
      </c>
      <c r="E53" s="472" t="str">
        <f>IFERROR(IF(E46="-","-",IF(E$37=0,E50*E51*E$34*(E$18-E$35)/E$18,E50*E51*E$34*(E$18-E$35)/E$15)),"-")</f>
        <v>-</v>
      </c>
      <c r="F53" s="472" t="str">
        <f t="shared" ref="F53:BQ53" si="32">IFERROR(IF(F46="-","-",IF(F$37=0,F50*F51*F$34*(F$18-F$35)/F$18,F50*F51*F$34*(F$18-F$35)/F$15)),"-")</f>
        <v>-</v>
      </c>
      <c r="G53" s="472" t="str">
        <f t="shared" si="32"/>
        <v>-</v>
      </c>
      <c r="H53" s="472" t="str">
        <f t="shared" si="32"/>
        <v>-</v>
      </c>
      <c r="I53" s="472" t="str">
        <f t="shared" si="32"/>
        <v>-</v>
      </c>
      <c r="J53" s="472" t="str">
        <f t="shared" si="32"/>
        <v>-</v>
      </c>
      <c r="K53" s="472" t="str">
        <f t="shared" si="32"/>
        <v>-</v>
      </c>
      <c r="L53" s="472" t="str">
        <f t="shared" si="32"/>
        <v>-</v>
      </c>
      <c r="M53" s="472" t="str">
        <f t="shared" si="32"/>
        <v>-</v>
      </c>
      <c r="N53" s="472" t="str">
        <f t="shared" si="32"/>
        <v>-</v>
      </c>
      <c r="O53" s="472" t="str">
        <f t="shared" si="32"/>
        <v>-</v>
      </c>
      <c r="P53" s="472" t="str">
        <f t="shared" si="32"/>
        <v>-</v>
      </c>
      <c r="Q53" s="472" t="str">
        <f t="shared" si="32"/>
        <v>-</v>
      </c>
      <c r="R53" s="472" t="str">
        <f t="shared" si="32"/>
        <v>-</v>
      </c>
      <c r="S53" s="472" t="str">
        <f t="shared" si="32"/>
        <v>-</v>
      </c>
      <c r="T53" s="472" t="str">
        <f t="shared" si="32"/>
        <v>-</v>
      </c>
      <c r="U53" s="472" t="str">
        <f t="shared" si="32"/>
        <v>-</v>
      </c>
      <c r="V53" s="472" t="str">
        <f t="shared" si="32"/>
        <v>-</v>
      </c>
      <c r="W53" s="472" t="str">
        <f t="shared" si="32"/>
        <v>-</v>
      </c>
      <c r="X53" s="472" t="str">
        <f t="shared" si="32"/>
        <v>-</v>
      </c>
      <c r="Y53" s="472" t="str">
        <f t="shared" si="32"/>
        <v>-</v>
      </c>
      <c r="Z53" s="472" t="str">
        <f t="shared" si="32"/>
        <v>-</v>
      </c>
      <c r="AA53" s="472" t="str">
        <f t="shared" si="32"/>
        <v>-</v>
      </c>
      <c r="AB53" s="472" t="str">
        <f t="shared" si="32"/>
        <v>-</v>
      </c>
      <c r="AC53" s="472" t="str">
        <f t="shared" si="32"/>
        <v>-</v>
      </c>
      <c r="AD53" s="472" t="str">
        <f t="shared" si="32"/>
        <v>-</v>
      </c>
      <c r="AE53" s="472" t="str">
        <f t="shared" si="32"/>
        <v>-</v>
      </c>
      <c r="AF53" s="472" t="str">
        <f t="shared" si="32"/>
        <v>-</v>
      </c>
      <c r="AG53" s="472" t="str">
        <f t="shared" si="32"/>
        <v>-</v>
      </c>
      <c r="AH53" s="472" t="str">
        <f t="shared" si="32"/>
        <v>-</v>
      </c>
      <c r="AI53" s="472" t="str">
        <f t="shared" si="32"/>
        <v>-</v>
      </c>
      <c r="AJ53" s="472" t="str">
        <f t="shared" si="32"/>
        <v>-</v>
      </c>
      <c r="AK53" s="472" t="str">
        <f t="shared" si="32"/>
        <v>-</v>
      </c>
      <c r="AL53" s="472" t="str">
        <f t="shared" si="32"/>
        <v>-</v>
      </c>
      <c r="AM53" s="472" t="str">
        <f t="shared" si="32"/>
        <v>-</v>
      </c>
      <c r="AN53" s="472" t="str">
        <f t="shared" si="32"/>
        <v>-</v>
      </c>
      <c r="AO53" s="472" t="str">
        <f t="shared" si="32"/>
        <v>-</v>
      </c>
      <c r="AP53" s="472" t="str">
        <f t="shared" si="32"/>
        <v>-</v>
      </c>
      <c r="AQ53" s="472" t="str">
        <f t="shared" si="32"/>
        <v>-</v>
      </c>
      <c r="AR53" s="472" t="str">
        <f t="shared" si="32"/>
        <v>-</v>
      </c>
      <c r="AS53" s="472" t="str">
        <f t="shared" si="32"/>
        <v>-</v>
      </c>
      <c r="AT53" s="472" t="str">
        <f t="shared" si="32"/>
        <v>-</v>
      </c>
      <c r="AU53" s="472" t="str">
        <f t="shared" si="32"/>
        <v>-</v>
      </c>
      <c r="AV53" s="472" t="str">
        <f t="shared" si="32"/>
        <v>-</v>
      </c>
      <c r="AW53" s="472" t="str">
        <f t="shared" si="32"/>
        <v>-</v>
      </c>
      <c r="AX53" s="472" t="str">
        <f t="shared" si="32"/>
        <v>-</v>
      </c>
      <c r="AY53" s="472" t="str">
        <f t="shared" si="32"/>
        <v>-</v>
      </c>
      <c r="AZ53" s="472" t="str">
        <f t="shared" si="32"/>
        <v>-</v>
      </c>
      <c r="BA53" s="472" t="str">
        <f t="shared" si="32"/>
        <v>-</v>
      </c>
      <c r="BB53" s="472" t="str">
        <f t="shared" si="32"/>
        <v>-</v>
      </c>
      <c r="BC53" s="472" t="str">
        <f t="shared" si="32"/>
        <v>-</v>
      </c>
      <c r="BD53" s="472" t="str">
        <f t="shared" si="32"/>
        <v>-</v>
      </c>
      <c r="BE53" s="472" t="str">
        <f t="shared" si="32"/>
        <v>-</v>
      </c>
      <c r="BF53" s="472" t="str">
        <f t="shared" si="32"/>
        <v>-</v>
      </c>
      <c r="BG53" s="472" t="str">
        <f t="shared" si="32"/>
        <v>-</v>
      </c>
      <c r="BH53" s="472" t="str">
        <f t="shared" si="32"/>
        <v>-</v>
      </c>
      <c r="BI53" s="472" t="str">
        <f t="shared" si="32"/>
        <v>-</v>
      </c>
      <c r="BJ53" s="472" t="str">
        <f t="shared" si="32"/>
        <v>-</v>
      </c>
      <c r="BK53" s="472" t="str">
        <f t="shared" si="32"/>
        <v>-</v>
      </c>
      <c r="BL53" s="472" t="str">
        <f t="shared" si="32"/>
        <v>-</v>
      </c>
      <c r="BM53" s="472" t="str">
        <f t="shared" si="32"/>
        <v>-</v>
      </c>
      <c r="BN53" s="472" t="str">
        <f t="shared" si="32"/>
        <v>-</v>
      </c>
      <c r="BO53" s="472" t="str">
        <f t="shared" si="32"/>
        <v>-</v>
      </c>
      <c r="BP53" s="472" t="str">
        <f t="shared" si="32"/>
        <v>-</v>
      </c>
      <c r="BQ53" s="472" t="str">
        <f t="shared" si="32"/>
        <v>-</v>
      </c>
      <c r="BR53" s="472" t="str">
        <f t="shared" ref="BR53:BV53" si="33">IFERROR(IF(BR46="-","-",IF(BR$37=0,BR50*BR51*BR$34*(BR$18-BR$35)/BR$18,BR50*BR51*BR$34*(BR$18-BR$35)/BR$15)),"-")</f>
        <v>-</v>
      </c>
      <c r="BS53" s="472" t="str">
        <f t="shared" si="33"/>
        <v>-</v>
      </c>
      <c r="BT53" s="472" t="str">
        <f t="shared" si="33"/>
        <v>-</v>
      </c>
      <c r="BU53" s="472" t="str">
        <f t="shared" si="33"/>
        <v>-</v>
      </c>
      <c r="BV53" s="472" t="str">
        <f t="shared" si="33"/>
        <v>-</v>
      </c>
      <c r="BW53" s="492"/>
    </row>
    <row r="54" spans="1:75">
      <c r="A54" s="158"/>
      <c r="B54" s="484"/>
      <c r="C54" s="1299" t="s">
        <v>89</v>
      </c>
      <c r="D54" s="1298"/>
      <c r="E54" s="866"/>
      <c r="F54" s="866"/>
      <c r="G54" s="866"/>
      <c r="H54" s="866"/>
      <c r="I54" s="866"/>
      <c r="J54" s="866"/>
      <c r="K54" s="866"/>
      <c r="L54" s="866"/>
      <c r="M54" s="866"/>
      <c r="N54" s="866"/>
      <c r="O54" s="866"/>
      <c r="P54" s="866"/>
      <c r="Q54" s="866"/>
      <c r="R54" s="866"/>
      <c r="S54" s="866"/>
      <c r="T54" s="866"/>
      <c r="U54" s="866"/>
      <c r="V54" s="866"/>
      <c r="W54" s="866"/>
      <c r="X54" s="866"/>
      <c r="Y54" s="866"/>
      <c r="Z54" s="866"/>
      <c r="AA54" s="866"/>
      <c r="AB54" s="866"/>
      <c r="AC54" s="866"/>
      <c r="AD54" s="866"/>
      <c r="AE54" s="866"/>
      <c r="AF54" s="866"/>
      <c r="AG54" s="866"/>
      <c r="AH54" s="866"/>
      <c r="AI54" s="866"/>
      <c r="AJ54" s="866"/>
      <c r="AK54" s="866"/>
      <c r="AL54" s="866"/>
      <c r="AM54" s="866"/>
      <c r="AN54" s="866"/>
      <c r="AO54" s="866"/>
      <c r="AP54" s="866"/>
      <c r="AQ54" s="866"/>
      <c r="AR54" s="866"/>
      <c r="AS54" s="866"/>
      <c r="AT54" s="866"/>
      <c r="AU54" s="866"/>
      <c r="AV54" s="866"/>
      <c r="AW54" s="866"/>
      <c r="AX54" s="866"/>
      <c r="AY54" s="866"/>
      <c r="AZ54" s="866"/>
      <c r="BA54" s="866"/>
      <c r="BB54" s="866"/>
      <c r="BC54" s="866"/>
      <c r="BD54" s="866"/>
      <c r="BE54" s="866"/>
      <c r="BF54" s="866"/>
      <c r="BG54" s="866"/>
      <c r="BH54" s="866"/>
      <c r="BI54" s="866"/>
      <c r="BJ54" s="866"/>
      <c r="BK54" s="866"/>
      <c r="BL54" s="866"/>
      <c r="BM54" s="866"/>
      <c r="BN54" s="866"/>
      <c r="BO54" s="866"/>
      <c r="BP54" s="866"/>
      <c r="BQ54" s="866"/>
      <c r="BR54" s="866"/>
      <c r="BS54" s="866"/>
      <c r="BT54" s="866"/>
      <c r="BU54" s="866"/>
      <c r="BV54" s="866"/>
      <c r="BW54" s="483"/>
    </row>
    <row r="55" spans="1:75">
      <c r="A55" s="158"/>
      <c r="B55" s="484"/>
      <c r="C55" s="830" t="s">
        <v>91</v>
      </c>
      <c r="D55" s="351" t="s">
        <v>82</v>
      </c>
      <c r="E55" s="9" t="s">
        <v>20</v>
      </c>
      <c r="F55" s="9" t="s">
        <v>20</v>
      </c>
      <c r="G55" s="9" t="s">
        <v>20</v>
      </c>
      <c r="H55" s="9" t="s">
        <v>20</v>
      </c>
      <c r="I55" s="9" t="s">
        <v>20</v>
      </c>
      <c r="J55" s="9" t="s">
        <v>20</v>
      </c>
      <c r="K55" s="9" t="s">
        <v>20</v>
      </c>
      <c r="L55" s="9" t="s">
        <v>20</v>
      </c>
      <c r="M55" s="9" t="s">
        <v>20</v>
      </c>
      <c r="N55" s="9" t="s">
        <v>20</v>
      </c>
      <c r="O55" s="9" t="s">
        <v>20</v>
      </c>
      <c r="P55" s="9" t="s">
        <v>20</v>
      </c>
      <c r="Q55" s="9" t="s">
        <v>20</v>
      </c>
      <c r="R55" s="9" t="s">
        <v>20</v>
      </c>
      <c r="S55" s="9" t="s">
        <v>20</v>
      </c>
      <c r="T55" s="9" t="s">
        <v>20</v>
      </c>
      <c r="U55" s="9" t="s">
        <v>20</v>
      </c>
      <c r="V55" s="9" t="s">
        <v>20</v>
      </c>
      <c r="W55" s="9" t="s">
        <v>20</v>
      </c>
      <c r="X55" s="9" t="s">
        <v>20</v>
      </c>
      <c r="Y55" s="9" t="s">
        <v>20</v>
      </c>
      <c r="Z55" s="9" t="s">
        <v>20</v>
      </c>
      <c r="AA55" s="9" t="s">
        <v>20</v>
      </c>
      <c r="AB55" s="9" t="s">
        <v>20</v>
      </c>
      <c r="AC55" s="9" t="s">
        <v>20</v>
      </c>
      <c r="AD55" s="9" t="s">
        <v>20</v>
      </c>
      <c r="AE55" s="9" t="s">
        <v>20</v>
      </c>
      <c r="AF55" s="9" t="s">
        <v>20</v>
      </c>
      <c r="AG55" s="9" t="s">
        <v>20</v>
      </c>
      <c r="AH55" s="9" t="s">
        <v>20</v>
      </c>
      <c r="AI55" s="9" t="s">
        <v>20</v>
      </c>
      <c r="AJ55" s="9" t="s">
        <v>20</v>
      </c>
      <c r="AK55" s="9" t="s">
        <v>20</v>
      </c>
      <c r="AL55" s="9" t="s">
        <v>20</v>
      </c>
      <c r="AM55" s="9" t="s">
        <v>20</v>
      </c>
      <c r="AN55" s="9" t="s">
        <v>20</v>
      </c>
      <c r="AO55" s="9" t="s">
        <v>20</v>
      </c>
      <c r="AP55" s="9" t="s">
        <v>20</v>
      </c>
      <c r="AQ55" s="9" t="s">
        <v>20</v>
      </c>
      <c r="AR55" s="9" t="s">
        <v>20</v>
      </c>
      <c r="AS55" s="9" t="s">
        <v>20</v>
      </c>
      <c r="AT55" s="9" t="s">
        <v>20</v>
      </c>
      <c r="AU55" s="9" t="s">
        <v>20</v>
      </c>
      <c r="AV55" s="9" t="s">
        <v>20</v>
      </c>
      <c r="AW55" s="9" t="s">
        <v>20</v>
      </c>
      <c r="AX55" s="9" t="s">
        <v>20</v>
      </c>
      <c r="AY55" s="9" t="s">
        <v>20</v>
      </c>
      <c r="AZ55" s="9" t="s">
        <v>20</v>
      </c>
      <c r="BA55" s="9" t="s">
        <v>20</v>
      </c>
      <c r="BB55" s="9" t="s">
        <v>20</v>
      </c>
      <c r="BC55" s="9" t="s">
        <v>20</v>
      </c>
      <c r="BD55" s="9" t="s">
        <v>20</v>
      </c>
      <c r="BE55" s="9" t="s">
        <v>20</v>
      </c>
      <c r="BF55" s="9" t="s">
        <v>20</v>
      </c>
      <c r="BG55" s="9" t="s">
        <v>20</v>
      </c>
      <c r="BH55" s="9" t="s">
        <v>20</v>
      </c>
      <c r="BI55" s="9" t="s">
        <v>20</v>
      </c>
      <c r="BJ55" s="9" t="s">
        <v>20</v>
      </c>
      <c r="BK55" s="9" t="s">
        <v>20</v>
      </c>
      <c r="BL55" s="9" t="s">
        <v>20</v>
      </c>
      <c r="BM55" s="9" t="s">
        <v>20</v>
      </c>
      <c r="BN55" s="9" t="s">
        <v>20</v>
      </c>
      <c r="BO55" s="9" t="s">
        <v>20</v>
      </c>
      <c r="BP55" s="9" t="s">
        <v>20</v>
      </c>
      <c r="BQ55" s="9" t="s">
        <v>20</v>
      </c>
      <c r="BR55" s="9" t="s">
        <v>20</v>
      </c>
      <c r="BS55" s="9" t="s">
        <v>20</v>
      </c>
      <c r="BT55" s="9" t="s">
        <v>20</v>
      </c>
      <c r="BU55" s="9" t="s">
        <v>20</v>
      </c>
      <c r="BV55" s="9" t="s">
        <v>20</v>
      </c>
      <c r="BW55" s="494"/>
    </row>
    <row r="56" spans="1:75">
      <c r="A56" s="216"/>
      <c r="B56" s="484"/>
      <c r="C56" s="475" t="s">
        <v>5</v>
      </c>
      <c r="D56" s="363" t="s">
        <v>82</v>
      </c>
      <c r="E56" s="487" t="str">
        <f>IFERROR(VLOOKUP(E55,$CB$278:$CC$280,2,FALSE),"-")</f>
        <v>-</v>
      </c>
      <c r="F56" s="487" t="str">
        <f t="shared" ref="F56:BQ56" si="34">IFERROR(VLOOKUP(F55,$CB$278:$CC$280,2,FALSE),"-")</f>
        <v>-</v>
      </c>
      <c r="G56" s="487" t="str">
        <f t="shared" si="34"/>
        <v>-</v>
      </c>
      <c r="H56" s="487" t="str">
        <f t="shared" si="34"/>
        <v>-</v>
      </c>
      <c r="I56" s="487" t="str">
        <f t="shared" si="34"/>
        <v>-</v>
      </c>
      <c r="J56" s="487" t="str">
        <f t="shared" si="34"/>
        <v>-</v>
      </c>
      <c r="K56" s="487" t="str">
        <f t="shared" si="34"/>
        <v>-</v>
      </c>
      <c r="L56" s="487" t="str">
        <f t="shared" si="34"/>
        <v>-</v>
      </c>
      <c r="M56" s="487" t="str">
        <f t="shared" si="34"/>
        <v>-</v>
      </c>
      <c r="N56" s="487" t="str">
        <f t="shared" si="34"/>
        <v>-</v>
      </c>
      <c r="O56" s="487" t="str">
        <f t="shared" si="34"/>
        <v>-</v>
      </c>
      <c r="P56" s="487" t="str">
        <f t="shared" si="34"/>
        <v>-</v>
      </c>
      <c r="Q56" s="487" t="str">
        <f t="shared" si="34"/>
        <v>-</v>
      </c>
      <c r="R56" s="487" t="str">
        <f t="shared" si="34"/>
        <v>-</v>
      </c>
      <c r="S56" s="487" t="str">
        <f t="shared" si="34"/>
        <v>-</v>
      </c>
      <c r="T56" s="487" t="str">
        <f t="shared" si="34"/>
        <v>-</v>
      </c>
      <c r="U56" s="487" t="str">
        <f t="shared" si="34"/>
        <v>-</v>
      </c>
      <c r="V56" s="487" t="str">
        <f t="shared" si="34"/>
        <v>-</v>
      </c>
      <c r="W56" s="487" t="str">
        <f t="shared" si="34"/>
        <v>-</v>
      </c>
      <c r="X56" s="487" t="str">
        <f t="shared" si="34"/>
        <v>-</v>
      </c>
      <c r="Y56" s="487" t="str">
        <f t="shared" si="34"/>
        <v>-</v>
      </c>
      <c r="Z56" s="487" t="str">
        <f t="shared" si="34"/>
        <v>-</v>
      </c>
      <c r="AA56" s="487" t="str">
        <f t="shared" si="34"/>
        <v>-</v>
      </c>
      <c r="AB56" s="487" t="str">
        <f t="shared" si="34"/>
        <v>-</v>
      </c>
      <c r="AC56" s="487" t="str">
        <f t="shared" si="34"/>
        <v>-</v>
      </c>
      <c r="AD56" s="487" t="str">
        <f t="shared" si="34"/>
        <v>-</v>
      </c>
      <c r="AE56" s="487" t="str">
        <f t="shared" si="34"/>
        <v>-</v>
      </c>
      <c r="AF56" s="487" t="str">
        <f t="shared" si="34"/>
        <v>-</v>
      </c>
      <c r="AG56" s="487" t="str">
        <f t="shared" si="34"/>
        <v>-</v>
      </c>
      <c r="AH56" s="487" t="str">
        <f t="shared" si="34"/>
        <v>-</v>
      </c>
      <c r="AI56" s="487" t="str">
        <f t="shared" si="34"/>
        <v>-</v>
      </c>
      <c r="AJ56" s="487" t="str">
        <f t="shared" si="34"/>
        <v>-</v>
      </c>
      <c r="AK56" s="487" t="str">
        <f t="shared" si="34"/>
        <v>-</v>
      </c>
      <c r="AL56" s="487" t="str">
        <f t="shared" si="34"/>
        <v>-</v>
      </c>
      <c r="AM56" s="487" t="str">
        <f t="shared" si="34"/>
        <v>-</v>
      </c>
      <c r="AN56" s="487" t="str">
        <f t="shared" si="34"/>
        <v>-</v>
      </c>
      <c r="AO56" s="487" t="str">
        <f t="shared" si="34"/>
        <v>-</v>
      </c>
      <c r="AP56" s="487" t="str">
        <f t="shared" si="34"/>
        <v>-</v>
      </c>
      <c r="AQ56" s="487" t="str">
        <f t="shared" si="34"/>
        <v>-</v>
      </c>
      <c r="AR56" s="487" t="str">
        <f t="shared" si="34"/>
        <v>-</v>
      </c>
      <c r="AS56" s="487" t="str">
        <f t="shared" si="34"/>
        <v>-</v>
      </c>
      <c r="AT56" s="487" t="str">
        <f t="shared" si="34"/>
        <v>-</v>
      </c>
      <c r="AU56" s="487" t="str">
        <f t="shared" si="34"/>
        <v>-</v>
      </c>
      <c r="AV56" s="487" t="str">
        <f t="shared" si="34"/>
        <v>-</v>
      </c>
      <c r="AW56" s="487" t="str">
        <f t="shared" si="34"/>
        <v>-</v>
      </c>
      <c r="AX56" s="487" t="str">
        <f t="shared" si="34"/>
        <v>-</v>
      </c>
      <c r="AY56" s="487" t="str">
        <f t="shared" si="34"/>
        <v>-</v>
      </c>
      <c r="AZ56" s="487" t="str">
        <f t="shared" si="34"/>
        <v>-</v>
      </c>
      <c r="BA56" s="487" t="str">
        <f t="shared" si="34"/>
        <v>-</v>
      </c>
      <c r="BB56" s="487" t="str">
        <f t="shared" si="34"/>
        <v>-</v>
      </c>
      <c r="BC56" s="487" t="str">
        <f t="shared" si="34"/>
        <v>-</v>
      </c>
      <c r="BD56" s="487" t="str">
        <f t="shared" si="34"/>
        <v>-</v>
      </c>
      <c r="BE56" s="487" t="str">
        <f t="shared" si="34"/>
        <v>-</v>
      </c>
      <c r="BF56" s="487" t="str">
        <f t="shared" si="34"/>
        <v>-</v>
      </c>
      <c r="BG56" s="487" t="str">
        <f t="shared" si="34"/>
        <v>-</v>
      </c>
      <c r="BH56" s="487" t="str">
        <f t="shared" si="34"/>
        <v>-</v>
      </c>
      <c r="BI56" s="487" t="str">
        <f t="shared" si="34"/>
        <v>-</v>
      </c>
      <c r="BJ56" s="487" t="str">
        <f t="shared" si="34"/>
        <v>-</v>
      </c>
      <c r="BK56" s="487" t="str">
        <f t="shared" si="34"/>
        <v>-</v>
      </c>
      <c r="BL56" s="487" t="str">
        <f t="shared" si="34"/>
        <v>-</v>
      </c>
      <c r="BM56" s="487" t="str">
        <f t="shared" si="34"/>
        <v>-</v>
      </c>
      <c r="BN56" s="487" t="str">
        <f t="shared" si="34"/>
        <v>-</v>
      </c>
      <c r="BO56" s="487" t="str">
        <f t="shared" si="34"/>
        <v>-</v>
      </c>
      <c r="BP56" s="487" t="str">
        <f t="shared" si="34"/>
        <v>-</v>
      </c>
      <c r="BQ56" s="487" t="str">
        <f t="shared" si="34"/>
        <v>-</v>
      </c>
      <c r="BR56" s="487" t="str">
        <f t="shared" ref="BR56:BV56" si="35">IFERROR(VLOOKUP(BR55,$CB$278:$CC$280,2,FALSE),"-")</f>
        <v>-</v>
      </c>
      <c r="BS56" s="487" t="str">
        <f t="shared" si="35"/>
        <v>-</v>
      </c>
      <c r="BT56" s="487" t="str">
        <f t="shared" si="35"/>
        <v>-</v>
      </c>
      <c r="BU56" s="487" t="str">
        <f t="shared" si="35"/>
        <v>-</v>
      </c>
      <c r="BV56" s="487" t="str">
        <f t="shared" si="35"/>
        <v>-</v>
      </c>
      <c r="BW56" s="488"/>
    </row>
    <row r="57" spans="1:75">
      <c r="A57" s="158"/>
      <c r="B57" s="484"/>
      <c r="C57" s="475" t="s">
        <v>90</v>
      </c>
      <c r="D57" s="351" t="s">
        <v>5</v>
      </c>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460"/>
    </row>
    <row r="58" spans="1:75" ht="14.25" outlineLevel="1">
      <c r="A58" s="158"/>
      <c r="B58" s="484"/>
      <c r="C58" s="475" t="s">
        <v>115</v>
      </c>
      <c r="D58" s="887" t="s">
        <v>221</v>
      </c>
      <c r="E58" s="489" t="str">
        <f>IFERROR(VLOOKUP(E55,$CB$278:$CD$280,3,FALSE),"-")</f>
        <v>-</v>
      </c>
      <c r="F58" s="489" t="str">
        <f t="shared" ref="F58:BQ58" si="36">IFERROR(VLOOKUP(F55,$CB$278:$CD$280,3,FALSE),"-")</f>
        <v>-</v>
      </c>
      <c r="G58" s="489" t="str">
        <f t="shared" si="36"/>
        <v>-</v>
      </c>
      <c r="H58" s="489" t="str">
        <f t="shared" si="36"/>
        <v>-</v>
      </c>
      <c r="I58" s="489" t="str">
        <f t="shared" si="36"/>
        <v>-</v>
      </c>
      <c r="J58" s="489" t="str">
        <f t="shared" si="36"/>
        <v>-</v>
      </c>
      <c r="K58" s="489" t="str">
        <f t="shared" si="36"/>
        <v>-</v>
      </c>
      <c r="L58" s="489" t="str">
        <f t="shared" si="36"/>
        <v>-</v>
      </c>
      <c r="M58" s="489" t="str">
        <f t="shared" si="36"/>
        <v>-</v>
      </c>
      <c r="N58" s="489" t="str">
        <f t="shared" si="36"/>
        <v>-</v>
      </c>
      <c r="O58" s="489" t="str">
        <f t="shared" si="36"/>
        <v>-</v>
      </c>
      <c r="P58" s="489" t="str">
        <f t="shared" si="36"/>
        <v>-</v>
      </c>
      <c r="Q58" s="489" t="str">
        <f t="shared" si="36"/>
        <v>-</v>
      </c>
      <c r="R58" s="489" t="str">
        <f t="shared" si="36"/>
        <v>-</v>
      </c>
      <c r="S58" s="489" t="str">
        <f t="shared" si="36"/>
        <v>-</v>
      </c>
      <c r="T58" s="489" t="str">
        <f t="shared" si="36"/>
        <v>-</v>
      </c>
      <c r="U58" s="489" t="str">
        <f t="shared" si="36"/>
        <v>-</v>
      </c>
      <c r="V58" s="489" t="str">
        <f t="shared" si="36"/>
        <v>-</v>
      </c>
      <c r="W58" s="489" t="str">
        <f t="shared" si="36"/>
        <v>-</v>
      </c>
      <c r="X58" s="489" t="str">
        <f t="shared" si="36"/>
        <v>-</v>
      </c>
      <c r="Y58" s="489" t="str">
        <f t="shared" si="36"/>
        <v>-</v>
      </c>
      <c r="Z58" s="489" t="str">
        <f t="shared" si="36"/>
        <v>-</v>
      </c>
      <c r="AA58" s="489" t="str">
        <f t="shared" si="36"/>
        <v>-</v>
      </c>
      <c r="AB58" s="489" t="str">
        <f t="shared" si="36"/>
        <v>-</v>
      </c>
      <c r="AC58" s="489" t="str">
        <f t="shared" si="36"/>
        <v>-</v>
      </c>
      <c r="AD58" s="489" t="str">
        <f t="shared" si="36"/>
        <v>-</v>
      </c>
      <c r="AE58" s="489" t="str">
        <f t="shared" si="36"/>
        <v>-</v>
      </c>
      <c r="AF58" s="489" t="str">
        <f t="shared" si="36"/>
        <v>-</v>
      </c>
      <c r="AG58" s="489" t="str">
        <f t="shared" si="36"/>
        <v>-</v>
      </c>
      <c r="AH58" s="489" t="str">
        <f t="shared" si="36"/>
        <v>-</v>
      </c>
      <c r="AI58" s="489" t="str">
        <f t="shared" si="36"/>
        <v>-</v>
      </c>
      <c r="AJ58" s="489" t="str">
        <f t="shared" si="36"/>
        <v>-</v>
      </c>
      <c r="AK58" s="489" t="str">
        <f t="shared" si="36"/>
        <v>-</v>
      </c>
      <c r="AL58" s="489" t="str">
        <f t="shared" si="36"/>
        <v>-</v>
      </c>
      <c r="AM58" s="489" t="str">
        <f t="shared" si="36"/>
        <v>-</v>
      </c>
      <c r="AN58" s="489" t="str">
        <f t="shared" si="36"/>
        <v>-</v>
      </c>
      <c r="AO58" s="489" t="str">
        <f t="shared" si="36"/>
        <v>-</v>
      </c>
      <c r="AP58" s="489" t="str">
        <f t="shared" si="36"/>
        <v>-</v>
      </c>
      <c r="AQ58" s="489" t="str">
        <f t="shared" si="36"/>
        <v>-</v>
      </c>
      <c r="AR58" s="489" t="str">
        <f t="shared" si="36"/>
        <v>-</v>
      </c>
      <c r="AS58" s="489" t="str">
        <f t="shared" si="36"/>
        <v>-</v>
      </c>
      <c r="AT58" s="489" t="str">
        <f t="shared" si="36"/>
        <v>-</v>
      </c>
      <c r="AU58" s="489" t="str">
        <f t="shared" si="36"/>
        <v>-</v>
      </c>
      <c r="AV58" s="489" t="str">
        <f t="shared" si="36"/>
        <v>-</v>
      </c>
      <c r="AW58" s="489" t="str">
        <f t="shared" si="36"/>
        <v>-</v>
      </c>
      <c r="AX58" s="489" t="str">
        <f t="shared" si="36"/>
        <v>-</v>
      </c>
      <c r="AY58" s="489" t="str">
        <f t="shared" si="36"/>
        <v>-</v>
      </c>
      <c r="AZ58" s="489" t="str">
        <f t="shared" si="36"/>
        <v>-</v>
      </c>
      <c r="BA58" s="489" t="str">
        <f t="shared" si="36"/>
        <v>-</v>
      </c>
      <c r="BB58" s="489" t="str">
        <f t="shared" si="36"/>
        <v>-</v>
      </c>
      <c r="BC58" s="489" t="str">
        <f t="shared" si="36"/>
        <v>-</v>
      </c>
      <c r="BD58" s="489" t="str">
        <f t="shared" si="36"/>
        <v>-</v>
      </c>
      <c r="BE58" s="489" t="str">
        <f t="shared" si="36"/>
        <v>-</v>
      </c>
      <c r="BF58" s="489" t="str">
        <f t="shared" si="36"/>
        <v>-</v>
      </c>
      <c r="BG58" s="489" t="str">
        <f t="shared" si="36"/>
        <v>-</v>
      </c>
      <c r="BH58" s="489" t="str">
        <f t="shared" si="36"/>
        <v>-</v>
      </c>
      <c r="BI58" s="489" t="str">
        <f t="shared" si="36"/>
        <v>-</v>
      </c>
      <c r="BJ58" s="489" t="str">
        <f t="shared" si="36"/>
        <v>-</v>
      </c>
      <c r="BK58" s="489" t="str">
        <f t="shared" si="36"/>
        <v>-</v>
      </c>
      <c r="BL58" s="489" t="str">
        <f t="shared" si="36"/>
        <v>-</v>
      </c>
      <c r="BM58" s="489" t="str">
        <f t="shared" si="36"/>
        <v>-</v>
      </c>
      <c r="BN58" s="489" t="str">
        <f t="shared" si="36"/>
        <v>-</v>
      </c>
      <c r="BO58" s="489" t="str">
        <f t="shared" si="36"/>
        <v>-</v>
      </c>
      <c r="BP58" s="489" t="str">
        <f t="shared" si="36"/>
        <v>-</v>
      </c>
      <c r="BQ58" s="489" t="str">
        <f t="shared" si="36"/>
        <v>-</v>
      </c>
      <c r="BR58" s="489" t="str">
        <f t="shared" ref="BR58:BV58" si="37">IFERROR(VLOOKUP(BR55,$CB$278:$CD$280,3,FALSE),"-")</f>
        <v>-</v>
      </c>
      <c r="BS58" s="489" t="str">
        <f t="shared" si="37"/>
        <v>-</v>
      </c>
      <c r="BT58" s="489" t="str">
        <f t="shared" si="37"/>
        <v>-</v>
      </c>
      <c r="BU58" s="489" t="str">
        <f t="shared" si="37"/>
        <v>-</v>
      </c>
      <c r="BV58" s="489" t="str">
        <f t="shared" si="37"/>
        <v>-</v>
      </c>
      <c r="BW58" s="490"/>
    </row>
    <row r="59" spans="1:75" outlineLevel="1">
      <c r="A59" s="158"/>
      <c r="B59" s="484"/>
      <c r="C59" s="475" t="s">
        <v>3496</v>
      </c>
      <c r="D59" s="351" t="s">
        <v>99</v>
      </c>
      <c r="E59" s="491" t="str">
        <f>IFERROR(E57*E58,"-")</f>
        <v>-</v>
      </c>
      <c r="F59" s="491" t="str">
        <f t="shared" ref="F59:BQ59" si="38">IFERROR(F57*F58,"-")</f>
        <v>-</v>
      </c>
      <c r="G59" s="491" t="str">
        <f t="shared" si="38"/>
        <v>-</v>
      </c>
      <c r="H59" s="491" t="str">
        <f t="shared" si="38"/>
        <v>-</v>
      </c>
      <c r="I59" s="491" t="str">
        <f t="shared" si="38"/>
        <v>-</v>
      </c>
      <c r="J59" s="491" t="str">
        <f t="shared" si="38"/>
        <v>-</v>
      </c>
      <c r="K59" s="491" t="str">
        <f t="shared" si="38"/>
        <v>-</v>
      </c>
      <c r="L59" s="491" t="str">
        <f t="shared" si="38"/>
        <v>-</v>
      </c>
      <c r="M59" s="491" t="str">
        <f t="shared" si="38"/>
        <v>-</v>
      </c>
      <c r="N59" s="491" t="str">
        <f t="shared" si="38"/>
        <v>-</v>
      </c>
      <c r="O59" s="491" t="str">
        <f t="shared" si="38"/>
        <v>-</v>
      </c>
      <c r="P59" s="491" t="str">
        <f t="shared" si="38"/>
        <v>-</v>
      </c>
      <c r="Q59" s="491" t="str">
        <f t="shared" si="38"/>
        <v>-</v>
      </c>
      <c r="R59" s="491" t="str">
        <f t="shared" si="38"/>
        <v>-</v>
      </c>
      <c r="S59" s="491" t="str">
        <f t="shared" si="38"/>
        <v>-</v>
      </c>
      <c r="T59" s="491" t="str">
        <f t="shared" si="38"/>
        <v>-</v>
      </c>
      <c r="U59" s="491" t="str">
        <f t="shared" si="38"/>
        <v>-</v>
      </c>
      <c r="V59" s="491" t="str">
        <f t="shared" si="38"/>
        <v>-</v>
      </c>
      <c r="W59" s="491" t="str">
        <f t="shared" si="38"/>
        <v>-</v>
      </c>
      <c r="X59" s="491" t="str">
        <f t="shared" si="38"/>
        <v>-</v>
      </c>
      <c r="Y59" s="491" t="str">
        <f t="shared" si="38"/>
        <v>-</v>
      </c>
      <c r="Z59" s="491" t="str">
        <f t="shared" si="38"/>
        <v>-</v>
      </c>
      <c r="AA59" s="491" t="str">
        <f t="shared" si="38"/>
        <v>-</v>
      </c>
      <c r="AB59" s="491" t="str">
        <f t="shared" si="38"/>
        <v>-</v>
      </c>
      <c r="AC59" s="491" t="str">
        <f t="shared" si="38"/>
        <v>-</v>
      </c>
      <c r="AD59" s="491" t="str">
        <f t="shared" si="38"/>
        <v>-</v>
      </c>
      <c r="AE59" s="491" t="str">
        <f t="shared" si="38"/>
        <v>-</v>
      </c>
      <c r="AF59" s="491" t="str">
        <f t="shared" si="38"/>
        <v>-</v>
      </c>
      <c r="AG59" s="491" t="str">
        <f t="shared" si="38"/>
        <v>-</v>
      </c>
      <c r="AH59" s="491" t="str">
        <f t="shared" si="38"/>
        <v>-</v>
      </c>
      <c r="AI59" s="491" t="str">
        <f t="shared" si="38"/>
        <v>-</v>
      </c>
      <c r="AJ59" s="491" t="str">
        <f t="shared" si="38"/>
        <v>-</v>
      </c>
      <c r="AK59" s="491" t="str">
        <f t="shared" si="38"/>
        <v>-</v>
      </c>
      <c r="AL59" s="491" t="str">
        <f t="shared" si="38"/>
        <v>-</v>
      </c>
      <c r="AM59" s="491" t="str">
        <f t="shared" si="38"/>
        <v>-</v>
      </c>
      <c r="AN59" s="491" t="str">
        <f t="shared" si="38"/>
        <v>-</v>
      </c>
      <c r="AO59" s="491" t="str">
        <f t="shared" si="38"/>
        <v>-</v>
      </c>
      <c r="AP59" s="491" t="str">
        <f t="shared" si="38"/>
        <v>-</v>
      </c>
      <c r="AQ59" s="491" t="str">
        <f t="shared" si="38"/>
        <v>-</v>
      </c>
      <c r="AR59" s="491" t="str">
        <f t="shared" si="38"/>
        <v>-</v>
      </c>
      <c r="AS59" s="491" t="str">
        <f t="shared" si="38"/>
        <v>-</v>
      </c>
      <c r="AT59" s="491" t="str">
        <f t="shared" si="38"/>
        <v>-</v>
      </c>
      <c r="AU59" s="491" t="str">
        <f t="shared" si="38"/>
        <v>-</v>
      </c>
      <c r="AV59" s="491" t="str">
        <f t="shared" si="38"/>
        <v>-</v>
      </c>
      <c r="AW59" s="491" t="str">
        <f t="shared" si="38"/>
        <v>-</v>
      </c>
      <c r="AX59" s="491" t="str">
        <f t="shared" si="38"/>
        <v>-</v>
      </c>
      <c r="AY59" s="491" t="str">
        <f t="shared" si="38"/>
        <v>-</v>
      </c>
      <c r="AZ59" s="491" t="str">
        <f t="shared" si="38"/>
        <v>-</v>
      </c>
      <c r="BA59" s="491" t="str">
        <f t="shared" si="38"/>
        <v>-</v>
      </c>
      <c r="BB59" s="491" t="str">
        <f t="shared" si="38"/>
        <v>-</v>
      </c>
      <c r="BC59" s="491" t="str">
        <f t="shared" si="38"/>
        <v>-</v>
      </c>
      <c r="BD59" s="491" t="str">
        <f t="shared" si="38"/>
        <v>-</v>
      </c>
      <c r="BE59" s="491" t="str">
        <f t="shared" si="38"/>
        <v>-</v>
      </c>
      <c r="BF59" s="491" t="str">
        <f t="shared" si="38"/>
        <v>-</v>
      </c>
      <c r="BG59" s="491" t="str">
        <f t="shared" si="38"/>
        <v>-</v>
      </c>
      <c r="BH59" s="491" t="str">
        <f t="shared" si="38"/>
        <v>-</v>
      </c>
      <c r="BI59" s="491" t="str">
        <f t="shared" si="38"/>
        <v>-</v>
      </c>
      <c r="BJ59" s="491" t="str">
        <f t="shared" si="38"/>
        <v>-</v>
      </c>
      <c r="BK59" s="491" t="str">
        <f t="shared" si="38"/>
        <v>-</v>
      </c>
      <c r="BL59" s="491" t="str">
        <f t="shared" si="38"/>
        <v>-</v>
      </c>
      <c r="BM59" s="491" t="str">
        <f t="shared" si="38"/>
        <v>-</v>
      </c>
      <c r="BN59" s="491" t="str">
        <f t="shared" si="38"/>
        <v>-</v>
      </c>
      <c r="BO59" s="491" t="str">
        <f t="shared" si="38"/>
        <v>-</v>
      </c>
      <c r="BP59" s="491" t="str">
        <f t="shared" si="38"/>
        <v>-</v>
      </c>
      <c r="BQ59" s="491" t="str">
        <f t="shared" si="38"/>
        <v>-</v>
      </c>
      <c r="BR59" s="491" t="str">
        <f>IFERROR(BR57*BR58,"-")</f>
        <v>-</v>
      </c>
      <c r="BS59" s="491" t="str">
        <f>IFERROR(BS57*BS58,"-")</f>
        <v>-</v>
      </c>
      <c r="BT59" s="491" t="str">
        <f>IFERROR(BT57*BT58,"-")</f>
        <v>-</v>
      </c>
      <c r="BU59" s="491" t="str">
        <f>IFERROR(BU57*BU58,"-")</f>
        <v>-</v>
      </c>
      <c r="BV59" s="491" t="str">
        <f>IFERROR(BV57*BV58,"-")</f>
        <v>-</v>
      </c>
      <c r="BW59" s="492"/>
    </row>
    <row r="60" spans="1:75" ht="36" customHeight="1">
      <c r="A60" s="158"/>
      <c r="B60" s="484"/>
      <c r="C60" s="475" t="s">
        <v>222</v>
      </c>
      <c r="D60" s="351" t="s">
        <v>223</v>
      </c>
      <c r="E60" s="495" t="str">
        <f>IFERROR(IF(E56="GJ","東京都環境局地球環境エネルギー部計画課までお問い合わせください。",VLOOKUP(E55,$CB$278:$CF$279,5,FALSE)),"-")</f>
        <v>-</v>
      </c>
      <c r="F60" s="495" t="str">
        <f t="shared" ref="F60:BQ60" si="39">IFERROR(IF(F56="GJ","東京都環境局地球環境エネルギー部計画課までお問い合わせください。",VLOOKUP(F55,$CB$278:$CF$279,5,FALSE)),"-")</f>
        <v>-</v>
      </c>
      <c r="G60" s="495" t="str">
        <f t="shared" si="39"/>
        <v>-</v>
      </c>
      <c r="H60" s="495" t="str">
        <f t="shared" si="39"/>
        <v>-</v>
      </c>
      <c r="I60" s="495" t="str">
        <f t="shared" si="39"/>
        <v>-</v>
      </c>
      <c r="J60" s="495" t="str">
        <f t="shared" si="39"/>
        <v>-</v>
      </c>
      <c r="K60" s="495" t="str">
        <f t="shared" si="39"/>
        <v>-</v>
      </c>
      <c r="L60" s="495" t="str">
        <f t="shared" si="39"/>
        <v>-</v>
      </c>
      <c r="M60" s="495" t="str">
        <f t="shared" si="39"/>
        <v>-</v>
      </c>
      <c r="N60" s="495" t="str">
        <f t="shared" si="39"/>
        <v>-</v>
      </c>
      <c r="O60" s="495" t="str">
        <f t="shared" si="39"/>
        <v>-</v>
      </c>
      <c r="P60" s="495" t="str">
        <f t="shared" si="39"/>
        <v>-</v>
      </c>
      <c r="Q60" s="495" t="str">
        <f t="shared" si="39"/>
        <v>-</v>
      </c>
      <c r="R60" s="495" t="str">
        <f t="shared" si="39"/>
        <v>-</v>
      </c>
      <c r="S60" s="495" t="str">
        <f t="shared" si="39"/>
        <v>-</v>
      </c>
      <c r="T60" s="495" t="str">
        <f t="shared" si="39"/>
        <v>-</v>
      </c>
      <c r="U60" s="495" t="str">
        <f t="shared" si="39"/>
        <v>-</v>
      </c>
      <c r="V60" s="495" t="str">
        <f t="shared" si="39"/>
        <v>-</v>
      </c>
      <c r="W60" s="495" t="str">
        <f t="shared" si="39"/>
        <v>-</v>
      </c>
      <c r="X60" s="495" t="str">
        <f t="shared" si="39"/>
        <v>-</v>
      </c>
      <c r="Y60" s="495" t="str">
        <f t="shared" si="39"/>
        <v>-</v>
      </c>
      <c r="Z60" s="495" t="str">
        <f t="shared" si="39"/>
        <v>-</v>
      </c>
      <c r="AA60" s="495" t="str">
        <f t="shared" si="39"/>
        <v>-</v>
      </c>
      <c r="AB60" s="495" t="str">
        <f t="shared" si="39"/>
        <v>-</v>
      </c>
      <c r="AC60" s="495" t="str">
        <f t="shared" si="39"/>
        <v>-</v>
      </c>
      <c r="AD60" s="495" t="str">
        <f t="shared" si="39"/>
        <v>-</v>
      </c>
      <c r="AE60" s="495" t="str">
        <f t="shared" si="39"/>
        <v>-</v>
      </c>
      <c r="AF60" s="495" t="str">
        <f t="shared" si="39"/>
        <v>-</v>
      </c>
      <c r="AG60" s="495" t="str">
        <f t="shared" si="39"/>
        <v>-</v>
      </c>
      <c r="AH60" s="495" t="str">
        <f t="shared" si="39"/>
        <v>-</v>
      </c>
      <c r="AI60" s="495" t="str">
        <f t="shared" si="39"/>
        <v>-</v>
      </c>
      <c r="AJ60" s="495" t="str">
        <f t="shared" si="39"/>
        <v>-</v>
      </c>
      <c r="AK60" s="495" t="str">
        <f t="shared" si="39"/>
        <v>-</v>
      </c>
      <c r="AL60" s="495" t="str">
        <f t="shared" si="39"/>
        <v>-</v>
      </c>
      <c r="AM60" s="495" t="str">
        <f t="shared" si="39"/>
        <v>-</v>
      </c>
      <c r="AN60" s="495" t="str">
        <f t="shared" si="39"/>
        <v>-</v>
      </c>
      <c r="AO60" s="495" t="str">
        <f t="shared" si="39"/>
        <v>-</v>
      </c>
      <c r="AP60" s="495" t="str">
        <f t="shared" si="39"/>
        <v>-</v>
      </c>
      <c r="AQ60" s="495" t="str">
        <f t="shared" si="39"/>
        <v>-</v>
      </c>
      <c r="AR60" s="495" t="str">
        <f t="shared" si="39"/>
        <v>-</v>
      </c>
      <c r="AS60" s="495" t="str">
        <f t="shared" si="39"/>
        <v>-</v>
      </c>
      <c r="AT60" s="495" t="str">
        <f t="shared" si="39"/>
        <v>-</v>
      </c>
      <c r="AU60" s="495" t="str">
        <f t="shared" si="39"/>
        <v>-</v>
      </c>
      <c r="AV60" s="495" t="str">
        <f t="shared" si="39"/>
        <v>-</v>
      </c>
      <c r="AW60" s="495" t="str">
        <f t="shared" si="39"/>
        <v>-</v>
      </c>
      <c r="AX60" s="495" t="str">
        <f t="shared" si="39"/>
        <v>-</v>
      </c>
      <c r="AY60" s="495" t="str">
        <f t="shared" si="39"/>
        <v>-</v>
      </c>
      <c r="AZ60" s="495" t="str">
        <f t="shared" si="39"/>
        <v>-</v>
      </c>
      <c r="BA60" s="495" t="str">
        <f t="shared" si="39"/>
        <v>-</v>
      </c>
      <c r="BB60" s="495" t="str">
        <f t="shared" si="39"/>
        <v>-</v>
      </c>
      <c r="BC60" s="495" t="str">
        <f t="shared" si="39"/>
        <v>-</v>
      </c>
      <c r="BD60" s="495" t="str">
        <f t="shared" si="39"/>
        <v>-</v>
      </c>
      <c r="BE60" s="495" t="str">
        <f t="shared" si="39"/>
        <v>-</v>
      </c>
      <c r="BF60" s="495" t="str">
        <f t="shared" si="39"/>
        <v>-</v>
      </c>
      <c r="BG60" s="495" t="str">
        <f t="shared" si="39"/>
        <v>-</v>
      </c>
      <c r="BH60" s="495" t="str">
        <f t="shared" si="39"/>
        <v>-</v>
      </c>
      <c r="BI60" s="495" t="str">
        <f t="shared" si="39"/>
        <v>-</v>
      </c>
      <c r="BJ60" s="495" t="str">
        <f t="shared" si="39"/>
        <v>-</v>
      </c>
      <c r="BK60" s="495" t="str">
        <f t="shared" si="39"/>
        <v>-</v>
      </c>
      <c r="BL60" s="495" t="str">
        <f t="shared" si="39"/>
        <v>-</v>
      </c>
      <c r="BM60" s="495" t="str">
        <f t="shared" si="39"/>
        <v>-</v>
      </c>
      <c r="BN60" s="495" t="str">
        <f t="shared" si="39"/>
        <v>-</v>
      </c>
      <c r="BO60" s="495" t="str">
        <f t="shared" si="39"/>
        <v>-</v>
      </c>
      <c r="BP60" s="495" t="str">
        <f t="shared" si="39"/>
        <v>-</v>
      </c>
      <c r="BQ60" s="495" t="str">
        <f t="shared" si="39"/>
        <v>-</v>
      </c>
      <c r="BR60" s="495" t="str">
        <f t="shared" ref="BR60:BV60" si="40">IFERROR(IF(BR56="GJ","東京都環境局地球環境エネルギー部計画課までお問い合わせください。",VLOOKUP(BR55,$CB$278:$CF$279,5,FALSE)),"-")</f>
        <v>-</v>
      </c>
      <c r="BS60" s="495" t="str">
        <f t="shared" si="40"/>
        <v>-</v>
      </c>
      <c r="BT60" s="495" t="str">
        <f t="shared" si="40"/>
        <v>-</v>
      </c>
      <c r="BU60" s="495" t="str">
        <f t="shared" si="40"/>
        <v>-</v>
      </c>
      <c r="BV60" s="495" t="str">
        <f t="shared" si="40"/>
        <v>-</v>
      </c>
      <c r="BW60" s="493"/>
    </row>
    <row r="61" spans="1:75" outlineLevel="1">
      <c r="A61" s="158"/>
      <c r="B61" s="484"/>
      <c r="C61" s="475" t="s">
        <v>105</v>
      </c>
      <c r="D61" s="351"/>
      <c r="E61" s="471" t="str">
        <f>IFERROR(IF(E$55="-","-",E$44*(E59/E$193)),"-")</f>
        <v>-</v>
      </c>
      <c r="F61" s="471" t="str">
        <f t="shared" ref="F61:AJ61" si="41">IFERROR(IF(F$55="-","-",F$44*(F59/F$193)),"-")</f>
        <v>-</v>
      </c>
      <c r="G61" s="471" t="str">
        <f t="shared" si="41"/>
        <v>-</v>
      </c>
      <c r="H61" s="471" t="str">
        <f t="shared" si="41"/>
        <v>-</v>
      </c>
      <c r="I61" s="471" t="str">
        <f t="shared" si="41"/>
        <v>-</v>
      </c>
      <c r="J61" s="471" t="str">
        <f t="shared" si="41"/>
        <v>-</v>
      </c>
      <c r="K61" s="471" t="str">
        <f t="shared" si="41"/>
        <v>-</v>
      </c>
      <c r="L61" s="471" t="str">
        <f t="shared" si="41"/>
        <v>-</v>
      </c>
      <c r="M61" s="471" t="str">
        <f t="shared" si="41"/>
        <v>-</v>
      </c>
      <c r="N61" s="471" t="str">
        <f t="shared" si="41"/>
        <v>-</v>
      </c>
      <c r="O61" s="471" t="str">
        <f t="shared" si="41"/>
        <v>-</v>
      </c>
      <c r="P61" s="471" t="str">
        <f t="shared" si="41"/>
        <v>-</v>
      </c>
      <c r="Q61" s="471" t="str">
        <f t="shared" si="41"/>
        <v>-</v>
      </c>
      <c r="R61" s="471" t="str">
        <f t="shared" si="41"/>
        <v>-</v>
      </c>
      <c r="S61" s="471" t="str">
        <f t="shared" si="41"/>
        <v>-</v>
      </c>
      <c r="T61" s="471" t="str">
        <f t="shared" si="41"/>
        <v>-</v>
      </c>
      <c r="U61" s="471" t="str">
        <f t="shared" si="41"/>
        <v>-</v>
      </c>
      <c r="V61" s="471" t="str">
        <f t="shared" si="41"/>
        <v>-</v>
      </c>
      <c r="W61" s="471" t="str">
        <f t="shared" si="41"/>
        <v>-</v>
      </c>
      <c r="X61" s="471" t="str">
        <f t="shared" si="41"/>
        <v>-</v>
      </c>
      <c r="Y61" s="471" t="str">
        <f t="shared" si="41"/>
        <v>-</v>
      </c>
      <c r="Z61" s="471" t="str">
        <f t="shared" si="41"/>
        <v>-</v>
      </c>
      <c r="AA61" s="471" t="str">
        <f t="shared" si="41"/>
        <v>-</v>
      </c>
      <c r="AB61" s="471" t="str">
        <f t="shared" si="41"/>
        <v>-</v>
      </c>
      <c r="AC61" s="471" t="str">
        <f t="shared" si="41"/>
        <v>-</v>
      </c>
      <c r="AD61" s="471" t="str">
        <f t="shared" si="41"/>
        <v>-</v>
      </c>
      <c r="AE61" s="471" t="str">
        <f t="shared" si="41"/>
        <v>-</v>
      </c>
      <c r="AF61" s="471" t="str">
        <f t="shared" si="41"/>
        <v>-</v>
      </c>
      <c r="AG61" s="471" t="str">
        <f t="shared" si="41"/>
        <v>-</v>
      </c>
      <c r="AH61" s="471" t="str">
        <f t="shared" si="41"/>
        <v>-</v>
      </c>
      <c r="AI61" s="471" t="str">
        <f t="shared" si="41"/>
        <v>-</v>
      </c>
      <c r="AJ61" s="471" t="str">
        <f t="shared" si="41"/>
        <v>-</v>
      </c>
      <c r="AK61" s="471" t="str">
        <f t="shared" ref="AK61:BP61" si="42">IFERROR(IF(AK$55="-","-",AK$44*(AK59/AK$193)),"-")</f>
        <v>-</v>
      </c>
      <c r="AL61" s="471" t="str">
        <f t="shared" si="42"/>
        <v>-</v>
      </c>
      <c r="AM61" s="471" t="str">
        <f t="shared" si="42"/>
        <v>-</v>
      </c>
      <c r="AN61" s="471" t="str">
        <f t="shared" si="42"/>
        <v>-</v>
      </c>
      <c r="AO61" s="471" t="str">
        <f t="shared" si="42"/>
        <v>-</v>
      </c>
      <c r="AP61" s="471" t="str">
        <f t="shared" si="42"/>
        <v>-</v>
      </c>
      <c r="AQ61" s="471" t="str">
        <f t="shared" si="42"/>
        <v>-</v>
      </c>
      <c r="AR61" s="471" t="str">
        <f t="shared" si="42"/>
        <v>-</v>
      </c>
      <c r="AS61" s="471" t="str">
        <f t="shared" si="42"/>
        <v>-</v>
      </c>
      <c r="AT61" s="471" t="str">
        <f t="shared" si="42"/>
        <v>-</v>
      </c>
      <c r="AU61" s="471" t="str">
        <f t="shared" si="42"/>
        <v>-</v>
      </c>
      <c r="AV61" s="471" t="str">
        <f t="shared" si="42"/>
        <v>-</v>
      </c>
      <c r="AW61" s="471" t="str">
        <f t="shared" si="42"/>
        <v>-</v>
      </c>
      <c r="AX61" s="471" t="str">
        <f t="shared" si="42"/>
        <v>-</v>
      </c>
      <c r="AY61" s="471" t="str">
        <f t="shared" si="42"/>
        <v>-</v>
      </c>
      <c r="AZ61" s="471" t="str">
        <f t="shared" si="42"/>
        <v>-</v>
      </c>
      <c r="BA61" s="471" t="str">
        <f t="shared" si="42"/>
        <v>-</v>
      </c>
      <c r="BB61" s="471" t="str">
        <f t="shared" si="42"/>
        <v>-</v>
      </c>
      <c r="BC61" s="471" t="str">
        <f t="shared" si="42"/>
        <v>-</v>
      </c>
      <c r="BD61" s="471" t="str">
        <f t="shared" si="42"/>
        <v>-</v>
      </c>
      <c r="BE61" s="471" t="str">
        <f t="shared" si="42"/>
        <v>-</v>
      </c>
      <c r="BF61" s="471" t="str">
        <f t="shared" si="42"/>
        <v>-</v>
      </c>
      <c r="BG61" s="471" t="str">
        <f t="shared" si="42"/>
        <v>-</v>
      </c>
      <c r="BH61" s="471" t="str">
        <f t="shared" si="42"/>
        <v>-</v>
      </c>
      <c r="BI61" s="471" t="str">
        <f t="shared" si="42"/>
        <v>-</v>
      </c>
      <c r="BJ61" s="471" t="str">
        <f t="shared" si="42"/>
        <v>-</v>
      </c>
      <c r="BK61" s="471" t="str">
        <f t="shared" si="42"/>
        <v>-</v>
      </c>
      <c r="BL61" s="471" t="str">
        <f t="shared" si="42"/>
        <v>-</v>
      </c>
      <c r="BM61" s="471" t="str">
        <f t="shared" si="42"/>
        <v>-</v>
      </c>
      <c r="BN61" s="471" t="str">
        <f t="shared" si="42"/>
        <v>-</v>
      </c>
      <c r="BO61" s="471" t="str">
        <f t="shared" si="42"/>
        <v>-</v>
      </c>
      <c r="BP61" s="471" t="str">
        <f t="shared" si="42"/>
        <v>-</v>
      </c>
      <c r="BQ61" s="471" t="str">
        <f t="shared" ref="BQ61:BV61" si="43">IFERROR(IF(BQ$55="-","-",BQ$44*(BQ59/BQ$193)),"-")</f>
        <v>-</v>
      </c>
      <c r="BR61" s="471" t="str">
        <f t="shared" si="43"/>
        <v>-</v>
      </c>
      <c r="BS61" s="471" t="str">
        <f t="shared" si="43"/>
        <v>-</v>
      </c>
      <c r="BT61" s="471" t="str">
        <f t="shared" si="43"/>
        <v>-</v>
      </c>
      <c r="BU61" s="471" t="str">
        <f t="shared" si="43"/>
        <v>-</v>
      </c>
      <c r="BV61" s="471" t="str">
        <f t="shared" si="43"/>
        <v>-</v>
      </c>
      <c r="BW61" s="466"/>
    </row>
    <row r="62" spans="1:75" ht="14.25" thickBot="1">
      <c r="A62" s="158"/>
      <c r="B62" s="484"/>
      <c r="C62" s="463" t="s">
        <v>225</v>
      </c>
      <c r="D62" s="353" t="s">
        <v>215</v>
      </c>
      <c r="E62" s="927" t="str">
        <f>IFERROR(IF(E55="-","-",IF(E$37=0,E59*E60*E$34*(E$18-E$35)/E$18,E59*E60*E$34*(E$18-E$35)/E$15)),"-")</f>
        <v>-</v>
      </c>
      <c r="F62" s="927" t="str">
        <f t="shared" ref="F62:BQ62" si="44">IFERROR(IF(F55="-","-",IF(F$37=0,F59*F60*F$34*(F$18-F$35)/F$18,F59*F60*F$34*(F$18-F$35)/F$15)),"-")</f>
        <v>-</v>
      </c>
      <c r="G62" s="927" t="str">
        <f t="shared" si="44"/>
        <v>-</v>
      </c>
      <c r="H62" s="927" t="str">
        <f t="shared" si="44"/>
        <v>-</v>
      </c>
      <c r="I62" s="927" t="str">
        <f t="shared" si="44"/>
        <v>-</v>
      </c>
      <c r="J62" s="927" t="str">
        <f t="shared" si="44"/>
        <v>-</v>
      </c>
      <c r="K62" s="927" t="str">
        <f t="shared" si="44"/>
        <v>-</v>
      </c>
      <c r="L62" s="927" t="str">
        <f t="shared" si="44"/>
        <v>-</v>
      </c>
      <c r="M62" s="927" t="str">
        <f t="shared" si="44"/>
        <v>-</v>
      </c>
      <c r="N62" s="927" t="str">
        <f t="shared" si="44"/>
        <v>-</v>
      </c>
      <c r="O62" s="927" t="str">
        <f t="shared" si="44"/>
        <v>-</v>
      </c>
      <c r="P62" s="927" t="str">
        <f t="shared" si="44"/>
        <v>-</v>
      </c>
      <c r="Q62" s="927" t="str">
        <f t="shared" si="44"/>
        <v>-</v>
      </c>
      <c r="R62" s="927" t="str">
        <f t="shared" si="44"/>
        <v>-</v>
      </c>
      <c r="S62" s="927" t="str">
        <f t="shared" si="44"/>
        <v>-</v>
      </c>
      <c r="T62" s="927" t="str">
        <f t="shared" si="44"/>
        <v>-</v>
      </c>
      <c r="U62" s="927" t="str">
        <f t="shared" si="44"/>
        <v>-</v>
      </c>
      <c r="V62" s="927" t="str">
        <f t="shared" si="44"/>
        <v>-</v>
      </c>
      <c r="W62" s="927" t="str">
        <f t="shared" si="44"/>
        <v>-</v>
      </c>
      <c r="X62" s="927" t="str">
        <f t="shared" si="44"/>
        <v>-</v>
      </c>
      <c r="Y62" s="927" t="str">
        <f t="shared" si="44"/>
        <v>-</v>
      </c>
      <c r="Z62" s="927" t="str">
        <f t="shared" si="44"/>
        <v>-</v>
      </c>
      <c r="AA62" s="927" t="str">
        <f t="shared" si="44"/>
        <v>-</v>
      </c>
      <c r="AB62" s="927" t="str">
        <f t="shared" si="44"/>
        <v>-</v>
      </c>
      <c r="AC62" s="927" t="str">
        <f t="shared" si="44"/>
        <v>-</v>
      </c>
      <c r="AD62" s="927" t="str">
        <f t="shared" si="44"/>
        <v>-</v>
      </c>
      <c r="AE62" s="927" t="str">
        <f t="shared" si="44"/>
        <v>-</v>
      </c>
      <c r="AF62" s="927" t="str">
        <f t="shared" si="44"/>
        <v>-</v>
      </c>
      <c r="AG62" s="927" t="str">
        <f t="shared" si="44"/>
        <v>-</v>
      </c>
      <c r="AH62" s="927" t="str">
        <f t="shared" si="44"/>
        <v>-</v>
      </c>
      <c r="AI62" s="927" t="str">
        <f t="shared" si="44"/>
        <v>-</v>
      </c>
      <c r="AJ62" s="927" t="str">
        <f t="shared" si="44"/>
        <v>-</v>
      </c>
      <c r="AK62" s="927" t="str">
        <f t="shared" si="44"/>
        <v>-</v>
      </c>
      <c r="AL62" s="927" t="str">
        <f t="shared" si="44"/>
        <v>-</v>
      </c>
      <c r="AM62" s="927" t="str">
        <f t="shared" si="44"/>
        <v>-</v>
      </c>
      <c r="AN62" s="927" t="str">
        <f t="shared" si="44"/>
        <v>-</v>
      </c>
      <c r="AO62" s="927" t="str">
        <f t="shared" si="44"/>
        <v>-</v>
      </c>
      <c r="AP62" s="927" t="str">
        <f t="shared" si="44"/>
        <v>-</v>
      </c>
      <c r="AQ62" s="927" t="str">
        <f t="shared" si="44"/>
        <v>-</v>
      </c>
      <c r="AR62" s="927" t="str">
        <f t="shared" si="44"/>
        <v>-</v>
      </c>
      <c r="AS62" s="927" t="str">
        <f t="shared" si="44"/>
        <v>-</v>
      </c>
      <c r="AT62" s="927" t="str">
        <f t="shared" si="44"/>
        <v>-</v>
      </c>
      <c r="AU62" s="927" t="str">
        <f t="shared" si="44"/>
        <v>-</v>
      </c>
      <c r="AV62" s="927" t="str">
        <f t="shared" si="44"/>
        <v>-</v>
      </c>
      <c r="AW62" s="927" t="str">
        <f t="shared" si="44"/>
        <v>-</v>
      </c>
      <c r="AX62" s="927" t="str">
        <f t="shared" si="44"/>
        <v>-</v>
      </c>
      <c r="AY62" s="927" t="str">
        <f t="shared" si="44"/>
        <v>-</v>
      </c>
      <c r="AZ62" s="927" t="str">
        <f t="shared" si="44"/>
        <v>-</v>
      </c>
      <c r="BA62" s="927" t="str">
        <f t="shared" si="44"/>
        <v>-</v>
      </c>
      <c r="BB62" s="927" t="str">
        <f t="shared" si="44"/>
        <v>-</v>
      </c>
      <c r="BC62" s="927" t="str">
        <f t="shared" si="44"/>
        <v>-</v>
      </c>
      <c r="BD62" s="927" t="str">
        <f t="shared" si="44"/>
        <v>-</v>
      </c>
      <c r="BE62" s="927" t="str">
        <f t="shared" si="44"/>
        <v>-</v>
      </c>
      <c r="BF62" s="927" t="str">
        <f t="shared" si="44"/>
        <v>-</v>
      </c>
      <c r="BG62" s="927" t="str">
        <f t="shared" si="44"/>
        <v>-</v>
      </c>
      <c r="BH62" s="927" t="str">
        <f t="shared" si="44"/>
        <v>-</v>
      </c>
      <c r="BI62" s="927" t="str">
        <f t="shared" si="44"/>
        <v>-</v>
      </c>
      <c r="BJ62" s="927" t="str">
        <f t="shared" si="44"/>
        <v>-</v>
      </c>
      <c r="BK62" s="927" t="str">
        <f t="shared" si="44"/>
        <v>-</v>
      </c>
      <c r="BL62" s="927" t="str">
        <f t="shared" si="44"/>
        <v>-</v>
      </c>
      <c r="BM62" s="927" t="str">
        <f t="shared" si="44"/>
        <v>-</v>
      </c>
      <c r="BN62" s="927" t="str">
        <f t="shared" si="44"/>
        <v>-</v>
      </c>
      <c r="BO62" s="927" t="str">
        <f t="shared" si="44"/>
        <v>-</v>
      </c>
      <c r="BP62" s="927" t="str">
        <f t="shared" si="44"/>
        <v>-</v>
      </c>
      <c r="BQ62" s="927" t="str">
        <f t="shared" si="44"/>
        <v>-</v>
      </c>
      <c r="BR62" s="927" t="str">
        <f t="shared" ref="BR62:BV62" si="45">IFERROR(IF(BR55="-","-",IF(BR$37=0,BR59*BR60*BR$34*(BR$18-BR$35)/BR$18,BR59*BR60*BR$34*(BR$18-BR$35)/BR$15)),"-")</f>
        <v>-</v>
      </c>
      <c r="BS62" s="927" t="str">
        <f t="shared" si="45"/>
        <v>-</v>
      </c>
      <c r="BT62" s="927" t="str">
        <f t="shared" si="45"/>
        <v>-</v>
      </c>
      <c r="BU62" s="927" t="str">
        <f t="shared" si="45"/>
        <v>-</v>
      </c>
      <c r="BV62" s="927" t="str">
        <f t="shared" si="45"/>
        <v>-</v>
      </c>
      <c r="BW62" s="492"/>
    </row>
    <row r="63" spans="1:75" ht="14.25" customHeight="1" outlineLevel="1" thickBot="1">
      <c r="A63" s="158"/>
      <c r="B63" s="928"/>
      <c r="C63" s="1300" t="s">
        <v>177</v>
      </c>
      <c r="D63" s="1301"/>
      <c r="E63" s="929">
        <f>IF(LEFT(E9,1)="2",E44-SUM(E74,E83,E93,E103,E113,E123,E133,E143,E153),0)</f>
        <v>0</v>
      </c>
      <c r="F63" s="929">
        <f t="shared" ref="F63:BQ63" si="46">IF(LEFT(F9,1)="2",F44-SUM(F74,F83,F93,F103,F113,F123,F133,F143,F153),0)</f>
        <v>0</v>
      </c>
      <c r="G63" s="929">
        <f t="shared" si="46"/>
        <v>0</v>
      </c>
      <c r="H63" s="929">
        <f t="shared" si="46"/>
        <v>0</v>
      </c>
      <c r="I63" s="929">
        <f t="shared" si="46"/>
        <v>0</v>
      </c>
      <c r="J63" s="929">
        <f t="shared" si="46"/>
        <v>0</v>
      </c>
      <c r="K63" s="929">
        <f t="shared" si="46"/>
        <v>0</v>
      </c>
      <c r="L63" s="929">
        <f t="shared" si="46"/>
        <v>0</v>
      </c>
      <c r="M63" s="929">
        <f t="shared" si="46"/>
        <v>0</v>
      </c>
      <c r="N63" s="929">
        <f t="shared" si="46"/>
        <v>0</v>
      </c>
      <c r="O63" s="929">
        <f t="shared" si="46"/>
        <v>0</v>
      </c>
      <c r="P63" s="929">
        <f t="shared" si="46"/>
        <v>0</v>
      </c>
      <c r="Q63" s="929">
        <f t="shared" si="46"/>
        <v>0</v>
      </c>
      <c r="R63" s="929">
        <f t="shared" si="46"/>
        <v>0</v>
      </c>
      <c r="S63" s="929">
        <f t="shared" si="46"/>
        <v>0</v>
      </c>
      <c r="T63" s="929">
        <f t="shared" si="46"/>
        <v>0</v>
      </c>
      <c r="U63" s="929">
        <f t="shared" si="46"/>
        <v>0</v>
      </c>
      <c r="V63" s="929">
        <f t="shared" si="46"/>
        <v>0</v>
      </c>
      <c r="W63" s="929">
        <f t="shared" si="46"/>
        <v>0</v>
      </c>
      <c r="X63" s="929">
        <f t="shared" si="46"/>
        <v>0</v>
      </c>
      <c r="Y63" s="929">
        <f t="shared" si="46"/>
        <v>0</v>
      </c>
      <c r="Z63" s="929">
        <f t="shared" si="46"/>
        <v>0</v>
      </c>
      <c r="AA63" s="929">
        <f t="shared" si="46"/>
        <v>0</v>
      </c>
      <c r="AB63" s="929">
        <f t="shared" si="46"/>
        <v>0</v>
      </c>
      <c r="AC63" s="929">
        <f t="shared" si="46"/>
        <v>0</v>
      </c>
      <c r="AD63" s="929">
        <f t="shared" si="46"/>
        <v>0</v>
      </c>
      <c r="AE63" s="929">
        <f t="shared" si="46"/>
        <v>0</v>
      </c>
      <c r="AF63" s="929">
        <f t="shared" si="46"/>
        <v>0</v>
      </c>
      <c r="AG63" s="929">
        <f t="shared" si="46"/>
        <v>0</v>
      </c>
      <c r="AH63" s="929">
        <f t="shared" si="46"/>
        <v>0</v>
      </c>
      <c r="AI63" s="929">
        <f t="shared" si="46"/>
        <v>0</v>
      </c>
      <c r="AJ63" s="929">
        <f t="shared" si="46"/>
        <v>0</v>
      </c>
      <c r="AK63" s="929">
        <f t="shared" si="46"/>
        <v>0</v>
      </c>
      <c r="AL63" s="929">
        <f t="shared" si="46"/>
        <v>0</v>
      </c>
      <c r="AM63" s="929">
        <f t="shared" si="46"/>
        <v>0</v>
      </c>
      <c r="AN63" s="929">
        <f t="shared" si="46"/>
        <v>0</v>
      </c>
      <c r="AO63" s="929">
        <f t="shared" si="46"/>
        <v>0</v>
      </c>
      <c r="AP63" s="929">
        <f t="shared" si="46"/>
        <v>0</v>
      </c>
      <c r="AQ63" s="929">
        <f t="shared" si="46"/>
        <v>0</v>
      </c>
      <c r="AR63" s="929">
        <f t="shared" si="46"/>
        <v>0</v>
      </c>
      <c r="AS63" s="929">
        <f t="shared" si="46"/>
        <v>0</v>
      </c>
      <c r="AT63" s="929">
        <f t="shared" si="46"/>
        <v>0</v>
      </c>
      <c r="AU63" s="929">
        <f t="shared" si="46"/>
        <v>0</v>
      </c>
      <c r="AV63" s="929">
        <f t="shared" si="46"/>
        <v>0</v>
      </c>
      <c r="AW63" s="929">
        <f t="shared" si="46"/>
        <v>0</v>
      </c>
      <c r="AX63" s="929">
        <f t="shared" si="46"/>
        <v>0</v>
      </c>
      <c r="AY63" s="929">
        <f t="shared" si="46"/>
        <v>0</v>
      </c>
      <c r="AZ63" s="929">
        <f t="shared" si="46"/>
        <v>0</v>
      </c>
      <c r="BA63" s="929">
        <f t="shared" si="46"/>
        <v>0</v>
      </c>
      <c r="BB63" s="929">
        <f t="shared" si="46"/>
        <v>0</v>
      </c>
      <c r="BC63" s="929">
        <f t="shared" si="46"/>
        <v>0</v>
      </c>
      <c r="BD63" s="929">
        <f t="shared" si="46"/>
        <v>0</v>
      </c>
      <c r="BE63" s="929">
        <f t="shared" si="46"/>
        <v>0</v>
      </c>
      <c r="BF63" s="929">
        <f t="shared" si="46"/>
        <v>0</v>
      </c>
      <c r="BG63" s="929">
        <f t="shared" si="46"/>
        <v>0</v>
      </c>
      <c r="BH63" s="929">
        <f t="shared" si="46"/>
        <v>0</v>
      </c>
      <c r="BI63" s="929">
        <f t="shared" si="46"/>
        <v>0</v>
      </c>
      <c r="BJ63" s="929">
        <f t="shared" si="46"/>
        <v>0</v>
      </c>
      <c r="BK63" s="929">
        <f t="shared" si="46"/>
        <v>0</v>
      </c>
      <c r="BL63" s="929">
        <f t="shared" si="46"/>
        <v>0</v>
      </c>
      <c r="BM63" s="929">
        <f t="shared" si="46"/>
        <v>0</v>
      </c>
      <c r="BN63" s="929">
        <f t="shared" si="46"/>
        <v>0</v>
      </c>
      <c r="BO63" s="929">
        <f t="shared" si="46"/>
        <v>0</v>
      </c>
      <c r="BP63" s="929">
        <f t="shared" si="46"/>
        <v>0</v>
      </c>
      <c r="BQ63" s="929">
        <f t="shared" si="46"/>
        <v>0</v>
      </c>
      <c r="BR63" s="929">
        <f t="shared" ref="BR63:BV63" si="47">IF(LEFT(BR9,1)="2",BR44-SUM(BR74,BR83,BR93,BR103,BR113,BR123,BR133,BR143,BR153),0)</f>
        <v>0</v>
      </c>
      <c r="BS63" s="929">
        <f t="shared" si="47"/>
        <v>0</v>
      </c>
      <c r="BT63" s="929">
        <f t="shared" si="47"/>
        <v>0</v>
      </c>
      <c r="BU63" s="929">
        <f t="shared" si="47"/>
        <v>0</v>
      </c>
      <c r="BV63" s="929">
        <f t="shared" si="47"/>
        <v>0</v>
      </c>
      <c r="BW63" s="492"/>
    </row>
    <row r="64" spans="1:75">
      <c r="A64" s="158"/>
      <c r="B64" s="857" t="s">
        <v>161</v>
      </c>
      <c r="C64" s="1311" t="s">
        <v>3486</v>
      </c>
      <c r="D64" s="1311"/>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872"/>
      <c r="AM64" s="872"/>
      <c r="AN64" s="872"/>
      <c r="AO64" s="872"/>
      <c r="AP64" s="872"/>
      <c r="AQ64" s="872"/>
      <c r="AR64" s="872"/>
      <c r="AS64" s="872"/>
      <c r="AT64" s="872"/>
      <c r="AU64" s="872"/>
      <c r="AV64" s="872"/>
      <c r="AW64" s="872"/>
      <c r="AX64" s="872"/>
      <c r="AY64" s="872"/>
      <c r="AZ64" s="872"/>
      <c r="BA64" s="872"/>
      <c r="BB64" s="872"/>
      <c r="BC64" s="872"/>
      <c r="BD64" s="872"/>
      <c r="BE64" s="872"/>
      <c r="BF64" s="872"/>
      <c r="BG64" s="872"/>
      <c r="BH64" s="872"/>
      <c r="BI64" s="872"/>
      <c r="BJ64" s="872"/>
      <c r="BK64" s="872"/>
      <c r="BL64" s="872"/>
      <c r="BM64" s="872"/>
      <c r="BN64" s="872"/>
      <c r="BO64" s="872"/>
      <c r="BP64" s="872"/>
      <c r="BQ64" s="872"/>
      <c r="BR64" s="872"/>
      <c r="BS64" s="872"/>
      <c r="BT64" s="872"/>
      <c r="BU64" s="872"/>
      <c r="BV64" s="872"/>
      <c r="BW64" s="483"/>
    </row>
    <row r="65" spans="1:75">
      <c r="A65" s="158"/>
      <c r="B65" s="857" t="s">
        <v>69</v>
      </c>
      <c r="C65" s="886" t="s">
        <v>3488</v>
      </c>
      <c r="D65" s="351" t="s">
        <v>82</v>
      </c>
      <c r="E65" s="934" t="s">
        <v>82</v>
      </c>
      <c r="F65" s="934" t="s">
        <v>82</v>
      </c>
      <c r="G65" s="934" t="s">
        <v>82</v>
      </c>
      <c r="H65" s="934" t="s">
        <v>82</v>
      </c>
      <c r="I65" s="934" t="s">
        <v>82</v>
      </c>
      <c r="J65" s="934" t="s">
        <v>82</v>
      </c>
      <c r="K65" s="934" t="s">
        <v>82</v>
      </c>
      <c r="L65" s="934" t="s">
        <v>82</v>
      </c>
      <c r="M65" s="934" t="s">
        <v>82</v>
      </c>
      <c r="N65" s="934" t="s">
        <v>82</v>
      </c>
      <c r="O65" s="934" t="s">
        <v>82</v>
      </c>
      <c r="P65" s="934" t="s">
        <v>82</v>
      </c>
      <c r="Q65" s="934" t="s">
        <v>82</v>
      </c>
      <c r="R65" s="934" t="s">
        <v>82</v>
      </c>
      <c r="S65" s="934" t="s">
        <v>82</v>
      </c>
      <c r="T65" s="934" t="s">
        <v>82</v>
      </c>
      <c r="U65" s="934" t="s">
        <v>82</v>
      </c>
      <c r="V65" s="934" t="s">
        <v>82</v>
      </c>
      <c r="W65" s="934" t="s">
        <v>82</v>
      </c>
      <c r="X65" s="934" t="s">
        <v>82</v>
      </c>
      <c r="Y65" s="934" t="s">
        <v>82</v>
      </c>
      <c r="Z65" s="934" t="s">
        <v>82</v>
      </c>
      <c r="AA65" s="934" t="s">
        <v>82</v>
      </c>
      <c r="AB65" s="934" t="s">
        <v>82</v>
      </c>
      <c r="AC65" s="934" t="s">
        <v>82</v>
      </c>
      <c r="AD65" s="934" t="s">
        <v>82</v>
      </c>
      <c r="AE65" s="934" t="s">
        <v>82</v>
      </c>
      <c r="AF65" s="934" t="s">
        <v>82</v>
      </c>
      <c r="AG65" s="934" t="s">
        <v>82</v>
      </c>
      <c r="AH65" s="934" t="s">
        <v>82</v>
      </c>
      <c r="AI65" s="934" t="s">
        <v>82</v>
      </c>
      <c r="AJ65" s="934" t="s">
        <v>82</v>
      </c>
      <c r="AK65" s="934" t="s">
        <v>82</v>
      </c>
      <c r="AL65" s="934" t="s">
        <v>82</v>
      </c>
      <c r="AM65" s="934" t="s">
        <v>82</v>
      </c>
      <c r="AN65" s="934" t="s">
        <v>82</v>
      </c>
      <c r="AO65" s="934" t="s">
        <v>82</v>
      </c>
      <c r="AP65" s="934" t="s">
        <v>82</v>
      </c>
      <c r="AQ65" s="934" t="s">
        <v>82</v>
      </c>
      <c r="AR65" s="934" t="s">
        <v>82</v>
      </c>
      <c r="AS65" s="934" t="s">
        <v>82</v>
      </c>
      <c r="AT65" s="934" t="s">
        <v>82</v>
      </c>
      <c r="AU65" s="934" t="s">
        <v>82</v>
      </c>
      <c r="AV65" s="934" t="s">
        <v>82</v>
      </c>
      <c r="AW65" s="934" t="s">
        <v>82</v>
      </c>
      <c r="AX65" s="934" t="s">
        <v>82</v>
      </c>
      <c r="AY65" s="934" t="s">
        <v>82</v>
      </c>
      <c r="AZ65" s="934" t="s">
        <v>82</v>
      </c>
      <c r="BA65" s="934" t="s">
        <v>82</v>
      </c>
      <c r="BB65" s="934" t="s">
        <v>82</v>
      </c>
      <c r="BC65" s="934" t="s">
        <v>82</v>
      </c>
      <c r="BD65" s="934" t="s">
        <v>82</v>
      </c>
      <c r="BE65" s="934" t="s">
        <v>82</v>
      </c>
      <c r="BF65" s="934" t="s">
        <v>82</v>
      </c>
      <c r="BG65" s="934" t="s">
        <v>82</v>
      </c>
      <c r="BH65" s="934" t="s">
        <v>82</v>
      </c>
      <c r="BI65" s="934" t="s">
        <v>82</v>
      </c>
      <c r="BJ65" s="934" t="s">
        <v>82</v>
      </c>
      <c r="BK65" s="934" t="s">
        <v>82</v>
      </c>
      <c r="BL65" s="934" t="s">
        <v>82</v>
      </c>
      <c r="BM65" s="934" t="s">
        <v>82</v>
      </c>
      <c r="BN65" s="934" t="s">
        <v>82</v>
      </c>
      <c r="BO65" s="934" t="s">
        <v>82</v>
      </c>
      <c r="BP65" s="934" t="s">
        <v>82</v>
      </c>
      <c r="BQ65" s="934" t="s">
        <v>82</v>
      </c>
      <c r="BR65" s="934" t="s">
        <v>82</v>
      </c>
      <c r="BS65" s="934" t="s">
        <v>82</v>
      </c>
      <c r="BT65" s="934" t="s">
        <v>82</v>
      </c>
      <c r="BU65" s="934" t="s">
        <v>82</v>
      </c>
      <c r="BV65" s="934" t="s">
        <v>82</v>
      </c>
      <c r="BW65" s="486"/>
    </row>
    <row r="66" spans="1:75" ht="14.25">
      <c r="A66" s="216"/>
      <c r="B66" s="857" t="s">
        <v>3494</v>
      </c>
      <c r="C66" s="829" t="s">
        <v>3489</v>
      </c>
      <c r="D66" s="351" t="s">
        <v>3493</v>
      </c>
      <c r="E66" s="935"/>
      <c r="F66" s="935"/>
      <c r="G66" s="935"/>
      <c r="H66" s="935"/>
      <c r="I66" s="935"/>
      <c r="J66" s="935"/>
      <c r="K66" s="935"/>
      <c r="L66" s="935"/>
      <c r="M66" s="935"/>
      <c r="N66" s="935"/>
      <c r="O66" s="935"/>
      <c r="P66" s="935"/>
      <c r="Q66" s="935"/>
      <c r="R66" s="935"/>
      <c r="S66" s="935"/>
      <c r="T66" s="935"/>
      <c r="U66" s="935"/>
      <c r="V66" s="935"/>
      <c r="W66" s="935"/>
      <c r="X66" s="935"/>
      <c r="Y66" s="935"/>
      <c r="Z66" s="935"/>
      <c r="AA66" s="935"/>
      <c r="AB66" s="935"/>
      <c r="AC66" s="935"/>
      <c r="AD66" s="935"/>
      <c r="AE66" s="935"/>
      <c r="AF66" s="935"/>
      <c r="AG66" s="935"/>
      <c r="AH66" s="935"/>
      <c r="AI66" s="935"/>
      <c r="AJ66" s="935"/>
      <c r="AK66" s="935"/>
      <c r="AL66" s="935"/>
      <c r="AM66" s="935"/>
      <c r="AN66" s="935"/>
      <c r="AO66" s="935"/>
      <c r="AP66" s="935"/>
      <c r="AQ66" s="935"/>
      <c r="AR66" s="935"/>
      <c r="AS66" s="935"/>
      <c r="AT66" s="935"/>
      <c r="AU66" s="935"/>
      <c r="AV66" s="935"/>
      <c r="AW66" s="935"/>
      <c r="AX66" s="935"/>
      <c r="AY66" s="935"/>
      <c r="AZ66" s="935"/>
      <c r="BA66" s="935"/>
      <c r="BB66" s="935"/>
      <c r="BC66" s="935"/>
      <c r="BD66" s="935"/>
      <c r="BE66" s="935"/>
      <c r="BF66" s="935"/>
      <c r="BG66" s="935"/>
      <c r="BH66" s="935"/>
      <c r="BI66" s="935"/>
      <c r="BJ66" s="935"/>
      <c r="BK66" s="935"/>
      <c r="BL66" s="935"/>
      <c r="BM66" s="935"/>
      <c r="BN66" s="935"/>
      <c r="BO66" s="935"/>
      <c r="BP66" s="935"/>
      <c r="BQ66" s="935"/>
      <c r="BR66" s="935"/>
      <c r="BS66" s="935"/>
      <c r="BT66" s="935"/>
      <c r="BU66" s="935"/>
      <c r="BV66" s="935"/>
      <c r="BW66" s="460"/>
    </row>
    <row r="67" spans="1:75" ht="14.25" outlineLevel="1">
      <c r="A67" s="216"/>
      <c r="B67" s="857"/>
      <c r="C67" s="829" t="s">
        <v>3490</v>
      </c>
      <c r="D67" s="889" t="s">
        <v>3492</v>
      </c>
      <c r="E67" s="936" t="str">
        <f>IF(E$69="使用",係数表!$C$56,"")</f>
        <v/>
      </c>
      <c r="F67" s="936" t="str">
        <f>IF(F$69="使用",係数表!$C$56,"")</f>
        <v/>
      </c>
      <c r="G67" s="936" t="str">
        <f>IF(G$69="使用",係数表!$C$56,"")</f>
        <v/>
      </c>
      <c r="H67" s="936" t="str">
        <f>IF(H$69="使用",係数表!$C$56,"")</f>
        <v/>
      </c>
      <c r="I67" s="936" t="str">
        <f>IF(I$69="使用",係数表!$C$56,"")</f>
        <v/>
      </c>
      <c r="J67" s="936" t="str">
        <f>IF(J$69="使用",係数表!$C$56,"")</f>
        <v/>
      </c>
      <c r="K67" s="936" t="str">
        <f>IF(K$69="使用",係数表!$C$56,"")</f>
        <v/>
      </c>
      <c r="L67" s="936" t="str">
        <f>IF(L$69="使用",係数表!$C$56,"")</f>
        <v/>
      </c>
      <c r="M67" s="936" t="str">
        <f>IF(M$69="使用",係数表!$C$56,"")</f>
        <v/>
      </c>
      <c r="N67" s="936" t="str">
        <f>IF(N$69="使用",係数表!$C$56,"")</f>
        <v/>
      </c>
      <c r="O67" s="936" t="str">
        <f>IF(O$69="使用",係数表!$C$56,"")</f>
        <v/>
      </c>
      <c r="P67" s="936" t="str">
        <f>IF(P$69="使用",係数表!$C$56,"")</f>
        <v/>
      </c>
      <c r="Q67" s="936" t="str">
        <f>IF(Q$69="使用",係数表!$C$56,"")</f>
        <v/>
      </c>
      <c r="R67" s="936" t="str">
        <f>IF(R$69="使用",係数表!$C$56,"")</f>
        <v/>
      </c>
      <c r="S67" s="936" t="str">
        <f>IF(S$69="使用",係数表!$C$56,"")</f>
        <v/>
      </c>
      <c r="T67" s="936" t="str">
        <f>IF(T$69="使用",係数表!$C$56,"")</f>
        <v/>
      </c>
      <c r="U67" s="936" t="str">
        <f>IF(U$69="使用",係数表!$C$56,"")</f>
        <v/>
      </c>
      <c r="V67" s="936" t="str">
        <f>IF(V$69="使用",係数表!$C$56,"")</f>
        <v/>
      </c>
      <c r="W67" s="936" t="str">
        <f>IF(W$69="使用",係数表!$C$56,"")</f>
        <v/>
      </c>
      <c r="X67" s="936" t="str">
        <f>IF(X$69="使用",係数表!$C$56,"")</f>
        <v/>
      </c>
      <c r="Y67" s="936" t="str">
        <f>IF(Y$69="使用",係数表!$C$56,"")</f>
        <v/>
      </c>
      <c r="Z67" s="936" t="str">
        <f>IF(Z$69="使用",係数表!$C$56,"")</f>
        <v/>
      </c>
      <c r="AA67" s="936" t="str">
        <f>IF(AA$69="使用",係数表!$C$56,"")</f>
        <v/>
      </c>
      <c r="AB67" s="936" t="str">
        <f>IF(AB$69="使用",係数表!$C$56,"")</f>
        <v/>
      </c>
      <c r="AC67" s="936" t="str">
        <f>IF(AC$69="使用",係数表!$C$56,"")</f>
        <v/>
      </c>
      <c r="AD67" s="936" t="str">
        <f>IF(AD$69="使用",係数表!$C$56,"")</f>
        <v/>
      </c>
      <c r="AE67" s="936" t="str">
        <f>IF(AE$69="使用",係数表!$C$56,"")</f>
        <v/>
      </c>
      <c r="AF67" s="936" t="str">
        <f>IF(AF$69="使用",係数表!$C$56,"")</f>
        <v/>
      </c>
      <c r="AG67" s="936" t="str">
        <f>IF(AG$69="使用",係数表!$C$56,"")</f>
        <v/>
      </c>
      <c r="AH67" s="936" t="str">
        <f>IF(AH$69="使用",係数表!$C$56,"")</f>
        <v/>
      </c>
      <c r="AI67" s="936" t="str">
        <f>IF(AI$69="使用",係数表!$C$56,"")</f>
        <v/>
      </c>
      <c r="AJ67" s="936" t="str">
        <f>IF(AJ$69="使用",係数表!$C$56,"")</f>
        <v/>
      </c>
      <c r="AK67" s="936" t="str">
        <f>IF(AK$69="使用",係数表!$C$56,"")</f>
        <v/>
      </c>
      <c r="AL67" s="936" t="str">
        <f>IF(AL$69="使用",係数表!$C$56,"")</f>
        <v/>
      </c>
      <c r="AM67" s="936" t="str">
        <f>IF(AM$69="使用",係数表!$C$56,"")</f>
        <v/>
      </c>
      <c r="AN67" s="936" t="str">
        <f>IF(AN$69="使用",係数表!$C$56,"")</f>
        <v/>
      </c>
      <c r="AO67" s="936" t="str">
        <f>IF(AO$69="使用",係数表!$C$56,"")</f>
        <v/>
      </c>
      <c r="AP67" s="936" t="str">
        <f>IF(AP$69="使用",係数表!$C$56,"")</f>
        <v/>
      </c>
      <c r="AQ67" s="936" t="str">
        <f>IF(AQ$69="使用",係数表!$C$56,"")</f>
        <v/>
      </c>
      <c r="AR67" s="936" t="str">
        <f>IF(AR$69="使用",係数表!$C$56,"")</f>
        <v/>
      </c>
      <c r="AS67" s="936" t="str">
        <f>IF(AS$69="使用",係数表!$C$56,"")</f>
        <v/>
      </c>
      <c r="AT67" s="936" t="str">
        <f>IF(AT$69="使用",係数表!$C$56,"")</f>
        <v/>
      </c>
      <c r="AU67" s="936" t="str">
        <f>IF(AU$69="使用",係数表!$C$56,"")</f>
        <v/>
      </c>
      <c r="AV67" s="936" t="str">
        <f>IF(AV$69="使用",係数表!$C$56,"")</f>
        <v/>
      </c>
      <c r="AW67" s="936" t="str">
        <f>IF(AW$69="使用",係数表!$C$56,"")</f>
        <v/>
      </c>
      <c r="AX67" s="936" t="str">
        <f>IF(AX$69="使用",係数表!$C$56,"")</f>
        <v/>
      </c>
      <c r="AY67" s="936" t="str">
        <f>IF(AY$69="使用",係数表!$C$56,"")</f>
        <v/>
      </c>
      <c r="AZ67" s="936" t="str">
        <f>IF(AZ$69="使用",係数表!$C$56,"")</f>
        <v/>
      </c>
      <c r="BA67" s="936" t="str">
        <f>IF(BA$69="使用",係数表!$C$56,"")</f>
        <v/>
      </c>
      <c r="BB67" s="936" t="str">
        <f>IF(BB$69="使用",係数表!$C$56,"")</f>
        <v/>
      </c>
      <c r="BC67" s="936" t="str">
        <f>IF(BC$69="使用",係数表!$C$56,"")</f>
        <v/>
      </c>
      <c r="BD67" s="936" t="str">
        <f>IF(BD$69="使用",係数表!$C$56,"")</f>
        <v/>
      </c>
      <c r="BE67" s="936" t="str">
        <f>IF(BE$69="使用",係数表!$C$56,"")</f>
        <v/>
      </c>
      <c r="BF67" s="936" t="str">
        <f>IF(BF$69="使用",係数表!$C$56,"")</f>
        <v/>
      </c>
      <c r="BG67" s="936" t="str">
        <f>IF(BG$69="使用",係数表!$C$56,"")</f>
        <v/>
      </c>
      <c r="BH67" s="936" t="str">
        <f>IF(BH$69="使用",係数表!$C$56,"")</f>
        <v/>
      </c>
      <c r="BI67" s="936" t="str">
        <f>IF(BI$69="使用",係数表!$C$56,"")</f>
        <v/>
      </c>
      <c r="BJ67" s="936" t="str">
        <f>IF(BJ$69="使用",係数表!$C$56,"")</f>
        <v/>
      </c>
      <c r="BK67" s="936" t="str">
        <f>IF(BK$69="使用",係数表!$C$56,"")</f>
        <v/>
      </c>
      <c r="BL67" s="936" t="str">
        <f>IF(BL$69="使用",係数表!$C$56,"")</f>
        <v/>
      </c>
      <c r="BM67" s="936" t="str">
        <f>IF(BM$69="使用",係数表!$C$56,"")</f>
        <v/>
      </c>
      <c r="BN67" s="936" t="str">
        <f>IF(BN$69="使用",係数表!$C$56,"")</f>
        <v/>
      </c>
      <c r="BO67" s="936" t="str">
        <f>IF(BO$69="使用",係数表!$C$56,"")</f>
        <v/>
      </c>
      <c r="BP67" s="936" t="str">
        <f>IF(BP$69="使用",係数表!$C$56,"")</f>
        <v/>
      </c>
      <c r="BQ67" s="936" t="str">
        <f>IF(BQ$69="使用",係数表!$C$56,"")</f>
        <v/>
      </c>
      <c r="BR67" s="936" t="str">
        <f>IF(BR$69="使用",係数表!$C$56,"")</f>
        <v/>
      </c>
      <c r="BS67" s="936" t="str">
        <f>IF(BS$69="使用",係数表!$C$56,"")</f>
        <v/>
      </c>
      <c r="BT67" s="936" t="str">
        <f>IF(BT$69="使用",係数表!$C$56,"")</f>
        <v/>
      </c>
      <c r="BU67" s="936" t="str">
        <f>IF(BU$69="使用",係数表!$C$56,"")</f>
        <v/>
      </c>
      <c r="BV67" s="936" t="str">
        <f>IF(BV$69="使用",係数表!$C$56,"")</f>
        <v/>
      </c>
      <c r="BW67" s="490"/>
    </row>
    <row r="68" spans="1:75" ht="14.25" outlineLevel="1">
      <c r="A68" s="158"/>
      <c r="B68" s="857"/>
      <c r="C68" s="829" t="s">
        <v>3491</v>
      </c>
      <c r="D68" s="889" t="s">
        <v>3492</v>
      </c>
      <c r="E68" s="936" t="str">
        <f>IF(E$69="使用",係数表!$C$56,"")</f>
        <v/>
      </c>
      <c r="F68" s="936" t="str">
        <f>IF(F$69="使用",係数表!$C$56,"")</f>
        <v/>
      </c>
      <c r="G68" s="936" t="str">
        <f>IF(G$69="使用",係数表!$C$56,"")</f>
        <v/>
      </c>
      <c r="H68" s="936" t="str">
        <f>IF(H$69="使用",係数表!$C$56,"")</f>
        <v/>
      </c>
      <c r="I68" s="936" t="str">
        <f>IF(I$69="使用",係数表!$C$56,"")</f>
        <v/>
      </c>
      <c r="J68" s="936" t="str">
        <f>IF(J$69="使用",係数表!$C$56,"")</f>
        <v/>
      </c>
      <c r="K68" s="936" t="str">
        <f>IF(K$69="使用",係数表!$C$56,"")</f>
        <v/>
      </c>
      <c r="L68" s="936" t="str">
        <f>IF(L$69="使用",係数表!$C$56,"")</f>
        <v/>
      </c>
      <c r="M68" s="936" t="str">
        <f>IF(M$69="使用",係数表!$C$56,"")</f>
        <v/>
      </c>
      <c r="N68" s="936" t="str">
        <f>IF(N$69="使用",係数表!$C$56,"")</f>
        <v/>
      </c>
      <c r="O68" s="936" t="str">
        <f>IF(O$69="使用",係数表!$C$56,"")</f>
        <v/>
      </c>
      <c r="P68" s="936" t="str">
        <f>IF(P$69="使用",係数表!$C$56,"")</f>
        <v/>
      </c>
      <c r="Q68" s="936" t="str">
        <f>IF(Q$69="使用",係数表!$C$56,"")</f>
        <v/>
      </c>
      <c r="R68" s="936" t="str">
        <f>IF(R$69="使用",係数表!$C$56,"")</f>
        <v/>
      </c>
      <c r="S68" s="936" t="str">
        <f>IF(S$69="使用",係数表!$C$56,"")</f>
        <v/>
      </c>
      <c r="T68" s="936" t="str">
        <f>IF(T$69="使用",係数表!$C$56,"")</f>
        <v/>
      </c>
      <c r="U68" s="936" t="str">
        <f>IF(U$69="使用",係数表!$C$56,"")</f>
        <v/>
      </c>
      <c r="V68" s="936" t="str">
        <f>IF(V$69="使用",係数表!$C$56,"")</f>
        <v/>
      </c>
      <c r="W68" s="936" t="str">
        <f>IF(W$69="使用",係数表!$C$56,"")</f>
        <v/>
      </c>
      <c r="X68" s="936" t="str">
        <f>IF(X$69="使用",係数表!$C$56,"")</f>
        <v/>
      </c>
      <c r="Y68" s="936" t="str">
        <f>IF(Y$69="使用",係数表!$C$56,"")</f>
        <v/>
      </c>
      <c r="Z68" s="936" t="str">
        <f>IF(Z$69="使用",係数表!$C$56,"")</f>
        <v/>
      </c>
      <c r="AA68" s="936" t="str">
        <f>IF(AA$69="使用",係数表!$C$56,"")</f>
        <v/>
      </c>
      <c r="AB68" s="936" t="str">
        <f>IF(AB$69="使用",係数表!$C$56,"")</f>
        <v/>
      </c>
      <c r="AC68" s="936" t="str">
        <f>IF(AC$69="使用",係数表!$C$56,"")</f>
        <v/>
      </c>
      <c r="AD68" s="936" t="str">
        <f>IF(AD$69="使用",係数表!$C$56,"")</f>
        <v/>
      </c>
      <c r="AE68" s="936" t="str">
        <f>IF(AE$69="使用",係数表!$C$56,"")</f>
        <v/>
      </c>
      <c r="AF68" s="936" t="str">
        <f>IF(AF$69="使用",係数表!$C$56,"")</f>
        <v/>
      </c>
      <c r="AG68" s="936" t="str">
        <f>IF(AG$69="使用",係数表!$C$56,"")</f>
        <v/>
      </c>
      <c r="AH68" s="936" t="str">
        <f>IF(AH$69="使用",係数表!$C$56,"")</f>
        <v/>
      </c>
      <c r="AI68" s="936" t="str">
        <f>IF(AI$69="使用",係数表!$C$56,"")</f>
        <v/>
      </c>
      <c r="AJ68" s="936" t="str">
        <f>IF(AJ$69="使用",係数表!$C$56,"")</f>
        <v/>
      </c>
      <c r="AK68" s="936" t="str">
        <f>IF(AK$69="使用",係数表!$C$56,"")</f>
        <v/>
      </c>
      <c r="AL68" s="936" t="str">
        <f>IF(AL$69="使用",係数表!$C$56,"")</f>
        <v/>
      </c>
      <c r="AM68" s="936" t="str">
        <f>IF(AM$69="使用",係数表!$C$56,"")</f>
        <v/>
      </c>
      <c r="AN68" s="936" t="str">
        <f>IF(AN$69="使用",係数表!$C$56,"")</f>
        <v/>
      </c>
      <c r="AO68" s="936" t="str">
        <f>IF(AO$69="使用",係数表!$C$56,"")</f>
        <v/>
      </c>
      <c r="AP68" s="936" t="str">
        <f>IF(AP$69="使用",係数表!$C$56,"")</f>
        <v/>
      </c>
      <c r="AQ68" s="936" t="str">
        <f>IF(AQ$69="使用",係数表!$C$56,"")</f>
        <v/>
      </c>
      <c r="AR68" s="936" t="str">
        <f>IF(AR$69="使用",係数表!$C$56,"")</f>
        <v/>
      </c>
      <c r="AS68" s="936" t="str">
        <f>IF(AS$69="使用",係数表!$C$56,"")</f>
        <v/>
      </c>
      <c r="AT68" s="936" t="str">
        <f>IF(AT$69="使用",係数表!$C$56,"")</f>
        <v/>
      </c>
      <c r="AU68" s="936" t="str">
        <f>IF(AU$69="使用",係数表!$C$56,"")</f>
        <v/>
      </c>
      <c r="AV68" s="936" t="str">
        <f>IF(AV$69="使用",係数表!$C$56,"")</f>
        <v/>
      </c>
      <c r="AW68" s="936" t="str">
        <f>IF(AW$69="使用",係数表!$C$56,"")</f>
        <v/>
      </c>
      <c r="AX68" s="936" t="str">
        <f>IF(AX$69="使用",係数表!$C$56,"")</f>
        <v/>
      </c>
      <c r="AY68" s="936" t="str">
        <f>IF(AY$69="使用",係数表!$C$56,"")</f>
        <v/>
      </c>
      <c r="AZ68" s="936" t="str">
        <f>IF(AZ$69="使用",係数表!$C$56,"")</f>
        <v/>
      </c>
      <c r="BA68" s="936" t="str">
        <f>IF(BA$69="使用",係数表!$C$56,"")</f>
        <v/>
      </c>
      <c r="BB68" s="936" t="str">
        <f>IF(BB$69="使用",係数表!$C$56,"")</f>
        <v/>
      </c>
      <c r="BC68" s="936" t="str">
        <f>IF(BC$69="使用",係数表!$C$56,"")</f>
        <v/>
      </c>
      <c r="BD68" s="936" t="str">
        <f>IF(BD$69="使用",係数表!$C$56,"")</f>
        <v/>
      </c>
      <c r="BE68" s="936" t="str">
        <f>IF(BE$69="使用",係数表!$C$56,"")</f>
        <v/>
      </c>
      <c r="BF68" s="936" t="str">
        <f>IF(BF$69="使用",係数表!$C$56,"")</f>
        <v/>
      </c>
      <c r="BG68" s="936" t="str">
        <f>IF(BG$69="使用",係数表!$C$56,"")</f>
        <v/>
      </c>
      <c r="BH68" s="936" t="str">
        <f>IF(BH$69="使用",係数表!$C$56,"")</f>
        <v/>
      </c>
      <c r="BI68" s="936" t="str">
        <f>IF(BI$69="使用",係数表!$C$56,"")</f>
        <v/>
      </c>
      <c r="BJ68" s="936" t="str">
        <f>IF(BJ$69="使用",係数表!$C$56,"")</f>
        <v/>
      </c>
      <c r="BK68" s="936" t="str">
        <f>IF(BK$69="使用",係数表!$C$56,"")</f>
        <v/>
      </c>
      <c r="BL68" s="936" t="str">
        <f>IF(BL$69="使用",係数表!$C$56,"")</f>
        <v/>
      </c>
      <c r="BM68" s="936" t="str">
        <f>IF(BM$69="使用",係数表!$C$56,"")</f>
        <v/>
      </c>
      <c r="BN68" s="936" t="str">
        <f>IF(BN$69="使用",係数表!$C$56,"")</f>
        <v/>
      </c>
      <c r="BO68" s="936" t="str">
        <f>IF(BO$69="使用",係数表!$C$56,"")</f>
        <v/>
      </c>
      <c r="BP68" s="936" t="str">
        <f>IF(BP$69="使用",係数表!$C$56,"")</f>
        <v/>
      </c>
      <c r="BQ68" s="936" t="str">
        <f>IF(BQ$69="使用",係数表!$C$56,"")</f>
        <v/>
      </c>
      <c r="BR68" s="936" t="str">
        <f>IF(BR$69="使用",係数表!$C$56,"")</f>
        <v/>
      </c>
      <c r="BS68" s="936" t="str">
        <f>IF(BS$69="使用",係数表!$C$56,"")</f>
        <v/>
      </c>
      <c r="BT68" s="936" t="str">
        <f>IF(BT$69="使用",係数表!$C$56,"")</f>
        <v/>
      </c>
      <c r="BU68" s="936" t="str">
        <f>IF(BU$69="使用",係数表!$C$56,"")</f>
        <v/>
      </c>
      <c r="BV68" s="936" t="str">
        <f>IF(BV$69="使用",係数表!$C$56,"")</f>
        <v/>
      </c>
      <c r="BW68" s="492"/>
    </row>
    <row r="69" spans="1:75" ht="15.75" customHeight="1" outlineLevel="1">
      <c r="A69" s="158"/>
      <c r="B69" s="857"/>
      <c r="C69" s="829" t="s">
        <v>3499</v>
      </c>
      <c r="D69" s="889"/>
      <c r="E69" s="937" t="s">
        <v>20</v>
      </c>
      <c r="F69" s="937" t="s">
        <v>20</v>
      </c>
      <c r="G69" s="937" t="s">
        <v>20</v>
      </c>
      <c r="H69" s="937" t="s">
        <v>20</v>
      </c>
      <c r="I69" s="937" t="s">
        <v>20</v>
      </c>
      <c r="J69" s="937" t="s">
        <v>20</v>
      </c>
      <c r="K69" s="937" t="s">
        <v>20</v>
      </c>
      <c r="L69" s="937" t="s">
        <v>20</v>
      </c>
      <c r="M69" s="937" t="s">
        <v>20</v>
      </c>
      <c r="N69" s="937" t="s">
        <v>20</v>
      </c>
      <c r="O69" s="937" t="s">
        <v>20</v>
      </c>
      <c r="P69" s="937" t="s">
        <v>20</v>
      </c>
      <c r="Q69" s="937" t="s">
        <v>20</v>
      </c>
      <c r="R69" s="937" t="s">
        <v>20</v>
      </c>
      <c r="S69" s="937" t="s">
        <v>20</v>
      </c>
      <c r="T69" s="937" t="s">
        <v>20</v>
      </c>
      <c r="U69" s="937" t="s">
        <v>20</v>
      </c>
      <c r="V69" s="937" t="s">
        <v>20</v>
      </c>
      <c r="W69" s="937" t="s">
        <v>20</v>
      </c>
      <c r="X69" s="937" t="s">
        <v>20</v>
      </c>
      <c r="Y69" s="937" t="s">
        <v>20</v>
      </c>
      <c r="Z69" s="937" t="s">
        <v>20</v>
      </c>
      <c r="AA69" s="937" t="s">
        <v>20</v>
      </c>
      <c r="AB69" s="937" t="s">
        <v>20</v>
      </c>
      <c r="AC69" s="937" t="s">
        <v>20</v>
      </c>
      <c r="AD69" s="937" t="s">
        <v>20</v>
      </c>
      <c r="AE69" s="937" t="s">
        <v>20</v>
      </c>
      <c r="AF69" s="937" t="s">
        <v>20</v>
      </c>
      <c r="AG69" s="937" t="s">
        <v>20</v>
      </c>
      <c r="AH69" s="937" t="s">
        <v>20</v>
      </c>
      <c r="AI69" s="937" t="s">
        <v>20</v>
      </c>
      <c r="AJ69" s="937" t="s">
        <v>20</v>
      </c>
      <c r="AK69" s="937" t="s">
        <v>20</v>
      </c>
      <c r="AL69" s="937" t="s">
        <v>20</v>
      </c>
      <c r="AM69" s="937" t="s">
        <v>20</v>
      </c>
      <c r="AN69" s="937" t="s">
        <v>20</v>
      </c>
      <c r="AO69" s="937" t="s">
        <v>20</v>
      </c>
      <c r="AP69" s="937" t="s">
        <v>20</v>
      </c>
      <c r="AQ69" s="937" t="s">
        <v>20</v>
      </c>
      <c r="AR69" s="937" t="s">
        <v>20</v>
      </c>
      <c r="AS69" s="937" t="s">
        <v>20</v>
      </c>
      <c r="AT69" s="937" t="s">
        <v>20</v>
      </c>
      <c r="AU69" s="937" t="s">
        <v>20</v>
      </c>
      <c r="AV69" s="937" t="s">
        <v>20</v>
      </c>
      <c r="AW69" s="937" t="s">
        <v>20</v>
      </c>
      <c r="AX69" s="937" t="s">
        <v>20</v>
      </c>
      <c r="AY69" s="937" t="s">
        <v>20</v>
      </c>
      <c r="AZ69" s="937" t="s">
        <v>20</v>
      </c>
      <c r="BA69" s="937" t="s">
        <v>20</v>
      </c>
      <c r="BB69" s="937" t="s">
        <v>20</v>
      </c>
      <c r="BC69" s="937" t="s">
        <v>20</v>
      </c>
      <c r="BD69" s="937" t="s">
        <v>20</v>
      </c>
      <c r="BE69" s="937" t="s">
        <v>20</v>
      </c>
      <c r="BF69" s="937" t="s">
        <v>20</v>
      </c>
      <c r="BG69" s="937" t="s">
        <v>20</v>
      </c>
      <c r="BH69" s="937" t="s">
        <v>20</v>
      </c>
      <c r="BI69" s="937" t="s">
        <v>20</v>
      </c>
      <c r="BJ69" s="937" t="s">
        <v>20</v>
      </c>
      <c r="BK69" s="937" t="s">
        <v>20</v>
      </c>
      <c r="BL69" s="937" t="s">
        <v>20</v>
      </c>
      <c r="BM69" s="937" t="s">
        <v>20</v>
      </c>
      <c r="BN69" s="937" t="s">
        <v>20</v>
      </c>
      <c r="BO69" s="937" t="s">
        <v>20</v>
      </c>
      <c r="BP69" s="937" t="s">
        <v>20</v>
      </c>
      <c r="BQ69" s="937" t="s">
        <v>20</v>
      </c>
      <c r="BR69" s="937" t="s">
        <v>20</v>
      </c>
      <c r="BS69" s="937" t="s">
        <v>20</v>
      </c>
      <c r="BT69" s="937" t="s">
        <v>20</v>
      </c>
      <c r="BU69" s="937" t="s">
        <v>20</v>
      </c>
      <c r="BV69" s="937" t="s">
        <v>20</v>
      </c>
      <c r="BW69" s="492"/>
    </row>
    <row r="70" spans="1:75" ht="25.5">
      <c r="A70" s="158"/>
      <c r="B70" s="857"/>
      <c r="C70" s="475" t="s">
        <v>3543</v>
      </c>
      <c r="D70" s="351" t="s">
        <v>215</v>
      </c>
      <c r="E70" s="856" t="str">
        <f t="shared" ref="E70" si="48">IF(E$65="-","-",IF(E$37=0,E$66*E67*E$34*(E$18-E$35)/E$18,E$66*E67*E$34*(E$18-E$35)/E$15))</f>
        <v>-</v>
      </c>
      <c r="F70" s="856" t="str">
        <f t="shared" ref="F70:AK70" si="49">IF(F$65="-","-",IF(F$37=0,F$66*F67*F$34*(F$18-F$35)/F$18,F$66*F67*F$34*(F$18-F$35)/F$15))</f>
        <v>-</v>
      </c>
      <c r="G70" s="856" t="str">
        <f t="shared" si="49"/>
        <v>-</v>
      </c>
      <c r="H70" s="856" t="str">
        <f t="shared" si="49"/>
        <v>-</v>
      </c>
      <c r="I70" s="856" t="str">
        <f t="shared" si="49"/>
        <v>-</v>
      </c>
      <c r="J70" s="856" t="str">
        <f t="shared" si="49"/>
        <v>-</v>
      </c>
      <c r="K70" s="856" t="str">
        <f t="shared" si="49"/>
        <v>-</v>
      </c>
      <c r="L70" s="856" t="str">
        <f t="shared" si="49"/>
        <v>-</v>
      </c>
      <c r="M70" s="856" t="str">
        <f t="shared" si="49"/>
        <v>-</v>
      </c>
      <c r="N70" s="856" t="str">
        <f t="shared" si="49"/>
        <v>-</v>
      </c>
      <c r="O70" s="856" t="str">
        <f t="shared" si="49"/>
        <v>-</v>
      </c>
      <c r="P70" s="856" t="str">
        <f t="shared" si="49"/>
        <v>-</v>
      </c>
      <c r="Q70" s="856" t="str">
        <f t="shared" si="49"/>
        <v>-</v>
      </c>
      <c r="R70" s="856" t="str">
        <f t="shared" si="49"/>
        <v>-</v>
      </c>
      <c r="S70" s="856" t="str">
        <f t="shared" si="49"/>
        <v>-</v>
      </c>
      <c r="T70" s="856" t="str">
        <f t="shared" si="49"/>
        <v>-</v>
      </c>
      <c r="U70" s="856" t="str">
        <f t="shared" si="49"/>
        <v>-</v>
      </c>
      <c r="V70" s="856" t="str">
        <f t="shared" si="49"/>
        <v>-</v>
      </c>
      <c r="W70" s="856" t="str">
        <f t="shared" si="49"/>
        <v>-</v>
      </c>
      <c r="X70" s="856" t="str">
        <f t="shared" si="49"/>
        <v>-</v>
      </c>
      <c r="Y70" s="856" t="str">
        <f t="shared" si="49"/>
        <v>-</v>
      </c>
      <c r="Z70" s="856" t="str">
        <f t="shared" si="49"/>
        <v>-</v>
      </c>
      <c r="AA70" s="856" t="str">
        <f t="shared" si="49"/>
        <v>-</v>
      </c>
      <c r="AB70" s="856" t="str">
        <f t="shared" si="49"/>
        <v>-</v>
      </c>
      <c r="AC70" s="856" t="str">
        <f t="shared" si="49"/>
        <v>-</v>
      </c>
      <c r="AD70" s="856" t="str">
        <f t="shared" si="49"/>
        <v>-</v>
      </c>
      <c r="AE70" s="856" t="str">
        <f t="shared" si="49"/>
        <v>-</v>
      </c>
      <c r="AF70" s="856" t="str">
        <f t="shared" si="49"/>
        <v>-</v>
      </c>
      <c r="AG70" s="856" t="str">
        <f t="shared" si="49"/>
        <v>-</v>
      </c>
      <c r="AH70" s="856" t="str">
        <f t="shared" si="49"/>
        <v>-</v>
      </c>
      <c r="AI70" s="856" t="str">
        <f t="shared" si="49"/>
        <v>-</v>
      </c>
      <c r="AJ70" s="856" t="str">
        <f t="shared" si="49"/>
        <v>-</v>
      </c>
      <c r="AK70" s="856" t="str">
        <f t="shared" si="49"/>
        <v>-</v>
      </c>
      <c r="AL70" s="856" t="str">
        <f t="shared" ref="AL70:BV70" si="50">IF(AL$65="-","-",IF(AL$37=0,AL$66*AL67*AL$34*(AL$18-AL$35)/AL$18,AL$66*AL67*AL$34*(AL$18-AL$35)/AL$15))</f>
        <v>-</v>
      </c>
      <c r="AM70" s="856" t="str">
        <f t="shared" si="50"/>
        <v>-</v>
      </c>
      <c r="AN70" s="856" t="str">
        <f t="shared" si="50"/>
        <v>-</v>
      </c>
      <c r="AO70" s="856" t="str">
        <f t="shared" si="50"/>
        <v>-</v>
      </c>
      <c r="AP70" s="856" t="str">
        <f t="shared" si="50"/>
        <v>-</v>
      </c>
      <c r="AQ70" s="856" t="str">
        <f t="shared" si="50"/>
        <v>-</v>
      </c>
      <c r="AR70" s="856" t="str">
        <f t="shared" si="50"/>
        <v>-</v>
      </c>
      <c r="AS70" s="856" t="str">
        <f t="shared" si="50"/>
        <v>-</v>
      </c>
      <c r="AT70" s="856" t="str">
        <f t="shared" si="50"/>
        <v>-</v>
      </c>
      <c r="AU70" s="856" t="str">
        <f t="shared" si="50"/>
        <v>-</v>
      </c>
      <c r="AV70" s="856" t="str">
        <f t="shared" si="50"/>
        <v>-</v>
      </c>
      <c r="AW70" s="856" t="str">
        <f t="shared" si="50"/>
        <v>-</v>
      </c>
      <c r="AX70" s="856" t="str">
        <f t="shared" si="50"/>
        <v>-</v>
      </c>
      <c r="AY70" s="856" t="str">
        <f t="shared" si="50"/>
        <v>-</v>
      </c>
      <c r="AZ70" s="856" t="str">
        <f t="shared" si="50"/>
        <v>-</v>
      </c>
      <c r="BA70" s="856" t="str">
        <f t="shared" si="50"/>
        <v>-</v>
      </c>
      <c r="BB70" s="856" t="str">
        <f t="shared" si="50"/>
        <v>-</v>
      </c>
      <c r="BC70" s="856" t="str">
        <f t="shared" si="50"/>
        <v>-</v>
      </c>
      <c r="BD70" s="856" t="str">
        <f t="shared" si="50"/>
        <v>-</v>
      </c>
      <c r="BE70" s="856" t="str">
        <f t="shared" si="50"/>
        <v>-</v>
      </c>
      <c r="BF70" s="856" t="str">
        <f t="shared" si="50"/>
        <v>-</v>
      </c>
      <c r="BG70" s="856" t="str">
        <f t="shared" si="50"/>
        <v>-</v>
      </c>
      <c r="BH70" s="856" t="str">
        <f t="shared" si="50"/>
        <v>-</v>
      </c>
      <c r="BI70" s="856" t="str">
        <f t="shared" si="50"/>
        <v>-</v>
      </c>
      <c r="BJ70" s="856" t="str">
        <f t="shared" si="50"/>
        <v>-</v>
      </c>
      <c r="BK70" s="856" t="str">
        <f t="shared" si="50"/>
        <v>-</v>
      </c>
      <c r="BL70" s="856" t="str">
        <f t="shared" si="50"/>
        <v>-</v>
      </c>
      <c r="BM70" s="856" t="str">
        <f t="shared" si="50"/>
        <v>-</v>
      </c>
      <c r="BN70" s="856" t="str">
        <f t="shared" si="50"/>
        <v>-</v>
      </c>
      <c r="BO70" s="856" t="str">
        <f t="shared" si="50"/>
        <v>-</v>
      </c>
      <c r="BP70" s="856" t="str">
        <f t="shared" si="50"/>
        <v>-</v>
      </c>
      <c r="BQ70" s="856" t="str">
        <f t="shared" si="50"/>
        <v>-</v>
      </c>
      <c r="BR70" s="856" t="str">
        <f t="shared" si="50"/>
        <v>-</v>
      </c>
      <c r="BS70" s="856" t="str">
        <f t="shared" si="50"/>
        <v>-</v>
      </c>
      <c r="BT70" s="856" t="str">
        <f t="shared" si="50"/>
        <v>-</v>
      </c>
      <c r="BU70" s="856" t="str">
        <f t="shared" si="50"/>
        <v>-</v>
      </c>
      <c r="BV70" s="856" t="str">
        <f t="shared" si="50"/>
        <v>-</v>
      </c>
      <c r="BW70" s="492"/>
    </row>
    <row r="71" spans="1:75" ht="25.5">
      <c r="A71" s="158"/>
      <c r="B71" s="857"/>
      <c r="C71" s="475" t="s">
        <v>3495</v>
      </c>
      <c r="D71" s="351" t="s">
        <v>215</v>
      </c>
      <c r="E71" s="856" t="str">
        <f t="shared" ref="E71" si="51">IF(E$65="-","-",IF(E$37=0,E$66*E68*E$34*(E$18-E$35)/E$18,E$66*E68*E$34*(E$18-E$35)/E$15))</f>
        <v>-</v>
      </c>
      <c r="F71" s="856" t="str">
        <f t="shared" ref="F71:AK71" si="52">IF(F$65="-","-",IF(F$37=0,F$66*F68*F$34*(F$18-F$35)/F$18,F$66*F68*F$34*(F$18-F$35)/F$15))</f>
        <v>-</v>
      </c>
      <c r="G71" s="856" t="str">
        <f t="shared" si="52"/>
        <v>-</v>
      </c>
      <c r="H71" s="856" t="str">
        <f t="shared" si="52"/>
        <v>-</v>
      </c>
      <c r="I71" s="856" t="str">
        <f t="shared" si="52"/>
        <v>-</v>
      </c>
      <c r="J71" s="856" t="str">
        <f t="shared" si="52"/>
        <v>-</v>
      </c>
      <c r="K71" s="856" t="str">
        <f t="shared" si="52"/>
        <v>-</v>
      </c>
      <c r="L71" s="856" t="str">
        <f t="shared" si="52"/>
        <v>-</v>
      </c>
      <c r="M71" s="856" t="str">
        <f t="shared" si="52"/>
        <v>-</v>
      </c>
      <c r="N71" s="856" t="str">
        <f t="shared" si="52"/>
        <v>-</v>
      </c>
      <c r="O71" s="856" t="str">
        <f t="shared" si="52"/>
        <v>-</v>
      </c>
      <c r="P71" s="856" t="str">
        <f t="shared" si="52"/>
        <v>-</v>
      </c>
      <c r="Q71" s="856" t="str">
        <f t="shared" si="52"/>
        <v>-</v>
      </c>
      <c r="R71" s="856" t="str">
        <f t="shared" si="52"/>
        <v>-</v>
      </c>
      <c r="S71" s="856" t="str">
        <f t="shared" si="52"/>
        <v>-</v>
      </c>
      <c r="T71" s="856" t="str">
        <f t="shared" si="52"/>
        <v>-</v>
      </c>
      <c r="U71" s="856" t="str">
        <f t="shared" si="52"/>
        <v>-</v>
      </c>
      <c r="V71" s="856" t="str">
        <f t="shared" si="52"/>
        <v>-</v>
      </c>
      <c r="W71" s="856" t="str">
        <f t="shared" si="52"/>
        <v>-</v>
      </c>
      <c r="X71" s="856" t="str">
        <f t="shared" si="52"/>
        <v>-</v>
      </c>
      <c r="Y71" s="856" t="str">
        <f t="shared" si="52"/>
        <v>-</v>
      </c>
      <c r="Z71" s="856" t="str">
        <f t="shared" si="52"/>
        <v>-</v>
      </c>
      <c r="AA71" s="856" t="str">
        <f t="shared" si="52"/>
        <v>-</v>
      </c>
      <c r="AB71" s="856" t="str">
        <f t="shared" si="52"/>
        <v>-</v>
      </c>
      <c r="AC71" s="856" t="str">
        <f t="shared" si="52"/>
        <v>-</v>
      </c>
      <c r="AD71" s="856" t="str">
        <f t="shared" si="52"/>
        <v>-</v>
      </c>
      <c r="AE71" s="856" t="str">
        <f t="shared" si="52"/>
        <v>-</v>
      </c>
      <c r="AF71" s="856" t="str">
        <f t="shared" si="52"/>
        <v>-</v>
      </c>
      <c r="AG71" s="856" t="str">
        <f t="shared" si="52"/>
        <v>-</v>
      </c>
      <c r="AH71" s="856" t="str">
        <f t="shared" si="52"/>
        <v>-</v>
      </c>
      <c r="AI71" s="856" t="str">
        <f t="shared" si="52"/>
        <v>-</v>
      </c>
      <c r="AJ71" s="856" t="str">
        <f t="shared" si="52"/>
        <v>-</v>
      </c>
      <c r="AK71" s="856" t="str">
        <f t="shared" si="52"/>
        <v>-</v>
      </c>
      <c r="AL71" s="856" t="str">
        <f t="shared" ref="AL71:BV71" si="53">IF(AL$65="-","-",IF(AL$37=0,AL$66*AL68*AL$34*(AL$18-AL$35)/AL$18,AL$66*AL68*AL$34*(AL$18-AL$35)/AL$15))</f>
        <v>-</v>
      </c>
      <c r="AM71" s="856" t="str">
        <f t="shared" si="53"/>
        <v>-</v>
      </c>
      <c r="AN71" s="856" t="str">
        <f t="shared" si="53"/>
        <v>-</v>
      </c>
      <c r="AO71" s="856" t="str">
        <f t="shared" si="53"/>
        <v>-</v>
      </c>
      <c r="AP71" s="856" t="str">
        <f t="shared" si="53"/>
        <v>-</v>
      </c>
      <c r="AQ71" s="856" t="str">
        <f t="shared" si="53"/>
        <v>-</v>
      </c>
      <c r="AR71" s="856" t="str">
        <f t="shared" si="53"/>
        <v>-</v>
      </c>
      <c r="AS71" s="856" t="str">
        <f t="shared" si="53"/>
        <v>-</v>
      </c>
      <c r="AT71" s="856" t="str">
        <f t="shared" si="53"/>
        <v>-</v>
      </c>
      <c r="AU71" s="856" t="str">
        <f t="shared" si="53"/>
        <v>-</v>
      </c>
      <c r="AV71" s="856" t="str">
        <f t="shared" si="53"/>
        <v>-</v>
      </c>
      <c r="AW71" s="856" t="str">
        <f t="shared" si="53"/>
        <v>-</v>
      </c>
      <c r="AX71" s="856" t="str">
        <f t="shared" si="53"/>
        <v>-</v>
      </c>
      <c r="AY71" s="856" t="str">
        <f t="shared" si="53"/>
        <v>-</v>
      </c>
      <c r="AZ71" s="856" t="str">
        <f t="shared" si="53"/>
        <v>-</v>
      </c>
      <c r="BA71" s="856" t="str">
        <f t="shared" si="53"/>
        <v>-</v>
      </c>
      <c r="BB71" s="856" t="str">
        <f t="shared" si="53"/>
        <v>-</v>
      </c>
      <c r="BC71" s="856" t="str">
        <f t="shared" si="53"/>
        <v>-</v>
      </c>
      <c r="BD71" s="856" t="str">
        <f t="shared" si="53"/>
        <v>-</v>
      </c>
      <c r="BE71" s="856" t="str">
        <f t="shared" si="53"/>
        <v>-</v>
      </c>
      <c r="BF71" s="856" t="str">
        <f t="shared" si="53"/>
        <v>-</v>
      </c>
      <c r="BG71" s="856" t="str">
        <f t="shared" si="53"/>
        <v>-</v>
      </c>
      <c r="BH71" s="856" t="str">
        <f t="shared" si="53"/>
        <v>-</v>
      </c>
      <c r="BI71" s="856" t="str">
        <f t="shared" si="53"/>
        <v>-</v>
      </c>
      <c r="BJ71" s="856" t="str">
        <f t="shared" si="53"/>
        <v>-</v>
      </c>
      <c r="BK71" s="856" t="str">
        <f t="shared" si="53"/>
        <v>-</v>
      </c>
      <c r="BL71" s="856" t="str">
        <f t="shared" si="53"/>
        <v>-</v>
      </c>
      <c r="BM71" s="856" t="str">
        <f t="shared" si="53"/>
        <v>-</v>
      </c>
      <c r="BN71" s="856" t="str">
        <f t="shared" si="53"/>
        <v>-</v>
      </c>
      <c r="BO71" s="856" t="str">
        <f t="shared" si="53"/>
        <v>-</v>
      </c>
      <c r="BP71" s="856" t="str">
        <f t="shared" si="53"/>
        <v>-</v>
      </c>
      <c r="BQ71" s="856" t="str">
        <f t="shared" si="53"/>
        <v>-</v>
      </c>
      <c r="BR71" s="856" t="str">
        <f t="shared" si="53"/>
        <v>-</v>
      </c>
      <c r="BS71" s="856" t="str">
        <f t="shared" si="53"/>
        <v>-</v>
      </c>
      <c r="BT71" s="856" t="str">
        <f t="shared" si="53"/>
        <v>-</v>
      </c>
      <c r="BU71" s="856" t="str">
        <f t="shared" si="53"/>
        <v>-</v>
      </c>
      <c r="BV71" s="856" t="str">
        <f t="shared" si="53"/>
        <v>-</v>
      </c>
      <c r="BW71" s="492"/>
    </row>
    <row r="72" spans="1:75" ht="16.5" customHeight="1">
      <c r="A72" s="158"/>
      <c r="B72" s="857"/>
      <c r="C72" s="475" t="s">
        <v>3503</v>
      </c>
      <c r="D72" s="351"/>
      <c r="E72" s="938"/>
      <c r="F72" s="938"/>
      <c r="G72" s="938"/>
      <c r="H72" s="938"/>
      <c r="I72" s="938"/>
      <c r="J72" s="938"/>
      <c r="K72" s="938"/>
      <c r="L72" s="938"/>
      <c r="M72" s="938"/>
      <c r="N72" s="938"/>
      <c r="O72" s="938"/>
      <c r="P72" s="938"/>
      <c r="Q72" s="938"/>
      <c r="R72" s="938"/>
      <c r="S72" s="938"/>
      <c r="T72" s="938"/>
      <c r="U72" s="938"/>
      <c r="V72" s="938"/>
      <c r="W72" s="938"/>
      <c r="X72" s="938"/>
      <c r="Y72" s="938"/>
      <c r="Z72" s="938"/>
      <c r="AA72" s="938"/>
      <c r="AB72" s="938"/>
      <c r="AC72" s="938"/>
      <c r="AD72" s="938"/>
      <c r="AE72" s="938"/>
      <c r="AF72" s="938"/>
      <c r="AG72" s="938"/>
      <c r="AH72" s="938"/>
      <c r="AI72" s="938"/>
      <c r="AJ72" s="938"/>
      <c r="AK72" s="938"/>
      <c r="AL72" s="938"/>
      <c r="AM72" s="938"/>
      <c r="AN72" s="938"/>
      <c r="AO72" s="938"/>
      <c r="AP72" s="938"/>
      <c r="AQ72" s="938"/>
      <c r="AR72" s="938"/>
      <c r="AS72" s="938"/>
      <c r="AT72" s="938"/>
      <c r="AU72" s="938"/>
      <c r="AV72" s="938"/>
      <c r="AW72" s="938"/>
      <c r="AX72" s="938"/>
      <c r="AY72" s="938"/>
      <c r="AZ72" s="938"/>
      <c r="BA72" s="938"/>
      <c r="BB72" s="938"/>
      <c r="BC72" s="938"/>
      <c r="BD72" s="938"/>
      <c r="BE72" s="938"/>
      <c r="BF72" s="938"/>
      <c r="BG72" s="938"/>
      <c r="BH72" s="938"/>
      <c r="BI72" s="938"/>
      <c r="BJ72" s="938"/>
      <c r="BK72" s="938"/>
      <c r="BL72" s="938"/>
      <c r="BM72" s="938"/>
      <c r="BN72" s="938"/>
      <c r="BO72" s="938"/>
      <c r="BP72" s="938"/>
      <c r="BQ72" s="938"/>
      <c r="BR72" s="938"/>
      <c r="BS72" s="938"/>
      <c r="BT72" s="938"/>
      <c r="BU72" s="938"/>
      <c r="BV72" s="938"/>
      <c r="BW72" s="492"/>
    </row>
    <row r="73" spans="1:75" ht="15" customHeight="1">
      <c r="A73" s="158"/>
      <c r="B73" s="857"/>
      <c r="C73" s="475" t="s">
        <v>3542</v>
      </c>
      <c r="D73" s="351"/>
      <c r="E73" s="856">
        <f>IFERROR(E72*E66,"-")</f>
        <v>0</v>
      </c>
      <c r="F73" s="856">
        <f t="shared" ref="F73:BQ73" si="54">IFERROR(F72*F66,"-")</f>
        <v>0</v>
      </c>
      <c r="G73" s="856">
        <f t="shared" si="54"/>
        <v>0</v>
      </c>
      <c r="H73" s="856">
        <f t="shared" si="54"/>
        <v>0</v>
      </c>
      <c r="I73" s="856">
        <f t="shared" si="54"/>
        <v>0</v>
      </c>
      <c r="J73" s="856">
        <f t="shared" si="54"/>
        <v>0</v>
      </c>
      <c r="K73" s="856">
        <f t="shared" si="54"/>
        <v>0</v>
      </c>
      <c r="L73" s="856">
        <f t="shared" si="54"/>
        <v>0</v>
      </c>
      <c r="M73" s="856">
        <f t="shared" si="54"/>
        <v>0</v>
      </c>
      <c r="N73" s="856">
        <f t="shared" si="54"/>
        <v>0</v>
      </c>
      <c r="O73" s="856">
        <f t="shared" si="54"/>
        <v>0</v>
      </c>
      <c r="P73" s="856">
        <f t="shared" si="54"/>
        <v>0</v>
      </c>
      <c r="Q73" s="856">
        <f t="shared" si="54"/>
        <v>0</v>
      </c>
      <c r="R73" s="856">
        <f t="shared" si="54"/>
        <v>0</v>
      </c>
      <c r="S73" s="856">
        <f t="shared" si="54"/>
        <v>0</v>
      </c>
      <c r="T73" s="856">
        <f t="shared" si="54"/>
        <v>0</v>
      </c>
      <c r="U73" s="856">
        <f t="shared" si="54"/>
        <v>0</v>
      </c>
      <c r="V73" s="856">
        <f t="shared" si="54"/>
        <v>0</v>
      </c>
      <c r="W73" s="856">
        <f t="shared" si="54"/>
        <v>0</v>
      </c>
      <c r="X73" s="856">
        <f t="shared" si="54"/>
        <v>0</v>
      </c>
      <c r="Y73" s="856">
        <f t="shared" si="54"/>
        <v>0</v>
      </c>
      <c r="Z73" s="856">
        <f t="shared" si="54"/>
        <v>0</v>
      </c>
      <c r="AA73" s="856">
        <f t="shared" si="54"/>
        <v>0</v>
      </c>
      <c r="AB73" s="856">
        <f t="shared" si="54"/>
        <v>0</v>
      </c>
      <c r="AC73" s="856">
        <f t="shared" si="54"/>
        <v>0</v>
      </c>
      <c r="AD73" s="856">
        <f t="shared" si="54"/>
        <v>0</v>
      </c>
      <c r="AE73" s="856">
        <f t="shared" si="54"/>
        <v>0</v>
      </c>
      <c r="AF73" s="856">
        <f t="shared" si="54"/>
        <v>0</v>
      </c>
      <c r="AG73" s="856">
        <f t="shared" si="54"/>
        <v>0</v>
      </c>
      <c r="AH73" s="856">
        <f t="shared" si="54"/>
        <v>0</v>
      </c>
      <c r="AI73" s="856">
        <f t="shared" si="54"/>
        <v>0</v>
      </c>
      <c r="AJ73" s="856">
        <f t="shared" si="54"/>
        <v>0</v>
      </c>
      <c r="AK73" s="856">
        <f t="shared" si="54"/>
        <v>0</v>
      </c>
      <c r="AL73" s="856">
        <f t="shared" si="54"/>
        <v>0</v>
      </c>
      <c r="AM73" s="856">
        <f t="shared" si="54"/>
        <v>0</v>
      </c>
      <c r="AN73" s="856">
        <f t="shared" si="54"/>
        <v>0</v>
      </c>
      <c r="AO73" s="856">
        <f t="shared" si="54"/>
        <v>0</v>
      </c>
      <c r="AP73" s="856">
        <f t="shared" si="54"/>
        <v>0</v>
      </c>
      <c r="AQ73" s="856">
        <f t="shared" si="54"/>
        <v>0</v>
      </c>
      <c r="AR73" s="856">
        <f t="shared" si="54"/>
        <v>0</v>
      </c>
      <c r="AS73" s="856">
        <f t="shared" si="54"/>
        <v>0</v>
      </c>
      <c r="AT73" s="856">
        <f t="shared" si="54"/>
        <v>0</v>
      </c>
      <c r="AU73" s="856">
        <f t="shared" si="54"/>
        <v>0</v>
      </c>
      <c r="AV73" s="856">
        <f t="shared" si="54"/>
        <v>0</v>
      </c>
      <c r="AW73" s="856">
        <f t="shared" si="54"/>
        <v>0</v>
      </c>
      <c r="AX73" s="856">
        <f t="shared" si="54"/>
        <v>0</v>
      </c>
      <c r="AY73" s="856">
        <f t="shared" si="54"/>
        <v>0</v>
      </c>
      <c r="AZ73" s="856">
        <f t="shared" si="54"/>
        <v>0</v>
      </c>
      <c r="BA73" s="856">
        <f t="shared" si="54"/>
        <v>0</v>
      </c>
      <c r="BB73" s="856">
        <f t="shared" si="54"/>
        <v>0</v>
      </c>
      <c r="BC73" s="856">
        <f t="shared" si="54"/>
        <v>0</v>
      </c>
      <c r="BD73" s="856">
        <f t="shared" si="54"/>
        <v>0</v>
      </c>
      <c r="BE73" s="856">
        <f t="shared" si="54"/>
        <v>0</v>
      </c>
      <c r="BF73" s="856">
        <f t="shared" si="54"/>
        <v>0</v>
      </c>
      <c r="BG73" s="856">
        <f t="shared" si="54"/>
        <v>0</v>
      </c>
      <c r="BH73" s="856">
        <f t="shared" si="54"/>
        <v>0</v>
      </c>
      <c r="BI73" s="856">
        <f t="shared" si="54"/>
        <v>0</v>
      </c>
      <c r="BJ73" s="856">
        <f t="shared" si="54"/>
        <v>0</v>
      </c>
      <c r="BK73" s="856">
        <f t="shared" si="54"/>
        <v>0</v>
      </c>
      <c r="BL73" s="856">
        <f t="shared" si="54"/>
        <v>0</v>
      </c>
      <c r="BM73" s="856">
        <f t="shared" si="54"/>
        <v>0</v>
      </c>
      <c r="BN73" s="856">
        <f t="shared" si="54"/>
        <v>0</v>
      </c>
      <c r="BO73" s="856">
        <f t="shared" si="54"/>
        <v>0</v>
      </c>
      <c r="BP73" s="856">
        <f t="shared" si="54"/>
        <v>0</v>
      </c>
      <c r="BQ73" s="856">
        <f t="shared" si="54"/>
        <v>0</v>
      </c>
      <c r="BR73" s="856">
        <f>IFERROR(BR72*BR66,"-")</f>
        <v>0</v>
      </c>
      <c r="BS73" s="856">
        <f>IFERROR(BS72*BS66,"-")</f>
        <v>0</v>
      </c>
      <c r="BT73" s="856">
        <f>IFERROR(BT72*BT66,"-")</f>
        <v>0</v>
      </c>
      <c r="BU73" s="856">
        <f>IFERROR(BU72*BU66,"-")</f>
        <v>0</v>
      </c>
      <c r="BV73" s="856">
        <f>IFERROR(BV72*BV66,"-")</f>
        <v>0</v>
      </c>
      <c r="BW73" s="492"/>
    </row>
    <row r="74" spans="1:75" ht="15.75" customHeight="1" thickBot="1">
      <c r="A74" s="158"/>
      <c r="B74" s="857"/>
      <c r="C74" s="896" t="s">
        <v>3522</v>
      </c>
      <c r="D74" s="888"/>
      <c r="E74" s="882" t="str">
        <f>IFERROR(IF(E65="-","-",IF(LEFT(E$9,1)="2",E73/3.6*0.125*E$34*(E$15-E$39)/E$15,E$44*(E73/E$193))),"-")</f>
        <v>-</v>
      </c>
      <c r="F74" s="882" t="str">
        <f t="shared" ref="F74:AJ74" si="55">IFERROR(IF(F65="-","-",IF(LEFT(F$9,1)="2",F73/3.6*0.125*F$34*(F$15-F$39)/F$15,F$44*(F73/F$193))),"-")</f>
        <v>-</v>
      </c>
      <c r="G74" s="882" t="str">
        <f t="shared" si="55"/>
        <v>-</v>
      </c>
      <c r="H74" s="882" t="str">
        <f t="shared" si="55"/>
        <v>-</v>
      </c>
      <c r="I74" s="882" t="str">
        <f t="shared" si="55"/>
        <v>-</v>
      </c>
      <c r="J74" s="882" t="str">
        <f t="shared" si="55"/>
        <v>-</v>
      </c>
      <c r="K74" s="882" t="str">
        <f t="shared" si="55"/>
        <v>-</v>
      </c>
      <c r="L74" s="882" t="str">
        <f t="shared" si="55"/>
        <v>-</v>
      </c>
      <c r="M74" s="882" t="str">
        <f t="shared" si="55"/>
        <v>-</v>
      </c>
      <c r="N74" s="882" t="str">
        <f t="shared" si="55"/>
        <v>-</v>
      </c>
      <c r="O74" s="882" t="str">
        <f t="shared" si="55"/>
        <v>-</v>
      </c>
      <c r="P74" s="882" t="str">
        <f t="shared" si="55"/>
        <v>-</v>
      </c>
      <c r="Q74" s="882" t="str">
        <f t="shared" si="55"/>
        <v>-</v>
      </c>
      <c r="R74" s="882" t="str">
        <f t="shared" si="55"/>
        <v>-</v>
      </c>
      <c r="S74" s="882" t="str">
        <f t="shared" si="55"/>
        <v>-</v>
      </c>
      <c r="T74" s="882" t="str">
        <f t="shared" si="55"/>
        <v>-</v>
      </c>
      <c r="U74" s="882" t="str">
        <f t="shared" si="55"/>
        <v>-</v>
      </c>
      <c r="V74" s="882" t="str">
        <f t="shared" si="55"/>
        <v>-</v>
      </c>
      <c r="W74" s="882" t="str">
        <f t="shared" si="55"/>
        <v>-</v>
      </c>
      <c r="X74" s="882" t="str">
        <f t="shared" si="55"/>
        <v>-</v>
      </c>
      <c r="Y74" s="882" t="str">
        <f t="shared" si="55"/>
        <v>-</v>
      </c>
      <c r="Z74" s="882" t="str">
        <f t="shared" si="55"/>
        <v>-</v>
      </c>
      <c r="AA74" s="882" t="str">
        <f t="shared" si="55"/>
        <v>-</v>
      </c>
      <c r="AB74" s="882" t="str">
        <f t="shared" si="55"/>
        <v>-</v>
      </c>
      <c r="AC74" s="882" t="str">
        <f t="shared" si="55"/>
        <v>-</v>
      </c>
      <c r="AD74" s="882" t="str">
        <f t="shared" si="55"/>
        <v>-</v>
      </c>
      <c r="AE74" s="882" t="str">
        <f t="shared" si="55"/>
        <v>-</v>
      </c>
      <c r="AF74" s="882" t="str">
        <f t="shared" si="55"/>
        <v>-</v>
      </c>
      <c r="AG74" s="882" t="str">
        <f t="shared" si="55"/>
        <v>-</v>
      </c>
      <c r="AH74" s="882" t="str">
        <f t="shared" si="55"/>
        <v>-</v>
      </c>
      <c r="AI74" s="882" t="str">
        <f t="shared" si="55"/>
        <v>-</v>
      </c>
      <c r="AJ74" s="882" t="str">
        <f t="shared" si="55"/>
        <v>-</v>
      </c>
      <c r="AK74" s="882" t="str">
        <f t="shared" ref="AK74:BP74" si="56">IFERROR(IF(AK65="-","-",IF(LEFT(AK$9,1)="2",AK73/3.6*0.125*AK$34*(AK$15-AK$39)/AK$15,AK$44*(AK73/AK$193))),"-")</f>
        <v>-</v>
      </c>
      <c r="AL74" s="882" t="str">
        <f t="shared" si="56"/>
        <v>-</v>
      </c>
      <c r="AM74" s="882" t="str">
        <f t="shared" si="56"/>
        <v>-</v>
      </c>
      <c r="AN74" s="882" t="str">
        <f t="shared" si="56"/>
        <v>-</v>
      </c>
      <c r="AO74" s="882" t="str">
        <f t="shared" si="56"/>
        <v>-</v>
      </c>
      <c r="AP74" s="882" t="str">
        <f t="shared" si="56"/>
        <v>-</v>
      </c>
      <c r="AQ74" s="882" t="str">
        <f t="shared" si="56"/>
        <v>-</v>
      </c>
      <c r="AR74" s="882" t="str">
        <f t="shared" si="56"/>
        <v>-</v>
      </c>
      <c r="AS74" s="882" t="str">
        <f t="shared" si="56"/>
        <v>-</v>
      </c>
      <c r="AT74" s="882" t="str">
        <f t="shared" si="56"/>
        <v>-</v>
      </c>
      <c r="AU74" s="882" t="str">
        <f t="shared" si="56"/>
        <v>-</v>
      </c>
      <c r="AV74" s="882" t="str">
        <f t="shared" si="56"/>
        <v>-</v>
      </c>
      <c r="AW74" s="882" t="str">
        <f t="shared" si="56"/>
        <v>-</v>
      </c>
      <c r="AX74" s="882" t="str">
        <f t="shared" si="56"/>
        <v>-</v>
      </c>
      <c r="AY74" s="882" t="str">
        <f t="shared" si="56"/>
        <v>-</v>
      </c>
      <c r="AZ74" s="882" t="str">
        <f t="shared" si="56"/>
        <v>-</v>
      </c>
      <c r="BA74" s="882" t="str">
        <f t="shared" si="56"/>
        <v>-</v>
      </c>
      <c r="BB74" s="882" t="str">
        <f t="shared" si="56"/>
        <v>-</v>
      </c>
      <c r="BC74" s="882" t="str">
        <f t="shared" si="56"/>
        <v>-</v>
      </c>
      <c r="BD74" s="882" t="str">
        <f t="shared" si="56"/>
        <v>-</v>
      </c>
      <c r="BE74" s="882" t="str">
        <f t="shared" si="56"/>
        <v>-</v>
      </c>
      <c r="BF74" s="882" t="str">
        <f t="shared" si="56"/>
        <v>-</v>
      </c>
      <c r="BG74" s="882" t="str">
        <f t="shared" si="56"/>
        <v>-</v>
      </c>
      <c r="BH74" s="882" t="str">
        <f t="shared" si="56"/>
        <v>-</v>
      </c>
      <c r="BI74" s="882" t="str">
        <f t="shared" si="56"/>
        <v>-</v>
      </c>
      <c r="BJ74" s="882" t="str">
        <f t="shared" si="56"/>
        <v>-</v>
      </c>
      <c r="BK74" s="882" t="str">
        <f t="shared" si="56"/>
        <v>-</v>
      </c>
      <c r="BL74" s="882" t="str">
        <f t="shared" si="56"/>
        <v>-</v>
      </c>
      <c r="BM74" s="882" t="str">
        <f t="shared" si="56"/>
        <v>-</v>
      </c>
      <c r="BN74" s="882" t="str">
        <f t="shared" si="56"/>
        <v>-</v>
      </c>
      <c r="BO74" s="882" t="str">
        <f t="shared" si="56"/>
        <v>-</v>
      </c>
      <c r="BP74" s="882" t="str">
        <f t="shared" si="56"/>
        <v>-</v>
      </c>
      <c r="BQ74" s="882" t="str">
        <f t="shared" ref="BQ74:BV74" si="57">IFERROR(IF(BQ65="-","-",IF(LEFT(BQ$9,1)="2",BQ73/3.6*0.125*BQ$34*(BQ$15-BQ$39)/BQ$15,BQ$44*(BQ73/BQ$193))),"-")</f>
        <v>-</v>
      </c>
      <c r="BR74" s="882" t="str">
        <f t="shared" si="57"/>
        <v>-</v>
      </c>
      <c r="BS74" s="882" t="str">
        <f t="shared" si="57"/>
        <v>-</v>
      </c>
      <c r="BT74" s="882" t="str">
        <f t="shared" si="57"/>
        <v>-</v>
      </c>
      <c r="BU74" s="882" t="str">
        <f t="shared" si="57"/>
        <v>-</v>
      </c>
      <c r="BV74" s="882" t="str">
        <f t="shared" si="57"/>
        <v>-</v>
      </c>
      <c r="BW74" s="492"/>
    </row>
    <row r="75" spans="1:75" ht="12.95" customHeight="1">
      <c r="A75" s="158"/>
      <c r="B75" s="482" t="s">
        <v>166</v>
      </c>
      <c r="C75" s="864" t="s">
        <v>71</v>
      </c>
      <c r="D75" s="865"/>
      <c r="E75" s="866"/>
      <c r="F75" s="866"/>
      <c r="G75" s="866"/>
      <c r="H75" s="866"/>
      <c r="I75" s="866"/>
      <c r="J75" s="866"/>
      <c r="K75" s="866"/>
      <c r="L75" s="866"/>
      <c r="M75" s="866"/>
      <c r="N75" s="866"/>
      <c r="O75" s="866"/>
      <c r="P75" s="866"/>
      <c r="Q75" s="866"/>
      <c r="R75" s="866"/>
      <c r="S75" s="866"/>
      <c r="T75" s="866"/>
      <c r="U75" s="866"/>
      <c r="V75" s="866"/>
      <c r="W75" s="866"/>
      <c r="X75" s="866"/>
      <c r="Y75" s="866"/>
      <c r="Z75" s="866"/>
      <c r="AA75" s="866"/>
      <c r="AB75" s="866"/>
      <c r="AC75" s="866"/>
      <c r="AD75" s="866"/>
      <c r="AE75" s="866"/>
      <c r="AF75" s="866"/>
      <c r="AG75" s="866"/>
      <c r="AH75" s="866"/>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BW75" s="483"/>
    </row>
    <row r="76" spans="1:75" ht="12.95" customHeight="1">
      <c r="A76" s="216"/>
      <c r="B76" s="484" t="s">
        <v>69</v>
      </c>
      <c r="C76" s="457" t="s">
        <v>91</v>
      </c>
      <c r="D76" s="485" t="s">
        <v>82</v>
      </c>
      <c r="E76" s="10" t="s">
        <v>20</v>
      </c>
      <c r="F76" s="10" t="s">
        <v>20</v>
      </c>
      <c r="G76" s="10" t="s">
        <v>20</v>
      </c>
      <c r="H76" s="10" t="s">
        <v>20</v>
      </c>
      <c r="I76" s="10" t="s">
        <v>20</v>
      </c>
      <c r="J76" s="10" t="s">
        <v>20</v>
      </c>
      <c r="K76" s="10" t="s">
        <v>20</v>
      </c>
      <c r="L76" s="10" t="s">
        <v>20</v>
      </c>
      <c r="M76" s="10" t="s">
        <v>20</v>
      </c>
      <c r="N76" s="10" t="s">
        <v>20</v>
      </c>
      <c r="O76" s="10" t="s">
        <v>20</v>
      </c>
      <c r="P76" s="10" t="s">
        <v>20</v>
      </c>
      <c r="Q76" s="10" t="s">
        <v>20</v>
      </c>
      <c r="R76" s="10" t="s">
        <v>20</v>
      </c>
      <c r="S76" s="10" t="s">
        <v>20</v>
      </c>
      <c r="T76" s="10" t="s">
        <v>20</v>
      </c>
      <c r="U76" s="10" t="s">
        <v>20</v>
      </c>
      <c r="V76" s="10" t="s">
        <v>20</v>
      </c>
      <c r="W76" s="10" t="s">
        <v>20</v>
      </c>
      <c r="X76" s="10" t="s">
        <v>20</v>
      </c>
      <c r="Y76" s="10" t="s">
        <v>20</v>
      </c>
      <c r="Z76" s="10" t="s">
        <v>20</v>
      </c>
      <c r="AA76" s="10" t="s">
        <v>20</v>
      </c>
      <c r="AB76" s="10" t="s">
        <v>20</v>
      </c>
      <c r="AC76" s="10" t="s">
        <v>20</v>
      </c>
      <c r="AD76" s="10" t="s">
        <v>20</v>
      </c>
      <c r="AE76" s="10" t="s">
        <v>20</v>
      </c>
      <c r="AF76" s="10" t="s">
        <v>20</v>
      </c>
      <c r="AG76" s="10" t="s">
        <v>20</v>
      </c>
      <c r="AH76" s="10" t="s">
        <v>20</v>
      </c>
      <c r="AI76" s="10" t="s">
        <v>20</v>
      </c>
      <c r="AJ76" s="10" t="s">
        <v>20</v>
      </c>
      <c r="AK76" s="10" t="s">
        <v>20</v>
      </c>
      <c r="AL76" s="10" t="s">
        <v>20</v>
      </c>
      <c r="AM76" s="10" t="s">
        <v>20</v>
      </c>
      <c r="AN76" s="10" t="s">
        <v>20</v>
      </c>
      <c r="AO76" s="10" t="s">
        <v>20</v>
      </c>
      <c r="AP76" s="10" t="s">
        <v>20</v>
      </c>
      <c r="AQ76" s="10" t="s">
        <v>20</v>
      </c>
      <c r="AR76" s="10" t="s">
        <v>20</v>
      </c>
      <c r="AS76" s="10" t="s">
        <v>20</v>
      </c>
      <c r="AT76" s="10" t="s">
        <v>20</v>
      </c>
      <c r="AU76" s="10" t="s">
        <v>20</v>
      </c>
      <c r="AV76" s="10" t="s">
        <v>20</v>
      </c>
      <c r="AW76" s="10" t="s">
        <v>20</v>
      </c>
      <c r="AX76" s="10" t="s">
        <v>20</v>
      </c>
      <c r="AY76" s="10" t="s">
        <v>20</v>
      </c>
      <c r="AZ76" s="10" t="s">
        <v>20</v>
      </c>
      <c r="BA76" s="10" t="s">
        <v>20</v>
      </c>
      <c r="BB76" s="10" t="s">
        <v>20</v>
      </c>
      <c r="BC76" s="10" t="s">
        <v>20</v>
      </c>
      <c r="BD76" s="10" t="s">
        <v>20</v>
      </c>
      <c r="BE76" s="10" t="s">
        <v>20</v>
      </c>
      <c r="BF76" s="10" t="s">
        <v>20</v>
      </c>
      <c r="BG76" s="10" t="s">
        <v>20</v>
      </c>
      <c r="BH76" s="10" t="s">
        <v>20</v>
      </c>
      <c r="BI76" s="10" t="s">
        <v>20</v>
      </c>
      <c r="BJ76" s="10" t="s">
        <v>20</v>
      </c>
      <c r="BK76" s="10" t="s">
        <v>20</v>
      </c>
      <c r="BL76" s="10" t="s">
        <v>20</v>
      </c>
      <c r="BM76" s="10" t="s">
        <v>20</v>
      </c>
      <c r="BN76" s="10" t="s">
        <v>20</v>
      </c>
      <c r="BO76" s="10" t="s">
        <v>20</v>
      </c>
      <c r="BP76" s="10" t="s">
        <v>20</v>
      </c>
      <c r="BQ76" s="10" t="s">
        <v>20</v>
      </c>
      <c r="BR76" s="10" t="s">
        <v>20</v>
      </c>
      <c r="BS76" s="10" t="s">
        <v>20</v>
      </c>
      <c r="BT76" s="10" t="s">
        <v>20</v>
      </c>
      <c r="BU76" s="10" t="s">
        <v>20</v>
      </c>
      <c r="BV76" s="10" t="s">
        <v>20</v>
      </c>
      <c r="BW76" s="494"/>
    </row>
    <row r="77" spans="1:75" ht="12.95" customHeight="1">
      <c r="A77" s="216"/>
      <c r="B77" s="484" t="s">
        <v>73</v>
      </c>
      <c r="C77" s="457" t="s">
        <v>5</v>
      </c>
      <c r="D77" s="485" t="s">
        <v>82</v>
      </c>
      <c r="E77" s="487" t="str">
        <f t="shared" ref="E77:AJ77" si="58">IFERROR(VLOOKUP(E76,$CB$241:$CC$273,2,FALSE),"-")</f>
        <v>-</v>
      </c>
      <c r="F77" s="487" t="str">
        <f t="shared" si="58"/>
        <v>-</v>
      </c>
      <c r="G77" s="487" t="str">
        <f t="shared" si="58"/>
        <v>-</v>
      </c>
      <c r="H77" s="487" t="str">
        <f t="shared" si="58"/>
        <v>-</v>
      </c>
      <c r="I77" s="487" t="str">
        <f t="shared" si="58"/>
        <v>-</v>
      </c>
      <c r="J77" s="487" t="str">
        <f t="shared" si="58"/>
        <v>-</v>
      </c>
      <c r="K77" s="487" t="str">
        <f t="shared" si="58"/>
        <v>-</v>
      </c>
      <c r="L77" s="487" t="str">
        <f t="shared" si="58"/>
        <v>-</v>
      </c>
      <c r="M77" s="487" t="str">
        <f t="shared" si="58"/>
        <v>-</v>
      </c>
      <c r="N77" s="487" t="str">
        <f t="shared" si="58"/>
        <v>-</v>
      </c>
      <c r="O77" s="487" t="str">
        <f t="shared" si="58"/>
        <v>-</v>
      </c>
      <c r="P77" s="487" t="str">
        <f t="shared" si="58"/>
        <v>-</v>
      </c>
      <c r="Q77" s="487" t="str">
        <f t="shared" si="58"/>
        <v>-</v>
      </c>
      <c r="R77" s="487" t="str">
        <f t="shared" si="58"/>
        <v>-</v>
      </c>
      <c r="S77" s="487" t="str">
        <f t="shared" si="58"/>
        <v>-</v>
      </c>
      <c r="T77" s="487" t="str">
        <f t="shared" si="58"/>
        <v>-</v>
      </c>
      <c r="U77" s="487" t="str">
        <f t="shared" si="58"/>
        <v>-</v>
      </c>
      <c r="V77" s="487" t="str">
        <f t="shared" si="58"/>
        <v>-</v>
      </c>
      <c r="W77" s="487" t="str">
        <f t="shared" si="58"/>
        <v>-</v>
      </c>
      <c r="X77" s="487" t="str">
        <f t="shared" si="58"/>
        <v>-</v>
      </c>
      <c r="Y77" s="487" t="str">
        <f t="shared" si="58"/>
        <v>-</v>
      </c>
      <c r="Z77" s="487" t="str">
        <f t="shared" si="58"/>
        <v>-</v>
      </c>
      <c r="AA77" s="487" t="str">
        <f t="shared" si="58"/>
        <v>-</v>
      </c>
      <c r="AB77" s="487" t="str">
        <f t="shared" si="58"/>
        <v>-</v>
      </c>
      <c r="AC77" s="487" t="str">
        <f t="shared" si="58"/>
        <v>-</v>
      </c>
      <c r="AD77" s="487" t="str">
        <f t="shared" si="58"/>
        <v>-</v>
      </c>
      <c r="AE77" s="487" t="str">
        <f t="shared" si="58"/>
        <v>-</v>
      </c>
      <c r="AF77" s="487" t="str">
        <f t="shared" si="58"/>
        <v>-</v>
      </c>
      <c r="AG77" s="487" t="str">
        <f t="shared" si="58"/>
        <v>-</v>
      </c>
      <c r="AH77" s="487" t="str">
        <f t="shared" si="58"/>
        <v>-</v>
      </c>
      <c r="AI77" s="487" t="str">
        <f t="shared" si="58"/>
        <v>-</v>
      </c>
      <c r="AJ77" s="487" t="str">
        <f t="shared" si="58"/>
        <v>-</v>
      </c>
      <c r="AK77" s="487" t="str">
        <f t="shared" ref="AK77:BP77" si="59">IFERROR(VLOOKUP(AK76,$CB$241:$CC$273,2,FALSE),"-")</f>
        <v>-</v>
      </c>
      <c r="AL77" s="487" t="str">
        <f t="shared" si="59"/>
        <v>-</v>
      </c>
      <c r="AM77" s="487" t="str">
        <f t="shared" si="59"/>
        <v>-</v>
      </c>
      <c r="AN77" s="487" t="str">
        <f t="shared" si="59"/>
        <v>-</v>
      </c>
      <c r="AO77" s="487" t="str">
        <f t="shared" si="59"/>
        <v>-</v>
      </c>
      <c r="AP77" s="487" t="str">
        <f t="shared" si="59"/>
        <v>-</v>
      </c>
      <c r="AQ77" s="487" t="str">
        <f t="shared" si="59"/>
        <v>-</v>
      </c>
      <c r="AR77" s="487" t="str">
        <f t="shared" si="59"/>
        <v>-</v>
      </c>
      <c r="AS77" s="487" t="str">
        <f t="shared" si="59"/>
        <v>-</v>
      </c>
      <c r="AT77" s="487" t="str">
        <f t="shared" si="59"/>
        <v>-</v>
      </c>
      <c r="AU77" s="487" t="str">
        <f t="shared" si="59"/>
        <v>-</v>
      </c>
      <c r="AV77" s="487" t="str">
        <f t="shared" si="59"/>
        <v>-</v>
      </c>
      <c r="AW77" s="487" t="str">
        <f t="shared" si="59"/>
        <v>-</v>
      </c>
      <c r="AX77" s="487" t="str">
        <f t="shared" si="59"/>
        <v>-</v>
      </c>
      <c r="AY77" s="487" t="str">
        <f t="shared" si="59"/>
        <v>-</v>
      </c>
      <c r="AZ77" s="487" t="str">
        <f t="shared" si="59"/>
        <v>-</v>
      </c>
      <c r="BA77" s="487" t="str">
        <f t="shared" si="59"/>
        <v>-</v>
      </c>
      <c r="BB77" s="487" t="str">
        <f t="shared" si="59"/>
        <v>-</v>
      </c>
      <c r="BC77" s="487" t="str">
        <f t="shared" si="59"/>
        <v>-</v>
      </c>
      <c r="BD77" s="487" t="str">
        <f t="shared" si="59"/>
        <v>-</v>
      </c>
      <c r="BE77" s="487" t="str">
        <f t="shared" si="59"/>
        <v>-</v>
      </c>
      <c r="BF77" s="487" t="str">
        <f t="shared" si="59"/>
        <v>-</v>
      </c>
      <c r="BG77" s="487" t="str">
        <f t="shared" si="59"/>
        <v>-</v>
      </c>
      <c r="BH77" s="487" t="str">
        <f t="shared" si="59"/>
        <v>-</v>
      </c>
      <c r="BI77" s="487" t="str">
        <f t="shared" si="59"/>
        <v>-</v>
      </c>
      <c r="BJ77" s="487" t="str">
        <f t="shared" si="59"/>
        <v>-</v>
      </c>
      <c r="BK77" s="487" t="str">
        <f t="shared" si="59"/>
        <v>-</v>
      </c>
      <c r="BL77" s="487" t="str">
        <f t="shared" si="59"/>
        <v>-</v>
      </c>
      <c r="BM77" s="487" t="str">
        <f t="shared" si="59"/>
        <v>-</v>
      </c>
      <c r="BN77" s="487" t="str">
        <f t="shared" si="59"/>
        <v>-</v>
      </c>
      <c r="BO77" s="487" t="str">
        <f t="shared" si="59"/>
        <v>-</v>
      </c>
      <c r="BP77" s="487" t="str">
        <f t="shared" si="59"/>
        <v>-</v>
      </c>
      <c r="BQ77" s="487" t="str">
        <f t="shared" ref="BQ77:BV77" si="60">IFERROR(VLOOKUP(BQ76,$CB$241:$CC$273,2,FALSE),"-")</f>
        <v>-</v>
      </c>
      <c r="BR77" s="487" t="str">
        <f t="shared" si="60"/>
        <v>-</v>
      </c>
      <c r="BS77" s="487" t="str">
        <f t="shared" si="60"/>
        <v>-</v>
      </c>
      <c r="BT77" s="487" t="str">
        <f t="shared" si="60"/>
        <v>-</v>
      </c>
      <c r="BU77" s="487" t="str">
        <f t="shared" si="60"/>
        <v>-</v>
      </c>
      <c r="BV77" s="487" t="str">
        <f t="shared" si="60"/>
        <v>-</v>
      </c>
      <c r="BW77" s="488"/>
    </row>
    <row r="78" spans="1:75" ht="12.95" customHeight="1">
      <c r="A78" s="216"/>
      <c r="B78" s="484"/>
      <c r="C78" s="457" t="s">
        <v>90</v>
      </c>
      <c r="D78" s="476" t="s">
        <v>5</v>
      </c>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460"/>
    </row>
    <row r="79" spans="1:75" ht="12.95" customHeight="1">
      <c r="A79" s="216"/>
      <c r="B79" s="484"/>
      <c r="C79" s="457" t="s">
        <v>165</v>
      </c>
      <c r="D79" s="485" t="s">
        <v>82</v>
      </c>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460"/>
    </row>
    <row r="80" spans="1:75" ht="12.95" customHeight="1">
      <c r="A80" s="158"/>
      <c r="B80" s="484"/>
      <c r="C80" s="457" t="s">
        <v>115</v>
      </c>
      <c r="D80" s="476" t="s">
        <v>21</v>
      </c>
      <c r="E80" s="491">
        <f t="shared" ref="E80:AJ80" si="61">IFERROR(VLOOKUP(E76,$CB$241:$CD$273,3,FALSE),"-")</f>
        <v>0</v>
      </c>
      <c r="F80" s="491">
        <f t="shared" si="61"/>
        <v>0</v>
      </c>
      <c r="G80" s="491">
        <f t="shared" si="61"/>
        <v>0</v>
      </c>
      <c r="H80" s="491">
        <f t="shared" si="61"/>
        <v>0</v>
      </c>
      <c r="I80" s="491">
        <f t="shared" si="61"/>
        <v>0</v>
      </c>
      <c r="J80" s="491">
        <f t="shared" si="61"/>
        <v>0</v>
      </c>
      <c r="K80" s="491">
        <f t="shared" si="61"/>
        <v>0</v>
      </c>
      <c r="L80" s="491">
        <f t="shared" si="61"/>
        <v>0</v>
      </c>
      <c r="M80" s="491">
        <f t="shared" si="61"/>
        <v>0</v>
      </c>
      <c r="N80" s="491">
        <f t="shared" si="61"/>
        <v>0</v>
      </c>
      <c r="O80" s="491">
        <f t="shared" si="61"/>
        <v>0</v>
      </c>
      <c r="P80" s="491">
        <f t="shared" si="61"/>
        <v>0</v>
      </c>
      <c r="Q80" s="491">
        <f t="shared" si="61"/>
        <v>0</v>
      </c>
      <c r="R80" s="491">
        <f t="shared" si="61"/>
        <v>0</v>
      </c>
      <c r="S80" s="491">
        <f t="shared" si="61"/>
        <v>0</v>
      </c>
      <c r="T80" s="491">
        <f t="shared" si="61"/>
        <v>0</v>
      </c>
      <c r="U80" s="491">
        <f t="shared" si="61"/>
        <v>0</v>
      </c>
      <c r="V80" s="491">
        <f t="shared" si="61"/>
        <v>0</v>
      </c>
      <c r="W80" s="491">
        <f t="shared" si="61"/>
        <v>0</v>
      </c>
      <c r="X80" s="491">
        <f t="shared" si="61"/>
        <v>0</v>
      </c>
      <c r="Y80" s="491">
        <f t="shared" si="61"/>
        <v>0</v>
      </c>
      <c r="Z80" s="491">
        <f t="shared" si="61"/>
        <v>0</v>
      </c>
      <c r="AA80" s="491">
        <f t="shared" si="61"/>
        <v>0</v>
      </c>
      <c r="AB80" s="491">
        <f t="shared" si="61"/>
        <v>0</v>
      </c>
      <c r="AC80" s="491">
        <f t="shared" si="61"/>
        <v>0</v>
      </c>
      <c r="AD80" s="491">
        <f t="shared" si="61"/>
        <v>0</v>
      </c>
      <c r="AE80" s="491">
        <f t="shared" si="61"/>
        <v>0</v>
      </c>
      <c r="AF80" s="491">
        <f t="shared" si="61"/>
        <v>0</v>
      </c>
      <c r="AG80" s="491">
        <f t="shared" si="61"/>
        <v>0</v>
      </c>
      <c r="AH80" s="491">
        <f t="shared" si="61"/>
        <v>0</v>
      </c>
      <c r="AI80" s="491">
        <f t="shared" si="61"/>
        <v>0</v>
      </c>
      <c r="AJ80" s="491">
        <f t="shared" si="61"/>
        <v>0</v>
      </c>
      <c r="AK80" s="491">
        <f t="shared" ref="AK80:BP80" si="62">IFERROR(VLOOKUP(AK76,$CB$241:$CD$273,3,FALSE),"-")</f>
        <v>0</v>
      </c>
      <c r="AL80" s="491">
        <f t="shared" si="62"/>
        <v>0</v>
      </c>
      <c r="AM80" s="491">
        <f t="shared" si="62"/>
        <v>0</v>
      </c>
      <c r="AN80" s="491">
        <f t="shared" si="62"/>
        <v>0</v>
      </c>
      <c r="AO80" s="491">
        <f t="shared" si="62"/>
        <v>0</v>
      </c>
      <c r="AP80" s="491">
        <f t="shared" si="62"/>
        <v>0</v>
      </c>
      <c r="AQ80" s="491">
        <f t="shared" si="62"/>
        <v>0</v>
      </c>
      <c r="AR80" s="491">
        <f t="shared" si="62"/>
        <v>0</v>
      </c>
      <c r="AS80" s="491">
        <f t="shared" si="62"/>
        <v>0</v>
      </c>
      <c r="AT80" s="491">
        <f t="shared" si="62"/>
        <v>0</v>
      </c>
      <c r="AU80" s="491">
        <f t="shared" si="62"/>
        <v>0</v>
      </c>
      <c r="AV80" s="491">
        <f t="shared" si="62"/>
        <v>0</v>
      </c>
      <c r="AW80" s="491">
        <f t="shared" si="62"/>
        <v>0</v>
      </c>
      <c r="AX80" s="491">
        <f t="shared" si="62"/>
        <v>0</v>
      </c>
      <c r="AY80" s="491">
        <f t="shared" si="62"/>
        <v>0</v>
      </c>
      <c r="AZ80" s="491">
        <f t="shared" si="62"/>
        <v>0</v>
      </c>
      <c r="BA80" s="491">
        <f t="shared" si="62"/>
        <v>0</v>
      </c>
      <c r="BB80" s="491">
        <f t="shared" si="62"/>
        <v>0</v>
      </c>
      <c r="BC80" s="491">
        <f t="shared" si="62"/>
        <v>0</v>
      </c>
      <c r="BD80" s="491">
        <f t="shared" si="62"/>
        <v>0</v>
      </c>
      <c r="BE80" s="491">
        <f t="shared" si="62"/>
        <v>0</v>
      </c>
      <c r="BF80" s="491">
        <f t="shared" si="62"/>
        <v>0</v>
      </c>
      <c r="BG80" s="491">
        <f t="shared" si="62"/>
        <v>0</v>
      </c>
      <c r="BH80" s="491">
        <f t="shared" si="62"/>
        <v>0</v>
      </c>
      <c r="BI80" s="491">
        <f t="shared" si="62"/>
        <v>0</v>
      </c>
      <c r="BJ80" s="491">
        <f t="shared" si="62"/>
        <v>0</v>
      </c>
      <c r="BK80" s="491">
        <f t="shared" si="62"/>
        <v>0</v>
      </c>
      <c r="BL80" s="491">
        <f t="shared" si="62"/>
        <v>0</v>
      </c>
      <c r="BM80" s="491">
        <f t="shared" si="62"/>
        <v>0</v>
      </c>
      <c r="BN80" s="491">
        <f t="shared" si="62"/>
        <v>0</v>
      </c>
      <c r="BO80" s="491">
        <f t="shared" si="62"/>
        <v>0</v>
      </c>
      <c r="BP80" s="491">
        <f t="shared" si="62"/>
        <v>0</v>
      </c>
      <c r="BQ80" s="491">
        <f t="shared" ref="BQ80:BV80" si="63">IFERROR(VLOOKUP(BQ76,$CB$241:$CD$273,3,FALSE),"-")</f>
        <v>0</v>
      </c>
      <c r="BR80" s="491">
        <f t="shared" si="63"/>
        <v>0</v>
      </c>
      <c r="BS80" s="491">
        <f t="shared" si="63"/>
        <v>0</v>
      </c>
      <c r="BT80" s="491">
        <f t="shared" si="63"/>
        <v>0</v>
      </c>
      <c r="BU80" s="491">
        <f t="shared" si="63"/>
        <v>0</v>
      </c>
      <c r="BV80" s="491">
        <f t="shared" si="63"/>
        <v>0</v>
      </c>
      <c r="BW80" s="492"/>
    </row>
    <row r="81" spans="1:75" ht="12.95" customHeight="1" outlineLevel="1">
      <c r="A81" s="158"/>
      <c r="B81" s="484"/>
      <c r="C81" s="457" t="s">
        <v>3496</v>
      </c>
      <c r="D81" s="476" t="s">
        <v>99</v>
      </c>
      <c r="E81" s="491">
        <f>IFERROR(E78*E80,"-")</f>
        <v>0</v>
      </c>
      <c r="F81" s="491">
        <f t="shared" ref="F81:BQ81" si="64">IFERROR(F78*F80,"-")</f>
        <v>0</v>
      </c>
      <c r="G81" s="491">
        <f t="shared" si="64"/>
        <v>0</v>
      </c>
      <c r="H81" s="491">
        <f t="shared" si="64"/>
        <v>0</v>
      </c>
      <c r="I81" s="491">
        <f t="shared" si="64"/>
        <v>0</v>
      </c>
      <c r="J81" s="491">
        <f t="shared" si="64"/>
        <v>0</v>
      </c>
      <c r="K81" s="491">
        <f t="shared" si="64"/>
        <v>0</v>
      </c>
      <c r="L81" s="491">
        <f t="shared" si="64"/>
        <v>0</v>
      </c>
      <c r="M81" s="491">
        <f t="shared" si="64"/>
        <v>0</v>
      </c>
      <c r="N81" s="491">
        <f t="shared" si="64"/>
        <v>0</v>
      </c>
      <c r="O81" s="491">
        <f t="shared" si="64"/>
        <v>0</v>
      </c>
      <c r="P81" s="491">
        <f t="shared" si="64"/>
        <v>0</v>
      </c>
      <c r="Q81" s="491">
        <f t="shared" si="64"/>
        <v>0</v>
      </c>
      <c r="R81" s="491">
        <f t="shared" si="64"/>
        <v>0</v>
      </c>
      <c r="S81" s="491">
        <f t="shared" si="64"/>
        <v>0</v>
      </c>
      <c r="T81" s="491">
        <f t="shared" si="64"/>
        <v>0</v>
      </c>
      <c r="U81" s="491">
        <f t="shared" si="64"/>
        <v>0</v>
      </c>
      <c r="V81" s="491">
        <f t="shared" si="64"/>
        <v>0</v>
      </c>
      <c r="W81" s="491">
        <f t="shared" si="64"/>
        <v>0</v>
      </c>
      <c r="X81" s="491">
        <f t="shared" si="64"/>
        <v>0</v>
      </c>
      <c r="Y81" s="491">
        <f t="shared" si="64"/>
        <v>0</v>
      </c>
      <c r="Z81" s="491">
        <f t="shared" si="64"/>
        <v>0</v>
      </c>
      <c r="AA81" s="491">
        <f t="shared" si="64"/>
        <v>0</v>
      </c>
      <c r="AB81" s="491">
        <f t="shared" si="64"/>
        <v>0</v>
      </c>
      <c r="AC81" s="491">
        <f t="shared" si="64"/>
        <v>0</v>
      </c>
      <c r="AD81" s="491">
        <f t="shared" si="64"/>
        <v>0</v>
      </c>
      <c r="AE81" s="491">
        <f t="shared" si="64"/>
        <v>0</v>
      </c>
      <c r="AF81" s="491">
        <f t="shared" si="64"/>
        <v>0</v>
      </c>
      <c r="AG81" s="491">
        <f t="shared" si="64"/>
        <v>0</v>
      </c>
      <c r="AH81" s="491">
        <f t="shared" si="64"/>
        <v>0</v>
      </c>
      <c r="AI81" s="491">
        <f t="shared" si="64"/>
        <v>0</v>
      </c>
      <c r="AJ81" s="491">
        <f t="shared" si="64"/>
        <v>0</v>
      </c>
      <c r="AK81" s="491">
        <f t="shared" si="64"/>
        <v>0</v>
      </c>
      <c r="AL81" s="491">
        <f t="shared" si="64"/>
        <v>0</v>
      </c>
      <c r="AM81" s="491">
        <f t="shared" si="64"/>
        <v>0</v>
      </c>
      <c r="AN81" s="491">
        <f t="shared" si="64"/>
        <v>0</v>
      </c>
      <c r="AO81" s="491">
        <f t="shared" si="64"/>
        <v>0</v>
      </c>
      <c r="AP81" s="491">
        <f t="shared" si="64"/>
        <v>0</v>
      </c>
      <c r="AQ81" s="491">
        <f t="shared" si="64"/>
        <v>0</v>
      </c>
      <c r="AR81" s="491">
        <f t="shared" si="64"/>
        <v>0</v>
      </c>
      <c r="AS81" s="491">
        <f t="shared" si="64"/>
        <v>0</v>
      </c>
      <c r="AT81" s="491">
        <f t="shared" si="64"/>
        <v>0</v>
      </c>
      <c r="AU81" s="491">
        <f t="shared" si="64"/>
        <v>0</v>
      </c>
      <c r="AV81" s="491">
        <f t="shared" si="64"/>
        <v>0</v>
      </c>
      <c r="AW81" s="491">
        <f t="shared" si="64"/>
        <v>0</v>
      </c>
      <c r="AX81" s="491">
        <f t="shared" si="64"/>
        <v>0</v>
      </c>
      <c r="AY81" s="491">
        <f t="shared" si="64"/>
        <v>0</v>
      </c>
      <c r="AZ81" s="491">
        <f t="shared" si="64"/>
        <v>0</v>
      </c>
      <c r="BA81" s="491">
        <f t="shared" si="64"/>
        <v>0</v>
      </c>
      <c r="BB81" s="491">
        <f t="shared" si="64"/>
        <v>0</v>
      </c>
      <c r="BC81" s="491">
        <f t="shared" si="64"/>
        <v>0</v>
      </c>
      <c r="BD81" s="491">
        <f t="shared" si="64"/>
        <v>0</v>
      </c>
      <c r="BE81" s="491">
        <f t="shared" si="64"/>
        <v>0</v>
      </c>
      <c r="BF81" s="491">
        <f t="shared" si="64"/>
        <v>0</v>
      </c>
      <c r="BG81" s="491">
        <f t="shared" si="64"/>
        <v>0</v>
      </c>
      <c r="BH81" s="491">
        <f t="shared" si="64"/>
        <v>0</v>
      </c>
      <c r="BI81" s="491">
        <f t="shared" si="64"/>
        <v>0</v>
      </c>
      <c r="BJ81" s="491">
        <f t="shared" si="64"/>
        <v>0</v>
      </c>
      <c r="BK81" s="491">
        <f t="shared" si="64"/>
        <v>0</v>
      </c>
      <c r="BL81" s="491">
        <f t="shared" si="64"/>
        <v>0</v>
      </c>
      <c r="BM81" s="491">
        <f t="shared" si="64"/>
        <v>0</v>
      </c>
      <c r="BN81" s="491">
        <f t="shared" si="64"/>
        <v>0</v>
      </c>
      <c r="BO81" s="491">
        <f t="shared" si="64"/>
        <v>0</v>
      </c>
      <c r="BP81" s="491">
        <f t="shared" si="64"/>
        <v>0</v>
      </c>
      <c r="BQ81" s="491">
        <f t="shared" si="64"/>
        <v>0</v>
      </c>
      <c r="BR81" s="491">
        <f>IFERROR(BR78*BR80,"-")</f>
        <v>0</v>
      </c>
      <c r="BS81" s="491">
        <f>IFERROR(BS78*BS80,"-")</f>
        <v>0</v>
      </c>
      <c r="BT81" s="491">
        <f>IFERROR(BT78*BT80,"-")</f>
        <v>0</v>
      </c>
      <c r="BU81" s="491">
        <f>IFERROR(BU78*BU80,"-")</f>
        <v>0</v>
      </c>
      <c r="BV81" s="491">
        <f>IFERROR(BV78*BV80,"-")</f>
        <v>0</v>
      </c>
      <c r="BW81" s="492"/>
    </row>
    <row r="82" spans="1:75" ht="12.75" customHeight="1">
      <c r="A82" s="158"/>
      <c r="B82" s="484"/>
      <c r="C82" s="457" t="s">
        <v>222</v>
      </c>
      <c r="D82" s="476" t="s">
        <v>226</v>
      </c>
      <c r="E82" s="495">
        <f t="shared" ref="E82:AJ82" si="65">IFERROR(VLOOKUP(E76,$CB$241:$CF$273,5,FALSE),"-")</f>
        <v>0</v>
      </c>
      <c r="F82" s="495">
        <f t="shared" si="65"/>
        <v>0</v>
      </c>
      <c r="G82" s="495">
        <f t="shared" si="65"/>
        <v>0</v>
      </c>
      <c r="H82" s="495">
        <f t="shared" si="65"/>
        <v>0</v>
      </c>
      <c r="I82" s="495">
        <f t="shared" si="65"/>
        <v>0</v>
      </c>
      <c r="J82" s="495">
        <f t="shared" si="65"/>
        <v>0</v>
      </c>
      <c r="K82" s="495">
        <f t="shared" si="65"/>
        <v>0</v>
      </c>
      <c r="L82" s="495">
        <f t="shared" si="65"/>
        <v>0</v>
      </c>
      <c r="M82" s="495">
        <f t="shared" si="65"/>
        <v>0</v>
      </c>
      <c r="N82" s="495">
        <f t="shared" si="65"/>
        <v>0</v>
      </c>
      <c r="O82" s="495">
        <f t="shared" si="65"/>
        <v>0</v>
      </c>
      <c r="P82" s="495">
        <f t="shared" si="65"/>
        <v>0</v>
      </c>
      <c r="Q82" s="495">
        <f t="shared" si="65"/>
        <v>0</v>
      </c>
      <c r="R82" s="495">
        <f t="shared" si="65"/>
        <v>0</v>
      </c>
      <c r="S82" s="495">
        <f t="shared" si="65"/>
        <v>0</v>
      </c>
      <c r="T82" s="495">
        <f t="shared" si="65"/>
        <v>0</v>
      </c>
      <c r="U82" s="495">
        <f t="shared" si="65"/>
        <v>0</v>
      </c>
      <c r="V82" s="495">
        <f t="shared" si="65"/>
        <v>0</v>
      </c>
      <c r="W82" s="495">
        <f t="shared" si="65"/>
        <v>0</v>
      </c>
      <c r="X82" s="495">
        <f t="shared" si="65"/>
        <v>0</v>
      </c>
      <c r="Y82" s="495">
        <f t="shared" si="65"/>
        <v>0</v>
      </c>
      <c r="Z82" s="495">
        <f t="shared" si="65"/>
        <v>0</v>
      </c>
      <c r="AA82" s="495">
        <f t="shared" si="65"/>
        <v>0</v>
      </c>
      <c r="AB82" s="495">
        <f t="shared" si="65"/>
        <v>0</v>
      </c>
      <c r="AC82" s="495">
        <f t="shared" si="65"/>
        <v>0</v>
      </c>
      <c r="AD82" s="495">
        <f t="shared" si="65"/>
        <v>0</v>
      </c>
      <c r="AE82" s="495">
        <f t="shared" si="65"/>
        <v>0</v>
      </c>
      <c r="AF82" s="495">
        <f t="shared" si="65"/>
        <v>0</v>
      </c>
      <c r="AG82" s="495">
        <f t="shared" si="65"/>
        <v>0</v>
      </c>
      <c r="AH82" s="495">
        <f t="shared" si="65"/>
        <v>0</v>
      </c>
      <c r="AI82" s="495">
        <f t="shared" si="65"/>
        <v>0</v>
      </c>
      <c r="AJ82" s="495">
        <f t="shared" si="65"/>
        <v>0</v>
      </c>
      <c r="AK82" s="495">
        <f t="shared" ref="AK82:BP82" si="66">IFERROR(VLOOKUP(AK76,$CB$241:$CF$273,5,FALSE),"-")</f>
        <v>0</v>
      </c>
      <c r="AL82" s="495">
        <f t="shared" si="66"/>
        <v>0</v>
      </c>
      <c r="AM82" s="495">
        <f t="shared" si="66"/>
        <v>0</v>
      </c>
      <c r="AN82" s="495">
        <f t="shared" si="66"/>
        <v>0</v>
      </c>
      <c r="AO82" s="495">
        <f t="shared" si="66"/>
        <v>0</v>
      </c>
      <c r="AP82" s="495">
        <f t="shared" si="66"/>
        <v>0</v>
      </c>
      <c r="AQ82" s="495">
        <f t="shared" si="66"/>
        <v>0</v>
      </c>
      <c r="AR82" s="495">
        <f t="shared" si="66"/>
        <v>0</v>
      </c>
      <c r="AS82" s="495">
        <f t="shared" si="66"/>
        <v>0</v>
      </c>
      <c r="AT82" s="495">
        <f t="shared" si="66"/>
        <v>0</v>
      </c>
      <c r="AU82" s="495">
        <f t="shared" si="66"/>
        <v>0</v>
      </c>
      <c r="AV82" s="495">
        <f t="shared" si="66"/>
        <v>0</v>
      </c>
      <c r="AW82" s="495">
        <f t="shared" si="66"/>
        <v>0</v>
      </c>
      <c r="AX82" s="495">
        <f t="shared" si="66"/>
        <v>0</v>
      </c>
      <c r="AY82" s="495">
        <f t="shared" si="66"/>
        <v>0</v>
      </c>
      <c r="AZ82" s="495">
        <f t="shared" si="66"/>
        <v>0</v>
      </c>
      <c r="BA82" s="495">
        <f t="shared" si="66"/>
        <v>0</v>
      </c>
      <c r="BB82" s="495">
        <f t="shared" si="66"/>
        <v>0</v>
      </c>
      <c r="BC82" s="495">
        <f t="shared" si="66"/>
        <v>0</v>
      </c>
      <c r="BD82" s="495">
        <f t="shared" si="66"/>
        <v>0</v>
      </c>
      <c r="BE82" s="495">
        <f t="shared" si="66"/>
        <v>0</v>
      </c>
      <c r="BF82" s="495">
        <f t="shared" si="66"/>
        <v>0</v>
      </c>
      <c r="BG82" s="495">
        <f t="shared" si="66"/>
        <v>0</v>
      </c>
      <c r="BH82" s="495">
        <f t="shared" si="66"/>
        <v>0</v>
      </c>
      <c r="BI82" s="495">
        <f t="shared" si="66"/>
        <v>0</v>
      </c>
      <c r="BJ82" s="495">
        <f t="shared" si="66"/>
        <v>0</v>
      </c>
      <c r="BK82" s="495">
        <f t="shared" si="66"/>
        <v>0</v>
      </c>
      <c r="BL82" s="495">
        <f t="shared" si="66"/>
        <v>0</v>
      </c>
      <c r="BM82" s="495">
        <f t="shared" si="66"/>
        <v>0</v>
      </c>
      <c r="BN82" s="495">
        <f t="shared" si="66"/>
        <v>0</v>
      </c>
      <c r="BO82" s="495">
        <f t="shared" si="66"/>
        <v>0</v>
      </c>
      <c r="BP82" s="495">
        <f t="shared" si="66"/>
        <v>0</v>
      </c>
      <c r="BQ82" s="495">
        <f t="shared" ref="BQ82:BV82" si="67">IFERROR(VLOOKUP(BQ76,$CB$241:$CF$273,5,FALSE),"-")</f>
        <v>0</v>
      </c>
      <c r="BR82" s="495">
        <f t="shared" si="67"/>
        <v>0</v>
      </c>
      <c r="BS82" s="495">
        <f t="shared" si="67"/>
        <v>0</v>
      </c>
      <c r="BT82" s="495">
        <f t="shared" si="67"/>
        <v>0</v>
      </c>
      <c r="BU82" s="495">
        <f t="shared" si="67"/>
        <v>0</v>
      </c>
      <c r="BV82" s="495">
        <f t="shared" si="67"/>
        <v>0</v>
      </c>
      <c r="BW82" s="496"/>
    </row>
    <row r="83" spans="1:75" ht="12.95" customHeight="1" outlineLevel="1">
      <c r="A83" s="158"/>
      <c r="B83" s="484"/>
      <c r="C83" s="896" t="s">
        <v>3522</v>
      </c>
      <c r="D83" s="476"/>
      <c r="E83" s="471" t="str">
        <f>IFERROR(IF(E77="-","-",IF(LEFT(E$9,1)="2",E81/3.6*0.125*E$34*(E$15-E$39)/E$15,E$44*(E81/E$193))),"-")</f>
        <v>-</v>
      </c>
      <c r="F83" s="471" t="str">
        <f t="shared" ref="F83:AJ83" si="68">IFERROR(IF(F77="-","-",IF(LEFT(F$9,1)="2",F81/3.6*0.125*F$34*(F$15-F$39)/F$15,F$44*(F81/F$193))),"-")</f>
        <v>-</v>
      </c>
      <c r="G83" s="471" t="str">
        <f t="shared" si="68"/>
        <v>-</v>
      </c>
      <c r="H83" s="471" t="str">
        <f t="shared" si="68"/>
        <v>-</v>
      </c>
      <c r="I83" s="471" t="str">
        <f t="shared" si="68"/>
        <v>-</v>
      </c>
      <c r="J83" s="471" t="str">
        <f t="shared" si="68"/>
        <v>-</v>
      </c>
      <c r="K83" s="471" t="str">
        <f t="shared" si="68"/>
        <v>-</v>
      </c>
      <c r="L83" s="471" t="str">
        <f t="shared" si="68"/>
        <v>-</v>
      </c>
      <c r="M83" s="471" t="str">
        <f t="shared" si="68"/>
        <v>-</v>
      </c>
      <c r="N83" s="471" t="str">
        <f t="shared" si="68"/>
        <v>-</v>
      </c>
      <c r="O83" s="471" t="str">
        <f t="shared" si="68"/>
        <v>-</v>
      </c>
      <c r="P83" s="471" t="str">
        <f t="shared" si="68"/>
        <v>-</v>
      </c>
      <c r="Q83" s="471" t="str">
        <f t="shared" si="68"/>
        <v>-</v>
      </c>
      <c r="R83" s="471" t="str">
        <f t="shared" si="68"/>
        <v>-</v>
      </c>
      <c r="S83" s="471" t="str">
        <f t="shared" si="68"/>
        <v>-</v>
      </c>
      <c r="T83" s="471" t="str">
        <f t="shared" si="68"/>
        <v>-</v>
      </c>
      <c r="U83" s="471" t="str">
        <f t="shared" si="68"/>
        <v>-</v>
      </c>
      <c r="V83" s="471" t="str">
        <f t="shared" si="68"/>
        <v>-</v>
      </c>
      <c r="W83" s="471" t="str">
        <f t="shared" si="68"/>
        <v>-</v>
      </c>
      <c r="X83" s="471" t="str">
        <f t="shared" si="68"/>
        <v>-</v>
      </c>
      <c r="Y83" s="471" t="str">
        <f t="shared" si="68"/>
        <v>-</v>
      </c>
      <c r="Z83" s="471" t="str">
        <f t="shared" si="68"/>
        <v>-</v>
      </c>
      <c r="AA83" s="471" t="str">
        <f t="shared" si="68"/>
        <v>-</v>
      </c>
      <c r="AB83" s="471" t="str">
        <f t="shared" si="68"/>
        <v>-</v>
      </c>
      <c r="AC83" s="471" t="str">
        <f t="shared" si="68"/>
        <v>-</v>
      </c>
      <c r="AD83" s="471" t="str">
        <f t="shared" si="68"/>
        <v>-</v>
      </c>
      <c r="AE83" s="471" t="str">
        <f t="shared" si="68"/>
        <v>-</v>
      </c>
      <c r="AF83" s="471" t="str">
        <f t="shared" si="68"/>
        <v>-</v>
      </c>
      <c r="AG83" s="471" t="str">
        <f t="shared" si="68"/>
        <v>-</v>
      </c>
      <c r="AH83" s="471" t="str">
        <f t="shared" si="68"/>
        <v>-</v>
      </c>
      <c r="AI83" s="471" t="str">
        <f t="shared" si="68"/>
        <v>-</v>
      </c>
      <c r="AJ83" s="471" t="str">
        <f t="shared" si="68"/>
        <v>-</v>
      </c>
      <c r="AK83" s="471" t="str">
        <f t="shared" ref="AK83:BP83" si="69">IFERROR(IF(AK77="-","-",IF(LEFT(AK$9,1)="2",AK81/3.6*0.125*AK$34*(AK$15-AK$39)/AK$15,AK$44*(AK81/AK$193))),"-")</f>
        <v>-</v>
      </c>
      <c r="AL83" s="471" t="str">
        <f t="shared" si="69"/>
        <v>-</v>
      </c>
      <c r="AM83" s="471" t="str">
        <f t="shared" si="69"/>
        <v>-</v>
      </c>
      <c r="AN83" s="471" t="str">
        <f t="shared" si="69"/>
        <v>-</v>
      </c>
      <c r="AO83" s="471" t="str">
        <f t="shared" si="69"/>
        <v>-</v>
      </c>
      <c r="AP83" s="471" t="str">
        <f t="shared" si="69"/>
        <v>-</v>
      </c>
      <c r="AQ83" s="471" t="str">
        <f t="shared" si="69"/>
        <v>-</v>
      </c>
      <c r="AR83" s="471" t="str">
        <f t="shared" si="69"/>
        <v>-</v>
      </c>
      <c r="AS83" s="471" t="str">
        <f t="shared" si="69"/>
        <v>-</v>
      </c>
      <c r="AT83" s="471" t="str">
        <f t="shared" si="69"/>
        <v>-</v>
      </c>
      <c r="AU83" s="471" t="str">
        <f t="shared" si="69"/>
        <v>-</v>
      </c>
      <c r="AV83" s="471" t="str">
        <f t="shared" si="69"/>
        <v>-</v>
      </c>
      <c r="AW83" s="471" t="str">
        <f t="shared" si="69"/>
        <v>-</v>
      </c>
      <c r="AX83" s="471" t="str">
        <f t="shared" si="69"/>
        <v>-</v>
      </c>
      <c r="AY83" s="471" t="str">
        <f t="shared" si="69"/>
        <v>-</v>
      </c>
      <c r="AZ83" s="471" t="str">
        <f t="shared" si="69"/>
        <v>-</v>
      </c>
      <c r="BA83" s="471" t="str">
        <f t="shared" si="69"/>
        <v>-</v>
      </c>
      <c r="BB83" s="471" t="str">
        <f t="shared" si="69"/>
        <v>-</v>
      </c>
      <c r="BC83" s="471" t="str">
        <f t="shared" si="69"/>
        <v>-</v>
      </c>
      <c r="BD83" s="471" t="str">
        <f t="shared" si="69"/>
        <v>-</v>
      </c>
      <c r="BE83" s="471" t="str">
        <f t="shared" si="69"/>
        <v>-</v>
      </c>
      <c r="BF83" s="471" t="str">
        <f t="shared" si="69"/>
        <v>-</v>
      </c>
      <c r="BG83" s="471" t="str">
        <f t="shared" si="69"/>
        <v>-</v>
      </c>
      <c r="BH83" s="471" t="str">
        <f t="shared" si="69"/>
        <v>-</v>
      </c>
      <c r="BI83" s="471" t="str">
        <f t="shared" si="69"/>
        <v>-</v>
      </c>
      <c r="BJ83" s="471" t="str">
        <f t="shared" si="69"/>
        <v>-</v>
      </c>
      <c r="BK83" s="471" t="str">
        <f t="shared" si="69"/>
        <v>-</v>
      </c>
      <c r="BL83" s="471" t="str">
        <f t="shared" si="69"/>
        <v>-</v>
      </c>
      <c r="BM83" s="471" t="str">
        <f t="shared" si="69"/>
        <v>-</v>
      </c>
      <c r="BN83" s="471" t="str">
        <f t="shared" si="69"/>
        <v>-</v>
      </c>
      <c r="BO83" s="471" t="str">
        <f t="shared" si="69"/>
        <v>-</v>
      </c>
      <c r="BP83" s="471" t="str">
        <f t="shared" si="69"/>
        <v>-</v>
      </c>
      <c r="BQ83" s="471" t="str">
        <f t="shared" ref="BQ83:BV83" si="70">IFERROR(IF(BQ77="-","-",IF(LEFT(BQ$9,1)="2",BQ81/3.6*0.125*BQ$34*(BQ$15-BQ$39)/BQ$15,BQ$44*(BQ81/BQ$193))),"-")</f>
        <v>-</v>
      </c>
      <c r="BR83" s="471" t="str">
        <f t="shared" si="70"/>
        <v>-</v>
      </c>
      <c r="BS83" s="471" t="str">
        <f t="shared" si="70"/>
        <v>-</v>
      </c>
      <c r="BT83" s="471" t="str">
        <f t="shared" si="70"/>
        <v>-</v>
      </c>
      <c r="BU83" s="471" t="str">
        <f t="shared" si="70"/>
        <v>-</v>
      </c>
      <c r="BV83" s="471" t="str">
        <f t="shared" si="70"/>
        <v>-</v>
      </c>
      <c r="BW83" s="466"/>
    </row>
    <row r="84" spans="1:75" ht="14.25" thickBot="1">
      <c r="A84" s="158"/>
      <c r="B84" s="484"/>
      <c r="C84" s="894" t="s">
        <v>227</v>
      </c>
      <c r="D84" s="867" t="s">
        <v>215</v>
      </c>
      <c r="E84" s="900" t="str">
        <f t="shared" ref="E84:AJ84" si="71">IFERROR(IF(E76="-","-",IF(E$37=0,E81*E82*E$34*(E$18-E$35)/E$18,E81*E82*E$34*(E$18-E$35)/E$15)),"-")</f>
        <v>-</v>
      </c>
      <c r="F84" s="900" t="str">
        <f t="shared" si="71"/>
        <v>-</v>
      </c>
      <c r="G84" s="900" t="str">
        <f t="shared" si="71"/>
        <v>-</v>
      </c>
      <c r="H84" s="900" t="str">
        <f t="shared" si="71"/>
        <v>-</v>
      </c>
      <c r="I84" s="900" t="str">
        <f t="shared" si="71"/>
        <v>-</v>
      </c>
      <c r="J84" s="900" t="str">
        <f t="shared" si="71"/>
        <v>-</v>
      </c>
      <c r="K84" s="900" t="str">
        <f t="shared" si="71"/>
        <v>-</v>
      </c>
      <c r="L84" s="900" t="str">
        <f t="shared" si="71"/>
        <v>-</v>
      </c>
      <c r="M84" s="900" t="str">
        <f t="shared" si="71"/>
        <v>-</v>
      </c>
      <c r="N84" s="900" t="str">
        <f t="shared" si="71"/>
        <v>-</v>
      </c>
      <c r="O84" s="900" t="str">
        <f t="shared" si="71"/>
        <v>-</v>
      </c>
      <c r="P84" s="900" t="str">
        <f t="shared" si="71"/>
        <v>-</v>
      </c>
      <c r="Q84" s="900" t="str">
        <f t="shared" si="71"/>
        <v>-</v>
      </c>
      <c r="R84" s="900" t="str">
        <f t="shared" si="71"/>
        <v>-</v>
      </c>
      <c r="S84" s="900" t="str">
        <f t="shared" si="71"/>
        <v>-</v>
      </c>
      <c r="T84" s="900" t="str">
        <f t="shared" si="71"/>
        <v>-</v>
      </c>
      <c r="U84" s="900" t="str">
        <f t="shared" si="71"/>
        <v>-</v>
      </c>
      <c r="V84" s="900" t="str">
        <f t="shared" si="71"/>
        <v>-</v>
      </c>
      <c r="W84" s="900" t="str">
        <f t="shared" si="71"/>
        <v>-</v>
      </c>
      <c r="X84" s="900" t="str">
        <f t="shared" si="71"/>
        <v>-</v>
      </c>
      <c r="Y84" s="900" t="str">
        <f t="shared" si="71"/>
        <v>-</v>
      </c>
      <c r="Z84" s="900" t="str">
        <f t="shared" si="71"/>
        <v>-</v>
      </c>
      <c r="AA84" s="900" t="str">
        <f t="shared" si="71"/>
        <v>-</v>
      </c>
      <c r="AB84" s="900" t="str">
        <f t="shared" si="71"/>
        <v>-</v>
      </c>
      <c r="AC84" s="900" t="str">
        <f t="shared" si="71"/>
        <v>-</v>
      </c>
      <c r="AD84" s="900" t="str">
        <f t="shared" si="71"/>
        <v>-</v>
      </c>
      <c r="AE84" s="900" t="str">
        <f t="shared" si="71"/>
        <v>-</v>
      </c>
      <c r="AF84" s="900" t="str">
        <f t="shared" si="71"/>
        <v>-</v>
      </c>
      <c r="AG84" s="900" t="str">
        <f t="shared" si="71"/>
        <v>-</v>
      </c>
      <c r="AH84" s="900" t="str">
        <f t="shared" si="71"/>
        <v>-</v>
      </c>
      <c r="AI84" s="900" t="str">
        <f t="shared" si="71"/>
        <v>-</v>
      </c>
      <c r="AJ84" s="900" t="str">
        <f t="shared" si="71"/>
        <v>-</v>
      </c>
      <c r="AK84" s="900" t="str">
        <f t="shared" ref="AK84:BP84" si="72">IFERROR(IF(AK76="-","-",IF(AK$37=0,AK81*AK82*AK$34*(AK$18-AK$35)/AK$18,AK81*AK82*AK$34*(AK$18-AK$35)/AK$15)),"-")</f>
        <v>-</v>
      </c>
      <c r="AL84" s="900" t="str">
        <f t="shared" si="72"/>
        <v>-</v>
      </c>
      <c r="AM84" s="900" t="str">
        <f t="shared" si="72"/>
        <v>-</v>
      </c>
      <c r="AN84" s="900" t="str">
        <f t="shared" si="72"/>
        <v>-</v>
      </c>
      <c r="AO84" s="900" t="str">
        <f t="shared" si="72"/>
        <v>-</v>
      </c>
      <c r="AP84" s="900" t="str">
        <f t="shared" si="72"/>
        <v>-</v>
      </c>
      <c r="AQ84" s="900" t="str">
        <f t="shared" si="72"/>
        <v>-</v>
      </c>
      <c r="AR84" s="900" t="str">
        <f t="shared" si="72"/>
        <v>-</v>
      </c>
      <c r="AS84" s="900" t="str">
        <f t="shared" si="72"/>
        <v>-</v>
      </c>
      <c r="AT84" s="900" t="str">
        <f t="shared" si="72"/>
        <v>-</v>
      </c>
      <c r="AU84" s="900" t="str">
        <f t="shared" si="72"/>
        <v>-</v>
      </c>
      <c r="AV84" s="900" t="str">
        <f t="shared" si="72"/>
        <v>-</v>
      </c>
      <c r="AW84" s="900" t="str">
        <f t="shared" si="72"/>
        <v>-</v>
      </c>
      <c r="AX84" s="900" t="str">
        <f t="shared" si="72"/>
        <v>-</v>
      </c>
      <c r="AY84" s="900" t="str">
        <f t="shared" si="72"/>
        <v>-</v>
      </c>
      <c r="AZ84" s="900" t="str">
        <f t="shared" si="72"/>
        <v>-</v>
      </c>
      <c r="BA84" s="900" t="str">
        <f t="shared" si="72"/>
        <v>-</v>
      </c>
      <c r="BB84" s="900" t="str">
        <f t="shared" si="72"/>
        <v>-</v>
      </c>
      <c r="BC84" s="900" t="str">
        <f t="shared" si="72"/>
        <v>-</v>
      </c>
      <c r="BD84" s="900" t="str">
        <f t="shared" si="72"/>
        <v>-</v>
      </c>
      <c r="BE84" s="900" t="str">
        <f t="shared" si="72"/>
        <v>-</v>
      </c>
      <c r="BF84" s="900" t="str">
        <f t="shared" si="72"/>
        <v>-</v>
      </c>
      <c r="BG84" s="900" t="str">
        <f t="shared" si="72"/>
        <v>-</v>
      </c>
      <c r="BH84" s="900" t="str">
        <f t="shared" si="72"/>
        <v>-</v>
      </c>
      <c r="BI84" s="900" t="str">
        <f t="shared" si="72"/>
        <v>-</v>
      </c>
      <c r="BJ84" s="900" t="str">
        <f t="shared" si="72"/>
        <v>-</v>
      </c>
      <c r="BK84" s="900" t="str">
        <f t="shared" si="72"/>
        <v>-</v>
      </c>
      <c r="BL84" s="900" t="str">
        <f t="shared" si="72"/>
        <v>-</v>
      </c>
      <c r="BM84" s="900" t="str">
        <f t="shared" si="72"/>
        <v>-</v>
      </c>
      <c r="BN84" s="900" t="str">
        <f t="shared" si="72"/>
        <v>-</v>
      </c>
      <c r="BO84" s="900" t="str">
        <f t="shared" si="72"/>
        <v>-</v>
      </c>
      <c r="BP84" s="900" t="str">
        <f t="shared" si="72"/>
        <v>-</v>
      </c>
      <c r="BQ84" s="900" t="str">
        <f t="shared" ref="BQ84:BV84" si="73">IFERROR(IF(BQ76="-","-",IF(BQ$37=0,BQ81*BQ82*BQ$34*(BQ$18-BQ$35)/BQ$18,BQ81*BQ82*BQ$34*(BQ$18-BQ$35)/BQ$15)),"-")</f>
        <v>-</v>
      </c>
      <c r="BR84" s="900" t="str">
        <f t="shared" si="73"/>
        <v>-</v>
      </c>
      <c r="BS84" s="900" t="str">
        <f t="shared" si="73"/>
        <v>-</v>
      </c>
      <c r="BT84" s="900" t="str">
        <f t="shared" si="73"/>
        <v>-</v>
      </c>
      <c r="BU84" s="900" t="str">
        <f t="shared" si="73"/>
        <v>-</v>
      </c>
      <c r="BV84" s="900" t="str">
        <f t="shared" si="73"/>
        <v>-</v>
      </c>
      <c r="BW84" s="492"/>
    </row>
    <row r="85" spans="1:75" ht="12.95" customHeight="1">
      <c r="A85" s="216"/>
      <c r="B85" s="484"/>
      <c r="C85" s="861" t="s">
        <v>72</v>
      </c>
      <c r="D85" s="862"/>
      <c r="E85" s="863"/>
      <c r="F85" s="863"/>
      <c r="G85" s="863"/>
      <c r="H85" s="863"/>
      <c r="I85" s="863"/>
      <c r="J85" s="863"/>
      <c r="K85" s="863"/>
      <c r="L85" s="863"/>
      <c r="M85" s="863"/>
      <c r="N85" s="863"/>
      <c r="O85" s="863"/>
      <c r="P85" s="863"/>
      <c r="Q85" s="863"/>
      <c r="R85" s="863"/>
      <c r="S85" s="863"/>
      <c r="T85" s="863"/>
      <c r="U85" s="863"/>
      <c r="V85" s="863"/>
      <c r="W85" s="863"/>
      <c r="X85" s="863"/>
      <c r="Y85" s="863"/>
      <c r="Z85" s="863"/>
      <c r="AA85" s="863"/>
      <c r="AB85" s="863"/>
      <c r="AC85" s="863"/>
      <c r="AD85" s="863"/>
      <c r="AE85" s="863"/>
      <c r="AF85" s="863"/>
      <c r="AG85" s="863"/>
      <c r="AH85" s="863"/>
      <c r="AI85" s="863"/>
      <c r="AJ85" s="863"/>
      <c r="AK85" s="863"/>
      <c r="AL85" s="863"/>
      <c r="AM85" s="863"/>
      <c r="AN85" s="863"/>
      <c r="AO85" s="863"/>
      <c r="AP85" s="863"/>
      <c r="AQ85" s="863"/>
      <c r="AR85" s="863"/>
      <c r="AS85" s="863"/>
      <c r="AT85" s="863"/>
      <c r="AU85" s="863"/>
      <c r="AV85" s="863"/>
      <c r="AW85" s="863"/>
      <c r="AX85" s="863"/>
      <c r="AY85" s="863"/>
      <c r="AZ85" s="863"/>
      <c r="BA85" s="863"/>
      <c r="BB85" s="863"/>
      <c r="BC85" s="863"/>
      <c r="BD85" s="863"/>
      <c r="BE85" s="863"/>
      <c r="BF85" s="863"/>
      <c r="BG85" s="863"/>
      <c r="BH85" s="863"/>
      <c r="BI85" s="863"/>
      <c r="BJ85" s="863"/>
      <c r="BK85" s="863"/>
      <c r="BL85" s="863"/>
      <c r="BM85" s="863"/>
      <c r="BN85" s="863"/>
      <c r="BO85" s="863"/>
      <c r="BP85" s="863"/>
      <c r="BQ85" s="863"/>
      <c r="BR85" s="863"/>
      <c r="BS85" s="863"/>
      <c r="BT85" s="863"/>
      <c r="BU85" s="863"/>
      <c r="BV85" s="863"/>
      <c r="BW85" s="483"/>
    </row>
    <row r="86" spans="1:75" ht="12.95" customHeight="1">
      <c r="A86" s="216"/>
      <c r="B86" s="484"/>
      <c r="C86" s="457" t="s">
        <v>91</v>
      </c>
      <c r="D86" s="485" t="s">
        <v>82</v>
      </c>
      <c r="E86" s="10" t="s">
        <v>20</v>
      </c>
      <c r="F86" s="10" t="s">
        <v>20</v>
      </c>
      <c r="G86" s="10" t="s">
        <v>20</v>
      </c>
      <c r="H86" s="10" t="s">
        <v>20</v>
      </c>
      <c r="I86" s="10" t="s">
        <v>20</v>
      </c>
      <c r="J86" s="10" t="s">
        <v>20</v>
      </c>
      <c r="K86" s="10" t="s">
        <v>20</v>
      </c>
      <c r="L86" s="10" t="s">
        <v>20</v>
      </c>
      <c r="M86" s="10" t="s">
        <v>20</v>
      </c>
      <c r="N86" s="10" t="s">
        <v>20</v>
      </c>
      <c r="O86" s="10" t="s">
        <v>20</v>
      </c>
      <c r="P86" s="10" t="s">
        <v>20</v>
      </c>
      <c r="Q86" s="10" t="s">
        <v>20</v>
      </c>
      <c r="R86" s="10" t="s">
        <v>20</v>
      </c>
      <c r="S86" s="10" t="s">
        <v>20</v>
      </c>
      <c r="T86" s="10" t="s">
        <v>20</v>
      </c>
      <c r="U86" s="10" t="s">
        <v>20</v>
      </c>
      <c r="V86" s="10" t="s">
        <v>20</v>
      </c>
      <c r="W86" s="10" t="s">
        <v>20</v>
      </c>
      <c r="X86" s="10" t="s">
        <v>20</v>
      </c>
      <c r="Y86" s="10" t="s">
        <v>20</v>
      </c>
      <c r="Z86" s="10" t="s">
        <v>20</v>
      </c>
      <c r="AA86" s="10" t="s">
        <v>20</v>
      </c>
      <c r="AB86" s="10" t="s">
        <v>20</v>
      </c>
      <c r="AC86" s="10" t="s">
        <v>20</v>
      </c>
      <c r="AD86" s="10" t="s">
        <v>20</v>
      </c>
      <c r="AE86" s="10" t="s">
        <v>20</v>
      </c>
      <c r="AF86" s="10" t="s">
        <v>20</v>
      </c>
      <c r="AG86" s="10" t="s">
        <v>20</v>
      </c>
      <c r="AH86" s="10" t="s">
        <v>20</v>
      </c>
      <c r="AI86" s="10" t="s">
        <v>20</v>
      </c>
      <c r="AJ86" s="10" t="s">
        <v>20</v>
      </c>
      <c r="AK86" s="10" t="s">
        <v>20</v>
      </c>
      <c r="AL86" s="10" t="s">
        <v>20</v>
      </c>
      <c r="AM86" s="10" t="s">
        <v>20</v>
      </c>
      <c r="AN86" s="10" t="s">
        <v>20</v>
      </c>
      <c r="AO86" s="10" t="s">
        <v>20</v>
      </c>
      <c r="AP86" s="10" t="s">
        <v>20</v>
      </c>
      <c r="AQ86" s="10" t="s">
        <v>20</v>
      </c>
      <c r="AR86" s="10" t="s">
        <v>20</v>
      </c>
      <c r="AS86" s="10" t="s">
        <v>20</v>
      </c>
      <c r="AT86" s="10" t="s">
        <v>20</v>
      </c>
      <c r="AU86" s="10" t="s">
        <v>20</v>
      </c>
      <c r="AV86" s="10" t="s">
        <v>20</v>
      </c>
      <c r="AW86" s="10" t="s">
        <v>20</v>
      </c>
      <c r="AX86" s="10" t="s">
        <v>20</v>
      </c>
      <c r="AY86" s="10" t="s">
        <v>20</v>
      </c>
      <c r="AZ86" s="10" t="s">
        <v>20</v>
      </c>
      <c r="BA86" s="10" t="s">
        <v>20</v>
      </c>
      <c r="BB86" s="10" t="s">
        <v>20</v>
      </c>
      <c r="BC86" s="10" t="s">
        <v>20</v>
      </c>
      <c r="BD86" s="10" t="s">
        <v>20</v>
      </c>
      <c r="BE86" s="10" t="s">
        <v>20</v>
      </c>
      <c r="BF86" s="10" t="s">
        <v>20</v>
      </c>
      <c r="BG86" s="10" t="s">
        <v>20</v>
      </c>
      <c r="BH86" s="10" t="s">
        <v>20</v>
      </c>
      <c r="BI86" s="10" t="s">
        <v>20</v>
      </c>
      <c r="BJ86" s="10" t="s">
        <v>20</v>
      </c>
      <c r="BK86" s="10" t="s">
        <v>20</v>
      </c>
      <c r="BL86" s="10" t="s">
        <v>20</v>
      </c>
      <c r="BM86" s="10" t="s">
        <v>20</v>
      </c>
      <c r="BN86" s="10" t="s">
        <v>20</v>
      </c>
      <c r="BO86" s="10" t="s">
        <v>20</v>
      </c>
      <c r="BP86" s="10" t="s">
        <v>20</v>
      </c>
      <c r="BQ86" s="10" t="s">
        <v>20</v>
      </c>
      <c r="BR86" s="10" t="s">
        <v>20</v>
      </c>
      <c r="BS86" s="10" t="s">
        <v>20</v>
      </c>
      <c r="BT86" s="10" t="s">
        <v>20</v>
      </c>
      <c r="BU86" s="10" t="s">
        <v>20</v>
      </c>
      <c r="BV86" s="10" t="s">
        <v>20</v>
      </c>
      <c r="BW86" s="494"/>
    </row>
    <row r="87" spans="1:75" ht="12.95" customHeight="1">
      <c r="A87" s="216"/>
      <c r="B87" s="484"/>
      <c r="C87" s="457" t="s">
        <v>5</v>
      </c>
      <c r="D87" s="485" t="s">
        <v>82</v>
      </c>
      <c r="E87" s="487" t="str">
        <f t="shared" ref="E87:AJ87" si="74">IFERROR(VLOOKUP(E86,$CB$241:$CC$273,2,FALSE),"-")</f>
        <v>-</v>
      </c>
      <c r="F87" s="487" t="str">
        <f t="shared" si="74"/>
        <v>-</v>
      </c>
      <c r="G87" s="487" t="str">
        <f t="shared" si="74"/>
        <v>-</v>
      </c>
      <c r="H87" s="487" t="str">
        <f t="shared" si="74"/>
        <v>-</v>
      </c>
      <c r="I87" s="487" t="str">
        <f t="shared" si="74"/>
        <v>-</v>
      </c>
      <c r="J87" s="487" t="str">
        <f t="shared" si="74"/>
        <v>-</v>
      </c>
      <c r="K87" s="487" t="str">
        <f t="shared" si="74"/>
        <v>-</v>
      </c>
      <c r="L87" s="487" t="str">
        <f t="shared" si="74"/>
        <v>-</v>
      </c>
      <c r="M87" s="487" t="str">
        <f t="shared" si="74"/>
        <v>-</v>
      </c>
      <c r="N87" s="487" t="str">
        <f t="shared" si="74"/>
        <v>-</v>
      </c>
      <c r="O87" s="487" t="str">
        <f t="shared" si="74"/>
        <v>-</v>
      </c>
      <c r="P87" s="487" t="str">
        <f t="shared" si="74"/>
        <v>-</v>
      </c>
      <c r="Q87" s="487" t="str">
        <f t="shared" si="74"/>
        <v>-</v>
      </c>
      <c r="R87" s="487" t="str">
        <f t="shared" si="74"/>
        <v>-</v>
      </c>
      <c r="S87" s="487" t="str">
        <f t="shared" si="74"/>
        <v>-</v>
      </c>
      <c r="T87" s="487" t="str">
        <f t="shared" si="74"/>
        <v>-</v>
      </c>
      <c r="U87" s="487" t="str">
        <f t="shared" si="74"/>
        <v>-</v>
      </c>
      <c r="V87" s="487" t="str">
        <f t="shared" si="74"/>
        <v>-</v>
      </c>
      <c r="W87" s="487" t="str">
        <f t="shared" si="74"/>
        <v>-</v>
      </c>
      <c r="X87" s="487" t="str">
        <f t="shared" si="74"/>
        <v>-</v>
      </c>
      <c r="Y87" s="487" t="str">
        <f t="shared" si="74"/>
        <v>-</v>
      </c>
      <c r="Z87" s="487" t="str">
        <f t="shared" si="74"/>
        <v>-</v>
      </c>
      <c r="AA87" s="487" t="str">
        <f t="shared" si="74"/>
        <v>-</v>
      </c>
      <c r="AB87" s="487" t="str">
        <f t="shared" si="74"/>
        <v>-</v>
      </c>
      <c r="AC87" s="487" t="str">
        <f t="shared" si="74"/>
        <v>-</v>
      </c>
      <c r="AD87" s="487" t="str">
        <f t="shared" si="74"/>
        <v>-</v>
      </c>
      <c r="AE87" s="487" t="str">
        <f t="shared" si="74"/>
        <v>-</v>
      </c>
      <c r="AF87" s="487" t="str">
        <f t="shared" si="74"/>
        <v>-</v>
      </c>
      <c r="AG87" s="487" t="str">
        <f t="shared" si="74"/>
        <v>-</v>
      </c>
      <c r="AH87" s="487" t="str">
        <f t="shared" si="74"/>
        <v>-</v>
      </c>
      <c r="AI87" s="487" t="str">
        <f t="shared" si="74"/>
        <v>-</v>
      </c>
      <c r="AJ87" s="487" t="str">
        <f t="shared" si="74"/>
        <v>-</v>
      </c>
      <c r="AK87" s="487" t="str">
        <f t="shared" ref="AK87:BP87" si="75">IFERROR(VLOOKUP(AK86,$CB$241:$CC$273,2,FALSE),"-")</f>
        <v>-</v>
      </c>
      <c r="AL87" s="487" t="str">
        <f t="shared" si="75"/>
        <v>-</v>
      </c>
      <c r="AM87" s="487" t="str">
        <f t="shared" si="75"/>
        <v>-</v>
      </c>
      <c r="AN87" s="487" t="str">
        <f t="shared" si="75"/>
        <v>-</v>
      </c>
      <c r="AO87" s="487" t="str">
        <f t="shared" si="75"/>
        <v>-</v>
      </c>
      <c r="AP87" s="487" t="str">
        <f t="shared" si="75"/>
        <v>-</v>
      </c>
      <c r="AQ87" s="487" t="str">
        <f t="shared" si="75"/>
        <v>-</v>
      </c>
      <c r="AR87" s="487" t="str">
        <f t="shared" si="75"/>
        <v>-</v>
      </c>
      <c r="AS87" s="487" t="str">
        <f t="shared" si="75"/>
        <v>-</v>
      </c>
      <c r="AT87" s="487" t="str">
        <f t="shared" si="75"/>
        <v>-</v>
      </c>
      <c r="AU87" s="487" t="str">
        <f t="shared" si="75"/>
        <v>-</v>
      </c>
      <c r="AV87" s="487" t="str">
        <f t="shared" si="75"/>
        <v>-</v>
      </c>
      <c r="AW87" s="487" t="str">
        <f t="shared" si="75"/>
        <v>-</v>
      </c>
      <c r="AX87" s="487" t="str">
        <f t="shared" si="75"/>
        <v>-</v>
      </c>
      <c r="AY87" s="487" t="str">
        <f t="shared" si="75"/>
        <v>-</v>
      </c>
      <c r="AZ87" s="487" t="str">
        <f t="shared" si="75"/>
        <v>-</v>
      </c>
      <c r="BA87" s="487" t="str">
        <f t="shared" si="75"/>
        <v>-</v>
      </c>
      <c r="BB87" s="487" t="str">
        <f t="shared" si="75"/>
        <v>-</v>
      </c>
      <c r="BC87" s="487" t="str">
        <f t="shared" si="75"/>
        <v>-</v>
      </c>
      <c r="BD87" s="487" t="str">
        <f t="shared" si="75"/>
        <v>-</v>
      </c>
      <c r="BE87" s="487" t="str">
        <f t="shared" si="75"/>
        <v>-</v>
      </c>
      <c r="BF87" s="487" t="str">
        <f t="shared" si="75"/>
        <v>-</v>
      </c>
      <c r="BG87" s="487" t="str">
        <f t="shared" si="75"/>
        <v>-</v>
      </c>
      <c r="BH87" s="487" t="str">
        <f t="shared" si="75"/>
        <v>-</v>
      </c>
      <c r="BI87" s="487" t="str">
        <f t="shared" si="75"/>
        <v>-</v>
      </c>
      <c r="BJ87" s="487" t="str">
        <f t="shared" si="75"/>
        <v>-</v>
      </c>
      <c r="BK87" s="487" t="str">
        <f t="shared" si="75"/>
        <v>-</v>
      </c>
      <c r="BL87" s="487" t="str">
        <f t="shared" si="75"/>
        <v>-</v>
      </c>
      <c r="BM87" s="487" t="str">
        <f t="shared" si="75"/>
        <v>-</v>
      </c>
      <c r="BN87" s="487" t="str">
        <f t="shared" si="75"/>
        <v>-</v>
      </c>
      <c r="BO87" s="487" t="str">
        <f t="shared" si="75"/>
        <v>-</v>
      </c>
      <c r="BP87" s="487" t="str">
        <f t="shared" si="75"/>
        <v>-</v>
      </c>
      <c r="BQ87" s="487" t="str">
        <f t="shared" ref="BQ87:BV87" si="76">IFERROR(VLOOKUP(BQ86,$CB$241:$CC$273,2,FALSE),"-")</f>
        <v>-</v>
      </c>
      <c r="BR87" s="487" t="str">
        <f t="shared" si="76"/>
        <v>-</v>
      </c>
      <c r="BS87" s="487" t="str">
        <f t="shared" si="76"/>
        <v>-</v>
      </c>
      <c r="BT87" s="487" t="str">
        <f t="shared" si="76"/>
        <v>-</v>
      </c>
      <c r="BU87" s="487" t="str">
        <f t="shared" si="76"/>
        <v>-</v>
      </c>
      <c r="BV87" s="487" t="str">
        <f t="shared" si="76"/>
        <v>-</v>
      </c>
      <c r="BW87" s="488"/>
    </row>
    <row r="88" spans="1:75" ht="12.95" customHeight="1">
      <c r="A88" s="216"/>
      <c r="B88" s="484"/>
      <c r="C88" s="457" t="s">
        <v>90</v>
      </c>
      <c r="D88" s="476" t="s">
        <v>5</v>
      </c>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460"/>
    </row>
    <row r="89" spans="1:75" ht="12.95" customHeight="1">
      <c r="A89" s="216"/>
      <c r="B89" s="484"/>
      <c r="C89" s="457" t="s">
        <v>165</v>
      </c>
      <c r="D89" s="485" t="s">
        <v>82</v>
      </c>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460"/>
    </row>
    <row r="90" spans="1:75" ht="12.95" customHeight="1">
      <c r="A90" s="216"/>
      <c r="B90" s="484"/>
      <c r="C90" s="457" t="s">
        <v>115</v>
      </c>
      <c r="D90" s="476" t="s">
        <v>21</v>
      </c>
      <c r="E90" s="491">
        <f t="shared" ref="E90:AJ90" si="77">IFERROR(VLOOKUP(E86,$CB$241:$CD$273,3,FALSE),"-")</f>
        <v>0</v>
      </c>
      <c r="F90" s="491">
        <f t="shared" si="77"/>
        <v>0</v>
      </c>
      <c r="G90" s="491">
        <f t="shared" si="77"/>
        <v>0</v>
      </c>
      <c r="H90" s="491">
        <f t="shared" si="77"/>
        <v>0</v>
      </c>
      <c r="I90" s="491">
        <f t="shared" si="77"/>
        <v>0</v>
      </c>
      <c r="J90" s="491">
        <f t="shared" si="77"/>
        <v>0</v>
      </c>
      <c r="K90" s="491">
        <f t="shared" si="77"/>
        <v>0</v>
      </c>
      <c r="L90" s="491">
        <f t="shared" si="77"/>
        <v>0</v>
      </c>
      <c r="M90" s="491">
        <f t="shared" si="77"/>
        <v>0</v>
      </c>
      <c r="N90" s="491">
        <f t="shared" si="77"/>
        <v>0</v>
      </c>
      <c r="O90" s="491">
        <f t="shared" si="77"/>
        <v>0</v>
      </c>
      <c r="P90" s="491">
        <f t="shared" si="77"/>
        <v>0</v>
      </c>
      <c r="Q90" s="491">
        <f t="shared" si="77"/>
        <v>0</v>
      </c>
      <c r="R90" s="491">
        <f t="shared" si="77"/>
        <v>0</v>
      </c>
      <c r="S90" s="491">
        <f t="shared" si="77"/>
        <v>0</v>
      </c>
      <c r="T90" s="491">
        <f t="shared" si="77"/>
        <v>0</v>
      </c>
      <c r="U90" s="491">
        <f t="shared" si="77"/>
        <v>0</v>
      </c>
      <c r="V90" s="491">
        <f t="shared" si="77"/>
        <v>0</v>
      </c>
      <c r="W90" s="491">
        <f t="shared" si="77"/>
        <v>0</v>
      </c>
      <c r="X90" s="491">
        <f t="shared" si="77"/>
        <v>0</v>
      </c>
      <c r="Y90" s="491">
        <f t="shared" si="77"/>
        <v>0</v>
      </c>
      <c r="Z90" s="491">
        <f t="shared" si="77"/>
        <v>0</v>
      </c>
      <c r="AA90" s="491">
        <f t="shared" si="77"/>
        <v>0</v>
      </c>
      <c r="AB90" s="491">
        <f t="shared" si="77"/>
        <v>0</v>
      </c>
      <c r="AC90" s="491">
        <f t="shared" si="77"/>
        <v>0</v>
      </c>
      <c r="AD90" s="491">
        <f t="shared" si="77"/>
        <v>0</v>
      </c>
      <c r="AE90" s="491">
        <f t="shared" si="77"/>
        <v>0</v>
      </c>
      <c r="AF90" s="491">
        <f t="shared" si="77"/>
        <v>0</v>
      </c>
      <c r="AG90" s="491">
        <f t="shared" si="77"/>
        <v>0</v>
      </c>
      <c r="AH90" s="491">
        <f t="shared" si="77"/>
        <v>0</v>
      </c>
      <c r="AI90" s="491">
        <f t="shared" si="77"/>
        <v>0</v>
      </c>
      <c r="AJ90" s="491">
        <f t="shared" si="77"/>
        <v>0</v>
      </c>
      <c r="AK90" s="491">
        <f t="shared" ref="AK90:BP90" si="78">IFERROR(VLOOKUP(AK86,$CB$241:$CD$273,3,FALSE),"-")</f>
        <v>0</v>
      </c>
      <c r="AL90" s="491">
        <f t="shared" si="78"/>
        <v>0</v>
      </c>
      <c r="AM90" s="491">
        <f t="shared" si="78"/>
        <v>0</v>
      </c>
      <c r="AN90" s="491">
        <f t="shared" si="78"/>
        <v>0</v>
      </c>
      <c r="AO90" s="491">
        <f t="shared" si="78"/>
        <v>0</v>
      </c>
      <c r="AP90" s="491">
        <f t="shared" si="78"/>
        <v>0</v>
      </c>
      <c r="AQ90" s="491">
        <f t="shared" si="78"/>
        <v>0</v>
      </c>
      <c r="AR90" s="491">
        <f t="shared" si="78"/>
        <v>0</v>
      </c>
      <c r="AS90" s="491">
        <f t="shared" si="78"/>
        <v>0</v>
      </c>
      <c r="AT90" s="491">
        <f t="shared" si="78"/>
        <v>0</v>
      </c>
      <c r="AU90" s="491">
        <f t="shared" si="78"/>
        <v>0</v>
      </c>
      <c r="AV90" s="491">
        <f t="shared" si="78"/>
        <v>0</v>
      </c>
      <c r="AW90" s="491">
        <f t="shared" si="78"/>
        <v>0</v>
      </c>
      <c r="AX90" s="491">
        <f t="shared" si="78"/>
        <v>0</v>
      </c>
      <c r="AY90" s="491">
        <f t="shared" si="78"/>
        <v>0</v>
      </c>
      <c r="AZ90" s="491">
        <f t="shared" si="78"/>
        <v>0</v>
      </c>
      <c r="BA90" s="491">
        <f t="shared" si="78"/>
        <v>0</v>
      </c>
      <c r="BB90" s="491">
        <f t="shared" si="78"/>
        <v>0</v>
      </c>
      <c r="BC90" s="491">
        <f t="shared" si="78"/>
        <v>0</v>
      </c>
      <c r="BD90" s="491">
        <f t="shared" si="78"/>
        <v>0</v>
      </c>
      <c r="BE90" s="491">
        <f t="shared" si="78"/>
        <v>0</v>
      </c>
      <c r="BF90" s="491">
        <f t="shared" si="78"/>
        <v>0</v>
      </c>
      <c r="BG90" s="491">
        <f t="shared" si="78"/>
        <v>0</v>
      </c>
      <c r="BH90" s="491">
        <f t="shared" si="78"/>
        <v>0</v>
      </c>
      <c r="BI90" s="491">
        <f t="shared" si="78"/>
        <v>0</v>
      </c>
      <c r="BJ90" s="491">
        <f t="shared" si="78"/>
        <v>0</v>
      </c>
      <c r="BK90" s="491">
        <f t="shared" si="78"/>
        <v>0</v>
      </c>
      <c r="BL90" s="491">
        <f t="shared" si="78"/>
        <v>0</v>
      </c>
      <c r="BM90" s="491">
        <f t="shared" si="78"/>
        <v>0</v>
      </c>
      <c r="BN90" s="491">
        <f t="shared" si="78"/>
        <v>0</v>
      </c>
      <c r="BO90" s="491">
        <f t="shared" si="78"/>
        <v>0</v>
      </c>
      <c r="BP90" s="491">
        <f t="shared" si="78"/>
        <v>0</v>
      </c>
      <c r="BQ90" s="491">
        <f t="shared" ref="BQ90:BV90" si="79">IFERROR(VLOOKUP(BQ86,$CB$241:$CD$273,3,FALSE),"-")</f>
        <v>0</v>
      </c>
      <c r="BR90" s="491">
        <f t="shared" si="79"/>
        <v>0</v>
      </c>
      <c r="BS90" s="491">
        <f t="shared" si="79"/>
        <v>0</v>
      </c>
      <c r="BT90" s="491">
        <f t="shared" si="79"/>
        <v>0</v>
      </c>
      <c r="BU90" s="491">
        <f t="shared" si="79"/>
        <v>0</v>
      </c>
      <c r="BV90" s="491">
        <f t="shared" si="79"/>
        <v>0</v>
      </c>
      <c r="BW90" s="492"/>
    </row>
    <row r="91" spans="1:75" ht="12.95" customHeight="1" outlineLevel="1">
      <c r="A91" s="216"/>
      <c r="B91" s="484"/>
      <c r="C91" s="457" t="s">
        <v>3496</v>
      </c>
      <c r="D91" s="476" t="s">
        <v>99</v>
      </c>
      <c r="E91" s="491">
        <f>IFERROR(E88*E90,"-")</f>
        <v>0</v>
      </c>
      <c r="F91" s="491">
        <f t="shared" ref="F91:BQ91" si="80">IFERROR(F88*F90,"-")</f>
        <v>0</v>
      </c>
      <c r="G91" s="491">
        <f t="shared" si="80"/>
        <v>0</v>
      </c>
      <c r="H91" s="491">
        <f t="shared" si="80"/>
        <v>0</v>
      </c>
      <c r="I91" s="491">
        <f t="shared" si="80"/>
        <v>0</v>
      </c>
      <c r="J91" s="491">
        <f t="shared" si="80"/>
        <v>0</v>
      </c>
      <c r="K91" s="491">
        <f t="shared" si="80"/>
        <v>0</v>
      </c>
      <c r="L91" s="491">
        <f t="shared" si="80"/>
        <v>0</v>
      </c>
      <c r="M91" s="491">
        <f t="shared" si="80"/>
        <v>0</v>
      </c>
      <c r="N91" s="491">
        <f t="shared" si="80"/>
        <v>0</v>
      </c>
      <c r="O91" s="491">
        <f t="shared" si="80"/>
        <v>0</v>
      </c>
      <c r="P91" s="491">
        <f t="shared" si="80"/>
        <v>0</v>
      </c>
      <c r="Q91" s="491">
        <f t="shared" si="80"/>
        <v>0</v>
      </c>
      <c r="R91" s="491">
        <f t="shared" si="80"/>
        <v>0</v>
      </c>
      <c r="S91" s="491">
        <f t="shared" si="80"/>
        <v>0</v>
      </c>
      <c r="T91" s="491">
        <f t="shared" si="80"/>
        <v>0</v>
      </c>
      <c r="U91" s="491">
        <f t="shared" si="80"/>
        <v>0</v>
      </c>
      <c r="V91" s="491">
        <f t="shared" si="80"/>
        <v>0</v>
      </c>
      <c r="W91" s="491">
        <f t="shared" si="80"/>
        <v>0</v>
      </c>
      <c r="X91" s="491">
        <f t="shared" si="80"/>
        <v>0</v>
      </c>
      <c r="Y91" s="491">
        <f t="shared" si="80"/>
        <v>0</v>
      </c>
      <c r="Z91" s="491">
        <f t="shared" si="80"/>
        <v>0</v>
      </c>
      <c r="AA91" s="491">
        <f t="shared" si="80"/>
        <v>0</v>
      </c>
      <c r="AB91" s="491">
        <f t="shared" si="80"/>
        <v>0</v>
      </c>
      <c r="AC91" s="491">
        <f t="shared" si="80"/>
        <v>0</v>
      </c>
      <c r="AD91" s="491">
        <f t="shared" si="80"/>
        <v>0</v>
      </c>
      <c r="AE91" s="491">
        <f t="shared" si="80"/>
        <v>0</v>
      </c>
      <c r="AF91" s="491">
        <f t="shared" si="80"/>
        <v>0</v>
      </c>
      <c r="AG91" s="491">
        <f t="shared" si="80"/>
        <v>0</v>
      </c>
      <c r="AH91" s="491">
        <f t="shared" si="80"/>
        <v>0</v>
      </c>
      <c r="AI91" s="491">
        <f t="shared" si="80"/>
        <v>0</v>
      </c>
      <c r="AJ91" s="491">
        <f t="shared" si="80"/>
        <v>0</v>
      </c>
      <c r="AK91" s="491">
        <f t="shared" si="80"/>
        <v>0</v>
      </c>
      <c r="AL91" s="491">
        <f t="shared" si="80"/>
        <v>0</v>
      </c>
      <c r="AM91" s="491">
        <f t="shared" si="80"/>
        <v>0</v>
      </c>
      <c r="AN91" s="491">
        <f t="shared" si="80"/>
        <v>0</v>
      </c>
      <c r="AO91" s="491">
        <f t="shared" si="80"/>
        <v>0</v>
      </c>
      <c r="AP91" s="491">
        <f t="shared" si="80"/>
        <v>0</v>
      </c>
      <c r="AQ91" s="491">
        <f t="shared" si="80"/>
        <v>0</v>
      </c>
      <c r="AR91" s="491">
        <f t="shared" si="80"/>
        <v>0</v>
      </c>
      <c r="AS91" s="491">
        <f t="shared" si="80"/>
        <v>0</v>
      </c>
      <c r="AT91" s="491">
        <f t="shared" si="80"/>
        <v>0</v>
      </c>
      <c r="AU91" s="491">
        <f t="shared" si="80"/>
        <v>0</v>
      </c>
      <c r="AV91" s="491">
        <f t="shared" si="80"/>
        <v>0</v>
      </c>
      <c r="AW91" s="491">
        <f t="shared" si="80"/>
        <v>0</v>
      </c>
      <c r="AX91" s="491">
        <f t="shared" si="80"/>
        <v>0</v>
      </c>
      <c r="AY91" s="491">
        <f t="shared" si="80"/>
        <v>0</v>
      </c>
      <c r="AZ91" s="491">
        <f t="shared" si="80"/>
        <v>0</v>
      </c>
      <c r="BA91" s="491">
        <f t="shared" si="80"/>
        <v>0</v>
      </c>
      <c r="BB91" s="491">
        <f t="shared" si="80"/>
        <v>0</v>
      </c>
      <c r="BC91" s="491">
        <f t="shared" si="80"/>
        <v>0</v>
      </c>
      <c r="BD91" s="491">
        <f t="shared" si="80"/>
        <v>0</v>
      </c>
      <c r="BE91" s="491">
        <f t="shared" si="80"/>
        <v>0</v>
      </c>
      <c r="BF91" s="491">
        <f t="shared" si="80"/>
        <v>0</v>
      </c>
      <c r="BG91" s="491">
        <f t="shared" si="80"/>
        <v>0</v>
      </c>
      <c r="BH91" s="491">
        <f t="shared" si="80"/>
        <v>0</v>
      </c>
      <c r="BI91" s="491">
        <f t="shared" si="80"/>
        <v>0</v>
      </c>
      <c r="BJ91" s="491">
        <f t="shared" si="80"/>
        <v>0</v>
      </c>
      <c r="BK91" s="491">
        <f t="shared" si="80"/>
        <v>0</v>
      </c>
      <c r="BL91" s="491">
        <f t="shared" si="80"/>
        <v>0</v>
      </c>
      <c r="BM91" s="491">
        <f t="shared" si="80"/>
        <v>0</v>
      </c>
      <c r="BN91" s="491">
        <f t="shared" si="80"/>
        <v>0</v>
      </c>
      <c r="BO91" s="491">
        <f t="shared" si="80"/>
        <v>0</v>
      </c>
      <c r="BP91" s="491">
        <f t="shared" si="80"/>
        <v>0</v>
      </c>
      <c r="BQ91" s="491">
        <f t="shared" si="80"/>
        <v>0</v>
      </c>
      <c r="BR91" s="491">
        <f>IFERROR(BR88*BR90,"-")</f>
        <v>0</v>
      </c>
      <c r="BS91" s="491">
        <f>IFERROR(BS88*BS90,"-")</f>
        <v>0</v>
      </c>
      <c r="BT91" s="491">
        <f>IFERROR(BT88*BT90,"-")</f>
        <v>0</v>
      </c>
      <c r="BU91" s="491">
        <f>IFERROR(BU88*BU90,"-")</f>
        <v>0</v>
      </c>
      <c r="BV91" s="491">
        <f>IFERROR(BV88*BV90,"-")</f>
        <v>0</v>
      </c>
      <c r="BW91" s="492"/>
    </row>
    <row r="92" spans="1:75" ht="12.95" customHeight="1">
      <c r="A92" s="216"/>
      <c r="B92" s="484"/>
      <c r="C92" s="457" t="s">
        <v>222</v>
      </c>
      <c r="D92" s="476" t="s">
        <v>226</v>
      </c>
      <c r="E92" s="495">
        <f t="shared" ref="E92:AJ92" si="81">IFERROR(VLOOKUP(E86,$CB$241:$CF$273,5,FALSE),"-")</f>
        <v>0</v>
      </c>
      <c r="F92" s="495">
        <f t="shared" si="81"/>
        <v>0</v>
      </c>
      <c r="G92" s="495">
        <f t="shared" si="81"/>
        <v>0</v>
      </c>
      <c r="H92" s="495">
        <f t="shared" si="81"/>
        <v>0</v>
      </c>
      <c r="I92" s="495">
        <f t="shared" si="81"/>
        <v>0</v>
      </c>
      <c r="J92" s="495">
        <f t="shared" si="81"/>
        <v>0</v>
      </c>
      <c r="K92" s="495">
        <f t="shared" si="81"/>
        <v>0</v>
      </c>
      <c r="L92" s="495">
        <f t="shared" si="81"/>
        <v>0</v>
      </c>
      <c r="M92" s="495">
        <f t="shared" si="81"/>
        <v>0</v>
      </c>
      <c r="N92" s="495">
        <f t="shared" si="81"/>
        <v>0</v>
      </c>
      <c r="O92" s="495">
        <f t="shared" si="81"/>
        <v>0</v>
      </c>
      <c r="P92" s="495">
        <f t="shared" si="81"/>
        <v>0</v>
      </c>
      <c r="Q92" s="495">
        <f t="shared" si="81"/>
        <v>0</v>
      </c>
      <c r="R92" s="495">
        <f t="shared" si="81"/>
        <v>0</v>
      </c>
      <c r="S92" s="495">
        <f t="shared" si="81"/>
        <v>0</v>
      </c>
      <c r="T92" s="495">
        <f t="shared" si="81"/>
        <v>0</v>
      </c>
      <c r="U92" s="495">
        <f t="shared" si="81"/>
        <v>0</v>
      </c>
      <c r="V92" s="495">
        <f t="shared" si="81"/>
        <v>0</v>
      </c>
      <c r="W92" s="495">
        <f t="shared" si="81"/>
        <v>0</v>
      </c>
      <c r="X92" s="495">
        <f t="shared" si="81"/>
        <v>0</v>
      </c>
      <c r="Y92" s="495">
        <f t="shared" si="81"/>
        <v>0</v>
      </c>
      <c r="Z92" s="495">
        <f t="shared" si="81"/>
        <v>0</v>
      </c>
      <c r="AA92" s="495">
        <f t="shared" si="81"/>
        <v>0</v>
      </c>
      <c r="AB92" s="495">
        <f t="shared" si="81"/>
        <v>0</v>
      </c>
      <c r="AC92" s="495">
        <f t="shared" si="81"/>
        <v>0</v>
      </c>
      <c r="AD92" s="495">
        <f t="shared" si="81"/>
        <v>0</v>
      </c>
      <c r="AE92" s="495">
        <f t="shared" si="81"/>
        <v>0</v>
      </c>
      <c r="AF92" s="495">
        <f t="shared" si="81"/>
        <v>0</v>
      </c>
      <c r="AG92" s="495">
        <f t="shared" si="81"/>
        <v>0</v>
      </c>
      <c r="AH92" s="495">
        <f t="shared" si="81"/>
        <v>0</v>
      </c>
      <c r="AI92" s="495">
        <f t="shared" si="81"/>
        <v>0</v>
      </c>
      <c r="AJ92" s="495">
        <f t="shared" si="81"/>
        <v>0</v>
      </c>
      <c r="AK92" s="495">
        <f t="shared" ref="AK92:BP92" si="82">IFERROR(VLOOKUP(AK86,$CB$241:$CF$273,5,FALSE),"-")</f>
        <v>0</v>
      </c>
      <c r="AL92" s="495">
        <f t="shared" si="82"/>
        <v>0</v>
      </c>
      <c r="AM92" s="495">
        <f t="shared" si="82"/>
        <v>0</v>
      </c>
      <c r="AN92" s="495">
        <f t="shared" si="82"/>
        <v>0</v>
      </c>
      <c r="AO92" s="495">
        <f t="shared" si="82"/>
        <v>0</v>
      </c>
      <c r="AP92" s="495">
        <f t="shared" si="82"/>
        <v>0</v>
      </c>
      <c r="AQ92" s="495">
        <f t="shared" si="82"/>
        <v>0</v>
      </c>
      <c r="AR92" s="495">
        <f t="shared" si="82"/>
        <v>0</v>
      </c>
      <c r="AS92" s="495">
        <f t="shared" si="82"/>
        <v>0</v>
      </c>
      <c r="AT92" s="495">
        <f t="shared" si="82"/>
        <v>0</v>
      </c>
      <c r="AU92" s="495">
        <f t="shared" si="82"/>
        <v>0</v>
      </c>
      <c r="AV92" s="495">
        <f t="shared" si="82"/>
        <v>0</v>
      </c>
      <c r="AW92" s="495">
        <f t="shared" si="82"/>
        <v>0</v>
      </c>
      <c r="AX92" s="495">
        <f t="shared" si="82"/>
        <v>0</v>
      </c>
      <c r="AY92" s="495">
        <f t="shared" si="82"/>
        <v>0</v>
      </c>
      <c r="AZ92" s="495">
        <f t="shared" si="82"/>
        <v>0</v>
      </c>
      <c r="BA92" s="495">
        <f t="shared" si="82"/>
        <v>0</v>
      </c>
      <c r="BB92" s="495">
        <f t="shared" si="82"/>
        <v>0</v>
      </c>
      <c r="BC92" s="495">
        <f t="shared" si="82"/>
        <v>0</v>
      </c>
      <c r="BD92" s="495">
        <f t="shared" si="82"/>
        <v>0</v>
      </c>
      <c r="BE92" s="495">
        <f t="shared" si="82"/>
        <v>0</v>
      </c>
      <c r="BF92" s="495">
        <f t="shared" si="82"/>
        <v>0</v>
      </c>
      <c r="BG92" s="495">
        <f t="shared" si="82"/>
        <v>0</v>
      </c>
      <c r="BH92" s="495">
        <f t="shared" si="82"/>
        <v>0</v>
      </c>
      <c r="BI92" s="495">
        <f t="shared" si="82"/>
        <v>0</v>
      </c>
      <c r="BJ92" s="495">
        <f t="shared" si="82"/>
        <v>0</v>
      </c>
      <c r="BK92" s="495">
        <f t="shared" si="82"/>
        <v>0</v>
      </c>
      <c r="BL92" s="495">
        <f t="shared" si="82"/>
        <v>0</v>
      </c>
      <c r="BM92" s="495">
        <f t="shared" si="82"/>
        <v>0</v>
      </c>
      <c r="BN92" s="495">
        <f t="shared" si="82"/>
        <v>0</v>
      </c>
      <c r="BO92" s="495">
        <f t="shared" si="82"/>
        <v>0</v>
      </c>
      <c r="BP92" s="495">
        <f t="shared" si="82"/>
        <v>0</v>
      </c>
      <c r="BQ92" s="495">
        <f t="shared" ref="BQ92:BV92" si="83">IFERROR(VLOOKUP(BQ86,$CB$241:$CF$273,5,FALSE),"-")</f>
        <v>0</v>
      </c>
      <c r="BR92" s="495">
        <f t="shared" si="83"/>
        <v>0</v>
      </c>
      <c r="BS92" s="495">
        <f t="shared" si="83"/>
        <v>0</v>
      </c>
      <c r="BT92" s="495">
        <f t="shared" si="83"/>
        <v>0</v>
      </c>
      <c r="BU92" s="495">
        <f t="shared" si="83"/>
        <v>0</v>
      </c>
      <c r="BV92" s="495">
        <f t="shared" si="83"/>
        <v>0</v>
      </c>
      <c r="BW92" s="496"/>
    </row>
    <row r="93" spans="1:75" ht="12.95" customHeight="1" outlineLevel="1">
      <c r="A93" s="216"/>
      <c r="B93" s="484"/>
      <c r="C93" s="896" t="s">
        <v>3522</v>
      </c>
      <c r="D93" s="476"/>
      <c r="E93" s="471" t="str">
        <f t="shared" ref="E93:AJ93" si="84">IFERROR(IF(E87="-","-",IF(LEFT(E$9,1)="2",E91/3.6*0.125*E$34*(E$15-E$39)/E$15,E$44*(E91/E$193))),"-")</f>
        <v>-</v>
      </c>
      <c r="F93" s="471" t="str">
        <f t="shared" si="84"/>
        <v>-</v>
      </c>
      <c r="G93" s="471" t="str">
        <f t="shared" si="84"/>
        <v>-</v>
      </c>
      <c r="H93" s="471" t="str">
        <f t="shared" si="84"/>
        <v>-</v>
      </c>
      <c r="I93" s="471" t="str">
        <f t="shared" si="84"/>
        <v>-</v>
      </c>
      <c r="J93" s="471" t="str">
        <f t="shared" si="84"/>
        <v>-</v>
      </c>
      <c r="K93" s="471" t="str">
        <f t="shared" si="84"/>
        <v>-</v>
      </c>
      <c r="L93" s="471" t="str">
        <f t="shared" si="84"/>
        <v>-</v>
      </c>
      <c r="M93" s="471" t="str">
        <f t="shared" si="84"/>
        <v>-</v>
      </c>
      <c r="N93" s="471" t="str">
        <f t="shared" si="84"/>
        <v>-</v>
      </c>
      <c r="O93" s="471" t="str">
        <f t="shared" si="84"/>
        <v>-</v>
      </c>
      <c r="P93" s="471" t="str">
        <f t="shared" si="84"/>
        <v>-</v>
      </c>
      <c r="Q93" s="471" t="str">
        <f t="shared" si="84"/>
        <v>-</v>
      </c>
      <c r="R93" s="471" t="str">
        <f t="shared" si="84"/>
        <v>-</v>
      </c>
      <c r="S93" s="471" t="str">
        <f t="shared" si="84"/>
        <v>-</v>
      </c>
      <c r="T93" s="471" t="str">
        <f t="shared" si="84"/>
        <v>-</v>
      </c>
      <c r="U93" s="471" t="str">
        <f t="shared" si="84"/>
        <v>-</v>
      </c>
      <c r="V93" s="471" t="str">
        <f t="shared" si="84"/>
        <v>-</v>
      </c>
      <c r="W93" s="471" t="str">
        <f t="shared" si="84"/>
        <v>-</v>
      </c>
      <c r="X93" s="471" t="str">
        <f t="shared" si="84"/>
        <v>-</v>
      </c>
      <c r="Y93" s="471" t="str">
        <f t="shared" si="84"/>
        <v>-</v>
      </c>
      <c r="Z93" s="471" t="str">
        <f t="shared" si="84"/>
        <v>-</v>
      </c>
      <c r="AA93" s="471" t="str">
        <f t="shared" si="84"/>
        <v>-</v>
      </c>
      <c r="AB93" s="471" t="str">
        <f t="shared" si="84"/>
        <v>-</v>
      </c>
      <c r="AC93" s="471" t="str">
        <f t="shared" si="84"/>
        <v>-</v>
      </c>
      <c r="AD93" s="471" t="str">
        <f t="shared" si="84"/>
        <v>-</v>
      </c>
      <c r="AE93" s="471" t="str">
        <f t="shared" si="84"/>
        <v>-</v>
      </c>
      <c r="AF93" s="471" t="str">
        <f t="shared" si="84"/>
        <v>-</v>
      </c>
      <c r="AG93" s="471" t="str">
        <f t="shared" si="84"/>
        <v>-</v>
      </c>
      <c r="AH93" s="471" t="str">
        <f t="shared" si="84"/>
        <v>-</v>
      </c>
      <c r="AI93" s="471" t="str">
        <f t="shared" si="84"/>
        <v>-</v>
      </c>
      <c r="AJ93" s="471" t="str">
        <f t="shared" si="84"/>
        <v>-</v>
      </c>
      <c r="AK93" s="471" t="str">
        <f t="shared" ref="AK93:BP93" si="85">IFERROR(IF(AK87="-","-",IF(LEFT(AK$9,1)="2",AK91/3.6*0.125*AK$34*(AK$15-AK$39)/AK$15,AK$44*(AK91/AK$193))),"-")</f>
        <v>-</v>
      </c>
      <c r="AL93" s="471" t="str">
        <f t="shared" si="85"/>
        <v>-</v>
      </c>
      <c r="AM93" s="471" t="str">
        <f t="shared" si="85"/>
        <v>-</v>
      </c>
      <c r="AN93" s="471" t="str">
        <f t="shared" si="85"/>
        <v>-</v>
      </c>
      <c r="AO93" s="471" t="str">
        <f t="shared" si="85"/>
        <v>-</v>
      </c>
      <c r="AP93" s="471" t="str">
        <f t="shared" si="85"/>
        <v>-</v>
      </c>
      <c r="AQ93" s="471" t="str">
        <f t="shared" si="85"/>
        <v>-</v>
      </c>
      <c r="AR93" s="471" t="str">
        <f t="shared" si="85"/>
        <v>-</v>
      </c>
      <c r="AS93" s="471" t="str">
        <f t="shared" si="85"/>
        <v>-</v>
      </c>
      <c r="AT93" s="471" t="str">
        <f t="shared" si="85"/>
        <v>-</v>
      </c>
      <c r="AU93" s="471" t="str">
        <f t="shared" si="85"/>
        <v>-</v>
      </c>
      <c r="AV93" s="471" t="str">
        <f t="shared" si="85"/>
        <v>-</v>
      </c>
      <c r="AW93" s="471" t="str">
        <f t="shared" si="85"/>
        <v>-</v>
      </c>
      <c r="AX93" s="471" t="str">
        <f t="shared" si="85"/>
        <v>-</v>
      </c>
      <c r="AY93" s="471" t="str">
        <f t="shared" si="85"/>
        <v>-</v>
      </c>
      <c r="AZ93" s="471" t="str">
        <f t="shared" si="85"/>
        <v>-</v>
      </c>
      <c r="BA93" s="471" t="str">
        <f t="shared" si="85"/>
        <v>-</v>
      </c>
      <c r="BB93" s="471" t="str">
        <f t="shared" si="85"/>
        <v>-</v>
      </c>
      <c r="BC93" s="471" t="str">
        <f t="shared" si="85"/>
        <v>-</v>
      </c>
      <c r="BD93" s="471" t="str">
        <f t="shared" si="85"/>
        <v>-</v>
      </c>
      <c r="BE93" s="471" t="str">
        <f t="shared" si="85"/>
        <v>-</v>
      </c>
      <c r="BF93" s="471" t="str">
        <f t="shared" si="85"/>
        <v>-</v>
      </c>
      <c r="BG93" s="471" t="str">
        <f t="shared" si="85"/>
        <v>-</v>
      </c>
      <c r="BH93" s="471" t="str">
        <f t="shared" si="85"/>
        <v>-</v>
      </c>
      <c r="BI93" s="471" t="str">
        <f t="shared" si="85"/>
        <v>-</v>
      </c>
      <c r="BJ93" s="471" t="str">
        <f t="shared" si="85"/>
        <v>-</v>
      </c>
      <c r="BK93" s="471" t="str">
        <f t="shared" si="85"/>
        <v>-</v>
      </c>
      <c r="BL93" s="471" t="str">
        <f t="shared" si="85"/>
        <v>-</v>
      </c>
      <c r="BM93" s="471" t="str">
        <f t="shared" si="85"/>
        <v>-</v>
      </c>
      <c r="BN93" s="471" t="str">
        <f t="shared" si="85"/>
        <v>-</v>
      </c>
      <c r="BO93" s="471" t="str">
        <f t="shared" si="85"/>
        <v>-</v>
      </c>
      <c r="BP93" s="471" t="str">
        <f t="shared" si="85"/>
        <v>-</v>
      </c>
      <c r="BQ93" s="471" t="str">
        <f t="shared" ref="BQ93:BV93" si="86">IFERROR(IF(BQ87="-","-",IF(LEFT(BQ$9,1)="2",BQ91/3.6*0.125*BQ$34*(BQ$15-BQ$39)/BQ$15,BQ$44*(BQ91/BQ$193))),"-")</f>
        <v>-</v>
      </c>
      <c r="BR93" s="471" t="str">
        <f t="shared" si="86"/>
        <v>-</v>
      </c>
      <c r="BS93" s="471" t="str">
        <f t="shared" si="86"/>
        <v>-</v>
      </c>
      <c r="BT93" s="471" t="str">
        <f t="shared" si="86"/>
        <v>-</v>
      </c>
      <c r="BU93" s="471" t="str">
        <f t="shared" si="86"/>
        <v>-</v>
      </c>
      <c r="BV93" s="471" t="str">
        <f t="shared" si="86"/>
        <v>-</v>
      </c>
      <c r="BW93" s="466"/>
    </row>
    <row r="94" spans="1:75" ht="14.25" thickBot="1">
      <c r="A94" s="158"/>
      <c r="B94" s="484"/>
      <c r="C94" s="895" t="s">
        <v>228</v>
      </c>
      <c r="D94" s="391" t="s">
        <v>215</v>
      </c>
      <c r="E94" s="900" t="str">
        <f t="shared" ref="E94:AJ94" si="87">IFERROR(IF(E86="-","-",IF(E$37=0,E91*E92*E$34*(E$18-E$35)/E$18,E91*E92*E$34*(E$18-E$35)/E$15)),"-")</f>
        <v>-</v>
      </c>
      <c r="F94" s="900" t="str">
        <f t="shared" si="87"/>
        <v>-</v>
      </c>
      <c r="G94" s="900" t="str">
        <f t="shared" si="87"/>
        <v>-</v>
      </c>
      <c r="H94" s="900" t="str">
        <f t="shared" si="87"/>
        <v>-</v>
      </c>
      <c r="I94" s="900" t="str">
        <f t="shared" si="87"/>
        <v>-</v>
      </c>
      <c r="J94" s="900" t="str">
        <f t="shared" si="87"/>
        <v>-</v>
      </c>
      <c r="K94" s="900" t="str">
        <f t="shared" si="87"/>
        <v>-</v>
      </c>
      <c r="L94" s="900" t="str">
        <f t="shared" si="87"/>
        <v>-</v>
      </c>
      <c r="M94" s="900" t="str">
        <f t="shared" si="87"/>
        <v>-</v>
      </c>
      <c r="N94" s="900" t="str">
        <f t="shared" si="87"/>
        <v>-</v>
      </c>
      <c r="O94" s="900" t="str">
        <f t="shared" si="87"/>
        <v>-</v>
      </c>
      <c r="P94" s="900" t="str">
        <f t="shared" si="87"/>
        <v>-</v>
      </c>
      <c r="Q94" s="900" t="str">
        <f t="shared" si="87"/>
        <v>-</v>
      </c>
      <c r="R94" s="900" t="str">
        <f t="shared" si="87"/>
        <v>-</v>
      </c>
      <c r="S94" s="900" t="str">
        <f t="shared" si="87"/>
        <v>-</v>
      </c>
      <c r="T94" s="900" t="str">
        <f t="shared" si="87"/>
        <v>-</v>
      </c>
      <c r="U94" s="900" t="str">
        <f t="shared" si="87"/>
        <v>-</v>
      </c>
      <c r="V94" s="900" t="str">
        <f t="shared" si="87"/>
        <v>-</v>
      </c>
      <c r="W94" s="900" t="str">
        <f t="shared" si="87"/>
        <v>-</v>
      </c>
      <c r="X94" s="900" t="str">
        <f t="shared" si="87"/>
        <v>-</v>
      </c>
      <c r="Y94" s="900" t="str">
        <f t="shared" si="87"/>
        <v>-</v>
      </c>
      <c r="Z94" s="900" t="str">
        <f t="shared" si="87"/>
        <v>-</v>
      </c>
      <c r="AA94" s="900" t="str">
        <f t="shared" si="87"/>
        <v>-</v>
      </c>
      <c r="AB94" s="900" t="str">
        <f t="shared" si="87"/>
        <v>-</v>
      </c>
      <c r="AC94" s="900" t="str">
        <f t="shared" si="87"/>
        <v>-</v>
      </c>
      <c r="AD94" s="900" t="str">
        <f t="shared" si="87"/>
        <v>-</v>
      </c>
      <c r="AE94" s="900" t="str">
        <f t="shared" si="87"/>
        <v>-</v>
      </c>
      <c r="AF94" s="900" t="str">
        <f t="shared" si="87"/>
        <v>-</v>
      </c>
      <c r="AG94" s="900" t="str">
        <f t="shared" si="87"/>
        <v>-</v>
      </c>
      <c r="AH94" s="900" t="str">
        <f t="shared" si="87"/>
        <v>-</v>
      </c>
      <c r="AI94" s="900" t="str">
        <f t="shared" si="87"/>
        <v>-</v>
      </c>
      <c r="AJ94" s="900" t="str">
        <f t="shared" si="87"/>
        <v>-</v>
      </c>
      <c r="AK94" s="900" t="str">
        <f t="shared" ref="AK94:BP94" si="88">IFERROR(IF(AK86="-","-",IF(AK$37=0,AK91*AK92*AK$34*(AK$18-AK$35)/AK$18,AK91*AK92*AK$34*(AK$18-AK$35)/AK$15)),"-")</f>
        <v>-</v>
      </c>
      <c r="AL94" s="900" t="str">
        <f t="shared" si="88"/>
        <v>-</v>
      </c>
      <c r="AM94" s="900" t="str">
        <f t="shared" si="88"/>
        <v>-</v>
      </c>
      <c r="AN94" s="900" t="str">
        <f t="shared" si="88"/>
        <v>-</v>
      </c>
      <c r="AO94" s="900" t="str">
        <f t="shared" si="88"/>
        <v>-</v>
      </c>
      <c r="AP94" s="900" t="str">
        <f t="shared" si="88"/>
        <v>-</v>
      </c>
      <c r="AQ94" s="900" t="str">
        <f t="shared" si="88"/>
        <v>-</v>
      </c>
      <c r="AR94" s="900" t="str">
        <f t="shared" si="88"/>
        <v>-</v>
      </c>
      <c r="AS94" s="900" t="str">
        <f t="shared" si="88"/>
        <v>-</v>
      </c>
      <c r="AT94" s="900" t="str">
        <f t="shared" si="88"/>
        <v>-</v>
      </c>
      <c r="AU94" s="900" t="str">
        <f t="shared" si="88"/>
        <v>-</v>
      </c>
      <c r="AV94" s="900" t="str">
        <f t="shared" si="88"/>
        <v>-</v>
      </c>
      <c r="AW94" s="900" t="str">
        <f t="shared" si="88"/>
        <v>-</v>
      </c>
      <c r="AX94" s="900" t="str">
        <f t="shared" si="88"/>
        <v>-</v>
      </c>
      <c r="AY94" s="900" t="str">
        <f t="shared" si="88"/>
        <v>-</v>
      </c>
      <c r="AZ94" s="900" t="str">
        <f t="shared" si="88"/>
        <v>-</v>
      </c>
      <c r="BA94" s="900" t="str">
        <f t="shared" si="88"/>
        <v>-</v>
      </c>
      <c r="BB94" s="900" t="str">
        <f t="shared" si="88"/>
        <v>-</v>
      </c>
      <c r="BC94" s="900" t="str">
        <f t="shared" si="88"/>
        <v>-</v>
      </c>
      <c r="BD94" s="900" t="str">
        <f t="shared" si="88"/>
        <v>-</v>
      </c>
      <c r="BE94" s="900" t="str">
        <f t="shared" si="88"/>
        <v>-</v>
      </c>
      <c r="BF94" s="900" t="str">
        <f t="shared" si="88"/>
        <v>-</v>
      </c>
      <c r="BG94" s="900" t="str">
        <f t="shared" si="88"/>
        <v>-</v>
      </c>
      <c r="BH94" s="900" t="str">
        <f t="shared" si="88"/>
        <v>-</v>
      </c>
      <c r="BI94" s="900" t="str">
        <f t="shared" si="88"/>
        <v>-</v>
      </c>
      <c r="BJ94" s="900" t="str">
        <f t="shared" si="88"/>
        <v>-</v>
      </c>
      <c r="BK94" s="900" t="str">
        <f t="shared" si="88"/>
        <v>-</v>
      </c>
      <c r="BL94" s="900" t="str">
        <f t="shared" si="88"/>
        <v>-</v>
      </c>
      <c r="BM94" s="900" t="str">
        <f t="shared" si="88"/>
        <v>-</v>
      </c>
      <c r="BN94" s="900" t="str">
        <f t="shared" si="88"/>
        <v>-</v>
      </c>
      <c r="BO94" s="900" t="str">
        <f t="shared" si="88"/>
        <v>-</v>
      </c>
      <c r="BP94" s="900" t="str">
        <f t="shared" si="88"/>
        <v>-</v>
      </c>
      <c r="BQ94" s="900" t="str">
        <f t="shared" ref="BQ94:BV94" si="89">IFERROR(IF(BQ86="-","-",IF(BQ$37=0,BQ91*BQ92*BQ$34*(BQ$18-BQ$35)/BQ$18,BQ91*BQ92*BQ$34*(BQ$18-BQ$35)/BQ$15)),"-")</f>
        <v>-</v>
      </c>
      <c r="BR94" s="900" t="str">
        <f t="shared" si="89"/>
        <v>-</v>
      </c>
      <c r="BS94" s="900" t="str">
        <f t="shared" si="89"/>
        <v>-</v>
      </c>
      <c r="BT94" s="900" t="str">
        <f t="shared" si="89"/>
        <v>-</v>
      </c>
      <c r="BU94" s="900" t="str">
        <f t="shared" si="89"/>
        <v>-</v>
      </c>
      <c r="BV94" s="900" t="str">
        <f t="shared" si="89"/>
        <v>-</v>
      </c>
      <c r="BW94" s="492"/>
    </row>
    <row r="95" spans="1:75" ht="12.95" customHeight="1">
      <c r="A95" s="216"/>
      <c r="B95" s="484"/>
      <c r="C95" s="864" t="s">
        <v>92</v>
      </c>
      <c r="D95" s="865"/>
      <c r="E95" s="866"/>
      <c r="F95" s="866"/>
      <c r="G95" s="866"/>
      <c r="H95" s="866"/>
      <c r="I95" s="866"/>
      <c r="J95" s="866"/>
      <c r="K95" s="866"/>
      <c r="L95" s="866"/>
      <c r="M95" s="866"/>
      <c r="N95" s="866"/>
      <c r="O95" s="866"/>
      <c r="P95" s="866"/>
      <c r="Q95" s="866"/>
      <c r="R95" s="866"/>
      <c r="S95" s="866"/>
      <c r="T95" s="866"/>
      <c r="U95" s="866"/>
      <c r="V95" s="866"/>
      <c r="W95" s="866"/>
      <c r="X95" s="866"/>
      <c r="Y95" s="866"/>
      <c r="Z95" s="866"/>
      <c r="AA95" s="866"/>
      <c r="AB95" s="866"/>
      <c r="AC95" s="866"/>
      <c r="AD95" s="866"/>
      <c r="AE95" s="866"/>
      <c r="AF95" s="866"/>
      <c r="AG95" s="866"/>
      <c r="AH95" s="866"/>
      <c r="AI95" s="866"/>
      <c r="AJ95" s="866"/>
      <c r="AK95" s="866"/>
      <c r="AL95" s="866"/>
      <c r="AM95" s="866"/>
      <c r="AN95" s="866"/>
      <c r="AO95" s="866"/>
      <c r="AP95" s="866"/>
      <c r="AQ95" s="866"/>
      <c r="AR95" s="866"/>
      <c r="AS95" s="866"/>
      <c r="AT95" s="866"/>
      <c r="AU95" s="866"/>
      <c r="AV95" s="866"/>
      <c r="AW95" s="866"/>
      <c r="AX95" s="866"/>
      <c r="AY95" s="866"/>
      <c r="AZ95" s="866"/>
      <c r="BA95" s="866"/>
      <c r="BB95" s="866"/>
      <c r="BC95" s="866"/>
      <c r="BD95" s="866"/>
      <c r="BE95" s="866"/>
      <c r="BF95" s="866"/>
      <c r="BG95" s="866"/>
      <c r="BH95" s="866"/>
      <c r="BI95" s="866"/>
      <c r="BJ95" s="866"/>
      <c r="BK95" s="866"/>
      <c r="BL95" s="866"/>
      <c r="BM95" s="866"/>
      <c r="BN95" s="866"/>
      <c r="BO95" s="866"/>
      <c r="BP95" s="866"/>
      <c r="BQ95" s="866"/>
      <c r="BR95" s="866"/>
      <c r="BS95" s="866"/>
      <c r="BT95" s="866"/>
      <c r="BU95" s="866"/>
      <c r="BV95" s="866"/>
      <c r="BW95" s="483"/>
    </row>
    <row r="96" spans="1:75" ht="12.95" customHeight="1">
      <c r="A96" s="216"/>
      <c r="B96" s="484"/>
      <c r="C96" s="457" t="s">
        <v>91</v>
      </c>
      <c r="D96" s="485" t="s">
        <v>82</v>
      </c>
      <c r="E96" s="10" t="s">
        <v>20</v>
      </c>
      <c r="F96" s="10" t="s">
        <v>20</v>
      </c>
      <c r="G96" s="10" t="s">
        <v>20</v>
      </c>
      <c r="H96" s="10" t="s">
        <v>20</v>
      </c>
      <c r="I96" s="10" t="s">
        <v>20</v>
      </c>
      <c r="J96" s="10" t="s">
        <v>20</v>
      </c>
      <c r="K96" s="10" t="s">
        <v>20</v>
      </c>
      <c r="L96" s="10" t="s">
        <v>20</v>
      </c>
      <c r="M96" s="10" t="s">
        <v>20</v>
      </c>
      <c r="N96" s="10" t="s">
        <v>20</v>
      </c>
      <c r="O96" s="10" t="s">
        <v>20</v>
      </c>
      <c r="P96" s="10" t="s">
        <v>20</v>
      </c>
      <c r="Q96" s="10" t="s">
        <v>20</v>
      </c>
      <c r="R96" s="10" t="s">
        <v>20</v>
      </c>
      <c r="S96" s="10" t="s">
        <v>20</v>
      </c>
      <c r="T96" s="10" t="s">
        <v>20</v>
      </c>
      <c r="U96" s="10" t="s">
        <v>20</v>
      </c>
      <c r="V96" s="10" t="s">
        <v>20</v>
      </c>
      <c r="W96" s="10" t="s">
        <v>20</v>
      </c>
      <c r="X96" s="10" t="s">
        <v>20</v>
      </c>
      <c r="Y96" s="10" t="s">
        <v>20</v>
      </c>
      <c r="Z96" s="10" t="s">
        <v>20</v>
      </c>
      <c r="AA96" s="10" t="s">
        <v>20</v>
      </c>
      <c r="AB96" s="10" t="s">
        <v>20</v>
      </c>
      <c r="AC96" s="10" t="s">
        <v>20</v>
      </c>
      <c r="AD96" s="10" t="s">
        <v>20</v>
      </c>
      <c r="AE96" s="10" t="s">
        <v>20</v>
      </c>
      <c r="AF96" s="10" t="s">
        <v>20</v>
      </c>
      <c r="AG96" s="10" t="s">
        <v>20</v>
      </c>
      <c r="AH96" s="10" t="s">
        <v>20</v>
      </c>
      <c r="AI96" s="10" t="s">
        <v>20</v>
      </c>
      <c r="AJ96" s="10" t="s">
        <v>20</v>
      </c>
      <c r="AK96" s="10" t="s">
        <v>20</v>
      </c>
      <c r="AL96" s="10" t="s">
        <v>20</v>
      </c>
      <c r="AM96" s="10" t="s">
        <v>20</v>
      </c>
      <c r="AN96" s="10" t="s">
        <v>20</v>
      </c>
      <c r="AO96" s="10" t="s">
        <v>20</v>
      </c>
      <c r="AP96" s="10" t="s">
        <v>20</v>
      </c>
      <c r="AQ96" s="10" t="s">
        <v>20</v>
      </c>
      <c r="AR96" s="10" t="s">
        <v>20</v>
      </c>
      <c r="AS96" s="10" t="s">
        <v>20</v>
      </c>
      <c r="AT96" s="10" t="s">
        <v>20</v>
      </c>
      <c r="AU96" s="10" t="s">
        <v>20</v>
      </c>
      <c r="AV96" s="10" t="s">
        <v>20</v>
      </c>
      <c r="AW96" s="10" t="s">
        <v>20</v>
      </c>
      <c r="AX96" s="10" t="s">
        <v>20</v>
      </c>
      <c r="AY96" s="10" t="s">
        <v>20</v>
      </c>
      <c r="AZ96" s="10" t="s">
        <v>20</v>
      </c>
      <c r="BA96" s="10" t="s">
        <v>20</v>
      </c>
      <c r="BB96" s="10" t="s">
        <v>20</v>
      </c>
      <c r="BC96" s="10" t="s">
        <v>20</v>
      </c>
      <c r="BD96" s="10" t="s">
        <v>20</v>
      </c>
      <c r="BE96" s="10" t="s">
        <v>20</v>
      </c>
      <c r="BF96" s="10" t="s">
        <v>20</v>
      </c>
      <c r="BG96" s="10" t="s">
        <v>20</v>
      </c>
      <c r="BH96" s="10" t="s">
        <v>20</v>
      </c>
      <c r="BI96" s="10" t="s">
        <v>20</v>
      </c>
      <c r="BJ96" s="10" t="s">
        <v>20</v>
      </c>
      <c r="BK96" s="10" t="s">
        <v>20</v>
      </c>
      <c r="BL96" s="10" t="s">
        <v>20</v>
      </c>
      <c r="BM96" s="10" t="s">
        <v>20</v>
      </c>
      <c r="BN96" s="10" t="s">
        <v>20</v>
      </c>
      <c r="BO96" s="10" t="s">
        <v>20</v>
      </c>
      <c r="BP96" s="10" t="s">
        <v>20</v>
      </c>
      <c r="BQ96" s="10" t="s">
        <v>20</v>
      </c>
      <c r="BR96" s="10" t="s">
        <v>20</v>
      </c>
      <c r="BS96" s="10" t="s">
        <v>20</v>
      </c>
      <c r="BT96" s="10" t="s">
        <v>20</v>
      </c>
      <c r="BU96" s="10" t="s">
        <v>20</v>
      </c>
      <c r="BV96" s="10" t="s">
        <v>20</v>
      </c>
      <c r="BW96" s="494"/>
    </row>
    <row r="97" spans="1:75" ht="12.95" customHeight="1">
      <c r="A97" s="216"/>
      <c r="B97" s="484"/>
      <c r="C97" s="457" t="s">
        <v>5</v>
      </c>
      <c r="D97" s="485" t="s">
        <v>82</v>
      </c>
      <c r="E97" s="487" t="str">
        <f t="shared" ref="E97:AJ97" si="90">IFERROR(VLOOKUP(E96,$CB$241:$CC$273,2,FALSE),"-")</f>
        <v>-</v>
      </c>
      <c r="F97" s="487" t="str">
        <f t="shared" si="90"/>
        <v>-</v>
      </c>
      <c r="G97" s="487" t="str">
        <f t="shared" si="90"/>
        <v>-</v>
      </c>
      <c r="H97" s="487" t="str">
        <f t="shared" si="90"/>
        <v>-</v>
      </c>
      <c r="I97" s="487" t="str">
        <f t="shared" si="90"/>
        <v>-</v>
      </c>
      <c r="J97" s="487" t="str">
        <f t="shared" si="90"/>
        <v>-</v>
      </c>
      <c r="K97" s="487" t="str">
        <f t="shared" si="90"/>
        <v>-</v>
      </c>
      <c r="L97" s="487" t="str">
        <f t="shared" si="90"/>
        <v>-</v>
      </c>
      <c r="M97" s="487" t="str">
        <f t="shared" si="90"/>
        <v>-</v>
      </c>
      <c r="N97" s="487" t="str">
        <f t="shared" si="90"/>
        <v>-</v>
      </c>
      <c r="O97" s="487" t="str">
        <f t="shared" si="90"/>
        <v>-</v>
      </c>
      <c r="P97" s="487" t="str">
        <f t="shared" si="90"/>
        <v>-</v>
      </c>
      <c r="Q97" s="487" t="str">
        <f t="shared" si="90"/>
        <v>-</v>
      </c>
      <c r="R97" s="487" t="str">
        <f t="shared" si="90"/>
        <v>-</v>
      </c>
      <c r="S97" s="487" t="str">
        <f t="shared" si="90"/>
        <v>-</v>
      </c>
      <c r="T97" s="487" t="str">
        <f t="shared" si="90"/>
        <v>-</v>
      </c>
      <c r="U97" s="487" t="str">
        <f t="shared" si="90"/>
        <v>-</v>
      </c>
      <c r="V97" s="487" t="str">
        <f t="shared" si="90"/>
        <v>-</v>
      </c>
      <c r="W97" s="487" t="str">
        <f t="shared" si="90"/>
        <v>-</v>
      </c>
      <c r="X97" s="487" t="str">
        <f t="shared" si="90"/>
        <v>-</v>
      </c>
      <c r="Y97" s="487" t="str">
        <f t="shared" si="90"/>
        <v>-</v>
      </c>
      <c r="Z97" s="487" t="str">
        <f t="shared" si="90"/>
        <v>-</v>
      </c>
      <c r="AA97" s="487" t="str">
        <f t="shared" si="90"/>
        <v>-</v>
      </c>
      <c r="AB97" s="487" t="str">
        <f t="shared" si="90"/>
        <v>-</v>
      </c>
      <c r="AC97" s="487" t="str">
        <f t="shared" si="90"/>
        <v>-</v>
      </c>
      <c r="AD97" s="487" t="str">
        <f t="shared" si="90"/>
        <v>-</v>
      </c>
      <c r="AE97" s="487" t="str">
        <f t="shared" si="90"/>
        <v>-</v>
      </c>
      <c r="AF97" s="487" t="str">
        <f t="shared" si="90"/>
        <v>-</v>
      </c>
      <c r="AG97" s="487" t="str">
        <f t="shared" si="90"/>
        <v>-</v>
      </c>
      <c r="AH97" s="487" t="str">
        <f t="shared" si="90"/>
        <v>-</v>
      </c>
      <c r="AI97" s="487" t="str">
        <f t="shared" si="90"/>
        <v>-</v>
      </c>
      <c r="AJ97" s="487" t="str">
        <f t="shared" si="90"/>
        <v>-</v>
      </c>
      <c r="AK97" s="487" t="str">
        <f t="shared" ref="AK97:BP97" si="91">IFERROR(VLOOKUP(AK96,$CB$241:$CC$273,2,FALSE),"-")</f>
        <v>-</v>
      </c>
      <c r="AL97" s="487" t="str">
        <f t="shared" si="91"/>
        <v>-</v>
      </c>
      <c r="AM97" s="487" t="str">
        <f t="shared" si="91"/>
        <v>-</v>
      </c>
      <c r="AN97" s="487" t="str">
        <f t="shared" si="91"/>
        <v>-</v>
      </c>
      <c r="AO97" s="487" t="str">
        <f t="shared" si="91"/>
        <v>-</v>
      </c>
      <c r="AP97" s="487" t="str">
        <f t="shared" si="91"/>
        <v>-</v>
      </c>
      <c r="AQ97" s="487" t="str">
        <f t="shared" si="91"/>
        <v>-</v>
      </c>
      <c r="AR97" s="487" t="str">
        <f t="shared" si="91"/>
        <v>-</v>
      </c>
      <c r="AS97" s="487" t="str">
        <f t="shared" si="91"/>
        <v>-</v>
      </c>
      <c r="AT97" s="487" t="str">
        <f t="shared" si="91"/>
        <v>-</v>
      </c>
      <c r="AU97" s="487" t="str">
        <f t="shared" si="91"/>
        <v>-</v>
      </c>
      <c r="AV97" s="487" t="str">
        <f t="shared" si="91"/>
        <v>-</v>
      </c>
      <c r="AW97" s="487" t="str">
        <f t="shared" si="91"/>
        <v>-</v>
      </c>
      <c r="AX97" s="487" t="str">
        <f t="shared" si="91"/>
        <v>-</v>
      </c>
      <c r="AY97" s="487" t="str">
        <f t="shared" si="91"/>
        <v>-</v>
      </c>
      <c r="AZ97" s="487" t="str">
        <f t="shared" si="91"/>
        <v>-</v>
      </c>
      <c r="BA97" s="487" t="str">
        <f t="shared" si="91"/>
        <v>-</v>
      </c>
      <c r="BB97" s="487" t="str">
        <f t="shared" si="91"/>
        <v>-</v>
      </c>
      <c r="BC97" s="487" t="str">
        <f t="shared" si="91"/>
        <v>-</v>
      </c>
      <c r="BD97" s="487" t="str">
        <f t="shared" si="91"/>
        <v>-</v>
      </c>
      <c r="BE97" s="487" t="str">
        <f t="shared" si="91"/>
        <v>-</v>
      </c>
      <c r="BF97" s="487" t="str">
        <f t="shared" si="91"/>
        <v>-</v>
      </c>
      <c r="BG97" s="487" t="str">
        <f t="shared" si="91"/>
        <v>-</v>
      </c>
      <c r="BH97" s="487" t="str">
        <f t="shared" si="91"/>
        <v>-</v>
      </c>
      <c r="BI97" s="487" t="str">
        <f t="shared" si="91"/>
        <v>-</v>
      </c>
      <c r="BJ97" s="487" t="str">
        <f t="shared" si="91"/>
        <v>-</v>
      </c>
      <c r="BK97" s="487" t="str">
        <f t="shared" si="91"/>
        <v>-</v>
      </c>
      <c r="BL97" s="487" t="str">
        <f t="shared" si="91"/>
        <v>-</v>
      </c>
      <c r="BM97" s="487" t="str">
        <f t="shared" si="91"/>
        <v>-</v>
      </c>
      <c r="BN97" s="487" t="str">
        <f t="shared" si="91"/>
        <v>-</v>
      </c>
      <c r="BO97" s="487" t="str">
        <f t="shared" si="91"/>
        <v>-</v>
      </c>
      <c r="BP97" s="487" t="str">
        <f t="shared" si="91"/>
        <v>-</v>
      </c>
      <c r="BQ97" s="487" t="str">
        <f t="shared" ref="BQ97:BV97" si="92">IFERROR(VLOOKUP(BQ96,$CB$241:$CC$273,2,FALSE),"-")</f>
        <v>-</v>
      </c>
      <c r="BR97" s="487" t="str">
        <f t="shared" si="92"/>
        <v>-</v>
      </c>
      <c r="BS97" s="487" t="str">
        <f t="shared" si="92"/>
        <v>-</v>
      </c>
      <c r="BT97" s="487" t="str">
        <f t="shared" si="92"/>
        <v>-</v>
      </c>
      <c r="BU97" s="487" t="str">
        <f t="shared" si="92"/>
        <v>-</v>
      </c>
      <c r="BV97" s="487" t="str">
        <f t="shared" si="92"/>
        <v>-</v>
      </c>
      <c r="BW97" s="488"/>
    </row>
    <row r="98" spans="1:75" ht="12.95" customHeight="1">
      <c r="A98" s="158"/>
      <c r="B98" s="484"/>
      <c r="C98" s="457" t="s">
        <v>90</v>
      </c>
      <c r="D98" s="476" t="s">
        <v>5</v>
      </c>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460"/>
    </row>
    <row r="99" spans="1:75" ht="12.95" customHeight="1">
      <c r="A99" s="158"/>
      <c r="B99" s="484"/>
      <c r="C99" s="457" t="s">
        <v>165</v>
      </c>
      <c r="D99" s="485" t="s">
        <v>82</v>
      </c>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460"/>
    </row>
    <row r="100" spans="1:75" ht="12.95" customHeight="1">
      <c r="A100" s="158"/>
      <c r="B100" s="484"/>
      <c r="C100" s="457" t="s">
        <v>115</v>
      </c>
      <c r="D100" s="476" t="s">
        <v>21</v>
      </c>
      <c r="E100" s="491">
        <f t="shared" ref="E100:AJ100" si="93">IFERROR(VLOOKUP(E96,$CB$241:$CD$273,3,FALSE),"-")</f>
        <v>0</v>
      </c>
      <c r="F100" s="491">
        <f t="shared" si="93"/>
        <v>0</v>
      </c>
      <c r="G100" s="491">
        <f t="shared" si="93"/>
        <v>0</v>
      </c>
      <c r="H100" s="491">
        <f t="shared" si="93"/>
        <v>0</v>
      </c>
      <c r="I100" s="491">
        <f t="shared" si="93"/>
        <v>0</v>
      </c>
      <c r="J100" s="491">
        <f t="shared" si="93"/>
        <v>0</v>
      </c>
      <c r="K100" s="491">
        <f t="shared" si="93"/>
        <v>0</v>
      </c>
      <c r="L100" s="491">
        <f t="shared" si="93"/>
        <v>0</v>
      </c>
      <c r="M100" s="491">
        <f t="shared" si="93"/>
        <v>0</v>
      </c>
      <c r="N100" s="491">
        <f t="shared" si="93"/>
        <v>0</v>
      </c>
      <c r="O100" s="491">
        <f t="shared" si="93"/>
        <v>0</v>
      </c>
      <c r="P100" s="491">
        <f t="shared" si="93"/>
        <v>0</v>
      </c>
      <c r="Q100" s="491">
        <f t="shared" si="93"/>
        <v>0</v>
      </c>
      <c r="R100" s="491">
        <f t="shared" si="93"/>
        <v>0</v>
      </c>
      <c r="S100" s="491">
        <f t="shared" si="93"/>
        <v>0</v>
      </c>
      <c r="T100" s="491">
        <f t="shared" si="93"/>
        <v>0</v>
      </c>
      <c r="U100" s="491">
        <f t="shared" si="93"/>
        <v>0</v>
      </c>
      <c r="V100" s="491">
        <f t="shared" si="93"/>
        <v>0</v>
      </c>
      <c r="W100" s="491">
        <f t="shared" si="93"/>
        <v>0</v>
      </c>
      <c r="X100" s="491">
        <f t="shared" si="93"/>
        <v>0</v>
      </c>
      <c r="Y100" s="491">
        <f t="shared" si="93"/>
        <v>0</v>
      </c>
      <c r="Z100" s="491">
        <f t="shared" si="93"/>
        <v>0</v>
      </c>
      <c r="AA100" s="491">
        <f t="shared" si="93"/>
        <v>0</v>
      </c>
      <c r="AB100" s="491">
        <f t="shared" si="93"/>
        <v>0</v>
      </c>
      <c r="AC100" s="491">
        <f t="shared" si="93"/>
        <v>0</v>
      </c>
      <c r="AD100" s="491">
        <f t="shared" si="93"/>
        <v>0</v>
      </c>
      <c r="AE100" s="491">
        <f t="shared" si="93"/>
        <v>0</v>
      </c>
      <c r="AF100" s="491">
        <f t="shared" si="93"/>
        <v>0</v>
      </c>
      <c r="AG100" s="491">
        <f t="shared" si="93"/>
        <v>0</v>
      </c>
      <c r="AH100" s="491">
        <f t="shared" si="93"/>
        <v>0</v>
      </c>
      <c r="AI100" s="491">
        <f t="shared" si="93"/>
        <v>0</v>
      </c>
      <c r="AJ100" s="491">
        <f t="shared" si="93"/>
        <v>0</v>
      </c>
      <c r="AK100" s="491">
        <f t="shared" ref="AK100:BP100" si="94">IFERROR(VLOOKUP(AK96,$CB$241:$CD$273,3,FALSE),"-")</f>
        <v>0</v>
      </c>
      <c r="AL100" s="491">
        <f t="shared" si="94"/>
        <v>0</v>
      </c>
      <c r="AM100" s="491">
        <f t="shared" si="94"/>
        <v>0</v>
      </c>
      <c r="AN100" s="491">
        <f t="shared" si="94"/>
        <v>0</v>
      </c>
      <c r="AO100" s="491">
        <f t="shared" si="94"/>
        <v>0</v>
      </c>
      <c r="AP100" s="491">
        <f t="shared" si="94"/>
        <v>0</v>
      </c>
      <c r="AQ100" s="491">
        <f t="shared" si="94"/>
        <v>0</v>
      </c>
      <c r="AR100" s="491">
        <f t="shared" si="94"/>
        <v>0</v>
      </c>
      <c r="AS100" s="491">
        <f t="shared" si="94"/>
        <v>0</v>
      </c>
      <c r="AT100" s="491">
        <f t="shared" si="94"/>
        <v>0</v>
      </c>
      <c r="AU100" s="491">
        <f t="shared" si="94"/>
        <v>0</v>
      </c>
      <c r="AV100" s="491">
        <f t="shared" si="94"/>
        <v>0</v>
      </c>
      <c r="AW100" s="491">
        <f t="shared" si="94"/>
        <v>0</v>
      </c>
      <c r="AX100" s="491">
        <f t="shared" si="94"/>
        <v>0</v>
      </c>
      <c r="AY100" s="491">
        <f t="shared" si="94"/>
        <v>0</v>
      </c>
      <c r="AZ100" s="491">
        <f t="shared" si="94"/>
        <v>0</v>
      </c>
      <c r="BA100" s="491">
        <f t="shared" si="94"/>
        <v>0</v>
      </c>
      <c r="BB100" s="491">
        <f t="shared" si="94"/>
        <v>0</v>
      </c>
      <c r="BC100" s="491">
        <f t="shared" si="94"/>
        <v>0</v>
      </c>
      <c r="BD100" s="491">
        <f t="shared" si="94"/>
        <v>0</v>
      </c>
      <c r="BE100" s="491">
        <f t="shared" si="94"/>
        <v>0</v>
      </c>
      <c r="BF100" s="491">
        <f t="shared" si="94"/>
        <v>0</v>
      </c>
      <c r="BG100" s="491">
        <f t="shared" si="94"/>
        <v>0</v>
      </c>
      <c r="BH100" s="491">
        <f t="shared" si="94"/>
        <v>0</v>
      </c>
      <c r="BI100" s="491">
        <f t="shared" si="94"/>
        <v>0</v>
      </c>
      <c r="BJ100" s="491">
        <f t="shared" si="94"/>
        <v>0</v>
      </c>
      <c r="BK100" s="491">
        <f t="shared" si="94"/>
        <v>0</v>
      </c>
      <c r="BL100" s="491">
        <f t="shared" si="94"/>
        <v>0</v>
      </c>
      <c r="BM100" s="491">
        <f t="shared" si="94"/>
        <v>0</v>
      </c>
      <c r="BN100" s="491">
        <f t="shared" si="94"/>
        <v>0</v>
      </c>
      <c r="BO100" s="491">
        <f t="shared" si="94"/>
        <v>0</v>
      </c>
      <c r="BP100" s="491">
        <f t="shared" si="94"/>
        <v>0</v>
      </c>
      <c r="BQ100" s="491">
        <f t="shared" ref="BQ100:BV100" si="95">IFERROR(VLOOKUP(BQ96,$CB$241:$CD$273,3,FALSE),"-")</f>
        <v>0</v>
      </c>
      <c r="BR100" s="491">
        <f t="shared" si="95"/>
        <v>0</v>
      </c>
      <c r="BS100" s="491">
        <f t="shared" si="95"/>
        <v>0</v>
      </c>
      <c r="BT100" s="491">
        <f t="shared" si="95"/>
        <v>0</v>
      </c>
      <c r="BU100" s="491">
        <f t="shared" si="95"/>
        <v>0</v>
      </c>
      <c r="BV100" s="491">
        <f t="shared" si="95"/>
        <v>0</v>
      </c>
      <c r="BW100" s="492"/>
    </row>
    <row r="101" spans="1:75" ht="12.95" customHeight="1" outlineLevel="1">
      <c r="A101" s="158"/>
      <c r="B101" s="484"/>
      <c r="C101" s="457" t="s">
        <v>3496</v>
      </c>
      <c r="D101" s="476" t="s">
        <v>99</v>
      </c>
      <c r="E101" s="491">
        <f>IFERROR(E98*E100,"-")</f>
        <v>0</v>
      </c>
      <c r="F101" s="491">
        <f t="shared" ref="F101:BQ101" si="96">IFERROR(F98*F100,"-")</f>
        <v>0</v>
      </c>
      <c r="G101" s="491">
        <f t="shared" si="96"/>
        <v>0</v>
      </c>
      <c r="H101" s="491">
        <f t="shared" si="96"/>
        <v>0</v>
      </c>
      <c r="I101" s="491">
        <f t="shared" si="96"/>
        <v>0</v>
      </c>
      <c r="J101" s="491">
        <f t="shared" si="96"/>
        <v>0</v>
      </c>
      <c r="K101" s="491">
        <f t="shared" si="96"/>
        <v>0</v>
      </c>
      <c r="L101" s="491">
        <f t="shared" si="96"/>
        <v>0</v>
      </c>
      <c r="M101" s="491">
        <f t="shared" si="96"/>
        <v>0</v>
      </c>
      <c r="N101" s="491">
        <f t="shared" si="96"/>
        <v>0</v>
      </c>
      <c r="O101" s="491">
        <f t="shared" si="96"/>
        <v>0</v>
      </c>
      <c r="P101" s="491">
        <f t="shared" si="96"/>
        <v>0</v>
      </c>
      <c r="Q101" s="491">
        <f t="shared" si="96"/>
        <v>0</v>
      </c>
      <c r="R101" s="491">
        <f t="shared" si="96"/>
        <v>0</v>
      </c>
      <c r="S101" s="491">
        <f t="shared" si="96"/>
        <v>0</v>
      </c>
      <c r="T101" s="491">
        <f t="shared" si="96"/>
        <v>0</v>
      </c>
      <c r="U101" s="491">
        <f t="shared" si="96"/>
        <v>0</v>
      </c>
      <c r="V101" s="491">
        <f t="shared" si="96"/>
        <v>0</v>
      </c>
      <c r="W101" s="491">
        <f t="shared" si="96"/>
        <v>0</v>
      </c>
      <c r="X101" s="491">
        <f t="shared" si="96"/>
        <v>0</v>
      </c>
      <c r="Y101" s="491">
        <f t="shared" si="96"/>
        <v>0</v>
      </c>
      <c r="Z101" s="491">
        <f t="shared" si="96"/>
        <v>0</v>
      </c>
      <c r="AA101" s="491">
        <f t="shared" si="96"/>
        <v>0</v>
      </c>
      <c r="AB101" s="491">
        <f t="shared" si="96"/>
        <v>0</v>
      </c>
      <c r="AC101" s="491">
        <f t="shared" si="96"/>
        <v>0</v>
      </c>
      <c r="AD101" s="491">
        <f t="shared" si="96"/>
        <v>0</v>
      </c>
      <c r="AE101" s="491">
        <f t="shared" si="96"/>
        <v>0</v>
      </c>
      <c r="AF101" s="491">
        <f t="shared" si="96"/>
        <v>0</v>
      </c>
      <c r="AG101" s="491">
        <f t="shared" si="96"/>
        <v>0</v>
      </c>
      <c r="AH101" s="491">
        <f t="shared" si="96"/>
        <v>0</v>
      </c>
      <c r="AI101" s="491">
        <f t="shared" si="96"/>
        <v>0</v>
      </c>
      <c r="AJ101" s="491">
        <f t="shared" si="96"/>
        <v>0</v>
      </c>
      <c r="AK101" s="491">
        <f t="shared" si="96"/>
        <v>0</v>
      </c>
      <c r="AL101" s="491">
        <f t="shared" si="96"/>
        <v>0</v>
      </c>
      <c r="AM101" s="491">
        <f t="shared" si="96"/>
        <v>0</v>
      </c>
      <c r="AN101" s="491">
        <f t="shared" si="96"/>
        <v>0</v>
      </c>
      <c r="AO101" s="491">
        <f t="shared" si="96"/>
        <v>0</v>
      </c>
      <c r="AP101" s="491">
        <f t="shared" si="96"/>
        <v>0</v>
      </c>
      <c r="AQ101" s="491">
        <f t="shared" si="96"/>
        <v>0</v>
      </c>
      <c r="AR101" s="491">
        <f t="shared" si="96"/>
        <v>0</v>
      </c>
      <c r="AS101" s="491">
        <f t="shared" si="96"/>
        <v>0</v>
      </c>
      <c r="AT101" s="491">
        <f t="shared" si="96"/>
        <v>0</v>
      </c>
      <c r="AU101" s="491">
        <f t="shared" si="96"/>
        <v>0</v>
      </c>
      <c r="AV101" s="491">
        <f t="shared" si="96"/>
        <v>0</v>
      </c>
      <c r="AW101" s="491">
        <f t="shared" si="96"/>
        <v>0</v>
      </c>
      <c r="AX101" s="491">
        <f t="shared" si="96"/>
        <v>0</v>
      </c>
      <c r="AY101" s="491">
        <f t="shared" si="96"/>
        <v>0</v>
      </c>
      <c r="AZ101" s="491">
        <f t="shared" si="96"/>
        <v>0</v>
      </c>
      <c r="BA101" s="491">
        <f t="shared" si="96"/>
        <v>0</v>
      </c>
      <c r="BB101" s="491">
        <f t="shared" si="96"/>
        <v>0</v>
      </c>
      <c r="BC101" s="491">
        <f t="shared" si="96"/>
        <v>0</v>
      </c>
      <c r="BD101" s="491">
        <f t="shared" si="96"/>
        <v>0</v>
      </c>
      <c r="BE101" s="491">
        <f t="shared" si="96"/>
        <v>0</v>
      </c>
      <c r="BF101" s="491">
        <f t="shared" si="96"/>
        <v>0</v>
      </c>
      <c r="BG101" s="491">
        <f t="shared" si="96"/>
        <v>0</v>
      </c>
      <c r="BH101" s="491">
        <f t="shared" si="96"/>
        <v>0</v>
      </c>
      <c r="BI101" s="491">
        <f t="shared" si="96"/>
        <v>0</v>
      </c>
      <c r="BJ101" s="491">
        <f t="shared" si="96"/>
        <v>0</v>
      </c>
      <c r="BK101" s="491">
        <f t="shared" si="96"/>
        <v>0</v>
      </c>
      <c r="BL101" s="491">
        <f t="shared" si="96"/>
        <v>0</v>
      </c>
      <c r="BM101" s="491">
        <f t="shared" si="96"/>
        <v>0</v>
      </c>
      <c r="BN101" s="491">
        <f t="shared" si="96"/>
        <v>0</v>
      </c>
      <c r="BO101" s="491">
        <f t="shared" si="96"/>
        <v>0</v>
      </c>
      <c r="BP101" s="491">
        <f t="shared" si="96"/>
        <v>0</v>
      </c>
      <c r="BQ101" s="491">
        <f t="shared" si="96"/>
        <v>0</v>
      </c>
      <c r="BR101" s="491">
        <f>IFERROR(BR98*BR100,"-")</f>
        <v>0</v>
      </c>
      <c r="BS101" s="491">
        <f>IFERROR(BS98*BS100,"-")</f>
        <v>0</v>
      </c>
      <c r="BT101" s="491">
        <f>IFERROR(BT98*BT100,"-")</f>
        <v>0</v>
      </c>
      <c r="BU101" s="491">
        <f>IFERROR(BU98*BU100,"-")</f>
        <v>0</v>
      </c>
      <c r="BV101" s="491">
        <f>IFERROR(BV98*BV100,"-")</f>
        <v>0</v>
      </c>
      <c r="BW101" s="492"/>
    </row>
    <row r="102" spans="1:75" ht="12.95" customHeight="1">
      <c r="A102" s="158"/>
      <c r="B102" s="484"/>
      <c r="C102" s="457" t="s">
        <v>222</v>
      </c>
      <c r="D102" s="476" t="s">
        <v>226</v>
      </c>
      <c r="E102" s="495">
        <f t="shared" ref="E102:AJ102" si="97">IFERROR(VLOOKUP(E96,$CB$241:$CF$273,5,FALSE),"-")</f>
        <v>0</v>
      </c>
      <c r="F102" s="495">
        <f t="shared" si="97"/>
        <v>0</v>
      </c>
      <c r="G102" s="495">
        <f t="shared" si="97"/>
        <v>0</v>
      </c>
      <c r="H102" s="495">
        <f t="shared" si="97"/>
        <v>0</v>
      </c>
      <c r="I102" s="495">
        <f t="shared" si="97"/>
        <v>0</v>
      </c>
      <c r="J102" s="495">
        <f t="shared" si="97"/>
        <v>0</v>
      </c>
      <c r="K102" s="495">
        <f t="shared" si="97"/>
        <v>0</v>
      </c>
      <c r="L102" s="495">
        <f t="shared" si="97"/>
        <v>0</v>
      </c>
      <c r="M102" s="495">
        <f t="shared" si="97"/>
        <v>0</v>
      </c>
      <c r="N102" s="495">
        <f t="shared" si="97"/>
        <v>0</v>
      </c>
      <c r="O102" s="495">
        <f t="shared" si="97"/>
        <v>0</v>
      </c>
      <c r="P102" s="495">
        <f t="shared" si="97"/>
        <v>0</v>
      </c>
      <c r="Q102" s="495">
        <f t="shared" si="97"/>
        <v>0</v>
      </c>
      <c r="R102" s="495">
        <f t="shared" si="97"/>
        <v>0</v>
      </c>
      <c r="S102" s="495">
        <f t="shared" si="97"/>
        <v>0</v>
      </c>
      <c r="T102" s="495">
        <f t="shared" si="97"/>
        <v>0</v>
      </c>
      <c r="U102" s="495">
        <f t="shared" si="97"/>
        <v>0</v>
      </c>
      <c r="V102" s="495">
        <f t="shared" si="97"/>
        <v>0</v>
      </c>
      <c r="W102" s="495">
        <f t="shared" si="97"/>
        <v>0</v>
      </c>
      <c r="X102" s="495">
        <f t="shared" si="97"/>
        <v>0</v>
      </c>
      <c r="Y102" s="495">
        <f t="shared" si="97"/>
        <v>0</v>
      </c>
      <c r="Z102" s="495">
        <f t="shared" si="97"/>
        <v>0</v>
      </c>
      <c r="AA102" s="495">
        <f t="shared" si="97"/>
        <v>0</v>
      </c>
      <c r="AB102" s="495">
        <f t="shared" si="97"/>
        <v>0</v>
      </c>
      <c r="AC102" s="495">
        <f t="shared" si="97"/>
        <v>0</v>
      </c>
      <c r="AD102" s="495">
        <f t="shared" si="97"/>
        <v>0</v>
      </c>
      <c r="AE102" s="495">
        <f t="shared" si="97"/>
        <v>0</v>
      </c>
      <c r="AF102" s="495">
        <f t="shared" si="97"/>
        <v>0</v>
      </c>
      <c r="AG102" s="495">
        <f t="shared" si="97"/>
        <v>0</v>
      </c>
      <c r="AH102" s="495">
        <f t="shared" si="97"/>
        <v>0</v>
      </c>
      <c r="AI102" s="495">
        <f t="shared" si="97"/>
        <v>0</v>
      </c>
      <c r="AJ102" s="495">
        <f t="shared" si="97"/>
        <v>0</v>
      </c>
      <c r="AK102" s="495">
        <f t="shared" ref="AK102:BP102" si="98">IFERROR(VLOOKUP(AK96,$CB$241:$CF$273,5,FALSE),"-")</f>
        <v>0</v>
      </c>
      <c r="AL102" s="495">
        <f t="shared" si="98"/>
        <v>0</v>
      </c>
      <c r="AM102" s="495">
        <f t="shared" si="98"/>
        <v>0</v>
      </c>
      <c r="AN102" s="495">
        <f t="shared" si="98"/>
        <v>0</v>
      </c>
      <c r="AO102" s="495">
        <f t="shared" si="98"/>
        <v>0</v>
      </c>
      <c r="AP102" s="495">
        <f t="shared" si="98"/>
        <v>0</v>
      </c>
      <c r="AQ102" s="495">
        <f t="shared" si="98"/>
        <v>0</v>
      </c>
      <c r="AR102" s="495">
        <f t="shared" si="98"/>
        <v>0</v>
      </c>
      <c r="AS102" s="495">
        <f t="shared" si="98"/>
        <v>0</v>
      </c>
      <c r="AT102" s="495">
        <f t="shared" si="98"/>
        <v>0</v>
      </c>
      <c r="AU102" s="495">
        <f t="shared" si="98"/>
        <v>0</v>
      </c>
      <c r="AV102" s="495">
        <f t="shared" si="98"/>
        <v>0</v>
      </c>
      <c r="AW102" s="495">
        <f t="shared" si="98"/>
        <v>0</v>
      </c>
      <c r="AX102" s="495">
        <f t="shared" si="98"/>
        <v>0</v>
      </c>
      <c r="AY102" s="495">
        <f t="shared" si="98"/>
        <v>0</v>
      </c>
      <c r="AZ102" s="495">
        <f t="shared" si="98"/>
        <v>0</v>
      </c>
      <c r="BA102" s="495">
        <f t="shared" si="98"/>
        <v>0</v>
      </c>
      <c r="BB102" s="495">
        <f t="shared" si="98"/>
        <v>0</v>
      </c>
      <c r="BC102" s="495">
        <f t="shared" si="98"/>
        <v>0</v>
      </c>
      <c r="BD102" s="495">
        <f t="shared" si="98"/>
        <v>0</v>
      </c>
      <c r="BE102" s="495">
        <f t="shared" si="98"/>
        <v>0</v>
      </c>
      <c r="BF102" s="495">
        <f t="shared" si="98"/>
        <v>0</v>
      </c>
      <c r="BG102" s="495">
        <f t="shared" si="98"/>
        <v>0</v>
      </c>
      <c r="BH102" s="495">
        <f t="shared" si="98"/>
        <v>0</v>
      </c>
      <c r="BI102" s="495">
        <f t="shared" si="98"/>
        <v>0</v>
      </c>
      <c r="BJ102" s="495">
        <f t="shared" si="98"/>
        <v>0</v>
      </c>
      <c r="BK102" s="495">
        <f t="shared" si="98"/>
        <v>0</v>
      </c>
      <c r="BL102" s="495">
        <f t="shared" si="98"/>
        <v>0</v>
      </c>
      <c r="BM102" s="495">
        <f t="shared" si="98"/>
        <v>0</v>
      </c>
      <c r="BN102" s="495">
        <f t="shared" si="98"/>
        <v>0</v>
      </c>
      <c r="BO102" s="495">
        <f t="shared" si="98"/>
        <v>0</v>
      </c>
      <c r="BP102" s="495">
        <f t="shared" si="98"/>
        <v>0</v>
      </c>
      <c r="BQ102" s="495">
        <f t="shared" ref="BQ102:BV102" si="99">IFERROR(VLOOKUP(BQ96,$CB$241:$CF$273,5,FALSE),"-")</f>
        <v>0</v>
      </c>
      <c r="BR102" s="495">
        <f t="shared" si="99"/>
        <v>0</v>
      </c>
      <c r="BS102" s="495">
        <f t="shared" si="99"/>
        <v>0</v>
      </c>
      <c r="BT102" s="495">
        <f t="shared" si="99"/>
        <v>0</v>
      </c>
      <c r="BU102" s="495">
        <f t="shared" si="99"/>
        <v>0</v>
      </c>
      <c r="BV102" s="495">
        <f t="shared" si="99"/>
        <v>0</v>
      </c>
      <c r="BW102" s="496"/>
    </row>
    <row r="103" spans="1:75" ht="12.95" customHeight="1" outlineLevel="1">
      <c r="A103" s="158"/>
      <c r="B103" s="484"/>
      <c r="C103" s="896" t="s">
        <v>3522</v>
      </c>
      <c r="D103" s="476"/>
      <c r="E103" s="471" t="str">
        <f t="shared" ref="E103:AJ103" si="100">IFERROR(IF(E97="-","-",IF(LEFT(E$9,1)="2",E101/3.6*0.125*E$34*(E$15-E$39)/E$15,E$44*(E101/E$193))),"-")</f>
        <v>-</v>
      </c>
      <c r="F103" s="471" t="str">
        <f t="shared" si="100"/>
        <v>-</v>
      </c>
      <c r="G103" s="471" t="str">
        <f t="shared" si="100"/>
        <v>-</v>
      </c>
      <c r="H103" s="471" t="str">
        <f t="shared" si="100"/>
        <v>-</v>
      </c>
      <c r="I103" s="471" t="str">
        <f t="shared" si="100"/>
        <v>-</v>
      </c>
      <c r="J103" s="471" t="str">
        <f t="shared" si="100"/>
        <v>-</v>
      </c>
      <c r="K103" s="471" t="str">
        <f t="shared" si="100"/>
        <v>-</v>
      </c>
      <c r="L103" s="471" t="str">
        <f t="shared" si="100"/>
        <v>-</v>
      </c>
      <c r="M103" s="471" t="str">
        <f t="shared" si="100"/>
        <v>-</v>
      </c>
      <c r="N103" s="471" t="str">
        <f t="shared" si="100"/>
        <v>-</v>
      </c>
      <c r="O103" s="471" t="str">
        <f t="shared" si="100"/>
        <v>-</v>
      </c>
      <c r="P103" s="471" t="str">
        <f t="shared" si="100"/>
        <v>-</v>
      </c>
      <c r="Q103" s="471" t="str">
        <f t="shared" si="100"/>
        <v>-</v>
      </c>
      <c r="R103" s="471" t="str">
        <f t="shared" si="100"/>
        <v>-</v>
      </c>
      <c r="S103" s="471" t="str">
        <f t="shared" si="100"/>
        <v>-</v>
      </c>
      <c r="T103" s="471" t="str">
        <f t="shared" si="100"/>
        <v>-</v>
      </c>
      <c r="U103" s="471" t="str">
        <f t="shared" si="100"/>
        <v>-</v>
      </c>
      <c r="V103" s="471" t="str">
        <f t="shared" si="100"/>
        <v>-</v>
      </c>
      <c r="W103" s="471" t="str">
        <f t="shared" si="100"/>
        <v>-</v>
      </c>
      <c r="X103" s="471" t="str">
        <f t="shared" si="100"/>
        <v>-</v>
      </c>
      <c r="Y103" s="471" t="str">
        <f t="shared" si="100"/>
        <v>-</v>
      </c>
      <c r="Z103" s="471" t="str">
        <f t="shared" si="100"/>
        <v>-</v>
      </c>
      <c r="AA103" s="471" t="str">
        <f t="shared" si="100"/>
        <v>-</v>
      </c>
      <c r="AB103" s="471" t="str">
        <f t="shared" si="100"/>
        <v>-</v>
      </c>
      <c r="AC103" s="471" t="str">
        <f t="shared" si="100"/>
        <v>-</v>
      </c>
      <c r="AD103" s="471" t="str">
        <f t="shared" si="100"/>
        <v>-</v>
      </c>
      <c r="AE103" s="471" t="str">
        <f t="shared" si="100"/>
        <v>-</v>
      </c>
      <c r="AF103" s="471" t="str">
        <f t="shared" si="100"/>
        <v>-</v>
      </c>
      <c r="AG103" s="471" t="str">
        <f t="shared" si="100"/>
        <v>-</v>
      </c>
      <c r="AH103" s="471" t="str">
        <f t="shared" si="100"/>
        <v>-</v>
      </c>
      <c r="AI103" s="471" t="str">
        <f t="shared" si="100"/>
        <v>-</v>
      </c>
      <c r="AJ103" s="471" t="str">
        <f t="shared" si="100"/>
        <v>-</v>
      </c>
      <c r="AK103" s="471" t="str">
        <f t="shared" ref="AK103:BP103" si="101">IFERROR(IF(AK97="-","-",IF(LEFT(AK$9,1)="2",AK101/3.6*0.125*AK$34*(AK$15-AK$39)/AK$15,AK$44*(AK101/AK$193))),"-")</f>
        <v>-</v>
      </c>
      <c r="AL103" s="471" t="str">
        <f t="shared" si="101"/>
        <v>-</v>
      </c>
      <c r="AM103" s="471" t="str">
        <f t="shared" si="101"/>
        <v>-</v>
      </c>
      <c r="AN103" s="471" t="str">
        <f t="shared" si="101"/>
        <v>-</v>
      </c>
      <c r="AO103" s="471" t="str">
        <f t="shared" si="101"/>
        <v>-</v>
      </c>
      <c r="AP103" s="471" t="str">
        <f t="shared" si="101"/>
        <v>-</v>
      </c>
      <c r="AQ103" s="471" t="str">
        <f t="shared" si="101"/>
        <v>-</v>
      </c>
      <c r="AR103" s="471" t="str">
        <f t="shared" si="101"/>
        <v>-</v>
      </c>
      <c r="AS103" s="471" t="str">
        <f t="shared" si="101"/>
        <v>-</v>
      </c>
      <c r="AT103" s="471" t="str">
        <f t="shared" si="101"/>
        <v>-</v>
      </c>
      <c r="AU103" s="471" t="str">
        <f t="shared" si="101"/>
        <v>-</v>
      </c>
      <c r="AV103" s="471" t="str">
        <f t="shared" si="101"/>
        <v>-</v>
      </c>
      <c r="AW103" s="471" t="str">
        <f t="shared" si="101"/>
        <v>-</v>
      </c>
      <c r="AX103" s="471" t="str">
        <f t="shared" si="101"/>
        <v>-</v>
      </c>
      <c r="AY103" s="471" t="str">
        <f t="shared" si="101"/>
        <v>-</v>
      </c>
      <c r="AZ103" s="471" t="str">
        <f t="shared" si="101"/>
        <v>-</v>
      </c>
      <c r="BA103" s="471" t="str">
        <f t="shared" si="101"/>
        <v>-</v>
      </c>
      <c r="BB103" s="471" t="str">
        <f t="shared" si="101"/>
        <v>-</v>
      </c>
      <c r="BC103" s="471" t="str">
        <f t="shared" si="101"/>
        <v>-</v>
      </c>
      <c r="BD103" s="471" t="str">
        <f t="shared" si="101"/>
        <v>-</v>
      </c>
      <c r="BE103" s="471" t="str">
        <f t="shared" si="101"/>
        <v>-</v>
      </c>
      <c r="BF103" s="471" t="str">
        <f t="shared" si="101"/>
        <v>-</v>
      </c>
      <c r="BG103" s="471" t="str">
        <f t="shared" si="101"/>
        <v>-</v>
      </c>
      <c r="BH103" s="471" t="str">
        <f t="shared" si="101"/>
        <v>-</v>
      </c>
      <c r="BI103" s="471" t="str">
        <f t="shared" si="101"/>
        <v>-</v>
      </c>
      <c r="BJ103" s="471" t="str">
        <f t="shared" si="101"/>
        <v>-</v>
      </c>
      <c r="BK103" s="471" t="str">
        <f t="shared" si="101"/>
        <v>-</v>
      </c>
      <c r="BL103" s="471" t="str">
        <f t="shared" si="101"/>
        <v>-</v>
      </c>
      <c r="BM103" s="471" t="str">
        <f t="shared" si="101"/>
        <v>-</v>
      </c>
      <c r="BN103" s="471" t="str">
        <f t="shared" si="101"/>
        <v>-</v>
      </c>
      <c r="BO103" s="471" t="str">
        <f t="shared" si="101"/>
        <v>-</v>
      </c>
      <c r="BP103" s="471" t="str">
        <f t="shared" si="101"/>
        <v>-</v>
      </c>
      <c r="BQ103" s="471" t="str">
        <f t="shared" ref="BQ103:BV103" si="102">IFERROR(IF(BQ97="-","-",IF(LEFT(BQ$9,1)="2",BQ101/3.6*0.125*BQ$34*(BQ$15-BQ$39)/BQ$15,BQ$44*(BQ101/BQ$193))),"-")</f>
        <v>-</v>
      </c>
      <c r="BR103" s="471" t="str">
        <f t="shared" si="102"/>
        <v>-</v>
      </c>
      <c r="BS103" s="471" t="str">
        <f t="shared" si="102"/>
        <v>-</v>
      </c>
      <c r="BT103" s="471" t="str">
        <f t="shared" si="102"/>
        <v>-</v>
      </c>
      <c r="BU103" s="471" t="str">
        <f t="shared" si="102"/>
        <v>-</v>
      </c>
      <c r="BV103" s="471" t="str">
        <f t="shared" si="102"/>
        <v>-</v>
      </c>
      <c r="BW103" s="466"/>
    </row>
    <row r="104" spans="1:75" ht="14.25" thickBot="1">
      <c r="A104" s="158"/>
      <c r="B104" s="484"/>
      <c r="C104" s="894" t="s">
        <v>229</v>
      </c>
      <c r="D104" s="867" t="s">
        <v>215</v>
      </c>
      <c r="E104" s="900" t="str">
        <f t="shared" ref="E104:AJ104" si="103">IFERROR(IF(E96="-","-",IF(E$37=0,E101*E102*E$34*(E$18-E$35)/E$18,E101*E102*E$34*(E$18-E$35)/E$15)),"-")</f>
        <v>-</v>
      </c>
      <c r="F104" s="900" t="str">
        <f t="shared" si="103"/>
        <v>-</v>
      </c>
      <c r="G104" s="900" t="str">
        <f t="shared" si="103"/>
        <v>-</v>
      </c>
      <c r="H104" s="900" t="str">
        <f t="shared" si="103"/>
        <v>-</v>
      </c>
      <c r="I104" s="900" t="str">
        <f t="shared" si="103"/>
        <v>-</v>
      </c>
      <c r="J104" s="900" t="str">
        <f t="shared" si="103"/>
        <v>-</v>
      </c>
      <c r="K104" s="900" t="str">
        <f t="shared" si="103"/>
        <v>-</v>
      </c>
      <c r="L104" s="900" t="str">
        <f t="shared" si="103"/>
        <v>-</v>
      </c>
      <c r="M104" s="900" t="str">
        <f t="shared" si="103"/>
        <v>-</v>
      </c>
      <c r="N104" s="900" t="str">
        <f t="shared" si="103"/>
        <v>-</v>
      </c>
      <c r="O104" s="900" t="str">
        <f t="shared" si="103"/>
        <v>-</v>
      </c>
      <c r="P104" s="900" t="str">
        <f t="shared" si="103"/>
        <v>-</v>
      </c>
      <c r="Q104" s="900" t="str">
        <f t="shared" si="103"/>
        <v>-</v>
      </c>
      <c r="R104" s="900" t="str">
        <f t="shared" si="103"/>
        <v>-</v>
      </c>
      <c r="S104" s="900" t="str">
        <f t="shared" si="103"/>
        <v>-</v>
      </c>
      <c r="T104" s="900" t="str">
        <f t="shared" si="103"/>
        <v>-</v>
      </c>
      <c r="U104" s="900" t="str">
        <f t="shared" si="103"/>
        <v>-</v>
      </c>
      <c r="V104" s="900" t="str">
        <f t="shared" si="103"/>
        <v>-</v>
      </c>
      <c r="W104" s="900" t="str">
        <f t="shared" si="103"/>
        <v>-</v>
      </c>
      <c r="X104" s="900" t="str">
        <f t="shared" si="103"/>
        <v>-</v>
      </c>
      <c r="Y104" s="900" t="str">
        <f t="shared" si="103"/>
        <v>-</v>
      </c>
      <c r="Z104" s="900" t="str">
        <f t="shared" si="103"/>
        <v>-</v>
      </c>
      <c r="AA104" s="900" t="str">
        <f t="shared" si="103"/>
        <v>-</v>
      </c>
      <c r="AB104" s="900" t="str">
        <f t="shared" si="103"/>
        <v>-</v>
      </c>
      <c r="AC104" s="900" t="str">
        <f t="shared" si="103"/>
        <v>-</v>
      </c>
      <c r="AD104" s="900" t="str">
        <f t="shared" si="103"/>
        <v>-</v>
      </c>
      <c r="AE104" s="900" t="str">
        <f t="shared" si="103"/>
        <v>-</v>
      </c>
      <c r="AF104" s="900" t="str">
        <f t="shared" si="103"/>
        <v>-</v>
      </c>
      <c r="AG104" s="900" t="str">
        <f t="shared" si="103"/>
        <v>-</v>
      </c>
      <c r="AH104" s="900" t="str">
        <f t="shared" si="103"/>
        <v>-</v>
      </c>
      <c r="AI104" s="900" t="str">
        <f t="shared" si="103"/>
        <v>-</v>
      </c>
      <c r="AJ104" s="900" t="str">
        <f t="shared" si="103"/>
        <v>-</v>
      </c>
      <c r="AK104" s="900" t="str">
        <f t="shared" ref="AK104:BP104" si="104">IFERROR(IF(AK96="-","-",IF(AK$37=0,AK101*AK102*AK$34*(AK$18-AK$35)/AK$18,AK101*AK102*AK$34*(AK$18-AK$35)/AK$15)),"-")</f>
        <v>-</v>
      </c>
      <c r="AL104" s="900" t="str">
        <f t="shared" si="104"/>
        <v>-</v>
      </c>
      <c r="AM104" s="900" t="str">
        <f t="shared" si="104"/>
        <v>-</v>
      </c>
      <c r="AN104" s="900" t="str">
        <f t="shared" si="104"/>
        <v>-</v>
      </c>
      <c r="AO104" s="900" t="str">
        <f t="shared" si="104"/>
        <v>-</v>
      </c>
      <c r="AP104" s="900" t="str">
        <f t="shared" si="104"/>
        <v>-</v>
      </c>
      <c r="AQ104" s="900" t="str">
        <f t="shared" si="104"/>
        <v>-</v>
      </c>
      <c r="AR104" s="900" t="str">
        <f t="shared" si="104"/>
        <v>-</v>
      </c>
      <c r="AS104" s="900" t="str">
        <f t="shared" si="104"/>
        <v>-</v>
      </c>
      <c r="AT104" s="900" t="str">
        <f t="shared" si="104"/>
        <v>-</v>
      </c>
      <c r="AU104" s="900" t="str">
        <f t="shared" si="104"/>
        <v>-</v>
      </c>
      <c r="AV104" s="900" t="str">
        <f t="shared" si="104"/>
        <v>-</v>
      </c>
      <c r="AW104" s="900" t="str">
        <f t="shared" si="104"/>
        <v>-</v>
      </c>
      <c r="AX104" s="900" t="str">
        <f t="shared" si="104"/>
        <v>-</v>
      </c>
      <c r="AY104" s="900" t="str">
        <f t="shared" si="104"/>
        <v>-</v>
      </c>
      <c r="AZ104" s="900" t="str">
        <f t="shared" si="104"/>
        <v>-</v>
      </c>
      <c r="BA104" s="900" t="str">
        <f t="shared" si="104"/>
        <v>-</v>
      </c>
      <c r="BB104" s="900" t="str">
        <f t="shared" si="104"/>
        <v>-</v>
      </c>
      <c r="BC104" s="900" t="str">
        <f t="shared" si="104"/>
        <v>-</v>
      </c>
      <c r="BD104" s="900" t="str">
        <f t="shared" si="104"/>
        <v>-</v>
      </c>
      <c r="BE104" s="900" t="str">
        <f t="shared" si="104"/>
        <v>-</v>
      </c>
      <c r="BF104" s="900" t="str">
        <f t="shared" si="104"/>
        <v>-</v>
      </c>
      <c r="BG104" s="900" t="str">
        <f t="shared" si="104"/>
        <v>-</v>
      </c>
      <c r="BH104" s="900" t="str">
        <f t="shared" si="104"/>
        <v>-</v>
      </c>
      <c r="BI104" s="900" t="str">
        <f t="shared" si="104"/>
        <v>-</v>
      </c>
      <c r="BJ104" s="900" t="str">
        <f t="shared" si="104"/>
        <v>-</v>
      </c>
      <c r="BK104" s="900" t="str">
        <f t="shared" si="104"/>
        <v>-</v>
      </c>
      <c r="BL104" s="900" t="str">
        <f t="shared" si="104"/>
        <v>-</v>
      </c>
      <c r="BM104" s="900" t="str">
        <f t="shared" si="104"/>
        <v>-</v>
      </c>
      <c r="BN104" s="900" t="str">
        <f t="shared" si="104"/>
        <v>-</v>
      </c>
      <c r="BO104" s="900" t="str">
        <f t="shared" si="104"/>
        <v>-</v>
      </c>
      <c r="BP104" s="900" t="str">
        <f t="shared" si="104"/>
        <v>-</v>
      </c>
      <c r="BQ104" s="900" t="str">
        <f t="shared" ref="BQ104:BV104" si="105">IFERROR(IF(BQ96="-","-",IF(BQ$37=0,BQ101*BQ102*BQ$34*(BQ$18-BQ$35)/BQ$18,BQ101*BQ102*BQ$34*(BQ$18-BQ$35)/BQ$15)),"-")</f>
        <v>-</v>
      </c>
      <c r="BR104" s="900" t="str">
        <f t="shared" si="105"/>
        <v>-</v>
      </c>
      <c r="BS104" s="900" t="str">
        <f t="shared" si="105"/>
        <v>-</v>
      </c>
      <c r="BT104" s="900" t="str">
        <f t="shared" si="105"/>
        <v>-</v>
      </c>
      <c r="BU104" s="900" t="str">
        <f t="shared" si="105"/>
        <v>-</v>
      </c>
      <c r="BV104" s="900" t="str">
        <f t="shared" si="105"/>
        <v>-</v>
      </c>
      <c r="BW104" s="492"/>
    </row>
    <row r="105" spans="1:75" ht="12.95" customHeight="1">
      <c r="A105" s="216"/>
      <c r="B105" s="484"/>
      <c r="C105" s="861" t="s">
        <v>202</v>
      </c>
      <c r="D105" s="862"/>
      <c r="E105" s="863"/>
      <c r="F105" s="863"/>
      <c r="G105" s="863"/>
      <c r="H105" s="863"/>
      <c r="I105" s="863"/>
      <c r="J105" s="863"/>
      <c r="K105" s="863"/>
      <c r="L105" s="863"/>
      <c r="M105" s="863"/>
      <c r="N105" s="863"/>
      <c r="O105" s="863"/>
      <c r="P105" s="863"/>
      <c r="Q105" s="863"/>
      <c r="R105" s="863"/>
      <c r="S105" s="863"/>
      <c r="T105" s="863"/>
      <c r="U105" s="863"/>
      <c r="V105" s="863"/>
      <c r="W105" s="863"/>
      <c r="X105" s="863"/>
      <c r="Y105" s="863"/>
      <c r="Z105" s="863"/>
      <c r="AA105" s="863"/>
      <c r="AB105" s="863"/>
      <c r="AC105" s="863"/>
      <c r="AD105" s="863"/>
      <c r="AE105" s="863"/>
      <c r="AF105" s="863"/>
      <c r="AG105" s="863"/>
      <c r="AH105" s="863"/>
      <c r="AI105" s="863"/>
      <c r="AJ105" s="863"/>
      <c r="AK105" s="863"/>
      <c r="AL105" s="863"/>
      <c r="AM105" s="863"/>
      <c r="AN105" s="863"/>
      <c r="AO105" s="863"/>
      <c r="AP105" s="863"/>
      <c r="AQ105" s="863"/>
      <c r="AR105" s="863"/>
      <c r="AS105" s="863"/>
      <c r="AT105" s="863"/>
      <c r="AU105" s="863"/>
      <c r="AV105" s="863"/>
      <c r="AW105" s="863"/>
      <c r="AX105" s="863"/>
      <c r="AY105" s="863"/>
      <c r="AZ105" s="863"/>
      <c r="BA105" s="863"/>
      <c r="BB105" s="863"/>
      <c r="BC105" s="863"/>
      <c r="BD105" s="863"/>
      <c r="BE105" s="863"/>
      <c r="BF105" s="863"/>
      <c r="BG105" s="863"/>
      <c r="BH105" s="863"/>
      <c r="BI105" s="863"/>
      <c r="BJ105" s="863"/>
      <c r="BK105" s="863"/>
      <c r="BL105" s="863"/>
      <c r="BM105" s="863"/>
      <c r="BN105" s="863"/>
      <c r="BO105" s="863"/>
      <c r="BP105" s="863"/>
      <c r="BQ105" s="863"/>
      <c r="BR105" s="863"/>
      <c r="BS105" s="863"/>
      <c r="BT105" s="863"/>
      <c r="BU105" s="863"/>
      <c r="BV105" s="863"/>
      <c r="BW105" s="483"/>
    </row>
    <row r="106" spans="1:75" ht="12.95" customHeight="1">
      <c r="A106" s="216"/>
      <c r="B106" s="484"/>
      <c r="C106" s="457" t="s">
        <v>91</v>
      </c>
      <c r="D106" s="485" t="s">
        <v>82</v>
      </c>
      <c r="E106" s="10" t="s">
        <v>20</v>
      </c>
      <c r="F106" s="10" t="s">
        <v>20</v>
      </c>
      <c r="G106" s="10" t="s">
        <v>20</v>
      </c>
      <c r="H106" s="10" t="s">
        <v>20</v>
      </c>
      <c r="I106" s="10" t="s">
        <v>20</v>
      </c>
      <c r="J106" s="10" t="s">
        <v>20</v>
      </c>
      <c r="K106" s="10" t="s">
        <v>20</v>
      </c>
      <c r="L106" s="10" t="s">
        <v>20</v>
      </c>
      <c r="M106" s="10" t="s">
        <v>20</v>
      </c>
      <c r="N106" s="10" t="s">
        <v>20</v>
      </c>
      <c r="O106" s="10" t="s">
        <v>20</v>
      </c>
      <c r="P106" s="10" t="s">
        <v>20</v>
      </c>
      <c r="Q106" s="10" t="s">
        <v>20</v>
      </c>
      <c r="R106" s="10" t="s">
        <v>20</v>
      </c>
      <c r="S106" s="10" t="s">
        <v>20</v>
      </c>
      <c r="T106" s="10" t="s">
        <v>20</v>
      </c>
      <c r="U106" s="10" t="s">
        <v>20</v>
      </c>
      <c r="V106" s="10" t="s">
        <v>20</v>
      </c>
      <c r="W106" s="10" t="s">
        <v>20</v>
      </c>
      <c r="X106" s="10" t="s">
        <v>20</v>
      </c>
      <c r="Y106" s="10" t="s">
        <v>20</v>
      </c>
      <c r="Z106" s="10" t="s">
        <v>20</v>
      </c>
      <c r="AA106" s="10" t="s">
        <v>20</v>
      </c>
      <c r="AB106" s="10" t="s">
        <v>20</v>
      </c>
      <c r="AC106" s="10" t="s">
        <v>20</v>
      </c>
      <c r="AD106" s="10" t="s">
        <v>20</v>
      </c>
      <c r="AE106" s="10" t="s">
        <v>20</v>
      </c>
      <c r="AF106" s="10" t="s">
        <v>20</v>
      </c>
      <c r="AG106" s="10" t="s">
        <v>20</v>
      </c>
      <c r="AH106" s="10" t="s">
        <v>20</v>
      </c>
      <c r="AI106" s="10" t="s">
        <v>20</v>
      </c>
      <c r="AJ106" s="10" t="s">
        <v>20</v>
      </c>
      <c r="AK106" s="10" t="s">
        <v>20</v>
      </c>
      <c r="AL106" s="10" t="s">
        <v>20</v>
      </c>
      <c r="AM106" s="10" t="s">
        <v>20</v>
      </c>
      <c r="AN106" s="10" t="s">
        <v>20</v>
      </c>
      <c r="AO106" s="10" t="s">
        <v>20</v>
      </c>
      <c r="AP106" s="10" t="s">
        <v>20</v>
      </c>
      <c r="AQ106" s="10" t="s">
        <v>20</v>
      </c>
      <c r="AR106" s="10" t="s">
        <v>20</v>
      </c>
      <c r="AS106" s="10" t="s">
        <v>20</v>
      </c>
      <c r="AT106" s="10" t="s">
        <v>20</v>
      </c>
      <c r="AU106" s="10" t="s">
        <v>20</v>
      </c>
      <c r="AV106" s="10" t="s">
        <v>20</v>
      </c>
      <c r="AW106" s="10" t="s">
        <v>20</v>
      </c>
      <c r="AX106" s="10" t="s">
        <v>20</v>
      </c>
      <c r="AY106" s="10" t="s">
        <v>20</v>
      </c>
      <c r="AZ106" s="10" t="s">
        <v>20</v>
      </c>
      <c r="BA106" s="10" t="s">
        <v>20</v>
      </c>
      <c r="BB106" s="10" t="s">
        <v>20</v>
      </c>
      <c r="BC106" s="10" t="s">
        <v>20</v>
      </c>
      <c r="BD106" s="10" t="s">
        <v>20</v>
      </c>
      <c r="BE106" s="10" t="s">
        <v>20</v>
      </c>
      <c r="BF106" s="10" t="s">
        <v>20</v>
      </c>
      <c r="BG106" s="10" t="s">
        <v>20</v>
      </c>
      <c r="BH106" s="10" t="s">
        <v>20</v>
      </c>
      <c r="BI106" s="10" t="s">
        <v>20</v>
      </c>
      <c r="BJ106" s="10" t="s">
        <v>20</v>
      </c>
      <c r="BK106" s="10" t="s">
        <v>20</v>
      </c>
      <c r="BL106" s="10" t="s">
        <v>20</v>
      </c>
      <c r="BM106" s="10" t="s">
        <v>20</v>
      </c>
      <c r="BN106" s="10" t="s">
        <v>20</v>
      </c>
      <c r="BO106" s="10" t="s">
        <v>20</v>
      </c>
      <c r="BP106" s="10" t="s">
        <v>20</v>
      </c>
      <c r="BQ106" s="10" t="s">
        <v>20</v>
      </c>
      <c r="BR106" s="10" t="s">
        <v>20</v>
      </c>
      <c r="BS106" s="10" t="s">
        <v>20</v>
      </c>
      <c r="BT106" s="10" t="s">
        <v>20</v>
      </c>
      <c r="BU106" s="10" t="s">
        <v>20</v>
      </c>
      <c r="BV106" s="10" t="s">
        <v>20</v>
      </c>
      <c r="BW106" s="494"/>
    </row>
    <row r="107" spans="1:75" ht="12.95" customHeight="1">
      <c r="A107" s="216"/>
      <c r="B107" s="484"/>
      <c r="C107" s="457" t="s">
        <v>5</v>
      </c>
      <c r="D107" s="485" t="s">
        <v>82</v>
      </c>
      <c r="E107" s="487" t="str">
        <f t="shared" ref="E107:AJ107" si="106">IFERROR(VLOOKUP(E106,$CB$241:$CC$273,2,FALSE),"-")</f>
        <v>-</v>
      </c>
      <c r="F107" s="487" t="str">
        <f t="shared" si="106"/>
        <v>-</v>
      </c>
      <c r="G107" s="487" t="str">
        <f t="shared" si="106"/>
        <v>-</v>
      </c>
      <c r="H107" s="487" t="str">
        <f t="shared" si="106"/>
        <v>-</v>
      </c>
      <c r="I107" s="487" t="str">
        <f t="shared" si="106"/>
        <v>-</v>
      </c>
      <c r="J107" s="487" t="str">
        <f t="shared" si="106"/>
        <v>-</v>
      </c>
      <c r="K107" s="487" t="str">
        <f t="shared" si="106"/>
        <v>-</v>
      </c>
      <c r="L107" s="487" t="str">
        <f t="shared" si="106"/>
        <v>-</v>
      </c>
      <c r="M107" s="487" t="str">
        <f t="shared" si="106"/>
        <v>-</v>
      </c>
      <c r="N107" s="487" t="str">
        <f t="shared" si="106"/>
        <v>-</v>
      </c>
      <c r="O107" s="487" t="str">
        <f t="shared" si="106"/>
        <v>-</v>
      </c>
      <c r="P107" s="487" t="str">
        <f t="shared" si="106"/>
        <v>-</v>
      </c>
      <c r="Q107" s="487" t="str">
        <f t="shared" si="106"/>
        <v>-</v>
      </c>
      <c r="R107" s="487" t="str">
        <f t="shared" si="106"/>
        <v>-</v>
      </c>
      <c r="S107" s="487" t="str">
        <f t="shared" si="106"/>
        <v>-</v>
      </c>
      <c r="T107" s="487" t="str">
        <f t="shared" si="106"/>
        <v>-</v>
      </c>
      <c r="U107" s="487" t="str">
        <f t="shared" si="106"/>
        <v>-</v>
      </c>
      <c r="V107" s="487" t="str">
        <f t="shared" si="106"/>
        <v>-</v>
      </c>
      <c r="W107" s="487" t="str">
        <f t="shared" si="106"/>
        <v>-</v>
      </c>
      <c r="X107" s="487" t="str">
        <f t="shared" si="106"/>
        <v>-</v>
      </c>
      <c r="Y107" s="487" t="str">
        <f t="shared" si="106"/>
        <v>-</v>
      </c>
      <c r="Z107" s="487" t="str">
        <f t="shared" si="106"/>
        <v>-</v>
      </c>
      <c r="AA107" s="487" t="str">
        <f t="shared" si="106"/>
        <v>-</v>
      </c>
      <c r="AB107" s="487" t="str">
        <f t="shared" si="106"/>
        <v>-</v>
      </c>
      <c r="AC107" s="487" t="str">
        <f t="shared" si="106"/>
        <v>-</v>
      </c>
      <c r="AD107" s="487" t="str">
        <f t="shared" si="106"/>
        <v>-</v>
      </c>
      <c r="AE107" s="487" t="str">
        <f t="shared" si="106"/>
        <v>-</v>
      </c>
      <c r="AF107" s="487" t="str">
        <f t="shared" si="106"/>
        <v>-</v>
      </c>
      <c r="AG107" s="487" t="str">
        <f t="shared" si="106"/>
        <v>-</v>
      </c>
      <c r="AH107" s="487" t="str">
        <f t="shared" si="106"/>
        <v>-</v>
      </c>
      <c r="AI107" s="487" t="str">
        <f t="shared" si="106"/>
        <v>-</v>
      </c>
      <c r="AJ107" s="487" t="str">
        <f t="shared" si="106"/>
        <v>-</v>
      </c>
      <c r="AK107" s="487" t="str">
        <f t="shared" ref="AK107:BP107" si="107">IFERROR(VLOOKUP(AK106,$CB$241:$CC$273,2,FALSE),"-")</f>
        <v>-</v>
      </c>
      <c r="AL107" s="487" t="str">
        <f t="shared" si="107"/>
        <v>-</v>
      </c>
      <c r="AM107" s="487" t="str">
        <f t="shared" si="107"/>
        <v>-</v>
      </c>
      <c r="AN107" s="487" t="str">
        <f t="shared" si="107"/>
        <v>-</v>
      </c>
      <c r="AO107" s="487" t="str">
        <f t="shared" si="107"/>
        <v>-</v>
      </c>
      <c r="AP107" s="487" t="str">
        <f t="shared" si="107"/>
        <v>-</v>
      </c>
      <c r="AQ107" s="487" t="str">
        <f t="shared" si="107"/>
        <v>-</v>
      </c>
      <c r="AR107" s="487" t="str">
        <f t="shared" si="107"/>
        <v>-</v>
      </c>
      <c r="AS107" s="487" t="str">
        <f t="shared" si="107"/>
        <v>-</v>
      </c>
      <c r="AT107" s="487" t="str">
        <f t="shared" si="107"/>
        <v>-</v>
      </c>
      <c r="AU107" s="487" t="str">
        <f t="shared" si="107"/>
        <v>-</v>
      </c>
      <c r="AV107" s="487" t="str">
        <f t="shared" si="107"/>
        <v>-</v>
      </c>
      <c r="AW107" s="487" t="str">
        <f t="shared" si="107"/>
        <v>-</v>
      </c>
      <c r="AX107" s="487" t="str">
        <f t="shared" si="107"/>
        <v>-</v>
      </c>
      <c r="AY107" s="487" t="str">
        <f t="shared" si="107"/>
        <v>-</v>
      </c>
      <c r="AZ107" s="487" t="str">
        <f t="shared" si="107"/>
        <v>-</v>
      </c>
      <c r="BA107" s="487" t="str">
        <f t="shared" si="107"/>
        <v>-</v>
      </c>
      <c r="BB107" s="487" t="str">
        <f t="shared" si="107"/>
        <v>-</v>
      </c>
      <c r="BC107" s="487" t="str">
        <f t="shared" si="107"/>
        <v>-</v>
      </c>
      <c r="BD107" s="487" t="str">
        <f t="shared" si="107"/>
        <v>-</v>
      </c>
      <c r="BE107" s="487" t="str">
        <f t="shared" si="107"/>
        <v>-</v>
      </c>
      <c r="BF107" s="487" t="str">
        <f t="shared" si="107"/>
        <v>-</v>
      </c>
      <c r="BG107" s="487" t="str">
        <f t="shared" si="107"/>
        <v>-</v>
      </c>
      <c r="BH107" s="487" t="str">
        <f t="shared" si="107"/>
        <v>-</v>
      </c>
      <c r="BI107" s="487" t="str">
        <f t="shared" si="107"/>
        <v>-</v>
      </c>
      <c r="BJ107" s="487" t="str">
        <f t="shared" si="107"/>
        <v>-</v>
      </c>
      <c r="BK107" s="487" t="str">
        <f t="shared" si="107"/>
        <v>-</v>
      </c>
      <c r="BL107" s="487" t="str">
        <f t="shared" si="107"/>
        <v>-</v>
      </c>
      <c r="BM107" s="487" t="str">
        <f t="shared" si="107"/>
        <v>-</v>
      </c>
      <c r="BN107" s="487" t="str">
        <f t="shared" si="107"/>
        <v>-</v>
      </c>
      <c r="BO107" s="487" t="str">
        <f t="shared" si="107"/>
        <v>-</v>
      </c>
      <c r="BP107" s="487" t="str">
        <f t="shared" si="107"/>
        <v>-</v>
      </c>
      <c r="BQ107" s="487" t="str">
        <f t="shared" ref="BQ107:BV107" si="108">IFERROR(VLOOKUP(BQ106,$CB$241:$CC$273,2,FALSE),"-")</f>
        <v>-</v>
      </c>
      <c r="BR107" s="487" t="str">
        <f t="shared" si="108"/>
        <v>-</v>
      </c>
      <c r="BS107" s="487" t="str">
        <f t="shared" si="108"/>
        <v>-</v>
      </c>
      <c r="BT107" s="487" t="str">
        <f t="shared" si="108"/>
        <v>-</v>
      </c>
      <c r="BU107" s="487" t="str">
        <f t="shared" si="108"/>
        <v>-</v>
      </c>
      <c r="BV107" s="487" t="str">
        <f t="shared" si="108"/>
        <v>-</v>
      </c>
      <c r="BW107" s="488"/>
    </row>
    <row r="108" spans="1:75" ht="12.95" customHeight="1">
      <c r="A108" s="158"/>
      <c r="B108" s="484"/>
      <c r="C108" s="457" t="s">
        <v>90</v>
      </c>
      <c r="D108" s="476" t="s">
        <v>5</v>
      </c>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460"/>
    </row>
    <row r="109" spans="1:75" ht="12.95" customHeight="1">
      <c r="A109" s="158"/>
      <c r="B109" s="484"/>
      <c r="C109" s="457" t="s">
        <v>165</v>
      </c>
      <c r="D109" s="485" t="s">
        <v>82</v>
      </c>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460"/>
    </row>
    <row r="110" spans="1:75" ht="12.95" customHeight="1">
      <c r="A110" s="158"/>
      <c r="B110" s="484"/>
      <c r="C110" s="457" t="s">
        <v>115</v>
      </c>
      <c r="D110" s="476" t="s">
        <v>21</v>
      </c>
      <c r="E110" s="491">
        <f t="shared" ref="E110:AJ110" si="109">IFERROR(VLOOKUP(E106,$CB$241:$CD$273,3,FALSE),"-")</f>
        <v>0</v>
      </c>
      <c r="F110" s="491">
        <f t="shared" si="109"/>
        <v>0</v>
      </c>
      <c r="G110" s="491">
        <f t="shared" si="109"/>
        <v>0</v>
      </c>
      <c r="H110" s="491">
        <f t="shared" si="109"/>
        <v>0</v>
      </c>
      <c r="I110" s="491">
        <f t="shared" si="109"/>
        <v>0</v>
      </c>
      <c r="J110" s="491">
        <f t="shared" si="109"/>
        <v>0</v>
      </c>
      <c r="K110" s="491">
        <f t="shared" si="109"/>
        <v>0</v>
      </c>
      <c r="L110" s="491">
        <f t="shared" si="109"/>
        <v>0</v>
      </c>
      <c r="M110" s="491">
        <f t="shared" si="109"/>
        <v>0</v>
      </c>
      <c r="N110" s="491">
        <f t="shared" si="109"/>
        <v>0</v>
      </c>
      <c r="O110" s="491">
        <f t="shared" si="109"/>
        <v>0</v>
      </c>
      <c r="P110" s="491">
        <f t="shared" si="109"/>
        <v>0</v>
      </c>
      <c r="Q110" s="491">
        <f t="shared" si="109"/>
        <v>0</v>
      </c>
      <c r="R110" s="491">
        <f t="shared" si="109"/>
        <v>0</v>
      </c>
      <c r="S110" s="491">
        <f t="shared" si="109"/>
        <v>0</v>
      </c>
      <c r="T110" s="491">
        <f t="shared" si="109"/>
        <v>0</v>
      </c>
      <c r="U110" s="491">
        <f t="shared" si="109"/>
        <v>0</v>
      </c>
      <c r="V110" s="491">
        <f t="shared" si="109"/>
        <v>0</v>
      </c>
      <c r="W110" s="491">
        <f t="shared" si="109"/>
        <v>0</v>
      </c>
      <c r="X110" s="491">
        <f t="shared" si="109"/>
        <v>0</v>
      </c>
      <c r="Y110" s="491">
        <f t="shared" si="109"/>
        <v>0</v>
      </c>
      <c r="Z110" s="491">
        <f t="shared" si="109"/>
        <v>0</v>
      </c>
      <c r="AA110" s="491">
        <f t="shared" si="109"/>
        <v>0</v>
      </c>
      <c r="AB110" s="491">
        <f t="shared" si="109"/>
        <v>0</v>
      </c>
      <c r="AC110" s="491">
        <f t="shared" si="109"/>
        <v>0</v>
      </c>
      <c r="AD110" s="491">
        <f t="shared" si="109"/>
        <v>0</v>
      </c>
      <c r="AE110" s="491">
        <f t="shared" si="109"/>
        <v>0</v>
      </c>
      <c r="AF110" s="491">
        <f t="shared" si="109"/>
        <v>0</v>
      </c>
      <c r="AG110" s="491">
        <f t="shared" si="109"/>
        <v>0</v>
      </c>
      <c r="AH110" s="491">
        <f t="shared" si="109"/>
        <v>0</v>
      </c>
      <c r="AI110" s="491">
        <f t="shared" si="109"/>
        <v>0</v>
      </c>
      <c r="AJ110" s="491">
        <f t="shared" si="109"/>
        <v>0</v>
      </c>
      <c r="AK110" s="491">
        <f t="shared" ref="AK110:BP110" si="110">IFERROR(VLOOKUP(AK106,$CB$241:$CD$273,3,FALSE),"-")</f>
        <v>0</v>
      </c>
      <c r="AL110" s="491">
        <f t="shared" si="110"/>
        <v>0</v>
      </c>
      <c r="AM110" s="491">
        <f t="shared" si="110"/>
        <v>0</v>
      </c>
      <c r="AN110" s="491">
        <f t="shared" si="110"/>
        <v>0</v>
      </c>
      <c r="AO110" s="491">
        <f t="shared" si="110"/>
        <v>0</v>
      </c>
      <c r="AP110" s="491">
        <f t="shared" si="110"/>
        <v>0</v>
      </c>
      <c r="AQ110" s="491">
        <f t="shared" si="110"/>
        <v>0</v>
      </c>
      <c r="AR110" s="491">
        <f t="shared" si="110"/>
        <v>0</v>
      </c>
      <c r="AS110" s="491">
        <f t="shared" si="110"/>
        <v>0</v>
      </c>
      <c r="AT110" s="491">
        <f t="shared" si="110"/>
        <v>0</v>
      </c>
      <c r="AU110" s="491">
        <f t="shared" si="110"/>
        <v>0</v>
      </c>
      <c r="AV110" s="491">
        <f t="shared" si="110"/>
        <v>0</v>
      </c>
      <c r="AW110" s="491">
        <f t="shared" si="110"/>
        <v>0</v>
      </c>
      <c r="AX110" s="491">
        <f t="shared" si="110"/>
        <v>0</v>
      </c>
      <c r="AY110" s="491">
        <f t="shared" si="110"/>
        <v>0</v>
      </c>
      <c r="AZ110" s="491">
        <f t="shared" si="110"/>
        <v>0</v>
      </c>
      <c r="BA110" s="491">
        <f t="shared" si="110"/>
        <v>0</v>
      </c>
      <c r="BB110" s="491">
        <f t="shared" si="110"/>
        <v>0</v>
      </c>
      <c r="BC110" s="491">
        <f t="shared" si="110"/>
        <v>0</v>
      </c>
      <c r="BD110" s="491">
        <f t="shared" si="110"/>
        <v>0</v>
      </c>
      <c r="BE110" s="491">
        <f t="shared" si="110"/>
        <v>0</v>
      </c>
      <c r="BF110" s="491">
        <f t="shared" si="110"/>
        <v>0</v>
      </c>
      <c r="BG110" s="491">
        <f t="shared" si="110"/>
        <v>0</v>
      </c>
      <c r="BH110" s="491">
        <f t="shared" si="110"/>
        <v>0</v>
      </c>
      <c r="BI110" s="491">
        <f t="shared" si="110"/>
        <v>0</v>
      </c>
      <c r="BJ110" s="491">
        <f t="shared" si="110"/>
        <v>0</v>
      </c>
      <c r="BK110" s="491">
        <f t="shared" si="110"/>
        <v>0</v>
      </c>
      <c r="BL110" s="491">
        <f t="shared" si="110"/>
        <v>0</v>
      </c>
      <c r="BM110" s="491">
        <f t="shared" si="110"/>
        <v>0</v>
      </c>
      <c r="BN110" s="491">
        <f t="shared" si="110"/>
        <v>0</v>
      </c>
      <c r="BO110" s="491">
        <f t="shared" si="110"/>
        <v>0</v>
      </c>
      <c r="BP110" s="491">
        <f t="shared" si="110"/>
        <v>0</v>
      </c>
      <c r="BQ110" s="491">
        <f t="shared" ref="BQ110:BV110" si="111">IFERROR(VLOOKUP(BQ106,$CB$241:$CD$273,3,FALSE),"-")</f>
        <v>0</v>
      </c>
      <c r="BR110" s="491">
        <f t="shared" si="111"/>
        <v>0</v>
      </c>
      <c r="BS110" s="491">
        <f t="shared" si="111"/>
        <v>0</v>
      </c>
      <c r="BT110" s="491">
        <f t="shared" si="111"/>
        <v>0</v>
      </c>
      <c r="BU110" s="491">
        <f t="shared" si="111"/>
        <v>0</v>
      </c>
      <c r="BV110" s="491">
        <f t="shared" si="111"/>
        <v>0</v>
      </c>
      <c r="BW110" s="492"/>
    </row>
    <row r="111" spans="1:75" ht="12.95" customHeight="1" outlineLevel="1">
      <c r="A111" s="158"/>
      <c r="B111" s="484"/>
      <c r="C111" s="457" t="s">
        <v>3496</v>
      </c>
      <c r="D111" s="476" t="s">
        <v>99</v>
      </c>
      <c r="E111" s="491">
        <f>IFERROR(E108*E110,"-")</f>
        <v>0</v>
      </c>
      <c r="F111" s="491">
        <f t="shared" ref="F111:BQ111" si="112">IFERROR(F108*F110,"-")</f>
        <v>0</v>
      </c>
      <c r="G111" s="491">
        <f t="shared" si="112"/>
        <v>0</v>
      </c>
      <c r="H111" s="491">
        <f t="shared" si="112"/>
        <v>0</v>
      </c>
      <c r="I111" s="491">
        <f t="shared" si="112"/>
        <v>0</v>
      </c>
      <c r="J111" s="491">
        <f t="shared" si="112"/>
        <v>0</v>
      </c>
      <c r="K111" s="491">
        <f t="shared" si="112"/>
        <v>0</v>
      </c>
      <c r="L111" s="491">
        <f t="shared" si="112"/>
        <v>0</v>
      </c>
      <c r="M111" s="491">
        <f t="shared" si="112"/>
        <v>0</v>
      </c>
      <c r="N111" s="491">
        <f t="shared" si="112"/>
        <v>0</v>
      </c>
      <c r="O111" s="491">
        <f t="shared" si="112"/>
        <v>0</v>
      </c>
      <c r="P111" s="491">
        <f t="shared" si="112"/>
        <v>0</v>
      </c>
      <c r="Q111" s="491">
        <f t="shared" si="112"/>
        <v>0</v>
      </c>
      <c r="R111" s="491">
        <f t="shared" si="112"/>
        <v>0</v>
      </c>
      <c r="S111" s="491">
        <f t="shared" si="112"/>
        <v>0</v>
      </c>
      <c r="T111" s="491">
        <f t="shared" si="112"/>
        <v>0</v>
      </c>
      <c r="U111" s="491">
        <f t="shared" si="112"/>
        <v>0</v>
      </c>
      <c r="V111" s="491">
        <f t="shared" si="112"/>
        <v>0</v>
      </c>
      <c r="W111" s="491">
        <f t="shared" si="112"/>
        <v>0</v>
      </c>
      <c r="X111" s="491">
        <f t="shared" si="112"/>
        <v>0</v>
      </c>
      <c r="Y111" s="491">
        <f t="shared" si="112"/>
        <v>0</v>
      </c>
      <c r="Z111" s="491">
        <f t="shared" si="112"/>
        <v>0</v>
      </c>
      <c r="AA111" s="491">
        <f t="shared" si="112"/>
        <v>0</v>
      </c>
      <c r="AB111" s="491">
        <f t="shared" si="112"/>
        <v>0</v>
      </c>
      <c r="AC111" s="491">
        <f t="shared" si="112"/>
        <v>0</v>
      </c>
      <c r="AD111" s="491">
        <f t="shared" si="112"/>
        <v>0</v>
      </c>
      <c r="AE111" s="491">
        <f t="shared" si="112"/>
        <v>0</v>
      </c>
      <c r="AF111" s="491">
        <f t="shared" si="112"/>
        <v>0</v>
      </c>
      <c r="AG111" s="491">
        <f t="shared" si="112"/>
        <v>0</v>
      </c>
      <c r="AH111" s="491">
        <f t="shared" si="112"/>
        <v>0</v>
      </c>
      <c r="AI111" s="491">
        <f t="shared" si="112"/>
        <v>0</v>
      </c>
      <c r="AJ111" s="491">
        <f t="shared" si="112"/>
        <v>0</v>
      </c>
      <c r="AK111" s="491">
        <f t="shared" si="112"/>
        <v>0</v>
      </c>
      <c r="AL111" s="491">
        <f t="shared" si="112"/>
        <v>0</v>
      </c>
      <c r="AM111" s="491">
        <f t="shared" si="112"/>
        <v>0</v>
      </c>
      <c r="AN111" s="491">
        <f t="shared" si="112"/>
        <v>0</v>
      </c>
      <c r="AO111" s="491">
        <f t="shared" si="112"/>
        <v>0</v>
      </c>
      <c r="AP111" s="491">
        <f t="shared" si="112"/>
        <v>0</v>
      </c>
      <c r="AQ111" s="491">
        <f t="shared" si="112"/>
        <v>0</v>
      </c>
      <c r="AR111" s="491">
        <f t="shared" si="112"/>
        <v>0</v>
      </c>
      <c r="AS111" s="491">
        <f t="shared" si="112"/>
        <v>0</v>
      </c>
      <c r="AT111" s="491">
        <f t="shared" si="112"/>
        <v>0</v>
      </c>
      <c r="AU111" s="491">
        <f t="shared" si="112"/>
        <v>0</v>
      </c>
      <c r="AV111" s="491">
        <f t="shared" si="112"/>
        <v>0</v>
      </c>
      <c r="AW111" s="491">
        <f t="shared" si="112"/>
        <v>0</v>
      </c>
      <c r="AX111" s="491">
        <f t="shared" si="112"/>
        <v>0</v>
      </c>
      <c r="AY111" s="491">
        <f t="shared" si="112"/>
        <v>0</v>
      </c>
      <c r="AZ111" s="491">
        <f t="shared" si="112"/>
        <v>0</v>
      </c>
      <c r="BA111" s="491">
        <f t="shared" si="112"/>
        <v>0</v>
      </c>
      <c r="BB111" s="491">
        <f t="shared" si="112"/>
        <v>0</v>
      </c>
      <c r="BC111" s="491">
        <f t="shared" si="112"/>
        <v>0</v>
      </c>
      <c r="BD111" s="491">
        <f t="shared" si="112"/>
        <v>0</v>
      </c>
      <c r="BE111" s="491">
        <f t="shared" si="112"/>
        <v>0</v>
      </c>
      <c r="BF111" s="491">
        <f t="shared" si="112"/>
        <v>0</v>
      </c>
      <c r="BG111" s="491">
        <f t="shared" si="112"/>
        <v>0</v>
      </c>
      <c r="BH111" s="491">
        <f t="shared" si="112"/>
        <v>0</v>
      </c>
      <c r="BI111" s="491">
        <f t="shared" si="112"/>
        <v>0</v>
      </c>
      <c r="BJ111" s="491">
        <f t="shared" si="112"/>
        <v>0</v>
      </c>
      <c r="BK111" s="491">
        <f t="shared" si="112"/>
        <v>0</v>
      </c>
      <c r="BL111" s="491">
        <f t="shared" si="112"/>
        <v>0</v>
      </c>
      <c r="BM111" s="491">
        <f t="shared" si="112"/>
        <v>0</v>
      </c>
      <c r="BN111" s="491">
        <f t="shared" si="112"/>
        <v>0</v>
      </c>
      <c r="BO111" s="491">
        <f t="shared" si="112"/>
        <v>0</v>
      </c>
      <c r="BP111" s="491">
        <f t="shared" si="112"/>
        <v>0</v>
      </c>
      <c r="BQ111" s="491">
        <f t="shared" si="112"/>
        <v>0</v>
      </c>
      <c r="BR111" s="491">
        <f>IFERROR(BR108*BR110,"-")</f>
        <v>0</v>
      </c>
      <c r="BS111" s="491">
        <f>IFERROR(BS108*BS110,"-")</f>
        <v>0</v>
      </c>
      <c r="BT111" s="491">
        <f>IFERROR(BT108*BT110,"-")</f>
        <v>0</v>
      </c>
      <c r="BU111" s="491">
        <f>IFERROR(BU108*BU110,"-")</f>
        <v>0</v>
      </c>
      <c r="BV111" s="491">
        <f>IFERROR(BV108*BV110,"-")</f>
        <v>0</v>
      </c>
      <c r="BW111" s="492"/>
    </row>
    <row r="112" spans="1:75" ht="12.95" customHeight="1">
      <c r="A112" s="158"/>
      <c r="B112" s="484"/>
      <c r="C112" s="457" t="s">
        <v>222</v>
      </c>
      <c r="D112" s="476" t="s">
        <v>226</v>
      </c>
      <c r="E112" s="495">
        <f t="shared" ref="E112:AJ112" si="113">IFERROR(VLOOKUP(E106,$CB$241:$CF$273,5,FALSE),"-")</f>
        <v>0</v>
      </c>
      <c r="F112" s="495">
        <f t="shared" si="113"/>
        <v>0</v>
      </c>
      <c r="G112" s="495">
        <f t="shared" si="113"/>
        <v>0</v>
      </c>
      <c r="H112" s="495">
        <f t="shared" si="113"/>
        <v>0</v>
      </c>
      <c r="I112" s="495">
        <f t="shared" si="113"/>
        <v>0</v>
      </c>
      <c r="J112" s="495">
        <f t="shared" si="113"/>
        <v>0</v>
      </c>
      <c r="K112" s="495">
        <f t="shared" si="113"/>
        <v>0</v>
      </c>
      <c r="L112" s="495">
        <f t="shared" si="113"/>
        <v>0</v>
      </c>
      <c r="M112" s="495">
        <f t="shared" si="113"/>
        <v>0</v>
      </c>
      <c r="N112" s="495">
        <f t="shared" si="113"/>
        <v>0</v>
      </c>
      <c r="O112" s="495">
        <f t="shared" si="113"/>
        <v>0</v>
      </c>
      <c r="P112" s="495">
        <f t="shared" si="113"/>
        <v>0</v>
      </c>
      <c r="Q112" s="495">
        <f t="shared" si="113"/>
        <v>0</v>
      </c>
      <c r="R112" s="495">
        <f t="shared" si="113"/>
        <v>0</v>
      </c>
      <c r="S112" s="495">
        <f t="shared" si="113"/>
        <v>0</v>
      </c>
      <c r="T112" s="495">
        <f t="shared" si="113"/>
        <v>0</v>
      </c>
      <c r="U112" s="495">
        <f t="shared" si="113"/>
        <v>0</v>
      </c>
      <c r="V112" s="495">
        <f t="shared" si="113"/>
        <v>0</v>
      </c>
      <c r="W112" s="495">
        <f t="shared" si="113"/>
        <v>0</v>
      </c>
      <c r="X112" s="495">
        <f t="shared" si="113"/>
        <v>0</v>
      </c>
      <c r="Y112" s="495">
        <f t="shared" si="113"/>
        <v>0</v>
      </c>
      <c r="Z112" s="495">
        <f t="shared" si="113"/>
        <v>0</v>
      </c>
      <c r="AA112" s="495">
        <f t="shared" si="113"/>
        <v>0</v>
      </c>
      <c r="AB112" s="495">
        <f t="shared" si="113"/>
        <v>0</v>
      </c>
      <c r="AC112" s="495">
        <f t="shared" si="113"/>
        <v>0</v>
      </c>
      <c r="AD112" s="495">
        <f t="shared" si="113"/>
        <v>0</v>
      </c>
      <c r="AE112" s="495">
        <f t="shared" si="113"/>
        <v>0</v>
      </c>
      <c r="AF112" s="495">
        <f t="shared" si="113"/>
        <v>0</v>
      </c>
      <c r="AG112" s="495">
        <f t="shared" si="113"/>
        <v>0</v>
      </c>
      <c r="AH112" s="495">
        <f t="shared" si="113"/>
        <v>0</v>
      </c>
      <c r="AI112" s="495">
        <f t="shared" si="113"/>
        <v>0</v>
      </c>
      <c r="AJ112" s="495">
        <f t="shared" si="113"/>
        <v>0</v>
      </c>
      <c r="AK112" s="495">
        <f t="shared" ref="AK112:BP112" si="114">IFERROR(VLOOKUP(AK106,$CB$241:$CF$273,5,FALSE),"-")</f>
        <v>0</v>
      </c>
      <c r="AL112" s="495">
        <f t="shared" si="114"/>
        <v>0</v>
      </c>
      <c r="AM112" s="495">
        <f t="shared" si="114"/>
        <v>0</v>
      </c>
      <c r="AN112" s="495">
        <f t="shared" si="114"/>
        <v>0</v>
      </c>
      <c r="AO112" s="495">
        <f t="shared" si="114"/>
        <v>0</v>
      </c>
      <c r="AP112" s="495">
        <f t="shared" si="114"/>
        <v>0</v>
      </c>
      <c r="AQ112" s="495">
        <f t="shared" si="114"/>
        <v>0</v>
      </c>
      <c r="AR112" s="495">
        <f t="shared" si="114"/>
        <v>0</v>
      </c>
      <c r="AS112" s="495">
        <f t="shared" si="114"/>
        <v>0</v>
      </c>
      <c r="AT112" s="495">
        <f t="shared" si="114"/>
        <v>0</v>
      </c>
      <c r="AU112" s="495">
        <f t="shared" si="114"/>
        <v>0</v>
      </c>
      <c r="AV112" s="495">
        <f t="shared" si="114"/>
        <v>0</v>
      </c>
      <c r="AW112" s="495">
        <f t="shared" si="114"/>
        <v>0</v>
      </c>
      <c r="AX112" s="495">
        <f t="shared" si="114"/>
        <v>0</v>
      </c>
      <c r="AY112" s="495">
        <f t="shared" si="114"/>
        <v>0</v>
      </c>
      <c r="AZ112" s="495">
        <f t="shared" si="114"/>
        <v>0</v>
      </c>
      <c r="BA112" s="495">
        <f t="shared" si="114"/>
        <v>0</v>
      </c>
      <c r="BB112" s="495">
        <f t="shared" si="114"/>
        <v>0</v>
      </c>
      <c r="BC112" s="495">
        <f t="shared" si="114"/>
        <v>0</v>
      </c>
      <c r="BD112" s="495">
        <f t="shared" si="114"/>
        <v>0</v>
      </c>
      <c r="BE112" s="495">
        <f t="shared" si="114"/>
        <v>0</v>
      </c>
      <c r="BF112" s="495">
        <f t="shared" si="114"/>
        <v>0</v>
      </c>
      <c r="BG112" s="495">
        <f t="shared" si="114"/>
        <v>0</v>
      </c>
      <c r="BH112" s="495">
        <f t="shared" si="114"/>
        <v>0</v>
      </c>
      <c r="BI112" s="495">
        <f t="shared" si="114"/>
        <v>0</v>
      </c>
      <c r="BJ112" s="495">
        <f t="shared" si="114"/>
        <v>0</v>
      </c>
      <c r="BK112" s="495">
        <f t="shared" si="114"/>
        <v>0</v>
      </c>
      <c r="BL112" s="495">
        <f t="shared" si="114"/>
        <v>0</v>
      </c>
      <c r="BM112" s="495">
        <f t="shared" si="114"/>
        <v>0</v>
      </c>
      <c r="BN112" s="495">
        <f t="shared" si="114"/>
        <v>0</v>
      </c>
      <c r="BO112" s="495">
        <f t="shared" si="114"/>
        <v>0</v>
      </c>
      <c r="BP112" s="495">
        <f t="shared" si="114"/>
        <v>0</v>
      </c>
      <c r="BQ112" s="495">
        <f t="shared" ref="BQ112:BV112" si="115">IFERROR(VLOOKUP(BQ106,$CB$241:$CF$273,5,FALSE),"-")</f>
        <v>0</v>
      </c>
      <c r="BR112" s="495">
        <f t="shared" si="115"/>
        <v>0</v>
      </c>
      <c r="BS112" s="495">
        <f t="shared" si="115"/>
        <v>0</v>
      </c>
      <c r="BT112" s="495">
        <f t="shared" si="115"/>
        <v>0</v>
      </c>
      <c r="BU112" s="495">
        <f t="shared" si="115"/>
        <v>0</v>
      </c>
      <c r="BV112" s="495">
        <f t="shared" si="115"/>
        <v>0</v>
      </c>
      <c r="BW112" s="496"/>
    </row>
    <row r="113" spans="1:75" ht="12.95" customHeight="1" outlineLevel="1">
      <c r="A113" s="158"/>
      <c r="B113" s="484"/>
      <c r="C113" s="896" t="s">
        <v>3522</v>
      </c>
      <c r="D113" s="476"/>
      <c r="E113" s="471" t="str">
        <f t="shared" ref="E113:AJ113" si="116">IFERROR(IF(E107="-","-",IF(LEFT(E$9,1)="2",E111/3.6*0.125*E$34*(E$15-E$39)/E$15,E$44*(E111/E$193))),"-")</f>
        <v>-</v>
      </c>
      <c r="F113" s="471" t="str">
        <f t="shared" si="116"/>
        <v>-</v>
      </c>
      <c r="G113" s="471" t="str">
        <f t="shared" si="116"/>
        <v>-</v>
      </c>
      <c r="H113" s="471" t="str">
        <f t="shared" si="116"/>
        <v>-</v>
      </c>
      <c r="I113" s="471" t="str">
        <f t="shared" si="116"/>
        <v>-</v>
      </c>
      <c r="J113" s="471" t="str">
        <f t="shared" si="116"/>
        <v>-</v>
      </c>
      <c r="K113" s="471" t="str">
        <f t="shared" si="116"/>
        <v>-</v>
      </c>
      <c r="L113" s="471" t="str">
        <f t="shared" si="116"/>
        <v>-</v>
      </c>
      <c r="M113" s="471" t="str">
        <f t="shared" si="116"/>
        <v>-</v>
      </c>
      <c r="N113" s="471" t="str">
        <f t="shared" si="116"/>
        <v>-</v>
      </c>
      <c r="O113" s="471" t="str">
        <f t="shared" si="116"/>
        <v>-</v>
      </c>
      <c r="P113" s="471" t="str">
        <f t="shared" si="116"/>
        <v>-</v>
      </c>
      <c r="Q113" s="471" t="str">
        <f t="shared" si="116"/>
        <v>-</v>
      </c>
      <c r="R113" s="471" t="str">
        <f t="shared" si="116"/>
        <v>-</v>
      </c>
      <c r="S113" s="471" t="str">
        <f t="shared" si="116"/>
        <v>-</v>
      </c>
      <c r="T113" s="471" t="str">
        <f t="shared" si="116"/>
        <v>-</v>
      </c>
      <c r="U113" s="471" t="str">
        <f t="shared" si="116"/>
        <v>-</v>
      </c>
      <c r="V113" s="471" t="str">
        <f t="shared" si="116"/>
        <v>-</v>
      </c>
      <c r="W113" s="471" t="str">
        <f t="shared" si="116"/>
        <v>-</v>
      </c>
      <c r="X113" s="471" t="str">
        <f t="shared" si="116"/>
        <v>-</v>
      </c>
      <c r="Y113" s="471" t="str">
        <f t="shared" si="116"/>
        <v>-</v>
      </c>
      <c r="Z113" s="471" t="str">
        <f t="shared" si="116"/>
        <v>-</v>
      </c>
      <c r="AA113" s="471" t="str">
        <f t="shared" si="116"/>
        <v>-</v>
      </c>
      <c r="AB113" s="471" t="str">
        <f t="shared" si="116"/>
        <v>-</v>
      </c>
      <c r="AC113" s="471" t="str">
        <f t="shared" si="116"/>
        <v>-</v>
      </c>
      <c r="AD113" s="471" t="str">
        <f t="shared" si="116"/>
        <v>-</v>
      </c>
      <c r="AE113" s="471" t="str">
        <f t="shared" si="116"/>
        <v>-</v>
      </c>
      <c r="AF113" s="471" t="str">
        <f t="shared" si="116"/>
        <v>-</v>
      </c>
      <c r="AG113" s="471" t="str">
        <f t="shared" si="116"/>
        <v>-</v>
      </c>
      <c r="AH113" s="471" t="str">
        <f t="shared" si="116"/>
        <v>-</v>
      </c>
      <c r="AI113" s="471" t="str">
        <f t="shared" si="116"/>
        <v>-</v>
      </c>
      <c r="AJ113" s="471" t="str">
        <f t="shared" si="116"/>
        <v>-</v>
      </c>
      <c r="AK113" s="471" t="str">
        <f t="shared" ref="AK113:BP113" si="117">IFERROR(IF(AK107="-","-",IF(LEFT(AK$9,1)="2",AK111/3.6*0.125*AK$34*(AK$15-AK$39)/AK$15,AK$44*(AK111/AK$193))),"-")</f>
        <v>-</v>
      </c>
      <c r="AL113" s="471" t="str">
        <f t="shared" si="117"/>
        <v>-</v>
      </c>
      <c r="AM113" s="471" t="str">
        <f t="shared" si="117"/>
        <v>-</v>
      </c>
      <c r="AN113" s="471" t="str">
        <f t="shared" si="117"/>
        <v>-</v>
      </c>
      <c r="AO113" s="471" t="str">
        <f t="shared" si="117"/>
        <v>-</v>
      </c>
      <c r="AP113" s="471" t="str">
        <f t="shared" si="117"/>
        <v>-</v>
      </c>
      <c r="AQ113" s="471" t="str">
        <f t="shared" si="117"/>
        <v>-</v>
      </c>
      <c r="AR113" s="471" t="str">
        <f t="shared" si="117"/>
        <v>-</v>
      </c>
      <c r="AS113" s="471" t="str">
        <f t="shared" si="117"/>
        <v>-</v>
      </c>
      <c r="AT113" s="471" t="str">
        <f t="shared" si="117"/>
        <v>-</v>
      </c>
      <c r="AU113" s="471" t="str">
        <f t="shared" si="117"/>
        <v>-</v>
      </c>
      <c r="AV113" s="471" t="str">
        <f t="shared" si="117"/>
        <v>-</v>
      </c>
      <c r="AW113" s="471" t="str">
        <f t="shared" si="117"/>
        <v>-</v>
      </c>
      <c r="AX113" s="471" t="str">
        <f t="shared" si="117"/>
        <v>-</v>
      </c>
      <c r="AY113" s="471" t="str">
        <f t="shared" si="117"/>
        <v>-</v>
      </c>
      <c r="AZ113" s="471" t="str">
        <f t="shared" si="117"/>
        <v>-</v>
      </c>
      <c r="BA113" s="471" t="str">
        <f t="shared" si="117"/>
        <v>-</v>
      </c>
      <c r="BB113" s="471" t="str">
        <f t="shared" si="117"/>
        <v>-</v>
      </c>
      <c r="BC113" s="471" t="str">
        <f t="shared" si="117"/>
        <v>-</v>
      </c>
      <c r="BD113" s="471" t="str">
        <f t="shared" si="117"/>
        <v>-</v>
      </c>
      <c r="BE113" s="471" t="str">
        <f t="shared" si="117"/>
        <v>-</v>
      </c>
      <c r="BF113" s="471" t="str">
        <f t="shared" si="117"/>
        <v>-</v>
      </c>
      <c r="BG113" s="471" t="str">
        <f t="shared" si="117"/>
        <v>-</v>
      </c>
      <c r="BH113" s="471" t="str">
        <f t="shared" si="117"/>
        <v>-</v>
      </c>
      <c r="BI113" s="471" t="str">
        <f t="shared" si="117"/>
        <v>-</v>
      </c>
      <c r="BJ113" s="471" t="str">
        <f t="shared" si="117"/>
        <v>-</v>
      </c>
      <c r="BK113" s="471" t="str">
        <f t="shared" si="117"/>
        <v>-</v>
      </c>
      <c r="BL113" s="471" t="str">
        <f t="shared" si="117"/>
        <v>-</v>
      </c>
      <c r="BM113" s="471" t="str">
        <f t="shared" si="117"/>
        <v>-</v>
      </c>
      <c r="BN113" s="471" t="str">
        <f t="shared" si="117"/>
        <v>-</v>
      </c>
      <c r="BO113" s="471" t="str">
        <f t="shared" si="117"/>
        <v>-</v>
      </c>
      <c r="BP113" s="471" t="str">
        <f t="shared" si="117"/>
        <v>-</v>
      </c>
      <c r="BQ113" s="471" t="str">
        <f t="shared" ref="BQ113:BV113" si="118">IFERROR(IF(BQ107="-","-",IF(LEFT(BQ$9,1)="2",BQ111/3.6*0.125*BQ$34*(BQ$15-BQ$39)/BQ$15,BQ$44*(BQ111/BQ$193))),"-")</f>
        <v>-</v>
      </c>
      <c r="BR113" s="471" t="str">
        <f t="shared" si="118"/>
        <v>-</v>
      </c>
      <c r="BS113" s="471" t="str">
        <f t="shared" si="118"/>
        <v>-</v>
      </c>
      <c r="BT113" s="471" t="str">
        <f t="shared" si="118"/>
        <v>-</v>
      </c>
      <c r="BU113" s="471" t="str">
        <f t="shared" si="118"/>
        <v>-</v>
      </c>
      <c r="BV113" s="471" t="str">
        <f t="shared" si="118"/>
        <v>-</v>
      </c>
      <c r="BW113" s="466"/>
    </row>
    <row r="114" spans="1:75" ht="14.25" thickBot="1">
      <c r="A114" s="158"/>
      <c r="B114" s="484"/>
      <c r="C114" s="895" t="s">
        <v>230</v>
      </c>
      <c r="D114" s="391" t="s">
        <v>215</v>
      </c>
      <c r="E114" s="900" t="str">
        <f t="shared" ref="E114:AJ114" si="119">IFERROR(IF(E106="-","-",IF(E$37=0,E111*E112*E$34*(E$18-E$35)/E$18,E111*E112*E$34*(E$18-E$35)/E$15)),"-")</f>
        <v>-</v>
      </c>
      <c r="F114" s="900" t="str">
        <f t="shared" si="119"/>
        <v>-</v>
      </c>
      <c r="G114" s="900" t="str">
        <f t="shared" si="119"/>
        <v>-</v>
      </c>
      <c r="H114" s="900" t="str">
        <f t="shared" si="119"/>
        <v>-</v>
      </c>
      <c r="I114" s="900" t="str">
        <f t="shared" si="119"/>
        <v>-</v>
      </c>
      <c r="J114" s="900" t="str">
        <f t="shared" si="119"/>
        <v>-</v>
      </c>
      <c r="K114" s="900" t="str">
        <f t="shared" si="119"/>
        <v>-</v>
      </c>
      <c r="L114" s="900" t="str">
        <f t="shared" si="119"/>
        <v>-</v>
      </c>
      <c r="M114" s="900" t="str">
        <f t="shared" si="119"/>
        <v>-</v>
      </c>
      <c r="N114" s="900" t="str">
        <f t="shared" si="119"/>
        <v>-</v>
      </c>
      <c r="O114" s="900" t="str">
        <f t="shared" si="119"/>
        <v>-</v>
      </c>
      <c r="P114" s="900" t="str">
        <f t="shared" si="119"/>
        <v>-</v>
      </c>
      <c r="Q114" s="900" t="str">
        <f t="shared" si="119"/>
        <v>-</v>
      </c>
      <c r="R114" s="900" t="str">
        <f t="shared" si="119"/>
        <v>-</v>
      </c>
      <c r="S114" s="900" t="str">
        <f t="shared" si="119"/>
        <v>-</v>
      </c>
      <c r="T114" s="900" t="str">
        <f t="shared" si="119"/>
        <v>-</v>
      </c>
      <c r="U114" s="900" t="str">
        <f t="shared" si="119"/>
        <v>-</v>
      </c>
      <c r="V114" s="900" t="str">
        <f t="shared" si="119"/>
        <v>-</v>
      </c>
      <c r="W114" s="900" t="str">
        <f t="shared" si="119"/>
        <v>-</v>
      </c>
      <c r="X114" s="900" t="str">
        <f t="shared" si="119"/>
        <v>-</v>
      </c>
      <c r="Y114" s="900" t="str">
        <f t="shared" si="119"/>
        <v>-</v>
      </c>
      <c r="Z114" s="900" t="str">
        <f t="shared" si="119"/>
        <v>-</v>
      </c>
      <c r="AA114" s="900" t="str">
        <f t="shared" si="119"/>
        <v>-</v>
      </c>
      <c r="AB114" s="900" t="str">
        <f t="shared" si="119"/>
        <v>-</v>
      </c>
      <c r="AC114" s="900" t="str">
        <f t="shared" si="119"/>
        <v>-</v>
      </c>
      <c r="AD114" s="900" t="str">
        <f t="shared" si="119"/>
        <v>-</v>
      </c>
      <c r="AE114" s="900" t="str">
        <f t="shared" si="119"/>
        <v>-</v>
      </c>
      <c r="AF114" s="900" t="str">
        <f t="shared" si="119"/>
        <v>-</v>
      </c>
      <c r="AG114" s="900" t="str">
        <f t="shared" si="119"/>
        <v>-</v>
      </c>
      <c r="AH114" s="900" t="str">
        <f t="shared" si="119"/>
        <v>-</v>
      </c>
      <c r="AI114" s="900" t="str">
        <f t="shared" si="119"/>
        <v>-</v>
      </c>
      <c r="AJ114" s="900" t="str">
        <f t="shared" si="119"/>
        <v>-</v>
      </c>
      <c r="AK114" s="900" t="str">
        <f t="shared" ref="AK114:BP114" si="120">IFERROR(IF(AK106="-","-",IF(AK$37=0,AK111*AK112*AK$34*(AK$18-AK$35)/AK$18,AK111*AK112*AK$34*(AK$18-AK$35)/AK$15)),"-")</f>
        <v>-</v>
      </c>
      <c r="AL114" s="900" t="str">
        <f t="shared" si="120"/>
        <v>-</v>
      </c>
      <c r="AM114" s="900" t="str">
        <f t="shared" si="120"/>
        <v>-</v>
      </c>
      <c r="AN114" s="900" t="str">
        <f t="shared" si="120"/>
        <v>-</v>
      </c>
      <c r="AO114" s="900" t="str">
        <f t="shared" si="120"/>
        <v>-</v>
      </c>
      <c r="AP114" s="900" t="str">
        <f t="shared" si="120"/>
        <v>-</v>
      </c>
      <c r="AQ114" s="900" t="str">
        <f t="shared" si="120"/>
        <v>-</v>
      </c>
      <c r="AR114" s="900" t="str">
        <f t="shared" si="120"/>
        <v>-</v>
      </c>
      <c r="AS114" s="900" t="str">
        <f t="shared" si="120"/>
        <v>-</v>
      </c>
      <c r="AT114" s="900" t="str">
        <f t="shared" si="120"/>
        <v>-</v>
      </c>
      <c r="AU114" s="900" t="str">
        <f t="shared" si="120"/>
        <v>-</v>
      </c>
      <c r="AV114" s="900" t="str">
        <f t="shared" si="120"/>
        <v>-</v>
      </c>
      <c r="AW114" s="900" t="str">
        <f t="shared" si="120"/>
        <v>-</v>
      </c>
      <c r="AX114" s="900" t="str">
        <f t="shared" si="120"/>
        <v>-</v>
      </c>
      <c r="AY114" s="900" t="str">
        <f t="shared" si="120"/>
        <v>-</v>
      </c>
      <c r="AZ114" s="900" t="str">
        <f t="shared" si="120"/>
        <v>-</v>
      </c>
      <c r="BA114" s="900" t="str">
        <f t="shared" si="120"/>
        <v>-</v>
      </c>
      <c r="BB114" s="900" t="str">
        <f t="shared" si="120"/>
        <v>-</v>
      </c>
      <c r="BC114" s="900" t="str">
        <f t="shared" si="120"/>
        <v>-</v>
      </c>
      <c r="BD114" s="900" t="str">
        <f t="shared" si="120"/>
        <v>-</v>
      </c>
      <c r="BE114" s="900" t="str">
        <f t="shared" si="120"/>
        <v>-</v>
      </c>
      <c r="BF114" s="900" t="str">
        <f t="shared" si="120"/>
        <v>-</v>
      </c>
      <c r="BG114" s="900" t="str">
        <f t="shared" si="120"/>
        <v>-</v>
      </c>
      <c r="BH114" s="900" t="str">
        <f t="shared" si="120"/>
        <v>-</v>
      </c>
      <c r="BI114" s="900" t="str">
        <f t="shared" si="120"/>
        <v>-</v>
      </c>
      <c r="BJ114" s="900" t="str">
        <f t="shared" si="120"/>
        <v>-</v>
      </c>
      <c r="BK114" s="900" t="str">
        <f t="shared" si="120"/>
        <v>-</v>
      </c>
      <c r="BL114" s="900" t="str">
        <f t="shared" si="120"/>
        <v>-</v>
      </c>
      <c r="BM114" s="900" t="str">
        <f t="shared" si="120"/>
        <v>-</v>
      </c>
      <c r="BN114" s="900" t="str">
        <f t="shared" si="120"/>
        <v>-</v>
      </c>
      <c r="BO114" s="900" t="str">
        <f t="shared" si="120"/>
        <v>-</v>
      </c>
      <c r="BP114" s="900" t="str">
        <f t="shared" si="120"/>
        <v>-</v>
      </c>
      <c r="BQ114" s="900" t="str">
        <f t="shared" ref="BQ114:BV114" si="121">IFERROR(IF(BQ106="-","-",IF(BQ$37=0,BQ111*BQ112*BQ$34*(BQ$18-BQ$35)/BQ$18,BQ111*BQ112*BQ$34*(BQ$18-BQ$35)/BQ$15)),"-")</f>
        <v>-</v>
      </c>
      <c r="BR114" s="900" t="str">
        <f t="shared" si="121"/>
        <v>-</v>
      </c>
      <c r="BS114" s="900" t="str">
        <f t="shared" si="121"/>
        <v>-</v>
      </c>
      <c r="BT114" s="900" t="str">
        <f t="shared" si="121"/>
        <v>-</v>
      </c>
      <c r="BU114" s="900" t="str">
        <f t="shared" si="121"/>
        <v>-</v>
      </c>
      <c r="BV114" s="900" t="str">
        <f t="shared" si="121"/>
        <v>-</v>
      </c>
      <c r="BW114" s="492"/>
    </row>
    <row r="115" spans="1:75" ht="12.95" customHeight="1">
      <c r="A115" s="216"/>
      <c r="B115" s="484"/>
      <c r="C115" s="864" t="s">
        <v>203</v>
      </c>
      <c r="D115" s="865"/>
      <c r="E115" s="866"/>
      <c r="F115" s="866"/>
      <c r="G115" s="866"/>
      <c r="H115" s="866"/>
      <c r="I115" s="866"/>
      <c r="J115" s="866"/>
      <c r="K115" s="866"/>
      <c r="L115" s="866"/>
      <c r="M115" s="866"/>
      <c r="N115" s="866"/>
      <c r="O115" s="866"/>
      <c r="P115" s="866"/>
      <c r="Q115" s="866"/>
      <c r="R115" s="866"/>
      <c r="S115" s="866"/>
      <c r="T115" s="866"/>
      <c r="U115" s="866"/>
      <c r="V115" s="866"/>
      <c r="W115" s="866"/>
      <c r="X115" s="866"/>
      <c r="Y115" s="866"/>
      <c r="Z115" s="866"/>
      <c r="AA115" s="866"/>
      <c r="AB115" s="866"/>
      <c r="AC115" s="866"/>
      <c r="AD115" s="866"/>
      <c r="AE115" s="866"/>
      <c r="AF115" s="866"/>
      <c r="AG115" s="866"/>
      <c r="AH115" s="866"/>
      <c r="AI115" s="866"/>
      <c r="AJ115" s="866"/>
      <c r="AK115" s="866"/>
      <c r="AL115" s="866"/>
      <c r="AM115" s="866"/>
      <c r="AN115" s="866"/>
      <c r="AO115" s="866"/>
      <c r="AP115" s="866"/>
      <c r="AQ115" s="866"/>
      <c r="AR115" s="866"/>
      <c r="AS115" s="866"/>
      <c r="AT115" s="866"/>
      <c r="AU115" s="866"/>
      <c r="AV115" s="866"/>
      <c r="AW115" s="866"/>
      <c r="AX115" s="866"/>
      <c r="AY115" s="866"/>
      <c r="AZ115" s="866"/>
      <c r="BA115" s="866"/>
      <c r="BB115" s="866"/>
      <c r="BC115" s="866"/>
      <c r="BD115" s="866"/>
      <c r="BE115" s="866"/>
      <c r="BF115" s="866"/>
      <c r="BG115" s="866"/>
      <c r="BH115" s="866"/>
      <c r="BI115" s="866"/>
      <c r="BJ115" s="866"/>
      <c r="BK115" s="866"/>
      <c r="BL115" s="866"/>
      <c r="BM115" s="866"/>
      <c r="BN115" s="866"/>
      <c r="BO115" s="866"/>
      <c r="BP115" s="866"/>
      <c r="BQ115" s="866"/>
      <c r="BR115" s="866"/>
      <c r="BS115" s="866"/>
      <c r="BT115" s="866"/>
      <c r="BU115" s="866"/>
      <c r="BV115" s="866"/>
      <c r="BW115" s="483"/>
    </row>
    <row r="116" spans="1:75" ht="12.95" customHeight="1">
      <c r="A116" s="216"/>
      <c r="B116" s="484"/>
      <c r="C116" s="457" t="s">
        <v>91</v>
      </c>
      <c r="D116" s="485" t="s">
        <v>82</v>
      </c>
      <c r="E116" s="10" t="s">
        <v>20</v>
      </c>
      <c r="F116" s="10" t="s">
        <v>20</v>
      </c>
      <c r="G116" s="10" t="s">
        <v>20</v>
      </c>
      <c r="H116" s="10" t="s">
        <v>20</v>
      </c>
      <c r="I116" s="10" t="s">
        <v>20</v>
      </c>
      <c r="J116" s="10" t="s">
        <v>20</v>
      </c>
      <c r="K116" s="10" t="s">
        <v>20</v>
      </c>
      <c r="L116" s="10" t="s">
        <v>20</v>
      </c>
      <c r="M116" s="10" t="s">
        <v>20</v>
      </c>
      <c r="N116" s="10" t="s">
        <v>20</v>
      </c>
      <c r="O116" s="10" t="s">
        <v>20</v>
      </c>
      <c r="P116" s="10" t="s">
        <v>20</v>
      </c>
      <c r="Q116" s="10" t="s">
        <v>20</v>
      </c>
      <c r="R116" s="10" t="s">
        <v>20</v>
      </c>
      <c r="S116" s="10" t="s">
        <v>20</v>
      </c>
      <c r="T116" s="10" t="s">
        <v>20</v>
      </c>
      <c r="U116" s="10" t="s">
        <v>20</v>
      </c>
      <c r="V116" s="10" t="s">
        <v>20</v>
      </c>
      <c r="W116" s="10" t="s">
        <v>20</v>
      </c>
      <c r="X116" s="10" t="s">
        <v>20</v>
      </c>
      <c r="Y116" s="10" t="s">
        <v>20</v>
      </c>
      <c r="Z116" s="10" t="s">
        <v>20</v>
      </c>
      <c r="AA116" s="10" t="s">
        <v>20</v>
      </c>
      <c r="AB116" s="10" t="s">
        <v>20</v>
      </c>
      <c r="AC116" s="10" t="s">
        <v>20</v>
      </c>
      <c r="AD116" s="10" t="s">
        <v>20</v>
      </c>
      <c r="AE116" s="10" t="s">
        <v>20</v>
      </c>
      <c r="AF116" s="10" t="s">
        <v>20</v>
      </c>
      <c r="AG116" s="10" t="s">
        <v>20</v>
      </c>
      <c r="AH116" s="10" t="s">
        <v>20</v>
      </c>
      <c r="AI116" s="10" t="s">
        <v>20</v>
      </c>
      <c r="AJ116" s="10" t="s">
        <v>20</v>
      </c>
      <c r="AK116" s="10" t="s">
        <v>20</v>
      </c>
      <c r="AL116" s="10" t="s">
        <v>20</v>
      </c>
      <c r="AM116" s="10" t="s">
        <v>20</v>
      </c>
      <c r="AN116" s="10" t="s">
        <v>20</v>
      </c>
      <c r="AO116" s="10" t="s">
        <v>20</v>
      </c>
      <c r="AP116" s="10" t="s">
        <v>20</v>
      </c>
      <c r="AQ116" s="10" t="s">
        <v>20</v>
      </c>
      <c r="AR116" s="10" t="s">
        <v>20</v>
      </c>
      <c r="AS116" s="10" t="s">
        <v>20</v>
      </c>
      <c r="AT116" s="10" t="s">
        <v>20</v>
      </c>
      <c r="AU116" s="10" t="s">
        <v>20</v>
      </c>
      <c r="AV116" s="10" t="s">
        <v>20</v>
      </c>
      <c r="AW116" s="10" t="s">
        <v>20</v>
      </c>
      <c r="AX116" s="10" t="s">
        <v>20</v>
      </c>
      <c r="AY116" s="10" t="s">
        <v>20</v>
      </c>
      <c r="AZ116" s="10" t="s">
        <v>20</v>
      </c>
      <c r="BA116" s="10" t="s">
        <v>20</v>
      </c>
      <c r="BB116" s="10" t="s">
        <v>20</v>
      </c>
      <c r="BC116" s="10" t="s">
        <v>20</v>
      </c>
      <c r="BD116" s="10" t="s">
        <v>20</v>
      </c>
      <c r="BE116" s="10" t="s">
        <v>20</v>
      </c>
      <c r="BF116" s="10" t="s">
        <v>20</v>
      </c>
      <c r="BG116" s="10" t="s">
        <v>20</v>
      </c>
      <c r="BH116" s="10" t="s">
        <v>20</v>
      </c>
      <c r="BI116" s="10" t="s">
        <v>20</v>
      </c>
      <c r="BJ116" s="10" t="s">
        <v>20</v>
      </c>
      <c r="BK116" s="10" t="s">
        <v>20</v>
      </c>
      <c r="BL116" s="10" t="s">
        <v>20</v>
      </c>
      <c r="BM116" s="10" t="s">
        <v>20</v>
      </c>
      <c r="BN116" s="10" t="s">
        <v>20</v>
      </c>
      <c r="BO116" s="10" t="s">
        <v>20</v>
      </c>
      <c r="BP116" s="10" t="s">
        <v>20</v>
      </c>
      <c r="BQ116" s="10" t="s">
        <v>20</v>
      </c>
      <c r="BR116" s="10" t="s">
        <v>20</v>
      </c>
      <c r="BS116" s="10" t="s">
        <v>20</v>
      </c>
      <c r="BT116" s="10" t="s">
        <v>20</v>
      </c>
      <c r="BU116" s="10" t="s">
        <v>20</v>
      </c>
      <c r="BV116" s="10" t="s">
        <v>20</v>
      </c>
      <c r="BW116" s="494"/>
    </row>
    <row r="117" spans="1:75" ht="12.95" customHeight="1">
      <c r="A117" s="216"/>
      <c r="B117" s="484"/>
      <c r="C117" s="457" t="s">
        <v>5</v>
      </c>
      <c r="D117" s="485" t="s">
        <v>82</v>
      </c>
      <c r="E117" s="487" t="str">
        <f t="shared" ref="E117:AJ117" si="122">IFERROR(VLOOKUP(E116,$CB$241:$CC$273,2,FALSE),"-")</f>
        <v>-</v>
      </c>
      <c r="F117" s="487" t="str">
        <f t="shared" si="122"/>
        <v>-</v>
      </c>
      <c r="G117" s="487" t="str">
        <f t="shared" si="122"/>
        <v>-</v>
      </c>
      <c r="H117" s="487" t="str">
        <f t="shared" si="122"/>
        <v>-</v>
      </c>
      <c r="I117" s="487" t="str">
        <f t="shared" si="122"/>
        <v>-</v>
      </c>
      <c r="J117" s="487" t="str">
        <f t="shared" si="122"/>
        <v>-</v>
      </c>
      <c r="K117" s="487" t="str">
        <f t="shared" si="122"/>
        <v>-</v>
      </c>
      <c r="L117" s="487" t="str">
        <f t="shared" si="122"/>
        <v>-</v>
      </c>
      <c r="M117" s="487" t="str">
        <f t="shared" si="122"/>
        <v>-</v>
      </c>
      <c r="N117" s="487" t="str">
        <f t="shared" si="122"/>
        <v>-</v>
      </c>
      <c r="O117" s="487" t="str">
        <f t="shared" si="122"/>
        <v>-</v>
      </c>
      <c r="P117" s="487" t="str">
        <f t="shared" si="122"/>
        <v>-</v>
      </c>
      <c r="Q117" s="487" t="str">
        <f t="shared" si="122"/>
        <v>-</v>
      </c>
      <c r="R117" s="487" t="str">
        <f t="shared" si="122"/>
        <v>-</v>
      </c>
      <c r="S117" s="487" t="str">
        <f t="shared" si="122"/>
        <v>-</v>
      </c>
      <c r="T117" s="487" t="str">
        <f t="shared" si="122"/>
        <v>-</v>
      </c>
      <c r="U117" s="487" t="str">
        <f t="shared" si="122"/>
        <v>-</v>
      </c>
      <c r="V117" s="487" t="str">
        <f t="shared" si="122"/>
        <v>-</v>
      </c>
      <c r="W117" s="487" t="str">
        <f t="shared" si="122"/>
        <v>-</v>
      </c>
      <c r="X117" s="487" t="str">
        <f t="shared" si="122"/>
        <v>-</v>
      </c>
      <c r="Y117" s="487" t="str">
        <f t="shared" si="122"/>
        <v>-</v>
      </c>
      <c r="Z117" s="487" t="str">
        <f t="shared" si="122"/>
        <v>-</v>
      </c>
      <c r="AA117" s="487" t="str">
        <f t="shared" si="122"/>
        <v>-</v>
      </c>
      <c r="AB117" s="487" t="str">
        <f t="shared" si="122"/>
        <v>-</v>
      </c>
      <c r="AC117" s="487" t="str">
        <f t="shared" si="122"/>
        <v>-</v>
      </c>
      <c r="AD117" s="487" t="str">
        <f t="shared" si="122"/>
        <v>-</v>
      </c>
      <c r="AE117" s="487" t="str">
        <f t="shared" si="122"/>
        <v>-</v>
      </c>
      <c r="AF117" s="487" t="str">
        <f t="shared" si="122"/>
        <v>-</v>
      </c>
      <c r="AG117" s="487" t="str">
        <f t="shared" si="122"/>
        <v>-</v>
      </c>
      <c r="AH117" s="487" t="str">
        <f t="shared" si="122"/>
        <v>-</v>
      </c>
      <c r="AI117" s="487" t="str">
        <f t="shared" si="122"/>
        <v>-</v>
      </c>
      <c r="AJ117" s="487" t="str">
        <f t="shared" si="122"/>
        <v>-</v>
      </c>
      <c r="AK117" s="487" t="str">
        <f t="shared" ref="AK117:BP117" si="123">IFERROR(VLOOKUP(AK116,$CB$241:$CC$273,2,FALSE),"-")</f>
        <v>-</v>
      </c>
      <c r="AL117" s="487" t="str">
        <f t="shared" si="123"/>
        <v>-</v>
      </c>
      <c r="AM117" s="487" t="str">
        <f t="shared" si="123"/>
        <v>-</v>
      </c>
      <c r="AN117" s="487" t="str">
        <f t="shared" si="123"/>
        <v>-</v>
      </c>
      <c r="AO117" s="487" t="str">
        <f t="shared" si="123"/>
        <v>-</v>
      </c>
      <c r="AP117" s="487" t="str">
        <f t="shared" si="123"/>
        <v>-</v>
      </c>
      <c r="AQ117" s="487" t="str">
        <f t="shared" si="123"/>
        <v>-</v>
      </c>
      <c r="AR117" s="487" t="str">
        <f t="shared" si="123"/>
        <v>-</v>
      </c>
      <c r="AS117" s="487" t="str">
        <f t="shared" si="123"/>
        <v>-</v>
      </c>
      <c r="AT117" s="487" t="str">
        <f t="shared" si="123"/>
        <v>-</v>
      </c>
      <c r="AU117" s="487" t="str">
        <f t="shared" si="123"/>
        <v>-</v>
      </c>
      <c r="AV117" s="487" t="str">
        <f t="shared" si="123"/>
        <v>-</v>
      </c>
      <c r="AW117" s="487" t="str">
        <f t="shared" si="123"/>
        <v>-</v>
      </c>
      <c r="AX117" s="487" t="str">
        <f t="shared" si="123"/>
        <v>-</v>
      </c>
      <c r="AY117" s="487" t="str">
        <f t="shared" si="123"/>
        <v>-</v>
      </c>
      <c r="AZ117" s="487" t="str">
        <f t="shared" si="123"/>
        <v>-</v>
      </c>
      <c r="BA117" s="487" t="str">
        <f t="shared" si="123"/>
        <v>-</v>
      </c>
      <c r="BB117" s="487" t="str">
        <f t="shared" si="123"/>
        <v>-</v>
      </c>
      <c r="BC117" s="487" t="str">
        <f t="shared" si="123"/>
        <v>-</v>
      </c>
      <c r="BD117" s="487" t="str">
        <f t="shared" si="123"/>
        <v>-</v>
      </c>
      <c r="BE117" s="487" t="str">
        <f t="shared" si="123"/>
        <v>-</v>
      </c>
      <c r="BF117" s="487" t="str">
        <f t="shared" si="123"/>
        <v>-</v>
      </c>
      <c r="BG117" s="487" t="str">
        <f t="shared" si="123"/>
        <v>-</v>
      </c>
      <c r="BH117" s="487" t="str">
        <f t="shared" si="123"/>
        <v>-</v>
      </c>
      <c r="BI117" s="487" t="str">
        <f t="shared" si="123"/>
        <v>-</v>
      </c>
      <c r="BJ117" s="487" t="str">
        <f t="shared" si="123"/>
        <v>-</v>
      </c>
      <c r="BK117" s="487" t="str">
        <f t="shared" si="123"/>
        <v>-</v>
      </c>
      <c r="BL117" s="487" t="str">
        <f t="shared" si="123"/>
        <v>-</v>
      </c>
      <c r="BM117" s="487" t="str">
        <f t="shared" si="123"/>
        <v>-</v>
      </c>
      <c r="BN117" s="487" t="str">
        <f t="shared" si="123"/>
        <v>-</v>
      </c>
      <c r="BO117" s="487" t="str">
        <f t="shared" si="123"/>
        <v>-</v>
      </c>
      <c r="BP117" s="487" t="str">
        <f t="shared" si="123"/>
        <v>-</v>
      </c>
      <c r="BQ117" s="487" t="str">
        <f t="shared" ref="BQ117:BV117" si="124">IFERROR(VLOOKUP(BQ116,$CB$241:$CC$273,2,FALSE),"-")</f>
        <v>-</v>
      </c>
      <c r="BR117" s="487" t="str">
        <f t="shared" si="124"/>
        <v>-</v>
      </c>
      <c r="BS117" s="487" t="str">
        <f t="shared" si="124"/>
        <v>-</v>
      </c>
      <c r="BT117" s="487" t="str">
        <f t="shared" si="124"/>
        <v>-</v>
      </c>
      <c r="BU117" s="487" t="str">
        <f t="shared" si="124"/>
        <v>-</v>
      </c>
      <c r="BV117" s="487" t="str">
        <f t="shared" si="124"/>
        <v>-</v>
      </c>
      <c r="BW117" s="488"/>
    </row>
    <row r="118" spans="1:75" ht="12.95" customHeight="1">
      <c r="A118" s="158"/>
      <c r="B118" s="484"/>
      <c r="C118" s="457" t="s">
        <v>90</v>
      </c>
      <c r="D118" s="476" t="s">
        <v>5</v>
      </c>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460"/>
    </row>
    <row r="119" spans="1:75" ht="12.95" customHeight="1">
      <c r="A119" s="158"/>
      <c r="B119" s="484"/>
      <c r="C119" s="457" t="s">
        <v>165</v>
      </c>
      <c r="D119" s="485" t="s">
        <v>82</v>
      </c>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460"/>
    </row>
    <row r="120" spans="1:75" ht="12.95" customHeight="1">
      <c r="A120" s="158"/>
      <c r="B120" s="484"/>
      <c r="C120" s="457" t="s">
        <v>115</v>
      </c>
      <c r="D120" s="476" t="s">
        <v>21</v>
      </c>
      <c r="E120" s="491">
        <f t="shared" ref="E120:AJ120" si="125">IFERROR(VLOOKUP(E116,$CB$241:$CD$273,3,FALSE),"-")</f>
        <v>0</v>
      </c>
      <c r="F120" s="491">
        <f t="shared" si="125"/>
        <v>0</v>
      </c>
      <c r="G120" s="491">
        <f t="shared" si="125"/>
        <v>0</v>
      </c>
      <c r="H120" s="491">
        <f t="shared" si="125"/>
        <v>0</v>
      </c>
      <c r="I120" s="491">
        <f t="shared" si="125"/>
        <v>0</v>
      </c>
      <c r="J120" s="491">
        <f t="shared" si="125"/>
        <v>0</v>
      </c>
      <c r="K120" s="491">
        <f t="shared" si="125"/>
        <v>0</v>
      </c>
      <c r="L120" s="491">
        <f t="shared" si="125"/>
        <v>0</v>
      </c>
      <c r="M120" s="491">
        <f t="shared" si="125"/>
        <v>0</v>
      </c>
      <c r="N120" s="491">
        <f t="shared" si="125"/>
        <v>0</v>
      </c>
      <c r="O120" s="491">
        <f t="shared" si="125"/>
        <v>0</v>
      </c>
      <c r="P120" s="491">
        <f t="shared" si="125"/>
        <v>0</v>
      </c>
      <c r="Q120" s="491">
        <f t="shared" si="125"/>
        <v>0</v>
      </c>
      <c r="R120" s="491">
        <f t="shared" si="125"/>
        <v>0</v>
      </c>
      <c r="S120" s="491">
        <f t="shared" si="125"/>
        <v>0</v>
      </c>
      <c r="T120" s="491">
        <f t="shared" si="125"/>
        <v>0</v>
      </c>
      <c r="U120" s="491">
        <f t="shared" si="125"/>
        <v>0</v>
      </c>
      <c r="V120" s="491">
        <f t="shared" si="125"/>
        <v>0</v>
      </c>
      <c r="W120" s="491">
        <f t="shared" si="125"/>
        <v>0</v>
      </c>
      <c r="X120" s="491">
        <f t="shared" si="125"/>
        <v>0</v>
      </c>
      <c r="Y120" s="491">
        <f t="shared" si="125"/>
        <v>0</v>
      </c>
      <c r="Z120" s="491">
        <f t="shared" si="125"/>
        <v>0</v>
      </c>
      <c r="AA120" s="491">
        <f t="shared" si="125"/>
        <v>0</v>
      </c>
      <c r="AB120" s="491">
        <f t="shared" si="125"/>
        <v>0</v>
      </c>
      <c r="AC120" s="491">
        <f t="shared" si="125"/>
        <v>0</v>
      </c>
      <c r="AD120" s="491">
        <f t="shared" si="125"/>
        <v>0</v>
      </c>
      <c r="AE120" s="491">
        <f t="shared" si="125"/>
        <v>0</v>
      </c>
      <c r="AF120" s="491">
        <f t="shared" si="125"/>
        <v>0</v>
      </c>
      <c r="AG120" s="491">
        <f t="shared" si="125"/>
        <v>0</v>
      </c>
      <c r="AH120" s="491">
        <f t="shared" si="125"/>
        <v>0</v>
      </c>
      <c r="AI120" s="491">
        <f t="shared" si="125"/>
        <v>0</v>
      </c>
      <c r="AJ120" s="491">
        <f t="shared" si="125"/>
        <v>0</v>
      </c>
      <c r="AK120" s="491">
        <f t="shared" ref="AK120:BP120" si="126">IFERROR(VLOOKUP(AK116,$CB$241:$CD$273,3,FALSE),"-")</f>
        <v>0</v>
      </c>
      <c r="AL120" s="491">
        <f t="shared" si="126"/>
        <v>0</v>
      </c>
      <c r="AM120" s="491">
        <f t="shared" si="126"/>
        <v>0</v>
      </c>
      <c r="AN120" s="491">
        <f t="shared" si="126"/>
        <v>0</v>
      </c>
      <c r="AO120" s="491">
        <f t="shared" si="126"/>
        <v>0</v>
      </c>
      <c r="AP120" s="491">
        <f t="shared" si="126"/>
        <v>0</v>
      </c>
      <c r="AQ120" s="491">
        <f t="shared" si="126"/>
        <v>0</v>
      </c>
      <c r="AR120" s="491">
        <f t="shared" si="126"/>
        <v>0</v>
      </c>
      <c r="AS120" s="491">
        <f t="shared" si="126"/>
        <v>0</v>
      </c>
      <c r="AT120" s="491">
        <f t="shared" si="126"/>
        <v>0</v>
      </c>
      <c r="AU120" s="491">
        <f t="shared" si="126"/>
        <v>0</v>
      </c>
      <c r="AV120" s="491">
        <f t="shared" si="126"/>
        <v>0</v>
      </c>
      <c r="AW120" s="491">
        <f t="shared" si="126"/>
        <v>0</v>
      </c>
      <c r="AX120" s="491">
        <f t="shared" si="126"/>
        <v>0</v>
      </c>
      <c r="AY120" s="491">
        <f t="shared" si="126"/>
        <v>0</v>
      </c>
      <c r="AZ120" s="491">
        <f t="shared" si="126"/>
        <v>0</v>
      </c>
      <c r="BA120" s="491">
        <f t="shared" si="126"/>
        <v>0</v>
      </c>
      <c r="BB120" s="491">
        <f t="shared" si="126"/>
        <v>0</v>
      </c>
      <c r="BC120" s="491">
        <f t="shared" si="126"/>
        <v>0</v>
      </c>
      <c r="BD120" s="491">
        <f t="shared" si="126"/>
        <v>0</v>
      </c>
      <c r="BE120" s="491">
        <f t="shared" si="126"/>
        <v>0</v>
      </c>
      <c r="BF120" s="491">
        <f t="shared" si="126"/>
        <v>0</v>
      </c>
      <c r="BG120" s="491">
        <f t="shared" si="126"/>
        <v>0</v>
      </c>
      <c r="BH120" s="491">
        <f t="shared" si="126"/>
        <v>0</v>
      </c>
      <c r="BI120" s="491">
        <f t="shared" si="126"/>
        <v>0</v>
      </c>
      <c r="BJ120" s="491">
        <f t="shared" si="126"/>
        <v>0</v>
      </c>
      <c r="BK120" s="491">
        <f t="shared" si="126"/>
        <v>0</v>
      </c>
      <c r="BL120" s="491">
        <f t="shared" si="126"/>
        <v>0</v>
      </c>
      <c r="BM120" s="491">
        <f t="shared" si="126"/>
        <v>0</v>
      </c>
      <c r="BN120" s="491">
        <f t="shared" si="126"/>
        <v>0</v>
      </c>
      <c r="BO120" s="491">
        <f t="shared" si="126"/>
        <v>0</v>
      </c>
      <c r="BP120" s="491">
        <f t="shared" si="126"/>
        <v>0</v>
      </c>
      <c r="BQ120" s="491">
        <f t="shared" ref="BQ120:BV120" si="127">IFERROR(VLOOKUP(BQ116,$CB$241:$CD$273,3,FALSE),"-")</f>
        <v>0</v>
      </c>
      <c r="BR120" s="491">
        <f t="shared" si="127"/>
        <v>0</v>
      </c>
      <c r="BS120" s="491">
        <f t="shared" si="127"/>
        <v>0</v>
      </c>
      <c r="BT120" s="491">
        <f t="shared" si="127"/>
        <v>0</v>
      </c>
      <c r="BU120" s="491">
        <f t="shared" si="127"/>
        <v>0</v>
      </c>
      <c r="BV120" s="491">
        <f t="shared" si="127"/>
        <v>0</v>
      </c>
      <c r="BW120" s="492"/>
    </row>
    <row r="121" spans="1:75" ht="12.95" customHeight="1" outlineLevel="1">
      <c r="A121" s="158"/>
      <c r="B121" s="484"/>
      <c r="C121" s="457" t="s">
        <v>66</v>
      </c>
      <c r="D121" s="476" t="s">
        <v>99</v>
      </c>
      <c r="E121" s="491">
        <f>IFERROR(E118*E120,"-")</f>
        <v>0</v>
      </c>
      <c r="F121" s="491">
        <f t="shared" ref="F121:BQ121" si="128">IFERROR(F118*F120,"-")</f>
        <v>0</v>
      </c>
      <c r="G121" s="491">
        <f t="shared" si="128"/>
        <v>0</v>
      </c>
      <c r="H121" s="491">
        <f t="shared" si="128"/>
        <v>0</v>
      </c>
      <c r="I121" s="491">
        <f t="shared" si="128"/>
        <v>0</v>
      </c>
      <c r="J121" s="491">
        <f t="shared" si="128"/>
        <v>0</v>
      </c>
      <c r="K121" s="491">
        <f t="shared" si="128"/>
        <v>0</v>
      </c>
      <c r="L121" s="491">
        <f t="shared" si="128"/>
        <v>0</v>
      </c>
      <c r="M121" s="491">
        <f t="shared" si="128"/>
        <v>0</v>
      </c>
      <c r="N121" s="491">
        <f t="shared" si="128"/>
        <v>0</v>
      </c>
      <c r="O121" s="491">
        <f t="shared" si="128"/>
        <v>0</v>
      </c>
      <c r="P121" s="491">
        <f t="shared" si="128"/>
        <v>0</v>
      </c>
      <c r="Q121" s="491">
        <f t="shared" si="128"/>
        <v>0</v>
      </c>
      <c r="R121" s="491">
        <f t="shared" si="128"/>
        <v>0</v>
      </c>
      <c r="S121" s="491">
        <f t="shared" si="128"/>
        <v>0</v>
      </c>
      <c r="T121" s="491">
        <f t="shared" si="128"/>
        <v>0</v>
      </c>
      <c r="U121" s="491">
        <f t="shared" si="128"/>
        <v>0</v>
      </c>
      <c r="V121" s="491">
        <f t="shared" si="128"/>
        <v>0</v>
      </c>
      <c r="W121" s="491">
        <f t="shared" si="128"/>
        <v>0</v>
      </c>
      <c r="X121" s="491">
        <f t="shared" si="128"/>
        <v>0</v>
      </c>
      <c r="Y121" s="491">
        <f t="shared" si="128"/>
        <v>0</v>
      </c>
      <c r="Z121" s="491">
        <f t="shared" si="128"/>
        <v>0</v>
      </c>
      <c r="AA121" s="491">
        <f t="shared" si="128"/>
        <v>0</v>
      </c>
      <c r="AB121" s="491">
        <f t="shared" si="128"/>
        <v>0</v>
      </c>
      <c r="AC121" s="491">
        <f t="shared" si="128"/>
        <v>0</v>
      </c>
      <c r="AD121" s="491">
        <f t="shared" si="128"/>
        <v>0</v>
      </c>
      <c r="AE121" s="491">
        <f t="shared" si="128"/>
        <v>0</v>
      </c>
      <c r="AF121" s="491">
        <f t="shared" si="128"/>
        <v>0</v>
      </c>
      <c r="AG121" s="491">
        <f t="shared" si="128"/>
        <v>0</v>
      </c>
      <c r="AH121" s="491">
        <f t="shared" si="128"/>
        <v>0</v>
      </c>
      <c r="AI121" s="491">
        <f t="shared" si="128"/>
        <v>0</v>
      </c>
      <c r="AJ121" s="491">
        <f t="shared" si="128"/>
        <v>0</v>
      </c>
      <c r="AK121" s="491">
        <f t="shared" si="128"/>
        <v>0</v>
      </c>
      <c r="AL121" s="491">
        <f t="shared" si="128"/>
        <v>0</v>
      </c>
      <c r="AM121" s="491">
        <f t="shared" si="128"/>
        <v>0</v>
      </c>
      <c r="AN121" s="491">
        <f t="shared" si="128"/>
        <v>0</v>
      </c>
      <c r="AO121" s="491">
        <f t="shared" si="128"/>
        <v>0</v>
      </c>
      <c r="AP121" s="491">
        <f t="shared" si="128"/>
        <v>0</v>
      </c>
      <c r="AQ121" s="491">
        <f t="shared" si="128"/>
        <v>0</v>
      </c>
      <c r="AR121" s="491">
        <f t="shared" si="128"/>
        <v>0</v>
      </c>
      <c r="AS121" s="491">
        <f t="shared" si="128"/>
        <v>0</v>
      </c>
      <c r="AT121" s="491">
        <f t="shared" si="128"/>
        <v>0</v>
      </c>
      <c r="AU121" s="491">
        <f t="shared" si="128"/>
        <v>0</v>
      </c>
      <c r="AV121" s="491">
        <f t="shared" si="128"/>
        <v>0</v>
      </c>
      <c r="AW121" s="491">
        <f t="shared" si="128"/>
        <v>0</v>
      </c>
      <c r="AX121" s="491">
        <f t="shared" si="128"/>
        <v>0</v>
      </c>
      <c r="AY121" s="491">
        <f t="shared" si="128"/>
        <v>0</v>
      </c>
      <c r="AZ121" s="491">
        <f t="shared" si="128"/>
        <v>0</v>
      </c>
      <c r="BA121" s="491">
        <f t="shared" si="128"/>
        <v>0</v>
      </c>
      <c r="BB121" s="491">
        <f t="shared" si="128"/>
        <v>0</v>
      </c>
      <c r="BC121" s="491">
        <f t="shared" si="128"/>
        <v>0</v>
      </c>
      <c r="BD121" s="491">
        <f t="shared" si="128"/>
        <v>0</v>
      </c>
      <c r="BE121" s="491">
        <f t="shared" si="128"/>
        <v>0</v>
      </c>
      <c r="BF121" s="491">
        <f t="shared" si="128"/>
        <v>0</v>
      </c>
      <c r="BG121" s="491">
        <f t="shared" si="128"/>
        <v>0</v>
      </c>
      <c r="BH121" s="491">
        <f t="shared" si="128"/>
        <v>0</v>
      </c>
      <c r="BI121" s="491">
        <f t="shared" si="128"/>
        <v>0</v>
      </c>
      <c r="BJ121" s="491">
        <f t="shared" si="128"/>
        <v>0</v>
      </c>
      <c r="BK121" s="491">
        <f t="shared" si="128"/>
        <v>0</v>
      </c>
      <c r="BL121" s="491">
        <f t="shared" si="128"/>
        <v>0</v>
      </c>
      <c r="BM121" s="491">
        <f t="shared" si="128"/>
        <v>0</v>
      </c>
      <c r="BN121" s="491">
        <f t="shared" si="128"/>
        <v>0</v>
      </c>
      <c r="BO121" s="491">
        <f t="shared" si="128"/>
        <v>0</v>
      </c>
      <c r="BP121" s="491">
        <f t="shared" si="128"/>
        <v>0</v>
      </c>
      <c r="BQ121" s="491">
        <f t="shared" si="128"/>
        <v>0</v>
      </c>
      <c r="BR121" s="491">
        <f>IFERROR(BR118*BR120,"-")</f>
        <v>0</v>
      </c>
      <c r="BS121" s="491">
        <f>IFERROR(BS118*BS120,"-")</f>
        <v>0</v>
      </c>
      <c r="BT121" s="491">
        <f>IFERROR(BT118*BT120,"-")</f>
        <v>0</v>
      </c>
      <c r="BU121" s="491">
        <f>IFERROR(BU118*BU120,"-")</f>
        <v>0</v>
      </c>
      <c r="BV121" s="491">
        <f>IFERROR(BV118*BV120,"-")</f>
        <v>0</v>
      </c>
      <c r="BW121" s="492"/>
    </row>
    <row r="122" spans="1:75" ht="12.95" customHeight="1">
      <c r="A122" s="158"/>
      <c r="B122" s="484"/>
      <c r="C122" s="457" t="s">
        <v>222</v>
      </c>
      <c r="D122" s="476" t="s">
        <v>226</v>
      </c>
      <c r="E122" s="495">
        <f t="shared" ref="E122:AJ122" si="129">IFERROR(VLOOKUP(E116,$CB$241:$CF$273,5,FALSE),"-")</f>
        <v>0</v>
      </c>
      <c r="F122" s="495">
        <f t="shared" si="129"/>
        <v>0</v>
      </c>
      <c r="G122" s="495">
        <f t="shared" si="129"/>
        <v>0</v>
      </c>
      <c r="H122" s="495">
        <f t="shared" si="129"/>
        <v>0</v>
      </c>
      <c r="I122" s="495">
        <f t="shared" si="129"/>
        <v>0</v>
      </c>
      <c r="J122" s="495">
        <f t="shared" si="129"/>
        <v>0</v>
      </c>
      <c r="K122" s="495">
        <f t="shared" si="129"/>
        <v>0</v>
      </c>
      <c r="L122" s="495">
        <f t="shared" si="129"/>
        <v>0</v>
      </c>
      <c r="M122" s="495">
        <f t="shared" si="129"/>
        <v>0</v>
      </c>
      <c r="N122" s="495">
        <f t="shared" si="129"/>
        <v>0</v>
      </c>
      <c r="O122" s="495">
        <f t="shared" si="129"/>
        <v>0</v>
      </c>
      <c r="P122" s="495">
        <f t="shared" si="129"/>
        <v>0</v>
      </c>
      <c r="Q122" s="495">
        <f t="shared" si="129"/>
        <v>0</v>
      </c>
      <c r="R122" s="495">
        <f t="shared" si="129"/>
        <v>0</v>
      </c>
      <c r="S122" s="495">
        <f t="shared" si="129"/>
        <v>0</v>
      </c>
      <c r="T122" s="495">
        <f t="shared" si="129"/>
        <v>0</v>
      </c>
      <c r="U122" s="495">
        <f t="shared" si="129"/>
        <v>0</v>
      </c>
      <c r="V122" s="495">
        <f t="shared" si="129"/>
        <v>0</v>
      </c>
      <c r="W122" s="495">
        <f t="shared" si="129"/>
        <v>0</v>
      </c>
      <c r="X122" s="495">
        <f t="shared" si="129"/>
        <v>0</v>
      </c>
      <c r="Y122" s="495">
        <f t="shared" si="129"/>
        <v>0</v>
      </c>
      <c r="Z122" s="495">
        <f t="shared" si="129"/>
        <v>0</v>
      </c>
      <c r="AA122" s="495">
        <f t="shared" si="129"/>
        <v>0</v>
      </c>
      <c r="AB122" s="495">
        <f t="shared" si="129"/>
        <v>0</v>
      </c>
      <c r="AC122" s="495">
        <f t="shared" si="129"/>
        <v>0</v>
      </c>
      <c r="AD122" s="495">
        <f t="shared" si="129"/>
        <v>0</v>
      </c>
      <c r="AE122" s="495">
        <f t="shared" si="129"/>
        <v>0</v>
      </c>
      <c r="AF122" s="495">
        <f t="shared" si="129"/>
        <v>0</v>
      </c>
      <c r="AG122" s="495">
        <f t="shared" si="129"/>
        <v>0</v>
      </c>
      <c r="AH122" s="495">
        <f t="shared" si="129"/>
        <v>0</v>
      </c>
      <c r="AI122" s="495">
        <f t="shared" si="129"/>
        <v>0</v>
      </c>
      <c r="AJ122" s="495">
        <f t="shared" si="129"/>
        <v>0</v>
      </c>
      <c r="AK122" s="495">
        <f t="shared" ref="AK122:BP122" si="130">IFERROR(VLOOKUP(AK116,$CB$241:$CF$273,5,FALSE),"-")</f>
        <v>0</v>
      </c>
      <c r="AL122" s="495">
        <f t="shared" si="130"/>
        <v>0</v>
      </c>
      <c r="AM122" s="495">
        <f t="shared" si="130"/>
        <v>0</v>
      </c>
      <c r="AN122" s="495">
        <f t="shared" si="130"/>
        <v>0</v>
      </c>
      <c r="AO122" s="495">
        <f t="shared" si="130"/>
        <v>0</v>
      </c>
      <c r="AP122" s="495">
        <f t="shared" si="130"/>
        <v>0</v>
      </c>
      <c r="AQ122" s="495">
        <f t="shared" si="130"/>
        <v>0</v>
      </c>
      <c r="AR122" s="495">
        <f t="shared" si="130"/>
        <v>0</v>
      </c>
      <c r="AS122" s="495">
        <f t="shared" si="130"/>
        <v>0</v>
      </c>
      <c r="AT122" s="495">
        <f t="shared" si="130"/>
        <v>0</v>
      </c>
      <c r="AU122" s="495">
        <f t="shared" si="130"/>
        <v>0</v>
      </c>
      <c r="AV122" s="495">
        <f t="shared" si="130"/>
        <v>0</v>
      </c>
      <c r="AW122" s="495">
        <f t="shared" si="130"/>
        <v>0</v>
      </c>
      <c r="AX122" s="495">
        <f t="shared" si="130"/>
        <v>0</v>
      </c>
      <c r="AY122" s="495">
        <f t="shared" si="130"/>
        <v>0</v>
      </c>
      <c r="AZ122" s="495">
        <f t="shared" si="130"/>
        <v>0</v>
      </c>
      <c r="BA122" s="495">
        <f t="shared" si="130"/>
        <v>0</v>
      </c>
      <c r="BB122" s="495">
        <f t="shared" si="130"/>
        <v>0</v>
      </c>
      <c r="BC122" s="495">
        <f t="shared" si="130"/>
        <v>0</v>
      </c>
      <c r="BD122" s="495">
        <f t="shared" si="130"/>
        <v>0</v>
      </c>
      <c r="BE122" s="495">
        <f t="shared" si="130"/>
        <v>0</v>
      </c>
      <c r="BF122" s="495">
        <f t="shared" si="130"/>
        <v>0</v>
      </c>
      <c r="BG122" s="495">
        <f t="shared" si="130"/>
        <v>0</v>
      </c>
      <c r="BH122" s="495">
        <f t="shared" si="130"/>
        <v>0</v>
      </c>
      <c r="BI122" s="495">
        <f t="shared" si="130"/>
        <v>0</v>
      </c>
      <c r="BJ122" s="495">
        <f t="shared" si="130"/>
        <v>0</v>
      </c>
      <c r="BK122" s="495">
        <f t="shared" si="130"/>
        <v>0</v>
      </c>
      <c r="BL122" s="495">
        <f t="shared" si="130"/>
        <v>0</v>
      </c>
      <c r="BM122" s="495">
        <f t="shared" si="130"/>
        <v>0</v>
      </c>
      <c r="BN122" s="495">
        <f t="shared" si="130"/>
        <v>0</v>
      </c>
      <c r="BO122" s="495">
        <f t="shared" si="130"/>
        <v>0</v>
      </c>
      <c r="BP122" s="495">
        <f t="shared" si="130"/>
        <v>0</v>
      </c>
      <c r="BQ122" s="495">
        <f t="shared" ref="BQ122:BV122" si="131">IFERROR(VLOOKUP(BQ116,$CB$241:$CF$273,5,FALSE),"-")</f>
        <v>0</v>
      </c>
      <c r="BR122" s="495">
        <f t="shared" si="131"/>
        <v>0</v>
      </c>
      <c r="BS122" s="495">
        <f t="shared" si="131"/>
        <v>0</v>
      </c>
      <c r="BT122" s="495">
        <f t="shared" si="131"/>
        <v>0</v>
      </c>
      <c r="BU122" s="495">
        <f t="shared" si="131"/>
        <v>0</v>
      </c>
      <c r="BV122" s="495">
        <f t="shared" si="131"/>
        <v>0</v>
      </c>
      <c r="BW122" s="496"/>
    </row>
    <row r="123" spans="1:75" ht="12.95" customHeight="1" outlineLevel="1">
      <c r="A123" s="158"/>
      <c r="B123" s="484"/>
      <c r="C123" s="896" t="s">
        <v>3522</v>
      </c>
      <c r="D123" s="476"/>
      <c r="E123" s="471" t="str">
        <f t="shared" ref="E123:AJ123" si="132">IFERROR(IF(E117="-","-",IF(LEFT(E$9,1)="2",E121/3.6*0.125*E$34*(E$15-E$39)/E$15,E$44*(E121/E$193))),"-")</f>
        <v>-</v>
      </c>
      <c r="F123" s="471" t="str">
        <f t="shared" si="132"/>
        <v>-</v>
      </c>
      <c r="G123" s="471" t="str">
        <f t="shared" si="132"/>
        <v>-</v>
      </c>
      <c r="H123" s="471" t="str">
        <f t="shared" si="132"/>
        <v>-</v>
      </c>
      <c r="I123" s="471" t="str">
        <f t="shared" si="132"/>
        <v>-</v>
      </c>
      <c r="J123" s="471" t="str">
        <f t="shared" si="132"/>
        <v>-</v>
      </c>
      <c r="K123" s="471" t="str">
        <f t="shared" si="132"/>
        <v>-</v>
      </c>
      <c r="L123" s="471" t="str">
        <f t="shared" si="132"/>
        <v>-</v>
      </c>
      <c r="M123" s="471" t="str">
        <f t="shared" si="132"/>
        <v>-</v>
      </c>
      <c r="N123" s="471" t="str">
        <f t="shared" si="132"/>
        <v>-</v>
      </c>
      <c r="O123" s="471" t="str">
        <f t="shared" si="132"/>
        <v>-</v>
      </c>
      <c r="P123" s="471" t="str">
        <f t="shared" si="132"/>
        <v>-</v>
      </c>
      <c r="Q123" s="471" t="str">
        <f t="shared" si="132"/>
        <v>-</v>
      </c>
      <c r="R123" s="471" t="str">
        <f t="shared" si="132"/>
        <v>-</v>
      </c>
      <c r="S123" s="471" t="str">
        <f t="shared" si="132"/>
        <v>-</v>
      </c>
      <c r="T123" s="471" t="str">
        <f t="shared" si="132"/>
        <v>-</v>
      </c>
      <c r="U123" s="471" t="str">
        <f t="shared" si="132"/>
        <v>-</v>
      </c>
      <c r="V123" s="471" t="str">
        <f t="shared" si="132"/>
        <v>-</v>
      </c>
      <c r="W123" s="471" t="str">
        <f t="shared" si="132"/>
        <v>-</v>
      </c>
      <c r="X123" s="471" t="str">
        <f t="shared" si="132"/>
        <v>-</v>
      </c>
      <c r="Y123" s="471" t="str">
        <f t="shared" si="132"/>
        <v>-</v>
      </c>
      <c r="Z123" s="471" t="str">
        <f t="shared" si="132"/>
        <v>-</v>
      </c>
      <c r="AA123" s="471" t="str">
        <f t="shared" si="132"/>
        <v>-</v>
      </c>
      <c r="AB123" s="471" t="str">
        <f t="shared" si="132"/>
        <v>-</v>
      </c>
      <c r="AC123" s="471" t="str">
        <f t="shared" si="132"/>
        <v>-</v>
      </c>
      <c r="AD123" s="471" t="str">
        <f t="shared" si="132"/>
        <v>-</v>
      </c>
      <c r="AE123" s="471" t="str">
        <f t="shared" si="132"/>
        <v>-</v>
      </c>
      <c r="AF123" s="471" t="str">
        <f t="shared" si="132"/>
        <v>-</v>
      </c>
      <c r="AG123" s="471" t="str">
        <f t="shared" si="132"/>
        <v>-</v>
      </c>
      <c r="AH123" s="471" t="str">
        <f t="shared" si="132"/>
        <v>-</v>
      </c>
      <c r="AI123" s="471" t="str">
        <f t="shared" si="132"/>
        <v>-</v>
      </c>
      <c r="AJ123" s="471" t="str">
        <f t="shared" si="132"/>
        <v>-</v>
      </c>
      <c r="AK123" s="471" t="str">
        <f t="shared" ref="AK123:BP123" si="133">IFERROR(IF(AK117="-","-",IF(LEFT(AK$9,1)="2",AK121/3.6*0.125*AK$34*(AK$15-AK$39)/AK$15,AK$44*(AK121/AK$193))),"-")</f>
        <v>-</v>
      </c>
      <c r="AL123" s="471" t="str">
        <f t="shared" si="133"/>
        <v>-</v>
      </c>
      <c r="AM123" s="471" t="str">
        <f t="shared" si="133"/>
        <v>-</v>
      </c>
      <c r="AN123" s="471" t="str">
        <f t="shared" si="133"/>
        <v>-</v>
      </c>
      <c r="AO123" s="471" t="str">
        <f t="shared" si="133"/>
        <v>-</v>
      </c>
      <c r="AP123" s="471" t="str">
        <f t="shared" si="133"/>
        <v>-</v>
      </c>
      <c r="AQ123" s="471" t="str">
        <f t="shared" si="133"/>
        <v>-</v>
      </c>
      <c r="AR123" s="471" t="str">
        <f t="shared" si="133"/>
        <v>-</v>
      </c>
      <c r="AS123" s="471" t="str">
        <f t="shared" si="133"/>
        <v>-</v>
      </c>
      <c r="AT123" s="471" t="str">
        <f t="shared" si="133"/>
        <v>-</v>
      </c>
      <c r="AU123" s="471" t="str">
        <f t="shared" si="133"/>
        <v>-</v>
      </c>
      <c r="AV123" s="471" t="str">
        <f t="shared" si="133"/>
        <v>-</v>
      </c>
      <c r="AW123" s="471" t="str">
        <f t="shared" si="133"/>
        <v>-</v>
      </c>
      <c r="AX123" s="471" t="str">
        <f t="shared" si="133"/>
        <v>-</v>
      </c>
      <c r="AY123" s="471" t="str">
        <f t="shared" si="133"/>
        <v>-</v>
      </c>
      <c r="AZ123" s="471" t="str">
        <f t="shared" si="133"/>
        <v>-</v>
      </c>
      <c r="BA123" s="471" t="str">
        <f t="shared" si="133"/>
        <v>-</v>
      </c>
      <c r="BB123" s="471" t="str">
        <f t="shared" si="133"/>
        <v>-</v>
      </c>
      <c r="BC123" s="471" t="str">
        <f t="shared" si="133"/>
        <v>-</v>
      </c>
      <c r="BD123" s="471" t="str">
        <f t="shared" si="133"/>
        <v>-</v>
      </c>
      <c r="BE123" s="471" t="str">
        <f t="shared" si="133"/>
        <v>-</v>
      </c>
      <c r="BF123" s="471" t="str">
        <f t="shared" si="133"/>
        <v>-</v>
      </c>
      <c r="BG123" s="471" t="str">
        <f t="shared" si="133"/>
        <v>-</v>
      </c>
      <c r="BH123" s="471" t="str">
        <f t="shared" si="133"/>
        <v>-</v>
      </c>
      <c r="BI123" s="471" t="str">
        <f t="shared" si="133"/>
        <v>-</v>
      </c>
      <c r="BJ123" s="471" t="str">
        <f t="shared" si="133"/>
        <v>-</v>
      </c>
      <c r="BK123" s="471" t="str">
        <f t="shared" si="133"/>
        <v>-</v>
      </c>
      <c r="BL123" s="471" t="str">
        <f t="shared" si="133"/>
        <v>-</v>
      </c>
      <c r="BM123" s="471" t="str">
        <f t="shared" si="133"/>
        <v>-</v>
      </c>
      <c r="BN123" s="471" t="str">
        <f t="shared" si="133"/>
        <v>-</v>
      </c>
      <c r="BO123" s="471" t="str">
        <f t="shared" si="133"/>
        <v>-</v>
      </c>
      <c r="BP123" s="471" t="str">
        <f t="shared" si="133"/>
        <v>-</v>
      </c>
      <c r="BQ123" s="471" t="str">
        <f t="shared" ref="BQ123:BV123" si="134">IFERROR(IF(BQ117="-","-",IF(LEFT(BQ$9,1)="2",BQ121/3.6*0.125*BQ$34*(BQ$15-BQ$39)/BQ$15,BQ$44*(BQ121/BQ$193))),"-")</f>
        <v>-</v>
      </c>
      <c r="BR123" s="471" t="str">
        <f t="shared" si="134"/>
        <v>-</v>
      </c>
      <c r="BS123" s="471" t="str">
        <f t="shared" si="134"/>
        <v>-</v>
      </c>
      <c r="BT123" s="471" t="str">
        <f t="shared" si="134"/>
        <v>-</v>
      </c>
      <c r="BU123" s="471" t="str">
        <f t="shared" si="134"/>
        <v>-</v>
      </c>
      <c r="BV123" s="471" t="str">
        <f t="shared" si="134"/>
        <v>-</v>
      </c>
      <c r="BW123" s="466"/>
    </row>
    <row r="124" spans="1:75" ht="14.25" thickBot="1">
      <c r="A124" s="158"/>
      <c r="B124" s="484"/>
      <c r="C124" s="894" t="s">
        <v>231</v>
      </c>
      <c r="D124" s="867" t="s">
        <v>215</v>
      </c>
      <c r="E124" s="900" t="str">
        <f t="shared" ref="E124:AJ124" si="135">IFERROR(IF(E116="-","-",IF(E$37=0,E121*E122*E$34*(E$18-E$35)/E$18,E121*E122*E$34*(E$18-E$35)/E$15)),"-")</f>
        <v>-</v>
      </c>
      <c r="F124" s="900" t="str">
        <f t="shared" si="135"/>
        <v>-</v>
      </c>
      <c r="G124" s="900" t="str">
        <f t="shared" si="135"/>
        <v>-</v>
      </c>
      <c r="H124" s="900" t="str">
        <f t="shared" si="135"/>
        <v>-</v>
      </c>
      <c r="I124" s="900" t="str">
        <f t="shared" si="135"/>
        <v>-</v>
      </c>
      <c r="J124" s="900" t="str">
        <f t="shared" si="135"/>
        <v>-</v>
      </c>
      <c r="K124" s="900" t="str">
        <f t="shared" si="135"/>
        <v>-</v>
      </c>
      <c r="L124" s="900" t="str">
        <f t="shared" si="135"/>
        <v>-</v>
      </c>
      <c r="M124" s="900" t="str">
        <f t="shared" si="135"/>
        <v>-</v>
      </c>
      <c r="N124" s="900" t="str">
        <f t="shared" si="135"/>
        <v>-</v>
      </c>
      <c r="O124" s="900" t="str">
        <f t="shared" si="135"/>
        <v>-</v>
      </c>
      <c r="P124" s="900" t="str">
        <f t="shared" si="135"/>
        <v>-</v>
      </c>
      <c r="Q124" s="900" t="str">
        <f t="shared" si="135"/>
        <v>-</v>
      </c>
      <c r="R124" s="900" t="str">
        <f t="shared" si="135"/>
        <v>-</v>
      </c>
      <c r="S124" s="900" t="str">
        <f t="shared" si="135"/>
        <v>-</v>
      </c>
      <c r="T124" s="900" t="str">
        <f t="shared" si="135"/>
        <v>-</v>
      </c>
      <c r="U124" s="900" t="str">
        <f t="shared" si="135"/>
        <v>-</v>
      </c>
      <c r="V124" s="900" t="str">
        <f t="shared" si="135"/>
        <v>-</v>
      </c>
      <c r="W124" s="900" t="str">
        <f t="shared" si="135"/>
        <v>-</v>
      </c>
      <c r="X124" s="900" t="str">
        <f t="shared" si="135"/>
        <v>-</v>
      </c>
      <c r="Y124" s="900" t="str">
        <f t="shared" si="135"/>
        <v>-</v>
      </c>
      <c r="Z124" s="900" t="str">
        <f t="shared" si="135"/>
        <v>-</v>
      </c>
      <c r="AA124" s="900" t="str">
        <f t="shared" si="135"/>
        <v>-</v>
      </c>
      <c r="AB124" s="900" t="str">
        <f t="shared" si="135"/>
        <v>-</v>
      </c>
      <c r="AC124" s="900" t="str">
        <f t="shared" si="135"/>
        <v>-</v>
      </c>
      <c r="AD124" s="900" t="str">
        <f t="shared" si="135"/>
        <v>-</v>
      </c>
      <c r="AE124" s="900" t="str">
        <f t="shared" si="135"/>
        <v>-</v>
      </c>
      <c r="AF124" s="900" t="str">
        <f t="shared" si="135"/>
        <v>-</v>
      </c>
      <c r="AG124" s="900" t="str">
        <f t="shared" si="135"/>
        <v>-</v>
      </c>
      <c r="AH124" s="900" t="str">
        <f t="shared" si="135"/>
        <v>-</v>
      </c>
      <c r="AI124" s="900" t="str">
        <f t="shared" si="135"/>
        <v>-</v>
      </c>
      <c r="AJ124" s="900" t="str">
        <f t="shared" si="135"/>
        <v>-</v>
      </c>
      <c r="AK124" s="900" t="str">
        <f t="shared" ref="AK124:BP124" si="136">IFERROR(IF(AK116="-","-",IF(AK$37=0,AK121*AK122*AK$34*(AK$18-AK$35)/AK$18,AK121*AK122*AK$34*(AK$18-AK$35)/AK$15)),"-")</f>
        <v>-</v>
      </c>
      <c r="AL124" s="900" t="str">
        <f t="shared" si="136"/>
        <v>-</v>
      </c>
      <c r="AM124" s="900" t="str">
        <f t="shared" si="136"/>
        <v>-</v>
      </c>
      <c r="AN124" s="900" t="str">
        <f t="shared" si="136"/>
        <v>-</v>
      </c>
      <c r="AO124" s="900" t="str">
        <f t="shared" si="136"/>
        <v>-</v>
      </c>
      <c r="AP124" s="900" t="str">
        <f t="shared" si="136"/>
        <v>-</v>
      </c>
      <c r="AQ124" s="900" t="str">
        <f t="shared" si="136"/>
        <v>-</v>
      </c>
      <c r="AR124" s="900" t="str">
        <f t="shared" si="136"/>
        <v>-</v>
      </c>
      <c r="AS124" s="900" t="str">
        <f t="shared" si="136"/>
        <v>-</v>
      </c>
      <c r="AT124" s="900" t="str">
        <f t="shared" si="136"/>
        <v>-</v>
      </c>
      <c r="AU124" s="900" t="str">
        <f t="shared" si="136"/>
        <v>-</v>
      </c>
      <c r="AV124" s="900" t="str">
        <f t="shared" si="136"/>
        <v>-</v>
      </c>
      <c r="AW124" s="900" t="str">
        <f t="shared" si="136"/>
        <v>-</v>
      </c>
      <c r="AX124" s="900" t="str">
        <f t="shared" si="136"/>
        <v>-</v>
      </c>
      <c r="AY124" s="900" t="str">
        <f t="shared" si="136"/>
        <v>-</v>
      </c>
      <c r="AZ124" s="900" t="str">
        <f t="shared" si="136"/>
        <v>-</v>
      </c>
      <c r="BA124" s="900" t="str">
        <f t="shared" si="136"/>
        <v>-</v>
      </c>
      <c r="BB124" s="900" t="str">
        <f t="shared" si="136"/>
        <v>-</v>
      </c>
      <c r="BC124" s="900" t="str">
        <f t="shared" si="136"/>
        <v>-</v>
      </c>
      <c r="BD124" s="900" t="str">
        <f t="shared" si="136"/>
        <v>-</v>
      </c>
      <c r="BE124" s="900" t="str">
        <f t="shared" si="136"/>
        <v>-</v>
      </c>
      <c r="BF124" s="900" t="str">
        <f t="shared" si="136"/>
        <v>-</v>
      </c>
      <c r="BG124" s="900" t="str">
        <f t="shared" si="136"/>
        <v>-</v>
      </c>
      <c r="BH124" s="900" t="str">
        <f t="shared" si="136"/>
        <v>-</v>
      </c>
      <c r="BI124" s="900" t="str">
        <f t="shared" si="136"/>
        <v>-</v>
      </c>
      <c r="BJ124" s="900" t="str">
        <f t="shared" si="136"/>
        <v>-</v>
      </c>
      <c r="BK124" s="900" t="str">
        <f t="shared" si="136"/>
        <v>-</v>
      </c>
      <c r="BL124" s="900" t="str">
        <f t="shared" si="136"/>
        <v>-</v>
      </c>
      <c r="BM124" s="900" t="str">
        <f t="shared" si="136"/>
        <v>-</v>
      </c>
      <c r="BN124" s="900" t="str">
        <f t="shared" si="136"/>
        <v>-</v>
      </c>
      <c r="BO124" s="900" t="str">
        <f t="shared" si="136"/>
        <v>-</v>
      </c>
      <c r="BP124" s="900" t="str">
        <f t="shared" si="136"/>
        <v>-</v>
      </c>
      <c r="BQ124" s="900" t="str">
        <f t="shared" ref="BQ124:BV124" si="137">IFERROR(IF(BQ116="-","-",IF(BQ$37=0,BQ121*BQ122*BQ$34*(BQ$18-BQ$35)/BQ$18,BQ121*BQ122*BQ$34*(BQ$18-BQ$35)/BQ$15)),"-")</f>
        <v>-</v>
      </c>
      <c r="BR124" s="900" t="str">
        <f t="shared" si="137"/>
        <v>-</v>
      </c>
      <c r="BS124" s="900" t="str">
        <f t="shared" si="137"/>
        <v>-</v>
      </c>
      <c r="BT124" s="900" t="str">
        <f t="shared" si="137"/>
        <v>-</v>
      </c>
      <c r="BU124" s="900" t="str">
        <f t="shared" si="137"/>
        <v>-</v>
      </c>
      <c r="BV124" s="900" t="str">
        <f t="shared" si="137"/>
        <v>-</v>
      </c>
      <c r="BW124" s="492"/>
    </row>
    <row r="125" spans="1:75" ht="14.1" customHeight="1">
      <c r="A125" s="216"/>
      <c r="B125" s="484"/>
      <c r="C125" s="861" t="s">
        <v>204</v>
      </c>
      <c r="D125" s="862"/>
      <c r="E125" s="863"/>
      <c r="F125" s="863"/>
      <c r="G125" s="863"/>
      <c r="H125" s="863"/>
      <c r="I125" s="863"/>
      <c r="J125" s="863"/>
      <c r="K125" s="863"/>
      <c r="L125" s="863"/>
      <c r="M125" s="863"/>
      <c r="N125" s="863"/>
      <c r="O125" s="863"/>
      <c r="P125" s="863"/>
      <c r="Q125" s="863"/>
      <c r="R125" s="863"/>
      <c r="S125" s="863"/>
      <c r="T125" s="863"/>
      <c r="U125" s="863"/>
      <c r="V125" s="863"/>
      <c r="W125" s="863"/>
      <c r="X125" s="863"/>
      <c r="Y125" s="863"/>
      <c r="Z125" s="863"/>
      <c r="AA125" s="863"/>
      <c r="AB125" s="863"/>
      <c r="AC125" s="863"/>
      <c r="AD125" s="863"/>
      <c r="AE125" s="863"/>
      <c r="AF125" s="863"/>
      <c r="AG125" s="863"/>
      <c r="AH125" s="863"/>
      <c r="AI125" s="863"/>
      <c r="AJ125" s="863"/>
      <c r="AK125" s="863"/>
      <c r="AL125" s="863"/>
      <c r="AM125" s="863"/>
      <c r="AN125" s="863"/>
      <c r="AO125" s="863"/>
      <c r="AP125" s="863"/>
      <c r="AQ125" s="863"/>
      <c r="AR125" s="863"/>
      <c r="AS125" s="863"/>
      <c r="AT125" s="863"/>
      <c r="AU125" s="863"/>
      <c r="AV125" s="863"/>
      <c r="AW125" s="863"/>
      <c r="AX125" s="863"/>
      <c r="AY125" s="863"/>
      <c r="AZ125" s="863"/>
      <c r="BA125" s="863"/>
      <c r="BB125" s="863"/>
      <c r="BC125" s="863"/>
      <c r="BD125" s="863"/>
      <c r="BE125" s="863"/>
      <c r="BF125" s="863"/>
      <c r="BG125" s="863"/>
      <c r="BH125" s="863"/>
      <c r="BI125" s="863"/>
      <c r="BJ125" s="863"/>
      <c r="BK125" s="863"/>
      <c r="BL125" s="863"/>
      <c r="BM125" s="863"/>
      <c r="BN125" s="863"/>
      <c r="BO125" s="863"/>
      <c r="BP125" s="863"/>
      <c r="BQ125" s="863"/>
      <c r="BR125" s="863"/>
      <c r="BS125" s="863"/>
      <c r="BT125" s="863"/>
      <c r="BU125" s="863"/>
      <c r="BV125" s="863"/>
      <c r="BW125" s="483"/>
    </row>
    <row r="126" spans="1:75" ht="14.1" customHeight="1">
      <c r="A126" s="216"/>
      <c r="B126" s="484"/>
      <c r="C126" s="457" t="s">
        <v>91</v>
      </c>
      <c r="D126" s="485" t="s">
        <v>82</v>
      </c>
      <c r="E126" s="10" t="s">
        <v>20</v>
      </c>
      <c r="F126" s="10" t="s">
        <v>20</v>
      </c>
      <c r="G126" s="10" t="s">
        <v>20</v>
      </c>
      <c r="H126" s="10" t="s">
        <v>20</v>
      </c>
      <c r="I126" s="10" t="s">
        <v>20</v>
      </c>
      <c r="J126" s="10" t="s">
        <v>20</v>
      </c>
      <c r="K126" s="10" t="s">
        <v>20</v>
      </c>
      <c r="L126" s="10" t="s">
        <v>20</v>
      </c>
      <c r="M126" s="10" t="s">
        <v>20</v>
      </c>
      <c r="N126" s="10" t="s">
        <v>20</v>
      </c>
      <c r="O126" s="10" t="s">
        <v>20</v>
      </c>
      <c r="P126" s="10" t="s">
        <v>20</v>
      </c>
      <c r="Q126" s="10" t="s">
        <v>20</v>
      </c>
      <c r="R126" s="10" t="s">
        <v>20</v>
      </c>
      <c r="S126" s="10" t="s">
        <v>20</v>
      </c>
      <c r="T126" s="10" t="s">
        <v>20</v>
      </c>
      <c r="U126" s="10" t="s">
        <v>20</v>
      </c>
      <c r="V126" s="10" t="s">
        <v>20</v>
      </c>
      <c r="W126" s="10" t="s">
        <v>20</v>
      </c>
      <c r="X126" s="10" t="s">
        <v>20</v>
      </c>
      <c r="Y126" s="10" t="s">
        <v>20</v>
      </c>
      <c r="Z126" s="10" t="s">
        <v>20</v>
      </c>
      <c r="AA126" s="10" t="s">
        <v>20</v>
      </c>
      <c r="AB126" s="10" t="s">
        <v>20</v>
      </c>
      <c r="AC126" s="10" t="s">
        <v>20</v>
      </c>
      <c r="AD126" s="10" t="s">
        <v>20</v>
      </c>
      <c r="AE126" s="10" t="s">
        <v>20</v>
      </c>
      <c r="AF126" s="10" t="s">
        <v>20</v>
      </c>
      <c r="AG126" s="10" t="s">
        <v>20</v>
      </c>
      <c r="AH126" s="10" t="s">
        <v>20</v>
      </c>
      <c r="AI126" s="10" t="s">
        <v>20</v>
      </c>
      <c r="AJ126" s="10" t="s">
        <v>20</v>
      </c>
      <c r="AK126" s="10" t="s">
        <v>20</v>
      </c>
      <c r="AL126" s="10" t="s">
        <v>20</v>
      </c>
      <c r="AM126" s="10" t="s">
        <v>20</v>
      </c>
      <c r="AN126" s="10" t="s">
        <v>20</v>
      </c>
      <c r="AO126" s="10" t="s">
        <v>20</v>
      </c>
      <c r="AP126" s="10" t="s">
        <v>20</v>
      </c>
      <c r="AQ126" s="10" t="s">
        <v>20</v>
      </c>
      <c r="AR126" s="10" t="s">
        <v>20</v>
      </c>
      <c r="AS126" s="10" t="s">
        <v>20</v>
      </c>
      <c r="AT126" s="10" t="s">
        <v>20</v>
      </c>
      <c r="AU126" s="10" t="s">
        <v>20</v>
      </c>
      <c r="AV126" s="10" t="s">
        <v>20</v>
      </c>
      <c r="AW126" s="10" t="s">
        <v>20</v>
      </c>
      <c r="AX126" s="10" t="s">
        <v>20</v>
      </c>
      <c r="AY126" s="10" t="s">
        <v>20</v>
      </c>
      <c r="AZ126" s="10" t="s">
        <v>20</v>
      </c>
      <c r="BA126" s="10" t="s">
        <v>20</v>
      </c>
      <c r="BB126" s="10" t="s">
        <v>20</v>
      </c>
      <c r="BC126" s="10" t="s">
        <v>20</v>
      </c>
      <c r="BD126" s="10" t="s">
        <v>20</v>
      </c>
      <c r="BE126" s="10" t="s">
        <v>20</v>
      </c>
      <c r="BF126" s="10" t="s">
        <v>20</v>
      </c>
      <c r="BG126" s="10" t="s">
        <v>20</v>
      </c>
      <c r="BH126" s="10" t="s">
        <v>20</v>
      </c>
      <c r="BI126" s="10" t="s">
        <v>20</v>
      </c>
      <c r="BJ126" s="10" t="s">
        <v>20</v>
      </c>
      <c r="BK126" s="10" t="s">
        <v>20</v>
      </c>
      <c r="BL126" s="10" t="s">
        <v>20</v>
      </c>
      <c r="BM126" s="10" t="s">
        <v>20</v>
      </c>
      <c r="BN126" s="10" t="s">
        <v>20</v>
      </c>
      <c r="BO126" s="10" t="s">
        <v>20</v>
      </c>
      <c r="BP126" s="10" t="s">
        <v>20</v>
      </c>
      <c r="BQ126" s="10" t="s">
        <v>20</v>
      </c>
      <c r="BR126" s="10" t="s">
        <v>20</v>
      </c>
      <c r="BS126" s="10" t="s">
        <v>20</v>
      </c>
      <c r="BT126" s="10" t="s">
        <v>20</v>
      </c>
      <c r="BU126" s="10" t="s">
        <v>20</v>
      </c>
      <c r="BV126" s="10" t="s">
        <v>20</v>
      </c>
      <c r="BW126" s="494"/>
    </row>
    <row r="127" spans="1:75" ht="14.1" customHeight="1">
      <c r="A127" s="216"/>
      <c r="B127" s="484"/>
      <c r="C127" s="457" t="s">
        <v>5</v>
      </c>
      <c r="D127" s="485" t="s">
        <v>82</v>
      </c>
      <c r="E127" s="487" t="str">
        <f t="shared" ref="E127:AJ127" si="138">IFERROR(VLOOKUP(E126,$CB$241:$CC$273,2,FALSE),"-")</f>
        <v>-</v>
      </c>
      <c r="F127" s="487" t="str">
        <f t="shared" si="138"/>
        <v>-</v>
      </c>
      <c r="G127" s="487" t="str">
        <f t="shared" si="138"/>
        <v>-</v>
      </c>
      <c r="H127" s="487" t="str">
        <f t="shared" si="138"/>
        <v>-</v>
      </c>
      <c r="I127" s="487" t="str">
        <f t="shared" si="138"/>
        <v>-</v>
      </c>
      <c r="J127" s="487" t="str">
        <f t="shared" si="138"/>
        <v>-</v>
      </c>
      <c r="K127" s="487" t="str">
        <f t="shared" si="138"/>
        <v>-</v>
      </c>
      <c r="L127" s="487" t="str">
        <f t="shared" si="138"/>
        <v>-</v>
      </c>
      <c r="M127" s="487" t="str">
        <f t="shared" si="138"/>
        <v>-</v>
      </c>
      <c r="N127" s="487" t="str">
        <f t="shared" si="138"/>
        <v>-</v>
      </c>
      <c r="O127" s="487" t="str">
        <f t="shared" si="138"/>
        <v>-</v>
      </c>
      <c r="P127" s="487" t="str">
        <f t="shared" si="138"/>
        <v>-</v>
      </c>
      <c r="Q127" s="487" t="str">
        <f t="shared" si="138"/>
        <v>-</v>
      </c>
      <c r="R127" s="487" t="str">
        <f t="shared" si="138"/>
        <v>-</v>
      </c>
      <c r="S127" s="487" t="str">
        <f t="shared" si="138"/>
        <v>-</v>
      </c>
      <c r="T127" s="487" t="str">
        <f t="shared" si="138"/>
        <v>-</v>
      </c>
      <c r="U127" s="487" t="str">
        <f t="shared" si="138"/>
        <v>-</v>
      </c>
      <c r="V127" s="487" t="str">
        <f t="shared" si="138"/>
        <v>-</v>
      </c>
      <c r="W127" s="487" t="str">
        <f t="shared" si="138"/>
        <v>-</v>
      </c>
      <c r="X127" s="487" t="str">
        <f t="shared" si="138"/>
        <v>-</v>
      </c>
      <c r="Y127" s="487" t="str">
        <f t="shared" si="138"/>
        <v>-</v>
      </c>
      <c r="Z127" s="487" t="str">
        <f t="shared" si="138"/>
        <v>-</v>
      </c>
      <c r="AA127" s="487" t="str">
        <f t="shared" si="138"/>
        <v>-</v>
      </c>
      <c r="AB127" s="487" t="str">
        <f t="shared" si="138"/>
        <v>-</v>
      </c>
      <c r="AC127" s="487" t="str">
        <f t="shared" si="138"/>
        <v>-</v>
      </c>
      <c r="AD127" s="487" t="str">
        <f t="shared" si="138"/>
        <v>-</v>
      </c>
      <c r="AE127" s="487" t="str">
        <f t="shared" si="138"/>
        <v>-</v>
      </c>
      <c r="AF127" s="487" t="str">
        <f t="shared" si="138"/>
        <v>-</v>
      </c>
      <c r="AG127" s="487" t="str">
        <f t="shared" si="138"/>
        <v>-</v>
      </c>
      <c r="AH127" s="487" t="str">
        <f t="shared" si="138"/>
        <v>-</v>
      </c>
      <c r="AI127" s="487" t="str">
        <f t="shared" si="138"/>
        <v>-</v>
      </c>
      <c r="AJ127" s="487" t="str">
        <f t="shared" si="138"/>
        <v>-</v>
      </c>
      <c r="AK127" s="487" t="str">
        <f t="shared" ref="AK127:BP127" si="139">IFERROR(VLOOKUP(AK126,$CB$241:$CC$273,2,FALSE),"-")</f>
        <v>-</v>
      </c>
      <c r="AL127" s="487" t="str">
        <f t="shared" si="139"/>
        <v>-</v>
      </c>
      <c r="AM127" s="487" t="str">
        <f t="shared" si="139"/>
        <v>-</v>
      </c>
      <c r="AN127" s="487" t="str">
        <f t="shared" si="139"/>
        <v>-</v>
      </c>
      <c r="AO127" s="487" t="str">
        <f t="shared" si="139"/>
        <v>-</v>
      </c>
      <c r="AP127" s="487" t="str">
        <f t="shared" si="139"/>
        <v>-</v>
      </c>
      <c r="AQ127" s="487" t="str">
        <f t="shared" si="139"/>
        <v>-</v>
      </c>
      <c r="AR127" s="487" t="str">
        <f t="shared" si="139"/>
        <v>-</v>
      </c>
      <c r="AS127" s="487" t="str">
        <f t="shared" si="139"/>
        <v>-</v>
      </c>
      <c r="AT127" s="487" t="str">
        <f t="shared" si="139"/>
        <v>-</v>
      </c>
      <c r="AU127" s="487" t="str">
        <f t="shared" si="139"/>
        <v>-</v>
      </c>
      <c r="AV127" s="487" t="str">
        <f t="shared" si="139"/>
        <v>-</v>
      </c>
      <c r="AW127" s="487" t="str">
        <f t="shared" si="139"/>
        <v>-</v>
      </c>
      <c r="AX127" s="487" t="str">
        <f t="shared" si="139"/>
        <v>-</v>
      </c>
      <c r="AY127" s="487" t="str">
        <f t="shared" si="139"/>
        <v>-</v>
      </c>
      <c r="AZ127" s="487" t="str">
        <f t="shared" si="139"/>
        <v>-</v>
      </c>
      <c r="BA127" s="487" t="str">
        <f t="shared" si="139"/>
        <v>-</v>
      </c>
      <c r="BB127" s="487" t="str">
        <f t="shared" si="139"/>
        <v>-</v>
      </c>
      <c r="BC127" s="487" t="str">
        <f t="shared" si="139"/>
        <v>-</v>
      </c>
      <c r="BD127" s="487" t="str">
        <f t="shared" si="139"/>
        <v>-</v>
      </c>
      <c r="BE127" s="487" t="str">
        <f t="shared" si="139"/>
        <v>-</v>
      </c>
      <c r="BF127" s="487" t="str">
        <f t="shared" si="139"/>
        <v>-</v>
      </c>
      <c r="BG127" s="487" t="str">
        <f t="shared" si="139"/>
        <v>-</v>
      </c>
      <c r="BH127" s="487" t="str">
        <f t="shared" si="139"/>
        <v>-</v>
      </c>
      <c r="BI127" s="487" t="str">
        <f t="shared" si="139"/>
        <v>-</v>
      </c>
      <c r="BJ127" s="487" t="str">
        <f t="shared" si="139"/>
        <v>-</v>
      </c>
      <c r="BK127" s="487" t="str">
        <f t="shared" si="139"/>
        <v>-</v>
      </c>
      <c r="BL127" s="487" t="str">
        <f t="shared" si="139"/>
        <v>-</v>
      </c>
      <c r="BM127" s="487" t="str">
        <f t="shared" si="139"/>
        <v>-</v>
      </c>
      <c r="BN127" s="487" t="str">
        <f t="shared" si="139"/>
        <v>-</v>
      </c>
      <c r="BO127" s="487" t="str">
        <f t="shared" si="139"/>
        <v>-</v>
      </c>
      <c r="BP127" s="487" t="str">
        <f t="shared" si="139"/>
        <v>-</v>
      </c>
      <c r="BQ127" s="487" t="str">
        <f t="shared" ref="BQ127:BV127" si="140">IFERROR(VLOOKUP(BQ126,$CB$241:$CC$273,2,FALSE),"-")</f>
        <v>-</v>
      </c>
      <c r="BR127" s="487" t="str">
        <f t="shared" si="140"/>
        <v>-</v>
      </c>
      <c r="BS127" s="487" t="str">
        <f t="shared" si="140"/>
        <v>-</v>
      </c>
      <c r="BT127" s="487" t="str">
        <f t="shared" si="140"/>
        <v>-</v>
      </c>
      <c r="BU127" s="487" t="str">
        <f t="shared" si="140"/>
        <v>-</v>
      </c>
      <c r="BV127" s="487" t="str">
        <f t="shared" si="140"/>
        <v>-</v>
      </c>
      <c r="BW127" s="488"/>
    </row>
    <row r="128" spans="1:75" ht="14.1" customHeight="1">
      <c r="A128" s="158"/>
      <c r="B128" s="484"/>
      <c r="C128" s="457" t="s">
        <v>90</v>
      </c>
      <c r="D128" s="476" t="s">
        <v>5</v>
      </c>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460"/>
    </row>
    <row r="129" spans="1:75" ht="14.1" customHeight="1">
      <c r="A129" s="158"/>
      <c r="B129" s="484"/>
      <c r="C129" s="457" t="s">
        <v>165</v>
      </c>
      <c r="D129" s="485" t="s">
        <v>82</v>
      </c>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460"/>
    </row>
    <row r="130" spans="1:75" ht="14.1" customHeight="1">
      <c r="A130" s="158"/>
      <c r="B130" s="484"/>
      <c r="C130" s="457" t="s">
        <v>115</v>
      </c>
      <c r="D130" s="476" t="s">
        <v>21</v>
      </c>
      <c r="E130" s="491">
        <f t="shared" ref="E130:AJ130" si="141">IFERROR(VLOOKUP(E126,$CB$241:$CD$273,3,FALSE),"-")</f>
        <v>0</v>
      </c>
      <c r="F130" s="491">
        <f t="shared" si="141"/>
        <v>0</v>
      </c>
      <c r="G130" s="491">
        <f t="shared" si="141"/>
        <v>0</v>
      </c>
      <c r="H130" s="491">
        <f t="shared" si="141"/>
        <v>0</v>
      </c>
      <c r="I130" s="491">
        <f t="shared" si="141"/>
        <v>0</v>
      </c>
      <c r="J130" s="491">
        <f t="shared" si="141"/>
        <v>0</v>
      </c>
      <c r="K130" s="491">
        <f t="shared" si="141"/>
        <v>0</v>
      </c>
      <c r="L130" s="491">
        <f t="shared" si="141"/>
        <v>0</v>
      </c>
      <c r="M130" s="491">
        <f t="shared" si="141"/>
        <v>0</v>
      </c>
      <c r="N130" s="491">
        <f t="shared" si="141"/>
        <v>0</v>
      </c>
      <c r="O130" s="491">
        <f t="shared" si="141"/>
        <v>0</v>
      </c>
      <c r="P130" s="491">
        <f t="shared" si="141"/>
        <v>0</v>
      </c>
      <c r="Q130" s="491">
        <f t="shared" si="141"/>
        <v>0</v>
      </c>
      <c r="R130" s="491">
        <f t="shared" si="141"/>
        <v>0</v>
      </c>
      <c r="S130" s="491">
        <f t="shared" si="141"/>
        <v>0</v>
      </c>
      <c r="T130" s="491">
        <f t="shared" si="141"/>
        <v>0</v>
      </c>
      <c r="U130" s="491">
        <f t="shared" si="141"/>
        <v>0</v>
      </c>
      <c r="V130" s="491">
        <f t="shared" si="141"/>
        <v>0</v>
      </c>
      <c r="W130" s="491">
        <f t="shared" si="141"/>
        <v>0</v>
      </c>
      <c r="X130" s="491">
        <f t="shared" si="141"/>
        <v>0</v>
      </c>
      <c r="Y130" s="491">
        <f t="shared" si="141"/>
        <v>0</v>
      </c>
      <c r="Z130" s="491">
        <f t="shared" si="141"/>
        <v>0</v>
      </c>
      <c r="AA130" s="491">
        <f t="shared" si="141"/>
        <v>0</v>
      </c>
      <c r="AB130" s="491">
        <f t="shared" si="141"/>
        <v>0</v>
      </c>
      <c r="AC130" s="491">
        <f t="shared" si="141"/>
        <v>0</v>
      </c>
      <c r="AD130" s="491">
        <f t="shared" si="141"/>
        <v>0</v>
      </c>
      <c r="AE130" s="491">
        <f t="shared" si="141"/>
        <v>0</v>
      </c>
      <c r="AF130" s="491">
        <f t="shared" si="141"/>
        <v>0</v>
      </c>
      <c r="AG130" s="491">
        <f t="shared" si="141"/>
        <v>0</v>
      </c>
      <c r="AH130" s="491">
        <f t="shared" si="141"/>
        <v>0</v>
      </c>
      <c r="AI130" s="491">
        <f t="shared" si="141"/>
        <v>0</v>
      </c>
      <c r="AJ130" s="491">
        <f t="shared" si="141"/>
        <v>0</v>
      </c>
      <c r="AK130" s="491">
        <f t="shared" ref="AK130:BP130" si="142">IFERROR(VLOOKUP(AK126,$CB$241:$CD$273,3,FALSE),"-")</f>
        <v>0</v>
      </c>
      <c r="AL130" s="491">
        <f t="shared" si="142"/>
        <v>0</v>
      </c>
      <c r="AM130" s="491">
        <f t="shared" si="142"/>
        <v>0</v>
      </c>
      <c r="AN130" s="491">
        <f t="shared" si="142"/>
        <v>0</v>
      </c>
      <c r="AO130" s="491">
        <f t="shared" si="142"/>
        <v>0</v>
      </c>
      <c r="AP130" s="491">
        <f t="shared" si="142"/>
        <v>0</v>
      </c>
      <c r="AQ130" s="491">
        <f t="shared" si="142"/>
        <v>0</v>
      </c>
      <c r="AR130" s="491">
        <f t="shared" si="142"/>
        <v>0</v>
      </c>
      <c r="AS130" s="491">
        <f t="shared" si="142"/>
        <v>0</v>
      </c>
      <c r="AT130" s="491">
        <f t="shared" si="142"/>
        <v>0</v>
      </c>
      <c r="AU130" s="491">
        <f t="shared" si="142"/>
        <v>0</v>
      </c>
      <c r="AV130" s="491">
        <f t="shared" si="142"/>
        <v>0</v>
      </c>
      <c r="AW130" s="491">
        <f t="shared" si="142"/>
        <v>0</v>
      </c>
      <c r="AX130" s="491">
        <f t="shared" si="142"/>
        <v>0</v>
      </c>
      <c r="AY130" s="491">
        <f t="shared" si="142"/>
        <v>0</v>
      </c>
      <c r="AZ130" s="491">
        <f t="shared" si="142"/>
        <v>0</v>
      </c>
      <c r="BA130" s="491">
        <f t="shared" si="142"/>
        <v>0</v>
      </c>
      <c r="BB130" s="491">
        <f t="shared" si="142"/>
        <v>0</v>
      </c>
      <c r="BC130" s="491">
        <f t="shared" si="142"/>
        <v>0</v>
      </c>
      <c r="BD130" s="491">
        <f t="shared" si="142"/>
        <v>0</v>
      </c>
      <c r="BE130" s="491">
        <f t="shared" si="142"/>
        <v>0</v>
      </c>
      <c r="BF130" s="491">
        <f t="shared" si="142"/>
        <v>0</v>
      </c>
      <c r="BG130" s="491">
        <f t="shared" si="142"/>
        <v>0</v>
      </c>
      <c r="BH130" s="491">
        <f t="shared" si="142"/>
        <v>0</v>
      </c>
      <c r="BI130" s="491">
        <f t="shared" si="142"/>
        <v>0</v>
      </c>
      <c r="BJ130" s="491">
        <f t="shared" si="142"/>
        <v>0</v>
      </c>
      <c r="BK130" s="491">
        <f t="shared" si="142"/>
        <v>0</v>
      </c>
      <c r="BL130" s="491">
        <f t="shared" si="142"/>
        <v>0</v>
      </c>
      <c r="BM130" s="491">
        <f t="shared" si="142"/>
        <v>0</v>
      </c>
      <c r="BN130" s="491">
        <f t="shared" si="142"/>
        <v>0</v>
      </c>
      <c r="BO130" s="491">
        <f t="shared" si="142"/>
        <v>0</v>
      </c>
      <c r="BP130" s="491">
        <f t="shared" si="142"/>
        <v>0</v>
      </c>
      <c r="BQ130" s="491">
        <f t="shared" ref="BQ130:BV130" si="143">IFERROR(VLOOKUP(BQ126,$CB$241:$CD$273,3,FALSE),"-")</f>
        <v>0</v>
      </c>
      <c r="BR130" s="491">
        <f t="shared" si="143"/>
        <v>0</v>
      </c>
      <c r="BS130" s="491">
        <f t="shared" si="143"/>
        <v>0</v>
      </c>
      <c r="BT130" s="491">
        <f t="shared" si="143"/>
        <v>0</v>
      </c>
      <c r="BU130" s="491">
        <f t="shared" si="143"/>
        <v>0</v>
      </c>
      <c r="BV130" s="491">
        <f t="shared" si="143"/>
        <v>0</v>
      </c>
      <c r="BW130" s="492"/>
    </row>
    <row r="131" spans="1:75" ht="14.1" customHeight="1" outlineLevel="1">
      <c r="A131" s="158"/>
      <c r="B131" s="484"/>
      <c r="C131" s="457" t="s">
        <v>3496</v>
      </c>
      <c r="D131" s="476" t="s">
        <v>99</v>
      </c>
      <c r="E131" s="491">
        <f>IFERROR(E128*E130,"-")</f>
        <v>0</v>
      </c>
      <c r="F131" s="491">
        <f t="shared" ref="F131:BQ131" si="144">IFERROR(F128*F130,"-")</f>
        <v>0</v>
      </c>
      <c r="G131" s="491">
        <f t="shared" si="144"/>
        <v>0</v>
      </c>
      <c r="H131" s="491">
        <f t="shared" si="144"/>
        <v>0</v>
      </c>
      <c r="I131" s="491">
        <f t="shared" si="144"/>
        <v>0</v>
      </c>
      <c r="J131" s="491">
        <f t="shared" si="144"/>
        <v>0</v>
      </c>
      <c r="K131" s="491">
        <f t="shared" si="144"/>
        <v>0</v>
      </c>
      <c r="L131" s="491">
        <f t="shared" si="144"/>
        <v>0</v>
      </c>
      <c r="M131" s="491">
        <f t="shared" si="144"/>
        <v>0</v>
      </c>
      <c r="N131" s="491">
        <f t="shared" si="144"/>
        <v>0</v>
      </c>
      <c r="O131" s="491">
        <f t="shared" si="144"/>
        <v>0</v>
      </c>
      <c r="P131" s="491">
        <f t="shared" si="144"/>
        <v>0</v>
      </c>
      <c r="Q131" s="491">
        <f t="shared" si="144"/>
        <v>0</v>
      </c>
      <c r="R131" s="491">
        <f t="shared" si="144"/>
        <v>0</v>
      </c>
      <c r="S131" s="491">
        <f t="shared" si="144"/>
        <v>0</v>
      </c>
      <c r="T131" s="491">
        <f t="shared" si="144"/>
        <v>0</v>
      </c>
      <c r="U131" s="491">
        <f t="shared" si="144"/>
        <v>0</v>
      </c>
      <c r="V131" s="491">
        <f t="shared" si="144"/>
        <v>0</v>
      </c>
      <c r="W131" s="491">
        <f t="shared" si="144"/>
        <v>0</v>
      </c>
      <c r="X131" s="491">
        <f t="shared" si="144"/>
        <v>0</v>
      </c>
      <c r="Y131" s="491">
        <f t="shared" si="144"/>
        <v>0</v>
      </c>
      <c r="Z131" s="491">
        <f t="shared" si="144"/>
        <v>0</v>
      </c>
      <c r="AA131" s="491">
        <f t="shared" si="144"/>
        <v>0</v>
      </c>
      <c r="AB131" s="491">
        <f t="shared" si="144"/>
        <v>0</v>
      </c>
      <c r="AC131" s="491">
        <f t="shared" si="144"/>
        <v>0</v>
      </c>
      <c r="AD131" s="491">
        <f t="shared" si="144"/>
        <v>0</v>
      </c>
      <c r="AE131" s="491">
        <f t="shared" si="144"/>
        <v>0</v>
      </c>
      <c r="AF131" s="491">
        <f t="shared" si="144"/>
        <v>0</v>
      </c>
      <c r="AG131" s="491">
        <f t="shared" si="144"/>
        <v>0</v>
      </c>
      <c r="AH131" s="491">
        <f t="shared" si="144"/>
        <v>0</v>
      </c>
      <c r="AI131" s="491">
        <f t="shared" si="144"/>
        <v>0</v>
      </c>
      <c r="AJ131" s="491">
        <f t="shared" si="144"/>
        <v>0</v>
      </c>
      <c r="AK131" s="491">
        <f t="shared" si="144"/>
        <v>0</v>
      </c>
      <c r="AL131" s="491">
        <f t="shared" si="144"/>
        <v>0</v>
      </c>
      <c r="AM131" s="491">
        <f t="shared" si="144"/>
        <v>0</v>
      </c>
      <c r="AN131" s="491">
        <f t="shared" si="144"/>
        <v>0</v>
      </c>
      <c r="AO131" s="491">
        <f t="shared" si="144"/>
        <v>0</v>
      </c>
      <c r="AP131" s="491">
        <f t="shared" si="144"/>
        <v>0</v>
      </c>
      <c r="AQ131" s="491">
        <f t="shared" si="144"/>
        <v>0</v>
      </c>
      <c r="AR131" s="491">
        <f t="shared" si="144"/>
        <v>0</v>
      </c>
      <c r="AS131" s="491">
        <f t="shared" si="144"/>
        <v>0</v>
      </c>
      <c r="AT131" s="491">
        <f t="shared" si="144"/>
        <v>0</v>
      </c>
      <c r="AU131" s="491">
        <f t="shared" si="144"/>
        <v>0</v>
      </c>
      <c r="AV131" s="491">
        <f t="shared" si="144"/>
        <v>0</v>
      </c>
      <c r="AW131" s="491">
        <f t="shared" si="144"/>
        <v>0</v>
      </c>
      <c r="AX131" s="491">
        <f t="shared" si="144"/>
        <v>0</v>
      </c>
      <c r="AY131" s="491">
        <f t="shared" si="144"/>
        <v>0</v>
      </c>
      <c r="AZ131" s="491">
        <f t="shared" si="144"/>
        <v>0</v>
      </c>
      <c r="BA131" s="491">
        <f t="shared" si="144"/>
        <v>0</v>
      </c>
      <c r="BB131" s="491">
        <f t="shared" si="144"/>
        <v>0</v>
      </c>
      <c r="BC131" s="491">
        <f t="shared" si="144"/>
        <v>0</v>
      </c>
      <c r="BD131" s="491">
        <f t="shared" si="144"/>
        <v>0</v>
      </c>
      <c r="BE131" s="491">
        <f t="shared" si="144"/>
        <v>0</v>
      </c>
      <c r="BF131" s="491">
        <f t="shared" si="144"/>
        <v>0</v>
      </c>
      <c r="BG131" s="491">
        <f t="shared" si="144"/>
        <v>0</v>
      </c>
      <c r="BH131" s="491">
        <f t="shared" si="144"/>
        <v>0</v>
      </c>
      <c r="BI131" s="491">
        <f t="shared" si="144"/>
        <v>0</v>
      </c>
      <c r="BJ131" s="491">
        <f t="shared" si="144"/>
        <v>0</v>
      </c>
      <c r="BK131" s="491">
        <f t="shared" si="144"/>
        <v>0</v>
      </c>
      <c r="BL131" s="491">
        <f t="shared" si="144"/>
        <v>0</v>
      </c>
      <c r="BM131" s="491">
        <f t="shared" si="144"/>
        <v>0</v>
      </c>
      <c r="BN131" s="491">
        <f t="shared" si="144"/>
        <v>0</v>
      </c>
      <c r="BO131" s="491">
        <f t="shared" si="144"/>
        <v>0</v>
      </c>
      <c r="BP131" s="491">
        <f t="shared" si="144"/>
        <v>0</v>
      </c>
      <c r="BQ131" s="491">
        <f t="shared" si="144"/>
        <v>0</v>
      </c>
      <c r="BR131" s="491">
        <f>IFERROR(BR128*BR130,"-")</f>
        <v>0</v>
      </c>
      <c r="BS131" s="491">
        <f>IFERROR(BS128*BS130,"-")</f>
        <v>0</v>
      </c>
      <c r="BT131" s="491">
        <f>IFERROR(BT128*BT130,"-")</f>
        <v>0</v>
      </c>
      <c r="BU131" s="491">
        <f>IFERROR(BU128*BU130,"-")</f>
        <v>0</v>
      </c>
      <c r="BV131" s="491">
        <f>IFERROR(BV128*BV130,"-")</f>
        <v>0</v>
      </c>
      <c r="BW131" s="492"/>
    </row>
    <row r="132" spans="1:75" ht="14.1" customHeight="1">
      <c r="A132" s="158"/>
      <c r="B132" s="484"/>
      <c r="C132" s="457" t="s">
        <v>222</v>
      </c>
      <c r="D132" s="476" t="s">
        <v>226</v>
      </c>
      <c r="E132" s="495">
        <f t="shared" ref="E132:AJ132" si="145">IFERROR(VLOOKUP(E126,$CB$241:$CF$273,5,FALSE),"-")</f>
        <v>0</v>
      </c>
      <c r="F132" s="495">
        <f t="shared" si="145"/>
        <v>0</v>
      </c>
      <c r="G132" s="495">
        <f t="shared" si="145"/>
        <v>0</v>
      </c>
      <c r="H132" s="495">
        <f t="shared" si="145"/>
        <v>0</v>
      </c>
      <c r="I132" s="495">
        <f t="shared" si="145"/>
        <v>0</v>
      </c>
      <c r="J132" s="495">
        <f t="shared" si="145"/>
        <v>0</v>
      </c>
      <c r="K132" s="495">
        <f t="shared" si="145"/>
        <v>0</v>
      </c>
      <c r="L132" s="495">
        <f t="shared" si="145"/>
        <v>0</v>
      </c>
      <c r="M132" s="495">
        <f t="shared" si="145"/>
        <v>0</v>
      </c>
      <c r="N132" s="495">
        <f t="shared" si="145"/>
        <v>0</v>
      </c>
      <c r="O132" s="495">
        <f t="shared" si="145"/>
        <v>0</v>
      </c>
      <c r="P132" s="495">
        <f t="shared" si="145"/>
        <v>0</v>
      </c>
      <c r="Q132" s="495">
        <f t="shared" si="145"/>
        <v>0</v>
      </c>
      <c r="R132" s="495">
        <f t="shared" si="145"/>
        <v>0</v>
      </c>
      <c r="S132" s="495">
        <f t="shared" si="145"/>
        <v>0</v>
      </c>
      <c r="T132" s="495">
        <f t="shared" si="145"/>
        <v>0</v>
      </c>
      <c r="U132" s="495">
        <f t="shared" si="145"/>
        <v>0</v>
      </c>
      <c r="V132" s="495">
        <f t="shared" si="145"/>
        <v>0</v>
      </c>
      <c r="W132" s="495">
        <f t="shared" si="145"/>
        <v>0</v>
      </c>
      <c r="X132" s="495">
        <f t="shared" si="145"/>
        <v>0</v>
      </c>
      <c r="Y132" s="495">
        <f t="shared" si="145"/>
        <v>0</v>
      </c>
      <c r="Z132" s="495">
        <f t="shared" si="145"/>
        <v>0</v>
      </c>
      <c r="AA132" s="495">
        <f t="shared" si="145"/>
        <v>0</v>
      </c>
      <c r="AB132" s="495">
        <f t="shared" si="145"/>
        <v>0</v>
      </c>
      <c r="AC132" s="495">
        <f t="shared" si="145"/>
        <v>0</v>
      </c>
      <c r="AD132" s="495">
        <f t="shared" si="145"/>
        <v>0</v>
      </c>
      <c r="AE132" s="495">
        <f t="shared" si="145"/>
        <v>0</v>
      </c>
      <c r="AF132" s="495">
        <f t="shared" si="145"/>
        <v>0</v>
      </c>
      <c r="AG132" s="495">
        <f t="shared" si="145"/>
        <v>0</v>
      </c>
      <c r="AH132" s="495">
        <f t="shared" si="145"/>
        <v>0</v>
      </c>
      <c r="AI132" s="495">
        <f t="shared" si="145"/>
        <v>0</v>
      </c>
      <c r="AJ132" s="495">
        <f t="shared" si="145"/>
        <v>0</v>
      </c>
      <c r="AK132" s="495">
        <f t="shared" ref="AK132:BP132" si="146">IFERROR(VLOOKUP(AK126,$CB$241:$CF$273,5,FALSE),"-")</f>
        <v>0</v>
      </c>
      <c r="AL132" s="495">
        <f t="shared" si="146"/>
        <v>0</v>
      </c>
      <c r="AM132" s="495">
        <f t="shared" si="146"/>
        <v>0</v>
      </c>
      <c r="AN132" s="495">
        <f t="shared" si="146"/>
        <v>0</v>
      </c>
      <c r="AO132" s="495">
        <f t="shared" si="146"/>
        <v>0</v>
      </c>
      <c r="AP132" s="495">
        <f t="shared" si="146"/>
        <v>0</v>
      </c>
      <c r="AQ132" s="495">
        <f t="shared" si="146"/>
        <v>0</v>
      </c>
      <c r="AR132" s="495">
        <f t="shared" si="146"/>
        <v>0</v>
      </c>
      <c r="AS132" s="495">
        <f t="shared" si="146"/>
        <v>0</v>
      </c>
      <c r="AT132" s="495">
        <f t="shared" si="146"/>
        <v>0</v>
      </c>
      <c r="AU132" s="495">
        <f t="shared" si="146"/>
        <v>0</v>
      </c>
      <c r="AV132" s="495">
        <f t="shared" si="146"/>
        <v>0</v>
      </c>
      <c r="AW132" s="495">
        <f t="shared" si="146"/>
        <v>0</v>
      </c>
      <c r="AX132" s="495">
        <f t="shared" si="146"/>
        <v>0</v>
      </c>
      <c r="AY132" s="495">
        <f t="shared" si="146"/>
        <v>0</v>
      </c>
      <c r="AZ132" s="495">
        <f t="shared" si="146"/>
        <v>0</v>
      </c>
      <c r="BA132" s="495">
        <f t="shared" si="146"/>
        <v>0</v>
      </c>
      <c r="BB132" s="495">
        <f t="shared" si="146"/>
        <v>0</v>
      </c>
      <c r="BC132" s="495">
        <f t="shared" si="146"/>
        <v>0</v>
      </c>
      <c r="BD132" s="495">
        <f t="shared" si="146"/>
        <v>0</v>
      </c>
      <c r="BE132" s="495">
        <f t="shared" si="146"/>
        <v>0</v>
      </c>
      <c r="BF132" s="495">
        <f t="shared" si="146"/>
        <v>0</v>
      </c>
      <c r="BG132" s="495">
        <f t="shared" si="146"/>
        <v>0</v>
      </c>
      <c r="BH132" s="495">
        <f t="shared" si="146"/>
        <v>0</v>
      </c>
      <c r="BI132" s="495">
        <f t="shared" si="146"/>
        <v>0</v>
      </c>
      <c r="BJ132" s="495">
        <f t="shared" si="146"/>
        <v>0</v>
      </c>
      <c r="BK132" s="495">
        <f t="shared" si="146"/>
        <v>0</v>
      </c>
      <c r="BL132" s="495">
        <f t="shared" si="146"/>
        <v>0</v>
      </c>
      <c r="BM132" s="495">
        <f t="shared" si="146"/>
        <v>0</v>
      </c>
      <c r="BN132" s="495">
        <f t="shared" si="146"/>
        <v>0</v>
      </c>
      <c r="BO132" s="495">
        <f t="shared" si="146"/>
        <v>0</v>
      </c>
      <c r="BP132" s="495">
        <f t="shared" si="146"/>
        <v>0</v>
      </c>
      <c r="BQ132" s="495">
        <f t="shared" ref="BQ132:BV132" si="147">IFERROR(VLOOKUP(BQ126,$CB$241:$CF$273,5,FALSE),"-")</f>
        <v>0</v>
      </c>
      <c r="BR132" s="495">
        <f t="shared" si="147"/>
        <v>0</v>
      </c>
      <c r="BS132" s="495">
        <f t="shared" si="147"/>
        <v>0</v>
      </c>
      <c r="BT132" s="495">
        <f t="shared" si="147"/>
        <v>0</v>
      </c>
      <c r="BU132" s="495">
        <f t="shared" si="147"/>
        <v>0</v>
      </c>
      <c r="BV132" s="495">
        <f t="shared" si="147"/>
        <v>0</v>
      </c>
      <c r="BW132" s="496"/>
    </row>
    <row r="133" spans="1:75" outlineLevel="1">
      <c r="A133" s="158"/>
      <c r="B133" s="484"/>
      <c r="C133" s="896" t="s">
        <v>3522</v>
      </c>
      <c r="D133" s="476"/>
      <c r="E133" s="471" t="str">
        <f t="shared" ref="E133:AJ133" si="148">IFERROR(IF(E127="-","-",IF(LEFT(E$9,1)="2",E131/3.6*0.125*E$34*(E$15-E$39)/E$15,E$44*(E131/E$193))),"-")</f>
        <v>-</v>
      </c>
      <c r="F133" s="471" t="str">
        <f t="shared" si="148"/>
        <v>-</v>
      </c>
      <c r="G133" s="471" t="str">
        <f t="shared" si="148"/>
        <v>-</v>
      </c>
      <c r="H133" s="471" t="str">
        <f t="shared" si="148"/>
        <v>-</v>
      </c>
      <c r="I133" s="471" t="str">
        <f t="shared" si="148"/>
        <v>-</v>
      </c>
      <c r="J133" s="471" t="str">
        <f t="shared" si="148"/>
        <v>-</v>
      </c>
      <c r="K133" s="471" t="str">
        <f t="shared" si="148"/>
        <v>-</v>
      </c>
      <c r="L133" s="471" t="str">
        <f t="shared" si="148"/>
        <v>-</v>
      </c>
      <c r="M133" s="471" t="str">
        <f t="shared" si="148"/>
        <v>-</v>
      </c>
      <c r="N133" s="471" t="str">
        <f t="shared" si="148"/>
        <v>-</v>
      </c>
      <c r="O133" s="471" t="str">
        <f t="shared" si="148"/>
        <v>-</v>
      </c>
      <c r="P133" s="471" t="str">
        <f t="shared" si="148"/>
        <v>-</v>
      </c>
      <c r="Q133" s="471" t="str">
        <f t="shared" si="148"/>
        <v>-</v>
      </c>
      <c r="R133" s="471" t="str">
        <f t="shared" si="148"/>
        <v>-</v>
      </c>
      <c r="S133" s="471" t="str">
        <f t="shared" si="148"/>
        <v>-</v>
      </c>
      <c r="T133" s="471" t="str">
        <f t="shared" si="148"/>
        <v>-</v>
      </c>
      <c r="U133" s="471" t="str">
        <f t="shared" si="148"/>
        <v>-</v>
      </c>
      <c r="V133" s="471" t="str">
        <f t="shared" si="148"/>
        <v>-</v>
      </c>
      <c r="W133" s="471" t="str">
        <f t="shared" si="148"/>
        <v>-</v>
      </c>
      <c r="X133" s="471" t="str">
        <f t="shared" si="148"/>
        <v>-</v>
      </c>
      <c r="Y133" s="471" t="str">
        <f t="shared" si="148"/>
        <v>-</v>
      </c>
      <c r="Z133" s="471" t="str">
        <f t="shared" si="148"/>
        <v>-</v>
      </c>
      <c r="AA133" s="471" t="str">
        <f t="shared" si="148"/>
        <v>-</v>
      </c>
      <c r="AB133" s="471" t="str">
        <f t="shared" si="148"/>
        <v>-</v>
      </c>
      <c r="AC133" s="471" t="str">
        <f t="shared" si="148"/>
        <v>-</v>
      </c>
      <c r="AD133" s="471" t="str">
        <f t="shared" si="148"/>
        <v>-</v>
      </c>
      <c r="AE133" s="471" t="str">
        <f t="shared" si="148"/>
        <v>-</v>
      </c>
      <c r="AF133" s="471" t="str">
        <f t="shared" si="148"/>
        <v>-</v>
      </c>
      <c r="AG133" s="471" t="str">
        <f t="shared" si="148"/>
        <v>-</v>
      </c>
      <c r="AH133" s="471" t="str">
        <f t="shared" si="148"/>
        <v>-</v>
      </c>
      <c r="AI133" s="471" t="str">
        <f t="shared" si="148"/>
        <v>-</v>
      </c>
      <c r="AJ133" s="471" t="str">
        <f t="shared" si="148"/>
        <v>-</v>
      </c>
      <c r="AK133" s="471" t="str">
        <f t="shared" ref="AK133:BP133" si="149">IFERROR(IF(AK127="-","-",IF(LEFT(AK$9,1)="2",AK131/3.6*0.125*AK$34*(AK$15-AK$39)/AK$15,AK$44*(AK131/AK$193))),"-")</f>
        <v>-</v>
      </c>
      <c r="AL133" s="471" t="str">
        <f t="shared" si="149"/>
        <v>-</v>
      </c>
      <c r="AM133" s="471" t="str">
        <f t="shared" si="149"/>
        <v>-</v>
      </c>
      <c r="AN133" s="471" t="str">
        <f t="shared" si="149"/>
        <v>-</v>
      </c>
      <c r="AO133" s="471" t="str">
        <f t="shared" si="149"/>
        <v>-</v>
      </c>
      <c r="AP133" s="471" t="str">
        <f t="shared" si="149"/>
        <v>-</v>
      </c>
      <c r="AQ133" s="471" t="str">
        <f t="shared" si="149"/>
        <v>-</v>
      </c>
      <c r="AR133" s="471" t="str">
        <f t="shared" si="149"/>
        <v>-</v>
      </c>
      <c r="AS133" s="471" t="str">
        <f t="shared" si="149"/>
        <v>-</v>
      </c>
      <c r="AT133" s="471" t="str">
        <f t="shared" si="149"/>
        <v>-</v>
      </c>
      <c r="AU133" s="471" t="str">
        <f t="shared" si="149"/>
        <v>-</v>
      </c>
      <c r="AV133" s="471" t="str">
        <f t="shared" si="149"/>
        <v>-</v>
      </c>
      <c r="AW133" s="471" t="str">
        <f t="shared" si="149"/>
        <v>-</v>
      </c>
      <c r="AX133" s="471" t="str">
        <f t="shared" si="149"/>
        <v>-</v>
      </c>
      <c r="AY133" s="471" t="str">
        <f t="shared" si="149"/>
        <v>-</v>
      </c>
      <c r="AZ133" s="471" t="str">
        <f t="shared" si="149"/>
        <v>-</v>
      </c>
      <c r="BA133" s="471" t="str">
        <f t="shared" si="149"/>
        <v>-</v>
      </c>
      <c r="BB133" s="471" t="str">
        <f t="shared" si="149"/>
        <v>-</v>
      </c>
      <c r="BC133" s="471" t="str">
        <f t="shared" si="149"/>
        <v>-</v>
      </c>
      <c r="BD133" s="471" t="str">
        <f t="shared" si="149"/>
        <v>-</v>
      </c>
      <c r="BE133" s="471" t="str">
        <f t="shared" si="149"/>
        <v>-</v>
      </c>
      <c r="BF133" s="471" t="str">
        <f t="shared" si="149"/>
        <v>-</v>
      </c>
      <c r="BG133" s="471" t="str">
        <f t="shared" si="149"/>
        <v>-</v>
      </c>
      <c r="BH133" s="471" t="str">
        <f t="shared" si="149"/>
        <v>-</v>
      </c>
      <c r="BI133" s="471" t="str">
        <f t="shared" si="149"/>
        <v>-</v>
      </c>
      <c r="BJ133" s="471" t="str">
        <f t="shared" si="149"/>
        <v>-</v>
      </c>
      <c r="BK133" s="471" t="str">
        <f t="shared" si="149"/>
        <v>-</v>
      </c>
      <c r="BL133" s="471" t="str">
        <f t="shared" si="149"/>
        <v>-</v>
      </c>
      <c r="BM133" s="471" t="str">
        <f t="shared" si="149"/>
        <v>-</v>
      </c>
      <c r="BN133" s="471" t="str">
        <f t="shared" si="149"/>
        <v>-</v>
      </c>
      <c r="BO133" s="471" t="str">
        <f t="shared" si="149"/>
        <v>-</v>
      </c>
      <c r="BP133" s="471" t="str">
        <f t="shared" si="149"/>
        <v>-</v>
      </c>
      <c r="BQ133" s="471" t="str">
        <f t="shared" ref="BQ133:BV133" si="150">IFERROR(IF(BQ127="-","-",IF(LEFT(BQ$9,1)="2",BQ131/3.6*0.125*BQ$34*(BQ$15-BQ$39)/BQ$15,BQ$44*(BQ131/BQ$193))),"-")</f>
        <v>-</v>
      </c>
      <c r="BR133" s="471" t="str">
        <f t="shared" si="150"/>
        <v>-</v>
      </c>
      <c r="BS133" s="471" t="str">
        <f t="shared" si="150"/>
        <v>-</v>
      </c>
      <c r="BT133" s="471" t="str">
        <f t="shared" si="150"/>
        <v>-</v>
      </c>
      <c r="BU133" s="471" t="str">
        <f t="shared" si="150"/>
        <v>-</v>
      </c>
      <c r="BV133" s="471" t="str">
        <f t="shared" si="150"/>
        <v>-</v>
      </c>
      <c r="BW133" s="466"/>
    </row>
    <row r="134" spans="1:75" ht="14.25" thickBot="1">
      <c r="A134" s="158"/>
      <c r="B134" s="484"/>
      <c r="C134" s="895" t="s">
        <v>232</v>
      </c>
      <c r="D134" s="391" t="s">
        <v>215</v>
      </c>
      <c r="E134" s="900" t="str">
        <f t="shared" ref="E134:AJ134" si="151">IFERROR(IF(E126="-","-",IF(E$37=0,E131*E132*E$34*(E$18-E$35)/E$18,E131*E132*E$34*(E$18-E$35)/E$15)),"-")</f>
        <v>-</v>
      </c>
      <c r="F134" s="900" t="str">
        <f t="shared" si="151"/>
        <v>-</v>
      </c>
      <c r="G134" s="900" t="str">
        <f t="shared" si="151"/>
        <v>-</v>
      </c>
      <c r="H134" s="900" t="str">
        <f t="shared" si="151"/>
        <v>-</v>
      </c>
      <c r="I134" s="900" t="str">
        <f t="shared" si="151"/>
        <v>-</v>
      </c>
      <c r="J134" s="900" t="str">
        <f t="shared" si="151"/>
        <v>-</v>
      </c>
      <c r="K134" s="900" t="str">
        <f t="shared" si="151"/>
        <v>-</v>
      </c>
      <c r="L134" s="900" t="str">
        <f t="shared" si="151"/>
        <v>-</v>
      </c>
      <c r="M134" s="900" t="str">
        <f t="shared" si="151"/>
        <v>-</v>
      </c>
      <c r="N134" s="900" t="str">
        <f t="shared" si="151"/>
        <v>-</v>
      </c>
      <c r="O134" s="900" t="str">
        <f t="shared" si="151"/>
        <v>-</v>
      </c>
      <c r="P134" s="900" t="str">
        <f t="shared" si="151"/>
        <v>-</v>
      </c>
      <c r="Q134" s="900" t="str">
        <f t="shared" si="151"/>
        <v>-</v>
      </c>
      <c r="R134" s="900" t="str">
        <f t="shared" si="151"/>
        <v>-</v>
      </c>
      <c r="S134" s="900" t="str">
        <f t="shared" si="151"/>
        <v>-</v>
      </c>
      <c r="T134" s="900" t="str">
        <f t="shared" si="151"/>
        <v>-</v>
      </c>
      <c r="U134" s="900" t="str">
        <f t="shared" si="151"/>
        <v>-</v>
      </c>
      <c r="V134" s="900" t="str">
        <f t="shared" si="151"/>
        <v>-</v>
      </c>
      <c r="W134" s="900" t="str">
        <f t="shared" si="151"/>
        <v>-</v>
      </c>
      <c r="X134" s="900" t="str">
        <f t="shared" si="151"/>
        <v>-</v>
      </c>
      <c r="Y134" s="900" t="str">
        <f t="shared" si="151"/>
        <v>-</v>
      </c>
      <c r="Z134" s="900" t="str">
        <f t="shared" si="151"/>
        <v>-</v>
      </c>
      <c r="AA134" s="900" t="str">
        <f t="shared" si="151"/>
        <v>-</v>
      </c>
      <c r="AB134" s="900" t="str">
        <f t="shared" si="151"/>
        <v>-</v>
      </c>
      <c r="AC134" s="900" t="str">
        <f t="shared" si="151"/>
        <v>-</v>
      </c>
      <c r="AD134" s="900" t="str">
        <f t="shared" si="151"/>
        <v>-</v>
      </c>
      <c r="AE134" s="900" t="str">
        <f t="shared" si="151"/>
        <v>-</v>
      </c>
      <c r="AF134" s="900" t="str">
        <f t="shared" si="151"/>
        <v>-</v>
      </c>
      <c r="AG134" s="900" t="str">
        <f t="shared" si="151"/>
        <v>-</v>
      </c>
      <c r="AH134" s="900" t="str">
        <f t="shared" si="151"/>
        <v>-</v>
      </c>
      <c r="AI134" s="900" t="str">
        <f t="shared" si="151"/>
        <v>-</v>
      </c>
      <c r="AJ134" s="900" t="str">
        <f t="shared" si="151"/>
        <v>-</v>
      </c>
      <c r="AK134" s="900" t="str">
        <f t="shared" ref="AK134:BP134" si="152">IFERROR(IF(AK126="-","-",IF(AK$37=0,AK131*AK132*AK$34*(AK$18-AK$35)/AK$18,AK131*AK132*AK$34*(AK$18-AK$35)/AK$15)),"-")</f>
        <v>-</v>
      </c>
      <c r="AL134" s="900" t="str">
        <f t="shared" si="152"/>
        <v>-</v>
      </c>
      <c r="AM134" s="900" t="str">
        <f t="shared" si="152"/>
        <v>-</v>
      </c>
      <c r="AN134" s="900" t="str">
        <f t="shared" si="152"/>
        <v>-</v>
      </c>
      <c r="AO134" s="900" t="str">
        <f t="shared" si="152"/>
        <v>-</v>
      </c>
      <c r="AP134" s="900" t="str">
        <f t="shared" si="152"/>
        <v>-</v>
      </c>
      <c r="AQ134" s="900" t="str">
        <f t="shared" si="152"/>
        <v>-</v>
      </c>
      <c r="AR134" s="900" t="str">
        <f t="shared" si="152"/>
        <v>-</v>
      </c>
      <c r="AS134" s="900" t="str">
        <f t="shared" si="152"/>
        <v>-</v>
      </c>
      <c r="AT134" s="900" t="str">
        <f t="shared" si="152"/>
        <v>-</v>
      </c>
      <c r="AU134" s="900" t="str">
        <f t="shared" si="152"/>
        <v>-</v>
      </c>
      <c r="AV134" s="900" t="str">
        <f t="shared" si="152"/>
        <v>-</v>
      </c>
      <c r="AW134" s="900" t="str">
        <f t="shared" si="152"/>
        <v>-</v>
      </c>
      <c r="AX134" s="900" t="str">
        <f t="shared" si="152"/>
        <v>-</v>
      </c>
      <c r="AY134" s="900" t="str">
        <f t="shared" si="152"/>
        <v>-</v>
      </c>
      <c r="AZ134" s="900" t="str">
        <f t="shared" si="152"/>
        <v>-</v>
      </c>
      <c r="BA134" s="900" t="str">
        <f t="shared" si="152"/>
        <v>-</v>
      </c>
      <c r="BB134" s="900" t="str">
        <f t="shared" si="152"/>
        <v>-</v>
      </c>
      <c r="BC134" s="900" t="str">
        <f t="shared" si="152"/>
        <v>-</v>
      </c>
      <c r="BD134" s="900" t="str">
        <f t="shared" si="152"/>
        <v>-</v>
      </c>
      <c r="BE134" s="900" t="str">
        <f t="shared" si="152"/>
        <v>-</v>
      </c>
      <c r="BF134" s="900" t="str">
        <f t="shared" si="152"/>
        <v>-</v>
      </c>
      <c r="BG134" s="900" t="str">
        <f t="shared" si="152"/>
        <v>-</v>
      </c>
      <c r="BH134" s="900" t="str">
        <f t="shared" si="152"/>
        <v>-</v>
      </c>
      <c r="BI134" s="900" t="str">
        <f t="shared" si="152"/>
        <v>-</v>
      </c>
      <c r="BJ134" s="900" t="str">
        <f t="shared" si="152"/>
        <v>-</v>
      </c>
      <c r="BK134" s="900" t="str">
        <f t="shared" si="152"/>
        <v>-</v>
      </c>
      <c r="BL134" s="900" t="str">
        <f t="shared" si="152"/>
        <v>-</v>
      </c>
      <c r="BM134" s="900" t="str">
        <f t="shared" si="152"/>
        <v>-</v>
      </c>
      <c r="BN134" s="900" t="str">
        <f t="shared" si="152"/>
        <v>-</v>
      </c>
      <c r="BO134" s="900" t="str">
        <f t="shared" si="152"/>
        <v>-</v>
      </c>
      <c r="BP134" s="900" t="str">
        <f t="shared" si="152"/>
        <v>-</v>
      </c>
      <c r="BQ134" s="900" t="str">
        <f t="shared" ref="BQ134:BV134" si="153">IFERROR(IF(BQ126="-","-",IF(BQ$37=0,BQ131*BQ132*BQ$34*(BQ$18-BQ$35)/BQ$18,BQ131*BQ132*BQ$34*(BQ$18-BQ$35)/BQ$15)),"-")</f>
        <v>-</v>
      </c>
      <c r="BR134" s="900" t="str">
        <f t="shared" si="153"/>
        <v>-</v>
      </c>
      <c r="BS134" s="900" t="str">
        <f t="shared" si="153"/>
        <v>-</v>
      </c>
      <c r="BT134" s="900" t="str">
        <f t="shared" si="153"/>
        <v>-</v>
      </c>
      <c r="BU134" s="900" t="str">
        <f t="shared" si="153"/>
        <v>-</v>
      </c>
      <c r="BV134" s="900" t="str">
        <f t="shared" si="153"/>
        <v>-</v>
      </c>
      <c r="BW134" s="492"/>
    </row>
    <row r="135" spans="1:75" ht="12.95" customHeight="1">
      <c r="A135" s="216"/>
      <c r="B135" s="484"/>
      <c r="C135" s="864" t="s">
        <v>205</v>
      </c>
      <c r="D135" s="865"/>
      <c r="E135" s="866"/>
      <c r="F135" s="866"/>
      <c r="G135" s="866"/>
      <c r="H135" s="866"/>
      <c r="I135" s="866"/>
      <c r="J135" s="866"/>
      <c r="K135" s="866"/>
      <c r="L135" s="866"/>
      <c r="M135" s="866"/>
      <c r="N135" s="866"/>
      <c r="O135" s="866"/>
      <c r="P135" s="866"/>
      <c r="Q135" s="866"/>
      <c r="R135" s="866"/>
      <c r="S135" s="866"/>
      <c r="T135" s="866"/>
      <c r="U135" s="866"/>
      <c r="V135" s="866"/>
      <c r="W135" s="866"/>
      <c r="X135" s="866"/>
      <c r="Y135" s="866"/>
      <c r="Z135" s="866"/>
      <c r="AA135" s="866"/>
      <c r="AB135" s="866"/>
      <c r="AC135" s="866"/>
      <c r="AD135" s="866"/>
      <c r="AE135" s="866"/>
      <c r="AF135" s="866"/>
      <c r="AG135" s="866"/>
      <c r="AH135" s="866"/>
      <c r="AI135" s="866"/>
      <c r="AJ135" s="866"/>
      <c r="AK135" s="866"/>
      <c r="AL135" s="866"/>
      <c r="AM135" s="866"/>
      <c r="AN135" s="866"/>
      <c r="AO135" s="866"/>
      <c r="AP135" s="866"/>
      <c r="AQ135" s="866"/>
      <c r="AR135" s="866"/>
      <c r="AS135" s="866"/>
      <c r="AT135" s="866"/>
      <c r="AU135" s="866"/>
      <c r="AV135" s="866"/>
      <c r="AW135" s="866"/>
      <c r="AX135" s="866"/>
      <c r="AY135" s="866"/>
      <c r="AZ135" s="866"/>
      <c r="BA135" s="866"/>
      <c r="BB135" s="866"/>
      <c r="BC135" s="866"/>
      <c r="BD135" s="866"/>
      <c r="BE135" s="866"/>
      <c r="BF135" s="866"/>
      <c r="BG135" s="866"/>
      <c r="BH135" s="866"/>
      <c r="BI135" s="866"/>
      <c r="BJ135" s="866"/>
      <c r="BK135" s="866"/>
      <c r="BL135" s="866"/>
      <c r="BM135" s="866"/>
      <c r="BN135" s="866"/>
      <c r="BO135" s="866"/>
      <c r="BP135" s="866"/>
      <c r="BQ135" s="866"/>
      <c r="BR135" s="866"/>
      <c r="BS135" s="866"/>
      <c r="BT135" s="866"/>
      <c r="BU135" s="866"/>
      <c r="BV135" s="866"/>
      <c r="BW135" s="483"/>
    </row>
    <row r="136" spans="1:75" ht="12.95" customHeight="1">
      <c r="A136" s="216"/>
      <c r="B136" s="484"/>
      <c r="C136" s="457" t="s">
        <v>91</v>
      </c>
      <c r="D136" s="485" t="s">
        <v>82</v>
      </c>
      <c r="E136" s="10" t="s">
        <v>20</v>
      </c>
      <c r="F136" s="10" t="s">
        <v>20</v>
      </c>
      <c r="G136" s="10" t="s">
        <v>20</v>
      </c>
      <c r="H136" s="10" t="s">
        <v>20</v>
      </c>
      <c r="I136" s="10" t="s">
        <v>20</v>
      </c>
      <c r="J136" s="10" t="s">
        <v>20</v>
      </c>
      <c r="K136" s="10" t="s">
        <v>20</v>
      </c>
      <c r="L136" s="10" t="s">
        <v>20</v>
      </c>
      <c r="M136" s="10" t="s">
        <v>20</v>
      </c>
      <c r="N136" s="10" t="s">
        <v>20</v>
      </c>
      <c r="O136" s="10" t="s">
        <v>20</v>
      </c>
      <c r="P136" s="10" t="s">
        <v>20</v>
      </c>
      <c r="Q136" s="10" t="s">
        <v>20</v>
      </c>
      <c r="R136" s="10" t="s">
        <v>20</v>
      </c>
      <c r="S136" s="10" t="s">
        <v>20</v>
      </c>
      <c r="T136" s="10" t="s">
        <v>20</v>
      </c>
      <c r="U136" s="10" t="s">
        <v>20</v>
      </c>
      <c r="V136" s="10" t="s">
        <v>20</v>
      </c>
      <c r="W136" s="10" t="s">
        <v>20</v>
      </c>
      <c r="X136" s="10" t="s">
        <v>20</v>
      </c>
      <c r="Y136" s="10" t="s">
        <v>20</v>
      </c>
      <c r="Z136" s="10" t="s">
        <v>20</v>
      </c>
      <c r="AA136" s="10" t="s">
        <v>20</v>
      </c>
      <c r="AB136" s="10" t="s">
        <v>20</v>
      </c>
      <c r="AC136" s="10" t="s">
        <v>20</v>
      </c>
      <c r="AD136" s="10" t="s">
        <v>20</v>
      </c>
      <c r="AE136" s="10" t="s">
        <v>20</v>
      </c>
      <c r="AF136" s="10" t="s">
        <v>20</v>
      </c>
      <c r="AG136" s="10" t="s">
        <v>20</v>
      </c>
      <c r="AH136" s="10" t="s">
        <v>20</v>
      </c>
      <c r="AI136" s="10" t="s">
        <v>20</v>
      </c>
      <c r="AJ136" s="10" t="s">
        <v>20</v>
      </c>
      <c r="AK136" s="10" t="s">
        <v>20</v>
      </c>
      <c r="AL136" s="10" t="s">
        <v>20</v>
      </c>
      <c r="AM136" s="10" t="s">
        <v>20</v>
      </c>
      <c r="AN136" s="10" t="s">
        <v>20</v>
      </c>
      <c r="AO136" s="10" t="s">
        <v>20</v>
      </c>
      <c r="AP136" s="10" t="s">
        <v>20</v>
      </c>
      <c r="AQ136" s="10" t="s">
        <v>20</v>
      </c>
      <c r="AR136" s="10" t="s">
        <v>20</v>
      </c>
      <c r="AS136" s="10" t="s">
        <v>20</v>
      </c>
      <c r="AT136" s="10" t="s">
        <v>20</v>
      </c>
      <c r="AU136" s="10" t="s">
        <v>20</v>
      </c>
      <c r="AV136" s="10" t="s">
        <v>20</v>
      </c>
      <c r="AW136" s="10" t="s">
        <v>20</v>
      </c>
      <c r="AX136" s="10" t="s">
        <v>20</v>
      </c>
      <c r="AY136" s="10" t="s">
        <v>20</v>
      </c>
      <c r="AZ136" s="10" t="s">
        <v>20</v>
      </c>
      <c r="BA136" s="10" t="s">
        <v>20</v>
      </c>
      <c r="BB136" s="10" t="s">
        <v>20</v>
      </c>
      <c r="BC136" s="10" t="s">
        <v>20</v>
      </c>
      <c r="BD136" s="10" t="s">
        <v>20</v>
      </c>
      <c r="BE136" s="10" t="s">
        <v>20</v>
      </c>
      <c r="BF136" s="10" t="s">
        <v>20</v>
      </c>
      <c r="BG136" s="10" t="s">
        <v>20</v>
      </c>
      <c r="BH136" s="10" t="s">
        <v>20</v>
      </c>
      <c r="BI136" s="10" t="s">
        <v>20</v>
      </c>
      <c r="BJ136" s="10" t="s">
        <v>20</v>
      </c>
      <c r="BK136" s="10" t="s">
        <v>20</v>
      </c>
      <c r="BL136" s="10" t="s">
        <v>20</v>
      </c>
      <c r="BM136" s="10" t="s">
        <v>20</v>
      </c>
      <c r="BN136" s="10" t="s">
        <v>20</v>
      </c>
      <c r="BO136" s="10" t="s">
        <v>20</v>
      </c>
      <c r="BP136" s="10" t="s">
        <v>20</v>
      </c>
      <c r="BQ136" s="10" t="s">
        <v>20</v>
      </c>
      <c r="BR136" s="10" t="s">
        <v>20</v>
      </c>
      <c r="BS136" s="10" t="s">
        <v>20</v>
      </c>
      <c r="BT136" s="10" t="s">
        <v>20</v>
      </c>
      <c r="BU136" s="10" t="s">
        <v>20</v>
      </c>
      <c r="BV136" s="10" t="s">
        <v>20</v>
      </c>
      <c r="BW136" s="494"/>
    </row>
    <row r="137" spans="1:75" ht="12.95" customHeight="1">
      <c r="A137" s="216"/>
      <c r="B137" s="484"/>
      <c r="C137" s="457" t="s">
        <v>5</v>
      </c>
      <c r="D137" s="485" t="s">
        <v>82</v>
      </c>
      <c r="E137" s="487" t="str">
        <f t="shared" ref="E137:AJ137" si="154">IFERROR(VLOOKUP(E136,$CB$241:$CC$273,2,FALSE),"-")</f>
        <v>-</v>
      </c>
      <c r="F137" s="487" t="str">
        <f t="shared" si="154"/>
        <v>-</v>
      </c>
      <c r="G137" s="487" t="str">
        <f t="shared" si="154"/>
        <v>-</v>
      </c>
      <c r="H137" s="487" t="str">
        <f t="shared" si="154"/>
        <v>-</v>
      </c>
      <c r="I137" s="487" t="str">
        <f t="shared" si="154"/>
        <v>-</v>
      </c>
      <c r="J137" s="487" t="str">
        <f t="shared" si="154"/>
        <v>-</v>
      </c>
      <c r="K137" s="487" t="str">
        <f t="shared" si="154"/>
        <v>-</v>
      </c>
      <c r="L137" s="487" t="str">
        <f t="shared" si="154"/>
        <v>-</v>
      </c>
      <c r="M137" s="487" t="str">
        <f t="shared" si="154"/>
        <v>-</v>
      </c>
      <c r="N137" s="487" t="str">
        <f t="shared" si="154"/>
        <v>-</v>
      </c>
      <c r="O137" s="487" t="str">
        <f t="shared" si="154"/>
        <v>-</v>
      </c>
      <c r="P137" s="487" t="str">
        <f t="shared" si="154"/>
        <v>-</v>
      </c>
      <c r="Q137" s="487" t="str">
        <f t="shared" si="154"/>
        <v>-</v>
      </c>
      <c r="R137" s="487" t="str">
        <f t="shared" si="154"/>
        <v>-</v>
      </c>
      <c r="S137" s="487" t="str">
        <f t="shared" si="154"/>
        <v>-</v>
      </c>
      <c r="T137" s="487" t="str">
        <f t="shared" si="154"/>
        <v>-</v>
      </c>
      <c r="U137" s="487" t="str">
        <f t="shared" si="154"/>
        <v>-</v>
      </c>
      <c r="V137" s="487" t="str">
        <f t="shared" si="154"/>
        <v>-</v>
      </c>
      <c r="W137" s="487" t="str">
        <f t="shared" si="154"/>
        <v>-</v>
      </c>
      <c r="X137" s="487" t="str">
        <f t="shared" si="154"/>
        <v>-</v>
      </c>
      <c r="Y137" s="487" t="str">
        <f t="shared" si="154"/>
        <v>-</v>
      </c>
      <c r="Z137" s="487" t="str">
        <f t="shared" si="154"/>
        <v>-</v>
      </c>
      <c r="AA137" s="487" t="str">
        <f t="shared" si="154"/>
        <v>-</v>
      </c>
      <c r="AB137" s="487" t="str">
        <f t="shared" si="154"/>
        <v>-</v>
      </c>
      <c r="AC137" s="487" t="str">
        <f t="shared" si="154"/>
        <v>-</v>
      </c>
      <c r="AD137" s="487" t="str">
        <f t="shared" si="154"/>
        <v>-</v>
      </c>
      <c r="AE137" s="487" t="str">
        <f t="shared" si="154"/>
        <v>-</v>
      </c>
      <c r="AF137" s="487" t="str">
        <f t="shared" si="154"/>
        <v>-</v>
      </c>
      <c r="AG137" s="487" t="str">
        <f t="shared" si="154"/>
        <v>-</v>
      </c>
      <c r="AH137" s="487" t="str">
        <f t="shared" si="154"/>
        <v>-</v>
      </c>
      <c r="AI137" s="487" t="str">
        <f t="shared" si="154"/>
        <v>-</v>
      </c>
      <c r="AJ137" s="487" t="str">
        <f t="shared" si="154"/>
        <v>-</v>
      </c>
      <c r="AK137" s="487" t="str">
        <f t="shared" ref="AK137:BP137" si="155">IFERROR(VLOOKUP(AK136,$CB$241:$CC$273,2,FALSE),"-")</f>
        <v>-</v>
      </c>
      <c r="AL137" s="487" t="str">
        <f t="shared" si="155"/>
        <v>-</v>
      </c>
      <c r="AM137" s="487" t="str">
        <f t="shared" si="155"/>
        <v>-</v>
      </c>
      <c r="AN137" s="487" t="str">
        <f t="shared" si="155"/>
        <v>-</v>
      </c>
      <c r="AO137" s="487" t="str">
        <f t="shared" si="155"/>
        <v>-</v>
      </c>
      <c r="AP137" s="487" t="str">
        <f t="shared" si="155"/>
        <v>-</v>
      </c>
      <c r="AQ137" s="487" t="str">
        <f t="shared" si="155"/>
        <v>-</v>
      </c>
      <c r="AR137" s="487" t="str">
        <f t="shared" si="155"/>
        <v>-</v>
      </c>
      <c r="AS137" s="487" t="str">
        <f t="shared" si="155"/>
        <v>-</v>
      </c>
      <c r="AT137" s="487" t="str">
        <f t="shared" si="155"/>
        <v>-</v>
      </c>
      <c r="AU137" s="487" t="str">
        <f t="shared" si="155"/>
        <v>-</v>
      </c>
      <c r="AV137" s="487" t="str">
        <f t="shared" si="155"/>
        <v>-</v>
      </c>
      <c r="AW137" s="487" t="str">
        <f t="shared" si="155"/>
        <v>-</v>
      </c>
      <c r="AX137" s="487" t="str">
        <f t="shared" si="155"/>
        <v>-</v>
      </c>
      <c r="AY137" s="487" t="str">
        <f t="shared" si="155"/>
        <v>-</v>
      </c>
      <c r="AZ137" s="487" t="str">
        <f t="shared" si="155"/>
        <v>-</v>
      </c>
      <c r="BA137" s="487" t="str">
        <f t="shared" si="155"/>
        <v>-</v>
      </c>
      <c r="BB137" s="487" t="str">
        <f t="shared" si="155"/>
        <v>-</v>
      </c>
      <c r="BC137" s="487" t="str">
        <f t="shared" si="155"/>
        <v>-</v>
      </c>
      <c r="BD137" s="487" t="str">
        <f t="shared" si="155"/>
        <v>-</v>
      </c>
      <c r="BE137" s="487" t="str">
        <f t="shared" si="155"/>
        <v>-</v>
      </c>
      <c r="BF137" s="487" t="str">
        <f t="shared" si="155"/>
        <v>-</v>
      </c>
      <c r="BG137" s="487" t="str">
        <f t="shared" si="155"/>
        <v>-</v>
      </c>
      <c r="BH137" s="487" t="str">
        <f t="shared" si="155"/>
        <v>-</v>
      </c>
      <c r="BI137" s="487" t="str">
        <f t="shared" si="155"/>
        <v>-</v>
      </c>
      <c r="BJ137" s="487" t="str">
        <f t="shared" si="155"/>
        <v>-</v>
      </c>
      <c r="BK137" s="487" t="str">
        <f t="shared" si="155"/>
        <v>-</v>
      </c>
      <c r="BL137" s="487" t="str">
        <f t="shared" si="155"/>
        <v>-</v>
      </c>
      <c r="BM137" s="487" t="str">
        <f t="shared" si="155"/>
        <v>-</v>
      </c>
      <c r="BN137" s="487" t="str">
        <f t="shared" si="155"/>
        <v>-</v>
      </c>
      <c r="BO137" s="487" t="str">
        <f t="shared" si="155"/>
        <v>-</v>
      </c>
      <c r="BP137" s="487" t="str">
        <f t="shared" si="155"/>
        <v>-</v>
      </c>
      <c r="BQ137" s="487" t="str">
        <f t="shared" ref="BQ137:BV137" si="156">IFERROR(VLOOKUP(BQ136,$CB$241:$CC$273,2,FALSE),"-")</f>
        <v>-</v>
      </c>
      <c r="BR137" s="487" t="str">
        <f t="shared" si="156"/>
        <v>-</v>
      </c>
      <c r="BS137" s="487" t="str">
        <f t="shared" si="156"/>
        <v>-</v>
      </c>
      <c r="BT137" s="487" t="str">
        <f t="shared" si="156"/>
        <v>-</v>
      </c>
      <c r="BU137" s="487" t="str">
        <f t="shared" si="156"/>
        <v>-</v>
      </c>
      <c r="BV137" s="487" t="str">
        <f t="shared" si="156"/>
        <v>-</v>
      </c>
      <c r="BW137" s="488"/>
    </row>
    <row r="138" spans="1:75" ht="12.95" customHeight="1">
      <c r="A138" s="158"/>
      <c r="B138" s="484"/>
      <c r="C138" s="457" t="s">
        <v>90</v>
      </c>
      <c r="D138" s="476" t="s">
        <v>5</v>
      </c>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460"/>
    </row>
    <row r="139" spans="1:75" ht="12.95" customHeight="1">
      <c r="A139" s="158"/>
      <c r="B139" s="484"/>
      <c r="C139" s="457" t="s">
        <v>165</v>
      </c>
      <c r="D139" s="485" t="s">
        <v>82</v>
      </c>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460"/>
    </row>
    <row r="140" spans="1:75" ht="12.95" customHeight="1">
      <c r="A140" s="158"/>
      <c r="B140" s="484"/>
      <c r="C140" s="457" t="s">
        <v>115</v>
      </c>
      <c r="D140" s="476" t="s">
        <v>21</v>
      </c>
      <c r="E140" s="491">
        <f t="shared" ref="E140:AJ140" si="157">IFERROR(VLOOKUP(E136,$CB$241:$CD$273,3,FALSE),"-")</f>
        <v>0</v>
      </c>
      <c r="F140" s="491">
        <f t="shared" si="157"/>
        <v>0</v>
      </c>
      <c r="G140" s="491">
        <f t="shared" si="157"/>
        <v>0</v>
      </c>
      <c r="H140" s="491">
        <f t="shared" si="157"/>
        <v>0</v>
      </c>
      <c r="I140" s="491">
        <f t="shared" si="157"/>
        <v>0</v>
      </c>
      <c r="J140" s="491">
        <f t="shared" si="157"/>
        <v>0</v>
      </c>
      <c r="K140" s="491">
        <f t="shared" si="157"/>
        <v>0</v>
      </c>
      <c r="L140" s="491">
        <f t="shared" si="157"/>
        <v>0</v>
      </c>
      <c r="M140" s="491">
        <f t="shared" si="157"/>
        <v>0</v>
      </c>
      <c r="N140" s="491">
        <f t="shared" si="157"/>
        <v>0</v>
      </c>
      <c r="O140" s="491">
        <f t="shared" si="157"/>
        <v>0</v>
      </c>
      <c r="P140" s="491">
        <f t="shared" si="157"/>
        <v>0</v>
      </c>
      <c r="Q140" s="491">
        <f t="shared" si="157"/>
        <v>0</v>
      </c>
      <c r="R140" s="491">
        <f t="shared" si="157"/>
        <v>0</v>
      </c>
      <c r="S140" s="491">
        <f t="shared" si="157"/>
        <v>0</v>
      </c>
      <c r="T140" s="491">
        <f t="shared" si="157"/>
        <v>0</v>
      </c>
      <c r="U140" s="491">
        <f t="shared" si="157"/>
        <v>0</v>
      </c>
      <c r="V140" s="491">
        <f t="shared" si="157"/>
        <v>0</v>
      </c>
      <c r="W140" s="491">
        <f t="shared" si="157"/>
        <v>0</v>
      </c>
      <c r="X140" s="491">
        <f t="shared" si="157"/>
        <v>0</v>
      </c>
      <c r="Y140" s="491">
        <f t="shared" si="157"/>
        <v>0</v>
      </c>
      <c r="Z140" s="491">
        <f t="shared" si="157"/>
        <v>0</v>
      </c>
      <c r="AA140" s="491">
        <f t="shared" si="157"/>
        <v>0</v>
      </c>
      <c r="AB140" s="491">
        <f t="shared" si="157"/>
        <v>0</v>
      </c>
      <c r="AC140" s="491">
        <f t="shared" si="157"/>
        <v>0</v>
      </c>
      <c r="AD140" s="491">
        <f t="shared" si="157"/>
        <v>0</v>
      </c>
      <c r="AE140" s="491">
        <f t="shared" si="157"/>
        <v>0</v>
      </c>
      <c r="AF140" s="491">
        <f t="shared" si="157"/>
        <v>0</v>
      </c>
      <c r="AG140" s="491">
        <f t="shared" si="157"/>
        <v>0</v>
      </c>
      <c r="AH140" s="491">
        <f t="shared" si="157"/>
        <v>0</v>
      </c>
      <c r="AI140" s="491">
        <f t="shared" si="157"/>
        <v>0</v>
      </c>
      <c r="AJ140" s="491">
        <f t="shared" si="157"/>
        <v>0</v>
      </c>
      <c r="AK140" s="491">
        <f t="shared" ref="AK140:BP140" si="158">IFERROR(VLOOKUP(AK136,$CB$241:$CD$273,3,FALSE),"-")</f>
        <v>0</v>
      </c>
      <c r="AL140" s="491">
        <f t="shared" si="158"/>
        <v>0</v>
      </c>
      <c r="AM140" s="491">
        <f t="shared" si="158"/>
        <v>0</v>
      </c>
      <c r="AN140" s="491">
        <f t="shared" si="158"/>
        <v>0</v>
      </c>
      <c r="AO140" s="491">
        <f t="shared" si="158"/>
        <v>0</v>
      </c>
      <c r="AP140" s="491">
        <f t="shared" si="158"/>
        <v>0</v>
      </c>
      <c r="AQ140" s="491">
        <f t="shared" si="158"/>
        <v>0</v>
      </c>
      <c r="AR140" s="491">
        <f t="shared" si="158"/>
        <v>0</v>
      </c>
      <c r="AS140" s="491">
        <f t="shared" si="158"/>
        <v>0</v>
      </c>
      <c r="AT140" s="491">
        <f t="shared" si="158"/>
        <v>0</v>
      </c>
      <c r="AU140" s="491">
        <f t="shared" si="158"/>
        <v>0</v>
      </c>
      <c r="AV140" s="491">
        <f t="shared" si="158"/>
        <v>0</v>
      </c>
      <c r="AW140" s="491">
        <f t="shared" si="158"/>
        <v>0</v>
      </c>
      <c r="AX140" s="491">
        <f t="shared" si="158"/>
        <v>0</v>
      </c>
      <c r="AY140" s="491">
        <f t="shared" si="158"/>
        <v>0</v>
      </c>
      <c r="AZ140" s="491">
        <f t="shared" si="158"/>
        <v>0</v>
      </c>
      <c r="BA140" s="491">
        <f t="shared" si="158"/>
        <v>0</v>
      </c>
      <c r="BB140" s="491">
        <f t="shared" si="158"/>
        <v>0</v>
      </c>
      <c r="BC140" s="491">
        <f t="shared" si="158"/>
        <v>0</v>
      </c>
      <c r="BD140" s="491">
        <f t="shared" si="158"/>
        <v>0</v>
      </c>
      <c r="BE140" s="491">
        <f t="shared" si="158"/>
        <v>0</v>
      </c>
      <c r="BF140" s="491">
        <f t="shared" si="158"/>
        <v>0</v>
      </c>
      <c r="BG140" s="491">
        <f t="shared" si="158"/>
        <v>0</v>
      </c>
      <c r="BH140" s="491">
        <f t="shared" si="158"/>
        <v>0</v>
      </c>
      <c r="BI140" s="491">
        <f t="shared" si="158"/>
        <v>0</v>
      </c>
      <c r="BJ140" s="491">
        <f t="shared" si="158"/>
        <v>0</v>
      </c>
      <c r="BK140" s="491">
        <f t="shared" si="158"/>
        <v>0</v>
      </c>
      <c r="BL140" s="491">
        <f t="shared" si="158"/>
        <v>0</v>
      </c>
      <c r="BM140" s="491">
        <f t="shared" si="158"/>
        <v>0</v>
      </c>
      <c r="BN140" s="491">
        <f t="shared" si="158"/>
        <v>0</v>
      </c>
      <c r="BO140" s="491">
        <f t="shared" si="158"/>
        <v>0</v>
      </c>
      <c r="BP140" s="491">
        <f t="shared" si="158"/>
        <v>0</v>
      </c>
      <c r="BQ140" s="491">
        <f t="shared" ref="BQ140:BV140" si="159">IFERROR(VLOOKUP(BQ136,$CB$241:$CD$273,3,FALSE),"-")</f>
        <v>0</v>
      </c>
      <c r="BR140" s="491">
        <f t="shared" si="159"/>
        <v>0</v>
      </c>
      <c r="BS140" s="491">
        <f t="shared" si="159"/>
        <v>0</v>
      </c>
      <c r="BT140" s="491">
        <f t="shared" si="159"/>
        <v>0</v>
      </c>
      <c r="BU140" s="491">
        <f t="shared" si="159"/>
        <v>0</v>
      </c>
      <c r="BV140" s="491">
        <f t="shared" si="159"/>
        <v>0</v>
      </c>
      <c r="BW140" s="492"/>
    </row>
    <row r="141" spans="1:75" ht="12.95" customHeight="1" outlineLevel="1">
      <c r="A141" s="158"/>
      <c r="B141" s="484"/>
      <c r="C141" s="457" t="s">
        <v>3496</v>
      </c>
      <c r="D141" s="476" t="s">
        <v>99</v>
      </c>
      <c r="E141" s="491">
        <f>IFERROR(E138*E140,"-")</f>
        <v>0</v>
      </c>
      <c r="F141" s="491">
        <f t="shared" ref="F141:BQ141" si="160">IFERROR(F138*F140,"-")</f>
        <v>0</v>
      </c>
      <c r="G141" s="491">
        <f t="shared" si="160"/>
        <v>0</v>
      </c>
      <c r="H141" s="491">
        <f t="shared" si="160"/>
        <v>0</v>
      </c>
      <c r="I141" s="491">
        <f t="shared" si="160"/>
        <v>0</v>
      </c>
      <c r="J141" s="491">
        <f t="shared" si="160"/>
        <v>0</v>
      </c>
      <c r="K141" s="491">
        <f t="shared" si="160"/>
        <v>0</v>
      </c>
      <c r="L141" s="491">
        <f t="shared" si="160"/>
        <v>0</v>
      </c>
      <c r="M141" s="491">
        <f t="shared" si="160"/>
        <v>0</v>
      </c>
      <c r="N141" s="491">
        <f t="shared" si="160"/>
        <v>0</v>
      </c>
      <c r="O141" s="491">
        <f t="shared" si="160"/>
        <v>0</v>
      </c>
      <c r="P141" s="491">
        <f t="shared" si="160"/>
        <v>0</v>
      </c>
      <c r="Q141" s="491">
        <f t="shared" si="160"/>
        <v>0</v>
      </c>
      <c r="R141" s="491">
        <f t="shared" si="160"/>
        <v>0</v>
      </c>
      <c r="S141" s="491">
        <f t="shared" si="160"/>
        <v>0</v>
      </c>
      <c r="T141" s="491">
        <f t="shared" si="160"/>
        <v>0</v>
      </c>
      <c r="U141" s="491">
        <f t="shared" si="160"/>
        <v>0</v>
      </c>
      <c r="V141" s="491">
        <f t="shared" si="160"/>
        <v>0</v>
      </c>
      <c r="W141" s="491">
        <f t="shared" si="160"/>
        <v>0</v>
      </c>
      <c r="X141" s="491">
        <f t="shared" si="160"/>
        <v>0</v>
      </c>
      <c r="Y141" s="491">
        <f t="shared" si="160"/>
        <v>0</v>
      </c>
      <c r="Z141" s="491">
        <f t="shared" si="160"/>
        <v>0</v>
      </c>
      <c r="AA141" s="491">
        <f t="shared" si="160"/>
        <v>0</v>
      </c>
      <c r="AB141" s="491">
        <f t="shared" si="160"/>
        <v>0</v>
      </c>
      <c r="AC141" s="491">
        <f t="shared" si="160"/>
        <v>0</v>
      </c>
      <c r="AD141" s="491">
        <f t="shared" si="160"/>
        <v>0</v>
      </c>
      <c r="AE141" s="491">
        <f t="shared" si="160"/>
        <v>0</v>
      </c>
      <c r="AF141" s="491">
        <f t="shared" si="160"/>
        <v>0</v>
      </c>
      <c r="AG141" s="491">
        <f t="shared" si="160"/>
        <v>0</v>
      </c>
      <c r="AH141" s="491">
        <f t="shared" si="160"/>
        <v>0</v>
      </c>
      <c r="AI141" s="491">
        <f t="shared" si="160"/>
        <v>0</v>
      </c>
      <c r="AJ141" s="491">
        <f t="shared" si="160"/>
        <v>0</v>
      </c>
      <c r="AK141" s="491">
        <f t="shared" si="160"/>
        <v>0</v>
      </c>
      <c r="AL141" s="491">
        <f t="shared" si="160"/>
        <v>0</v>
      </c>
      <c r="AM141" s="491">
        <f t="shared" si="160"/>
        <v>0</v>
      </c>
      <c r="AN141" s="491">
        <f t="shared" si="160"/>
        <v>0</v>
      </c>
      <c r="AO141" s="491">
        <f t="shared" si="160"/>
        <v>0</v>
      </c>
      <c r="AP141" s="491">
        <f t="shared" si="160"/>
        <v>0</v>
      </c>
      <c r="AQ141" s="491">
        <f t="shared" si="160"/>
        <v>0</v>
      </c>
      <c r="AR141" s="491">
        <f t="shared" si="160"/>
        <v>0</v>
      </c>
      <c r="AS141" s="491">
        <f t="shared" si="160"/>
        <v>0</v>
      </c>
      <c r="AT141" s="491">
        <f t="shared" si="160"/>
        <v>0</v>
      </c>
      <c r="AU141" s="491">
        <f t="shared" si="160"/>
        <v>0</v>
      </c>
      <c r="AV141" s="491">
        <f t="shared" si="160"/>
        <v>0</v>
      </c>
      <c r="AW141" s="491">
        <f t="shared" si="160"/>
        <v>0</v>
      </c>
      <c r="AX141" s="491">
        <f t="shared" si="160"/>
        <v>0</v>
      </c>
      <c r="AY141" s="491">
        <f t="shared" si="160"/>
        <v>0</v>
      </c>
      <c r="AZ141" s="491">
        <f t="shared" si="160"/>
        <v>0</v>
      </c>
      <c r="BA141" s="491">
        <f t="shared" si="160"/>
        <v>0</v>
      </c>
      <c r="BB141" s="491">
        <f t="shared" si="160"/>
        <v>0</v>
      </c>
      <c r="BC141" s="491">
        <f t="shared" si="160"/>
        <v>0</v>
      </c>
      <c r="BD141" s="491">
        <f t="shared" si="160"/>
        <v>0</v>
      </c>
      <c r="BE141" s="491">
        <f t="shared" si="160"/>
        <v>0</v>
      </c>
      <c r="BF141" s="491">
        <f t="shared" si="160"/>
        <v>0</v>
      </c>
      <c r="BG141" s="491">
        <f t="shared" si="160"/>
        <v>0</v>
      </c>
      <c r="BH141" s="491">
        <f t="shared" si="160"/>
        <v>0</v>
      </c>
      <c r="BI141" s="491">
        <f t="shared" si="160"/>
        <v>0</v>
      </c>
      <c r="BJ141" s="491">
        <f t="shared" si="160"/>
        <v>0</v>
      </c>
      <c r="BK141" s="491">
        <f t="shared" si="160"/>
        <v>0</v>
      </c>
      <c r="BL141" s="491">
        <f t="shared" si="160"/>
        <v>0</v>
      </c>
      <c r="BM141" s="491">
        <f t="shared" si="160"/>
        <v>0</v>
      </c>
      <c r="BN141" s="491">
        <f t="shared" si="160"/>
        <v>0</v>
      </c>
      <c r="BO141" s="491">
        <f t="shared" si="160"/>
        <v>0</v>
      </c>
      <c r="BP141" s="491">
        <f t="shared" si="160"/>
        <v>0</v>
      </c>
      <c r="BQ141" s="491">
        <f t="shared" si="160"/>
        <v>0</v>
      </c>
      <c r="BR141" s="491">
        <f>IFERROR(BR138*BR140,"-")</f>
        <v>0</v>
      </c>
      <c r="BS141" s="491">
        <f>IFERROR(BS138*BS140,"-")</f>
        <v>0</v>
      </c>
      <c r="BT141" s="491">
        <f>IFERROR(BT138*BT140,"-")</f>
        <v>0</v>
      </c>
      <c r="BU141" s="491">
        <f>IFERROR(BU138*BU140,"-")</f>
        <v>0</v>
      </c>
      <c r="BV141" s="491">
        <f>IFERROR(BV138*BV140,"-")</f>
        <v>0</v>
      </c>
      <c r="BW141" s="492"/>
    </row>
    <row r="142" spans="1:75" ht="12.95" customHeight="1">
      <c r="A142" s="158"/>
      <c r="B142" s="484"/>
      <c r="C142" s="457" t="s">
        <v>222</v>
      </c>
      <c r="D142" s="476" t="s">
        <v>226</v>
      </c>
      <c r="E142" s="495">
        <f t="shared" ref="E142:AJ142" si="161">IFERROR(VLOOKUP(E136,$CB$241:$CF$273,5,FALSE),"-")</f>
        <v>0</v>
      </c>
      <c r="F142" s="495">
        <f t="shared" si="161"/>
        <v>0</v>
      </c>
      <c r="G142" s="495">
        <f t="shared" si="161"/>
        <v>0</v>
      </c>
      <c r="H142" s="495">
        <f t="shared" si="161"/>
        <v>0</v>
      </c>
      <c r="I142" s="495">
        <f t="shared" si="161"/>
        <v>0</v>
      </c>
      <c r="J142" s="495">
        <f t="shared" si="161"/>
        <v>0</v>
      </c>
      <c r="K142" s="495">
        <f t="shared" si="161"/>
        <v>0</v>
      </c>
      <c r="L142" s="495">
        <f t="shared" si="161"/>
        <v>0</v>
      </c>
      <c r="M142" s="495">
        <f t="shared" si="161"/>
        <v>0</v>
      </c>
      <c r="N142" s="495">
        <f t="shared" si="161"/>
        <v>0</v>
      </c>
      <c r="O142" s="495">
        <f t="shared" si="161"/>
        <v>0</v>
      </c>
      <c r="P142" s="495">
        <f t="shared" si="161"/>
        <v>0</v>
      </c>
      <c r="Q142" s="495">
        <f t="shared" si="161"/>
        <v>0</v>
      </c>
      <c r="R142" s="495">
        <f t="shared" si="161"/>
        <v>0</v>
      </c>
      <c r="S142" s="495">
        <f t="shared" si="161"/>
        <v>0</v>
      </c>
      <c r="T142" s="495">
        <f t="shared" si="161"/>
        <v>0</v>
      </c>
      <c r="U142" s="495">
        <f t="shared" si="161"/>
        <v>0</v>
      </c>
      <c r="V142" s="495">
        <f t="shared" si="161"/>
        <v>0</v>
      </c>
      <c r="W142" s="495">
        <f t="shared" si="161"/>
        <v>0</v>
      </c>
      <c r="X142" s="495">
        <f t="shared" si="161"/>
        <v>0</v>
      </c>
      <c r="Y142" s="495">
        <f t="shared" si="161"/>
        <v>0</v>
      </c>
      <c r="Z142" s="495">
        <f t="shared" si="161"/>
        <v>0</v>
      </c>
      <c r="AA142" s="495">
        <f t="shared" si="161"/>
        <v>0</v>
      </c>
      <c r="AB142" s="495">
        <f t="shared" si="161"/>
        <v>0</v>
      </c>
      <c r="AC142" s="495">
        <f t="shared" si="161"/>
        <v>0</v>
      </c>
      <c r="AD142" s="495">
        <f t="shared" si="161"/>
        <v>0</v>
      </c>
      <c r="AE142" s="495">
        <f t="shared" si="161"/>
        <v>0</v>
      </c>
      <c r="AF142" s="495">
        <f t="shared" si="161"/>
        <v>0</v>
      </c>
      <c r="AG142" s="495">
        <f t="shared" si="161"/>
        <v>0</v>
      </c>
      <c r="AH142" s="495">
        <f t="shared" si="161"/>
        <v>0</v>
      </c>
      <c r="AI142" s="495">
        <f t="shared" si="161"/>
        <v>0</v>
      </c>
      <c r="AJ142" s="495">
        <f t="shared" si="161"/>
        <v>0</v>
      </c>
      <c r="AK142" s="495">
        <f t="shared" ref="AK142:BP142" si="162">IFERROR(VLOOKUP(AK136,$CB$241:$CF$273,5,FALSE),"-")</f>
        <v>0</v>
      </c>
      <c r="AL142" s="495">
        <f t="shared" si="162"/>
        <v>0</v>
      </c>
      <c r="AM142" s="495">
        <f t="shared" si="162"/>
        <v>0</v>
      </c>
      <c r="AN142" s="495">
        <f t="shared" si="162"/>
        <v>0</v>
      </c>
      <c r="AO142" s="495">
        <f t="shared" si="162"/>
        <v>0</v>
      </c>
      <c r="AP142" s="495">
        <f t="shared" si="162"/>
        <v>0</v>
      </c>
      <c r="AQ142" s="495">
        <f t="shared" si="162"/>
        <v>0</v>
      </c>
      <c r="AR142" s="495">
        <f t="shared" si="162"/>
        <v>0</v>
      </c>
      <c r="AS142" s="495">
        <f t="shared" si="162"/>
        <v>0</v>
      </c>
      <c r="AT142" s="495">
        <f t="shared" si="162"/>
        <v>0</v>
      </c>
      <c r="AU142" s="495">
        <f t="shared" si="162"/>
        <v>0</v>
      </c>
      <c r="AV142" s="495">
        <f t="shared" si="162"/>
        <v>0</v>
      </c>
      <c r="AW142" s="495">
        <f t="shared" si="162"/>
        <v>0</v>
      </c>
      <c r="AX142" s="495">
        <f t="shared" si="162"/>
        <v>0</v>
      </c>
      <c r="AY142" s="495">
        <f t="shared" si="162"/>
        <v>0</v>
      </c>
      <c r="AZ142" s="495">
        <f t="shared" si="162"/>
        <v>0</v>
      </c>
      <c r="BA142" s="495">
        <f t="shared" si="162"/>
        <v>0</v>
      </c>
      <c r="BB142" s="495">
        <f t="shared" si="162"/>
        <v>0</v>
      </c>
      <c r="BC142" s="495">
        <f t="shared" si="162"/>
        <v>0</v>
      </c>
      <c r="BD142" s="495">
        <f t="shared" si="162"/>
        <v>0</v>
      </c>
      <c r="BE142" s="495">
        <f t="shared" si="162"/>
        <v>0</v>
      </c>
      <c r="BF142" s="495">
        <f t="shared" si="162"/>
        <v>0</v>
      </c>
      <c r="BG142" s="495">
        <f t="shared" si="162"/>
        <v>0</v>
      </c>
      <c r="BH142" s="495">
        <f t="shared" si="162"/>
        <v>0</v>
      </c>
      <c r="BI142" s="495">
        <f t="shared" si="162"/>
        <v>0</v>
      </c>
      <c r="BJ142" s="495">
        <f t="shared" si="162"/>
        <v>0</v>
      </c>
      <c r="BK142" s="495">
        <f t="shared" si="162"/>
        <v>0</v>
      </c>
      <c r="BL142" s="495">
        <f t="shared" si="162"/>
        <v>0</v>
      </c>
      <c r="BM142" s="495">
        <f t="shared" si="162"/>
        <v>0</v>
      </c>
      <c r="BN142" s="495">
        <f t="shared" si="162"/>
        <v>0</v>
      </c>
      <c r="BO142" s="495">
        <f t="shared" si="162"/>
        <v>0</v>
      </c>
      <c r="BP142" s="495">
        <f t="shared" si="162"/>
        <v>0</v>
      </c>
      <c r="BQ142" s="495">
        <f t="shared" ref="BQ142:BV142" si="163">IFERROR(VLOOKUP(BQ136,$CB$241:$CF$273,5,FALSE),"-")</f>
        <v>0</v>
      </c>
      <c r="BR142" s="495">
        <f t="shared" si="163"/>
        <v>0</v>
      </c>
      <c r="BS142" s="495">
        <f t="shared" si="163"/>
        <v>0</v>
      </c>
      <c r="BT142" s="495">
        <f t="shared" si="163"/>
        <v>0</v>
      </c>
      <c r="BU142" s="495">
        <f t="shared" si="163"/>
        <v>0</v>
      </c>
      <c r="BV142" s="495">
        <f t="shared" si="163"/>
        <v>0</v>
      </c>
      <c r="BW142" s="496"/>
    </row>
    <row r="143" spans="1:75" ht="12.95" customHeight="1" outlineLevel="1">
      <c r="A143" s="158"/>
      <c r="B143" s="484"/>
      <c r="C143" s="896" t="s">
        <v>3522</v>
      </c>
      <c r="D143" s="476"/>
      <c r="E143" s="471" t="str">
        <f t="shared" ref="E143:AJ143" si="164">IFERROR(IF(E137="-","-",IF(LEFT(E$9,1)="2",E141/3.6*0.125*E$34*(E$15-E$39)/E$15,E$44*(E141/E$193))),"-")</f>
        <v>-</v>
      </c>
      <c r="F143" s="471" t="str">
        <f t="shared" si="164"/>
        <v>-</v>
      </c>
      <c r="G143" s="471" t="str">
        <f t="shared" si="164"/>
        <v>-</v>
      </c>
      <c r="H143" s="471" t="str">
        <f t="shared" si="164"/>
        <v>-</v>
      </c>
      <c r="I143" s="471" t="str">
        <f t="shared" si="164"/>
        <v>-</v>
      </c>
      <c r="J143" s="471" t="str">
        <f t="shared" si="164"/>
        <v>-</v>
      </c>
      <c r="K143" s="471" t="str">
        <f t="shared" si="164"/>
        <v>-</v>
      </c>
      <c r="L143" s="471" t="str">
        <f t="shared" si="164"/>
        <v>-</v>
      </c>
      <c r="M143" s="471" t="str">
        <f t="shared" si="164"/>
        <v>-</v>
      </c>
      <c r="N143" s="471" t="str">
        <f t="shared" si="164"/>
        <v>-</v>
      </c>
      <c r="O143" s="471" t="str">
        <f t="shared" si="164"/>
        <v>-</v>
      </c>
      <c r="P143" s="471" t="str">
        <f t="shared" si="164"/>
        <v>-</v>
      </c>
      <c r="Q143" s="471" t="str">
        <f t="shared" si="164"/>
        <v>-</v>
      </c>
      <c r="R143" s="471" t="str">
        <f t="shared" si="164"/>
        <v>-</v>
      </c>
      <c r="S143" s="471" t="str">
        <f t="shared" si="164"/>
        <v>-</v>
      </c>
      <c r="T143" s="471" t="str">
        <f t="shared" si="164"/>
        <v>-</v>
      </c>
      <c r="U143" s="471" t="str">
        <f t="shared" si="164"/>
        <v>-</v>
      </c>
      <c r="V143" s="471" t="str">
        <f t="shared" si="164"/>
        <v>-</v>
      </c>
      <c r="W143" s="471" t="str">
        <f t="shared" si="164"/>
        <v>-</v>
      </c>
      <c r="X143" s="471" t="str">
        <f t="shared" si="164"/>
        <v>-</v>
      </c>
      <c r="Y143" s="471" t="str">
        <f t="shared" si="164"/>
        <v>-</v>
      </c>
      <c r="Z143" s="471" t="str">
        <f t="shared" si="164"/>
        <v>-</v>
      </c>
      <c r="AA143" s="471" t="str">
        <f t="shared" si="164"/>
        <v>-</v>
      </c>
      <c r="AB143" s="471" t="str">
        <f t="shared" si="164"/>
        <v>-</v>
      </c>
      <c r="AC143" s="471" t="str">
        <f t="shared" si="164"/>
        <v>-</v>
      </c>
      <c r="AD143" s="471" t="str">
        <f t="shared" si="164"/>
        <v>-</v>
      </c>
      <c r="AE143" s="471" t="str">
        <f t="shared" si="164"/>
        <v>-</v>
      </c>
      <c r="AF143" s="471" t="str">
        <f t="shared" si="164"/>
        <v>-</v>
      </c>
      <c r="AG143" s="471" t="str">
        <f t="shared" si="164"/>
        <v>-</v>
      </c>
      <c r="AH143" s="471" t="str">
        <f t="shared" si="164"/>
        <v>-</v>
      </c>
      <c r="AI143" s="471" t="str">
        <f t="shared" si="164"/>
        <v>-</v>
      </c>
      <c r="AJ143" s="471" t="str">
        <f t="shared" si="164"/>
        <v>-</v>
      </c>
      <c r="AK143" s="471" t="str">
        <f t="shared" ref="AK143:BP143" si="165">IFERROR(IF(AK137="-","-",IF(LEFT(AK$9,1)="2",AK141/3.6*0.125*AK$34*(AK$15-AK$39)/AK$15,AK$44*(AK141/AK$193))),"-")</f>
        <v>-</v>
      </c>
      <c r="AL143" s="471" t="str">
        <f t="shared" si="165"/>
        <v>-</v>
      </c>
      <c r="AM143" s="471" t="str">
        <f t="shared" si="165"/>
        <v>-</v>
      </c>
      <c r="AN143" s="471" t="str">
        <f t="shared" si="165"/>
        <v>-</v>
      </c>
      <c r="AO143" s="471" t="str">
        <f t="shared" si="165"/>
        <v>-</v>
      </c>
      <c r="AP143" s="471" t="str">
        <f t="shared" si="165"/>
        <v>-</v>
      </c>
      <c r="AQ143" s="471" t="str">
        <f t="shared" si="165"/>
        <v>-</v>
      </c>
      <c r="AR143" s="471" t="str">
        <f t="shared" si="165"/>
        <v>-</v>
      </c>
      <c r="AS143" s="471" t="str">
        <f t="shared" si="165"/>
        <v>-</v>
      </c>
      <c r="AT143" s="471" t="str">
        <f t="shared" si="165"/>
        <v>-</v>
      </c>
      <c r="AU143" s="471" t="str">
        <f t="shared" si="165"/>
        <v>-</v>
      </c>
      <c r="AV143" s="471" t="str">
        <f t="shared" si="165"/>
        <v>-</v>
      </c>
      <c r="AW143" s="471" t="str">
        <f t="shared" si="165"/>
        <v>-</v>
      </c>
      <c r="AX143" s="471" t="str">
        <f t="shared" si="165"/>
        <v>-</v>
      </c>
      <c r="AY143" s="471" t="str">
        <f t="shared" si="165"/>
        <v>-</v>
      </c>
      <c r="AZ143" s="471" t="str">
        <f t="shared" si="165"/>
        <v>-</v>
      </c>
      <c r="BA143" s="471" t="str">
        <f t="shared" si="165"/>
        <v>-</v>
      </c>
      <c r="BB143" s="471" t="str">
        <f t="shared" si="165"/>
        <v>-</v>
      </c>
      <c r="BC143" s="471" t="str">
        <f t="shared" si="165"/>
        <v>-</v>
      </c>
      <c r="BD143" s="471" t="str">
        <f t="shared" si="165"/>
        <v>-</v>
      </c>
      <c r="BE143" s="471" t="str">
        <f t="shared" si="165"/>
        <v>-</v>
      </c>
      <c r="BF143" s="471" t="str">
        <f t="shared" si="165"/>
        <v>-</v>
      </c>
      <c r="BG143" s="471" t="str">
        <f t="shared" si="165"/>
        <v>-</v>
      </c>
      <c r="BH143" s="471" t="str">
        <f t="shared" si="165"/>
        <v>-</v>
      </c>
      <c r="BI143" s="471" t="str">
        <f t="shared" si="165"/>
        <v>-</v>
      </c>
      <c r="BJ143" s="471" t="str">
        <f t="shared" si="165"/>
        <v>-</v>
      </c>
      <c r="BK143" s="471" t="str">
        <f t="shared" si="165"/>
        <v>-</v>
      </c>
      <c r="BL143" s="471" t="str">
        <f t="shared" si="165"/>
        <v>-</v>
      </c>
      <c r="BM143" s="471" t="str">
        <f t="shared" si="165"/>
        <v>-</v>
      </c>
      <c r="BN143" s="471" t="str">
        <f t="shared" si="165"/>
        <v>-</v>
      </c>
      <c r="BO143" s="471" t="str">
        <f t="shared" si="165"/>
        <v>-</v>
      </c>
      <c r="BP143" s="471" t="str">
        <f t="shared" si="165"/>
        <v>-</v>
      </c>
      <c r="BQ143" s="471" t="str">
        <f t="shared" ref="BQ143:BV143" si="166">IFERROR(IF(BQ137="-","-",IF(LEFT(BQ$9,1)="2",BQ141/3.6*0.125*BQ$34*(BQ$15-BQ$39)/BQ$15,BQ$44*(BQ141/BQ$193))),"-")</f>
        <v>-</v>
      </c>
      <c r="BR143" s="471" t="str">
        <f t="shared" si="166"/>
        <v>-</v>
      </c>
      <c r="BS143" s="471" t="str">
        <f t="shared" si="166"/>
        <v>-</v>
      </c>
      <c r="BT143" s="471" t="str">
        <f t="shared" si="166"/>
        <v>-</v>
      </c>
      <c r="BU143" s="471" t="str">
        <f t="shared" si="166"/>
        <v>-</v>
      </c>
      <c r="BV143" s="471" t="str">
        <f t="shared" si="166"/>
        <v>-</v>
      </c>
      <c r="BW143" s="466"/>
    </row>
    <row r="144" spans="1:75" ht="14.25" thickBot="1">
      <c r="A144" s="158"/>
      <c r="B144" s="484"/>
      <c r="C144" s="894" t="s">
        <v>233</v>
      </c>
      <c r="D144" s="867" t="s">
        <v>215</v>
      </c>
      <c r="E144" s="900" t="str">
        <f t="shared" ref="E144:AJ144" si="167">IFERROR(IF(E136="-","-",IF(E$37=0,E141*E142*E$34*(E$18-E$35)/E$18,E141*E142*E$34*(E$18-E$35)/E$15)),"-")</f>
        <v>-</v>
      </c>
      <c r="F144" s="900" t="str">
        <f t="shared" si="167"/>
        <v>-</v>
      </c>
      <c r="G144" s="900" t="str">
        <f t="shared" si="167"/>
        <v>-</v>
      </c>
      <c r="H144" s="900" t="str">
        <f t="shared" si="167"/>
        <v>-</v>
      </c>
      <c r="I144" s="900" t="str">
        <f t="shared" si="167"/>
        <v>-</v>
      </c>
      <c r="J144" s="900" t="str">
        <f t="shared" si="167"/>
        <v>-</v>
      </c>
      <c r="K144" s="900" t="str">
        <f t="shared" si="167"/>
        <v>-</v>
      </c>
      <c r="L144" s="900" t="str">
        <f t="shared" si="167"/>
        <v>-</v>
      </c>
      <c r="M144" s="900" t="str">
        <f t="shared" si="167"/>
        <v>-</v>
      </c>
      <c r="N144" s="900" t="str">
        <f t="shared" si="167"/>
        <v>-</v>
      </c>
      <c r="O144" s="900" t="str">
        <f t="shared" si="167"/>
        <v>-</v>
      </c>
      <c r="P144" s="900" t="str">
        <f t="shared" si="167"/>
        <v>-</v>
      </c>
      <c r="Q144" s="900" t="str">
        <f t="shared" si="167"/>
        <v>-</v>
      </c>
      <c r="R144" s="900" t="str">
        <f t="shared" si="167"/>
        <v>-</v>
      </c>
      <c r="S144" s="900" t="str">
        <f t="shared" si="167"/>
        <v>-</v>
      </c>
      <c r="T144" s="900" t="str">
        <f t="shared" si="167"/>
        <v>-</v>
      </c>
      <c r="U144" s="900" t="str">
        <f t="shared" si="167"/>
        <v>-</v>
      </c>
      <c r="V144" s="900" t="str">
        <f t="shared" si="167"/>
        <v>-</v>
      </c>
      <c r="W144" s="900" t="str">
        <f t="shared" si="167"/>
        <v>-</v>
      </c>
      <c r="X144" s="900" t="str">
        <f t="shared" si="167"/>
        <v>-</v>
      </c>
      <c r="Y144" s="900" t="str">
        <f t="shared" si="167"/>
        <v>-</v>
      </c>
      <c r="Z144" s="900" t="str">
        <f t="shared" si="167"/>
        <v>-</v>
      </c>
      <c r="AA144" s="900" t="str">
        <f t="shared" si="167"/>
        <v>-</v>
      </c>
      <c r="AB144" s="900" t="str">
        <f t="shared" si="167"/>
        <v>-</v>
      </c>
      <c r="AC144" s="900" t="str">
        <f t="shared" si="167"/>
        <v>-</v>
      </c>
      <c r="AD144" s="900" t="str">
        <f t="shared" si="167"/>
        <v>-</v>
      </c>
      <c r="AE144" s="900" t="str">
        <f t="shared" si="167"/>
        <v>-</v>
      </c>
      <c r="AF144" s="900" t="str">
        <f t="shared" si="167"/>
        <v>-</v>
      </c>
      <c r="AG144" s="900" t="str">
        <f t="shared" si="167"/>
        <v>-</v>
      </c>
      <c r="AH144" s="900" t="str">
        <f t="shared" si="167"/>
        <v>-</v>
      </c>
      <c r="AI144" s="900" t="str">
        <f t="shared" si="167"/>
        <v>-</v>
      </c>
      <c r="AJ144" s="900" t="str">
        <f t="shared" si="167"/>
        <v>-</v>
      </c>
      <c r="AK144" s="900" t="str">
        <f t="shared" ref="AK144:BP144" si="168">IFERROR(IF(AK136="-","-",IF(AK$37=0,AK141*AK142*AK$34*(AK$18-AK$35)/AK$18,AK141*AK142*AK$34*(AK$18-AK$35)/AK$15)),"-")</f>
        <v>-</v>
      </c>
      <c r="AL144" s="900" t="str">
        <f t="shared" si="168"/>
        <v>-</v>
      </c>
      <c r="AM144" s="900" t="str">
        <f t="shared" si="168"/>
        <v>-</v>
      </c>
      <c r="AN144" s="900" t="str">
        <f t="shared" si="168"/>
        <v>-</v>
      </c>
      <c r="AO144" s="900" t="str">
        <f t="shared" si="168"/>
        <v>-</v>
      </c>
      <c r="AP144" s="900" t="str">
        <f t="shared" si="168"/>
        <v>-</v>
      </c>
      <c r="AQ144" s="900" t="str">
        <f t="shared" si="168"/>
        <v>-</v>
      </c>
      <c r="AR144" s="900" t="str">
        <f t="shared" si="168"/>
        <v>-</v>
      </c>
      <c r="AS144" s="900" t="str">
        <f t="shared" si="168"/>
        <v>-</v>
      </c>
      <c r="AT144" s="900" t="str">
        <f t="shared" si="168"/>
        <v>-</v>
      </c>
      <c r="AU144" s="900" t="str">
        <f t="shared" si="168"/>
        <v>-</v>
      </c>
      <c r="AV144" s="900" t="str">
        <f t="shared" si="168"/>
        <v>-</v>
      </c>
      <c r="AW144" s="900" t="str">
        <f t="shared" si="168"/>
        <v>-</v>
      </c>
      <c r="AX144" s="900" t="str">
        <f t="shared" si="168"/>
        <v>-</v>
      </c>
      <c r="AY144" s="900" t="str">
        <f t="shared" si="168"/>
        <v>-</v>
      </c>
      <c r="AZ144" s="900" t="str">
        <f t="shared" si="168"/>
        <v>-</v>
      </c>
      <c r="BA144" s="900" t="str">
        <f t="shared" si="168"/>
        <v>-</v>
      </c>
      <c r="BB144" s="900" t="str">
        <f t="shared" si="168"/>
        <v>-</v>
      </c>
      <c r="BC144" s="900" t="str">
        <f t="shared" si="168"/>
        <v>-</v>
      </c>
      <c r="BD144" s="900" t="str">
        <f t="shared" si="168"/>
        <v>-</v>
      </c>
      <c r="BE144" s="900" t="str">
        <f t="shared" si="168"/>
        <v>-</v>
      </c>
      <c r="BF144" s="900" t="str">
        <f t="shared" si="168"/>
        <v>-</v>
      </c>
      <c r="BG144" s="900" t="str">
        <f t="shared" si="168"/>
        <v>-</v>
      </c>
      <c r="BH144" s="900" t="str">
        <f t="shared" si="168"/>
        <v>-</v>
      </c>
      <c r="BI144" s="900" t="str">
        <f t="shared" si="168"/>
        <v>-</v>
      </c>
      <c r="BJ144" s="900" t="str">
        <f t="shared" si="168"/>
        <v>-</v>
      </c>
      <c r="BK144" s="900" t="str">
        <f t="shared" si="168"/>
        <v>-</v>
      </c>
      <c r="BL144" s="900" t="str">
        <f t="shared" si="168"/>
        <v>-</v>
      </c>
      <c r="BM144" s="900" t="str">
        <f t="shared" si="168"/>
        <v>-</v>
      </c>
      <c r="BN144" s="900" t="str">
        <f t="shared" si="168"/>
        <v>-</v>
      </c>
      <c r="BO144" s="900" t="str">
        <f t="shared" si="168"/>
        <v>-</v>
      </c>
      <c r="BP144" s="900" t="str">
        <f t="shared" si="168"/>
        <v>-</v>
      </c>
      <c r="BQ144" s="900" t="str">
        <f t="shared" ref="BQ144:BV144" si="169">IFERROR(IF(BQ136="-","-",IF(BQ$37=0,BQ141*BQ142*BQ$34*(BQ$18-BQ$35)/BQ$18,BQ141*BQ142*BQ$34*(BQ$18-BQ$35)/BQ$15)),"-")</f>
        <v>-</v>
      </c>
      <c r="BR144" s="900" t="str">
        <f t="shared" si="169"/>
        <v>-</v>
      </c>
      <c r="BS144" s="900" t="str">
        <f t="shared" si="169"/>
        <v>-</v>
      </c>
      <c r="BT144" s="900" t="str">
        <f t="shared" si="169"/>
        <v>-</v>
      </c>
      <c r="BU144" s="900" t="str">
        <f t="shared" si="169"/>
        <v>-</v>
      </c>
      <c r="BV144" s="900" t="str">
        <f t="shared" si="169"/>
        <v>-</v>
      </c>
      <c r="BW144" s="492"/>
    </row>
    <row r="145" spans="1:75" ht="12.95" customHeight="1">
      <c r="A145" s="216"/>
      <c r="B145" s="484"/>
      <c r="C145" s="861" t="s">
        <v>260</v>
      </c>
      <c r="D145" s="862"/>
      <c r="E145" s="863"/>
      <c r="F145" s="863"/>
      <c r="G145" s="863"/>
      <c r="H145" s="863"/>
      <c r="I145" s="863"/>
      <c r="J145" s="863"/>
      <c r="K145" s="863"/>
      <c r="L145" s="863"/>
      <c r="M145" s="863"/>
      <c r="N145" s="863"/>
      <c r="O145" s="863"/>
      <c r="P145" s="863"/>
      <c r="Q145" s="863"/>
      <c r="R145" s="863"/>
      <c r="S145" s="863"/>
      <c r="T145" s="863"/>
      <c r="U145" s="863"/>
      <c r="V145" s="863"/>
      <c r="W145" s="863"/>
      <c r="X145" s="863"/>
      <c r="Y145" s="863"/>
      <c r="Z145" s="863"/>
      <c r="AA145" s="863"/>
      <c r="AB145" s="863"/>
      <c r="AC145" s="863"/>
      <c r="AD145" s="863"/>
      <c r="AE145" s="863"/>
      <c r="AF145" s="863"/>
      <c r="AG145" s="863"/>
      <c r="AH145" s="863"/>
      <c r="AI145" s="863"/>
      <c r="AJ145" s="863"/>
      <c r="AK145" s="863"/>
      <c r="AL145" s="863"/>
      <c r="AM145" s="863"/>
      <c r="AN145" s="863"/>
      <c r="AO145" s="863"/>
      <c r="AP145" s="863"/>
      <c r="AQ145" s="863"/>
      <c r="AR145" s="863"/>
      <c r="AS145" s="863"/>
      <c r="AT145" s="863"/>
      <c r="AU145" s="863"/>
      <c r="AV145" s="863"/>
      <c r="AW145" s="863"/>
      <c r="AX145" s="863"/>
      <c r="AY145" s="863"/>
      <c r="AZ145" s="863"/>
      <c r="BA145" s="863"/>
      <c r="BB145" s="863"/>
      <c r="BC145" s="863"/>
      <c r="BD145" s="863"/>
      <c r="BE145" s="863"/>
      <c r="BF145" s="863"/>
      <c r="BG145" s="863"/>
      <c r="BH145" s="863"/>
      <c r="BI145" s="863"/>
      <c r="BJ145" s="863"/>
      <c r="BK145" s="863"/>
      <c r="BL145" s="863"/>
      <c r="BM145" s="863"/>
      <c r="BN145" s="863"/>
      <c r="BO145" s="863"/>
      <c r="BP145" s="863"/>
      <c r="BQ145" s="863"/>
      <c r="BR145" s="863"/>
      <c r="BS145" s="863"/>
      <c r="BT145" s="863"/>
      <c r="BU145" s="863"/>
      <c r="BV145" s="863"/>
      <c r="BW145" s="483"/>
    </row>
    <row r="146" spans="1:75" ht="12.95" customHeight="1">
      <c r="A146" s="216"/>
      <c r="B146" s="484"/>
      <c r="C146" s="457" t="s">
        <v>91</v>
      </c>
      <c r="D146" s="485" t="s">
        <v>82</v>
      </c>
      <c r="E146" s="10" t="s">
        <v>20</v>
      </c>
      <c r="F146" s="10" t="s">
        <v>20</v>
      </c>
      <c r="G146" s="10" t="s">
        <v>20</v>
      </c>
      <c r="H146" s="10" t="s">
        <v>20</v>
      </c>
      <c r="I146" s="10" t="s">
        <v>20</v>
      </c>
      <c r="J146" s="10" t="s">
        <v>20</v>
      </c>
      <c r="K146" s="10" t="s">
        <v>20</v>
      </c>
      <c r="L146" s="10" t="s">
        <v>20</v>
      </c>
      <c r="M146" s="10" t="s">
        <v>20</v>
      </c>
      <c r="N146" s="10" t="s">
        <v>20</v>
      </c>
      <c r="O146" s="10" t="s">
        <v>20</v>
      </c>
      <c r="P146" s="10" t="s">
        <v>20</v>
      </c>
      <c r="Q146" s="10" t="s">
        <v>20</v>
      </c>
      <c r="R146" s="10" t="s">
        <v>20</v>
      </c>
      <c r="S146" s="10" t="s">
        <v>20</v>
      </c>
      <c r="T146" s="10" t="s">
        <v>20</v>
      </c>
      <c r="U146" s="10" t="s">
        <v>20</v>
      </c>
      <c r="V146" s="10" t="s">
        <v>20</v>
      </c>
      <c r="W146" s="10" t="s">
        <v>20</v>
      </c>
      <c r="X146" s="10" t="s">
        <v>20</v>
      </c>
      <c r="Y146" s="10" t="s">
        <v>20</v>
      </c>
      <c r="Z146" s="10" t="s">
        <v>20</v>
      </c>
      <c r="AA146" s="10" t="s">
        <v>20</v>
      </c>
      <c r="AB146" s="10" t="s">
        <v>20</v>
      </c>
      <c r="AC146" s="10" t="s">
        <v>20</v>
      </c>
      <c r="AD146" s="10" t="s">
        <v>20</v>
      </c>
      <c r="AE146" s="10" t="s">
        <v>20</v>
      </c>
      <c r="AF146" s="10" t="s">
        <v>20</v>
      </c>
      <c r="AG146" s="10" t="s">
        <v>20</v>
      </c>
      <c r="AH146" s="10" t="s">
        <v>20</v>
      </c>
      <c r="AI146" s="10" t="s">
        <v>20</v>
      </c>
      <c r="AJ146" s="10" t="s">
        <v>20</v>
      </c>
      <c r="AK146" s="10" t="s">
        <v>20</v>
      </c>
      <c r="AL146" s="10" t="s">
        <v>20</v>
      </c>
      <c r="AM146" s="10" t="s">
        <v>20</v>
      </c>
      <c r="AN146" s="10" t="s">
        <v>20</v>
      </c>
      <c r="AO146" s="10" t="s">
        <v>20</v>
      </c>
      <c r="AP146" s="10" t="s">
        <v>20</v>
      </c>
      <c r="AQ146" s="10" t="s">
        <v>20</v>
      </c>
      <c r="AR146" s="10" t="s">
        <v>20</v>
      </c>
      <c r="AS146" s="10" t="s">
        <v>20</v>
      </c>
      <c r="AT146" s="10" t="s">
        <v>20</v>
      </c>
      <c r="AU146" s="10" t="s">
        <v>20</v>
      </c>
      <c r="AV146" s="10" t="s">
        <v>20</v>
      </c>
      <c r="AW146" s="10" t="s">
        <v>20</v>
      </c>
      <c r="AX146" s="10" t="s">
        <v>20</v>
      </c>
      <c r="AY146" s="10" t="s">
        <v>20</v>
      </c>
      <c r="AZ146" s="10" t="s">
        <v>20</v>
      </c>
      <c r="BA146" s="10" t="s">
        <v>20</v>
      </c>
      <c r="BB146" s="10" t="s">
        <v>20</v>
      </c>
      <c r="BC146" s="10" t="s">
        <v>20</v>
      </c>
      <c r="BD146" s="10" t="s">
        <v>20</v>
      </c>
      <c r="BE146" s="10" t="s">
        <v>20</v>
      </c>
      <c r="BF146" s="10" t="s">
        <v>20</v>
      </c>
      <c r="BG146" s="10" t="s">
        <v>20</v>
      </c>
      <c r="BH146" s="10" t="s">
        <v>20</v>
      </c>
      <c r="BI146" s="10" t="s">
        <v>20</v>
      </c>
      <c r="BJ146" s="10" t="s">
        <v>20</v>
      </c>
      <c r="BK146" s="10" t="s">
        <v>20</v>
      </c>
      <c r="BL146" s="10" t="s">
        <v>20</v>
      </c>
      <c r="BM146" s="10" t="s">
        <v>20</v>
      </c>
      <c r="BN146" s="10" t="s">
        <v>20</v>
      </c>
      <c r="BO146" s="10" t="s">
        <v>20</v>
      </c>
      <c r="BP146" s="10" t="s">
        <v>20</v>
      </c>
      <c r="BQ146" s="10" t="s">
        <v>20</v>
      </c>
      <c r="BR146" s="10" t="s">
        <v>20</v>
      </c>
      <c r="BS146" s="10" t="s">
        <v>20</v>
      </c>
      <c r="BT146" s="10" t="s">
        <v>20</v>
      </c>
      <c r="BU146" s="10" t="s">
        <v>20</v>
      </c>
      <c r="BV146" s="10" t="s">
        <v>20</v>
      </c>
      <c r="BW146" s="494"/>
    </row>
    <row r="147" spans="1:75" ht="12.95" customHeight="1">
      <c r="A147" s="216"/>
      <c r="B147" s="484"/>
      <c r="C147" s="457" t="s">
        <v>5</v>
      </c>
      <c r="D147" s="485" t="s">
        <v>82</v>
      </c>
      <c r="E147" s="487" t="str">
        <f t="shared" ref="E147:AJ147" si="170">IFERROR(VLOOKUP(E146,$CB$241:$CC$273,2,FALSE),"-")</f>
        <v>-</v>
      </c>
      <c r="F147" s="487" t="str">
        <f t="shared" si="170"/>
        <v>-</v>
      </c>
      <c r="G147" s="487" t="str">
        <f t="shared" si="170"/>
        <v>-</v>
      </c>
      <c r="H147" s="487" t="str">
        <f t="shared" si="170"/>
        <v>-</v>
      </c>
      <c r="I147" s="487" t="str">
        <f t="shared" si="170"/>
        <v>-</v>
      </c>
      <c r="J147" s="487" t="str">
        <f t="shared" si="170"/>
        <v>-</v>
      </c>
      <c r="K147" s="487" t="str">
        <f t="shared" si="170"/>
        <v>-</v>
      </c>
      <c r="L147" s="487" t="str">
        <f t="shared" si="170"/>
        <v>-</v>
      </c>
      <c r="M147" s="487" t="str">
        <f t="shared" si="170"/>
        <v>-</v>
      </c>
      <c r="N147" s="487" t="str">
        <f t="shared" si="170"/>
        <v>-</v>
      </c>
      <c r="O147" s="487" t="str">
        <f t="shared" si="170"/>
        <v>-</v>
      </c>
      <c r="P147" s="487" t="str">
        <f t="shared" si="170"/>
        <v>-</v>
      </c>
      <c r="Q147" s="487" t="str">
        <f t="shared" si="170"/>
        <v>-</v>
      </c>
      <c r="R147" s="487" t="str">
        <f t="shared" si="170"/>
        <v>-</v>
      </c>
      <c r="S147" s="487" t="str">
        <f t="shared" si="170"/>
        <v>-</v>
      </c>
      <c r="T147" s="487" t="str">
        <f t="shared" si="170"/>
        <v>-</v>
      </c>
      <c r="U147" s="487" t="str">
        <f t="shared" si="170"/>
        <v>-</v>
      </c>
      <c r="V147" s="487" t="str">
        <f t="shared" si="170"/>
        <v>-</v>
      </c>
      <c r="W147" s="487" t="str">
        <f t="shared" si="170"/>
        <v>-</v>
      </c>
      <c r="X147" s="487" t="str">
        <f t="shared" si="170"/>
        <v>-</v>
      </c>
      <c r="Y147" s="487" t="str">
        <f t="shared" si="170"/>
        <v>-</v>
      </c>
      <c r="Z147" s="487" t="str">
        <f t="shared" si="170"/>
        <v>-</v>
      </c>
      <c r="AA147" s="487" t="str">
        <f t="shared" si="170"/>
        <v>-</v>
      </c>
      <c r="AB147" s="487" t="str">
        <f t="shared" si="170"/>
        <v>-</v>
      </c>
      <c r="AC147" s="487" t="str">
        <f t="shared" si="170"/>
        <v>-</v>
      </c>
      <c r="AD147" s="487" t="str">
        <f t="shared" si="170"/>
        <v>-</v>
      </c>
      <c r="AE147" s="487" t="str">
        <f t="shared" si="170"/>
        <v>-</v>
      </c>
      <c r="AF147" s="487" t="str">
        <f t="shared" si="170"/>
        <v>-</v>
      </c>
      <c r="AG147" s="487" t="str">
        <f t="shared" si="170"/>
        <v>-</v>
      </c>
      <c r="AH147" s="487" t="str">
        <f t="shared" si="170"/>
        <v>-</v>
      </c>
      <c r="AI147" s="487" t="str">
        <f t="shared" si="170"/>
        <v>-</v>
      </c>
      <c r="AJ147" s="487" t="str">
        <f t="shared" si="170"/>
        <v>-</v>
      </c>
      <c r="AK147" s="487" t="str">
        <f t="shared" ref="AK147:BP147" si="171">IFERROR(VLOOKUP(AK146,$CB$241:$CC$273,2,FALSE),"-")</f>
        <v>-</v>
      </c>
      <c r="AL147" s="487" t="str">
        <f t="shared" si="171"/>
        <v>-</v>
      </c>
      <c r="AM147" s="487" t="str">
        <f t="shared" si="171"/>
        <v>-</v>
      </c>
      <c r="AN147" s="487" t="str">
        <f t="shared" si="171"/>
        <v>-</v>
      </c>
      <c r="AO147" s="487" t="str">
        <f t="shared" si="171"/>
        <v>-</v>
      </c>
      <c r="AP147" s="487" t="str">
        <f t="shared" si="171"/>
        <v>-</v>
      </c>
      <c r="AQ147" s="487" t="str">
        <f t="shared" si="171"/>
        <v>-</v>
      </c>
      <c r="AR147" s="487" t="str">
        <f t="shared" si="171"/>
        <v>-</v>
      </c>
      <c r="AS147" s="487" t="str">
        <f t="shared" si="171"/>
        <v>-</v>
      </c>
      <c r="AT147" s="487" t="str">
        <f t="shared" si="171"/>
        <v>-</v>
      </c>
      <c r="AU147" s="487" t="str">
        <f t="shared" si="171"/>
        <v>-</v>
      </c>
      <c r="AV147" s="487" t="str">
        <f t="shared" si="171"/>
        <v>-</v>
      </c>
      <c r="AW147" s="487" t="str">
        <f t="shared" si="171"/>
        <v>-</v>
      </c>
      <c r="AX147" s="487" t="str">
        <f t="shared" si="171"/>
        <v>-</v>
      </c>
      <c r="AY147" s="487" t="str">
        <f t="shared" si="171"/>
        <v>-</v>
      </c>
      <c r="AZ147" s="487" t="str">
        <f t="shared" si="171"/>
        <v>-</v>
      </c>
      <c r="BA147" s="487" t="str">
        <f t="shared" si="171"/>
        <v>-</v>
      </c>
      <c r="BB147" s="487" t="str">
        <f t="shared" si="171"/>
        <v>-</v>
      </c>
      <c r="BC147" s="487" t="str">
        <f t="shared" si="171"/>
        <v>-</v>
      </c>
      <c r="BD147" s="487" t="str">
        <f t="shared" si="171"/>
        <v>-</v>
      </c>
      <c r="BE147" s="487" t="str">
        <f t="shared" si="171"/>
        <v>-</v>
      </c>
      <c r="BF147" s="487" t="str">
        <f t="shared" si="171"/>
        <v>-</v>
      </c>
      <c r="BG147" s="487" t="str">
        <f t="shared" si="171"/>
        <v>-</v>
      </c>
      <c r="BH147" s="487" t="str">
        <f t="shared" si="171"/>
        <v>-</v>
      </c>
      <c r="BI147" s="487" t="str">
        <f t="shared" si="171"/>
        <v>-</v>
      </c>
      <c r="BJ147" s="487" t="str">
        <f t="shared" si="171"/>
        <v>-</v>
      </c>
      <c r="BK147" s="487" t="str">
        <f t="shared" si="171"/>
        <v>-</v>
      </c>
      <c r="BL147" s="487" t="str">
        <f t="shared" si="171"/>
        <v>-</v>
      </c>
      <c r="BM147" s="487" t="str">
        <f t="shared" si="171"/>
        <v>-</v>
      </c>
      <c r="BN147" s="487" t="str">
        <f t="shared" si="171"/>
        <v>-</v>
      </c>
      <c r="BO147" s="487" t="str">
        <f t="shared" si="171"/>
        <v>-</v>
      </c>
      <c r="BP147" s="487" t="str">
        <f t="shared" si="171"/>
        <v>-</v>
      </c>
      <c r="BQ147" s="487" t="str">
        <f t="shared" ref="BQ147:BV147" si="172">IFERROR(VLOOKUP(BQ146,$CB$241:$CC$273,2,FALSE),"-")</f>
        <v>-</v>
      </c>
      <c r="BR147" s="487" t="str">
        <f t="shared" si="172"/>
        <v>-</v>
      </c>
      <c r="BS147" s="487" t="str">
        <f t="shared" si="172"/>
        <v>-</v>
      </c>
      <c r="BT147" s="487" t="str">
        <f t="shared" si="172"/>
        <v>-</v>
      </c>
      <c r="BU147" s="487" t="str">
        <f t="shared" si="172"/>
        <v>-</v>
      </c>
      <c r="BV147" s="487" t="str">
        <f t="shared" si="172"/>
        <v>-</v>
      </c>
      <c r="BW147" s="488"/>
    </row>
    <row r="148" spans="1:75" ht="12.95" customHeight="1">
      <c r="A148" s="158"/>
      <c r="B148" s="484"/>
      <c r="C148" s="457" t="s">
        <v>90</v>
      </c>
      <c r="D148" s="476" t="s">
        <v>5</v>
      </c>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460"/>
    </row>
    <row r="149" spans="1:75" ht="12.95" customHeight="1">
      <c r="A149" s="158"/>
      <c r="B149" s="484"/>
      <c r="C149" s="457" t="s">
        <v>165</v>
      </c>
      <c r="D149" s="485" t="s">
        <v>82</v>
      </c>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460"/>
    </row>
    <row r="150" spans="1:75" ht="12.95" customHeight="1">
      <c r="A150" s="158"/>
      <c r="B150" s="484"/>
      <c r="C150" s="457" t="s">
        <v>115</v>
      </c>
      <c r="D150" s="476" t="s">
        <v>21</v>
      </c>
      <c r="E150" s="491">
        <f t="shared" ref="E150:AJ150" si="173">IFERROR(VLOOKUP(E146,$CB$241:$CD$273,3,FALSE),"-")</f>
        <v>0</v>
      </c>
      <c r="F150" s="491">
        <f t="shared" si="173"/>
        <v>0</v>
      </c>
      <c r="G150" s="491">
        <f t="shared" si="173"/>
        <v>0</v>
      </c>
      <c r="H150" s="491">
        <f t="shared" si="173"/>
        <v>0</v>
      </c>
      <c r="I150" s="491">
        <f t="shared" si="173"/>
        <v>0</v>
      </c>
      <c r="J150" s="491">
        <f t="shared" si="173"/>
        <v>0</v>
      </c>
      <c r="K150" s="491">
        <f t="shared" si="173"/>
        <v>0</v>
      </c>
      <c r="L150" s="491">
        <f t="shared" si="173"/>
        <v>0</v>
      </c>
      <c r="M150" s="491">
        <f t="shared" si="173"/>
        <v>0</v>
      </c>
      <c r="N150" s="491">
        <f t="shared" si="173"/>
        <v>0</v>
      </c>
      <c r="O150" s="491">
        <f t="shared" si="173"/>
        <v>0</v>
      </c>
      <c r="P150" s="491">
        <f t="shared" si="173"/>
        <v>0</v>
      </c>
      <c r="Q150" s="491">
        <f t="shared" si="173"/>
        <v>0</v>
      </c>
      <c r="R150" s="491">
        <f t="shared" si="173"/>
        <v>0</v>
      </c>
      <c r="S150" s="491">
        <f t="shared" si="173"/>
        <v>0</v>
      </c>
      <c r="T150" s="491">
        <f t="shared" si="173"/>
        <v>0</v>
      </c>
      <c r="U150" s="491">
        <f t="shared" si="173"/>
        <v>0</v>
      </c>
      <c r="V150" s="491">
        <f t="shared" si="173"/>
        <v>0</v>
      </c>
      <c r="W150" s="491">
        <f t="shared" si="173"/>
        <v>0</v>
      </c>
      <c r="X150" s="491">
        <f t="shared" si="173"/>
        <v>0</v>
      </c>
      <c r="Y150" s="491">
        <f t="shared" si="173"/>
        <v>0</v>
      </c>
      <c r="Z150" s="491">
        <f t="shared" si="173"/>
        <v>0</v>
      </c>
      <c r="AA150" s="491">
        <f t="shared" si="173"/>
        <v>0</v>
      </c>
      <c r="AB150" s="491">
        <f t="shared" si="173"/>
        <v>0</v>
      </c>
      <c r="AC150" s="491">
        <f t="shared" si="173"/>
        <v>0</v>
      </c>
      <c r="AD150" s="491">
        <f t="shared" si="173"/>
        <v>0</v>
      </c>
      <c r="AE150" s="491">
        <f t="shared" si="173"/>
        <v>0</v>
      </c>
      <c r="AF150" s="491">
        <f t="shared" si="173"/>
        <v>0</v>
      </c>
      <c r="AG150" s="491">
        <f t="shared" si="173"/>
        <v>0</v>
      </c>
      <c r="AH150" s="491">
        <f t="shared" si="173"/>
        <v>0</v>
      </c>
      <c r="AI150" s="491">
        <f t="shared" si="173"/>
        <v>0</v>
      </c>
      <c r="AJ150" s="491">
        <f t="shared" si="173"/>
        <v>0</v>
      </c>
      <c r="AK150" s="491">
        <f t="shared" ref="AK150:BP150" si="174">IFERROR(VLOOKUP(AK146,$CB$241:$CD$273,3,FALSE),"-")</f>
        <v>0</v>
      </c>
      <c r="AL150" s="491">
        <f t="shared" si="174"/>
        <v>0</v>
      </c>
      <c r="AM150" s="491">
        <f t="shared" si="174"/>
        <v>0</v>
      </c>
      <c r="AN150" s="491">
        <f t="shared" si="174"/>
        <v>0</v>
      </c>
      <c r="AO150" s="491">
        <f t="shared" si="174"/>
        <v>0</v>
      </c>
      <c r="AP150" s="491">
        <f t="shared" si="174"/>
        <v>0</v>
      </c>
      <c r="AQ150" s="491">
        <f t="shared" si="174"/>
        <v>0</v>
      </c>
      <c r="AR150" s="491">
        <f t="shared" si="174"/>
        <v>0</v>
      </c>
      <c r="AS150" s="491">
        <f t="shared" si="174"/>
        <v>0</v>
      </c>
      <c r="AT150" s="491">
        <f t="shared" si="174"/>
        <v>0</v>
      </c>
      <c r="AU150" s="491">
        <f t="shared" si="174"/>
        <v>0</v>
      </c>
      <c r="AV150" s="491">
        <f t="shared" si="174"/>
        <v>0</v>
      </c>
      <c r="AW150" s="491">
        <f t="shared" si="174"/>
        <v>0</v>
      </c>
      <c r="AX150" s="491">
        <f t="shared" si="174"/>
        <v>0</v>
      </c>
      <c r="AY150" s="491">
        <f t="shared" si="174"/>
        <v>0</v>
      </c>
      <c r="AZ150" s="491">
        <f t="shared" si="174"/>
        <v>0</v>
      </c>
      <c r="BA150" s="491">
        <f t="shared" si="174"/>
        <v>0</v>
      </c>
      <c r="BB150" s="491">
        <f t="shared" si="174"/>
        <v>0</v>
      </c>
      <c r="BC150" s="491">
        <f t="shared" si="174"/>
        <v>0</v>
      </c>
      <c r="BD150" s="491">
        <f t="shared" si="174"/>
        <v>0</v>
      </c>
      <c r="BE150" s="491">
        <f t="shared" si="174"/>
        <v>0</v>
      </c>
      <c r="BF150" s="491">
        <f t="shared" si="174"/>
        <v>0</v>
      </c>
      <c r="BG150" s="491">
        <f t="shared" si="174"/>
        <v>0</v>
      </c>
      <c r="BH150" s="491">
        <f t="shared" si="174"/>
        <v>0</v>
      </c>
      <c r="BI150" s="491">
        <f t="shared" si="174"/>
        <v>0</v>
      </c>
      <c r="BJ150" s="491">
        <f t="shared" si="174"/>
        <v>0</v>
      </c>
      <c r="BK150" s="491">
        <f t="shared" si="174"/>
        <v>0</v>
      </c>
      <c r="BL150" s="491">
        <f t="shared" si="174"/>
        <v>0</v>
      </c>
      <c r="BM150" s="491">
        <f t="shared" si="174"/>
        <v>0</v>
      </c>
      <c r="BN150" s="491">
        <f t="shared" si="174"/>
        <v>0</v>
      </c>
      <c r="BO150" s="491">
        <f t="shared" si="174"/>
        <v>0</v>
      </c>
      <c r="BP150" s="491">
        <f t="shared" si="174"/>
        <v>0</v>
      </c>
      <c r="BQ150" s="491">
        <f t="shared" ref="BQ150:BV150" si="175">IFERROR(VLOOKUP(BQ146,$CB$241:$CD$273,3,FALSE),"-")</f>
        <v>0</v>
      </c>
      <c r="BR150" s="491">
        <f t="shared" si="175"/>
        <v>0</v>
      </c>
      <c r="BS150" s="491">
        <f t="shared" si="175"/>
        <v>0</v>
      </c>
      <c r="BT150" s="491">
        <f t="shared" si="175"/>
        <v>0</v>
      </c>
      <c r="BU150" s="491">
        <f t="shared" si="175"/>
        <v>0</v>
      </c>
      <c r="BV150" s="491">
        <f t="shared" si="175"/>
        <v>0</v>
      </c>
      <c r="BW150" s="492"/>
    </row>
    <row r="151" spans="1:75" ht="12.95" customHeight="1" outlineLevel="1">
      <c r="A151" s="158"/>
      <c r="B151" s="484"/>
      <c r="C151" s="457" t="s">
        <v>3496</v>
      </c>
      <c r="D151" s="476" t="s">
        <v>99</v>
      </c>
      <c r="E151" s="491">
        <f>IFERROR(E148*E150,"-")</f>
        <v>0</v>
      </c>
      <c r="F151" s="491">
        <f t="shared" ref="F151:BQ151" si="176">IFERROR(F148*F150,"-")</f>
        <v>0</v>
      </c>
      <c r="G151" s="491">
        <f t="shared" si="176"/>
        <v>0</v>
      </c>
      <c r="H151" s="491">
        <f t="shared" si="176"/>
        <v>0</v>
      </c>
      <c r="I151" s="491">
        <f t="shared" si="176"/>
        <v>0</v>
      </c>
      <c r="J151" s="491">
        <f t="shared" si="176"/>
        <v>0</v>
      </c>
      <c r="K151" s="491">
        <f t="shared" si="176"/>
        <v>0</v>
      </c>
      <c r="L151" s="491">
        <f t="shared" si="176"/>
        <v>0</v>
      </c>
      <c r="M151" s="491">
        <f t="shared" si="176"/>
        <v>0</v>
      </c>
      <c r="N151" s="491">
        <f t="shared" si="176"/>
        <v>0</v>
      </c>
      <c r="O151" s="491">
        <f t="shared" si="176"/>
        <v>0</v>
      </c>
      <c r="P151" s="491">
        <f t="shared" si="176"/>
        <v>0</v>
      </c>
      <c r="Q151" s="491">
        <f t="shared" si="176"/>
        <v>0</v>
      </c>
      <c r="R151" s="491">
        <f t="shared" si="176"/>
        <v>0</v>
      </c>
      <c r="S151" s="491">
        <f t="shared" si="176"/>
        <v>0</v>
      </c>
      <c r="T151" s="491">
        <f t="shared" si="176"/>
        <v>0</v>
      </c>
      <c r="U151" s="491">
        <f t="shared" si="176"/>
        <v>0</v>
      </c>
      <c r="V151" s="491">
        <f t="shared" si="176"/>
        <v>0</v>
      </c>
      <c r="W151" s="491">
        <f t="shared" si="176"/>
        <v>0</v>
      </c>
      <c r="X151" s="491">
        <f t="shared" si="176"/>
        <v>0</v>
      </c>
      <c r="Y151" s="491">
        <f t="shared" si="176"/>
        <v>0</v>
      </c>
      <c r="Z151" s="491">
        <f t="shared" si="176"/>
        <v>0</v>
      </c>
      <c r="AA151" s="491">
        <f t="shared" si="176"/>
        <v>0</v>
      </c>
      <c r="AB151" s="491">
        <f t="shared" si="176"/>
        <v>0</v>
      </c>
      <c r="AC151" s="491">
        <f t="shared" si="176"/>
        <v>0</v>
      </c>
      <c r="AD151" s="491">
        <f t="shared" si="176"/>
        <v>0</v>
      </c>
      <c r="AE151" s="491">
        <f t="shared" si="176"/>
        <v>0</v>
      </c>
      <c r="AF151" s="491">
        <f t="shared" si="176"/>
        <v>0</v>
      </c>
      <c r="AG151" s="491">
        <f t="shared" si="176"/>
        <v>0</v>
      </c>
      <c r="AH151" s="491">
        <f t="shared" si="176"/>
        <v>0</v>
      </c>
      <c r="AI151" s="491">
        <f t="shared" si="176"/>
        <v>0</v>
      </c>
      <c r="AJ151" s="491">
        <f t="shared" si="176"/>
        <v>0</v>
      </c>
      <c r="AK151" s="491">
        <f t="shared" si="176"/>
        <v>0</v>
      </c>
      <c r="AL151" s="491">
        <f t="shared" si="176"/>
        <v>0</v>
      </c>
      <c r="AM151" s="491">
        <f t="shared" si="176"/>
        <v>0</v>
      </c>
      <c r="AN151" s="491">
        <f t="shared" si="176"/>
        <v>0</v>
      </c>
      <c r="AO151" s="491">
        <f t="shared" si="176"/>
        <v>0</v>
      </c>
      <c r="AP151" s="491">
        <f t="shared" si="176"/>
        <v>0</v>
      </c>
      <c r="AQ151" s="491">
        <f t="shared" si="176"/>
        <v>0</v>
      </c>
      <c r="AR151" s="491">
        <f t="shared" si="176"/>
        <v>0</v>
      </c>
      <c r="AS151" s="491">
        <f t="shared" si="176"/>
        <v>0</v>
      </c>
      <c r="AT151" s="491">
        <f t="shared" si="176"/>
        <v>0</v>
      </c>
      <c r="AU151" s="491">
        <f t="shared" si="176"/>
        <v>0</v>
      </c>
      <c r="AV151" s="491">
        <f t="shared" si="176"/>
        <v>0</v>
      </c>
      <c r="AW151" s="491">
        <f t="shared" si="176"/>
        <v>0</v>
      </c>
      <c r="AX151" s="491">
        <f t="shared" si="176"/>
        <v>0</v>
      </c>
      <c r="AY151" s="491">
        <f t="shared" si="176"/>
        <v>0</v>
      </c>
      <c r="AZ151" s="491">
        <f t="shared" si="176"/>
        <v>0</v>
      </c>
      <c r="BA151" s="491">
        <f t="shared" si="176"/>
        <v>0</v>
      </c>
      <c r="BB151" s="491">
        <f t="shared" si="176"/>
        <v>0</v>
      </c>
      <c r="BC151" s="491">
        <f t="shared" si="176"/>
        <v>0</v>
      </c>
      <c r="BD151" s="491">
        <f t="shared" si="176"/>
        <v>0</v>
      </c>
      <c r="BE151" s="491">
        <f t="shared" si="176"/>
        <v>0</v>
      </c>
      <c r="BF151" s="491">
        <f t="shared" si="176"/>
        <v>0</v>
      </c>
      <c r="BG151" s="491">
        <f t="shared" si="176"/>
        <v>0</v>
      </c>
      <c r="BH151" s="491">
        <f t="shared" si="176"/>
        <v>0</v>
      </c>
      <c r="BI151" s="491">
        <f t="shared" si="176"/>
        <v>0</v>
      </c>
      <c r="BJ151" s="491">
        <f t="shared" si="176"/>
        <v>0</v>
      </c>
      <c r="BK151" s="491">
        <f t="shared" si="176"/>
        <v>0</v>
      </c>
      <c r="BL151" s="491">
        <f t="shared" si="176"/>
        <v>0</v>
      </c>
      <c r="BM151" s="491">
        <f t="shared" si="176"/>
        <v>0</v>
      </c>
      <c r="BN151" s="491">
        <f t="shared" si="176"/>
        <v>0</v>
      </c>
      <c r="BO151" s="491">
        <f t="shared" si="176"/>
        <v>0</v>
      </c>
      <c r="BP151" s="491">
        <f t="shared" si="176"/>
        <v>0</v>
      </c>
      <c r="BQ151" s="491">
        <f t="shared" si="176"/>
        <v>0</v>
      </c>
      <c r="BR151" s="491">
        <f>IFERROR(BR148*BR150,"-")</f>
        <v>0</v>
      </c>
      <c r="BS151" s="491">
        <f>IFERROR(BS148*BS150,"-")</f>
        <v>0</v>
      </c>
      <c r="BT151" s="491">
        <f>IFERROR(BT148*BT150,"-")</f>
        <v>0</v>
      </c>
      <c r="BU151" s="491">
        <f>IFERROR(BU148*BU150,"-")</f>
        <v>0</v>
      </c>
      <c r="BV151" s="491">
        <f>IFERROR(BV148*BV150,"-")</f>
        <v>0</v>
      </c>
      <c r="BW151" s="492"/>
    </row>
    <row r="152" spans="1:75" ht="12.95" customHeight="1">
      <c r="A152" s="158"/>
      <c r="B152" s="484"/>
      <c r="C152" s="457" t="s">
        <v>222</v>
      </c>
      <c r="D152" s="476" t="s">
        <v>226</v>
      </c>
      <c r="E152" s="495">
        <f t="shared" ref="E152:AJ152" si="177">IFERROR(VLOOKUP(E146,$CB$241:$CF$273,5,FALSE),"-")</f>
        <v>0</v>
      </c>
      <c r="F152" s="495">
        <f t="shared" si="177"/>
        <v>0</v>
      </c>
      <c r="G152" s="495">
        <f t="shared" si="177"/>
        <v>0</v>
      </c>
      <c r="H152" s="495">
        <f t="shared" si="177"/>
        <v>0</v>
      </c>
      <c r="I152" s="495">
        <f t="shared" si="177"/>
        <v>0</v>
      </c>
      <c r="J152" s="495">
        <f t="shared" si="177"/>
        <v>0</v>
      </c>
      <c r="K152" s="495">
        <f t="shared" si="177"/>
        <v>0</v>
      </c>
      <c r="L152" s="495">
        <f t="shared" si="177"/>
        <v>0</v>
      </c>
      <c r="M152" s="495">
        <f t="shared" si="177"/>
        <v>0</v>
      </c>
      <c r="N152" s="495">
        <f t="shared" si="177"/>
        <v>0</v>
      </c>
      <c r="O152" s="495">
        <f t="shared" si="177"/>
        <v>0</v>
      </c>
      <c r="P152" s="495">
        <f t="shared" si="177"/>
        <v>0</v>
      </c>
      <c r="Q152" s="495">
        <f t="shared" si="177"/>
        <v>0</v>
      </c>
      <c r="R152" s="495">
        <f t="shared" si="177"/>
        <v>0</v>
      </c>
      <c r="S152" s="495">
        <f t="shared" si="177"/>
        <v>0</v>
      </c>
      <c r="T152" s="495">
        <f t="shared" si="177"/>
        <v>0</v>
      </c>
      <c r="U152" s="495">
        <f t="shared" si="177"/>
        <v>0</v>
      </c>
      <c r="V152" s="495">
        <f t="shared" si="177"/>
        <v>0</v>
      </c>
      <c r="W152" s="495">
        <f t="shared" si="177"/>
        <v>0</v>
      </c>
      <c r="X152" s="495">
        <f t="shared" si="177"/>
        <v>0</v>
      </c>
      <c r="Y152" s="495">
        <f t="shared" si="177"/>
        <v>0</v>
      </c>
      <c r="Z152" s="495">
        <f t="shared" si="177"/>
        <v>0</v>
      </c>
      <c r="AA152" s="495">
        <f t="shared" si="177"/>
        <v>0</v>
      </c>
      <c r="AB152" s="495">
        <f t="shared" si="177"/>
        <v>0</v>
      </c>
      <c r="AC152" s="495">
        <f t="shared" si="177"/>
        <v>0</v>
      </c>
      <c r="AD152" s="495">
        <f t="shared" si="177"/>
        <v>0</v>
      </c>
      <c r="AE152" s="495">
        <f t="shared" si="177"/>
        <v>0</v>
      </c>
      <c r="AF152" s="495">
        <f t="shared" si="177"/>
        <v>0</v>
      </c>
      <c r="AG152" s="495">
        <f t="shared" si="177"/>
        <v>0</v>
      </c>
      <c r="AH152" s="495">
        <f t="shared" si="177"/>
        <v>0</v>
      </c>
      <c r="AI152" s="495">
        <f t="shared" si="177"/>
        <v>0</v>
      </c>
      <c r="AJ152" s="495">
        <f t="shared" si="177"/>
        <v>0</v>
      </c>
      <c r="AK152" s="495">
        <f t="shared" ref="AK152:BP152" si="178">IFERROR(VLOOKUP(AK146,$CB$241:$CF$273,5,FALSE),"-")</f>
        <v>0</v>
      </c>
      <c r="AL152" s="495">
        <f t="shared" si="178"/>
        <v>0</v>
      </c>
      <c r="AM152" s="495">
        <f t="shared" si="178"/>
        <v>0</v>
      </c>
      <c r="AN152" s="495">
        <f t="shared" si="178"/>
        <v>0</v>
      </c>
      <c r="AO152" s="495">
        <f t="shared" si="178"/>
        <v>0</v>
      </c>
      <c r="AP152" s="495">
        <f t="shared" si="178"/>
        <v>0</v>
      </c>
      <c r="AQ152" s="495">
        <f t="shared" si="178"/>
        <v>0</v>
      </c>
      <c r="AR152" s="495">
        <f t="shared" si="178"/>
        <v>0</v>
      </c>
      <c r="AS152" s="495">
        <f t="shared" si="178"/>
        <v>0</v>
      </c>
      <c r="AT152" s="495">
        <f t="shared" si="178"/>
        <v>0</v>
      </c>
      <c r="AU152" s="495">
        <f t="shared" si="178"/>
        <v>0</v>
      </c>
      <c r="AV152" s="495">
        <f t="shared" si="178"/>
        <v>0</v>
      </c>
      <c r="AW152" s="495">
        <f t="shared" si="178"/>
        <v>0</v>
      </c>
      <c r="AX152" s="495">
        <f t="shared" si="178"/>
        <v>0</v>
      </c>
      <c r="AY152" s="495">
        <f t="shared" si="178"/>
        <v>0</v>
      </c>
      <c r="AZ152" s="495">
        <f t="shared" si="178"/>
        <v>0</v>
      </c>
      <c r="BA152" s="495">
        <f t="shared" si="178"/>
        <v>0</v>
      </c>
      <c r="BB152" s="495">
        <f t="shared" si="178"/>
        <v>0</v>
      </c>
      <c r="BC152" s="495">
        <f t="shared" si="178"/>
        <v>0</v>
      </c>
      <c r="BD152" s="495">
        <f t="shared" si="178"/>
        <v>0</v>
      </c>
      <c r="BE152" s="495">
        <f t="shared" si="178"/>
        <v>0</v>
      </c>
      <c r="BF152" s="495">
        <f t="shared" si="178"/>
        <v>0</v>
      </c>
      <c r="BG152" s="495">
        <f t="shared" si="178"/>
        <v>0</v>
      </c>
      <c r="BH152" s="495">
        <f t="shared" si="178"/>
        <v>0</v>
      </c>
      <c r="BI152" s="495">
        <f t="shared" si="178"/>
        <v>0</v>
      </c>
      <c r="BJ152" s="495">
        <f t="shared" si="178"/>
        <v>0</v>
      </c>
      <c r="BK152" s="495">
        <f t="shared" si="178"/>
        <v>0</v>
      </c>
      <c r="BL152" s="495">
        <f t="shared" si="178"/>
        <v>0</v>
      </c>
      <c r="BM152" s="495">
        <f t="shared" si="178"/>
        <v>0</v>
      </c>
      <c r="BN152" s="495">
        <f t="shared" si="178"/>
        <v>0</v>
      </c>
      <c r="BO152" s="495">
        <f t="shared" si="178"/>
        <v>0</v>
      </c>
      <c r="BP152" s="495">
        <f t="shared" si="178"/>
        <v>0</v>
      </c>
      <c r="BQ152" s="495">
        <f t="shared" ref="BQ152:BV152" si="179">IFERROR(VLOOKUP(BQ146,$CB$241:$CF$273,5,FALSE),"-")</f>
        <v>0</v>
      </c>
      <c r="BR152" s="495">
        <f t="shared" si="179"/>
        <v>0</v>
      </c>
      <c r="BS152" s="495">
        <f t="shared" si="179"/>
        <v>0</v>
      </c>
      <c r="BT152" s="495">
        <f t="shared" si="179"/>
        <v>0</v>
      </c>
      <c r="BU152" s="495">
        <f t="shared" si="179"/>
        <v>0</v>
      </c>
      <c r="BV152" s="495">
        <f t="shared" si="179"/>
        <v>0</v>
      </c>
      <c r="BW152" s="496"/>
    </row>
    <row r="153" spans="1:75" ht="12.95" customHeight="1" outlineLevel="1">
      <c r="A153" s="158"/>
      <c r="B153" s="484"/>
      <c r="C153" s="896" t="s">
        <v>3522</v>
      </c>
      <c r="D153" s="476"/>
      <c r="E153" s="471" t="str">
        <f t="shared" ref="E153:AJ153" si="180">IFERROR(IF(E147="-","-",IF(LEFT(E$9,1)="2",E151/3.6*0.125*E$34*(E$15-E$39)/E$15,E$44*(E151/E$193))),"-")</f>
        <v>-</v>
      </c>
      <c r="F153" s="471" t="str">
        <f t="shared" si="180"/>
        <v>-</v>
      </c>
      <c r="G153" s="471" t="str">
        <f t="shared" si="180"/>
        <v>-</v>
      </c>
      <c r="H153" s="471" t="str">
        <f t="shared" si="180"/>
        <v>-</v>
      </c>
      <c r="I153" s="471" t="str">
        <f t="shared" si="180"/>
        <v>-</v>
      </c>
      <c r="J153" s="471" t="str">
        <f t="shared" si="180"/>
        <v>-</v>
      </c>
      <c r="K153" s="471" t="str">
        <f t="shared" si="180"/>
        <v>-</v>
      </c>
      <c r="L153" s="471" t="str">
        <f t="shared" si="180"/>
        <v>-</v>
      </c>
      <c r="M153" s="471" t="str">
        <f t="shared" si="180"/>
        <v>-</v>
      </c>
      <c r="N153" s="471" t="str">
        <f t="shared" si="180"/>
        <v>-</v>
      </c>
      <c r="O153" s="471" t="str">
        <f t="shared" si="180"/>
        <v>-</v>
      </c>
      <c r="P153" s="471" t="str">
        <f t="shared" si="180"/>
        <v>-</v>
      </c>
      <c r="Q153" s="471" t="str">
        <f t="shared" si="180"/>
        <v>-</v>
      </c>
      <c r="R153" s="471" t="str">
        <f t="shared" si="180"/>
        <v>-</v>
      </c>
      <c r="S153" s="471" t="str">
        <f t="shared" si="180"/>
        <v>-</v>
      </c>
      <c r="T153" s="471" t="str">
        <f t="shared" si="180"/>
        <v>-</v>
      </c>
      <c r="U153" s="471" t="str">
        <f t="shared" si="180"/>
        <v>-</v>
      </c>
      <c r="V153" s="471" t="str">
        <f t="shared" si="180"/>
        <v>-</v>
      </c>
      <c r="W153" s="471" t="str">
        <f t="shared" si="180"/>
        <v>-</v>
      </c>
      <c r="X153" s="471" t="str">
        <f t="shared" si="180"/>
        <v>-</v>
      </c>
      <c r="Y153" s="471" t="str">
        <f t="shared" si="180"/>
        <v>-</v>
      </c>
      <c r="Z153" s="471" t="str">
        <f t="shared" si="180"/>
        <v>-</v>
      </c>
      <c r="AA153" s="471" t="str">
        <f t="shared" si="180"/>
        <v>-</v>
      </c>
      <c r="AB153" s="471" t="str">
        <f t="shared" si="180"/>
        <v>-</v>
      </c>
      <c r="AC153" s="471" t="str">
        <f t="shared" si="180"/>
        <v>-</v>
      </c>
      <c r="AD153" s="471" t="str">
        <f t="shared" si="180"/>
        <v>-</v>
      </c>
      <c r="AE153" s="471" t="str">
        <f t="shared" si="180"/>
        <v>-</v>
      </c>
      <c r="AF153" s="471" t="str">
        <f t="shared" si="180"/>
        <v>-</v>
      </c>
      <c r="AG153" s="471" t="str">
        <f t="shared" si="180"/>
        <v>-</v>
      </c>
      <c r="AH153" s="471" t="str">
        <f t="shared" si="180"/>
        <v>-</v>
      </c>
      <c r="AI153" s="471" t="str">
        <f t="shared" si="180"/>
        <v>-</v>
      </c>
      <c r="AJ153" s="471" t="str">
        <f t="shared" si="180"/>
        <v>-</v>
      </c>
      <c r="AK153" s="471" t="str">
        <f t="shared" ref="AK153:BP153" si="181">IFERROR(IF(AK147="-","-",IF(LEFT(AK$9,1)="2",AK151/3.6*0.125*AK$34*(AK$15-AK$39)/AK$15,AK$44*(AK151/AK$193))),"-")</f>
        <v>-</v>
      </c>
      <c r="AL153" s="471" t="str">
        <f t="shared" si="181"/>
        <v>-</v>
      </c>
      <c r="AM153" s="471" t="str">
        <f t="shared" si="181"/>
        <v>-</v>
      </c>
      <c r="AN153" s="471" t="str">
        <f t="shared" si="181"/>
        <v>-</v>
      </c>
      <c r="AO153" s="471" t="str">
        <f t="shared" si="181"/>
        <v>-</v>
      </c>
      <c r="AP153" s="471" t="str">
        <f t="shared" si="181"/>
        <v>-</v>
      </c>
      <c r="AQ153" s="471" t="str">
        <f t="shared" si="181"/>
        <v>-</v>
      </c>
      <c r="AR153" s="471" t="str">
        <f t="shared" si="181"/>
        <v>-</v>
      </c>
      <c r="AS153" s="471" t="str">
        <f t="shared" si="181"/>
        <v>-</v>
      </c>
      <c r="AT153" s="471" t="str">
        <f t="shared" si="181"/>
        <v>-</v>
      </c>
      <c r="AU153" s="471" t="str">
        <f t="shared" si="181"/>
        <v>-</v>
      </c>
      <c r="AV153" s="471" t="str">
        <f t="shared" si="181"/>
        <v>-</v>
      </c>
      <c r="AW153" s="471" t="str">
        <f t="shared" si="181"/>
        <v>-</v>
      </c>
      <c r="AX153" s="471" t="str">
        <f t="shared" si="181"/>
        <v>-</v>
      </c>
      <c r="AY153" s="471" t="str">
        <f t="shared" si="181"/>
        <v>-</v>
      </c>
      <c r="AZ153" s="471" t="str">
        <f t="shared" si="181"/>
        <v>-</v>
      </c>
      <c r="BA153" s="471" t="str">
        <f t="shared" si="181"/>
        <v>-</v>
      </c>
      <c r="BB153" s="471" t="str">
        <f t="shared" si="181"/>
        <v>-</v>
      </c>
      <c r="BC153" s="471" t="str">
        <f t="shared" si="181"/>
        <v>-</v>
      </c>
      <c r="BD153" s="471" t="str">
        <f t="shared" si="181"/>
        <v>-</v>
      </c>
      <c r="BE153" s="471" t="str">
        <f t="shared" si="181"/>
        <v>-</v>
      </c>
      <c r="BF153" s="471" t="str">
        <f t="shared" si="181"/>
        <v>-</v>
      </c>
      <c r="BG153" s="471" t="str">
        <f t="shared" si="181"/>
        <v>-</v>
      </c>
      <c r="BH153" s="471" t="str">
        <f t="shared" si="181"/>
        <v>-</v>
      </c>
      <c r="BI153" s="471" t="str">
        <f t="shared" si="181"/>
        <v>-</v>
      </c>
      <c r="BJ153" s="471" t="str">
        <f t="shared" si="181"/>
        <v>-</v>
      </c>
      <c r="BK153" s="471" t="str">
        <f t="shared" si="181"/>
        <v>-</v>
      </c>
      <c r="BL153" s="471" t="str">
        <f t="shared" si="181"/>
        <v>-</v>
      </c>
      <c r="BM153" s="471" t="str">
        <f t="shared" si="181"/>
        <v>-</v>
      </c>
      <c r="BN153" s="471" t="str">
        <f t="shared" si="181"/>
        <v>-</v>
      </c>
      <c r="BO153" s="471" t="str">
        <f t="shared" si="181"/>
        <v>-</v>
      </c>
      <c r="BP153" s="471" t="str">
        <f t="shared" si="181"/>
        <v>-</v>
      </c>
      <c r="BQ153" s="471" t="str">
        <f t="shared" ref="BQ153:BV153" si="182">IFERROR(IF(BQ147="-","-",IF(LEFT(BQ$9,1)="2",BQ151/3.6*0.125*BQ$34*(BQ$15-BQ$39)/BQ$15,BQ$44*(BQ151/BQ$193))),"-")</f>
        <v>-</v>
      </c>
      <c r="BR153" s="471" t="str">
        <f t="shared" si="182"/>
        <v>-</v>
      </c>
      <c r="BS153" s="471" t="str">
        <f t="shared" si="182"/>
        <v>-</v>
      </c>
      <c r="BT153" s="471" t="str">
        <f t="shared" si="182"/>
        <v>-</v>
      </c>
      <c r="BU153" s="471" t="str">
        <f t="shared" si="182"/>
        <v>-</v>
      </c>
      <c r="BV153" s="471" t="str">
        <f t="shared" si="182"/>
        <v>-</v>
      </c>
      <c r="BW153" s="466"/>
    </row>
    <row r="154" spans="1:75" ht="14.25" thickBot="1">
      <c r="A154" s="158"/>
      <c r="B154" s="871"/>
      <c r="C154" s="894" t="s">
        <v>261</v>
      </c>
      <c r="D154" s="867" t="s">
        <v>215</v>
      </c>
      <c r="E154" s="900" t="str">
        <f t="shared" ref="E154:AJ154" si="183">IFERROR(IF(E146="-","-",IF(E$37=0,E151*E152*E$34*(E$18-E$35)/E$18,E151*E152*E$34*(E$18-E$35)/E$15)),"-")</f>
        <v>-</v>
      </c>
      <c r="F154" s="900" t="str">
        <f t="shared" si="183"/>
        <v>-</v>
      </c>
      <c r="G154" s="900" t="str">
        <f t="shared" si="183"/>
        <v>-</v>
      </c>
      <c r="H154" s="900" t="str">
        <f t="shared" si="183"/>
        <v>-</v>
      </c>
      <c r="I154" s="900" t="str">
        <f t="shared" si="183"/>
        <v>-</v>
      </c>
      <c r="J154" s="900" t="str">
        <f t="shared" si="183"/>
        <v>-</v>
      </c>
      <c r="K154" s="900" t="str">
        <f t="shared" si="183"/>
        <v>-</v>
      </c>
      <c r="L154" s="900" t="str">
        <f t="shared" si="183"/>
        <v>-</v>
      </c>
      <c r="M154" s="900" t="str">
        <f t="shared" si="183"/>
        <v>-</v>
      </c>
      <c r="N154" s="900" t="str">
        <f t="shared" si="183"/>
        <v>-</v>
      </c>
      <c r="O154" s="900" t="str">
        <f t="shared" si="183"/>
        <v>-</v>
      </c>
      <c r="P154" s="900" t="str">
        <f t="shared" si="183"/>
        <v>-</v>
      </c>
      <c r="Q154" s="900" t="str">
        <f t="shared" si="183"/>
        <v>-</v>
      </c>
      <c r="R154" s="900" t="str">
        <f t="shared" si="183"/>
        <v>-</v>
      </c>
      <c r="S154" s="900" t="str">
        <f t="shared" si="183"/>
        <v>-</v>
      </c>
      <c r="T154" s="900" t="str">
        <f t="shared" si="183"/>
        <v>-</v>
      </c>
      <c r="U154" s="900" t="str">
        <f t="shared" si="183"/>
        <v>-</v>
      </c>
      <c r="V154" s="900" t="str">
        <f t="shared" si="183"/>
        <v>-</v>
      </c>
      <c r="W154" s="900" t="str">
        <f t="shared" si="183"/>
        <v>-</v>
      </c>
      <c r="X154" s="900" t="str">
        <f t="shared" si="183"/>
        <v>-</v>
      </c>
      <c r="Y154" s="900" t="str">
        <f t="shared" si="183"/>
        <v>-</v>
      </c>
      <c r="Z154" s="900" t="str">
        <f t="shared" si="183"/>
        <v>-</v>
      </c>
      <c r="AA154" s="900" t="str">
        <f t="shared" si="183"/>
        <v>-</v>
      </c>
      <c r="AB154" s="900" t="str">
        <f t="shared" si="183"/>
        <v>-</v>
      </c>
      <c r="AC154" s="900" t="str">
        <f t="shared" si="183"/>
        <v>-</v>
      </c>
      <c r="AD154" s="900" t="str">
        <f t="shared" si="183"/>
        <v>-</v>
      </c>
      <c r="AE154" s="900" t="str">
        <f t="shared" si="183"/>
        <v>-</v>
      </c>
      <c r="AF154" s="900" t="str">
        <f t="shared" si="183"/>
        <v>-</v>
      </c>
      <c r="AG154" s="900" t="str">
        <f t="shared" si="183"/>
        <v>-</v>
      </c>
      <c r="AH154" s="900" t="str">
        <f t="shared" si="183"/>
        <v>-</v>
      </c>
      <c r="AI154" s="900" t="str">
        <f t="shared" si="183"/>
        <v>-</v>
      </c>
      <c r="AJ154" s="900" t="str">
        <f t="shared" si="183"/>
        <v>-</v>
      </c>
      <c r="AK154" s="900" t="str">
        <f t="shared" ref="AK154:BP154" si="184">IFERROR(IF(AK146="-","-",IF(AK$37=0,AK151*AK152*AK$34*(AK$18-AK$35)/AK$18,AK151*AK152*AK$34*(AK$18-AK$35)/AK$15)),"-")</f>
        <v>-</v>
      </c>
      <c r="AL154" s="900" t="str">
        <f t="shared" si="184"/>
        <v>-</v>
      </c>
      <c r="AM154" s="900" t="str">
        <f t="shared" si="184"/>
        <v>-</v>
      </c>
      <c r="AN154" s="900" t="str">
        <f t="shared" si="184"/>
        <v>-</v>
      </c>
      <c r="AO154" s="900" t="str">
        <f t="shared" si="184"/>
        <v>-</v>
      </c>
      <c r="AP154" s="900" t="str">
        <f t="shared" si="184"/>
        <v>-</v>
      </c>
      <c r="AQ154" s="900" t="str">
        <f t="shared" si="184"/>
        <v>-</v>
      </c>
      <c r="AR154" s="900" t="str">
        <f t="shared" si="184"/>
        <v>-</v>
      </c>
      <c r="AS154" s="900" t="str">
        <f t="shared" si="184"/>
        <v>-</v>
      </c>
      <c r="AT154" s="900" t="str">
        <f t="shared" si="184"/>
        <v>-</v>
      </c>
      <c r="AU154" s="900" t="str">
        <f t="shared" si="184"/>
        <v>-</v>
      </c>
      <c r="AV154" s="900" t="str">
        <f t="shared" si="184"/>
        <v>-</v>
      </c>
      <c r="AW154" s="900" t="str">
        <f t="shared" si="184"/>
        <v>-</v>
      </c>
      <c r="AX154" s="900" t="str">
        <f t="shared" si="184"/>
        <v>-</v>
      </c>
      <c r="AY154" s="900" t="str">
        <f t="shared" si="184"/>
        <v>-</v>
      </c>
      <c r="AZ154" s="900" t="str">
        <f t="shared" si="184"/>
        <v>-</v>
      </c>
      <c r="BA154" s="900" t="str">
        <f t="shared" si="184"/>
        <v>-</v>
      </c>
      <c r="BB154" s="900" t="str">
        <f t="shared" si="184"/>
        <v>-</v>
      </c>
      <c r="BC154" s="900" t="str">
        <f t="shared" si="184"/>
        <v>-</v>
      </c>
      <c r="BD154" s="900" t="str">
        <f t="shared" si="184"/>
        <v>-</v>
      </c>
      <c r="BE154" s="900" t="str">
        <f t="shared" si="184"/>
        <v>-</v>
      </c>
      <c r="BF154" s="900" t="str">
        <f t="shared" si="184"/>
        <v>-</v>
      </c>
      <c r="BG154" s="900" t="str">
        <f t="shared" si="184"/>
        <v>-</v>
      </c>
      <c r="BH154" s="900" t="str">
        <f t="shared" si="184"/>
        <v>-</v>
      </c>
      <c r="BI154" s="900" t="str">
        <f t="shared" si="184"/>
        <v>-</v>
      </c>
      <c r="BJ154" s="900" t="str">
        <f t="shared" si="184"/>
        <v>-</v>
      </c>
      <c r="BK154" s="900" t="str">
        <f t="shared" si="184"/>
        <v>-</v>
      </c>
      <c r="BL154" s="900" t="str">
        <f t="shared" si="184"/>
        <v>-</v>
      </c>
      <c r="BM154" s="900" t="str">
        <f t="shared" si="184"/>
        <v>-</v>
      </c>
      <c r="BN154" s="900" t="str">
        <f t="shared" si="184"/>
        <v>-</v>
      </c>
      <c r="BO154" s="900" t="str">
        <f t="shared" si="184"/>
        <v>-</v>
      </c>
      <c r="BP154" s="900" t="str">
        <f t="shared" si="184"/>
        <v>-</v>
      </c>
      <c r="BQ154" s="900" t="str">
        <f t="shared" ref="BQ154:BV154" si="185">IFERROR(IF(BQ146="-","-",IF(BQ$37=0,BQ151*BQ152*BQ$34*(BQ$18-BQ$35)/BQ$18,BQ151*BQ152*BQ$34*(BQ$18-BQ$35)/BQ$15)),"-")</f>
        <v>-</v>
      </c>
      <c r="BR154" s="900" t="str">
        <f t="shared" si="185"/>
        <v>-</v>
      </c>
      <c r="BS154" s="900" t="str">
        <f t="shared" si="185"/>
        <v>-</v>
      </c>
      <c r="BT154" s="900" t="str">
        <f t="shared" si="185"/>
        <v>-</v>
      </c>
      <c r="BU154" s="900" t="str">
        <f t="shared" si="185"/>
        <v>-</v>
      </c>
      <c r="BV154" s="900" t="str">
        <f t="shared" si="185"/>
        <v>-</v>
      </c>
      <c r="BW154" s="492"/>
    </row>
    <row r="155" spans="1:75" ht="110.25" customHeight="1">
      <c r="A155" s="216"/>
      <c r="B155" s="605" t="s">
        <v>3546</v>
      </c>
      <c r="C155" s="868" t="s">
        <v>2018</v>
      </c>
      <c r="D155" s="869"/>
      <c r="E155" s="870" t="str">
        <f t="shared" ref="E155:AJ155" si="186">IF(LEFT(E9,1)="3",$BY155,"")</f>
        <v/>
      </c>
      <c r="F155" s="870" t="str">
        <f t="shared" si="186"/>
        <v/>
      </c>
      <c r="G155" s="870" t="str">
        <f t="shared" si="186"/>
        <v/>
      </c>
      <c r="H155" s="870" t="str">
        <f t="shared" si="186"/>
        <v/>
      </c>
      <c r="I155" s="870" t="str">
        <f t="shared" si="186"/>
        <v/>
      </c>
      <c r="J155" s="870" t="str">
        <f t="shared" si="186"/>
        <v/>
      </c>
      <c r="K155" s="870" t="str">
        <f t="shared" si="186"/>
        <v/>
      </c>
      <c r="L155" s="870" t="str">
        <f t="shared" si="186"/>
        <v/>
      </c>
      <c r="M155" s="870" t="str">
        <f t="shared" si="186"/>
        <v/>
      </c>
      <c r="N155" s="870" t="str">
        <f t="shared" si="186"/>
        <v/>
      </c>
      <c r="O155" s="870" t="str">
        <f t="shared" si="186"/>
        <v/>
      </c>
      <c r="P155" s="870" t="str">
        <f t="shared" si="186"/>
        <v/>
      </c>
      <c r="Q155" s="870" t="str">
        <f t="shared" si="186"/>
        <v/>
      </c>
      <c r="R155" s="870" t="str">
        <f t="shared" si="186"/>
        <v/>
      </c>
      <c r="S155" s="870" t="str">
        <f t="shared" si="186"/>
        <v/>
      </c>
      <c r="T155" s="870" t="str">
        <f t="shared" si="186"/>
        <v/>
      </c>
      <c r="U155" s="870" t="str">
        <f t="shared" si="186"/>
        <v/>
      </c>
      <c r="V155" s="870" t="str">
        <f t="shared" si="186"/>
        <v/>
      </c>
      <c r="W155" s="870" t="str">
        <f t="shared" si="186"/>
        <v/>
      </c>
      <c r="X155" s="870" t="str">
        <f t="shared" si="186"/>
        <v/>
      </c>
      <c r="Y155" s="870" t="str">
        <f t="shared" si="186"/>
        <v/>
      </c>
      <c r="Z155" s="870" t="str">
        <f t="shared" si="186"/>
        <v/>
      </c>
      <c r="AA155" s="870" t="str">
        <f t="shared" si="186"/>
        <v/>
      </c>
      <c r="AB155" s="870" t="str">
        <f t="shared" si="186"/>
        <v/>
      </c>
      <c r="AC155" s="870" t="str">
        <f t="shared" si="186"/>
        <v/>
      </c>
      <c r="AD155" s="870" t="str">
        <f t="shared" si="186"/>
        <v/>
      </c>
      <c r="AE155" s="870" t="str">
        <f t="shared" si="186"/>
        <v/>
      </c>
      <c r="AF155" s="870" t="str">
        <f t="shared" si="186"/>
        <v/>
      </c>
      <c r="AG155" s="870" t="str">
        <f t="shared" si="186"/>
        <v/>
      </c>
      <c r="AH155" s="870" t="str">
        <f t="shared" si="186"/>
        <v/>
      </c>
      <c r="AI155" s="870" t="str">
        <f t="shared" si="186"/>
        <v/>
      </c>
      <c r="AJ155" s="870" t="str">
        <f t="shared" si="186"/>
        <v/>
      </c>
      <c r="AK155" s="870" t="str">
        <f t="shared" ref="AK155:BP155" si="187">IF(LEFT(AK9,1)="3",$BY155,"")</f>
        <v/>
      </c>
      <c r="AL155" s="870" t="str">
        <f t="shared" si="187"/>
        <v/>
      </c>
      <c r="AM155" s="870" t="str">
        <f t="shared" si="187"/>
        <v/>
      </c>
      <c r="AN155" s="870" t="str">
        <f t="shared" si="187"/>
        <v/>
      </c>
      <c r="AO155" s="870" t="str">
        <f t="shared" si="187"/>
        <v/>
      </c>
      <c r="AP155" s="870" t="str">
        <f t="shared" si="187"/>
        <v/>
      </c>
      <c r="AQ155" s="870" t="str">
        <f t="shared" si="187"/>
        <v/>
      </c>
      <c r="AR155" s="870" t="str">
        <f t="shared" si="187"/>
        <v/>
      </c>
      <c r="AS155" s="870" t="str">
        <f t="shared" si="187"/>
        <v/>
      </c>
      <c r="AT155" s="870" t="str">
        <f t="shared" si="187"/>
        <v/>
      </c>
      <c r="AU155" s="870" t="str">
        <f t="shared" si="187"/>
        <v/>
      </c>
      <c r="AV155" s="870" t="str">
        <f t="shared" si="187"/>
        <v/>
      </c>
      <c r="AW155" s="870" t="str">
        <f t="shared" si="187"/>
        <v/>
      </c>
      <c r="AX155" s="870" t="str">
        <f t="shared" si="187"/>
        <v/>
      </c>
      <c r="AY155" s="870" t="str">
        <f t="shared" si="187"/>
        <v/>
      </c>
      <c r="AZ155" s="870" t="str">
        <f t="shared" si="187"/>
        <v/>
      </c>
      <c r="BA155" s="870" t="str">
        <f t="shared" si="187"/>
        <v/>
      </c>
      <c r="BB155" s="870" t="str">
        <f t="shared" si="187"/>
        <v/>
      </c>
      <c r="BC155" s="870" t="str">
        <f t="shared" si="187"/>
        <v/>
      </c>
      <c r="BD155" s="870" t="str">
        <f t="shared" si="187"/>
        <v/>
      </c>
      <c r="BE155" s="870" t="str">
        <f t="shared" si="187"/>
        <v/>
      </c>
      <c r="BF155" s="870" t="str">
        <f t="shared" si="187"/>
        <v/>
      </c>
      <c r="BG155" s="870" t="str">
        <f t="shared" si="187"/>
        <v/>
      </c>
      <c r="BH155" s="870" t="str">
        <f t="shared" si="187"/>
        <v/>
      </c>
      <c r="BI155" s="870" t="str">
        <f t="shared" si="187"/>
        <v/>
      </c>
      <c r="BJ155" s="870" t="str">
        <f t="shared" si="187"/>
        <v/>
      </c>
      <c r="BK155" s="870" t="str">
        <f t="shared" si="187"/>
        <v/>
      </c>
      <c r="BL155" s="870" t="str">
        <f t="shared" si="187"/>
        <v/>
      </c>
      <c r="BM155" s="870" t="str">
        <f t="shared" si="187"/>
        <v/>
      </c>
      <c r="BN155" s="870" t="str">
        <f t="shared" si="187"/>
        <v/>
      </c>
      <c r="BO155" s="870" t="str">
        <f t="shared" si="187"/>
        <v/>
      </c>
      <c r="BP155" s="870" t="str">
        <f t="shared" si="187"/>
        <v/>
      </c>
      <c r="BQ155" s="870" t="str">
        <f t="shared" ref="BQ155:BV155" si="188">IF(LEFT(BQ9,1)="3",$BY155,"")</f>
        <v/>
      </c>
      <c r="BR155" s="870" t="str">
        <f t="shared" si="188"/>
        <v/>
      </c>
      <c r="BS155" s="870" t="str">
        <f t="shared" si="188"/>
        <v/>
      </c>
      <c r="BT155" s="870" t="str">
        <f t="shared" si="188"/>
        <v/>
      </c>
      <c r="BU155" s="870" t="str">
        <f t="shared" si="188"/>
        <v/>
      </c>
      <c r="BV155" s="870" t="str">
        <f t="shared" si="188"/>
        <v/>
      </c>
      <c r="BW155" s="492"/>
    </row>
    <row r="156" spans="1:75" ht="13.5">
      <c r="A156" s="158"/>
      <c r="B156" s="484"/>
      <c r="C156" s="457" t="s">
        <v>137</v>
      </c>
      <c r="D156" s="476" t="s">
        <v>215</v>
      </c>
      <c r="E156" s="497">
        <f ca="1">SUMIF(シート⑤!$CF$8:$CF$77,E$7,シート⑤!$CG$8:$CG$77)</f>
        <v>0</v>
      </c>
      <c r="F156" s="497">
        <f ca="1">SUMIF(シート⑤!$CF$8:$CF$77,F$7,シート⑤!$CG$8:$CG$77)</f>
        <v>0</v>
      </c>
      <c r="G156" s="497">
        <f ca="1">SUMIF(シート⑤!$CF$8:$CF$77,G$7,シート⑤!$CG$8:$CG$77)</f>
        <v>0</v>
      </c>
      <c r="H156" s="497">
        <f ca="1">SUMIF(シート⑤!$CF$8:$CF$77,H$7,シート⑤!$CG$8:$CG$77)</f>
        <v>0</v>
      </c>
      <c r="I156" s="497">
        <f ca="1">SUMIF(シート⑤!$CF$8:$CF$77,I$7,シート⑤!$CG$8:$CG$77)</f>
        <v>0</v>
      </c>
      <c r="J156" s="497">
        <f ca="1">SUMIF(シート⑤!$CF$8:$CF$77,J$7,シート⑤!$CG$8:$CG$77)</f>
        <v>0</v>
      </c>
      <c r="K156" s="497">
        <f ca="1">SUMIF(シート⑤!$CF$8:$CF$77,K$7,シート⑤!$CG$8:$CG$77)</f>
        <v>0</v>
      </c>
      <c r="L156" s="497">
        <f ca="1">SUMIF(シート⑤!$CF$8:$CF$77,L$7,シート⑤!$CG$8:$CG$77)</f>
        <v>0</v>
      </c>
      <c r="M156" s="497">
        <f ca="1">SUMIF(シート⑤!$CF$8:$CF$77,M$7,シート⑤!$CG$8:$CG$77)</f>
        <v>0</v>
      </c>
      <c r="N156" s="497">
        <f ca="1">SUMIF(シート⑤!$CF$8:$CF$77,N$7,シート⑤!$CG$8:$CG$77)</f>
        <v>0</v>
      </c>
      <c r="O156" s="497">
        <f ca="1">SUMIF(シート⑤!$CF$8:$CF$77,O$7,シート⑤!$CG$8:$CG$77)</f>
        <v>0</v>
      </c>
      <c r="P156" s="497">
        <f ca="1">SUMIF(シート⑤!$CF$8:$CF$77,P$7,シート⑤!$CG$8:$CG$77)</f>
        <v>0</v>
      </c>
      <c r="Q156" s="497">
        <f ca="1">SUMIF(シート⑤!$CF$8:$CF$77,Q$7,シート⑤!$CG$8:$CG$77)</f>
        <v>0</v>
      </c>
      <c r="R156" s="497">
        <f ca="1">SUMIF(シート⑤!$CF$8:$CF$77,R$7,シート⑤!$CG$8:$CG$77)</f>
        <v>0</v>
      </c>
      <c r="S156" s="497">
        <f ca="1">SUMIF(シート⑤!$CF$8:$CF$77,S$7,シート⑤!$CG$8:$CG$77)</f>
        <v>0</v>
      </c>
      <c r="T156" s="497">
        <f ca="1">SUMIF(シート⑤!$CF$8:$CF$77,T$7,シート⑤!$CG$8:$CG$77)</f>
        <v>0</v>
      </c>
      <c r="U156" s="497">
        <f ca="1">SUMIF(シート⑤!$CF$8:$CF$77,U$7,シート⑤!$CG$8:$CG$77)</f>
        <v>0</v>
      </c>
      <c r="V156" s="497">
        <f ca="1">SUMIF(シート⑤!$CF$8:$CF$77,V$7,シート⑤!$CG$8:$CG$77)</f>
        <v>0</v>
      </c>
      <c r="W156" s="497">
        <f ca="1">SUMIF(シート⑤!$CF$8:$CF$77,W$7,シート⑤!$CG$8:$CG$77)</f>
        <v>0</v>
      </c>
      <c r="X156" s="497">
        <f ca="1">SUMIF(シート⑤!$CF$8:$CF$77,X$7,シート⑤!$CG$8:$CG$77)</f>
        <v>0</v>
      </c>
      <c r="Y156" s="497">
        <f ca="1">SUMIF(シート⑤!$CF$8:$CF$77,Y$7,シート⑤!$CG$8:$CG$77)</f>
        <v>0</v>
      </c>
      <c r="Z156" s="497">
        <f ca="1">SUMIF(シート⑤!$CF$8:$CF$77,Z$7,シート⑤!$CG$8:$CG$77)</f>
        <v>0</v>
      </c>
      <c r="AA156" s="497">
        <f ca="1">SUMIF(シート⑤!$CF$8:$CF$77,AA$7,シート⑤!$CG$8:$CG$77)</f>
        <v>0</v>
      </c>
      <c r="AB156" s="497">
        <f ca="1">SUMIF(シート⑤!$CF$8:$CF$77,AB$7,シート⑤!$CG$8:$CG$77)</f>
        <v>0</v>
      </c>
      <c r="AC156" s="497">
        <f ca="1">SUMIF(シート⑤!$CF$8:$CF$77,AC$7,シート⑤!$CG$8:$CG$77)</f>
        <v>0</v>
      </c>
      <c r="AD156" s="497">
        <f ca="1">SUMIF(シート⑤!$CF$8:$CF$77,AD$7,シート⑤!$CG$8:$CG$77)</f>
        <v>0</v>
      </c>
      <c r="AE156" s="497">
        <f ca="1">SUMIF(シート⑤!$CF$8:$CF$77,AE$7,シート⑤!$CG$8:$CG$77)</f>
        <v>0</v>
      </c>
      <c r="AF156" s="497">
        <f ca="1">SUMIF(シート⑤!$CF$8:$CF$77,AF$7,シート⑤!$CG$8:$CG$77)</f>
        <v>0</v>
      </c>
      <c r="AG156" s="497">
        <f ca="1">SUMIF(シート⑤!$CF$8:$CF$77,AG$7,シート⑤!$CG$8:$CG$77)</f>
        <v>0</v>
      </c>
      <c r="AH156" s="497">
        <f ca="1">SUMIF(シート⑤!$CF$8:$CF$77,AH$7,シート⑤!$CG$8:$CG$77)</f>
        <v>0</v>
      </c>
      <c r="AI156" s="497">
        <f ca="1">SUMIF(シート⑤!$CF$8:$CF$77,AI$7,シート⑤!$CG$8:$CG$77)</f>
        <v>0</v>
      </c>
      <c r="AJ156" s="497">
        <f ca="1">SUMIF(シート⑤!$CF$8:$CF$77,AJ$7,シート⑤!$CG$8:$CG$77)</f>
        <v>0</v>
      </c>
      <c r="AK156" s="497">
        <f ca="1">SUMIF(シート⑤!$CF$8:$CF$77,AK$7,シート⑤!$CG$8:$CG$77)</f>
        <v>0</v>
      </c>
      <c r="AL156" s="497">
        <f ca="1">SUMIF(シート⑤!$CF$8:$CF$77,AL$7,シート⑤!$CG$8:$CG$77)</f>
        <v>0</v>
      </c>
      <c r="AM156" s="497">
        <f ca="1">SUMIF(シート⑤!$CF$8:$CF$77,AM$7,シート⑤!$CG$8:$CG$77)</f>
        <v>0</v>
      </c>
      <c r="AN156" s="497">
        <f ca="1">SUMIF(シート⑤!$CF$8:$CF$77,AN$7,シート⑤!$CG$8:$CG$77)</f>
        <v>0</v>
      </c>
      <c r="AO156" s="497">
        <f ca="1">SUMIF(シート⑤!$CF$8:$CF$77,AO$7,シート⑤!$CG$8:$CG$77)</f>
        <v>0</v>
      </c>
      <c r="AP156" s="497">
        <f ca="1">SUMIF(シート⑤!$CF$8:$CF$77,AP$7,シート⑤!$CG$8:$CG$77)</f>
        <v>0</v>
      </c>
      <c r="AQ156" s="497">
        <f ca="1">SUMIF(シート⑤!$CF$8:$CF$77,AQ$7,シート⑤!$CG$8:$CG$77)</f>
        <v>0</v>
      </c>
      <c r="AR156" s="497">
        <f ca="1">SUMIF(シート⑤!$CF$8:$CF$77,AR$7,シート⑤!$CG$8:$CG$77)</f>
        <v>0</v>
      </c>
      <c r="AS156" s="497">
        <f ca="1">SUMIF(シート⑤!$CF$8:$CF$77,AS$7,シート⑤!$CG$8:$CG$77)</f>
        <v>0</v>
      </c>
      <c r="AT156" s="497">
        <f ca="1">SUMIF(シート⑤!$CF$8:$CF$77,AT$7,シート⑤!$CG$8:$CG$77)</f>
        <v>0</v>
      </c>
      <c r="AU156" s="497">
        <f ca="1">SUMIF(シート⑤!$CF$8:$CF$77,AU$7,シート⑤!$CG$8:$CG$77)</f>
        <v>0</v>
      </c>
      <c r="AV156" s="497">
        <f ca="1">SUMIF(シート⑤!$CF$8:$CF$77,AV$7,シート⑤!$CG$8:$CG$77)</f>
        <v>0</v>
      </c>
      <c r="AW156" s="497">
        <f ca="1">SUMIF(シート⑤!$CF$8:$CF$77,AW$7,シート⑤!$CG$8:$CG$77)</f>
        <v>0</v>
      </c>
      <c r="AX156" s="497">
        <f ca="1">SUMIF(シート⑤!$CF$8:$CF$77,AX$7,シート⑤!$CG$8:$CG$77)</f>
        <v>0</v>
      </c>
      <c r="AY156" s="497">
        <f ca="1">SUMIF(シート⑤!$CF$8:$CF$77,AY$7,シート⑤!$CG$8:$CG$77)</f>
        <v>0</v>
      </c>
      <c r="AZ156" s="497">
        <f ca="1">SUMIF(シート⑤!$CF$8:$CF$77,AZ$7,シート⑤!$CG$8:$CG$77)</f>
        <v>0</v>
      </c>
      <c r="BA156" s="497">
        <f ca="1">SUMIF(シート⑤!$CF$8:$CF$77,BA$7,シート⑤!$CG$8:$CG$77)</f>
        <v>0</v>
      </c>
      <c r="BB156" s="497">
        <f ca="1">SUMIF(シート⑤!$CF$8:$CF$77,BB$7,シート⑤!$CG$8:$CG$77)</f>
        <v>0</v>
      </c>
      <c r="BC156" s="497">
        <f ca="1">SUMIF(シート⑤!$CF$8:$CF$77,BC$7,シート⑤!$CG$8:$CG$77)</f>
        <v>0</v>
      </c>
      <c r="BD156" s="497">
        <f ca="1">SUMIF(シート⑤!$CF$8:$CF$77,BD$7,シート⑤!$CG$8:$CG$77)</f>
        <v>0</v>
      </c>
      <c r="BE156" s="497">
        <f ca="1">SUMIF(シート⑤!$CF$8:$CF$77,BE$7,シート⑤!$CG$8:$CG$77)</f>
        <v>0</v>
      </c>
      <c r="BF156" s="497">
        <f ca="1">SUMIF(シート⑤!$CF$8:$CF$77,BF$7,シート⑤!$CG$8:$CG$77)</f>
        <v>0</v>
      </c>
      <c r="BG156" s="497">
        <f ca="1">SUMIF(シート⑤!$CF$8:$CF$77,BG$7,シート⑤!$CG$8:$CG$77)</f>
        <v>0</v>
      </c>
      <c r="BH156" s="497">
        <f ca="1">SUMIF(シート⑤!$CF$8:$CF$77,BH$7,シート⑤!$CG$8:$CG$77)</f>
        <v>0</v>
      </c>
      <c r="BI156" s="497">
        <f ca="1">SUMIF(シート⑤!$CF$8:$CF$77,BI$7,シート⑤!$CG$8:$CG$77)</f>
        <v>0</v>
      </c>
      <c r="BJ156" s="497">
        <f ca="1">SUMIF(シート⑤!$CF$8:$CF$77,BJ$7,シート⑤!$CG$8:$CG$77)</f>
        <v>0</v>
      </c>
      <c r="BK156" s="497">
        <f ca="1">SUMIF(シート⑤!$CF$8:$CF$77,BK$7,シート⑤!$CG$8:$CG$77)</f>
        <v>0</v>
      </c>
      <c r="BL156" s="497">
        <f ca="1">SUMIF(シート⑤!$CF$8:$CF$77,BL$7,シート⑤!$CG$8:$CG$77)</f>
        <v>0</v>
      </c>
      <c r="BM156" s="497">
        <f ca="1">SUMIF(シート⑤!$CF$8:$CF$77,BM$7,シート⑤!$CG$8:$CG$77)</f>
        <v>0</v>
      </c>
      <c r="BN156" s="497">
        <f ca="1">SUMIF(シート⑤!$CF$8:$CF$77,BN$7,シート⑤!$CG$8:$CG$77)</f>
        <v>0</v>
      </c>
      <c r="BO156" s="497">
        <f ca="1">SUMIF(シート⑤!$CF$8:$CF$77,BO$7,シート⑤!$CG$8:$CG$77)</f>
        <v>0</v>
      </c>
      <c r="BP156" s="497">
        <f ca="1">SUMIF(シート⑤!$CF$8:$CF$77,BP$7,シート⑤!$CG$8:$CG$77)</f>
        <v>0</v>
      </c>
      <c r="BQ156" s="497">
        <f ca="1">SUMIF(シート⑤!$CF$8:$CF$77,BQ$7,シート⑤!$CG$8:$CG$77)</f>
        <v>0</v>
      </c>
      <c r="BR156" s="497">
        <f ca="1">SUMIF(シート⑤!$CF$8:$CF$77,BR$7,シート⑤!$CG$8:$CG$77)</f>
        <v>0</v>
      </c>
      <c r="BS156" s="497">
        <f ca="1">SUMIF(シート⑤!$CF$8:$CF$77,BS$7,シート⑤!$CG$8:$CG$77)</f>
        <v>0</v>
      </c>
      <c r="BT156" s="497">
        <f ca="1">SUMIF(シート⑤!$CF$8:$CF$77,BT$7,シート⑤!$CG$8:$CG$77)</f>
        <v>0</v>
      </c>
      <c r="BU156" s="497">
        <f ca="1">SUMIF(シート⑤!$CF$8:$CF$77,BU$7,シート⑤!$CG$8:$CG$77)</f>
        <v>0</v>
      </c>
      <c r="BV156" s="497">
        <f ca="1">SUMIF(シート⑤!$CF$8:$CF$77,BV$7,シート⑤!$CG$8:$CG$77)</f>
        <v>0</v>
      </c>
      <c r="BW156" s="498"/>
    </row>
    <row r="157" spans="1:75" ht="13.5">
      <c r="A157" s="216"/>
      <c r="B157" s="484"/>
      <c r="C157" s="457" t="s">
        <v>139</v>
      </c>
      <c r="D157" s="476" t="s">
        <v>215</v>
      </c>
      <c r="E157" s="497">
        <f ca="1">SUMIF(シート⑤!$CK$8:$CK$77,E$7,シート⑤!$CL$8:$CL$77)</f>
        <v>0</v>
      </c>
      <c r="F157" s="497">
        <f ca="1">SUMIF(シート⑤!$CK$8:$CK$77,F$7,シート⑤!$CL$8:$CL$77)</f>
        <v>0</v>
      </c>
      <c r="G157" s="497">
        <f ca="1">SUMIF(シート⑤!$CK$8:$CK$77,G$7,シート⑤!$CL$8:$CL$77)</f>
        <v>0</v>
      </c>
      <c r="H157" s="497">
        <f ca="1">SUMIF(シート⑤!$CK$8:$CK$77,H$7,シート⑤!$CL$8:$CL$77)</f>
        <v>0</v>
      </c>
      <c r="I157" s="497">
        <f ca="1">SUMIF(シート⑤!$CK$8:$CK$77,I$7,シート⑤!$CL$8:$CL$77)</f>
        <v>0</v>
      </c>
      <c r="J157" s="497">
        <f ca="1">SUMIF(シート⑤!$CK$8:$CK$77,J$7,シート⑤!$CL$8:$CL$77)</f>
        <v>0</v>
      </c>
      <c r="K157" s="497">
        <f ca="1">SUMIF(シート⑤!$CK$8:$CK$77,K$7,シート⑤!$CL$8:$CL$77)</f>
        <v>0</v>
      </c>
      <c r="L157" s="497">
        <f ca="1">SUMIF(シート⑤!$CK$8:$CK$77,L$7,シート⑤!$CL$8:$CL$77)</f>
        <v>0</v>
      </c>
      <c r="M157" s="497">
        <f ca="1">SUMIF(シート⑤!$CK$8:$CK$77,M$7,シート⑤!$CL$8:$CL$77)</f>
        <v>0</v>
      </c>
      <c r="N157" s="497">
        <f ca="1">SUMIF(シート⑤!$CK$8:$CK$77,N$7,シート⑤!$CL$8:$CL$77)</f>
        <v>0</v>
      </c>
      <c r="O157" s="497">
        <f ca="1">SUMIF(シート⑤!$CK$8:$CK$77,O$7,シート⑤!$CL$8:$CL$77)</f>
        <v>0</v>
      </c>
      <c r="P157" s="497">
        <f ca="1">SUMIF(シート⑤!$CK$8:$CK$77,P$7,シート⑤!$CL$8:$CL$77)</f>
        <v>0</v>
      </c>
      <c r="Q157" s="497">
        <f ca="1">SUMIF(シート⑤!$CK$8:$CK$77,Q$7,シート⑤!$CL$8:$CL$77)</f>
        <v>0</v>
      </c>
      <c r="R157" s="497">
        <f ca="1">SUMIF(シート⑤!$CK$8:$CK$77,R$7,シート⑤!$CL$8:$CL$77)</f>
        <v>0</v>
      </c>
      <c r="S157" s="497">
        <f ca="1">SUMIF(シート⑤!$CK$8:$CK$77,S$7,シート⑤!$CL$8:$CL$77)</f>
        <v>0</v>
      </c>
      <c r="T157" s="497">
        <f ca="1">SUMIF(シート⑤!$CK$8:$CK$77,T$7,シート⑤!$CL$8:$CL$77)</f>
        <v>0</v>
      </c>
      <c r="U157" s="497">
        <f ca="1">SUMIF(シート⑤!$CK$8:$CK$77,U$7,シート⑤!$CL$8:$CL$77)</f>
        <v>0</v>
      </c>
      <c r="V157" s="497">
        <f ca="1">SUMIF(シート⑤!$CK$8:$CK$77,V$7,シート⑤!$CL$8:$CL$77)</f>
        <v>0</v>
      </c>
      <c r="W157" s="497">
        <f ca="1">SUMIF(シート⑤!$CK$8:$CK$77,W$7,シート⑤!$CL$8:$CL$77)</f>
        <v>0</v>
      </c>
      <c r="X157" s="497">
        <f ca="1">SUMIF(シート⑤!$CK$8:$CK$77,X$7,シート⑤!$CL$8:$CL$77)</f>
        <v>0</v>
      </c>
      <c r="Y157" s="497">
        <f ca="1">SUMIF(シート⑤!$CK$8:$CK$77,Y$7,シート⑤!$CL$8:$CL$77)</f>
        <v>0</v>
      </c>
      <c r="Z157" s="497">
        <f ca="1">SUMIF(シート⑤!$CK$8:$CK$77,Z$7,シート⑤!$CL$8:$CL$77)</f>
        <v>0</v>
      </c>
      <c r="AA157" s="497">
        <f ca="1">SUMIF(シート⑤!$CK$8:$CK$77,AA$7,シート⑤!$CL$8:$CL$77)</f>
        <v>0</v>
      </c>
      <c r="AB157" s="497">
        <f ca="1">SUMIF(シート⑤!$CK$8:$CK$77,AB$7,シート⑤!$CL$8:$CL$77)</f>
        <v>0</v>
      </c>
      <c r="AC157" s="497">
        <f ca="1">SUMIF(シート⑤!$CK$8:$CK$77,AC$7,シート⑤!$CL$8:$CL$77)</f>
        <v>0</v>
      </c>
      <c r="AD157" s="497">
        <f ca="1">SUMIF(シート⑤!$CK$8:$CK$77,AD$7,シート⑤!$CL$8:$CL$77)</f>
        <v>0</v>
      </c>
      <c r="AE157" s="497">
        <f ca="1">SUMIF(シート⑤!$CK$8:$CK$77,AE$7,シート⑤!$CL$8:$CL$77)</f>
        <v>0</v>
      </c>
      <c r="AF157" s="497">
        <f ca="1">SUMIF(シート⑤!$CK$8:$CK$77,AF$7,シート⑤!$CL$8:$CL$77)</f>
        <v>0</v>
      </c>
      <c r="AG157" s="497">
        <f ca="1">SUMIF(シート⑤!$CK$8:$CK$77,AG$7,シート⑤!$CL$8:$CL$77)</f>
        <v>0</v>
      </c>
      <c r="AH157" s="497">
        <f ca="1">SUMIF(シート⑤!$CK$8:$CK$77,AH$7,シート⑤!$CL$8:$CL$77)</f>
        <v>0</v>
      </c>
      <c r="AI157" s="497">
        <f ca="1">SUMIF(シート⑤!$CK$8:$CK$77,AI$7,シート⑤!$CL$8:$CL$77)</f>
        <v>0</v>
      </c>
      <c r="AJ157" s="497">
        <f ca="1">SUMIF(シート⑤!$CK$8:$CK$77,AJ$7,シート⑤!$CL$8:$CL$77)</f>
        <v>0</v>
      </c>
      <c r="AK157" s="497">
        <f ca="1">SUMIF(シート⑤!$CK$8:$CK$77,AK$7,シート⑤!$CL$8:$CL$77)</f>
        <v>0</v>
      </c>
      <c r="AL157" s="497">
        <f ca="1">SUMIF(シート⑤!$CK$8:$CK$77,AL$7,シート⑤!$CL$8:$CL$77)</f>
        <v>0</v>
      </c>
      <c r="AM157" s="497">
        <f ca="1">SUMIF(シート⑤!$CK$8:$CK$77,AM$7,シート⑤!$CL$8:$CL$77)</f>
        <v>0</v>
      </c>
      <c r="AN157" s="497">
        <f ca="1">SUMIF(シート⑤!$CK$8:$CK$77,AN$7,シート⑤!$CL$8:$CL$77)</f>
        <v>0</v>
      </c>
      <c r="AO157" s="497">
        <f ca="1">SUMIF(シート⑤!$CK$8:$CK$77,AO$7,シート⑤!$CL$8:$CL$77)</f>
        <v>0</v>
      </c>
      <c r="AP157" s="497">
        <f ca="1">SUMIF(シート⑤!$CK$8:$CK$77,AP$7,シート⑤!$CL$8:$CL$77)</f>
        <v>0</v>
      </c>
      <c r="AQ157" s="497">
        <f ca="1">SUMIF(シート⑤!$CK$8:$CK$77,AQ$7,シート⑤!$CL$8:$CL$77)</f>
        <v>0</v>
      </c>
      <c r="AR157" s="497">
        <f ca="1">SUMIF(シート⑤!$CK$8:$CK$77,AR$7,シート⑤!$CL$8:$CL$77)</f>
        <v>0</v>
      </c>
      <c r="AS157" s="497">
        <f ca="1">SUMIF(シート⑤!$CK$8:$CK$77,AS$7,シート⑤!$CL$8:$CL$77)</f>
        <v>0</v>
      </c>
      <c r="AT157" s="497">
        <f ca="1">SUMIF(シート⑤!$CK$8:$CK$77,AT$7,シート⑤!$CL$8:$CL$77)</f>
        <v>0</v>
      </c>
      <c r="AU157" s="497">
        <f ca="1">SUMIF(シート⑤!$CK$8:$CK$77,AU$7,シート⑤!$CL$8:$CL$77)</f>
        <v>0</v>
      </c>
      <c r="AV157" s="497">
        <f ca="1">SUMIF(シート⑤!$CK$8:$CK$77,AV$7,シート⑤!$CL$8:$CL$77)</f>
        <v>0</v>
      </c>
      <c r="AW157" s="497">
        <f ca="1">SUMIF(シート⑤!$CK$8:$CK$77,AW$7,シート⑤!$CL$8:$CL$77)</f>
        <v>0</v>
      </c>
      <c r="AX157" s="497">
        <f ca="1">SUMIF(シート⑤!$CK$8:$CK$77,AX$7,シート⑤!$CL$8:$CL$77)</f>
        <v>0</v>
      </c>
      <c r="AY157" s="497">
        <f ca="1">SUMIF(シート⑤!$CK$8:$CK$77,AY$7,シート⑤!$CL$8:$CL$77)</f>
        <v>0</v>
      </c>
      <c r="AZ157" s="497">
        <f ca="1">SUMIF(シート⑤!$CK$8:$CK$77,AZ$7,シート⑤!$CL$8:$CL$77)</f>
        <v>0</v>
      </c>
      <c r="BA157" s="497">
        <f ca="1">SUMIF(シート⑤!$CK$8:$CK$77,BA$7,シート⑤!$CL$8:$CL$77)</f>
        <v>0</v>
      </c>
      <c r="BB157" s="497">
        <f ca="1">SUMIF(シート⑤!$CK$8:$CK$77,BB$7,シート⑤!$CL$8:$CL$77)</f>
        <v>0</v>
      </c>
      <c r="BC157" s="497">
        <f ca="1">SUMIF(シート⑤!$CK$8:$CK$77,BC$7,シート⑤!$CL$8:$CL$77)</f>
        <v>0</v>
      </c>
      <c r="BD157" s="497">
        <f ca="1">SUMIF(シート⑤!$CK$8:$CK$77,BD$7,シート⑤!$CL$8:$CL$77)</f>
        <v>0</v>
      </c>
      <c r="BE157" s="497">
        <f ca="1">SUMIF(シート⑤!$CK$8:$CK$77,BE$7,シート⑤!$CL$8:$CL$77)</f>
        <v>0</v>
      </c>
      <c r="BF157" s="497">
        <f ca="1">SUMIF(シート⑤!$CK$8:$CK$77,BF$7,シート⑤!$CL$8:$CL$77)</f>
        <v>0</v>
      </c>
      <c r="BG157" s="497">
        <f ca="1">SUMIF(シート⑤!$CK$8:$CK$77,BG$7,シート⑤!$CL$8:$CL$77)</f>
        <v>0</v>
      </c>
      <c r="BH157" s="497">
        <f ca="1">SUMIF(シート⑤!$CK$8:$CK$77,BH$7,シート⑤!$CL$8:$CL$77)</f>
        <v>0</v>
      </c>
      <c r="BI157" s="497">
        <f ca="1">SUMIF(シート⑤!$CK$8:$CK$77,BI$7,シート⑤!$CL$8:$CL$77)</f>
        <v>0</v>
      </c>
      <c r="BJ157" s="497">
        <f ca="1">SUMIF(シート⑤!$CK$8:$CK$77,BJ$7,シート⑤!$CL$8:$CL$77)</f>
        <v>0</v>
      </c>
      <c r="BK157" s="497">
        <f ca="1">SUMIF(シート⑤!$CK$8:$CK$77,BK$7,シート⑤!$CL$8:$CL$77)</f>
        <v>0</v>
      </c>
      <c r="BL157" s="497">
        <f ca="1">SUMIF(シート⑤!$CK$8:$CK$77,BL$7,シート⑤!$CL$8:$CL$77)</f>
        <v>0</v>
      </c>
      <c r="BM157" s="497">
        <f ca="1">SUMIF(シート⑤!$CK$8:$CK$77,BM$7,シート⑤!$CL$8:$CL$77)</f>
        <v>0</v>
      </c>
      <c r="BN157" s="497">
        <f ca="1">SUMIF(シート⑤!$CK$8:$CK$77,BN$7,シート⑤!$CL$8:$CL$77)</f>
        <v>0</v>
      </c>
      <c r="BO157" s="497">
        <f ca="1">SUMIF(シート⑤!$CK$8:$CK$77,BO$7,シート⑤!$CL$8:$CL$77)</f>
        <v>0</v>
      </c>
      <c r="BP157" s="497">
        <f ca="1">SUMIF(シート⑤!$CK$8:$CK$77,BP$7,シート⑤!$CL$8:$CL$77)</f>
        <v>0</v>
      </c>
      <c r="BQ157" s="497">
        <f ca="1">SUMIF(シート⑤!$CK$8:$CK$77,BQ$7,シート⑤!$CL$8:$CL$77)</f>
        <v>0</v>
      </c>
      <c r="BR157" s="497">
        <f ca="1">SUMIF(シート⑤!$CK$8:$CK$77,BR$7,シート⑤!$CL$8:$CL$77)</f>
        <v>0</v>
      </c>
      <c r="BS157" s="497">
        <f ca="1">SUMIF(シート⑤!$CK$8:$CK$77,BS$7,シート⑤!$CL$8:$CL$77)</f>
        <v>0</v>
      </c>
      <c r="BT157" s="497">
        <f ca="1">SUMIF(シート⑤!$CK$8:$CK$77,BT$7,シート⑤!$CL$8:$CL$77)</f>
        <v>0</v>
      </c>
      <c r="BU157" s="497">
        <f ca="1">SUMIF(シート⑤!$CK$8:$CK$77,BU$7,シート⑤!$CL$8:$CL$77)</f>
        <v>0</v>
      </c>
      <c r="BV157" s="497">
        <f ca="1">SUMIF(シート⑤!$CK$8:$CK$77,BV$7,シート⑤!$CL$8:$CL$77)</f>
        <v>0</v>
      </c>
      <c r="BW157" s="498"/>
    </row>
    <row r="158" spans="1:75" ht="13.5">
      <c r="A158" s="216"/>
      <c r="B158" s="484"/>
      <c r="C158" s="457" t="s">
        <v>140</v>
      </c>
      <c r="D158" s="476" t="s">
        <v>215</v>
      </c>
      <c r="E158" s="497">
        <f ca="1">SUMIF(シート⑤!$CQ$8:$CQ$77,E$7,シート⑤!$CR$8:$CR$77)</f>
        <v>0</v>
      </c>
      <c r="F158" s="497">
        <f ca="1">SUMIF(シート⑤!$CQ$8:$CQ$77,F$7,シート⑤!$CR$8:$CR$77)</f>
        <v>0</v>
      </c>
      <c r="G158" s="497">
        <f ca="1">SUMIF(シート⑤!$CQ$8:$CQ$77,G$7,シート⑤!$CR$8:$CR$77)</f>
        <v>0</v>
      </c>
      <c r="H158" s="497">
        <f ca="1">SUMIF(シート⑤!$CQ$8:$CQ$77,H$7,シート⑤!$CR$8:$CR$77)</f>
        <v>0</v>
      </c>
      <c r="I158" s="497">
        <f ca="1">SUMIF(シート⑤!$CQ$8:$CQ$77,I$7,シート⑤!$CR$8:$CR$77)</f>
        <v>0</v>
      </c>
      <c r="J158" s="497">
        <f ca="1">SUMIF(シート⑤!$CQ$8:$CQ$77,J$7,シート⑤!$CR$8:$CR$77)</f>
        <v>0</v>
      </c>
      <c r="K158" s="497">
        <f ca="1">SUMIF(シート⑤!$CQ$8:$CQ$77,K$7,シート⑤!$CR$8:$CR$77)</f>
        <v>0</v>
      </c>
      <c r="L158" s="497">
        <f ca="1">SUMIF(シート⑤!$CQ$8:$CQ$77,L$7,シート⑤!$CR$8:$CR$77)</f>
        <v>0</v>
      </c>
      <c r="M158" s="497">
        <f ca="1">SUMIF(シート⑤!$CQ$8:$CQ$77,M$7,シート⑤!$CR$8:$CR$77)</f>
        <v>0</v>
      </c>
      <c r="N158" s="497">
        <f ca="1">SUMIF(シート⑤!$CQ$8:$CQ$77,N$7,シート⑤!$CR$8:$CR$77)</f>
        <v>0</v>
      </c>
      <c r="O158" s="497">
        <f ca="1">SUMIF(シート⑤!$CQ$8:$CQ$77,O$7,シート⑤!$CR$8:$CR$77)</f>
        <v>0</v>
      </c>
      <c r="P158" s="497">
        <f ca="1">SUMIF(シート⑤!$CQ$8:$CQ$77,P$7,シート⑤!$CR$8:$CR$77)</f>
        <v>0</v>
      </c>
      <c r="Q158" s="497">
        <f ca="1">SUMIF(シート⑤!$CQ$8:$CQ$77,Q$7,シート⑤!$CR$8:$CR$77)</f>
        <v>0</v>
      </c>
      <c r="R158" s="497">
        <f ca="1">SUMIF(シート⑤!$CQ$8:$CQ$77,R$7,シート⑤!$CR$8:$CR$77)</f>
        <v>0</v>
      </c>
      <c r="S158" s="497">
        <f ca="1">SUMIF(シート⑤!$CQ$8:$CQ$77,S$7,シート⑤!$CR$8:$CR$77)</f>
        <v>0</v>
      </c>
      <c r="T158" s="497">
        <f ca="1">SUMIF(シート⑤!$CQ$8:$CQ$77,T$7,シート⑤!$CR$8:$CR$77)</f>
        <v>0</v>
      </c>
      <c r="U158" s="497">
        <f ca="1">SUMIF(シート⑤!$CQ$8:$CQ$77,U$7,シート⑤!$CR$8:$CR$77)</f>
        <v>0</v>
      </c>
      <c r="V158" s="497">
        <f ca="1">SUMIF(シート⑤!$CQ$8:$CQ$77,V$7,シート⑤!$CR$8:$CR$77)</f>
        <v>0</v>
      </c>
      <c r="W158" s="497">
        <f ca="1">SUMIF(シート⑤!$CQ$8:$CQ$77,W$7,シート⑤!$CR$8:$CR$77)</f>
        <v>0</v>
      </c>
      <c r="X158" s="497">
        <f ca="1">SUMIF(シート⑤!$CQ$8:$CQ$77,X$7,シート⑤!$CR$8:$CR$77)</f>
        <v>0</v>
      </c>
      <c r="Y158" s="497">
        <f ca="1">SUMIF(シート⑤!$CQ$8:$CQ$77,Y$7,シート⑤!$CR$8:$CR$77)</f>
        <v>0</v>
      </c>
      <c r="Z158" s="497">
        <f ca="1">SUMIF(シート⑤!$CQ$8:$CQ$77,Z$7,シート⑤!$CR$8:$CR$77)</f>
        <v>0</v>
      </c>
      <c r="AA158" s="497">
        <f ca="1">SUMIF(シート⑤!$CQ$8:$CQ$77,AA$7,シート⑤!$CR$8:$CR$77)</f>
        <v>0</v>
      </c>
      <c r="AB158" s="497">
        <f ca="1">SUMIF(シート⑤!$CQ$8:$CQ$77,AB$7,シート⑤!$CR$8:$CR$77)</f>
        <v>0</v>
      </c>
      <c r="AC158" s="497">
        <f ca="1">SUMIF(シート⑤!$CQ$8:$CQ$77,AC$7,シート⑤!$CR$8:$CR$77)</f>
        <v>0</v>
      </c>
      <c r="AD158" s="497">
        <f ca="1">SUMIF(シート⑤!$CQ$8:$CQ$77,AD$7,シート⑤!$CR$8:$CR$77)</f>
        <v>0</v>
      </c>
      <c r="AE158" s="497">
        <f ca="1">SUMIF(シート⑤!$CQ$8:$CQ$77,AE$7,シート⑤!$CR$8:$CR$77)</f>
        <v>0</v>
      </c>
      <c r="AF158" s="497">
        <f ca="1">SUMIF(シート⑤!$CQ$8:$CQ$77,AF$7,シート⑤!$CR$8:$CR$77)</f>
        <v>0</v>
      </c>
      <c r="AG158" s="497">
        <f ca="1">SUMIF(シート⑤!$CQ$8:$CQ$77,AG$7,シート⑤!$CR$8:$CR$77)</f>
        <v>0</v>
      </c>
      <c r="AH158" s="497">
        <f ca="1">SUMIF(シート⑤!$CQ$8:$CQ$77,AH$7,シート⑤!$CR$8:$CR$77)</f>
        <v>0</v>
      </c>
      <c r="AI158" s="497">
        <f ca="1">SUMIF(シート⑤!$CQ$8:$CQ$77,AI$7,シート⑤!$CR$8:$CR$77)</f>
        <v>0</v>
      </c>
      <c r="AJ158" s="497">
        <f ca="1">SUMIF(シート⑤!$CQ$8:$CQ$77,AJ$7,シート⑤!$CR$8:$CR$77)</f>
        <v>0</v>
      </c>
      <c r="AK158" s="497">
        <f ca="1">SUMIF(シート⑤!$CQ$8:$CQ$77,AK$7,シート⑤!$CR$8:$CR$77)</f>
        <v>0</v>
      </c>
      <c r="AL158" s="497">
        <f ca="1">SUMIF(シート⑤!$CQ$8:$CQ$77,AL$7,シート⑤!$CR$8:$CR$77)</f>
        <v>0</v>
      </c>
      <c r="AM158" s="497">
        <f ca="1">SUMIF(シート⑤!$CQ$8:$CQ$77,AM$7,シート⑤!$CR$8:$CR$77)</f>
        <v>0</v>
      </c>
      <c r="AN158" s="497">
        <f ca="1">SUMIF(シート⑤!$CQ$8:$CQ$77,AN$7,シート⑤!$CR$8:$CR$77)</f>
        <v>0</v>
      </c>
      <c r="AO158" s="497">
        <f ca="1">SUMIF(シート⑤!$CQ$8:$CQ$77,AO$7,シート⑤!$CR$8:$CR$77)</f>
        <v>0</v>
      </c>
      <c r="AP158" s="497">
        <f ca="1">SUMIF(シート⑤!$CQ$8:$CQ$77,AP$7,シート⑤!$CR$8:$CR$77)</f>
        <v>0</v>
      </c>
      <c r="AQ158" s="497">
        <f ca="1">SUMIF(シート⑤!$CQ$8:$CQ$77,AQ$7,シート⑤!$CR$8:$CR$77)</f>
        <v>0</v>
      </c>
      <c r="AR158" s="497">
        <f ca="1">SUMIF(シート⑤!$CQ$8:$CQ$77,AR$7,シート⑤!$CR$8:$CR$77)</f>
        <v>0</v>
      </c>
      <c r="AS158" s="497">
        <f ca="1">SUMIF(シート⑤!$CQ$8:$CQ$77,AS$7,シート⑤!$CR$8:$CR$77)</f>
        <v>0</v>
      </c>
      <c r="AT158" s="497">
        <f ca="1">SUMIF(シート⑤!$CQ$8:$CQ$77,AT$7,シート⑤!$CR$8:$CR$77)</f>
        <v>0</v>
      </c>
      <c r="AU158" s="497">
        <f ca="1">SUMIF(シート⑤!$CQ$8:$CQ$77,AU$7,シート⑤!$CR$8:$CR$77)</f>
        <v>0</v>
      </c>
      <c r="AV158" s="497">
        <f ca="1">SUMIF(シート⑤!$CQ$8:$CQ$77,AV$7,シート⑤!$CR$8:$CR$77)</f>
        <v>0</v>
      </c>
      <c r="AW158" s="497">
        <f ca="1">SUMIF(シート⑤!$CQ$8:$CQ$77,AW$7,シート⑤!$CR$8:$CR$77)</f>
        <v>0</v>
      </c>
      <c r="AX158" s="497">
        <f ca="1">SUMIF(シート⑤!$CQ$8:$CQ$77,AX$7,シート⑤!$CR$8:$CR$77)</f>
        <v>0</v>
      </c>
      <c r="AY158" s="497">
        <f ca="1">SUMIF(シート⑤!$CQ$8:$CQ$77,AY$7,シート⑤!$CR$8:$CR$77)</f>
        <v>0</v>
      </c>
      <c r="AZ158" s="497">
        <f ca="1">SUMIF(シート⑤!$CQ$8:$CQ$77,AZ$7,シート⑤!$CR$8:$CR$77)</f>
        <v>0</v>
      </c>
      <c r="BA158" s="497">
        <f ca="1">SUMIF(シート⑤!$CQ$8:$CQ$77,BA$7,シート⑤!$CR$8:$CR$77)</f>
        <v>0</v>
      </c>
      <c r="BB158" s="497">
        <f ca="1">SUMIF(シート⑤!$CQ$8:$CQ$77,BB$7,シート⑤!$CR$8:$CR$77)</f>
        <v>0</v>
      </c>
      <c r="BC158" s="497">
        <f ca="1">SUMIF(シート⑤!$CQ$8:$CQ$77,BC$7,シート⑤!$CR$8:$CR$77)</f>
        <v>0</v>
      </c>
      <c r="BD158" s="497">
        <f ca="1">SUMIF(シート⑤!$CQ$8:$CQ$77,BD$7,シート⑤!$CR$8:$CR$77)</f>
        <v>0</v>
      </c>
      <c r="BE158" s="497">
        <f ca="1">SUMIF(シート⑤!$CQ$8:$CQ$77,BE$7,シート⑤!$CR$8:$CR$77)</f>
        <v>0</v>
      </c>
      <c r="BF158" s="497">
        <f ca="1">SUMIF(シート⑤!$CQ$8:$CQ$77,BF$7,シート⑤!$CR$8:$CR$77)</f>
        <v>0</v>
      </c>
      <c r="BG158" s="497">
        <f ca="1">SUMIF(シート⑤!$CQ$8:$CQ$77,BG$7,シート⑤!$CR$8:$CR$77)</f>
        <v>0</v>
      </c>
      <c r="BH158" s="497">
        <f ca="1">SUMIF(シート⑤!$CQ$8:$CQ$77,BH$7,シート⑤!$CR$8:$CR$77)</f>
        <v>0</v>
      </c>
      <c r="BI158" s="497">
        <f ca="1">SUMIF(シート⑤!$CQ$8:$CQ$77,BI$7,シート⑤!$CR$8:$CR$77)</f>
        <v>0</v>
      </c>
      <c r="BJ158" s="497">
        <f ca="1">SUMIF(シート⑤!$CQ$8:$CQ$77,BJ$7,シート⑤!$CR$8:$CR$77)</f>
        <v>0</v>
      </c>
      <c r="BK158" s="497">
        <f ca="1">SUMIF(シート⑤!$CQ$8:$CQ$77,BK$7,シート⑤!$CR$8:$CR$77)</f>
        <v>0</v>
      </c>
      <c r="BL158" s="497">
        <f ca="1">SUMIF(シート⑤!$CQ$8:$CQ$77,BL$7,シート⑤!$CR$8:$CR$77)</f>
        <v>0</v>
      </c>
      <c r="BM158" s="497">
        <f ca="1">SUMIF(シート⑤!$CQ$8:$CQ$77,BM$7,シート⑤!$CR$8:$CR$77)</f>
        <v>0</v>
      </c>
      <c r="BN158" s="497">
        <f ca="1">SUMIF(シート⑤!$CQ$8:$CQ$77,BN$7,シート⑤!$CR$8:$CR$77)</f>
        <v>0</v>
      </c>
      <c r="BO158" s="497">
        <f ca="1">SUMIF(シート⑤!$CQ$8:$CQ$77,BO$7,シート⑤!$CR$8:$CR$77)</f>
        <v>0</v>
      </c>
      <c r="BP158" s="497">
        <f ca="1">SUMIF(シート⑤!$CQ$8:$CQ$77,BP$7,シート⑤!$CR$8:$CR$77)</f>
        <v>0</v>
      </c>
      <c r="BQ158" s="497">
        <f ca="1">SUMIF(シート⑤!$CQ$8:$CQ$77,BQ$7,シート⑤!$CR$8:$CR$77)</f>
        <v>0</v>
      </c>
      <c r="BR158" s="497">
        <f ca="1">SUMIF(シート⑤!$CQ$8:$CQ$77,BR$7,シート⑤!$CR$8:$CR$77)</f>
        <v>0</v>
      </c>
      <c r="BS158" s="497">
        <f ca="1">SUMIF(シート⑤!$CQ$8:$CQ$77,BS$7,シート⑤!$CR$8:$CR$77)</f>
        <v>0</v>
      </c>
      <c r="BT158" s="497">
        <f ca="1">SUMIF(シート⑤!$CQ$8:$CQ$77,BT$7,シート⑤!$CR$8:$CR$77)</f>
        <v>0</v>
      </c>
      <c r="BU158" s="497">
        <f ca="1">SUMIF(シート⑤!$CQ$8:$CQ$77,BU$7,シート⑤!$CR$8:$CR$77)</f>
        <v>0</v>
      </c>
      <c r="BV158" s="497">
        <f ca="1">SUMIF(シート⑤!$CQ$8:$CQ$77,BV$7,シート⑤!$CR$8:$CR$77)</f>
        <v>0</v>
      </c>
      <c r="BW158" s="498"/>
    </row>
    <row r="159" spans="1:75" ht="13.5">
      <c r="A159" s="216"/>
      <c r="B159" s="484"/>
      <c r="C159" s="457" t="s">
        <v>142</v>
      </c>
      <c r="D159" s="476" t="s">
        <v>215</v>
      </c>
      <c r="E159" s="497">
        <f ca="1">SUMIF(シート⑤!$CV$8:$CV$77,E$7,シート⑤!$CW$8:$CW$77)</f>
        <v>0</v>
      </c>
      <c r="F159" s="497">
        <f ca="1">SUMIF(シート⑤!$CV$8:$CV$77,F$7,シート⑤!$CW$8:$CW$77)</f>
        <v>0</v>
      </c>
      <c r="G159" s="497">
        <f ca="1">SUMIF(シート⑤!$CV$8:$CV$77,G$7,シート⑤!$CW$8:$CW$77)</f>
        <v>0</v>
      </c>
      <c r="H159" s="497">
        <f ca="1">SUMIF(シート⑤!$CV$8:$CV$77,H$7,シート⑤!$CW$8:$CW$77)</f>
        <v>0</v>
      </c>
      <c r="I159" s="497">
        <f ca="1">SUMIF(シート⑤!$CV$8:$CV$77,I$7,シート⑤!$CW$8:$CW$77)</f>
        <v>0</v>
      </c>
      <c r="J159" s="497">
        <f ca="1">SUMIF(シート⑤!$CV$8:$CV$77,J$7,シート⑤!$CW$8:$CW$77)</f>
        <v>0</v>
      </c>
      <c r="K159" s="497">
        <f ca="1">SUMIF(シート⑤!$CV$8:$CV$77,K$7,シート⑤!$CW$8:$CW$77)</f>
        <v>0</v>
      </c>
      <c r="L159" s="497">
        <f ca="1">SUMIF(シート⑤!$CV$8:$CV$77,L$7,シート⑤!$CW$8:$CW$77)</f>
        <v>0</v>
      </c>
      <c r="M159" s="497">
        <f ca="1">SUMIF(シート⑤!$CV$8:$CV$77,M$7,シート⑤!$CW$8:$CW$77)</f>
        <v>0</v>
      </c>
      <c r="N159" s="497">
        <f ca="1">SUMIF(シート⑤!$CV$8:$CV$77,N$7,シート⑤!$CW$8:$CW$77)</f>
        <v>0</v>
      </c>
      <c r="O159" s="497">
        <f ca="1">SUMIF(シート⑤!$CV$8:$CV$77,O$7,シート⑤!$CW$8:$CW$77)</f>
        <v>0</v>
      </c>
      <c r="P159" s="497">
        <f ca="1">SUMIF(シート⑤!$CV$8:$CV$77,P$7,シート⑤!$CW$8:$CW$77)</f>
        <v>0</v>
      </c>
      <c r="Q159" s="497">
        <f ca="1">SUMIF(シート⑤!$CV$8:$CV$77,Q$7,シート⑤!$CW$8:$CW$77)</f>
        <v>0</v>
      </c>
      <c r="R159" s="497">
        <f ca="1">SUMIF(シート⑤!$CV$8:$CV$77,R$7,シート⑤!$CW$8:$CW$77)</f>
        <v>0</v>
      </c>
      <c r="S159" s="497">
        <f ca="1">SUMIF(シート⑤!$CV$8:$CV$77,S$7,シート⑤!$CW$8:$CW$77)</f>
        <v>0</v>
      </c>
      <c r="T159" s="497">
        <f ca="1">SUMIF(シート⑤!$CV$8:$CV$77,T$7,シート⑤!$CW$8:$CW$77)</f>
        <v>0</v>
      </c>
      <c r="U159" s="497">
        <f ca="1">SUMIF(シート⑤!$CV$8:$CV$77,U$7,シート⑤!$CW$8:$CW$77)</f>
        <v>0</v>
      </c>
      <c r="V159" s="497">
        <f ca="1">SUMIF(シート⑤!$CV$8:$CV$77,V$7,シート⑤!$CW$8:$CW$77)</f>
        <v>0</v>
      </c>
      <c r="W159" s="497">
        <f ca="1">SUMIF(シート⑤!$CV$8:$CV$77,W$7,シート⑤!$CW$8:$CW$77)</f>
        <v>0</v>
      </c>
      <c r="X159" s="497">
        <f ca="1">SUMIF(シート⑤!$CV$8:$CV$77,X$7,シート⑤!$CW$8:$CW$77)</f>
        <v>0</v>
      </c>
      <c r="Y159" s="497">
        <f ca="1">SUMIF(シート⑤!$CV$8:$CV$77,Y$7,シート⑤!$CW$8:$CW$77)</f>
        <v>0</v>
      </c>
      <c r="Z159" s="497">
        <f ca="1">SUMIF(シート⑤!$CV$8:$CV$77,Z$7,シート⑤!$CW$8:$CW$77)</f>
        <v>0</v>
      </c>
      <c r="AA159" s="497">
        <f ca="1">SUMIF(シート⑤!$CV$8:$CV$77,AA$7,シート⑤!$CW$8:$CW$77)</f>
        <v>0</v>
      </c>
      <c r="AB159" s="497">
        <f ca="1">SUMIF(シート⑤!$CV$8:$CV$77,AB$7,シート⑤!$CW$8:$CW$77)</f>
        <v>0</v>
      </c>
      <c r="AC159" s="497">
        <f ca="1">SUMIF(シート⑤!$CV$8:$CV$77,AC$7,シート⑤!$CW$8:$CW$77)</f>
        <v>0</v>
      </c>
      <c r="AD159" s="497">
        <f ca="1">SUMIF(シート⑤!$CV$8:$CV$77,AD$7,シート⑤!$CW$8:$CW$77)</f>
        <v>0</v>
      </c>
      <c r="AE159" s="497">
        <f ca="1">SUMIF(シート⑤!$CV$8:$CV$77,AE$7,シート⑤!$CW$8:$CW$77)</f>
        <v>0</v>
      </c>
      <c r="AF159" s="497">
        <f ca="1">SUMIF(シート⑤!$CV$8:$CV$77,AF$7,シート⑤!$CW$8:$CW$77)</f>
        <v>0</v>
      </c>
      <c r="AG159" s="497">
        <f ca="1">SUMIF(シート⑤!$CV$8:$CV$77,AG$7,シート⑤!$CW$8:$CW$77)</f>
        <v>0</v>
      </c>
      <c r="AH159" s="497">
        <f ca="1">SUMIF(シート⑤!$CV$8:$CV$77,AH$7,シート⑤!$CW$8:$CW$77)</f>
        <v>0</v>
      </c>
      <c r="AI159" s="497">
        <f ca="1">SUMIF(シート⑤!$CV$8:$CV$77,AI$7,シート⑤!$CW$8:$CW$77)</f>
        <v>0</v>
      </c>
      <c r="AJ159" s="497">
        <f ca="1">SUMIF(シート⑤!$CV$8:$CV$77,AJ$7,シート⑤!$CW$8:$CW$77)</f>
        <v>0</v>
      </c>
      <c r="AK159" s="497">
        <f ca="1">SUMIF(シート⑤!$CV$8:$CV$77,AK$7,シート⑤!$CW$8:$CW$77)</f>
        <v>0</v>
      </c>
      <c r="AL159" s="497">
        <f ca="1">SUMIF(シート⑤!$CV$8:$CV$77,AL$7,シート⑤!$CW$8:$CW$77)</f>
        <v>0</v>
      </c>
      <c r="AM159" s="497">
        <f ca="1">SUMIF(シート⑤!$CV$8:$CV$77,AM$7,シート⑤!$CW$8:$CW$77)</f>
        <v>0</v>
      </c>
      <c r="AN159" s="497">
        <f ca="1">SUMIF(シート⑤!$CV$8:$CV$77,AN$7,シート⑤!$CW$8:$CW$77)</f>
        <v>0</v>
      </c>
      <c r="AO159" s="497">
        <f ca="1">SUMIF(シート⑤!$CV$8:$CV$77,AO$7,シート⑤!$CW$8:$CW$77)</f>
        <v>0</v>
      </c>
      <c r="AP159" s="497">
        <f ca="1">SUMIF(シート⑤!$CV$8:$CV$77,AP$7,シート⑤!$CW$8:$CW$77)</f>
        <v>0</v>
      </c>
      <c r="AQ159" s="497">
        <f ca="1">SUMIF(シート⑤!$CV$8:$CV$77,AQ$7,シート⑤!$CW$8:$CW$77)</f>
        <v>0</v>
      </c>
      <c r="AR159" s="497">
        <f ca="1">SUMIF(シート⑤!$CV$8:$CV$77,AR$7,シート⑤!$CW$8:$CW$77)</f>
        <v>0</v>
      </c>
      <c r="AS159" s="497">
        <f ca="1">SUMIF(シート⑤!$CV$8:$CV$77,AS$7,シート⑤!$CW$8:$CW$77)</f>
        <v>0</v>
      </c>
      <c r="AT159" s="497">
        <f ca="1">SUMIF(シート⑤!$CV$8:$CV$77,AT$7,シート⑤!$CW$8:$CW$77)</f>
        <v>0</v>
      </c>
      <c r="AU159" s="497">
        <f ca="1">SUMIF(シート⑤!$CV$8:$CV$77,AU$7,シート⑤!$CW$8:$CW$77)</f>
        <v>0</v>
      </c>
      <c r="AV159" s="497">
        <f ca="1">SUMIF(シート⑤!$CV$8:$CV$77,AV$7,シート⑤!$CW$8:$CW$77)</f>
        <v>0</v>
      </c>
      <c r="AW159" s="497">
        <f ca="1">SUMIF(シート⑤!$CV$8:$CV$77,AW$7,シート⑤!$CW$8:$CW$77)</f>
        <v>0</v>
      </c>
      <c r="AX159" s="497">
        <f ca="1">SUMIF(シート⑤!$CV$8:$CV$77,AX$7,シート⑤!$CW$8:$CW$77)</f>
        <v>0</v>
      </c>
      <c r="AY159" s="497">
        <f ca="1">SUMIF(シート⑤!$CV$8:$CV$77,AY$7,シート⑤!$CW$8:$CW$77)</f>
        <v>0</v>
      </c>
      <c r="AZ159" s="497">
        <f ca="1">SUMIF(シート⑤!$CV$8:$CV$77,AZ$7,シート⑤!$CW$8:$CW$77)</f>
        <v>0</v>
      </c>
      <c r="BA159" s="497">
        <f ca="1">SUMIF(シート⑤!$CV$8:$CV$77,BA$7,シート⑤!$CW$8:$CW$77)</f>
        <v>0</v>
      </c>
      <c r="BB159" s="497">
        <f ca="1">SUMIF(シート⑤!$CV$8:$CV$77,BB$7,シート⑤!$CW$8:$CW$77)</f>
        <v>0</v>
      </c>
      <c r="BC159" s="497">
        <f ca="1">SUMIF(シート⑤!$CV$8:$CV$77,BC$7,シート⑤!$CW$8:$CW$77)</f>
        <v>0</v>
      </c>
      <c r="BD159" s="497">
        <f ca="1">SUMIF(シート⑤!$CV$8:$CV$77,BD$7,シート⑤!$CW$8:$CW$77)</f>
        <v>0</v>
      </c>
      <c r="BE159" s="497">
        <f ca="1">SUMIF(シート⑤!$CV$8:$CV$77,BE$7,シート⑤!$CW$8:$CW$77)</f>
        <v>0</v>
      </c>
      <c r="BF159" s="497">
        <f ca="1">SUMIF(シート⑤!$CV$8:$CV$77,BF$7,シート⑤!$CW$8:$CW$77)</f>
        <v>0</v>
      </c>
      <c r="BG159" s="497">
        <f ca="1">SUMIF(シート⑤!$CV$8:$CV$77,BG$7,シート⑤!$CW$8:$CW$77)</f>
        <v>0</v>
      </c>
      <c r="BH159" s="497">
        <f ca="1">SUMIF(シート⑤!$CV$8:$CV$77,BH$7,シート⑤!$CW$8:$CW$77)</f>
        <v>0</v>
      </c>
      <c r="BI159" s="497">
        <f ca="1">SUMIF(シート⑤!$CV$8:$CV$77,BI$7,シート⑤!$CW$8:$CW$77)</f>
        <v>0</v>
      </c>
      <c r="BJ159" s="497">
        <f ca="1">SUMIF(シート⑤!$CV$8:$CV$77,BJ$7,シート⑤!$CW$8:$CW$77)</f>
        <v>0</v>
      </c>
      <c r="BK159" s="497">
        <f ca="1">SUMIF(シート⑤!$CV$8:$CV$77,BK$7,シート⑤!$CW$8:$CW$77)</f>
        <v>0</v>
      </c>
      <c r="BL159" s="497">
        <f ca="1">SUMIF(シート⑤!$CV$8:$CV$77,BL$7,シート⑤!$CW$8:$CW$77)</f>
        <v>0</v>
      </c>
      <c r="BM159" s="497">
        <f ca="1">SUMIF(シート⑤!$CV$8:$CV$77,BM$7,シート⑤!$CW$8:$CW$77)</f>
        <v>0</v>
      </c>
      <c r="BN159" s="497">
        <f ca="1">SUMIF(シート⑤!$CV$8:$CV$77,BN$7,シート⑤!$CW$8:$CW$77)</f>
        <v>0</v>
      </c>
      <c r="BO159" s="497">
        <f ca="1">SUMIF(シート⑤!$CV$8:$CV$77,BO$7,シート⑤!$CW$8:$CW$77)</f>
        <v>0</v>
      </c>
      <c r="BP159" s="497">
        <f ca="1">SUMIF(シート⑤!$CV$8:$CV$77,BP$7,シート⑤!$CW$8:$CW$77)</f>
        <v>0</v>
      </c>
      <c r="BQ159" s="497">
        <f ca="1">SUMIF(シート⑤!$CV$8:$CV$77,BQ$7,シート⑤!$CW$8:$CW$77)</f>
        <v>0</v>
      </c>
      <c r="BR159" s="497">
        <f ca="1">SUMIF(シート⑤!$CV$8:$CV$77,BR$7,シート⑤!$CW$8:$CW$77)</f>
        <v>0</v>
      </c>
      <c r="BS159" s="497">
        <f ca="1">SUMIF(シート⑤!$CV$8:$CV$77,BS$7,シート⑤!$CW$8:$CW$77)</f>
        <v>0</v>
      </c>
      <c r="BT159" s="497">
        <f ca="1">SUMIF(シート⑤!$CV$8:$CV$77,BT$7,シート⑤!$CW$8:$CW$77)</f>
        <v>0</v>
      </c>
      <c r="BU159" s="497">
        <f ca="1">SUMIF(シート⑤!$CV$8:$CV$77,BU$7,シート⑤!$CW$8:$CW$77)</f>
        <v>0</v>
      </c>
      <c r="BV159" s="497">
        <f ca="1">SUMIF(シート⑤!$CV$8:$CV$77,BV$7,シート⑤!$CW$8:$CW$77)</f>
        <v>0</v>
      </c>
      <c r="BW159" s="498"/>
    </row>
    <row r="160" spans="1:75" ht="13.5">
      <c r="A160" s="216"/>
      <c r="B160" s="484"/>
      <c r="C160" s="457" t="s">
        <v>143</v>
      </c>
      <c r="D160" s="476" t="s">
        <v>215</v>
      </c>
      <c r="E160" s="497">
        <f ca="1">SUMIF(シート⑤!$DA$8:$DA$77,E$7,シート⑤!$DB$8:$CWL$77)</f>
        <v>0</v>
      </c>
      <c r="F160" s="497">
        <f ca="1">SUMIF(シート⑤!$DA$8:$DA$77,F$7,シート⑤!$DB$8:$CWL$77)</f>
        <v>0</v>
      </c>
      <c r="G160" s="497">
        <f ca="1">SUMIF(シート⑤!$DA$8:$DA$77,G$7,シート⑤!$DB$8:$CWL$77)</f>
        <v>0</v>
      </c>
      <c r="H160" s="497">
        <f ca="1">SUMIF(シート⑤!$DA$8:$DA$77,H$7,シート⑤!$DB$8:$CWL$77)</f>
        <v>0</v>
      </c>
      <c r="I160" s="497">
        <f ca="1">SUMIF(シート⑤!$DA$8:$DA$77,I$7,シート⑤!$DB$8:$CWL$77)</f>
        <v>0</v>
      </c>
      <c r="J160" s="497">
        <f ca="1">SUMIF(シート⑤!$DA$8:$DA$77,J$7,シート⑤!$DB$8:$CWL$77)</f>
        <v>0</v>
      </c>
      <c r="K160" s="497">
        <f ca="1">SUMIF(シート⑤!$DA$8:$DA$77,K$7,シート⑤!$DB$8:$CWL$77)</f>
        <v>0</v>
      </c>
      <c r="L160" s="497">
        <f ca="1">SUMIF(シート⑤!$DA$8:$DA$77,L$7,シート⑤!$DB$8:$CWL$77)</f>
        <v>0</v>
      </c>
      <c r="M160" s="497">
        <f ca="1">SUMIF(シート⑤!$DA$8:$DA$77,M$7,シート⑤!$DB$8:$CWL$77)</f>
        <v>0</v>
      </c>
      <c r="N160" s="497">
        <f ca="1">SUMIF(シート⑤!$DA$8:$DA$77,N$7,シート⑤!$DB$8:$CWL$77)</f>
        <v>0</v>
      </c>
      <c r="O160" s="497">
        <f ca="1">SUMIF(シート⑤!$DA$8:$DA$77,O$7,シート⑤!$DB$8:$CWL$77)</f>
        <v>0</v>
      </c>
      <c r="P160" s="497">
        <f ca="1">SUMIF(シート⑤!$DA$8:$DA$77,P$7,シート⑤!$DB$8:$CWL$77)</f>
        <v>0</v>
      </c>
      <c r="Q160" s="497">
        <f ca="1">SUMIF(シート⑤!$DA$8:$DA$77,Q$7,シート⑤!$DB$8:$CWL$77)</f>
        <v>0</v>
      </c>
      <c r="R160" s="497">
        <f ca="1">SUMIF(シート⑤!$DA$8:$DA$77,R$7,シート⑤!$DB$8:$CWL$77)</f>
        <v>0</v>
      </c>
      <c r="S160" s="497">
        <f ca="1">SUMIF(シート⑤!$DA$8:$DA$77,S$7,シート⑤!$DB$8:$CWL$77)</f>
        <v>0</v>
      </c>
      <c r="T160" s="497">
        <f ca="1">SUMIF(シート⑤!$DA$8:$DA$77,T$7,シート⑤!$DB$8:$CWL$77)</f>
        <v>0</v>
      </c>
      <c r="U160" s="497">
        <f ca="1">SUMIF(シート⑤!$DA$8:$DA$77,U$7,シート⑤!$DB$8:$CWL$77)</f>
        <v>0</v>
      </c>
      <c r="V160" s="497">
        <f ca="1">SUMIF(シート⑤!$DA$8:$DA$77,V$7,シート⑤!$DB$8:$CWL$77)</f>
        <v>0</v>
      </c>
      <c r="W160" s="497">
        <f ca="1">SUMIF(シート⑤!$DA$8:$DA$77,W$7,シート⑤!$DB$8:$CWL$77)</f>
        <v>0</v>
      </c>
      <c r="X160" s="497">
        <f ca="1">SUMIF(シート⑤!$DA$8:$DA$77,X$7,シート⑤!$DB$8:$CWL$77)</f>
        <v>0</v>
      </c>
      <c r="Y160" s="497">
        <f ca="1">SUMIF(シート⑤!$DA$8:$DA$77,Y$7,シート⑤!$DB$8:$CWL$77)</f>
        <v>0</v>
      </c>
      <c r="Z160" s="497">
        <f ca="1">SUMIF(シート⑤!$DA$8:$DA$77,Z$7,シート⑤!$DB$8:$CWL$77)</f>
        <v>0</v>
      </c>
      <c r="AA160" s="497">
        <f ca="1">SUMIF(シート⑤!$DA$8:$DA$77,AA$7,シート⑤!$DB$8:$CWL$77)</f>
        <v>0</v>
      </c>
      <c r="AB160" s="497">
        <f ca="1">SUMIF(シート⑤!$DA$8:$DA$77,AB$7,シート⑤!$DB$8:$CWL$77)</f>
        <v>0</v>
      </c>
      <c r="AC160" s="497">
        <f ca="1">SUMIF(シート⑤!$DA$8:$DA$77,AC$7,シート⑤!$DB$8:$CWL$77)</f>
        <v>0</v>
      </c>
      <c r="AD160" s="497">
        <f ca="1">SUMIF(シート⑤!$DA$8:$DA$77,AD$7,シート⑤!$DB$8:$CWL$77)</f>
        <v>0</v>
      </c>
      <c r="AE160" s="497">
        <f ca="1">SUMIF(シート⑤!$DA$8:$DA$77,AE$7,シート⑤!$DB$8:$CWL$77)</f>
        <v>0</v>
      </c>
      <c r="AF160" s="497">
        <f ca="1">SUMIF(シート⑤!$DA$8:$DA$77,AF$7,シート⑤!$DB$8:$CWL$77)</f>
        <v>0</v>
      </c>
      <c r="AG160" s="497">
        <f ca="1">SUMIF(シート⑤!$DA$8:$DA$77,AG$7,シート⑤!$DB$8:$CWL$77)</f>
        <v>0</v>
      </c>
      <c r="AH160" s="497">
        <f ca="1">SUMIF(シート⑤!$DA$8:$DA$77,AH$7,シート⑤!$DB$8:$CWL$77)</f>
        <v>0</v>
      </c>
      <c r="AI160" s="497">
        <f ca="1">SUMIF(シート⑤!$DA$8:$DA$77,AI$7,シート⑤!$DB$8:$CWL$77)</f>
        <v>0</v>
      </c>
      <c r="AJ160" s="497">
        <f ca="1">SUMIF(シート⑤!$DA$8:$DA$77,AJ$7,シート⑤!$DB$8:$CWL$77)</f>
        <v>0</v>
      </c>
      <c r="AK160" s="497">
        <f ca="1">SUMIF(シート⑤!$DA$8:$DA$77,AK$7,シート⑤!$DB$8:$CWL$77)</f>
        <v>0</v>
      </c>
      <c r="AL160" s="497">
        <f ca="1">SUMIF(シート⑤!$DA$8:$DA$77,AL$7,シート⑤!$DB$8:$CWL$77)</f>
        <v>0</v>
      </c>
      <c r="AM160" s="497">
        <f ca="1">SUMIF(シート⑤!$DA$8:$DA$77,AM$7,シート⑤!$DB$8:$CWL$77)</f>
        <v>0</v>
      </c>
      <c r="AN160" s="497">
        <f ca="1">SUMIF(シート⑤!$DA$8:$DA$77,AN$7,シート⑤!$DB$8:$CWL$77)</f>
        <v>0</v>
      </c>
      <c r="AO160" s="497">
        <f ca="1">SUMIF(シート⑤!$DA$8:$DA$77,AO$7,シート⑤!$DB$8:$CWL$77)</f>
        <v>0</v>
      </c>
      <c r="AP160" s="497">
        <f ca="1">SUMIF(シート⑤!$DA$8:$DA$77,AP$7,シート⑤!$DB$8:$CWL$77)</f>
        <v>0</v>
      </c>
      <c r="AQ160" s="497">
        <f ca="1">SUMIF(シート⑤!$DA$8:$DA$77,AQ$7,シート⑤!$DB$8:$CWL$77)</f>
        <v>0</v>
      </c>
      <c r="AR160" s="497">
        <f ca="1">SUMIF(シート⑤!$DA$8:$DA$77,AR$7,シート⑤!$DB$8:$CWL$77)</f>
        <v>0</v>
      </c>
      <c r="AS160" s="497">
        <f ca="1">SUMIF(シート⑤!$DA$8:$DA$77,AS$7,シート⑤!$DB$8:$CWL$77)</f>
        <v>0</v>
      </c>
      <c r="AT160" s="497">
        <f ca="1">SUMIF(シート⑤!$DA$8:$DA$77,AT$7,シート⑤!$DB$8:$CWL$77)</f>
        <v>0</v>
      </c>
      <c r="AU160" s="497">
        <f ca="1">SUMIF(シート⑤!$DA$8:$DA$77,AU$7,シート⑤!$DB$8:$CWL$77)</f>
        <v>0</v>
      </c>
      <c r="AV160" s="497">
        <f ca="1">SUMIF(シート⑤!$DA$8:$DA$77,AV$7,シート⑤!$DB$8:$CWL$77)</f>
        <v>0</v>
      </c>
      <c r="AW160" s="497">
        <f ca="1">SUMIF(シート⑤!$DA$8:$DA$77,AW$7,シート⑤!$DB$8:$CWL$77)</f>
        <v>0</v>
      </c>
      <c r="AX160" s="497">
        <f ca="1">SUMIF(シート⑤!$DA$8:$DA$77,AX$7,シート⑤!$DB$8:$CWL$77)</f>
        <v>0</v>
      </c>
      <c r="AY160" s="497">
        <f ca="1">SUMIF(シート⑤!$DA$8:$DA$77,AY$7,シート⑤!$DB$8:$CWL$77)</f>
        <v>0</v>
      </c>
      <c r="AZ160" s="497">
        <f ca="1">SUMIF(シート⑤!$DA$8:$DA$77,AZ$7,シート⑤!$DB$8:$CWL$77)</f>
        <v>0</v>
      </c>
      <c r="BA160" s="497">
        <f ca="1">SUMIF(シート⑤!$DA$8:$DA$77,BA$7,シート⑤!$DB$8:$CWL$77)</f>
        <v>0</v>
      </c>
      <c r="BB160" s="497">
        <f ca="1">SUMIF(シート⑤!$DA$8:$DA$77,BB$7,シート⑤!$DB$8:$CWL$77)</f>
        <v>0</v>
      </c>
      <c r="BC160" s="497">
        <f ca="1">SUMIF(シート⑤!$DA$8:$DA$77,BC$7,シート⑤!$DB$8:$CWL$77)</f>
        <v>0</v>
      </c>
      <c r="BD160" s="497">
        <f ca="1">SUMIF(シート⑤!$DA$8:$DA$77,BD$7,シート⑤!$DB$8:$CWL$77)</f>
        <v>0</v>
      </c>
      <c r="BE160" s="497">
        <f ca="1">SUMIF(シート⑤!$DA$8:$DA$77,BE$7,シート⑤!$DB$8:$CWL$77)</f>
        <v>0</v>
      </c>
      <c r="BF160" s="497">
        <f ca="1">SUMIF(シート⑤!$DA$8:$DA$77,BF$7,シート⑤!$DB$8:$CWL$77)</f>
        <v>0</v>
      </c>
      <c r="BG160" s="497">
        <f ca="1">SUMIF(シート⑤!$DA$8:$DA$77,BG$7,シート⑤!$DB$8:$CWL$77)</f>
        <v>0</v>
      </c>
      <c r="BH160" s="497">
        <f ca="1">SUMIF(シート⑤!$DA$8:$DA$77,BH$7,シート⑤!$DB$8:$CWL$77)</f>
        <v>0</v>
      </c>
      <c r="BI160" s="497">
        <f ca="1">SUMIF(シート⑤!$DA$8:$DA$77,BI$7,シート⑤!$DB$8:$CWL$77)</f>
        <v>0</v>
      </c>
      <c r="BJ160" s="497">
        <f ca="1">SUMIF(シート⑤!$DA$8:$DA$77,BJ$7,シート⑤!$DB$8:$CWL$77)</f>
        <v>0</v>
      </c>
      <c r="BK160" s="497">
        <f ca="1">SUMIF(シート⑤!$DA$8:$DA$77,BK$7,シート⑤!$DB$8:$CWL$77)</f>
        <v>0</v>
      </c>
      <c r="BL160" s="497">
        <f ca="1">SUMIF(シート⑤!$DA$8:$DA$77,BL$7,シート⑤!$DB$8:$CWL$77)</f>
        <v>0</v>
      </c>
      <c r="BM160" s="497">
        <f ca="1">SUMIF(シート⑤!$DA$8:$DA$77,BM$7,シート⑤!$DB$8:$CWL$77)</f>
        <v>0</v>
      </c>
      <c r="BN160" s="497">
        <f ca="1">SUMIF(シート⑤!$DA$8:$DA$77,BN$7,シート⑤!$DB$8:$CWL$77)</f>
        <v>0</v>
      </c>
      <c r="BO160" s="497">
        <f ca="1">SUMIF(シート⑤!$DA$8:$DA$77,BO$7,シート⑤!$DB$8:$CWL$77)</f>
        <v>0</v>
      </c>
      <c r="BP160" s="497">
        <f ca="1">SUMIF(シート⑤!$DA$8:$DA$77,BP$7,シート⑤!$DB$8:$CWL$77)</f>
        <v>0</v>
      </c>
      <c r="BQ160" s="497">
        <f ca="1">SUMIF(シート⑤!$DA$8:$DA$77,BQ$7,シート⑤!$DB$8:$CWL$77)</f>
        <v>0</v>
      </c>
      <c r="BR160" s="497">
        <f ca="1">SUMIF(シート⑤!$DA$8:$DA$77,BR$7,シート⑤!$DB$8:$CWL$77)</f>
        <v>0</v>
      </c>
      <c r="BS160" s="497">
        <f ca="1">SUMIF(シート⑤!$DA$8:$DA$77,BS$7,シート⑤!$DB$8:$CWL$77)</f>
        <v>0</v>
      </c>
      <c r="BT160" s="497">
        <f ca="1">SUMIF(シート⑤!$DA$8:$DA$77,BT$7,シート⑤!$DB$8:$CWL$77)</f>
        <v>0</v>
      </c>
      <c r="BU160" s="497">
        <f ca="1">SUMIF(シート⑤!$DA$8:$DA$77,BU$7,シート⑤!$DB$8:$CWL$77)</f>
        <v>0</v>
      </c>
      <c r="BV160" s="497">
        <f ca="1">SUMIF(シート⑤!$DA$8:$DA$77,BV$7,シート⑤!$DB$8:$CWL$77)</f>
        <v>0</v>
      </c>
      <c r="BW160" s="498"/>
    </row>
    <row r="161" spans="1:75" hidden="1" outlineLevel="1">
      <c r="A161" s="216"/>
      <c r="B161" s="484"/>
      <c r="C161" s="475" t="s">
        <v>137</v>
      </c>
      <c r="D161" s="476" t="s">
        <v>1423</v>
      </c>
      <c r="E161" s="499">
        <f ca="1">COUNTIF(シート⑤!$CF$8:$CF$77,シート④!E$7)</f>
        <v>0</v>
      </c>
      <c r="F161" s="499">
        <f ca="1">COUNTIF(シート⑤!$CF$8:$CF$77,シート④!F$7)</f>
        <v>0</v>
      </c>
      <c r="G161" s="499">
        <f ca="1">COUNTIF(シート⑤!$CF$8:$CF$77,シート④!G$7)</f>
        <v>0</v>
      </c>
      <c r="H161" s="499">
        <f ca="1">COUNTIF(シート⑤!$CF$8:$CF$77,シート④!H$7)</f>
        <v>0</v>
      </c>
      <c r="I161" s="499">
        <f ca="1">COUNTIF(シート⑤!$CF$8:$CF$77,シート④!I$7)</f>
        <v>0</v>
      </c>
      <c r="J161" s="499">
        <f ca="1">COUNTIF(シート⑤!$CF$8:$CF$77,シート④!J$7)</f>
        <v>0</v>
      </c>
      <c r="K161" s="499">
        <f ca="1">COUNTIF(シート⑤!$CF$8:$CF$77,シート④!K$7)</f>
        <v>0</v>
      </c>
      <c r="L161" s="499">
        <f ca="1">COUNTIF(シート⑤!$CF$8:$CF$77,シート④!L$7)</f>
        <v>0</v>
      </c>
      <c r="M161" s="499">
        <f ca="1">COUNTIF(シート⑤!$CF$8:$CF$77,シート④!M$7)</f>
        <v>0</v>
      </c>
      <c r="N161" s="499">
        <f ca="1">COUNTIF(シート⑤!$CF$8:$CF$77,シート④!N$7)</f>
        <v>0</v>
      </c>
      <c r="O161" s="499">
        <f ca="1">COUNTIF(シート⑤!$CF$8:$CF$77,シート④!O$7)</f>
        <v>0</v>
      </c>
      <c r="P161" s="499">
        <f ca="1">COUNTIF(シート⑤!$CF$8:$CF$77,シート④!P$7)</f>
        <v>0</v>
      </c>
      <c r="Q161" s="499">
        <f ca="1">COUNTIF(シート⑤!$CF$8:$CF$77,シート④!Q$7)</f>
        <v>0</v>
      </c>
      <c r="R161" s="499">
        <f ca="1">COUNTIF(シート⑤!$CF$8:$CF$77,シート④!R$7)</f>
        <v>0</v>
      </c>
      <c r="S161" s="499">
        <f ca="1">COUNTIF(シート⑤!$CF$8:$CF$77,シート④!S$7)</f>
        <v>0</v>
      </c>
      <c r="T161" s="499">
        <f ca="1">COUNTIF(シート⑤!$CF$8:$CF$77,シート④!T$7)</f>
        <v>0</v>
      </c>
      <c r="U161" s="499">
        <f ca="1">COUNTIF(シート⑤!$CF$8:$CF$77,シート④!U$7)</f>
        <v>0</v>
      </c>
      <c r="V161" s="499">
        <f ca="1">COUNTIF(シート⑤!$CF$8:$CF$77,シート④!V$7)</f>
        <v>0</v>
      </c>
      <c r="W161" s="499">
        <f ca="1">COUNTIF(シート⑤!$CF$8:$CF$77,シート④!W$7)</f>
        <v>0</v>
      </c>
      <c r="X161" s="499">
        <f ca="1">COUNTIF(シート⑤!$CF$8:$CF$77,シート④!X$7)</f>
        <v>0</v>
      </c>
      <c r="Y161" s="499">
        <f ca="1">COUNTIF(シート⑤!$CF$8:$CF$77,シート④!Y$7)</f>
        <v>0</v>
      </c>
      <c r="Z161" s="499">
        <f ca="1">COUNTIF(シート⑤!$CF$8:$CF$77,シート④!Z$7)</f>
        <v>0</v>
      </c>
      <c r="AA161" s="499">
        <f ca="1">COUNTIF(シート⑤!$CF$8:$CF$77,シート④!AA$7)</f>
        <v>0</v>
      </c>
      <c r="AB161" s="499">
        <f ca="1">COUNTIF(シート⑤!$CF$8:$CF$77,シート④!AB$7)</f>
        <v>0</v>
      </c>
      <c r="AC161" s="499">
        <f ca="1">COUNTIF(シート⑤!$CF$8:$CF$77,シート④!AC$7)</f>
        <v>0</v>
      </c>
      <c r="AD161" s="499">
        <f ca="1">COUNTIF(シート⑤!$CF$8:$CF$77,シート④!AD$7)</f>
        <v>0</v>
      </c>
      <c r="AE161" s="499">
        <f ca="1">COUNTIF(シート⑤!$CF$8:$CF$77,シート④!AE$7)</f>
        <v>0</v>
      </c>
      <c r="AF161" s="499">
        <f ca="1">COUNTIF(シート⑤!$CF$8:$CF$77,シート④!AF$7)</f>
        <v>0</v>
      </c>
      <c r="AG161" s="499">
        <f ca="1">COUNTIF(シート⑤!$CF$8:$CF$77,シート④!AG$7)</f>
        <v>0</v>
      </c>
      <c r="AH161" s="499">
        <f ca="1">COUNTIF(シート⑤!$CF$8:$CF$77,シート④!AH$7)</f>
        <v>0</v>
      </c>
      <c r="AI161" s="499">
        <f ca="1">COUNTIF(シート⑤!$CF$8:$CF$77,シート④!AI$7)</f>
        <v>0</v>
      </c>
      <c r="AJ161" s="499">
        <f ca="1">COUNTIF(シート⑤!$CF$8:$CF$77,シート④!AJ$7)</f>
        <v>0</v>
      </c>
      <c r="AK161" s="499">
        <f ca="1">COUNTIF(シート⑤!$CF$8:$CF$77,シート④!AK$7)</f>
        <v>0</v>
      </c>
      <c r="AL161" s="499">
        <f ca="1">COUNTIF(シート⑤!$CF$8:$CF$77,シート④!AL$7)</f>
        <v>0</v>
      </c>
      <c r="AM161" s="499">
        <f ca="1">COUNTIF(シート⑤!$CF$8:$CF$77,シート④!AM$7)</f>
        <v>0</v>
      </c>
      <c r="AN161" s="499">
        <f ca="1">COUNTIF(シート⑤!$CF$8:$CF$77,シート④!AN$7)</f>
        <v>0</v>
      </c>
      <c r="AO161" s="499">
        <f ca="1">COUNTIF(シート⑤!$CF$8:$CF$77,シート④!AO$7)</f>
        <v>0</v>
      </c>
      <c r="AP161" s="499">
        <f ca="1">COUNTIF(シート⑤!$CF$8:$CF$77,シート④!AP$7)</f>
        <v>0</v>
      </c>
      <c r="AQ161" s="499">
        <f ca="1">COUNTIF(シート⑤!$CF$8:$CF$77,シート④!AQ$7)</f>
        <v>0</v>
      </c>
      <c r="AR161" s="499">
        <f ca="1">COUNTIF(シート⑤!$CF$8:$CF$77,シート④!AR$7)</f>
        <v>0</v>
      </c>
      <c r="AS161" s="499">
        <f ca="1">COUNTIF(シート⑤!$CF$8:$CF$77,シート④!AS$7)</f>
        <v>0</v>
      </c>
      <c r="AT161" s="499">
        <f ca="1">COUNTIF(シート⑤!$CF$8:$CF$77,シート④!AT$7)</f>
        <v>0</v>
      </c>
      <c r="AU161" s="499">
        <f ca="1">COUNTIF(シート⑤!$CF$8:$CF$77,シート④!AU$7)</f>
        <v>0</v>
      </c>
      <c r="AV161" s="499">
        <f ca="1">COUNTIF(シート⑤!$CF$8:$CF$77,シート④!AV$7)</f>
        <v>0</v>
      </c>
      <c r="AW161" s="499">
        <f ca="1">COUNTIF(シート⑤!$CF$8:$CF$77,シート④!AW$7)</f>
        <v>0</v>
      </c>
      <c r="AX161" s="499">
        <f ca="1">COUNTIF(シート⑤!$CF$8:$CF$77,シート④!AX$7)</f>
        <v>0</v>
      </c>
      <c r="AY161" s="499">
        <f ca="1">COUNTIF(シート⑤!$CF$8:$CF$77,シート④!AY$7)</f>
        <v>0</v>
      </c>
      <c r="AZ161" s="499">
        <f ca="1">COUNTIF(シート⑤!$CF$8:$CF$77,シート④!AZ$7)</f>
        <v>0</v>
      </c>
      <c r="BA161" s="499">
        <f ca="1">COUNTIF(シート⑤!$CF$8:$CF$77,シート④!BA$7)</f>
        <v>0</v>
      </c>
      <c r="BB161" s="499">
        <f ca="1">COUNTIF(シート⑤!$CF$8:$CF$77,シート④!BB$7)</f>
        <v>0</v>
      </c>
      <c r="BC161" s="499">
        <f ca="1">COUNTIF(シート⑤!$CF$8:$CF$77,シート④!BC$7)</f>
        <v>0</v>
      </c>
      <c r="BD161" s="499">
        <f ca="1">COUNTIF(シート⑤!$CF$8:$CF$77,シート④!BD$7)</f>
        <v>0</v>
      </c>
      <c r="BE161" s="499">
        <f ca="1">COUNTIF(シート⑤!$CF$8:$CF$77,シート④!BE$7)</f>
        <v>0</v>
      </c>
      <c r="BF161" s="499">
        <f ca="1">COUNTIF(シート⑤!$CF$8:$CF$77,シート④!BF$7)</f>
        <v>0</v>
      </c>
      <c r="BG161" s="499">
        <f ca="1">COUNTIF(シート⑤!$CF$8:$CF$77,シート④!BG$7)</f>
        <v>0</v>
      </c>
      <c r="BH161" s="499">
        <f ca="1">COUNTIF(シート⑤!$CF$8:$CF$77,シート④!BH$7)</f>
        <v>0</v>
      </c>
      <c r="BI161" s="499">
        <f ca="1">COUNTIF(シート⑤!$CF$8:$CF$77,シート④!BI$7)</f>
        <v>0</v>
      </c>
      <c r="BJ161" s="499">
        <f ca="1">COUNTIF(シート⑤!$CF$8:$CF$77,シート④!BJ$7)</f>
        <v>0</v>
      </c>
      <c r="BK161" s="499">
        <f ca="1">COUNTIF(シート⑤!$CF$8:$CF$77,シート④!BK$7)</f>
        <v>0</v>
      </c>
      <c r="BL161" s="499">
        <f ca="1">COUNTIF(シート⑤!$CF$8:$CF$77,シート④!BL$7)</f>
        <v>0</v>
      </c>
      <c r="BM161" s="499">
        <f ca="1">COUNTIF(シート⑤!$CF$8:$CF$77,シート④!BM$7)</f>
        <v>0</v>
      </c>
      <c r="BN161" s="499">
        <f ca="1">COUNTIF(シート⑤!$CF$8:$CF$77,シート④!BN$7)</f>
        <v>0</v>
      </c>
      <c r="BO161" s="499">
        <f ca="1">COUNTIF(シート⑤!$CF$8:$CF$77,シート④!BO$7)</f>
        <v>0</v>
      </c>
      <c r="BP161" s="499">
        <f ca="1">COUNTIF(シート⑤!$CF$8:$CF$77,シート④!BP$7)</f>
        <v>0</v>
      </c>
      <c r="BQ161" s="499">
        <f ca="1">COUNTIF(シート⑤!$CF$8:$CF$77,シート④!BQ$7)</f>
        <v>0</v>
      </c>
      <c r="BR161" s="499">
        <f ca="1">COUNTIF(シート⑤!$CF$8:$CF$77,シート④!BR$7)</f>
        <v>0</v>
      </c>
      <c r="BS161" s="499">
        <f ca="1">COUNTIF(シート⑤!$CF$8:$CF$77,シート④!BS$7)</f>
        <v>0</v>
      </c>
      <c r="BT161" s="499">
        <f ca="1">COUNTIF(シート⑤!$CF$8:$CF$77,シート④!BT$7)</f>
        <v>0</v>
      </c>
      <c r="BU161" s="499">
        <f ca="1">COUNTIF(シート⑤!$CF$8:$CF$77,シート④!BU$7)</f>
        <v>0</v>
      </c>
      <c r="BV161" s="499">
        <f ca="1">COUNTIF(シート⑤!$CF$8:$CF$77,シート④!BV$7)</f>
        <v>0</v>
      </c>
      <c r="BW161" s="498"/>
    </row>
    <row r="162" spans="1:75" hidden="1" outlineLevel="1">
      <c r="A162" s="216"/>
      <c r="B162" s="484"/>
      <c r="C162" s="475" t="s">
        <v>139</v>
      </c>
      <c r="D162" s="476" t="s">
        <v>1422</v>
      </c>
      <c r="E162" s="499">
        <f ca="1">COUNTIF(シート⑤!$CK$8:$CK$77,シート④!E$7)</f>
        <v>0</v>
      </c>
      <c r="F162" s="499">
        <f ca="1">COUNTIF(シート⑤!$CK$8:$CK$77,シート④!F$7)</f>
        <v>0</v>
      </c>
      <c r="G162" s="499">
        <f ca="1">COUNTIF(シート⑤!$CK$8:$CK$77,シート④!G$7)</f>
        <v>0</v>
      </c>
      <c r="H162" s="499">
        <f ca="1">COUNTIF(シート⑤!$CK$8:$CK$77,シート④!H$7)</f>
        <v>0</v>
      </c>
      <c r="I162" s="499">
        <f ca="1">COUNTIF(シート⑤!$CK$8:$CK$77,シート④!I$7)</f>
        <v>0</v>
      </c>
      <c r="J162" s="499">
        <f ca="1">COUNTIF(シート⑤!$CK$8:$CK$77,シート④!J$7)</f>
        <v>0</v>
      </c>
      <c r="K162" s="499">
        <f ca="1">COUNTIF(シート⑤!$CK$8:$CK$77,シート④!K$7)</f>
        <v>0</v>
      </c>
      <c r="L162" s="499">
        <f ca="1">COUNTIF(シート⑤!$CK$8:$CK$77,シート④!L$7)</f>
        <v>0</v>
      </c>
      <c r="M162" s="499">
        <f ca="1">COUNTIF(シート⑤!$CK$8:$CK$77,シート④!M$7)</f>
        <v>0</v>
      </c>
      <c r="N162" s="499">
        <f ca="1">COUNTIF(シート⑤!$CK$8:$CK$77,シート④!N$7)</f>
        <v>0</v>
      </c>
      <c r="O162" s="499">
        <f ca="1">COUNTIF(シート⑤!$CK$8:$CK$77,シート④!O$7)</f>
        <v>0</v>
      </c>
      <c r="P162" s="499">
        <f ca="1">COUNTIF(シート⑤!$CK$8:$CK$77,シート④!P$7)</f>
        <v>0</v>
      </c>
      <c r="Q162" s="499">
        <f ca="1">COUNTIF(シート⑤!$CK$8:$CK$77,シート④!Q$7)</f>
        <v>0</v>
      </c>
      <c r="R162" s="499">
        <f ca="1">COUNTIF(シート⑤!$CK$8:$CK$77,シート④!R$7)</f>
        <v>0</v>
      </c>
      <c r="S162" s="499">
        <f ca="1">COUNTIF(シート⑤!$CK$8:$CK$77,シート④!S$7)</f>
        <v>0</v>
      </c>
      <c r="T162" s="499">
        <f ca="1">COUNTIF(シート⑤!$CK$8:$CK$77,シート④!T$7)</f>
        <v>0</v>
      </c>
      <c r="U162" s="499">
        <f ca="1">COUNTIF(シート⑤!$CK$8:$CK$77,シート④!U$7)</f>
        <v>0</v>
      </c>
      <c r="V162" s="499">
        <f ca="1">COUNTIF(シート⑤!$CK$8:$CK$77,シート④!V$7)</f>
        <v>0</v>
      </c>
      <c r="W162" s="499">
        <f ca="1">COUNTIF(シート⑤!$CK$8:$CK$77,シート④!W$7)</f>
        <v>0</v>
      </c>
      <c r="X162" s="499">
        <f ca="1">COUNTIF(シート⑤!$CK$8:$CK$77,シート④!X$7)</f>
        <v>0</v>
      </c>
      <c r="Y162" s="499">
        <f ca="1">COUNTIF(シート⑤!$CK$8:$CK$77,シート④!Y$7)</f>
        <v>0</v>
      </c>
      <c r="Z162" s="499">
        <f ca="1">COUNTIF(シート⑤!$CK$8:$CK$77,シート④!Z$7)</f>
        <v>0</v>
      </c>
      <c r="AA162" s="499">
        <f ca="1">COUNTIF(シート⑤!$CK$8:$CK$77,シート④!AA$7)</f>
        <v>0</v>
      </c>
      <c r="AB162" s="499">
        <f ca="1">COUNTIF(シート⑤!$CK$8:$CK$77,シート④!AB$7)</f>
        <v>0</v>
      </c>
      <c r="AC162" s="499">
        <f ca="1">COUNTIF(シート⑤!$CK$8:$CK$77,シート④!AC$7)</f>
        <v>0</v>
      </c>
      <c r="AD162" s="499">
        <f ca="1">COUNTIF(シート⑤!$CK$8:$CK$77,シート④!AD$7)</f>
        <v>0</v>
      </c>
      <c r="AE162" s="499">
        <f ca="1">COUNTIF(シート⑤!$CK$8:$CK$77,シート④!AE$7)</f>
        <v>0</v>
      </c>
      <c r="AF162" s="499">
        <f ca="1">COUNTIF(シート⑤!$CK$8:$CK$77,シート④!AF$7)</f>
        <v>0</v>
      </c>
      <c r="AG162" s="499">
        <f ca="1">COUNTIF(シート⑤!$CK$8:$CK$77,シート④!AG$7)</f>
        <v>0</v>
      </c>
      <c r="AH162" s="499">
        <f ca="1">COUNTIF(シート⑤!$CK$8:$CK$77,シート④!AH$7)</f>
        <v>0</v>
      </c>
      <c r="AI162" s="499">
        <f ca="1">COUNTIF(シート⑤!$CK$8:$CK$77,シート④!AI$7)</f>
        <v>0</v>
      </c>
      <c r="AJ162" s="499">
        <f ca="1">COUNTIF(シート⑤!$CK$8:$CK$77,シート④!AJ$7)</f>
        <v>0</v>
      </c>
      <c r="AK162" s="499">
        <f ca="1">COUNTIF(シート⑤!$CK$8:$CK$77,シート④!AK$7)</f>
        <v>0</v>
      </c>
      <c r="AL162" s="499">
        <f ca="1">COUNTIF(シート⑤!$CK$8:$CK$77,シート④!AL$7)</f>
        <v>0</v>
      </c>
      <c r="AM162" s="499">
        <f ca="1">COUNTIF(シート⑤!$CK$8:$CK$77,シート④!AM$7)</f>
        <v>0</v>
      </c>
      <c r="AN162" s="499">
        <f ca="1">COUNTIF(シート⑤!$CK$8:$CK$77,シート④!AN$7)</f>
        <v>0</v>
      </c>
      <c r="AO162" s="499">
        <f ca="1">COUNTIF(シート⑤!$CK$8:$CK$77,シート④!AO$7)</f>
        <v>0</v>
      </c>
      <c r="AP162" s="499">
        <f ca="1">COUNTIF(シート⑤!$CK$8:$CK$77,シート④!AP$7)</f>
        <v>0</v>
      </c>
      <c r="AQ162" s="499">
        <f ca="1">COUNTIF(シート⑤!$CK$8:$CK$77,シート④!AQ$7)</f>
        <v>0</v>
      </c>
      <c r="AR162" s="499">
        <f ca="1">COUNTIF(シート⑤!$CK$8:$CK$77,シート④!AR$7)</f>
        <v>0</v>
      </c>
      <c r="AS162" s="499">
        <f ca="1">COUNTIF(シート⑤!$CK$8:$CK$77,シート④!AS$7)</f>
        <v>0</v>
      </c>
      <c r="AT162" s="499">
        <f ca="1">COUNTIF(シート⑤!$CK$8:$CK$77,シート④!AT$7)</f>
        <v>0</v>
      </c>
      <c r="AU162" s="499">
        <f ca="1">COUNTIF(シート⑤!$CK$8:$CK$77,シート④!AU$7)</f>
        <v>0</v>
      </c>
      <c r="AV162" s="499">
        <f ca="1">COUNTIF(シート⑤!$CK$8:$CK$77,シート④!AV$7)</f>
        <v>0</v>
      </c>
      <c r="AW162" s="499">
        <f ca="1">COUNTIF(シート⑤!$CK$8:$CK$77,シート④!AW$7)</f>
        <v>0</v>
      </c>
      <c r="AX162" s="499">
        <f ca="1">COUNTIF(シート⑤!$CK$8:$CK$77,シート④!AX$7)</f>
        <v>0</v>
      </c>
      <c r="AY162" s="499">
        <f ca="1">COUNTIF(シート⑤!$CK$8:$CK$77,シート④!AY$7)</f>
        <v>0</v>
      </c>
      <c r="AZ162" s="499">
        <f ca="1">COUNTIF(シート⑤!$CK$8:$CK$77,シート④!AZ$7)</f>
        <v>0</v>
      </c>
      <c r="BA162" s="499">
        <f ca="1">COUNTIF(シート⑤!$CK$8:$CK$77,シート④!BA$7)</f>
        <v>0</v>
      </c>
      <c r="BB162" s="499">
        <f ca="1">COUNTIF(シート⑤!$CK$8:$CK$77,シート④!BB$7)</f>
        <v>0</v>
      </c>
      <c r="BC162" s="499">
        <f ca="1">COUNTIF(シート⑤!$CK$8:$CK$77,シート④!BC$7)</f>
        <v>0</v>
      </c>
      <c r="BD162" s="499">
        <f ca="1">COUNTIF(シート⑤!$CK$8:$CK$77,シート④!BD$7)</f>
        <v>0</v>
      </c>
      <c r="BE162" s="499">
        <f ca="1">COUNTIF(シート⑤!$CK$8:$CK$77,シート④!BE$7)</f>
        <v>0</v>
      </c>
      <c r="BF162" s="499">
        <f ca="1">COUNTIF(シート⑤!$CK$8:$CK$77,シート④!BF$7)</f>
        <v>0</v>
      </c>
      <c r="BG162" s="499">
        <f ca="1">COUNTIF(シート⑤!$CK$8:$CK$77,シート④!BG$7)</f>
        <v>0</v>
      </c>
      <c r="BH162" s="499">
        <f ca="1">COUNTIF(シート⑤!$CK$8:$CK$77,シート④!BH$7)</f>
        <v>0</v>
      </c>
      <c r="BI162" s="499">
        <f ca="1">COUNTIF(シート⑤!$CK$8:$CK$77,シート④!BI$7)</f>
        <v>0</v>
      </c>
      <c r="BJ162" s="499">
        <f ca="1">COUNTIF(シート⑤!$CK$8:$CK$77,シート④!BJ$7)</f>
        <v>0</v>
      </c>
      <c r="BK162" s="499">
        <f ca="1">COUNTIF(シート⑤!$CK$8:$CK$77,シート④!BK$7)</f>
        <v>0</v>
      </c>
      <c r="BL162" s="499">
        <f ca="1">COUNTIF(シート⑤!$CK$8:$CK$77,シート④!BL$7)</f>
        <v>0</v>
      </c>
      <c r="BM162" s="499">
        <f ca="1">COUNTIF(シート⑤!$CK$8:$CK$77,シート④!BM$7)</f>
        <v>0</v>
      </c>
      <c r="BN162" s="499">
        <f ca="1">COUNTIF(シート⑤!$CK$8:$CK$77,シート④!BN$7)</f>
        <v>0</v>
      </c>
      <c r="BO162" s="499">
        <f ca="1">COUNTIF(シート⑤!$CK$8:$CK$77,シート④!BO$7)</f>
        <v>0</v>
      </c>
      <c r="BP162" s="499">
        <f ca="1">COUNTIF(シート⑤!$CK$8:$CK$77,シート④!BP$7)</f>
        <v>0</v>
      </c>
      <c r="BQ162" s="499">
        <f ca="1">COUNTIF(シート⑤!$CK$8:$CK$77,シート④!BQ$7)</f>
        <v>0</v>
      </c>
      <c r="BR162" s="499">
        <f ca="1">COUNTIF(シート⑤!$CK$8:$CK$77,シート④!BR$7)</f>
        <v>0</v>
      </c>
      <c r="BS162" s="499">
        <f ca="1">COUNTIF(シート⑤!$CK$8:$CK$77,シート④!BS$7)</f>
        <v>0</v>
      </c>
      <c r="BT162" s="499">
        <f ca="1">COUNTIF(シート⑤!$CK$8:$CK$77,シート④!BT$7)</f>
        <v>0</v>
      </c>
      <c r="BU162" s="499">
        <f ca="1">COUNTIF(シート⑤!$CK$8:$CK$77,シート④!BU$7)</f>
        <v>0</v>
      </c>
      <c r="BV162" s="499">
        <f ca="1">COUNTIF(シート⑤!$CK$8:$CK$77,シート④!BV$7)</f>
        <v>0</v>
      </c>
      <c r="BW162" s="498"/>
    </row>
    <row r="163" spans="1:75" hidden="1" outlineLevel="1">
      <c r="A163" s="216"/>
      <c r="B163" s="484"/>
      <c r="C163" s="475" t="s">
        <v>140</v>
      </c>
      <c r="D163" s="476" t="s">
        <v>1422</v>
      </c>
      <c r="E163" s="499">
        <f ca="1">COUNTIF(シート⑤!$CQ$8:$CQ$77,シート④!E$7)</f>
        <v>0</v>
      </c>
      <c r="F163" s="499">
        <f ca="1">COUNTIF(シート⑤!$CQ$8:$CQ$77,シート④!F$7)</f>
        <v>0</v>
      </c>
      <c r="G163" s="499">
        <f ca="1">COUNTIF(シート⑤!$CQ$8:$CQ$77,シート④!G$7)</f>
        <v>0</v>
      </c>
      <c r="H163" s="499">
        <f ca="1">COUNTIF(シート⑤!$CQ$8:$CQ$77,シート④!H$7)</f>
        <v>0</v>
      </c>
      <c r="I163" s="499">
        <f ca="1">COUNTIF(シート⑤!$CQ$8:$CQ$77,シート④!I$7)</f>
        <v>0</v>
      </c>
      <c r="J163" s="499">
        <f ca="1">COUNTIF(シート⑤!$CQ$8:$CQ$77,シート④!J$7)</f>
        <v>0</v>
      </c>
      <c r="K163" s="499">
        <f ca="1">COUNTIF(シート⑤!$CQ$8:$CQ$77,シート④!K$7)</f>
        <v>0</v>
      </c>
      <c r="L163" s="499">
        <f ca="1">COUNTIF(シート⑤!$CQ$8:$CQ$77,シート④!L$7)</f>
        <v>0</v>
      </c>
      <c r="M163" s="499">
        <f ca="1">COUNTIF(シート⑤!$CQ$8:$CQ$77,シート④!M$7)</f>
        <v>0</v>
      </c>
      <c r="N163" s="499">
        <f ca="1">COUNTIF(シート⑤!$CQ$8:$CQ$77,シート④!N$7)</f>
        <v>0</v>
      </c>
      <c r="O163" s="499">
        <f ca="1">COUNTIF(シート⑤!$CQ$8:$CQ$77,シート④!O$7)</f>
        <v>0</v>
      </c>
      <c r="P163" s="499">
        <f ca="1">COUNTIF(シート⑤!$CQ$8:$CQ$77,シート④!P$7)</f>
        <v>0</v>
      </c>
      <c r="Q163" s="499">
        <f ca="1">COUNTIF(シート⑤!$CQ$8:$CQ$77,シート④!Q$7)</f>
        <v>0</v>
      </c>
      <c r="R163" s="499">
        <f ca="1">COUNTIF(シート⑤!$CQ$8:$CQ$77,シート④!R$7)</f>
        <v>0</v>
      </c>
      <c r="S163" s="499">
        <f ca="1">COUNTIF(シート⑤!$CQ$8:$CQ$77,シート④!S$7)</f>
        <v>0</v>
      </c>
      <c r="T163" s="499">
        <f ca="1">COUNTIF(シート⑤!$CQ$8:$CQ$77,シート④!T$7)</f>
        <v>0</v>
      </c>
      <c r="U163" s="499">
        <f ca="1">COUNTIF(シート⑤!$CQ$8:$CQ$77,シート④!U$7)</f>
        <v>0</v>
      </c>
      <c r="V163" s="499">
        <f ca="1">COUNTIF(シート⑤!$CQ$8:$CQ$77,シート④!V$7)</f>
        <v>0</v>
      </c>
      <c r="W163" s="499">
        <f ca="1">COUNTIF(シート⑤!$CQ$8:$CQ$77,シート④!W$7)</f>
        <v>0</v>
      </c>
      <c r="X163" s="499">
        <f ca="1">COUNTIF(シート⑤!$CQ$8:$CQ$77,シート④!X$7)</f>
        <v>0</v>
      </c>
      <c r="Y163" s="499">
        <f ca="1">COUNTIF(シート⑤!$CQ$8:$CQ$77,シート④!Y$7)</f>
        <v>0</v>
      </c>
      <c r="Z163" s="499">
        <f ca="1">COUNTIF(シート⑤!$CQ$8:$CQ$77,シート④!Z$7)</f>
        <v>0</v>
      </c>
      <c r="AA163" s="499">
        <f ca="1">COUNTIF(シート⑤!$CQ$8:$CQ$77,シート④!AA$7)</f>
        <v>0</v>
      </c>
      <c r="AB163" s="499">
        <f ca="1">COUNTIF(シート⑤!$CQ$8:$CQ$77,シート④!AB$7)</f>
        <v>0</v>
      </c>
      <c r="AC163" s="499">
        <f ca="1">COUNTIF(シート⑤!$CQ$8:$CQ$77,シート④!AC$7)</f>
        <v>0</v>
      </c>
      <c r="AD163" s="499">
        <f ca="1">COUNTIF(シート⑤!$CQ$8:$CQ$77,シート④!AD$7)</f>
        <v>0</v>
      </c>
      <c r="AE163" s="499">
        <f ca="1">COUNTIF(シート⑤!$CQ$8:$CQ$77,シート④!AE$7)</f>
        <v>0</v>
      </c>
      <c r="AF163" s="499">
        <f ca="1">COUNTIF(シート⑤!$CQ$8:$CQ$77,シート④!AF$7)</f>
        <v>0</v>
      </c>
      <c r="AG163" s="499">
        <f ca="1">COUNTIF(シート⑤!$CQ$8:$CQ$77,シート④!AG$7)</f>
        <v>0</v>
      </c>
      <c r="AH163" s="499">
        <f ca="1">COUNTIF(シート⑤!$CQ$8:$CQ$77,シート④!AH$7)</f>
        <v>0</v>
      </c>
      <c r="AI163" s="499">
        <f ca="1">COUNTIF(シート⑤!$CQ$8:$CQ$77,シート④!AI$7)</f>
        <v>0</v>
      </c>
      <c r="AJ163" s="499">
        <f ca="1">COUNTIF(シート⑤!$CQ$8:$CQ$77,シート④!AJ$7)</f>
        <v>0</v>
      </c>
      <c r="AK163" s="499">
        <f ca="1">COUNTIF(シート⑤!$CQ$8:$CQ$77,シート④!AK$7)</f>
        <v>0</v>
      </c>
      <c r="AL163" s="499">
        <f ca="1">COUNTIF(シート⑤!$CQ$8:$CQ$77,シート④!AL$7)</f>
        <v>0</v>
      </c>
      <c r="AM163" s="499">
        <f ca="1">COUNTIF(シート⑤!$CQ$8:$CQ$77,シート④!AM$7)</f>
        <v>0</v>
      </c>
      <c r="AN163" s="499">
        <f ca="1">COUNTIF(シート⑤!$CQ$8:$CQ$77,シート④!AN$7)</f>
        <v>0</v>
      </c>
      <c r="AO163" s="499">
        <f ca="1">COUNTIF(シート⑤!$CQ$8:$CQ$77,シート④!AO$7)</f>
        <v>0</v>
      </c>
      <c r="AP163" s="499">
        <f ca="1">COUNTIF(シート⑤!$CQ$8:$CQ$77,シート④!AP$7)</f>
        <v>0</v>
      </c>
      <c r="AQ163" s="499">
        <f ca="1">COUNTIF(シート⑤!$CQ$8:$CQ$77,シート④!AQ$7)</f>
        <v>0</v>
      </c>
      <c r="AR163" s="499">
        <f ca="1">COUNTIF(シート⑤!$CQ$8:$CQ$77,シート④!AR$7)</f>
        <v>0</v>
      </c>
      <c r="AS163" s="499">
        <f ca="1">COUNTIF(シート⑤!$CQ$8:$CQ$77,シート④!AS$7)</f>
        <v>0</v>
      </c>
      <c r="AT163" s="499">
        <f ca="1">COUNTIF(シート⑤!$CQ$8:$CQ$77,シート④!AT$7)</f>
        <v>0</v>
      </c>
      <c r="AU163" s="499">
        <f ca="1">COUNTIF(シート⑤!$CQ$8:$CQ$77,シート④!AU$7)</f>
        <v>0</v>
      </c>
      <c r="AV163" s="499">
        <f ca="1">COUNTIF(シート⑤!$CQ$8:$CQ$77,シート④!AV$7)</f>
        <v>0</v>
      </c>
      <c r="AW163" s="499">
        <f ca="1">COUNTIF(シート⑤!$CQ$8:$CQ$77,シート④!AW$7)</f>
        <v>0</v>
      </c>
      <c r="AX163" s="499">
        <f ca="1">COUNTIF(シート⑤!$CQ$8:$CQ$77,シート④!AX$7)</f>
        <v>0</v>
      </c>
      <c r="AY163" s="499">
        <f ca="1">COUNTIF(シート⑤!$CQ$8:$CQ$77,シート④!AY$7)</f>
        <v>0</v>
      </c>
      <c r="AZ163" s="499">
        <f ca="1">COUNTIF(シート⑤!$CQ$8:$CQ$77,シート④!AZ$7)</f>
        <v>0</v>
      </c>
      <c r="BA163" s="499">
        <f ca="1">COUNTIF(シート⑤!$CQ$8:$CQ$77,シート④!BA$7)</f>
        <v>0</v>
      </c>
      <c r="BB163" s="499">
        <f ca="1">COUNTIF(シート⑤!$CQ$8:$CQ$77,シート④!BB$7)</f>
        <v>0</v>
      </c>
      <c r="BC163" s="499">
        <f ca="1">COUNTIF(シート⑤!$CQ$8:$CQ$77,シート④!BC$7)</f>
        <v>0</v>
      </c>
      <c r="BD163" s="499">
        <f ca="1">COUNTIF(シート⑤!$CQ$8:$CQ$77,シート④!BD$7)</f>
        <v>0</v>
      </c>
      <c r="BE163" s="499">
        <f ca="1">COUNTIF(シート⑤!$CQ$8:$CQ$77,シート④!BE$7)</f>
        <v>0</v>
      </c>
      <c r="BF163" s="499">
        <f ca="1">COUNTIF(シート⑤!$CQ$8:$CQ$77,シート④!BF$7)</f>
        <v>0</v>
      </c>
      <c r="BG163" s="499">
        <f ca="1">COUNTIF(シート⑤!$CQ$8:$CQ$77,シート④!BG$7)</f>
        <v>0</v>
      </c>
      <c r="BH163" s="499">
        <f ca="1">COUNTIF(シート⑤!$CQ$8:$CQ$77,シート④!BH$7)</f>
        <v>0</v>
      </c>
      <c r="BI163" s="499">
        <f ca="1">COUNTIF(シート⑤!$CQ$8:$CQ$77,シート④!BI$7)</f>
        <v>0</v>
      </c>
      <c r="BJ163" s="499">
        <f ca="1">COUNTIF(シート⑤!$CQ$8:$CQ$77,シート④!BJ$7)</f>
        <v>0</v>
      </c>
      <c r="BK163" s="499">
        <f ca="1">COUNTIF(シート⑤!$CQ$8:$CQ$77,シート④!BK$7)</f>
        <v>0</v>
      </c>
      <c r="BL163" s="499">
        <f ca="1">COUNTIF(シート⑤!$CQ$8:$CQ$77,シート④!BL$7)</f>
        <v>0</v>
      </c>
      <c r="BM163" s="499">
        <f ca="1">COUNTIF(シート⑤!$CQ$8:$CQ$77,シート④!BM$7)</f>
        <v>0</v>
      </c>
      <c r="BN163" s="499">
        <f ca="1">COUNTIF(シート⑤!$CQ$8:$CQ$77,シート④!BN$7)</f>
        <v>0</v>
      </c>
      <c r="BO163" s="499">
        <f ca="1">COUNTIF(シート⑤!$CQ$8:$CQ$77,シート④!BO$7)</f>
        <v>0</v>
      </c>
      <c r="BP163" s="499">
        <f ca="1">COUNTIF(シート⑤!$CQ$8:$CQ$77,シート④!BP$7)</f>
        <v>0</v>
      </c>
      <c r="BQ163" s="499">
        <f ca="1">COUNTIF(シート⑤!$CQ$8:$CQ$77,シート④!BQ$7)</f>
        <v>0</v>
      </c>
      <c r="BR163" s="499">
        <f ca="1">COUNTIF(シート⑤!$CQ$8:$CQ$77,シート④!BR$7)</f>
        <v>0</v>
      </c>
      <c r="BS163" s="499">
        <f ca="1">COUNTIF(シート⑤!$CQ$8:$CQ$77,シート④!BS$7)</f>
        <v>0</v>
      </c>
      <c r="BT163" s="499">
        <f ca="1">COUNTIF(シート⑤!$CQ$8:$CQ$77,シート④!BT$7)</f>
        <v>0</v>
      </c>
      <c r="BU163" s="499">
        <f ca="1">COUNTIF(シート⑤!$CQ$8:$CQ$77,シート④!BU$7)</f>
        <v>0</v>
      </c>
      <c r="BV163" s="499">
        <f ca="1">COUNTIF(シート⑤!$CQ$8:$CQ$77,シート④!BV$7)</f>
        <v>0</v>
      </c>
      <c r="BW163" s="498"/>
    </row>
    <row r="164" spans="1:75" hidden="1" outlineLevel="1">
      <c r="A164" s="216"/>
      <c r="B164" s="484"/>
      <c r="C164" s="475" t="s">
        <v>142</v>
      </c>
      <c r="D164" s="476" t="s">
        <v>1422</v>
      </c>
      <c r="E164" s="499">
        <f ca="1">COUNTIF(シート⑤!$CV$8:$CV$77,シート④!E$7)</f>
        <v>0</v>
      </c>
      <c r="F164" s="499">
        <f ca="1">COUNTIF(シート⑤!$CV$8:$CV$77,シート④!F$7)</f>
        <v>0</v>
      </c>
      <c r="G164" s="499">
        <f ca="1">COUNTIF(シート⑤!$CV$8:$CV$77,シート④!G$7)</f>
        <v>0</v>
      </c>
      <c r="H164" s="499">
        <f ca="1">COUNTIF(シート⑤!$CV$8:$CV$77,シート④!H$7)</f>
        <v>0</v>
      </c>
      <c r="I164" s="499">
        <f ca="1">COUNTIF(シート⑤!$CV$8:$CV$77,シート④!I$7)</f>
        <v>0</v>
      </c>
      <c r="J164" s="499">
        <f ca="1">COUNTIF(シート⑤!$CV$8:$CV$77,シート④!J$7)</f>
        <v>0</v>
      </c>
      <c r="K164" s="499">
        <f ca="1">COUNTIF(シート⑤!$CV$8:$CV$77,シート④!K$7)</f>
        <v>0</v>
      </c>
      <c r="L164" s="499">
        <f ca="1">COUNTIF(シート⑤!$CV$8:$CV$77,シート④!L$7)</f>
        <v>0</v>
      </c>
      <c r="M164" s="499">
        <f ca="1">COUNTIF(シート⑤!$CV$8:$CV$77,シート④!M$7)</f>
        <v>0</v>
      </c>
      <c r="N164" s="499">
        <f ca="1">COUNTIF(シート⑤!$CV$8:$CV$77,シート④!N$7)</f>
        <v>0</v>
      </c>
      <c r="O164" s="499">
        <f ca="1">COUNTIF(シート⑤!$CV$8:$CV$77,シート④!O$7)</f>
        <v>0</v>
      </c>
      <c r="P164" s="499">
        <f ca="1">COUNTIF(シート⑤!$CV$8:$CV$77,シート④!P$7)</f>
        <v>0</v>
      </c>
      <c r="Q164" s="499">
        <f ca="1">COUNTIF(シート⑤!$CV$8:$CV$77,シート④!Q$7)</f>
        <v>0</v>
      </c>
      <c r="R164" s="499">
        <f ca="1">COUNTIF(シート⑤!$CV$8:$CV$77,シート④!R$7)</f>
        <v>0</v>
      </c>
      <c r="S164" s="499">
        <f ca="1">COUNTIF(シート⑤!$CV$8:$CV$77,シート④!S$7)</f>
        <v>0</v>
      </c>
      <c r="T164" s="499">
        <f ca="1">COUNTIF(シート⑤!$CV$8:$CV$77,シート④!T$7)</f>
        <v>0</v>
      </c>
      <c r="U164" s="499">
        <f ca="1">COUNTIF(シート⑤!$CV$8:$CV$77,シート④!U$7)</f>
        <v>0</v>
      </c>
      <c r="V164" s="499">
        <f ca="1">COUNTIF(シート⑤!$CV$8:$CV$77,シート④!V$7)</f>
        <v>0</v>
      </c>
      <c r="W164" s="499">
        <f ca="1">COUNTIF(シート⑤!$CV$8:$CV$77,シート④!W$7)</f>
        <v>0</v>
      </c>
      <c r="X164" s="499">
        <f ca="1">COUNTIF(シート⑤!$CV$8:$CV$77,シート④!X$7)</f>
        <v>0</v>
      </c>
      <c r="Y164" s="499">
        <f ca="1">COUNTIF(シート⑤!$CV$8:$CV$77,シート④!Y$7)</f>
        <v>0</v>
      </c>
      <c r="Z164" s="499">
        <f ca="1">COUNTIF(シート⑤!$CV$8:$CV$77,シート④!Z$7)</f>
        <v>0</v>
      </c>
      <c r="AA164" s="499">
        <f ca="1">COUNTIF(シート⑤!$CV$8:$CV$77,シート④!AA$7)</f>
        <v>0</v>
      </c>
      <c r="AB164" s="499">
        <f ca="1">COUNTIF(シート⑤!$CV$8:$CV$77,シート④!AB$7)</f>
        <v>0</v>
      </c>
      <c r="AC164" s="499">
        <f ca="1">COUNTIF(シート⑤!$CV$8:$CV$77,シート④!AC$7)</f>
        <v>0</v>
      </c>
      <c r="AD164" s="499">
        <f ca="1">COUNTIF(シート⑤!$CV$8:$CV$77,シート④!AD$7)</f>
        <v>0</v>
      </c>
      <c r="AE164" s="499">
        <f ca="1">COUNTIF(シート⑤!$CV$8:$CV$77,シート④!AE$7)</f>
        <v>0</v>
      </c>
      <c r="AF164" s="499">
        <f ca="1">COUNTIF(シート⑤!$CV$8:$CV$77,シート④!AF$7)</f>
        <v>0</v>
      </c>
      <c r="AG164" s="499">
        <f ca="1">COUNTIF(シート⑤!$CV$8:$CV$77,シート④!AG$7)</f>
        <v>0</v>
      </c>
      <c r="AH164" s="499">
        <f ca="1">COUNTIF(シート⑤!$CV$8:$CV$77,シート④!AH$7)</f>
        <v>0</v>
      </c>
      <c r="AI164" s="499">
        <f ca="1">COUNTIF(シート⑤!$CV$8:$CV$77,シート④!AI$7)</f>
        <v>0</v>
      </c>
      <c r="AJ164" s="499">
        <f ca="1">COUNTIF(シート⑤!$CV$8:$CV$77,シート④!AJ$7)</f>
        <v>0</v>
      </c>
      <c r="AK164" s="499">
        <f ca="1">COUNTIF(シート⑤!$CV$8:$CV$77,シート④!AK$7)</f>
        <v>0</v>
      </c>
      <c r="AL164" s="499">
        <f ca="1">COUNTIF(シート⑤!$CV$8:$CV$77,シート④!AL$7)</f>
        <v>0</v>
      </c>
      <c r="AM164" s="499">
        <f ca="1">COUNTIF(シート⑤!$CV$8:$CV$77,シート④!AM$7)</f>
        <v>0</v>
      </c>
      <c r="AN164" s="499">
        <f ca="1">COUNTIF(シート⑤!$CV$8:$CV$77,シート④!AN$7)</f>
        <v>0</v>
      </c>
      <c r="AO164" s="499">
        <f ca="1">COUNTIF(シート⑤!$CV$8:$CV$77,シート④!AO$7)</f>
        <v>0</v>
      </c>
      <c r="AP164" s="499">
        <f ca="1">COUNTIF(シート⑤!$CV$8:$CV$77,シート④!AP$7)</f>
        <v>0</v>
      </c>
      <c r="AQ164" s="499">
        <f ca="1">COUNTIF(シート⑤!$CV$8:$CV$77,シート④!AQ$7)</f>
        <v>0</v>
      </c>
      <c r="AR164" s="499">
        <f ca="1">COUNTIF(シート⑤!$CV$8:$CV$77,シート④!AR$7)</f>
        <v>0</v>
      </c>
      <c r="AS164" s="499">
        <f ca="1">COUNTIF(シート⑤!$CV$8:$CV$77,シート④!AS$7)</f>
        <v>0</v>
      </c>
      <c r="AT164" s="499">
        <f ca="1">COUNTIF(シート⑤!$CV$8:$CV$77,シート④!AT$7)</f>
        <v>0</v>
      </c>
      <c r="AU164" s="499">
        <f ca="1">COUNTIF(シート⑤!$CV$8:$CV$77,シート④!AU$7)</f>
        <v>0</v>
      </c>
      <c r="AV164" s="499">
        <f ca="1">COUNTIF(シート⑤!$CV$8:$CV$77,シート④!AV$7)</f>
        <v>0</v>
      </c>
      <c r="AW164" s="499">
        <f ca="1">COUNTIF(シート⑤!$CV$8:$CV$77,シート④!AW$7)</f>
        <v>0</v>
      </c>
      <c r="AX164" s="499">
        <f ca="1">COUNTIF(シート⑤!$CV$8:$CV$77,シート④!AX$7)</f>
        <v>0</v>
      </c>
      <c r="AY164" s="499">
        <f ca="1">COUNTIF(シート⑤!$CV$8:$CV$77,シート④!AY$7)</f>
        <v>0</v>
      </c>
      <c r="AZ164" s="499">
        <f ca="1">COUNTIF(シート⑤!$CV$8:$CV$77,シート④!AZ$7)</f>
        <v>0</v>
      </c>
      <c r="BA164" s="499">
        <f ca="1">COUNTIF(シート⑤!$CV$8:$CV$77,シート④!BA$7)</f>
        <v>0</v>
      </c>
      <c r="BB164" s="499">
        <f ca="1">COUNTIF(シート⑤!$CV$8:$CV$77,シート④!BB$7)</f>
        <v>0</v>
      </c>
      <c r="BC164" s="499">
        <f ca="1">COUNTIF(シート⑤!$CV$8:$CV$77,シート④!BC$7)</f>
        <v>0</v>
      </c>
      <c r="BD164" s="499">
        <f ca="1">COUNTIF(シート⑤!$CV$8:$CV$77,シート④!BD$7)</f>
        <v>0</v>
      </c>
      <c r="BE164" s="499">
        <f ca="1">COUNTIF(シート⑤!$CV$8:$CV$77,シート④!BE$7)</f>
        <v>0</v>
      </c>
      <c r="BF164" s="499">
        <f ca="1">COUNTIF(シート⑤!$CV$8:$CV$77,シート④!BF$7)</f>
        <v>0</v>
      </c>
      <c r="BG164" s="499">
        <f ca="1">COUNTIF(シート⑤!$CV$8:$CV$77,シート④!BG$7)</f>
        <v>0</v>
      </c>
      <c r="BH164" s="499">
        <f ca="1">COUNTIF(シート⑤!$CV$8:$CV$77,シート④!BH$7)</f>
        <v>0</v>
      </c>
      <c r="BI164" s="499">
        <f ca="1">COUNTIF(シート⑤!$CV$8:$CV$77,シート④!BI$7)</f>
        <v>0</v>
      </c>
      <c r="BJ164" s="499">
        <f ca="1">COUNTIF(シート⑤!$CV$8:$CV$77,シート④!BJ$7)</f>
        <v>0</v>
      </c>
      <c r="BK164" s="499">
        <f ca="1">COUNTIF(シート⑤!$CV$8:$CV$77,シート④!BK$7)</f>
        <v>0</v>
      </c>
      <c r="BL164" s="499">
        <f ca="1">COUNTIF(シート⑤!$CV$8:$CV$77,シート④!BL$7)</f>
        <v>0</v>
      </c>
      <c r="BM164" s="499">
        <f ca="1">COUNTIF(シート⑤!$CV$8:$CV$77,シート④!BM$7)</f>
        <v>0</v>
      </c>
      <c r="BN164" s="499">
        <f ca="1">COUNTIF(シート⑤!$CV$8:$CV$77,シート④!BN$7)</f>
        <v>0</v>
      </c>
      <c r="BO164" s="499">
        <f ca="1">COUNTIF(シート⑤!$CV$8:$CV$77,シート④!BO$7)</f>
        <v>0</v>
      </c>
      <c r="BP164" s="499">
        <f ca="1">COUNTIF(シート⑤!$CV$8:$CV$77,シート④!BP$7)</f>
        <v>0</v>
      </c>
      <c r="BQ164" s="499">
        <f ca="1">COUNTIF(シート⑤!$CV$8:$CV$77,シート④!BQ$7)</f>
        <v>0</v>
      </c>
      <c r="BR164" s="499">
        <f ca="1">COUNTIF(シート⑤!$CV$8:$CV$77,シート④!BR$7)</f>
        <v>0</v>
      </c>
      <c r="BS164" s="499">
        <f ca="1">COUNTIF(シート⑤!$CV$8:$CV$77,シート④!BS$7)</f>
        <v>0</v>
      </c>
      <c r="BT164" s="499">
        <f ca="1">COUNTIF(シート⑤!$CV$8:$CV$77,シート④!BT$7)</f>
        <v>0</v>
      </c>
      <c r="BU164" s="499">
        <f ca="1">COUNTIF(シート⑤!$CV$8:$CV$77,シート④!BU$7)</f>
        <v>0</v>
      </c>
      <c r="BV164" s="499">
        <f ca="1">COUNTIF(シート⑤!$CV$8:$CV$77,シート④!BV$7)</f>
        <v>0</v>
      </c>
      <c r="BW164" s="498"/>
    </row>
    <row r="165" spans="1:75" hidden="1" outlineLevel="1">
      <c r="A165" s="216"/>
      <c r="B165" s="484"/>
      <c r="C165" s="475" t="s">
        <v>143</v>
      </c>
      <c r="D165" s="476" t="s">
        <v>1422</v>
      </c>
      <c r="E165" s="499">
        <f ca="1">COUNTIF(シート⑤!$DA$8:$DA$77,シート④!E$7)</f>
        <v>0</v>
      </c>
      <c r="F165" s="499">
        <f ca="1">COUNTIF(シート⑤!$DA$8:$DA$77,シート④!F$7)</f>
        <v>0</v>
      </c>
      <c r="G165" s="499">
        <f ca="1">COUNTIF(シート⑤!$DA$8:$DA$77,シート④!G$7)</f>
        <v>0</v>
      </c>
      <c r="H165" s="499">
        <f ca="1">COUNTIF(シート⑤!$DA$8:$DA$77,シート④!H$7)</f>
        <v>0</v>
      </c>
      <c r="I165" s="499">
        <f ca="1">COUNTIF(シート⑤!$DA$8:$DA$77,シート④!I$7)</f>
        <v>0</v>
      </c>
      <c r="J165" s="499">
        <f ca="1">COUNTIF(シート⑤!$DA$8:$DA$77,シート④!J$7)</f>
        <v>0</v>
      </c>
      <c r="K165" s="499">
        <f ca="1">COUNTIF(シート⑤!$DA$8:$DA$77,シート④!K$7)</f>
        <v>0</v>
      </c>
      <c r="L165" s="499">
        <f ca="1">COUNTIF(シート⑤!$DA$8:$DA$77,シート④!L$7)</f>
        <v>0</v>
      </c>
      <c r="M165" s="499">
        <f ca="1">COUNTIF(シート⑤!$DA$8:$DA$77,シート④!M$7)</f>
        <v>0</v>
      </c>
      <c r="N165" s="499">
        <f ca="1">COUNTIF(シート⑤!$DA$8:$DA$77,シート④!N$7)</f>
        <v>0</v>
      </c>
      <c r="O165" s="499">
        <f ca="1">COUNTIF(シート⑤!$DA$8:$DA$77,シート④!O$7)</f>
        <v>0</v>
      </c>
      <c r="P165" s="499">
        <f ca="1">COUNTIF(シート⑤!$DA$8:$DA$77,シート④!P$7)</f>
        <v>0</v>
      </c>
      <c r="Q165" s="499">
        <f ca="1">COUNTIF(シート⑤!$DA$8:$DA$77,シート④!Q$7)</f>
        <v>0</v>
      </c>
      <c r="R165" s="499">
        <f ca="1">COUNTIF(シート⑤!$DA$8:$DA$77,シート④!R$7)</f>
        <v>0</v>
      </c>
      <c r="S165" s="499">
        <f ca="1">COUNTIF(シート⑤!$DA$8:$DA$77,シート④!S$7)</f>
        <v>0</v>
      </c>
      <c r="T165" s="499">
        <f ca="1">COUNTIF(シート⑤!$DA$8:$DA$77,シート④!T$7)</f>
        <v>0</v>
      </c>
      <c r="U165" s="499">
        <f ca="1">COUNTIF(シート⑤!$DA$8:$DA$77,シート④!U$7)</f>
        <v>0</v>
      </c>
      <c r="V165" s="499">
        <f ca="1">COUNTIF(シート⑤!$DA$8:$DA$77,シート④!V$7)</f>
        <v>0</v>
      </c>
      <c r="W165" s="499">
        <f ca="1">COUNTIF(シート⑤!$DA$8:$DA$77,シート④!W$7)</f>
        <v>0</v>
      </c>
      <c r="X165" s="499">
        <f ca="1">COUNTIF(シート⑤!$DA$8:$DA$77,シート④!X$7)</f>
        <v>0</v>
      </c>
      <c r="Y165" s="499">
        <f ca="1">COUNTIF(シート⑤!$DA$8:$DA$77,シート④!Y$7)</f>
        <v>0</v>
      </c>
      <c r="Z165" s="499">
        <f ca="1">COUNTIF(シート⑤!$DA$8:$DA$77,シート④!Z$7)</f>
        <v>0</v>
      </c>
      <c r="AA165" s="499">
        <f ca="1">COUNTIF(シート⑤!$DA$8:$DA$77,シート④!AA$7)</f>
        <v>0</v>
      </c>
      <c r="AB165" s="499">
        <f ca="1">COUNTIF(シート⑤!$DA$8:$DA$77,シート④!AB$7)</f>
        <v>0</v>
      </c>
      <c r="AC165" s="499">
        <f ca="1">COUNTIF(シート⑤!$DA$8:$DA$77,シート④!AC$7)</f>
        <v>0</v>
      </c>
      <c r="AD165" s="499">
        <f ca="1">COUNTIF(シート⑤!$DA$8:$DA$77,シート④!AD$7)</f>
        <v>0</v>
      </c>
      <c r="AE165" s="499">
        <f ca="1">COUNTIF(シート⑤!$DA$8:$DA$77,シート④!AE$7)</f>
        <v>0</v>
      </c>
      <c r="AF165" s="499">
        <f ca="1">COUNTIF(シート⑤!$DA$8:$DA$77,シート④!AF$7)</f>
        <v>0</v>
      </c>
      <c r="AG165" s="499">
        <f ca="1">COUNTIF(シート⑤!$DA$8:$DA$77,シート④!AG$7)</f>
        <v>0</v>
      </c>
      <c r="AH165" s="499">
        <f ca="1">COUNTIF(シート⑤!$DA$8:$DA$77,シート④!AH$7)</f>
        <v>0</v>
      </c>
      <c r="AI165" s="499">
        <f ca="1">COUNTIF(シート⑤!$DA$8:$DA$77,シート④!AI$7)</f>
        <v>0</v>
      </c>
      <c r="AJ165" s="499">
        <f ca="1">COUNTIF(シート⑤!$DA$8:$DA$77,シート④!AJ$7)</f>
        <v>0</v>
      </c>
      <c r="AK165" s="499">
        <f ca="1">COUNTIF(シート⑤!$DA$8:$DA$77,シート④!AK$7)</f>
        <v>0</v>
      </c>
      <c r="AL165" s="499">
        <f ca="1">COUNTIF(シート⑤!$DA$8:$DA$77,シート④!AL$7)</f>
        <v>0</v>
      </c>
      <c r="AM165" s="499">
        <f ca="1">COUNTIF(シート⑤!$DA$8:$DA$77,シート④!AM$7)</f>
        <v>0</v>
      </c>
      <c r="AN165" s="499">
        <f ca="1">COUNTIF(シート⑤!$DA$8:$DA$77,シート④!AN$7)</f>
        <v>0</v>
      </c>
      <c r="AO165" s="499">
        <f ca="1">COUNTIF(シート⑤!$DA$8:$DA$77,シート④!AO$7)</f>
        <v>0</v>
      </c>
      <c r="AP165" s="499">
        <f ca="1">COUNTIF(シート⑤!$DA$8:$DA$77,シート④!AP$7)</f>
        <v>0</v>
      </c>
      <c r="AQ165" s="499">
        <f ca="1">COUNTIF(シート⑤!$DA$8:$DA$77,シート④!AQ$7)</f>
        <v>0</v>
      </c>
      <c r="AR165" s="499">
        <f ca="1">COUNTIF(シート⑤!$DA$8:$DA$77,シート④!AR$7)</f>
        <v>0</v>
      </c>
      <c r="AS165" s="499">
        <f ca="1">COUNTIF(シート⑤!$DA$8:$DA$77,シート④!AS$7)</f>
        <v>0</v>
      </c>
      <c r="AT165" s="499">
        <f ca="1">COUNTIF(シート⑤!$DA$8:$DA$77,シート④!AT$7)</f>
        <v>0</v>
      </c>
      <c r="AU165" s="499">
        <f ca="1">COUNTIF(シート⑤!$DA$8:$DA$77,シート④!AU$7)</f>
        <v>0</v>
      </c>
      <c r="AV165" s="499">
        <f ca="1">COUNTIF(シート⑤!$DA$8:$DA$77,シート④!AV$7)</f>
        <v>0</v>
      </c>
      <c r="AW165" s="499">
        <f ca="1">COUNTIF(シート⑤!$DA$8:$DA$77,シート④!AW$7)</f>
        <v>0</v>
      </c>
      <c r="AX165" s="499">
        <f ca="1">COUNTIF(シート⑤!$DA$8:$DA$77,シート④!AX$7)</f>
        <v>0</v>
      </c>
      <c r="AY165" s="499">
        <f ca="1">COUNTIF(シート⑤!$DA$8:$DA$77,シート④!AY$7)</f>
        <v>0</v>
      </c>
      <c r="AZ165" s="499">
        <f ca="1">COUNTIF(シート⑤!$DA$8:$DA$77,シート④!AZ$7)</f>
        <v>0</v>
      </c>
      <c r="BA165" s="499">
        <f ca="1">COUNTIF(シート⑤!$DA$8:$DA$77,シート④!BA$7)</f>
        <v>0</v>
      </c>
      <c r="BB165" s="499">
        <f ca="1">COUNTIF(シート⑤!$DA$8:$DA$77,シート④!BB$7)</f>
        <v>0</v>
      </c>
      <c r="BC165" s="499">
        <f ca="1">COUNTIF(シート⑤!$DA$8:$DA$77,シート④!BC$7)</f>
        <v>0</v>
      </c>
      <c r="BD165" s="499">
        <f ca="1">COUNTIF(シート⑤!$DA$8:$DA$77,シート④!BD$7)</f>
        <v>0</v>
      </c>
      <c r="BE165" s="499">
        <f ca="1">COUNTIF(シート⑤!$DA$8:$DA$77,シート④!BE$7)</f>
        <v>0</v>
      </c>
      <c r="BF165" s="499">
        <f ca="1">COUNTIF(シート⑤!$DA$8:$DA$77,シート④!BF$7)</f>
        <v>0</v>
      </c>
      <c r="BG165" s="499">
        <f ca="1">COUNTIF(シート⑤!$DA$8:$DA$77,シート④!BG$7)</f>
        <v>0</v>
      </c>
      <c r="BH165" s="499">
        <f ca="1">COUNTIF(シート⑤!$DA$8:$DA$77,シート④!BH$7)</f>
        <v>0</v>
      </c>
      <c r="BI165" s="499">
        <f ca="1">COUNTIF(シート⑤!$DA$8:$DA$77,シート④!BI$7)</f>
        <v>0</v>
      </c>
      <c r="BJ165" s="499">
        <f ca="1">COUNTIF(シート⑤!$DA$8:$DA$77,シート④!BJ$7)</f>
        <v>0</v>
      </c>
      <c r="BK165" s="499">
        <f ca="1">COUNTIF(シート⑤!$DA$8:$DA$77,シート④!BK$7)</f>
        <v>0</v>
      </c>
      <c r="BL165" s="499">
        <f ca="1">COUNTIF(シート⑤!$DA$8:$DA$77,シート④!BL$7)</f>
        <v>0</v>
      </c>
      <c r="BM165" s="499">
        <f ca="1">COUNTIF(シート⑤!$DA$8:$DA$77,シート④!BM$7)</f>
        <v>0</v>
      </c>
      <c r="BN165" s="499">
        <f ca="1">COUNTIF(シート⑤!$DA$8:$DA$77,シート④!BN$7)</f>
        <v>0</v>
      </c>
      <c r="BO165" s="499">
        <f ca="1">COUNTIF(シート⑤!$DA$8:$DA$77,シート④!BO$7)</f>
        <v>0</v>
      </c>
      <c r="BP165" s="499">
        <f ca="1">COUNTIF(シート⑤!$DA$8:$DA$77,シート④!BP$7)</f>
        <v>0</v>
      </c>
      <c r="BQ165" s="499">
        <f ca="1">COUNTIF(シート⑤!$DA$8:$DA$77,シート④!BQ$7)</f>
        <v>0</v>
      </c>
      <c r="BR165" s="499">
        <f ca="1">COUNTIF(シート⑤!$DA$8:$DA$77,シート④!BR$7)</f>
        <v>0</v>
      </c>
      <c r="BS165" s="499">
        <f ca="1">COUNTIF(シート⑤!$DA$8:$DA$77,シート④!BS$7)</f>
        <v>0</v>
      </c>
      <c r="BT165" s="499">
        <f ca="1">COUNTIF(シート⑤!$DA$8:$DA$77,シート④!BT$7)</f>
        <v>0</v>
      </c>
      <c r="BU165" s="499">
        <f ca="1">COUNTIF(シート⑤!$DA$8:$DA$77,シート④!BU$7)</f>
        <v>0</v>
      </c>
      <c r="BV165" s="499">
        <f ca="1">COUNTIF(シート⑤!$DA$8:$DA$77,シート④!BV$7)</f>
        <v>0</v>
      </c>
      <c r="BW165" s="498"/>
    </row>
    <row r="166" spans="1:75" collapsed="1">
      <c r="A166" s="216"/>
      <c r="B166" s="484"/>
      <c r="C166" s="475" t="s">
        <v>213</v>
      </c>
      <c r="D166" s="476"/>
      <c r="E166" s="491" t="str">
        <f ca="1">IF(SUM(E161:E165)=0,"-",IF(SUM(E167:E168)=0,E$44,E$44*(SUM(E167:E168)/E$171)))</f>
        <v>-</v>
      </c>
      <c r="F166" s="491" t="str">
        <f t="shared" ref="F166:AJ166" ca="1" si="189">IF(SUM(F161:F165)=0,"-",IF(SUM(F167:F168)=0,F$44,F$44*(SUM(F167:F168)/F$171)))</f>
        <v>-</v>
      </c>
      <c r="G166" s="491" t="str">
        <f t="shared" ca="1" si="189"/>
        <v>-</v>
      </c>
      <c r="H166" s="491" t="str">
        <f t="shared" ca="1" si="189"/>
        <v>-</v>
      </c>
      <c r="I166" s="491" t="str">
        <f t="shared" ca="1" si="189"/>
        <v>-</v>
      </c>
      <c r="J166" s="491" t="str">
        <f t="shared" ca="1" si="189"/>
        <v>-</v>
      </c>
      <c r="K166" s="491" t="str">
        <f t="shared" ca="1" si="189"/>
        <v>-</v>
      </c>
      <c r="L166" s="491" t="str">
        <f t="shared" ca="1" si="189"/>
        <v>-</v>
      </c>
      <c r="M166" s="491" t="str">
        <f t="shared" ca="1" si="189"/>
        <v>-</v>
      </c>
      <c r="N166" s="491" t="str">
        <f t="shared" ca="1" si="189"/>
        <v>-</v>
      </c>
      <c r="O166" s="491" t="str">
        <f t="shared" ca="1" si="189"/>
        <v>-</v>
      </c>
      <c r="P166" s="491" t="str">
        <f t="shared" ca="1" si="189"/>
        <v>-</v>
      </c>
      <c r="Q166" s="491" t="str">
        <f t="shared" ca="1" si="189"/>
        <v>-</v>
      </c>
      <c r="R166" s="491" t="str">
        <f t="shared" ca="1" si="189"/>
        <v>-</v>
      </c>
      <c r="S166" s="491" t="str">
        <f t="shared" ca="1" si="189"/>
        <v>-</v>
      </c>
      <c r="T166" s="491" t="str">
        <f t="shared" ca="1" si="189"/>
        <v>-</v>
      </c>
      <c r="U166" s="491" t="str">
        <f t="shared" ca="1" si="189"/>
        <v>-</v>
      </c>
      <c r="V166" s="491" t="str">
        <f t="shared" ca="1" si="189"/>
        <v>-</v>
      </c>
      <c r="W166" s="491" t="str">
        <f t="shared" ca="1" si="189"/>
        <v>-</v>
      </c>
      <c r="X166" s="491" t="str">
        <f t="shared" ca="1" si="189"/>
        <v>-</v>
      </c>
      <c r="Y166" s="491" t="str">
        <f t="shared" ca="1" si="189"/>
        <v>-</v>
      </c>
      <c r="Z166" s="491" t="str">
        <f t="shared" ca="1" si="189"/>
        <v>-</v>
      </c>
      <c r="AA166" s="491" t="str">
        <f t="shared" ca="1" si="189"/>
        <v>-</v>
      </c>
      <c r="AB166" s="491" t="str">
        <f t="shared" ca="1" si="189"/>
        <v>-</v>
      </c>
      <c r="AC166" s="491" t="str">
        <f t="shared" ca="1" si="189"/>
        <v>-</v>
      </c>
      <c r="AD166" s="491" t="str">
        <f t="shared" ca="1" si="189"/>
        <v>-</v>
      </c>
      <c r="AE166" s="491" t="str">
        <f t="shared" ca="1" si="189"/>
        <v>-</v>
      </c>
      <c r="AF166" s="491" t="str">
        <f t="shared" ca="1" si="189"/>
        <v>-</v>
      </c>
      <c r="AG166" s="491" t="str">
        <f t="shared" ca="1" si="189"/>
        <v>-</v>
      </c>
      <c r="AH166" s="491" t="str">
        <f t="shared" ca="1" si="189"/>
        <v>-</v>
      </c>
      <c r="AI166" s="491" t="str">
        <f t="shared" ca="1" si="189"/>
        <v>-</v>
      </c>
      <c r="AJ166" s="491" t="str">
        <f t="shared" ca="1" si="189"/>
        <v>-</v>
      </c>
      <c r="AK166" s="491" t="str">
        <f t="shared" ref="AK166:BP166" ca="1" si="190">IF(SUM(AK161:AK165)=0,"-",IF(SUM(AK167:AK168)=0,AK$44,AK$44*(SUM(AK167:AK168)/AK$171)))</f>
        <v>-</v>
      </c>
      <c r="AL166" s="491" t="str">
        <f t="shared" ca="1" si="190"/>
        <v>-</v>
      </c>
      <c r="AM166" s="491" t="str">
        <f t="shared" ca="1" si="190"/>
        <v>-</v>
      </c>
      <c r="AN166" s="491" t="str">
        <f t="shared" ca="1" si="190"/>
        <v>-</v>
      </c>
      <c r="AO166" s="491" t="str">
        <f t="shared" ca="1" si="190"/>
        <v>-</v>
      </c>
      <c r="AP166" s="491" t="str">
        <f t="shared" ca="1" si="190"/>
        <v>-</v>
      </c>
      <c r="AQ166" s="491" t="str">
        <f t="shared" ca="1" si="190"/>
        <v>-</v>
      </c>
      <c r="AR166" s="491" t="str">
        <f t="shared" ca="1" si="190"/>
        <v>-</v>
      </c>
      <c r="AS166" s="491" t="str">
        <f t="shared" ca="1" si="190"/>
        <v>-</v>
      </c>
      <c r="AT166" s="491" t="str">
        <f t="shared" ca="1" si="190"/>
        <v>-</v>
      </c>
      <c r="AU166" s="491" t="str">
        <f t="shared" ca="1" si="190"/>
        <v>-</v>
      </c>
      <c r="AV166" s="491" t="str">
        <f t="shared" ca="1" si="190"/>
        <v>-</v>
      </c>
      <c r="AW166" s="491" t="str">
        <f t="shared" ca="1" si="190"/>
        <v>-</v>
      </c>
      <c r="AX166" s="491" t="str">
        <f t="shared" ca="1" si="190"/>
        <v>-</v>
      </c>
      <c r="AY166" s="491" t="str">
        <f t="shared" ca="1" si="190"/>
        <v>-</v>
      </c>
      <c r="AZ166" s="491" t="str">
        <f t="shared" ca="1" si="190"/>
        <v>-</v>
      </c>
      <c r="BA166" s="491" t="str">
        <f t="shared" ca="1" si="190"/>
        <v>-</v>
      </c>
      <c r="BB166" s="491" t="str">
        <f t="shared" ca="1" si="190"/>
        <v>-</v>
      </c>
      <c r="BC166" s="491" t="str">
        <f t="shared" ca="1" si="190"/>
        <v>-</v>
      </c>
      <c r="BD166" s="491" t="str">
        <f t="shared" ca="1" si="190"/>
        <v>-</v>
      </c>
      <c r="BE166" s="491" t="str">
        <f t="shared" ca="1" si="190"/>
        <v>-</v>
      </c>
      <c r="BF166" s="491" t="str">
        <f t="shared" ca="1" si="190"/>
        <v>-</v>
      </c>
      <c r="BG166" s="491" t="str">
        <f t="shared" ca="1" si="190"/>
        <v>-</v>
      </c>
      <c r="BH166" s="491" t="str">
        <f t="shared" ca="1" si="190"/>
        <v>-</v>
      </c>
      <c r="BI166" s="491" t="str">
        <f t="shared" ca="1" si="190"/>
        <v>-</v>
      </c>
      <c r="BJ166" s="491" t="str">
        <f t="shared" ca="1" si="190"/>
        <v>-</v>
      </c>
      <c r="BK166" s="491" t="str">
        <f t="shared" ca="1" si="190"/>
        <v>-</v>
      </c>
      <c r="BL166" s="491" t="str">
        <f t="shared" ca="1" si="190"/>
        <v>-</v>
      </c>
      <c r="BM166" s="491" t="str">
        <f t="shared" ca="1" si="190"/>
        <v>-</v>
      </c>
      <c r="BN166" s="491" t="str">
        <f t="shared" ca="1" si="190"/>
        <v>-</v>
      </c>
      <c r="BO166" s="491" t="str">
        <f t="shared" ca="1" si="190"/>
        <v>-</v>
      </c>
      <c r="BP166" s="491" t="str">
        <f t="shared" ca="1" si="190"/>
        <v>-</v>
      </c>
      <c r="BQ166" s="491" t="str">
        <f t="shared" ref="BQ166:BV166" ca="1" si="191">IF(SUM(BQ161:BQ165)=0,"-",IF(SUM(BQ167:BQ168)=0,BQ$44,BQ$44*(SUM(BQ167:BQ168)/BQ$171)))</f>
        <v>-</v>
      </c>
      <c r="BR166" s="491" t="str">
        <f t="shared" ca="1" si="191"/>
        <v>-</v>
      </c>
      <c r="BS166" s="491" t="str">
        <f t="shared" ca="1" si="191"/>
        <v>-</v>
      </c>
      <c r="BT166" s="491" t="str">
        <f t="shared" ca="1" si="191"/>
        <v>-</v>
      </c>
      <c r="BU166" s="491" t="str">
        <f t="shared" ca="1" si="191"/>
        <v>-</v>
      </c>
      <c r="BV166" s="491" t="str">
        <f t="shared" ca="1" si="191"/>
        <v>-</v>
      </c>
      <c r="BW166" s="492"/>
    </row>
    <row r="167" spans="1:75" ht="13.5">
      <c r="A167" s="216"/>
      <c r="B167" s="484"/>
      <c r="C167" s="902" t="s">
        <v>234</v>
      </c>
      <c r="D167" s="476"/>
      <c r="E167" s="472">
        <f>IF(E$17=0,0,SUM(E156,E158))</f>
        <v>0</v>
      </c>
      <c r="F167" s="472">
        <f t="shared" ref="F167:BQ167" si="192">IF(F$17=0,0,SUM(F156,F158))</f>
        <v>0</v>
      </c>
      <c r="G167" s="472">
        <f t="shared" si="192"/>
        <v>0</v>
      </c>
      <c r="H167" s="472">
        <f t="shared" si="192"/>
        <v>0</v>
      </c>
      <c r="I167" s="472">
        <f t="shared" si="192"/>
        <v>0</v>
      </c>
      <c r="J167" s="472">
        <f t="shared" si="192"/>
        <v>0</v>
      </c>
      <c r="K167" s="472">
        <f t="shared" si="192"/>
        <v>0</v>
      </c>
      <c r="L167" s="472">
        <f t="shared" si="192"/>
        <v>0</v>
      </c>
      <c r="M167" s="472">
        <f t="shared" si="192"/>
        <v>0</v>
      </c>
      <c r="N167" s="472">
        <f t="shared" si="192"/>
        <v>0</v>
      </c>
      <c r="O167" s="472">
        <f t="shared" si="192"/>
        <v>0</v>
      </c>
      <c r="P167" s="472">
        <f t="shared" si="192"/>
        <v>0</v>
      </c>
      <c r="Q167" s="472">
        <f t="shared" si="192"/>
        <v>0</v>
      </c>
      <c r="R167" s="472">
        <f t="shared" si="192"/>
        <v>0</v>
      </c>
      <c r="S167" s="472">
        <f t="shared" si="192"/>
        <v>0</v>
      </c>
      <c r="T167" s="472">
        <f t="shared" si="192"/>
        <v>0</v>
      </c>
      <c r="U167" s="472">
        <f t="shared" si="192"/>
        <v>0</v>
      </c>
      <c r="V167" s="472">
        <f t="shared" si="192"/>
        <v>0</v>
      </c>
      <c r="W167" s="472">
        <f t="shared" si="192"/>
        <v>0</v>
      </c>
      <c r="X167" s="472">
        <f t="shared" si="192"/>
        <v>0</v>
      </c>
      <c r="Y167" s="472">
        <f t="shared" si="192"/>
        <v>0</v>
      </c>
      <c r="Z167" s="472">
        <f t="shared" si="192"/>
        <v>0</v>
      </c>
      <c r="AA167" s="472">
        <f t="shared" si="192"/>
        <v>0</v>
      </c>
      <c r="AB167" s="472">
        <f t="shared" si="192"/>
        <v>0</v>
      </c>
      <c r="AC167" s="472">
        <f t="shared" si="192"/>
        <v>0</v>
      </c>
      <c r="AD167" s="472">
        <f t="shared" si="192"/>
        <v>0</v>
      </c>
      <c r="AE167" s="472">
        <f t="shared" si="192"/>
        <v>0</v>
      </c>
      <c r="AF167" s="472">
        <f t="shared" si="192"/>
        <v>0</v>
      </c>
      <c r="AG167" s="472">
        <f t="shared" si="192"/>
        <v>0</v>
      </c>
      <c r="AH167" s="472">
        <f t="shared" si="192"/>
        <v>0</v>
      </c>
      <c r="AI167" s="472">
        <f t="shared" si="192"/>
        <v>0</v>
      </c>
      <c r="AJ167" s="472">
        <f t="shared" si="192"/>
        <v>0</v>
      </c>
      <c r="AK167" s="472">
        <f t="shared" si="192"/>
        <v>0</v>
      </c>
      <c r="AL167" s="472">
        <f t="shared" si="192"/>
        <v>0</v>
      </c>
      <c r="AM167" s="472">
        <f t="shared" si="192"/>
        <v>0</v>
      </c>
      <c r="AN167" s="472">
        <f t="shared" si="192"/>
        <v>0</v>
      </c>
      <c r="AO167" s="472">
        <f t="shared" si="192"/>
        <v>0</v>
      </c>
      <c r="AP167" s="472">
        <f t="shared" si="192"/>
        <v>0</v>
      </c>
      <c r="AQ167" s="472">
        <f t="shared" si="192"/>
        <v>0</v>
      </c>
      <c r="AR167" s="472">
        <f t="shared" si="192"/>
        <v>0</v>
      </c>
      <c r="AS167" s="472">
        <f t="shared" si="192"/>
        <v>0</v>
      </c>
      <c r="AT167" s="472">
        <f t="shared" si="192"/>
        <v>0</v>
      </c>
      <c r="AU167" s="472">
        <f t="shared" si="192"/>
        <v>0</v>
      </c>
      <c r="AV167" s="472">
        <f t="shared" si="192"/>
        <v>0</v>
      </c>
      <c r="AW167" s="472">
        <f t="shared" si="192"/>
        <v>0</v>
      </c>
      <c r="AX167" s="472">
        <f t="shared" si="192"/>
        <v>0</v>
      </c>
      <c r="AY167" s="472">
        <f t="shared" si="192"/>
        <v>0</v>
      </c>
      <c r="AZ167" s="472">
        <f t="shared" si="192"/>
        <v>0</v>
      </c>
      <c r="BA167" s="472">
        <f t="shared" si="192"/>
        <v>0</v>
      </c>
      <c r="BB167" s="472">
        <f t="shared" si="192"/>
        <v>0</v>
      </c>
      <c r="BC167" s="472">
        <f t="shared" si="192"/>
        <v>0</v>
      </c>
      <c r="BD167" s="472">
        <f t="shared" si="192"/>
        <v>0</v>
      </c>
      <c r="BE167" s="472">
        <f t="shared" si="192"/>
        <v>0</v>
      </c>
      <c r="BF167" s="472">
        <f t="shared" si="192"/>
        <v>0</v>
      </c>
      <c r="BG167" s="472">
        <f t="shared" si="192"/>
        <v>0</v>
      </c>
      <c r="BH167" s="472">
        <f t="shared" si="192"/>
        <v>0</v>
      </c>
      <c r="BI167" s="472">
        <f t="shared" si="192"/>
        <v>0</v>
      </c>
      <c r="BJ167" s="472">
        <f t="shared" si="192"/>
        <v>0</v>
      </c>
      <c r="BK167" s="472">
        <f t="shared" si="192"/>
        <v>0</v>
      </c>
      <c r="BL167" s="472">
        <f t="shared" si="192"/>
        <v>0</v>
      </c>
      <c r="BM167" s="472">
        <f t="shared" si="192"/>
        <v>0</v>
      </c>
      <c r="BN167" s="472">
        <f t="shared" si="192"/>
        <v>0</v>
      </c>
      <c r="BO167" s="472">
        <f t="shared" si="192"/>
        <v>0</v>
      </c>
      <c r="BP167" s="472">
        <f t="shared" si="192"/>
        <v>0</v>
      </c>
      <c r="BQ167" s="472">
        <f t="shared" si="192"/>
        <v>0</v>
      </c>
      <c r="BR167" s="472">
        <f>IF(BR$17=0,0,SUM(BR156,BR158))</f>
        <v>0</v>
      </c>
      <c r="BS167" s="472">
        <f>IF(BS$17=0,0,SUM(BS156,BS158))</f>
        <v>0</v>
      </c>
      <c r="BT167" s="472">
        <f>IF(BT$17=0,0,SUM(BT156,BT158))</f>
        <v>0</v>
      </c>
      <c r="BU167" s="472">
        <f>IF(BU$17=0,0,SUM(BU156,BU158))</f>
        <v>0</v>
      </c>
      <c r="BV167" s="472">
        <f>IF(BV$17=0,0,SUM(BV156,BV158))</f>
        <v>0</v>
      </c>
      <c r="BW167" s="492"/>
    </row>
    <row r="168" spans="1:75" ht="13.5">
      <c r="A168" s="158"/>
      <c r="B168" s="484"/>
      <c r="C168" s="902" t="s">
        <v>235</v>
      </c>
      <c r="D168" s="476"/>
      <c r="E168" s="472">
        <f>IF(E$17=0,0,SUM(E157,E159,E160))</f>
        <v>0</v>
      </c>
      <c r="F168" s="472">
        <f t="shared" ref="F168:AJ168" si="193">IF(F$17=0,0,SUM(F157,F159,F160))</f>
        <v>0</v>
      </c>
      <c r="G168" s="472">
        <f t="shared" si="193"/>
        <v>0</v>
      </c>
      <c r="H168" s="472">
        <f t="shared" si="193"/>
        <v>0</v>
      </c>
      <c r="I168" s="472">
        <f t="shared" si="193"/>
        <v>0</v>
      </c>
      <c r="J168" s="472">
        <f t="shared" si="193"/>
        <v>0</v>
      </c>
      <c r="K168" s="472">
        <f t="shared" si="193"/>
        <v>0</v>
      </c>
      <c r="L168" s="472">
        <f t="shared" si="193"/>
        <v>0</v>
      </c>
      <c r="M168" s="472">
        <f t="shared" si="193"/>
        <v>0</v>
      </c>
      <c r="N168" s="472">
        <f t="shared" si="193"/>
        <v>0</v>
      </c>
      <c r="O168" s="472">
        <f t="shared" si="193"/>
        <v>0</v>
      </c>
      <c r="P168" s="472">
        <f t="shared" si="193"/>
        <v>0</v>
      </c>
      <c r="Q168" s="472">
        <f t="shared" si="193"/>
        <v>0</v>
      </c>
      <c r="R168" s="472">
        <f t="shared" si="193"/>
        <v>0</v>
      </c>
      <c r="S168" s="472">
        <f t="shared" si="193"/>
        <v>0</v>
      </c>
      <c r="T168" s="472">
        <f t="shared" si="193"/>
        <v>0</v>
      </c>
      <c r="U168" s="472">
        <f t="shared" si="193"/>
        <v>0</v>
      </c>
      <c r="V168" s="472">
        <f t="shared" si="193"/>
        <v>0</v>
      </c>
      <c r="W168" s="472">
        <f t="shared" si="193"/>
        <v>0</v>
      </c>
      <c r="X168" s="472">
        <f t="shared" si="193"/>
        <v>0</v>
      </c>
      <c r="Y168" s="472">
        <f t="shared" si="193"/>
        <v>0</v>
      </c>
      <c r="Z168" s="472">
        <f t="shared" si="193"/>
        <v>0</v>
      </c>
      <c r="AA168" s="472">
        <f t="shared" si="193"/>
        <v>0</v>
      </c>
      <c r="AB168" s="472">
        <f t="shared" si="193"/>
        <v>0</v>
      </c>
      <c r="AC168" s="472">
        <f t="shared" si="193"/>
        <v>0</v>
      </c>
      <c r="AD168" s="472">
        <f t="shared" si="193"/>
        <v>0</v>
      </c>
      <c r="AE168" s="472">
        <f t="shared" si="193"/>
        <v>0</v>
      </c>
      <c r="AF168" s="472">
        <f t="shared" si="193"/>
        <v>0</v>
      </c>
      <c r="AG168" s="472">
        <f t="shared" si="193"/>
        <v>0</v>
      </c>
      <c r="AH168" s="472">
        <f t="shared" si="193"/>
        <v>0</v>
      </c>
      <c r="AI168" s="472">
        <f t="shared" si="193"/>
        <v>0</v>
      </c>
      <c r="AJ168" s="472">
        <f t="shared" si="193"/>
        <v>0</v>
      </c>
      <c r="AK168" s="472">
        <f t="shared" ref="AK168:BP168" si="194">IF(AK$17=0,0,SUM(AK157,AK159,AK160))</f>
        <v>0</v>
      </c>
      <c r="AL168" s="472">
        <f t="shared" si="194"/>
        <v>0</v>
      </c>
      <c r="AM168" s="472">
        <f t="shared" si="194"/>
        <v>0</v>
      </c>
      <c r="AN168" s="472">
        <f t="shared" si="194"/>
        <v>0</v>
      </c>
      <c r="AO168" s="472">
        <f t="shared" si="194"/>
        <v>0</v>
      </c>
      <c r="AP168" s="472">
        <f t="shared" si="194"/>
        <v>0</v>
      </c>
      <c r="AQ168" s="472">
        <f t="shared" si="194"/>
        <v>0</v>
      </c>
      <c r="AR168" s="472">
        <f t="shared" si="194"/>
        <v>0</v>
      </c>
      <c r="AS168" s="472">
        <f t="shared" si="194"/>
        <v>0</v>
      </c>
      <c r="AT168" s="472">
        <f t="shared" si="194"/>
        <v>0</v>
      </c>
      <c r="AU168" s="472">
        <f t="shared" si="194"/>
        <v>0</v>
      </c>
      <c r="AV168" s="472">
        <f t="shared" si="194"/>
        <v>0</v>
      </c>
      <c r="AW168" s="472">
        <f t="shared" si="194"/>
        <v>0</v>
      </c>
      <c r="AX168" s="472">
        <f t="shared" si="194"/>
        <v>0</v>
      </c>
      <c r="AY168" s="472">
        <f t="shared" si="194"/>
        <v>0</v>
      </c>
      <c r="AZ168" s="472">
        <f t="shared" si="194"/>
        <v>0</v>
      </c>
      <c r="BA168" s="472">
        <f t="shared" si="194"/>
        <v>0</v>
      </c>
      <c r="BB168" s="472">
        <f t="shared" si="194"/>
        <v>0</v>
      </c>
      <c r="BC168" s="472">
        <f t="shared" si="194"/>
        <v>0</v>
      </c>
      <c r="BD168" s="472">
        <f t="shared" si="194"/>
        <v>0</v>
      </c>
      <c r="BE168" s="472">
        <f t="shared" si="194"/>
        <v>0</v>
      </c>
      <c r="BF168" s="472">
        <f t="shared" si="194"/>
        <v>0</v>
      </c>
      <c r="BG168" s="472">
        <f t="shared" si="194"/>
        <v>0</v>
      </c>
      <c r="BH168" s="472">
        <f t="shared" si="194"/>
        <v>0</v>
      </c>
      <c r="BI168" s="472">
        <f t="shared" si="194"/>
        <v>0</v>
      </c>
      <c r="BJ168" s="472">
        <f t="shared" si="194"/>
        <v>0</v>
      </c>
      <c r="BK168" s="472">
        <f t="shared" si="194"/>
        <v>0</v>
      </c>
      <c r="BL168" s="472">
        <f t="shared" si="194"/>
        <v>0</v>
      </c>
      <c r="BM168" s="472">
        <f t="shared" si="194"/>
        <v>0</v>
      </c>
      <c r="BN168" s="472">
        <f t="shared" si="194"/>
        <v>0</v>
      </c>
      <c r="BO168" s="472">
        <f t="shared" si="194"/>
        <v>0</v>
      </c>
      <c r="BP168" s="472">
        <f t="shared" si="194"/>
        <v>0</v>
      </c>
      <c r="BQ168" s="472">
        <f t="shared" ref="BQ168:BV168" si="195">IF(BQ$17=0,0,SUM(BQ157,BQ159,BQ160))</f>
        <v>0</v>
      </c>
      <c r="BR168" s="472">
        <f t="shared" si="195"/>
        <v>0</v>
      </c>
      <c r="BS168" s="472">
        <f t="shared" si="195"/>
        <v>0</v>
      </c>
      <c r="BT168" s="472">
        <f t="shared" si="195"/>
        <v>0</v>
      </c>
      <c r="BU168" s="472">
        <f t="shared" si="195"/>
        <v>0</v>
      </c>
      <c r="BV168" s="472">
        <f t="shared" si="195"/>
        <v>0</v>
      </c>
      <c r="BW168" s="492"/>
    </row>
    <row r="169" spans="1:75" ht="13.5">
      <c r="A169" s="158"/>
      <c r="B169" s="441" t="s">
        <v>1436</v>
      </c>
      <c r="C169" s="603"/>
      <c r="D169" s="391" t="s">
        <v>215</v>
      </c>
      <c r="E169" s="491" t="str">
        <f t="shared" ref="E169:AJ169" si="196">IF(E$33=0,"-",SUM(E$53,E$62))</f>
        <v>-</v>
      </c>
      <c r="F169" s="491" t="str">
        <f t="shared" si="196"/>
        <v>-</v>
      </c>
      <c r="G169" s="491" t="str">
        <f t="shared" si="196"/>
        <v>-</v>
      </c>
      <c r="H169" s="491" t="str">
        <f t="shared" si="196"/>
        <v>-</v>
      </c>
      <c r="I169" s="491" t="str">
        <f t="shared" si="196"/>
        <v>-</v>
      </c>
      <c r="J169" s="491" t="str">
        <f t="shared" si="196"/>
        <v>-</v>
      </c>
      <c r="K169" s="491" t="str">
        <f t="shared" si="196"/>
        <v>-</v>
      </c>
      <c r="L169" s="491" t="str">
        <f t="shared" si="196"/>
        <v>-</v>
      </c>
      <c r="M169" s="491" t="str">
        <f t="shared" si="196"/>
        <v>-</v>
      </c>
      <c r="N169" s="491" t="str">
        <f t="shared" si="196"/>
        <v>-</v>
      </c>
      <c r="O169" s="491" t="str">
        <f t="shared" si="196"/>
        <v>-</v>
      </c>
      <c r="P169" s="491" t="str">
        <f t="shared" si="196"/>
        <v>-</v>
      </c>
      <c r="Q169" s="491" t="str">
        <f t="shared" si="196"/>
        <v>-</v>
      </c>
      <c r="R169" s="491" t="str">
        <f t="shared" si="196"/>
        <v>-</v>
      </c>
      <c r="S169" s="491" t="str">
        <f t="shared" si="196"/>
        <v>-</v>
      </c>
      <c r="T169" s="491" t="str">
        <f t="shared" si="196"/>
        <v>-</v>
      </c>
      <c r="U169" s="491" t="str">
        <f t="shared" si="196"/>
        <v>-</v>
      </c>
      <c r="V169" s="491" t="str">
        <f t="shared" si="196"/>
        <v>-</v>
      </c>
      <c r="W169" s="491" t="str">
        <f t="shared" si="196"/>
        <v>-</v>
      </c>
      <c r="X169" s="491" t="str">
        <f t="shared" si="196"/>
        <v>-</v>
      </c>
      <c r="Y169" s="491" t="str">
        <f t="shared" si="196"/>
        <v>-</v>
      </c>
      <c r="Z169" s="491" t="str">
        <f t="shared" si="196"/>
        <v>-</v>
      </c>
      <c r="AA169" s="491" t="str">
        <f t="shared" si="196"/>
        <v>-</v>
      </c>
      <c r="AB169" s="491" t="str">
        <f t="shared" si="196"/>
        <v>-</v>
      </c>
      <c r="AC169" s="491" t="str">
        <f t="shared" si="196"/>
        <v>-</v>
      </c>
      <c r="AD169" s="491" t="str">
        <f t="shared" si="196"/>
        <v>-</v>
      </c>
      <c r="AE169" s="491" t="str">
        <f t="shared" si="196"/>
        <v>-</v>
      </c>
      <c r="AF169" s="491" t="str">
        <f t="shared" si="196"/>
        <v>-</v>
      </c>
      <c r="AG169" s="491" t="str">
        <f t="shared" si="196"/>
        <v>-</v>
      </c>
      <c r="AH169" s="491" t="str">
        <f t="shared" si="196"/>
        <v>-</v>
      </c>
      <c r="AI169" s="491" t="str">
        <f t="shared" si="196"/>
        <v>-</v>
      </c>
      <c r="AJ169" s="491" t="str">
        <f t="shared" si="196"/>
        <v>-</v>
      </c>
      <c r="AK169" s="491" t="str">
        <f t="shared" ref="AK169:BP169" si="197">IF(AK$33=0,"-",SUM(AK$53,AK$62))</f>
        <v>-</v>
      </c>
      <c r="AL169" s="491" t="str">
        <f t="shared" si="197"/>
        <v>-</v>
      </c>
      <c r="AM169" s="491" t="str">
        <f t="shared" si="197"/>
        <v>-</v>
      </c>
      <c r="AN169" s="491" t="str">
        <f t="shared" si="197"/>
        <v>-</v>
      </c>
      <c r="AO169" s="491" t="str">
        <f t="shared" si="197"/>
        <v>-</v>
      </c>
      <c r="AP169" s="491" t="str">
        <f t="shared" si="197"/>
        <v>-</v>
      </c>
      <c r="AQ169" s="491" t="str">
        <f t="shared" si="197"/>
        <v>-</v>
      </c>
      <c r="AR169" s="491" t="str">
        <f t="shared" si="197"/>
        <v>-</v>
      </c>
      <c r="AS169" s="491" t="str">
        <f t="shared" si="197"/>
        <v>-</v>
      </c>
      <c r="AT169" s="491" t="str">
        <f t="shared" si="197"/>
        <v>-</v>
      </c>
      <c r="AU169" s="491" t="str">
        <f t="shared" si="197"/>
        <v>-</v>
      </c>
      <c r="AV169" s="491" t="str">
        <f t="shared" si="197"/>
        <v>-</v>
      </c>
      <c r="AW169" s="491" t="str">
        <f t="shared" si="197"/>
        <v>-</v>
      </c>
      <c r="AX169" s="491" t="str">
        <f t="shared" si="197"/>
        <v>-</v>
      </c>
      <c r="AY169" s="491" t="str">
        <f t="shared" si="197"/>
        <v>-</v>
      </c>
      <c r="AZ169" s="491" t="str">
        <f t="shared" si="197"/>
        <v>-</v>
      </c>
      <c r="BA169" s="491" t="str">
        <f t="shared" si="197"/>
        <v>-</v>
      </c>
      <c r="BB169" s="491" t="str">
        <f t="shared" si="197"/>
        <v>-</v>
      </c>
      <c r="BC169" s="491" t="str">
        <f t="shared" si="197"/>
        <v>-</v>
      </c>
      <c r="BD169" s="491" t="str">
        <f t="shared" si="197"/>
        <v>-</v>
      </c>
      <c r="BE169" s="491" t="str">
        <f t="shared" si="197"/>
        <v>-</v>
      </c>
      <c r="BF169" s="491" t="str">
        <f t="shared" si="197"/>
        <v>-</v>
      </c>
      <c r="BG169" s="491" t="str">
        <f t="shared" si="197"/>
        <v>-</v>
      </c>
      <c r="BH169" s="491" t="str">
        <f t="shared" si="197"/>
        <v>-</v>
      </c>
      <c r="BI169" s="491" t="str">
        <f t="shared" si="197"/>
        <v>-</v>
      </c>
      <c r="BJ169" s="491" t="str">
        <f t="shared" si="197"/>
        <v>-</v>
      </c>
      <c r="BK169" s="491" t="str">
        <f t="shared" si="197"/>
        <v>-</v>
      </c>
      <c r="BL169" s="491" t="str">
        <f t="shared" si="197"/>
        <v>-</v>
      </c>
      <c r="BM169" s="491" t="str">
        <f t="shared" si="197"/>
        <v>-</v>
      </c>
      <c r="BN169" s="491" t="str">
        <f t="shared" si="197"/>
        <v>-</v>
      </c>
      <c r="BO169" s="491" t="str">
        <f t="shared" si="197"/>
        <v>-</v>
      </c>
      <c r="BP169" s="491" t="str">
        <f t="shared" si="197"/>
        <v>-</v>
      </c>
      <c r="BQ169" s="491" t="str">
        <f t="shared" ref="BQ169:BV169" si="198">IF(BQ$33=0,"-",SUM(BQ$53,BQ$62))</f>
        <v>-</v>
      </c>
      <c r="BR169" s="491" t="str">
        <f t="shared" si="198"/>
        <v>-</v>
      </c>
      <c r="BS169" s="491" t="str">
        <f t="shared" si="198"/>
        <v>-</v>
      </c>
      <c r="BT169" s="491" t="str">
        <f t="shared" si="198"/>
        <v>-</v>
      </c>
      <c r="BU169" s="491" t="str">
        <f t="shared" si="198"/>
        <v>-</v>
      </c>
      <c r="BV169" s="491" t="str">
        <f t="shared" si="198"/>
        <v>-</v>
      </c>
      <c r="BW169" s="492"/>
    </row>
    <row r="170" spans="1:75" ht="13.5">
      <c r="A170" s="158"/>
      <c r="B170" s="878" t="s">
        <v>1437</v>
      </c>
      <c r="C170" s="879"/>
      <c r="D170" s="391" t="s">
        <v>215</v>
      </c>
      <c r="E170" s="491" t="str">
        <f t="shared" ref="E170:AJ170" si="199">IF(E$33=0,"-",SUM(E$70,E$84,E$94,E$104,E$114,E$124,E$134,E$144,E$154,E$167,E$168))</f>
        <v>-</v>
      </c>
      <c r="F170" s="491" t="str">
        <f t="shared" si="199"/>
        <v>-</v>
      </c>
      <c r="G170" s="491" t="str">
        <f t="shared" si="199"/>
        <v>-</v>
      </c>
      <c r="H170" s="491" t="str">
        <f t="shared" si="199"/>
        <v>-</v>
      </c>
      <c r="I170" s="491" t="str">
        <f t="shared" si="199"/>
        <v>-</v>
      </c>
      <c r="J170" s="491" t="str">
        <f t="shared" si="199"/>
        <v>-</v>
      </c>
      <c r="K170" s="491" t="str">
        <f t="shared" si="199"/>
        <v>-</v>
      </c>
      <c r="L170" s="491" t="str">
        <f t="shared" si="199"/>
        <v>-</v>
      </c>
      <c r="M170" s="491" t="str">
        <f t="shared" si="199"/>
        <v>-</v>
      </c>
      <c r="N170" s="491" t="str">
        <f t="shared" si="199"/>
        <v>-</v>
      </c>
      <c r="O170" s="491" t="str">
        <f t="shared" si="199"/>
        <v>-</v>
      </c>
      <c r="P170" s="491" t="str">
        <f t="shared" si="199"/>
        <v>-</v>
      </c>
      <c r="Q170" s="491" t="str">
        <f t="shared" si="199"/>
        <v>-</v>
      </c>
      <c r="R170" s="491" t="str">
        <f t="shared" si="199"/>
        <v>-</v>
      </c>
      <c r="S170" s="491" t="str">
        <f t="shared" si="199"/>
        <v>-</v>
      </c>
      <c r="T170" s="491" t="str">
        <f t="shared" si="199"/>
        <v>-</v>
      </c>
      <c r="U170" s="491" t="str">
        <f t="shared" si="199"/>
        <v>-</v>
      </c>
      <c r="V170" s="491" t="str">
        <f t="shared" si="199"/>
        <v>-</v>
      </c>
      <c r="W170" s="491" t="str">
        <f t="shared" si="199"/>
        <v>-</v>
      </c>
      <c r="X170" s="491" t="str">
        <f t="shared" si="199"/>
        <v>-</v>
      </c>
      <c r="Y170" s="491" t="str">
        <f t="shared" si="199"/>
        <v>-</v>
      </c>
      <c r="Z170" s="491" t="str">
        <f t="shared" si="199"/>
        <v>-</v>
      </c>
      <c r="AA170" s="491" t="str">
        <f t="shared" si="199"/>
        <v>-</v>
      </c>
      <c r="AB170" s="491" t="str">
        <f t="shared" si="199"/>
        <v>-</v>
      </c>
      <c r="AC170" s="491" t="str">
        <f t="shared" si="199"/>
        <v>-</v>
      </c>
      <c r="AD170" s="491" t="str">
        <f t="shared" si="199"/>
        <v>-</v>
      </c>
      <c r="AE170" s="491" t="str">
        <f t="shared" si="199"/>
        <v>-</v>
      </c>
      <c r="AF170" s="491" t="str">
        <f t="shared" si="199"/>
        <v>-</v>
      </c>
      <c r="AG170" s="491" t="str">
        <f t="shared" si="199"/>
        <v>-</v>
      </c>
      <c r="AH170" s="491" t="str">
        <f t="shared" si="199"/>
        <v>-</v>
      </c>
      <c r="AI170" s="491" t="str">
        <f t="shared" si="199"/>
        <v>-</v>
      </c>
      <c r="AJ170" s="491" t="str">
        <f t="shared" si="199"/>
        <v>-</v>
      </c>
      <c r="AK170" s="491" t="str">
        <f t="shared" ref="AK170:BP170" si="200">IF(AK$33=0,"-",SUM(AK$70,AK$84,AK$94,AK$104,AK$114,AK$124,AK$134,AK$144,AK$154,AK$167,AK$168))</f>
        <v>-</v>
      </c>
      <c r="AL170" s="491" t="str">
        <f t="shared" si="200"/>
        <v>-</v>
      </c>
      <c r="AM170" s="491" t="str">
        <f t="shared" si="200"/>
        <v>-</v>
      </c>
      <c r="AN170" s="491" t="str">
        <f t="shared" si="200"/>
        <v>-</v>
      </c>
      <c r="AO170" s="491" t="str">
        <f t="shared" si="200"/>
        <v>-</v>
      </c>
      <c r="AP170" s="491" t="str">
        <f t="shared" si="200"/>
        <v>-</v>
      </c>
      <c r="AQ170" s="491" t="str">
        <f t="shared" si="200"/>
        <v>-</v>
      </c>
      <c r="AR170" s="491" t="str">
        <f t="shared" si="200"/>
        <v>-</v>
      </c>
      <c r="AS170" s="491" t="str">
        <f t="shared" si="200"/>
        <v>-</v>
      </c>
      <c r="AT170" s="491" t="str">
        <f t="shared" si="200"/>
        <v>-</v>
      </c>
      <c r="AU170" s="491" t="str">
        <f t="shared" si="200"/>
        <v>-</v>
      </c>
      <c r="AV170" s="491" t="str">
        <f t="shared" si="200"/>
        <v>-</v>
      </c>
      <c r="AW170" s="491" t="str">
        <f t="shared" si="200"/>
        <v>-</v>
      </c>
      <c r="AX170" s="491" t="str">
        <f t="shared" si="200"/>
        <v>-</v>
      </c>
      <c r="AY170" s="491" t="str">
        <f t="shared" si="200"/>
        <v>-</v>
      </c>
      <c r="AZ170" s="491" t="str">
        <f t="shared" si="200"/>
        <v>-</v>
      </c>
      <c r="BA170" s="491" t="str">
        <f t="shared" si="200"/>
        <v>-</v>
      </c>
      <c r="BB170" s="491" t="str">
        <f t="shared" si="200"/>
        <v>-</v>
      </c>
      <c r="BC170" s="491" t="str">
        <f t="shared" si="200"/>
        <v>-</v>
      </c>
      <c r="BD170" s="491" t="str">
        <f t="shared" si="200"/>
        <v>-</v>
      </c>
      <c r="BE170" s="491" t="str">
        <f t="shared" si="200"/>
        <v>-</v>
      </c>
      <c r="BF170" s="491" t="str">
        <f t="shared" si="200"/>
        <v>-</v>
      </c>
      <c r="BG170" s="491" t="str">
        <f t="shared" si="200"/>
        <v>-</v>
      </c>
      <c r="BH170" s="491" t="str">
        <f t="shared" si="200"/>
        <v>-</v>
      </c>
      <c r="BI170" s="491" t="str">
        <f t="shared" si="200"/>
        <v>-</v>
      </c>
      <c r="BJ170" s="491" t="str">
        <f t="shared" si="200"/>
        <v>-</v>
      </c>
      <c r="BK170" s="491" t="str">
        <f t="shared" si="200"/>
        <v>-</v>
      </c>
      <c r="BL170" s="491" t="str">
        <f t="shared" si="200"/>
        <v>-</v>
      </c>
      <c r="BM170" s="491" t="str">
        <f t="shared" si="200"/>
        <v>-</v>
      </c>
      <c r="BN170" s="491" t="str">
        <f t="shared" si="200"/>
        <v>-</v>
      </c>
      <c r="BO170" s="491" t="str">
        <f t="shared" si="200"/>
        <v>-</v>
      </c>
      <c r="BP170" s="491" t="str">
        <f t="shared" si="200"/>
        <v>-</v>
      </c>
      <c r="BQ170" s="491" t="str">
        <f t="shared" ref="BQ170:BV170" si="201">IF(BQ$33=0,"-",SUM(BQ$70,BQ$84,BQ$94,BQ$104,BQ$114,BQ$124,BQ$134,BQ$144,BQ$154,BQ$167,BQ$168))</f>
        <v>-</v>
      </c>
      <c r="BR170" s="491" t="str">
        <f t="shared" si="201"/>
        <v>-</v>
      </c>
      <c r="BS170" s="491" t="str">
        <f t="shared" si="201"/>
        <v>-</v>
      </c>
      <c r="BT170" s="491" t="str">
        <f t="shared" si="201"/>
        <v>-</v>
      </c>
      <c r="BU170" s="491" t="str">
        <f t="shared" si="201"/>
        <v>-</v>
      </c>
      <c r="BV170" s="491" t="str">
        <f t="shared" si="201"/>
        <v>-</v>
      </c>
      <c r="BW170" s="492"/>
    </row>
    <row r="171" spans="1:75" ht="13.5">
      <c r="A171" s="216"/>
      <c r="B171" s="878" t="s">
        <v>236</v>
      </c>
      <c r="C171" s="879"/>
      <c r="D171" s="391" t="s">
        <v>215</v>
      </c>
      <c r="E171" s="491" t="str">
        <f t="shared" ref="E171:AJ171" si="202">IF(E$33=0,"-",SUM(E$53,E$62,E$70,E$84,E$94,E$104,E$114,E$124,E$134,E$144,E$154,E$167,E$168))</f>
        <v>-</v>
      </c>
      <c r="F171" s="491" t="str">
        <f t="shared" si="202"/>
        <v>-</v>
      </c>
      <c r="G171" s="491" t="str">
        <f t="shared" si="202"/>
        <v>-</v>
      </c>
      <c r="H171" s="491" t="str">
        <f t="shared" si="202"/>
        <v>-</v>
      </c>
      <c r="I171" s="491" t="str">
        <f t="shared" si="202"/>
        <v>-</v>
      </c>
      <c r="J171" s="491" t="str">
        <f t="shared" si="202"/>
        <v>-</v>
      </c>
      <c r="K171" s="491" t="str">
        <f t="shared" si="202"/>
        <v>-</v>
      </c>
      <c r="L171" s="491" t="str">
        <f t="shared" si="202"/>
        <v>-</v>
      </c>
      <c r="M171" s="491" t="str">
        <f t="shared" si="202"/>
        <v>-</v>
      </c>
      <c r="N171" s="491" t="str">
        <f t="shared" si="202"/>
        <v>-</v>
      </c>
      <c r="O171" s="491" t="str">
        <f t="shared" si="202"/>
        <v>-</v>
      </c>
      <c r="P171" s="491" t="str">
        <f t="shared" si="202"/>
        <v>-</v>
      </c>
      <c r="Q171" s="491" t="str">
        <f t="shared" si="202"/>
        <v>-</v>
      </c>
      <c r="R171" s="491" t="str">
        <f t="shared" si="202"/>
        <v>-</v>
      </c>
      <c r="S171" s="491" t="str">
        <f t="shared" si="202"/>
        <v>-</v>
      </c>
      <c r="T171" s="491" t="str">
        <f t="shared" si="202"/>
        <v>-</v>
      </c>
      <c r="U171" s="491" t="str">
        <f t="shared" si="202"/>
        <v>-</v>
      </c>
      <c r="V171" s="491" t="str">
        <f t="shared" si="202"/>
        <v>-</v>
      </c>
      <c r="W171" s="491" t="str">
        <f t="shared" si="202"/>
        <v>-</v>
      </c>
      <c r="X171" s="491" t="str">
        <f t="shared" si="202"/>
        <v>-</v>
      </c>
      <c r="Y171" s="491" t="str">
        <f t="shared" si="202"/>
        <v>-</v>
      </c>
      <c r="Z171" s="491" t="str">
        <f t="shared" si="202"/>
        <v>-</v>
      </c>
      <c r="AA171" s="491" t="str">
        <f t="shared" si="202"/>
        <v>-</v>
      </c>
      <c r="AB171" s="491" t="str">
        <f t="shared" si="202"/>
        <v>-</v>
      </c>
      <c r="AC171" s="491" t="str">
        <f t="shared" si="202"/>
        <v>-</v>
      </c>
      <c r="AD171" s="491" t="str">
        <f t="shared" si="202"/>
        <v>-</v>
      </c>
      <c r="AE171" s="491" t="str">
        <f t="shared" si="202"/>
        <v>-</v>
      </c>
      <c r="AF171" s="491" t="str">
        <f t="shared" si="202"/>
        <v>-</v>
      </c>
      <c r="AG171" s="491" t="str">
        <f t="shared" si="202"/>
        <v>-</v>
      </c>
      <c r="AH171" s="491" t="str">
        <f t="shared" si="202"/>
        <v>-</v>
      </c>
      <c r="AI171" s="491" t="str">
        <f t="shared" si="202"/>
        <v>-</v>
      </c>
      <c r="AJ171" s="491" t="str">
        <f t="shared" si="202"/>
        <v>-</v>
      </c>
      <c r="AK171" s="491" t="str">
        <f t="shared" ref="AK171:BP171" si="203">IF(AK$33=0,"-",SUM(AK$53,AK$62,AK$70,AK$84,AK$94,AK$104,AK$114,AK$124,AK$134,AK$144,AK$154,AK$167,AK$168))</f>
        <v>-</v>
      </c>
      <c r="AL171" s="491" t="str">
        <f t="shared" si="203"/>
        <v>-</v>
      </c>
      <c r="AM171" s="491" t="str">
        <f t="shared" si="203"/>
        <v>-</v>
      </c>
      <c r="AN171" s="491" t="str">
        <f t="shared" si="203"/>
        <v>-</v>
      </c>
      <c r="AO171" s="491" t="str">
        <f t="shared" si="203"/>
        <v>-</v>
      </c>
      <c r="AP171" s="491" t="str">
        <f t="shared" si="203"/>
        <v>-</v>
      </c>
      <c r="AQ171" s="491" t="str">
        <f t="shared" si="203"/>
        <v>-</v>
      </c>
      <c r="AR171" s="491" t="str">
        <f t="shared" si="203"/>
        <v>-</v>
      </c>
      <c r="AS171" s="491" t="str">
        <f t="shared" si="203"/>
        <v>-</v>
      </c>
      <c r="AT171" s="491" t="str">
        <f t="shared" si="203"/>
        <v>-</v>
      </c>
      <c r="AU171" s="491" t="str">
        <f t="shared" si="203"/>
        <v>-</v>
      </c>
      <c r="AV171" s="491" t="str">
        <f t="shared" si="203"/>
        <v>-</v>
      </c>
      <c r="AW171" s="491" t="str">
        <f t="shared" si="203"/>
        <v>-</v>
      </c>
      <c r="AX171" s="491" t="str">
        <f t="shared" si="203"/>
        <v>-</v>
      </c>
      <c r="AY171" s="491" t="str">
        <f t="shared" si="203"/>
        <v>-</v>
      </c>
      <c r="AZ171" s="491" t="str">
        <f t="shared" si="203"/>
        <v>-</v>
      </c>
      <c r="BA171" s="491" t="str">
        <f t="shared" si="203"/>
        <v>-</v>
      </c>
      <c r="BB171" s="491" t="str">
        <f t="shared" si="203"/>
        <v>-</v>
      </c>
      <c r="BC171" s="491" t="str">
        <f t="shared" si="203"/>
        <v>-</v>
      </c>
      <c r="BD171" s="491" t="str">
        <f t="shared" si="203"/>
        <v>-</v>
      </c>
      <c r="BE171" s="491" t="str">
        <f t="shared" si="203"/>
        <v>-</v>
      </c>
      <c r="BF171" s="491" t="str">
        <f t="shared" si="203"/>
        <v>-</v>
      </c>
      <c r="BG171" s="491" t="str">
        <f t="shared" si="203"/>
        <v>-</v>
      </c>
      <c r="BH171" s="491" t="str">
        <f t="shared" si="203"/>
        <v>-</v>
      </c>
      <c r="BI171" s="491" t="str">
        <f t="shared" si="203"/>
        <v>-</v>
      </c>
      <c r="BJ171" s="491" t="str">
        <f t="shared" si="203"/>
        <v>-</v>
      </c>
      <c r="BK171" s="491" t="str">
        <f t="shared" si="203"/>
        <v>-</v>
      </c>
      <c r="BL171" s="491" t="str">
        <f t="shared" si="203"/>
        <v>-</v>
      </c>
      <c r="BM171" s="491" t="str">
        <f t="shared" si="203"/>
        <v>-</v>
      </c>
      <c r="BN171" s="491" t="str">
        <f t="shared" si="203"/>
        <v>-</v>
      </c>
      <c r="BO171" s="491" t="str">
        <f t="shared" si="203"/>
        <v>-</v>
      </c>
      <c r="BP171" s="491" t="str">
        <f t="shared" si="203"/>
        <v>-</v>
      </c>
      <c r="BQ171" s="491" t="str">
        <f t="shared" ref="BQ171:BV171" si="204">IF(BQ$33=0,"-",SUM(BQ$53,BQ$62,BQ$70,BQ$84,BQ$94,BQ$104,BQ$114,BQ$124,BQ$134,BQ$144,BQ$154,BQ$167,BQ$168))</f>
        <v>-</v>
      </c>
      <c r="BR171" s="491" t="str">
        <f t="shared" si="204"/>
        <v>-</v>
      </c>
      <c r="BS171" s="491" t="str">
        <f t="shared" si="204"/>
        <v>-</v>
      </c>
      <c r="BT171" s="491" t="str">
        <f t="shared" si="204"/>
        <v>-</v>
      </c>
      <c r="BU171" s="491" t="str">
        <f t="shared" si="204"/>
        <v>-</v>
      </c>
      <c r="BV171" s="491" t="str">
        <f t="shared" si="204"/>
        <v>-</v>
      </c>
      <c r="BW171" s="492"/>
    </row>
    <row r="172" spans="1:75" hidden="1" outlineLevel="1">
      <c r="A172" s="216"/>
      <c r="B172" s="437" t="s">
        <v>106</v>
      </c>
      <c r="C172" s="500"/>
      <c r="D172" s="408"/>
      <c r="E172" s="501" t="str">
        <f t="shared" ref="E172:AJ172" si="205">LEFT(E11,1)</f>
        <v>-</v>
      </c>
      <c r="F172" s="501" t="str">
        <f t="shared" si="205"/>
        <v>-</v>
      </c>
      <c r="G172" s="501" t="str">
        <f t="shared" si="205"/>
        <v>-</v>
      </c>
      <c r="H172" s="501" t="str">
        <f t="shared" si="205"/>
        <v>-</v>
      </c>
      <c r="I172" s="501" t="str">
        <f t="shared" si="205"/>
        <v>-</v>
      </c>
      <c r="J172" s="501" t="str">
        <f t="shared" si="205"/>
        <v>-</v>
      </c>
      <c r="K172" s="501" t="str">
        <f t="shared" si="205"/>
        <v>-</v>
      </c>
      <c r="L172" s="501" t="str">
        <f t="shared" si="205"/>
        <v>-</v>
      </c>
      <c r="M172" s="501" t="str">
        <f t="shared" si="205"/>
        <v>-</v>
      </c>
      <c r="N172" s="501" t="str">
        <f t="shared" si="205"/>
        <v>-</v>
      </c>
      <c r="O172" s="501" t="str">
        <f t="shared" si="205"/>
        <v>-</v>
      </c>
      <c r="P172" s="501" t="str">
        <f t="shared" si="205"/>
        <v>-</v>
      </c>
      <c r="Q172" s="501" t="str">
        <f t="shared" si="205"/>
        <v>-</v>
      </c>
      <c r="R172" s="501" t="str">
        <f t="shared" si="205"/>
        <v>-</v>
      </c>
      <c r="S172" s="501" t="str">
        <f t="shared" si="205"/>
        <v>-</v>
      </c>
      <c r="T172" s="501" t="str">
        <f t="shared" si="205"/>
        <v>-</v>
      </c>
      <c r="U172" s="501" t="str">
        <f t="shared" si="205"/>
        <v>-</v>
      </c>
      <c r="V172" s="501" t="str">
        <f t="shared" si="205"/>
        <v>-</v>
      </c>
      <c r="W172" s="501" t="str">
        <f t="shared" si="205"/>
        <v>-</v>
      </c>
      <c r="X172" s="501" t="str">
        <f t="shared" si="205"/>
        <v>-</v>
      </c>
      <c r="Y172" s="501" t="str">
        <f t="shared" si="205"/>
        <v>-</v>
      </c>
      <c r="Z172" s="501" t="str">
        <f t="shared" si="205"/>
        <v>-</v>
      </c>
      <c r="AA172" s="501" t="str">
        <f t="shared" si="205"/>
        <v>-</v>
      </c>
      <c r="AB172" s="501" t="str">
        <f t="shared" si="205"/>
        <v>-</v>
      </c>
      <c r="AC172" s="501" t="str">
        <f t="shared" si="205"/>
        <v>-</v>
      </c>
      <c r="AD172" s="501" t="str">
        <f t="shared" si="205"/>
        <v>-</v>
      </c>
      <c r="AE172" s="501" t="str">
        <f t="shared" si="205"/>
        <v>-</v>
      </c>
      <c r="AF172" s="501" t="str">
        <f t="shared" si="205"/>
        <v>-</v>
      </c>
      <c r="AG172" s="501" t="str">
        <f t="shared" si="205"/>
        <v>-</v>
      </c>
      <c r="AH172" s="501" t="str">
        <f t="shared" si="205"/>
        <v>-</v>
      </c>
      <c r="AI172" s="501" t="str">
        <f t="shared" si="205"/>
        <v>-</v>
      </c>
      <c r="AJ172" s="501" t="str">
        <f t="shared" si="205"/>
        <v>-</v>
      </c>
      <c r="AK172" s="501" t="str">
        <f t="shared" ref="AK172:BP172" si="206">LEFT(AK11,1)</f>
        <v>-</v>
      </c>
      <c r="AL172" s="501" t="str">
        <f t="shared" si="206"/>
        <v>-</v>
      </c>
      <c r="AM172" s="501" t="str">
        <f t="shared" si="206"/>
        <v>-</v>
      </c>
      <c r="AN172" s="501" t="str">
        <f t="shared" si="206"/>
        <v>-</v>
      </c>
      <c r="AO172" s="501" t="str">
        <f t="shared" si="206"/>
        <v>-</v>
      </c>
      <c r="AP172" s="501" t="str">
        <f t="shared" si="206"/>
        <v>-</v>
      </c>
      <c r="AQ172" s="501" t="str">
        <f t="shared" si="206"/>
        <v>-</v>
      </c>
      <c r="AR172" s="501" t="str">
        <f t="shared" si="206"/>
        <v>-</v>
      </c>
      <c r="AS172" s="501" t="str">
        <f t="shared" si="206"/>
        <v>-</v>
      </c>
      <c r="AT172" s="501" t="str">
        <f t="shared" si="206"/>
        <v>-</v>
      </c>
      <c r="AU172" s="501" t="str">
        <f t="shared" si="206"/>
        <v>-</v>
      </c>
      <c r="AV172" s="501" t="str">
        <f t="shared" si="206"/>
        <v>-</v>
      </c>
      <c r="AW172" s="501" t="str">
        <f t="shared" si="206"/>
        <v>-</v>
      </c>
      <c r="AX172" s="501" t="str">
        <f t="shared" si="206"/>
        <v>-</v>
      </c>
      <c r="AY172" s="501" t="str">
        <f t="shared" si="206"/>
        <v>-</v>
      </c>
      <c r="AZ172" s="501" t="str">
        <f t="shared" si="206"/>
        <v>-</v>
      </c>
      <c r="BA172" s="501" t="str">
        <f t="shared" si="206"/>
        <v>-</v>
      </c>
      <c r="BB172" s="501" t="str">
        <f t="shared" si="206"/>
        <v>-</v>
      </c>
      <c r="BC172" s="501" t="str">
        <f t="shared" si="206"/>
        <v>-</v>
      </c>
      <c r="BD172" s="501" t="str">
        <f t="shared" si="206"/>
        <v>-</v>
      </c>
      <c r="BE172" s="501" t="str">
        <f t="shared" si="206"/>
        <v>-</v>
      </c>
      <c r="BF172" s="501" t="str">
        <f t="shared" si="206"/>
        <v>-</v>
      </c>
      <c r="BG172" s="501" t="str">
        <f t="shared" si="206"/>
        <v>-</v>
      </c>
      <c r="BH172" s="501" t="str">
        <f t="shared" si="206"/>
        <v>-</v>
      </c>
      <c r="BI172" s="501" t="str">
        <f t="shared" si="206"/>
        <v>-</v>
      </c>
      <c r="BJ172" s="501" t="str">
        <f t="shared" si="206"/>
        <v>-</v>
      </c>
      <c r="BK172" s="501" t="str">
        <f t="shared" si="206"/>
        <v>-</v>
      </c>
      <c r="BL172" s="501" t="str">
        <f t="shared" si="206"/>
        <v>-</v>
      </c>
      <c r="BM172" s="501" t="str">
        <f t="shared" si="206"/>
        <v>-</v>
      </c>
      <c r="BN172" s="501" t="str">
        <f t="shared" si="206"/>
        <v>-</v>
      </c>
      <c r="BO172" s="501" t="str">
        <f t="shared" si="206"/>
        <v>-</v>
      </c>
      <c r="BP172" s="501" t="str">
        <f t="shared" si="206"/>
        <v>-</v>
      </c>
      <c r="BQ172" s="501" t="str">
        <f t="shared" ref="BQ172:BV172" si="207">LEFT(BQ11,1)</f>
        <v>-</v>
      </c>
      <c r="BR172" s="501" t="str">
        <f t="shared" si="207"/>
        <v>-</v>
      </c>
      <c r="BS172" s="501" t="str">
        <f t="shared" si="207"/>
        <v>-</v>
      </c>
      <c r="BT172" s="501" t="str">
        <f t="shared" si="207"/>
        <v>-</v>
      </c>
      <c r="BU172" s="501" t="str">
        <f t="shared" si="207"/>
        <v>-</v>
      </c>
      <c r="BV172" s="501" t="str">
        <f t="shared" si="207"/>
        <v>-</v>
      </c>
      <c r="BW172" s="493"/>
    </row>
    <row r="173" spans="1:75" hidden="1" outlineLevel="1">
      <c r="A173" s="216"/>
      <c r="B173" s="502" t="s">
        <v>107</v>
      </c>
      <c r="C173" s="502"/>
      <c r="D173" s="503"/>
      <c r="E173" s="504" t="str">
        <f>IF(OR(E46="-",E46=""),"-",CONCATENATE(E172,2))</f>
        <v>-</v>
      </c>
      <c r="F173" s="504" t="str">
        <f t="shared" ref="F173:AJ173" si="208">IF(OR(F46="-",F46=""),"-",CONCATENATE(F172,2))</f>
        <v>-</v>
      </c>
      <c r="G173" s="504" t="str">
        <f t="shared" si="208"/>
        <v>-</v>
      </c>
      <c r="H173" s="504" t="str">
        <f t="shared" si="208"/>
        <v>-</v>
      </c>
      <c r="I173" s="504" t="str">
        <f t="shared" si="208"/>
        <v>-</v>
      </c>
      <c r="J173" s="504" t="str">
        <f t="shared" si="208"/>
        <v>-</v>
      </c>
      <c r="K173" s="504" t="str">
        <f t="shared" si="208"/>
        <v>-</v>
      </c>
      <c r="L173" s="504" t="str">
        <f t="shared" si="208"/>
        <v>-</v>
      </c>
      <c r="M173" s="504" t="str">
        <f t="shared" si="208"/>
        <v>-</v>
      </c>
      <c r="N173" s="504" t="str">
        <f t="shared" si="208"/>
        <v>-</v>
      </c>
      <c r="O173" s="504" t="str">
        <f t="shared" si="208"/>
        <v>-</v>
      </c>
      <c r="P173" s="504" t="str">
        <f t="shared" si="208"/>
        <v>-</v>
      </c>
      <c r="Q173" s="504" t="str">
        <f t="shared" si="208"/>
        <v>-</v>
      </c>
      <c r="R173" s="504" t="str">
        <f t="shared" si="208"/>
        <v>-</v>
      </c>
      <c r="S173" s="504" t="str">
        <f t="shared" si="208"/>
        <v>-</v>
      </c>
      <c r="T173" s="504" t="str">
        <f t="shared" si="208"/>
        <v>-</v>
      </c>
      <c r="U173" s="504" t="str">
        <f t="shared" si="208"/>
        <v>-</v>
      </c>
      <c r="V173" s="504" t="str">
        <f t="shared" si="208"/>
        <v>-</v>
      </c>
      <c r="W173" s="504" t="str">
        <f t="shared" si="208"/>
        <v>-</v>
      </c>
      <c r="X173" s="504" t="str">
        <f t="shared" si="208"/>
        <v>-</v>
      </c>
      <c r="Y173" s="504" t="str">
        <f t="shared" si="208"/>
        <v>-</v>
      </c>
      <c r="Z173" s="504" t="str">
        <f t="shared" si="208"/>
        <v>-</v>
      </c>
      <c r="AA173" s="504" t="str">
        <f t="shared" si="208"/>
        <v>-</v>
      </c>
      <c r="AB173" s="504" t="str">
        <f t="shared" si="208"/>
        <v>-</v>
      </c>
      <c r="AC173" s="504" t="str">
        <f t="shared" si="208"/>
        <v>-</v>
      </c>
      <c r="AD173" s="504" t="str">
        <f t="shared" si="208"/>
        <v>-</v>
      </c>
      <c r="AE173" s="504" t="str">
        <f t="shared" si="208"/>
        <v>-</v>
      </c>
      <c r="AF173" s="504" t="str">
        <f t="shared" si="208"/>
        <v>-</v>
      </c>
      <c r="AG173" s="504" t="str">
        <f t="shared" si="208"/>
        <v>-</v>
      </c>
      <c r="AH173" s="504" t="str">
        <f t="shared" si="208"/>
        <v>-</v>
      </c>
      <c r="AI173" s="504" t="str">
        <f t="shared" si="208"/>
        <v>-</v>
      </c>
      <c r="AJ173" s="504" t="str">
        <f t="shared" si="208"/>
        <v>-</v>
      </c>
      <c r="AK173" s="504" t="str">
        <f t="shared" ref="AK173:BP173" si="209">IF(OR(AK46="-",AK46=""),"-",CONCATENATE(AK172,2))</f>
        <v>-</v>
      </c>
      <c r="AL173" s="504" t="str">
        <f t="shared" si="209"/>
        <v>-</v>
      </c>
      <c r="AM173" s="504" t="str">
        <f t="shared" si="209"/>
        <v>-</v>
      </c>
      <c r="AN173" s="504" t="str">
        <f t="shared" si="209"/>
        <v>-</v>
      </c>
      <c r="AO173" s="504" t="str">
        <f t="shared" si="209"/>
        <v>-</v>
      </c>
      <c r="AP173" s="504" t="str">
        <f t="shared" si="209"/>
        <v>-</v>
      </c>
      <c r="AQ173" s="504" t="str">
        <f t="shared" si="209"/>
        <v>-</v>
      </c>
      <c r="AR173" s="504" t="str">
        <f t="shared" si="209"/>
        <v>-</v>
      </c>
      <c r="AS173" s="504" t="str">
        <f t="shared" si="209"/>
        <v>-</v>
      </c>
      <c r="AT173" s="504" t="str">
        <f t="shared" si="209"/>
        <v>-</v>
      </c>
      <c r="AU173" s="504" t="str">
        <f t="shared" si="209"/>
        <v>-</v>
      </c>
      <c r="AV173" s="504" t="str">
        <f t="shared" si="209"/>
        <v>-</v>
      </c>
      <c r="AW173" s="504" t="str">
        <f t="shared" si="209"/>
        <v>-</v>
      </c>
      <c r="AX173" s="504" t="str">
        <f t="shared" si="209"/>
        <v>-</v>
      </c>
      <c r="AY173" s="504" t="str">
        <f t="shared" si="209"/>
        <v>-</v>
      </c>
      <c r="AZ173" s="504" t="str">
        <f t="shared" si="209"/>
        <v>-</v>
      </c>
      <c r="BA173" s="504" t="str">
        <f t="shared" si="209"/>
        <v>-</v>
      </c>
      <c r="BB173" s="504" t="str">
        <f t="shared" si="209"/>
        <v>-</v>
      </c>
      <c r="BC173" s="504" t="str">
        <f t="shared" si="209"/>
        <v>-</v>
      </c>
      <c r="BD173" s="504" t="str">
        <f t="shared" si="209"/>
        <v>-</v>
      </c>
      <c r="BE173" s="504" t="str">
        <f t="shared" si="209"/>
        <v>-</v>
      </c>
      <c r="BF173" s="504" t="str">
        <f t="shared" si="209"/>
        <v>-</v>
      </c>
      <c r="BG173" s="504" t="str">
        <f t="shared" si="209"/>
        <v>-</v>
      </c>
      <c r="BH173" s="504" t="str">
        <f t="shared" si="209"/>
        <v>-</v>
      </c>
      <c r="BI173" s="504" t="str">
        <f t="shared" si="209"/>
        <v>-</v>
      </c>
      <c r="BJ173" s="504" t="str">
        <f t="shared" si="209"/>
        <v>-</v>
      </c>
      <c r="BK173" s="504" t="str">
        <f t="shared" si="209"/>
        <v>-</v>
      </c>
      <c r="BL173" s="504" t="str">
        <f t="shared" si="209"/>
        <v>-</v>
      </c>
      <c r="BM173" s="504" t="str">
        <f t="shared" si="209"/>
        <v>-</v>
      </c>
      <c r="BN173" s="504" t="str">
        <f t="shared" si="209"/>
        <v>-</v>
      </c>
      <c r="BO173" s="504" t="str">
        <f t="shared" si="209"/>
        <v>-</v>
      </c>
      <c r="BP173" s="504" t="str">
        <f t="shared" si="209"/>
        <v>-</v>
      </c>
      <c r="BQ173" s="504" t="str">
        <f t="shared" ref="BQ173:BV173" si="210">IF(OR(BQ46="-",BQ46=""),"-",CONCATENATE(BQ172,2))</f>
        <v>-</v>
      </c>
      <c r="BR173" s="504" t="str">
        <f t="shared" si="210"/>
        <v>-</v>
      </c>
      <c r="BS173" s="504" t="str">
        <f t="shared" si="210"/>
        <v>-</v>
      </c>
      <c r="BT173" s="504" t="str">
        <f t="shared" si="210"/>
        <v>-</v>
      </c>
      <c r="BU173" s="504" t="str">
        <f t="shared" si="210"/>
        <v>-</v>
      </c>
      <c r="BV173" s="504" t="str">
        <f t="shared" si="210"/>
        <v>-</v>
      </c>
      <c r="BW173" s="493"/>
    </row>
    <row r="174" spans="1:75" hidden="1" outlineLevel="1">
      <c r="A174" s="216"/>
      <c r="B174" s="505" t="s">
        <v>108</v>
      </c>
      <c r="C174" s="505"/>
      <c r="D174" s="408"/>
      <c r="E174" s="504" t="str">
        <f t="shared" ref="E174:AJ174" si="211">IF(OR(E55="-",E55=""),"-",CONCATENATE(E172,2))</f>
        <v>-</v>
      </c>
      <c r="F174" s="504" t="str">
        <f t="shared" si="211"/>
        <v>-</v>
      </c>
      <c r="G174" s="504" t="str">
        <f t="shared" si="211"/>
        <v>-</v>
      </c>
      <c r="H174" s="504" t="str">
        <f t="shared" si="211"/>
        <v>-</v>
      </c>
      <c r="I174" s="504" t="str">
        <f t="shared" si="211"/>
        <v>-</v>
      </c>
      <c r="J174" s="504" t="str">
        <f t="shared" si="211"/>
        <v>-</v>
      </c>
      <c r="K174" s="504" t="str">
        <f t="shared" si="211"/>
        <v>-</v>
      </c>
      <c r="L174" s="504" t="str">
        <f t="shared" si="211"/>
        <v>-</v>
      </c>
      <c r="M174" s="504" t="str">
        <f t="shared" si="211"/>
        <v>-</v>
      </c>
      <c r="N174" s="504" t="str">
        <f t="shared" si="211"/>
        <v>-</v>
      </c>
      <c r="O174" s="504" t="str">
        <f t="shared" si="211"/>
        <v>-</v>
      </c>
      <c r="P174" s="504" t="str">
        <f t="shared" si="211"/>
        <v>-</v>
      </c>
      <c r="Q174" s="504" t="str">
        <f t="shared" si="211"/>
        <v>-</v>
      </c>
      <c r="R174" s="504" t="str">
        <f t="shared" si="211"/>
        <v>-</v>
      </c>
      <c r="S174" s="504" t="str">
        <f t="shared" si="211"/>
        <v>-</v>
      </c>
      <c r="T174" s="504" t="str">
        <f t="shared" si="211"/>
        <v>-</v>
      </c>
      <c r="U174" s="504" t="str">
        <f t="shared" si="211"/>
        <v>-</v>
      </c>
      <c r="V174" s="504" t="str">
        <f t="shared" si="211"/>
        <v>-</v>
      </c>
      <c r="W174" s="504" t="str">
        <f t="shared" si="211"/>
        <v>-</v>
      </c>
      <c r="X174" s="504" t="str">
        <f t="shared" si="211"/>
        <v>-</v>
      </c>
      <c r="Y174" s="504" t="str">
        <f t="shared" si="211"/>
        <v>-</v>
      </c>
      <c r="Z174" s="504" t="str">
        <f t="shared" si="211"/>
        <v>-</v>
      </c>
      <c r="AA174" s="504" t="str">
        <f t="shared" si="211"/>
        <v>-</v>
      </c>
      <c r="AB174" s="504" t="str">
        <f t="shared" si="211"/>
        <v>-</v>
      </c>
      <c r="AC174" s="504" t="str">
        <f t="shared" si="211"/>
        <v>-</v>
      </c>
      <c r="AD174" s="504" t="str">
        <f t="shared" si="211"/>
        <v>-</v>
      </c>
      <c r="AE174" s="504" t="str">
        <f t="shared" si="211"/>
        <v>-</v>
      </c>
      <c r="AF174" s="504" t="str">
        <f t="shared" si="211"/>
        <v>-</v>
      </c>
      <c r="AG174" s="504" t="str">
        <f t="shared" si="211"/>
        <v>-</v>
      </c>
      <c r="AH174" s="504" t="str">
        <f t="shared" si="211"/>
        <v>-</v>
      </c>
      <c r="AI174" s="504" t="str">
        <f t="shared" si="211"/>
        <v>-</v>
      </c>
      <c r="AJ174" s="504" t="str">
        <f t="shared" si="211"/>
        <v>-</v>
      </c>
      <c r="AK174" s="504" t="str">
        <f t="shared" ref="AK174:BP174" si="212">IF(OR(AK55="-",AK55=""),"-",CONCATENATE(AK172,2))</f>
        <v>-</v>
      </c>
      <c r="AL174" s="504" t="str">
        <f t="shared" si="212"/>
        <v>-</v>
      </c>
      <c r="AM174" s="504" t="str">
        <f t="shared" si="212"/>
        <v>-</v>
      </c>
      <c r="AN174" s="504" t="str">
        <f t="shared" si="212"/>
        <v>-</v>
      </c>
      <c r="AO174" s="504" t="str">
        <f t="shared" si="212"/>
        <v>-</v>
      </c>
      <c r="AP174" s="504" t="str">
        <f t="shared" si="212"/>
        <v>-</v>
      </c>
      <c r="AQ174" s="504" t="str">
        <f t="shared" si="212"/>
        <v>-</v>
      </c>
      <c r="AR174" s="504" t="str">
        <f t="shared" si="212"/>
        <v>-</v>
      </c>
      <c r="AS174" s="504" t="str">
        <f t="shared" si="212"/>
        <v>-</v>
      </c>
      <c r="AT174" s="504" t="str">
        <f t="shared" si="212"/>
        <v>-</v>
      </c>
      <c r="AU174" s="504" t="str">
        <f t="shared" si="212"/>
        <v>-</v>
      </c>
      <c r="AV174" s="504" t="str">
        <f t="shared" si="212"/>
        <v>-</v>
      </c>
      <c r="AW174" s="504" t="str">
        <f t="shared" si="212"/>
        <v>-</v>
      </c>
      <c r="AX174" s="504" t="str">
        <f t="shared" si="212"/>
        <v>-</v>
      </c>
      <c r="AY174" s="504" t="str">
        <f t="shared" si="212"/>
        <v>-</v>
      </c>
      <c r="AZ174" s="504" t="str">
        <f t="shared" si="212"/>
        <v>-</v>
      </c>
      <c r="BA174" s="504" t="str">
        <f t="shared" si="212"/>
        <v>-</v>
      </c>
      <c r="BB174" s="504" t="str">
        <f t="shared" si="212"/>
        <v>-</v>
      </c>
      <c r="BC174" s="504" t="str">
        <f t="shared" si="212"/>
        <v>-</v>
      </c>
      <c r="BD174" s="504" t="str">
        <f t="shared" si="212"/>
        <v>-</v>
      </c>
      <c r="BE174" s="504" t="str">
        <f t="shared" si="212"/>
        <v>-</v>
      </c>
      <c r="BF174" s="504" t="str">
        <f t="shared" si="212"/>
        <v>-</v>
      </c>
      <c r="BG174" s="504" t="str">
        <f t="shared" si="212"/>
        <v>-</v>
      </c>
      <c r="BH174" s="504" t="str">
        <f t="shared" si="212"/>
        <v>-</v>
      </c>
      <c r="BI174" s="504" t="str">
        <f t="shared" si="212"/>
        <v>-</v>
      </c>
      <c r="BJ174" s="504" t="str">
        <f t="shared" si="212"/>
        <v>-</v>
      </c>
      <c r="BK174" s="504" t="str">
        <f t="shared" si="212"/>
        <v>-</v>
      </c>
      <c r="BL174" s="504" t="str">
        <f t="shared" si="212"/>
        <v>-</v>
      </c>
      <c r="BM174" s="504" t="str">
        <f t="shared" si="212"/>
        <v>-</v>
      </c>
      <c r="BN174" s="504" t="str">
        <f t="shared" si="212"/>
        <v>-</v>
      </c>
      <c r="BO174" s="504" t="str">
        <f t="shared" si="212"/>
        <v>-</v>
      </c>
      <c r="BP174" s="504" t="str">
        <f t="shared" si="212"/>
        <v>-</v>
      </c>
      <c r="BQ174" s="504" t="str">
        <f t="shared" ref="BQ174:BV174" si="213">IF(OR(BQ55="-",BQ55=""),"-",CONCATENATE(BQ172,2))</f>
        <v>-</v>
      </c>
      <c r="BR174" s="504" t="str">
        <f t="shared" si="213"/>
        <v>-</v>
      </c>
      <c r="BS174" s="504" t="str">
        <f t="shared" si="213"/>
        <v>-</v>
      </c>
      <c r="BT174" s="504" t="str">
        <f t="shared" si="213"/>
        <v>-</v>
      </c>
      <c r="BU174" s="504" t="str">
        <f t="shared" si="213"/>
        <v>-</v>
      </c>
      <c r="BV174" s="504" t="str">
        <f t="shared" si="213"/>
        <v>-</v>
      </c>
      <c r="BW174" s="493"/>
    </row>
    <row r="175" spans="1:75" hidden="1" outlineLevel="1">
      <c r="A175" s="216"/>
      <c r="B175" s="875" t="s">
        <v>3498</v>
      </c>
      <c r="C175" s="875"/>
      <c r="D175" s="408"/>
      <c r="E175" s="504" t="str">
        <f>IF(OR(E65="-",E65=""),"-",CONCATENATE(E172,2))</f>
        <v>-</v>
      </c>
      <c r="F175" s="504" t="str">
        <f t="shared" ref="F175:BQ175" si="214">IF(OR(F65="-",F65=""),"-",CONCATENATE(F172,2))</f>
        <v>-</v>
      </c>
      <c r="G175" s="504" t="str">
        <f t="shared" si="214"/>
        <v>-</v>
      </c>
      <c r="H175" s="504" t="str">
        <f t="shared" si="214"/>
        <v>-</v>
      </c>
      <c r="I175" s="504" t="str">
        <f t="shared" si="214"/>
        <v>-</v>
      </c>
      <c r="J175" s="504" t="str">
        <f t="shared" si="214"/>
        <v>-</v>
      </c>
      <c r="K175" s="504" t="str">
        <f t="shared" si="214"/>
        <v>-</v>
      </c>
      <c r="L175" s="504" t="str">
        <f t="shared" si="214"/>
        <v>-</v>
      </c>
      <c r="M175" s="504" t="str">
        <f t="shared" si="214"/>
        <v>-</v>
      </c>
      <c r="N175" s="504" t="str">
        <f t="shared" si="214"/>
        <v>-</v>
      </c>
      <c r="O175" s="504" t="str">
        <f t="shared" si="214"/>
        <v>-</v>
      </c>
      <c r="P175" s="504" t="str">
        <f t="shared" si="214"/>
        <v>-</v>
      </c>
      <c r="Q175" s="504" t="str">
        <f t="shared" si="214"/>
        <v>-</v>
      </c>
      <c r="R175" s="504" t="str">
        <f t="shared" si="214"/>
        <v>-</v>
      </c>
      <c r="S175" s="504" t="str">
        <f t="shared" si="214"/>
        <v>-</v>
      </c>
      <c r="T175" s="504" t="str">
        <f t="shared" si="214"/>
        <v>-</v>
      </c>
      <c r="U175" s="504" t="str">
        <f t="shared" si="214"/>
        <v>-</v>
      </c>
      <c r="V175" s="504" t="str">
        <f t="shared" si="214"/>
        <v>-</v>
      </c>
      <c r="W175" s="504" t="str">
        <f t="shared" si="214"/>
        <v>-</v>
      </c>
      <c r="X175" s="504" t="str">
        <f t="shared" si="214"/>
        <v>-</v>
      </c>
      <c r="Y175" s="504" t="str">
        <f t="shared" si="214"/>
        <v>-</v>
      </c>
      <c r="Z175" s="504" t="str">
        <f t="shared" si="214"/>
        <v>-</v>
      </c>
      <c r="AA175" s="504" t="str">
        <f t="shared" si="214"/>
        <v>-</v>
      </c>
      <c r="AB175" s="504" t="str">
        <f t="shared" si="214"/>
        <v>-</v>
      </c>
      <c r="AC175" s="504" t="str">
        <f t="shared" si="214"/>
        <v>-</v>
      </c>
      <c r="AD175" s="504" t="str">
        <f t="shared" si="214"/>
        <v>-</v>
      </c>
      <c r="AE175" s="504" t="str">
        <f t="shared" si="214"/>
        <v>-</v>
      </c>
      <c r="AF175" s="504" t="str">
        <f t="shared" si="214"/>
        <v>-</v>
      </c>
      <c r="AG175" s="504" t="str">
        <f t="shared" si="214"/>
        <v>-</v>
      </c>
      <c r="AH175" s="504" t="str">
        <f t="shared" si="214"/>
        <v>-</v>
      </c>
      <c r="AI175" s="504" t="str">
        <f t="shared" si="214"/>
        <v>-</v>
      </c>
      <c r="AJ175" s="504" t="str">
        <f t="shared" si="214"/>
        <v>-</v>
      </c>
      <c r="AK175" s="504" t="str">
        <f t="shared" si="214"/>
        <v>-</v>
      </c>
      <c r="AL175" s="504" t="str">
        <f t="shared" si="214"/>
        <v>-</v>
      </c>
      <c r="AM175" s="504" t="str">
        <f t="shared" si="214"/>
        <v>-</v>
      </c>
      <c r="AN175" s="504" t="str">
        <f t="shared" si="214"/>
        <v>-</v>
      </c>
      <c r="AO175" s="504" t="str">
        <f t="shared" si="214"/>
        <v>-</v>
      </c>
      <c r="AP175" s="504" t="str">
        <f t="shared" si="214"/>
        <v>-</v>
      </c>
      <c r="AQ175" s="504" t="str">
        <f t="shared" si="214"/>
        <v>-</v>
      </c>
      <c r="AR175" s="504" t="str">
        <f t="shared" si="214"/>
        <v>-</v>
      </c>
      <c r="AS175" s="504" t="str">
        <f t="shared" si="214"/>
        <v>-</v>
      </c>
      <c r="AT175" s="504" t="str">
        <f t="shared" si="214"/>
        <v>-</v>
      </c>
      <c r="AU175" s="504" t="str">
        <f t="shared" si="214"/>
        <v>-</v>
      </c>
      <c r="AV175" s="504" t="str">
        <f t="shared" si="214"/>
        <v>-</v>
      </c>
      <c r="AW175" s="504" t="str">
        <f t="shared" si="214"/>
        <v>-</v>
      </c>
      <c r="AX175" s="504" t="str">
        <f t="shared" si="214"/>
        <v>-</v>
      </c>
      <c r="AY175" s="504" t="str">
        <f t="shared" si="214"/>
        <v>-</v>
      </c>
      <c r="AZ175" s="504" t="str">
        <f t="shared" si="214"/>
        <v>-</v>
      </c>
      <c r="BA175" s="504" t="str">
        <f t="shared" si="214"/>
        <v>-</v>
      </c>
      <c r="BB175" s="504" t="str">
        <f t="shared" si="214"/>
        <v>-</v>
      </c>
      <c r="BC175" s="504" t="str">
        <f t="shared" si="214"/>
        <v>-</v>
      </c>
      <c r="BD175" s="504" t="str">
        <f t="shared" si="214"/>
        <v>-</v>
      </c>
      <c r="BE175" s="504" t="str">
        <f t="shared" si="214"/>
        <v>-</v>
      </c>
      <c r="BF175" s="504" t="str">
        <f t="shared" si="214"/>
        <v>-</v>
      </c>
      <c r="BG175" s="504" t="str">
        <f t="shared" si="214"/>
        <v>-</v>
      </c>
      <c r="BH175" s="504" t="str">
        <f t="shared" si="214"/>
        <v>-</v>
      </c>
      <c r="BI175" s="504" t="str">
        <f t="shared" si="214"/>
        <v>-</v>
      </c>
      <c r="BJ175" s="504" t="str">
        <f t="shared" si="214"/>
        <v>-</v>
      </c>
      <c r="BK175" s="504" t="str">
        <f t="shared" si="214"/>
        <v>-</v>
      </c>
      <c r="BL175" s="504" t="str">
        <f t="shared" si="214"/>
        <v>-</v>
      </c>
      <c r="BM175" s="504" t="str">
        <f t="shared" si="214"/>
        <v>-</v>
      </c>
      <c r="BN175" s="504" t="str">
        <f t="shared" si="214"/>
        <v>-</v>
      </c>
      <c r="BO175" s="504" t="str">
        <f t="shared" si="214"/>
        <v>-</v>
      </c>
      <c r="BP175" s="504" t="str">
        <f t="shared" si="214"/>
        <v>-</v>
      </c>
      <c r="BQ175" s="504" t="str">
        <f t="shared" si="214"/>
        <v>-</v>
      </c>
      <c r="BR175" s="504" t="str">
        <f>IF(OR(BR65="-",BR65=""),"-",CONCATENATE(BR172,2))</f>
        <v>-</v>
      </c>
      <c r="BS175" s="504" t="str">
        <f>IF(OR(BS65="-",BS65=""),"-",CONCATENATE(BS172,2))</f>
        <v>-</v>
      </c>
      <c r="BT175" s="504" t="str">
        <f>IF(OR(BT65="-",BT65=""),"-",CONCATENATE(BT172,2))</f>
        <v>-</v>
      </c>
      <c r="BU175" s="504" t="str">
        <f>IF(OR(BU65="-",BU65=""),"-",CONCATENATE(BU172,2))</f>
        <v>-</v>
      </c>
      <c r="BV175" s="504" t="str">
        <f>IF(OR(BV65="-",BV65=""),"-",CONCATENATE(BV172,2))</f>
        <v>-</v>
      </c>
      <c r="BW175" s="493"/>
    </row>
    <row r="176" spans="1:75" hidden="1" outlineLevel="1">
      <c r="A176" s="158"/>
      <c r="B176" s="505" t="s">
        <v>109</v>
      </c>
      <c r="C176" s="505"/>
      <c r="D176" s="408"/>
      <c r="E176" s="504" t="str">
        <f t="shared" ref="E176:AJ176" si="215">IF(OR(E76="-",E76=""),"-",CONCATENATE(E172,3))</f>
        <v>-</v>
      </c>
      <c r="F176" s="504" t="str">
        <f t="shared" si="215"/>
        <v>-</v>
      </c>
      <c r="G176" s="504" t="str">
        <f t="shared" si="215"/>
        <v>-</v>
      </c>
      <c r="H176" s="504" t="str">
        <f t="shared" si="215"/>
        <v>-</v>
      </c>
      <c r="I176" s="504" t="str">
        <f t="shared" si="215"/>
        <v>-</v>
      </c>
      <c r="J176" s="504" t="str">
        <f t="shared" si="215"/>
        <v>-</v>
      </c>
      <c r="K176" s="504" t="str">
        <f t="shared" si="215"/>
        <v>-</v>
      </c>
      <c r="L176" s="504" t="str">
        <f t="shared" si="215"/>
        <v>-</v>
      </c>
      <c r="M176" s="504" t="str">
        <f t="shared" si="215"/>
        <v>-</v>
      </c>
      <c r="N176" s="504" t="str">
        <f t="shared" si="215"/>
        <v>-</v>
      </c>
      <c r="O176" s="504" t="str">
        <f t="shared" si="215"/>
        <v>-</v>
      </c>
      <c r="P176" s="504" t="str">
        <f t="shared" si="215"/>
        <v>-</v>
      </c>
      <c r="Q176" s="504" t="str">
        <f t="shared" si="215"/>
        <v>-</v>
      </c>
      <c r="R176" s="504" t="str">
        <f t="shared" si="215"/>
        <v>-</v>
      </c>
      <c r="S176" s="504" t="str">
        <f t="shared" si="215"/>
        <v>-</v>
      </c>
      <c r="T176" s="504" t="str">
        <f t="shared" si="215"/>
        <v>-</v>
      </c>
      <c r="U176" s="504" t="str">
        <f t="shared" si="215"/>
        <v>-</v>
      </c>
      <c r="V176" s="504" t="str">
        <f t="shared" si="215"/>
        <v>-</v>
      </c>
      <c r="W176" s="504" t="str">
        <f t="shared" si="215"/>
        <v>-</v>
      </c>
      <c r="X176" s="504" t="str">
        <f t="shared" si="215"/>
        <v>-</v>
      </c>
      <c r="Y176" s="504" t="str">
        <f t="shared" si="215"/>
        <v>-</v>
      </c>
      <c r="Z176" s="504" t="str">
        <f t="shared" si="215"/>
        <v>-</v>
      </c>
      <c r="AA176" s="504" t="str">
        <f t="shared" si="215"/>
        <v>-</v>
      </c>
      <c r="AB176" s="504" t="str">
        <f t="shared" si="215"/>
        <v>-</v>
      </c>
      <c r="AC176" s="504" t="str">
        <f t="shared" si="215"/>
        <v>-</v>
      </c>
      <c r="AD176" s="504" t="str">
        <f t="shared" si="215"/>
        <v>-</v>
      </c>
      <c r="AE176" s="504" t="str">
        <f t="shared" si="215"/>
        <v>-</v>
      </c>
      <c r="AF176" s="504" t="str">
        <f t="shared" si="215"/>
        <v>-</v>
      </c>
      <c r="AG176" s="504" t="str">
        <f t="shared" si="215"/>
        <v>-</v>
      </c>
      <c r="AH176" s="504" t="str">
        <f t="shared" si="215"/>
        <v>-</v>
      </c>
      <c r="AI176" s="504" t="str">
        <f t="shared" si="215"/>
        <v>-</v>
      </c>
      <c r="AJ176" s="504" t="str">
        <f t="shared" si="215"/>
        <v>-</v>
      </c>
      <c r="AK176" s="504" t="str">
        <f t="shared" ref="AK176:BP176" si="216">IF(OR(AK76="-",AK76=""),"-",CONCATENATE(AK172,3))</f>
        <v>-</v>
      </c>
      <c r="AL176" s="504" t="str">
        <f t="shared" si="216"/>
        <v>-</v>
      </c>
      <c r="AM176" s="504" t="str">
        <f t="shared" si="216"/>
        <v>-</v>
      </c>
      <c r="AN176" s="504" t="str">
        <f t="shared" si="216"/>
        <v>-</v>
      </c>
      <c r="AO176" s="504" t="str">
        <f t="shared" si="216"/>
        <v>-</v>
      </c>
      <c r="AP176" s="504" t="str">
        <f t="shared" si="216"/>
        <v>-</v>
      </c>
      <c r="AQ176" s="504" t="str">
        <f t="shared" si="216"/>
        <v>-</v>
      </c>
      <c r="AR176" s="504" t="str">
        <f t="shared" si="216"/>
        <v>-</v>
      </c>
      <c r="AS176" s="504" t="str">
        <f t="shared" si="216"/>
        <v>-</v>
      </c>
      <c r="AT176" s="504" t="str">
        <f t="shared" si="216"/>
        <v>-</v>
      </c>
      <c r="AU176" s="504" t="str">
        <f t="shared" si="216"/>
        <v>-</v>
      </c>
      <c r="AV176" s="504" t="str">
        <f t="shared" si="216"/>
        <v>-</v>
      </c>
      <c r="AW176" s="504" t="str">
        <f t="shared" si="216"/>
        <v>-</v>
      </c>
      <c r="AX176" s="504" t="str">
        <f t="shared" si="216"/>
        <v>-</v>
      </c>
      <c r="AY176" s="504" t="str">
        <f t="shared" si="216"/>
        <v>-</v>
      </c>
      <c r="AZ176" s="504" t="str">
        <f t="shared" si="216"/>
        <v>-</v>
      </c>
      <c r="BA176" s="504" t="str">
        <f t="shared" si="216"/>
        <v>-</v>
      </c>
      <c r="BB176" s="504" t="str">
        <f t="shared" si="216"/>
        <v>-</v>
      </c>
      <c r="BC176" s="504" t="str">
        <f t="shared" si="216"/>
        <v>-</v>
      </c>
      <c r="BD176" s="504" t="str">
        <f t="shared" si="216"/>
        <v>-</v>
      </c>
      <c r="BE176" s="504" t="str">
        <f t="shared" si="216"/>
        <v>-</v>
      </c>
      <c r="BF176" s="504" t="str">
        <f t="shared" si="216"/>
        <v>-</v>
      </c>
      <c r="BG176" s="504" t="str">
        <f t="shared" si="216"/>
        <v>-</v>
      </c>
      <c r="BH176" s="504" t="str">
        <f t="shared" si="216"/>
        <v>-</v>
      </c>
      <c r="BI176" s="504" t="str">
        <f t="shared" si="216"/>
        <v>-</v>
      </c>
      <c r="BJ176" s="504" t="str">
        <f t="shared" si="216"/>
        <v>-</v>
      </c>
      <c r="BK176" s="504" t="str">
        <f t="shared" si="216"/>
        <v>-</v>
      </c>
      <c r="BL176" s="504" t="str">
        <f t="shared" si="216"/>
        <v>-</v>
      </c>
      <c r="BM176" s="504" t="str">
        <f t="shared" si="216"/>
        <v>-</v>
      </c>
      <c r="BN176" s="504" t="str">
        <f t="shared" si="216"/>
        <v>-</v>
      </c>
      <c r="BO176" s="504" t="str">
        <f t="shared" si="216"/>
        <v>-</v>
      </c>
      <c r="BP176" s="504" t="str">
        <f t="shared" si="216"/>
        <v>-</v>
      </c>
      <c r="BQ176" s="504" t="str">
        <f t="shared" ref="BQ176:BV176" si="217">IF(OR(BQ76="-",BQ76=""),"-",CONCATENATE(BQ172,3))</f>
        <v>-</v>
      </c>
      <c r="BR176" s="504" t="str">
        <f t="shared" si="217"/>
        <v>-</v>
      </c>
      <c r="BS176" s="504" t="str">
        <f t="shared" si="217"/>
        <v>-</v>
      </c>
      <c r="BT176" s="504" t="str">
        <f t="shared" si="217"/>
        <v>-</v>
      </c>
      <c r="BU176" s="504" t="str">
        <f t="shared" si="217"/>
        <v>-</v>
      </c>
      <c r="BV176" s="504" t="str">
        <f t="shared" si="217"/>
        <v>-</v>
      </c>
      <c r="BW176" s="493"/>
    </row>
    <row r="177" spans="1:75" hidden="1" outlineLevel="1">
      <c r="A177" s="158"/>
      <c r="B177" s="505" t="s">
        <v>110</v>
      </c>
      <c r="C177" s="505"/>
      <c r="D177" s="408"/>
      <c r="E177" s="504" t="str">
        <f t="shared" ref="E177:AJ177" si="218">IF(OR(E86="-",E86=""),"-",CONCATENATE(E172,3))</f>
        <v>-</v>
      </c>
      <c r="F177" s="504" t="str">
        <f t="shared" si="218"/>
        <v>-</v>
      </c>
      <c r="G177" s="504" t="str">
        <f t="shared" si="218"/>
        <v>-</v>
      </c>
      <c r="H177" s="504" t="str">
        <f t="shared" si="218"/>
        <v>-</v>
      </c>
      <c r="I177" s="504" t="str">
        <f t="shared" si="218"/>
        <v>-</v>
      </c>
      <c r="J177" s="504" t="str">
        <f t="shared" si="218"/>
        <v>-</v>
      </c>
      <c r="K177" s="504" t="str">
        <f t="shared" si="218"/>
        <v>-</v>
      </c>
      <c r="L177" s="504" t="str">
        <f t="shared" si="218"/>
        <v>-</v>
      </c>
      <c r="M177" s="504" t="str">
        <f t="shared" si="218"/>
        <v>-</v>
      </c>
      <c r="N177" s="504" t="str">
        <f t="shared" si="218"/>
        <v>-</v>
      </c>
      <c r="O177" s="504" t="str">
        <f t="shared" si="218"/>
        <v>-</v>
      </c>
      <c r="P177" s="504" t="str">
        <f t="shared" si="218"/>
        <v>-</v>
      </c>
      <c r="Q177" s="504" t="str">
        <f t="shared" si="218"/>
        <v>-</v>
      </c>
      <c r="R177" s="504" t="str">
        <f t="shared" si="218"/>
        <v>-</v>
      </c>
      <c r="S177" s="504" t="str">
        <f t="shared" si="218"/>
        <v>-</v>
      </c>
      <c r="T177" s="504" t="str">
        <f t="shared" si="218"/>
        <v>-</v>
      </c>
      <c r="U177" s="504" t="str">
        <f t="shared" si="218"/>
        <v>-</v>
      </c>
      <c r="V177" s="504" t="str">
        <f t="shared" si="218"/>
        <v>-</v>
      </c>
      <c r="W177" s="504" t="str">
        <f t="shared" si="218"/>
        <v>-</v>
      </c>
      <c r="X177" s="504" t="str">
        <f t="shared" si="218"/>
        <v>-</v>
      </c>
      <c r="Y177" s="504" t="str">
        <f t="shared" si="218"/>
        <v>-</v>
      </c>
      <c r="Z177" s="504" t="str">
        <f t="shared" si="218"/>
        <v>-</v>
      </c>
      <c r="AA177" s="504" t="str">
        <f t="shared" si="218"/>
        <v>-</v>
      </c>
      <c r="AB177" s="504" t="str">
        <f t="shared" si="218"/>
        <v>-</v>
      </c>
      <c r="AC177" s="504" t="str">
        <f t="shared" si="218"/>
        <v>-</v>
      </c>
      <c r="AD177" s="504" t="str">
        <f t="shared" si="218"/>
        <v>-</v>
      </c>
      <c r="AE177" s="504" t="str">
        <f t="shared" si="218"/>
        <v>-</v>
      </c>
      <c r="AF177" s="504" t="str">
        <f t="shared" si="218"/>
        <v>-</v>
      </c>
      <c r="AG177" s="504" t="str">
        <f t="shared" si="218"/>
        <v>-</v>
      </c>
      <c r="AH177" s="504" t="str">
        <f t="shared" si="218"/>
        <v>-</v>
      </c>
      <c r="AI177" s="504" t="str">
        <f t="shared" si="218"/>
        <v>-</v>
      </c>
      <c r="AJ177" s="504" t="str">
        <f t="shared" si="218"/>
        <v>-</v>
      </c>
      <c r="AK177" s="504" t="str">
        <f t="shared" ref="AK177:BP177" si="219">IF(OR(AK86="-",AK86=""),"-",CONCATENATE(AK172,3))</f>
        <v>-</v>
      </c>
      <c r="AL177" s="504" t="str">
        <f t="shared" si="219"/>
        <v>-</v>
      </c>
      <c r="AM177" s="504" t="str">
        <f t="shared" si="219"/>
        <v>-</v>
      </c>
      <c r="AN177" s="504" t="str">
        <f t="shared" si="219"/>
        <v>-</v>
      </c>
      <c r="AO177" s="504" t="str">
        <f t="shared" si="219"/>
        <v>-</v>
      </c>
      <c r="AP177" s="504" t="str">
        <f t="shared" si="219"/>
        <v>-</v>
      </c>
      <c r="AQ177" s="504" t="str">
        <f t="shared" si="219"/>
        <v>-</v>
      </c>
      <c r="AR177" s="504" t="str">
        <f t="shared" si="219"/>
        <v>-</v>
      </c>
      <c r="AS177" s="504" t="str">
        <f t="shared" si="219"/>
        <v>-</v>
      </c>
      <c r="AT177" s="504" t="str">
        <f t="shared" si="219"/>
        <v>-</v>
      </c>
      <c r="AU177" s="504" t="str">
        <f t="shared" si="219"/>
        <v>-</v>
      </c>
      <c r="AV177" s="504" t="str">
        <f t="shared" si="219"/>
        <v>-</v>
      </c>
      <c r="AW177" s="504" t="str">
        <f t="shared" si="219"/>
        <v>-</v>
      </c>
      <c r="AX177" s="504" t="str">
        <f t="shared" si="219"/>
        <v>-</v>
      </c>
      <c r="AY177" s="504" t="str">
        <f t="shared" si="219"/>
        <v>-</v>
      </c>
      <c r="AZ177" s="504" t="str">
        <f t="shared" si="219"/>
        <v>-</v>
      </c>
      <c r="BA177" s="504" t="str">
        <f t="shared" si="219"/>
        <v>-</v>
      </c>
      <c r="BB177" s="504" t="str">
        <f t="shared" si="219"/>
        <v>-</v>
      </c>
      <c r="BC177" s="504" t="str">
        <f t="shared" si="219"/>
        <v>-</v>
      </c>
      <c r="BD177" s="504" t="str">
        <f t="shared" si="219"/>
        <v>-</v>
      </c>
      <c r="BE177" s="504" t="str">
        <f t="shared" si="219"/>
        <v>-</v>
      </c>
      <c r="BF177" s="504" t="str">
        <f t="shared" si="219"/>
        <v>-</v>
      </c>
      <c r="BG177" s="504" t="str">
        <f t="shared" si="219"/>
        <v>-</v>
      </c>
      <c r="BH177" s="504" t="str">
        <f t="shared" si="219"/>
        <v>-</v>
      </c>
      <c r="BI177" s="504" t="str">
        <f t="shared" si="219"/>
        <v>-</v>
      </c>
      <c r="BJ177" s="504" t="str">
        <f t="shared" si="219"/>
        <v>-</v>
      </c>
      <c r="BK177" s="504" t="str">
        <f t="shared" si="219"/>
        <v>-</v>
      </c>
      <c r="BL177" s="504" t="str">
        <f t="shared" si="219"/>
        <v>-</v>
      </c>
      <c r="BM177" s="504" t="str">
        <f t="shared" si="219"/>
        <v>-</v>
      </c>
      <c r="BN177" s="504" t="str">
        <f t="shared" si="219"/>
        <v>-</v>
      </c>
      <c r="BO177" s="504" t="str">
        <f t="shared" si="219"/>
        <v>-</v>
      </c>
      <c r="BP177" s="504" t="str">
        <f t="shared" si="219"/>
        <v>-</v>
      </c>
      <c r="BQ177" s="504" t="str">
        <f t="shared" ref="BQ177:BV177" si="220">IF(OR(BQ86="-",BQ86=""),"-",CONCATENATE(BQ172,3))</f>
        <v>-</v>
      </c>
      <c r="BR177" s="504" t="str">
        <f t="shared" si="220"/>
        <v>-</v>
      </c>
      <c r="BS177" s="504" t="str">
        <f t="shared" si="220"/>
        <v>-</v>
      </c>
      <c r="BT177" s="504" t="str">
        <f t="shared" si="220"/>
        <v>-</v>
      </c>
      <c r="BU177" s="504" t="str">
        <f t="shared" si="220"/>
        <v>-</v>
      </c>
      <c r="BV177" s="504" t="str">
        <f t="shared" si="220"/>
        <v>-</v>
      </c>
      <c r="BW177" s="493"/>
    </row>
    <row r="178" spans="1:75" hidden="1" outlineLevel="1">
      <c r="A178" s="158"/>
      <c r="B178" s="505" t="s">
        <v>111</v>
      </c>
      <c r="C178" s="505"/>
      <c r="D178" s="408"/>
      <c r="E178" s="504" t="str">
        <f t="shared" ref="E178:AJ178" si="221">IF(OR(E96="-",E96=""),"-",CONCATENATE(E172,3))</f>
        <v>-</v>
      </c>
      <c r="F178" s="504" t="str">
        <f t="shared" si="221"/>
        <v>-</v>
      </c>
      <c r="G178" s="504" t="str">
        <f t="shared" si="221"/>
        <v>-</v>
      </c>
      <c r="H178" s="504" t="str">
        <f t="shared" si="221"/>
        <v>-</v>
      </c>
      <c r="I178" s="504" t="str">
        <f t="shared" si="221"/>
        <v>-</v>
      </c>
      <c r="J178" s="504" t="str">
        <f t="shared" si="221"/>
        <v>-</v>
      </c>
      <c r="K178" s="504" t="str">
        <f t="shared" si="221"/>
        <v>-</v>
      </c>
      <c r="L178" s="504" t="str">
        <f t="shared" si="221"/>
        <v>-</v>
      </c>
      <c r="M178" s="504" t="str">
        <f t="shared" si="221"/>
        <v>-</v>
      </c>
      <c r="N178" s="504" t="str">
        <f t="shared" si="221"/>
        <v>-</v>
      </c>
      <c r="O178" s="504" t="str">
        <f t="shared" si="221"/>
        <v>-</v>
      </c>
      <c r="P178" s="504" t="str">
        <f t="shared" si="221"/>
        <v>-</v>
      </c>
      <c r="Q178" s="504" t="str">
        <f t="shared" si="221"/>
        <v>-</v>
      </c>
      <c r="R178" s="504" t="str">
        <f t="shared" si="221"/>
        <v>-</v>
      </c>
      <c r="S178" s="504" t="str">
        <f t="shared" si="221"/>
        <v>-</v>
      </c>
      <c r="T178" s="504" t="str">
        <f t="shared" si="221"/>
        <v>-</v>
      </c>
      <c r="U178" s="504" t="str">
        <f t="shared" si="221"/>
        <v>-</v>
      </c>
      <c r="V178" s="504" t="str">
        <f t="shared" si="221"/>
        <v>-</v>
      </c>
      <c r="W178" s="504" t="str">
        <f t="shared" si="221"/>
        <v>-</v>
      </c>
      <c r="X178" s="504" t="str">
        <f t="shared" si="221"/>
        <v>-</v>
      </c>
      <c r="Y178" s="504" t="str">
        <f t="shared" si="221"/>
        <v>-</v>
      </c>
      <c r="Z178" s="504" t="str">
        <f t="shared" si="221"/>
        <v>-</v>
      </c>
      <c r="AA178" s="504" t="str">
        <f t="shared" si="221"/>
        <v>-</v>
      </c>
      <c r="AB178" s="504" t="str">
        <f t="shared" si="221"/>
        <v>-</v>
      </c>
      <c r="AC178" s="504" t="str">
        <f t="shared" si="221"/>
        <v>-</v>
      </c>
      <c r="AD178" s="504" t="str">
        <f t="shared" si="221"/>
        <v>-</v>
      </c>
      <c r="AE178" s="504" t="str">
        <f t="shared" si="221"/>
        <v>-</v>
      </c>
      <c r="AF178" s="504" t="str">
        <f t="shared" si="221"/>
        <v>-</v>
      </c>
      <c r="AG178" s="504" t="str">
        <f t="shared" si="221"/>
        <v>-</v>
      </c>
      <c r="AH178" s="504" t="str">
        <f t="shared" si="221"/>
        <v>-</v>
      </c>
      <c r="AI178" s="504" t="str">
        <f t="shared" si="221"/>
        <v>-</v>
      </c>
      <c r="AJ178" s="504" t="str">
        <f t="shared" si="221"/>
        <v>-</v>
      </c>
      <c r="AK178" s="504" t="str">
        <f t="shared" ref="AK178:BP178" si="222">IF(OR(AK96="-",AK96=""),"-",CONCATENATE(AK172,3))</f>
        <v>-</v>
      </c>
      <c r="AL178" s="504" t="str">
        <f t="shared" si="222"/>
        <v>-</v>
      </c>
      <c r="AM178" s="504" t="str">
        <f t="shared" si="222"/>
        <v>-</v>
      </c>
      <c r="AN178" s="504" t="str">
        <f t="shared" si="222"/>
        <v>-</v>
      </c>
      <c r="AO178" s="504" t="str">
        <f t="shared" si="222"/>
        <v>-</v>
      </c>
      <c r="AP178" s="504" t="str">
        <f t="shared" si="222"/>
        <v>-</v>
      </c>
      <c r="AQ178" s="504" t="str">
        <f t="shared" si="222"/>
        <v>-</v>
      </c>
      <c r="AR178" s="504" t="str">
        <f t="shared" si="222"/>
        <v>-</v>
      </c>
      <c r="AS178" s="504" t="str">
        <f t="shared" si="222"/>
        <v>-</v>
      </c>
      <c r="AT178" s="504" t="str">
        <f t="shared" si="222"/>
        <v>-</v>
      </c>
      <c r="AU178" s="504" t="str">
        <f t="shared" si="222"/>
        <v>-</v>
      </c>
      <c r="AV178" s="504" t="str">
        <f t="shared" si="222"/>
        <v>-</v>
      </c>
      <c r="AW178" s="504" t="str">
        <f t="shared" si="222"/>
        <v>-</v>
      </c>
      <c r="AX178" s="504" t="str">
        <f t="shared" si="222"/>
        <v>-</v>
      </c>
      <c r="AY178" s="504" t="str">
        <f t="shared" si="222"/>
        <v>-</v>
      </c>
      <c r="AZ178" s="504" t="str">
        <f t="shared" si="222"/>
        <v>-</v>
      </c>
      <c r="BA178" s="504" t="str">
        <f t="shared" si="222"/>
        <v>-</v>
      </c>
      <c r="BB178" s="504" t="str">
        <f t="shared" si="222"/>
        <v>-</v>
      </c>
      <c r="BC178" s="504" t="str">
        <f t="shared" si="222"/>
        <v>-</v>
      </c>
      <c r="BD178" s="504" t="str">
        <f t="shared" si="222"/>
        <v>-</v>
      </c>
      <c r="BE178" s="504" t="str">
        <f t="shared" si="222"/>
        <v>-</v>
      </c>
      <c r="BF178" s="504" t="str">
        <f t="shared" si="222"/>
        <v>-</v>
      </c>
      <c r="BG178" s="504" t="str">
        <f t="shared" si="222"/>
        <v>-</v>
      </c>
      <c r="BH178" s="504" t="str">
        <f t="shared" si="222"/>
        <v>-</v>
      </c>
      <c r="BI178" s="504" t="str">
        <f t="shared" si="222"/>
        <v>-</v>
      </c>
      <c r="BJ178" s="504" t="str">
        <f t="shared" si="222"/>
        <v>-</v>
      </c>
      <c r="BK178" s="504" t="str">
        <f t="shared" si="222"/>
        <v>-</v>
      </c>
      <c r="BL178" s="504" t="str">
        <f t="shared" si="222"/>
        <v>-</v>
      </c>
      <c r="BM178" s="504" t="str">
        <f t="shared" si="222"/>
        <v>-</v>
      </c>
      <c r="BN178" s="504" t="str">
        <f t="shared" si="222"/>
        <v>-</v>
      </c>
      <c r="BO178" s="504" t="str">
        <f t="shared" si="222"/>
        <v>-</v>
      </c>
      <c r="BP178" s="504" t="str">
        <f t="shared" si="222"/>
        <v>-</v>
      </c>
      <c r="BQ178" s="504" t="str">
        <f t="shared" ref="BQ178:BV178" si="223">IF(OR(BQ96="-",BQ96=""),"-",CONCATENATE(BQ172,3))</f>
        <v>-</v>
      </c>
      <c r="BR178" s="504" t="str">
        <f t="shared" si="223"/>
        <v>-</v>
      </c>
      <c r="BS178" s="504" t="str">
        <f t="shared" si="223"/>
        <v>-</v>
      </c>
      <c r="BT178" s="504" t="str">
        <f t="shared" si="223"/>
        <v>-</v>
      </c>
      <c r="BU178" s="504" t="str">
        <f t="shared" si="223"/>
        <v>-</v>
      </c>
      <c r="BV178" s="504" t="str">
        <f t="shared" si="223"/>
        <v>-</v>
      </c>
      <c r="BW178" s="493"/>
    </row>
    <row r="179" spans="1:75" hidden="1" outlineLevel="1">
      <c r="A179" s="158"/>
      <c r="B179" s="505" t="s">
        <v>169</v>
      </c>
      <c r="C179" s="505"/>
      <c r="D179" s="408"/>
      <c r="E179" s="504" t="str">
        <f t="shared" ref="E179:AJ179" si="224">IF(OR(E106="-",E106=""),"-",CONCATENATE(E172,3))</f>
        <v>-</v>
      </c>
      <c r="F179" s="504" t="str">
        <f t="shared" si="224"/>
        <v>-</v>
      </c>
      <c r="G179" s="504" t="str">
        <f t="shared" si="224"/>
        <v>-</v>
      </c>
      <c r="H179" s="504" t="str">
        <f t="shared" si="224"/>
        <v>-</v>
      </c>
      <c r="I179" s="504" t="str">
        <f t="shared" si="224"/>
        <v>-</v>
      </c>
      <c r="J179" s="504" t="str">
        <f t="shared" si="224"/>
        <v>-</v>
      </c>
      <c r="K179" s="504" t="str">
        <f t="shared" si="224"/>
        <v>-</v>
      </c>
      <c r="L179" s="504" t="str">
        <f t="shared" si="224"/>
        <v>-</v>
      </c>
      <c r="M179" s="504" t="str">
        <f t="shared" si="224"/>
        <v>-</v>
      </c>
      <c r="N179" s="504" t="str">
        <f t="shared" si="224"/>
        <v>-</v>
      </c>
      <c r="O179" s="504" t="str">
        <f t="shared" si="224"/>
        <v>-</v>
      </c>
      <c r="P179" s="504" t="str">
        <f t="shared" si="224"/>
        <v>-</v>
      </c>
      <c r="Q179" s="504" t="str">
        <f t="shared" si="224"/>
        <v>-</v>
      </c>
      <c r="R179" s="504" t="str">
        <f t="shared" si="224"/>
        <v>-</v>
      </c>
      <c r="S179" s="504" t="str">
        <f t="shared" si="224"/>
        <v>-</v>
      </c>
      <c r="T179" s="504" t="str">
        <f t="shared" si="224"/>
        <v>-</v>
      </c>
      <c r="U179" s="504" t="str">
        <f t="shared" si="224"/>
        <v>-</v>
      </c>
      <c r="V179" s="504" t="str">
        <f t="shared" si="224"/>
        <v>-</v>
      </c>
      <c r="W179" s="504" t="str">
        <f t="shared" si="224"/>
        <v>-</v>
      </c>
      <c r="X179" s="504" t="str">
        <f t="shared" si="224"/>
        <v>-</v>
      </c>
      <c r="Y179" s="504" t="str">
        <f t="shared" si="224"/>
        <v>-</v>
      </c>
      <c r="Z179" s="504" t="str">
        <f t="shared" si="224"/>
        <v>-</v>
      </c>
      <c r="AA179" s="504" t="str">
        <f t="shared" si="224"/>
        <v>-</v>
      </c>
      <c r="AB179" s="504" t="str">
        <f t="shared" si="224"/>
        <v>-</v>
      </c>
      <c r="AC179" s="504" t="str">
        <f t="shared" si="224"/>
        <v>-</v>
      </c>
      <c r="AD179" s="504" t="str">
        <f t="shared" si="224"/>
        <v>-</v>
      </c>
      <c r="AE179" s="504" t="str">
        <f t="shared" si="224"/>
        <v>-</v>
      </c>
      <c r="AF179" s="504" t="str">
        <f t="shared" si="224"/>
        <v>-</v>
      </c>
      <c r="AG179" s="504" t="str">
        <f t="shared" si="224"/>
        <v>-</v>
      </c>
      <c r="AH179" s="504" t="str">
        <f t="shared" si="224"/>
        <v>-</v>
      </c>
      <c r="AI179" s="504" t="str">
        <f t="shared" si="224"/>
        <v>-</v>
      </c>
      <c r="AJ179" s="504" t="str">
        <f t="shared" si="224"/>
        <v>-</v>
      </c>
      <c r="AK179" s="504" t="str">
        <f t="shared" ref="AK179:BP179" si="225">IF(OR(AK106="-",AK106=""),"-",CONCATENATE(AK172,3))</f>
        <v>-</v>
      </c>
      <c r="AL179" s="504" t="str">
        <f t="shared" si="225"/>
        <v>-</v>
      </c>
      <c r="AM179" s="504" t="str">
        <f t="shared" si="225"/>
        <v>-</v>
      </c>
      <c r="AN179" s="504" t="str">
        <f t="shared" si="225"/>
        <v>-</v>
      </c>
      <c r="AO179" s="504" t="str">
        <f t="shared" si="225"/>
        <v>-</v>
      </c>
      <c r="AP179" s="504" t="str">
        <f t="shared" si="225"/>
        <v>-</v>
      </c>
      <c r="AQ179" s="504" t="str">
        <f t="shared" si="225"/>
        <v>-</v>
      </c>
      <c r="AR179" s="504" t="str">
        <f t="shared" si="225"/>
        <v>-</v>
      </c>
      <c r="AS179" s="504" t="str">
        <f t="shared" si="225"/>
        <v>-</v>
      </c>
      <c r="AT179" s="504" t="str">
        <f t="shared" si="225"/>
        <v>-</v>
      </c>
      <c r="AU179" s="504" t="str">
        <f t="shared" si="225"/>
        <v>-</v>
      </c>
      <c r="AV179" s="504" t="str">
        <f t="shared" si="225"/>
        <v>-</v>
      </c>
      <c r="AW179" s="504" t="str">
        <f t="shared" si="225"/>
        <v>-</v>
      </c>
      <c r="AX179" s="504" t="str">
        <f t="shared" si="225"/>
        <v>-</v>
      </c>
      <c r="AY179" s="504" t="str">
        <f t="shared" si="225"/>
        <v>-</v>
      </c>
      <c r="AZ179" s="504" t="str">
        <f t="shared" si="225"/>
        <v>-</v>
      </c>
      <c r="BA179" s="504" t="str">
        <f t="shared" si="225"/>
        <v>-</v>
      </c>
      <c r="BB179" s="504" t="str">
        <f t="shared" si="225"/>
        <v>-</v>
      </c>
      <c r="BC179" s="504" t="str">
        <f t="shared" si="225"/>
        <v>-</v>
      </c>
      <c r="BD179" s="504" t="str">
        <f t="shared" si="225"/>
        <v>-</v>
      </c>
      <c r="BE179" s="504" t="str">
        <f t="shared" si="225"/>
        <v>-</v>
      </c>
      <c r="BF179" s="504" t="str">
        <f t="shared" si="225"/>
        <v>-</v>
      </c>
      <c r="BG179" s="504" t="str">
        <f t="shared" si="225"/>
        <v>-</v>
      </c>
      <c r="BH179" s="504" t="str">
        <f t="shared" si="225"/>
        <v>-</v>
      </c>
      <c r="BI179" s="504" t="str">
        <f t="shared" si="225"/>
        <v>-</v>
      </c>
      <c r="BJ179" s="504" t="str">
        <f t="shared" si="225"/>
        <v>-</v>
      </c>
      <c r="BK179" s="504" t="str">
        <f t="shared" si="225"/>
        <v>-</v>
      </c>
      <c r="BL179" s="504" t="str">
        <f t="shared" si="225"/>
        <v>-</v>
      </c>
      <c r="BM179" s="504" t="str">
        <f t="shared" si="225"/>
        <v>-</v>
      </c>
      <c r="BN179" s="504" t="str">
        <f t="shared" si="225"/>
        <v>-</v>
      </c>
      <c r="BO179" s="504" t="str">
        <f t="shared" si="225"/>
        <v>-</v>
      </c>
      <c r="BP179" s="504" t="str">
        <f t="shared" si="225"/>
        <v>-</v>
      </c>
      <c r="BQ179" s="504" t="str">
        <f t="shared" ref="BQ179:BV179" si="226">IF(OR(BQ106="-",BQ106=""),"-",CONCATENATE(BQ172,3))</f>
        <v>-</v>
      </c>
      <c r="BR179" s="504" t="str">
        <f t="shared" si="226"/>
        <v>-</v>
      </c>
      <c r="BS179" s="504" t="str">
        <f t="shared" si="226"/>
        <v>-</v>
      </c>
      <c r="BT179" s="504" t="str">
        <f t="shared" si="226"/>
        <v>-</v>
      </c>
      <c r="BU179" s="504" t="str">
        <f t="shared" si="226"/>
        <v>-</v>
      </c>
      <c r="BV179" s="504" t="str">
        <f t="shared" si="226"/>
        <v>-</v>
      </c>
      <c r="BW179" s="493"/>
    </row>
    <row r="180" spans="1:75" hidden="1" outlineLevel="1">
      <c r="A180" s="158"/>
      <c r="B180" s="505" t="s">
        <v>206</v>
      </c>
      <c r="C180" s="505"/>
      <c r="D180" s="408"/>
      <c r="E180" s="504" t="str">
        <f t="shared" ref="E180:AJ180" si="227">IF(OR(E116="-",E116=""),"-",CONCATENATE(E172,3))</f>
        <v>-</v>
      </c>
      <c r="F180" s="504" t="str">
        <f t="shared" si="227"/>
        <v>-</v>
      </c>
      <c r="G180" s="504" t="str">
        <f t="shared" si="227"/>
        <v>-</v>
      </c>
      <c r="H180" s="504" t="str">
        <f t="shared" si="227"/>
        <v>-</v>
      </c>
      <c r="I180" s="504" t="str">
        <f t="shared" si="227"/>
        <v>-</v>
      </c>
      <c r="J180" s="504" t="str">
        <f t="shared" si="227"/>
        <v>-</v>
      </c>
      <c r="K180" s="504" t="str">
        <f t="shared" si="227"/>
        <v>-</v>
      </c>
      <c r="L180" s="504" t="str">
        <f t="shared" si="227"/>
        <v>-</v>
      </c>
      <c r="M180" s="504" t="str">
        <f t="shared" si="227"/>
        <v>-</v>
      </c>
      <c r="N180" s="504" t="str">
        <f t="shared" si="227"/>
        <v>-</v>
      </c>
      <c r="O180" s="504" t="str">
        <f t="shared" si="227"/>
        <v>-</v>
      </c>
      <c r="P180" s="504" t="str">
        <f t="shared" si="227"/>
        <v>-</v>
      </c>
      <c r="Q180" s="504" t="str">
        <f t="shared" si="227"/>
        <v>-</v>
      </c>
      <c r="R180" s="504" t="str">
        <f t="shared" si="227"/>
        <v>-</v>
      </c>
      <c r="S180" s="504" t="str">
        <f t="shared" si="227"/>
        <v>-</v>
      </c>
      <c r="T180" s="504" t="str">
        <f t="shared" si="227"/>
        <v>-</v>
      </c>
      <c r="U180" s="504" t="str">
        <f t="shared" si="227"/>
        <v>-</v>
      </c>
      <c r="V180" s="504" t="str">
        <f t="shared" si="227"/>
        <v>-</v>
      </c>
      <c r="W180" s="504" t="str">
        <f t="shared" si="227"/>
        <v>-</v>
      </c>
      <c r="X180" s="504" t="str">
        <f t="shared" si="227"/>
        <v>-</v>
      </c>
      <c r="Y180" s="504" t="str">
        <f t="shared" si="227"/>
        <v>-</v>
      </c>
      <c r="Z180" s="504" t="str">
        <f t="shared" si="227"/>
        <v>-</v>
      </c>
      <c r="AA180" s="504" t="str">
        <f t="shared" si="227"/>
        <v>-</v>
      </c>
      <c r="AB180" s="504" t="str">
        <f t="shared" si="227"/>
        <v>-</v>
      </c>
      <c r="AC180" s="504" t="str">
        <f t="shared" si="227"/>
        <v>-</v>
      </c>
      <c r="AD180" s="504" t="str">
        <f t="shared" si="227"/>
        <v>-</v>
      </c>
      <c r="AE180" s="504" t="str">
        <f t="shared" si="227"/>
        <v>-</v>
      </c>
      <c r="AF180" s="504" t="str">
        <f t="shared" si="227"/>
        <v>-</v>
      </c>
      <c r="AG180" s="504" t="str">
        <f t="shared" si="227"/>
        <v>-</v>
      </c>
      <c r="AH180" s="504" t="str">
        <f t="shared" si="227"/>
        <v>-</v>
      </c>
      <c r="AI180" s="504" t="str">
        <f t="shared" si="227"/>
        <v>-</v>
      </c>
      <c r="AJ180" s="504" t="str">
        <f t="shared" si="227"/>
        <v>-</v>
      </c>
      <c r="AK180" s="504" t="str">
        <f t="shared" ref="AK180:BP180" si="228">IF(OR(AK116="-",AK116=""),"-",CONCATENATE(AK172,3))</f>
        <v>-</v>
      </c>
      <c r="AL180" s="504" t="str">
        <f t="shared" si="228"/>
        <v>-</v>
      </c>
      <c r="AM180" s="504" t="str">
        <f t="shared" si="228"/>
        <v>-</v>
      </c>
      <c r="AN180" s="504" t="str">
        <f t="shared" si="228"/>
        <v>-</v>
      </c>
      <c r="AO180" s="504" t="str">
        <f t="shared" si="228"/>
        <v>-</v>
      </c>
      <c r="AP180" s="504" t="str">
        <f t="shared" si="228"/>
        <v>-</v>
      </c>
      <c r="AQ180" s="504" t="str">
        <f t="shared" si="228"/>
        <v>-</v>
      </c>
      <c r="AR180" s="504" t="str">
        <f t="shared" si="228"/>
        <v>-</v>
      </c>
      <c r="AS180" s="504" t="str">
        <f t="shared" si="228"/>
        <v>-</v>
      </c>
      <c r="AT180" s="504" t="str">
        <f t="shared" si="228"/>
        <v>-</v>
      </c>
      <c r="AU180" s="504" t="str">
        <f t="shared" si="228"/>
        <v>-</v>
      </c>
      <c r="AV180" s="504" t="str">
        <f t="shared" si="228"/>
        <v>-</v>
      </c>
      <c r="AW180" s="504" t="str">
        <f t="shared" si="228"/>
        <v>-</v>
      </c>
      <c r="AX180" s="504" t="str">
        <f t="shared" si="228"/>
        <v>-</v>
      </c>
      <c r="AY180" s="504" t="str">
        <f t="shared" si="228"/>
        <v>-</v>
      </c>
      <c r="AZ180" s="504" t="str">
        <f t="shared" si="228"/>
        <v>-</v>
      </c>
      <c r="BA180" s="504" t="str">
        <f t="shared" si="228"/>
        <v>-</v>
      </c>
      <c r="BB180" s="504" t="str">
        <f t="shared" si="228"/>
        <v>-</v>
      </c>
      <c r="BC180" s="504" t="str">
        <f t="shared" si="228"/>
        <v>-</v>
      </c>
      <c r="BD180" s="504" t="str">
        <f t="shared" si="228"/>
        <v>-</v>
      </c>
      <c r="BE180" s="504" t="str">
        <f t="shared" si="228"/>
        <v>-</v>
      </c>
      <c r="BF180" s="504" t="str">
        <f t="shared" si="228"/>
        <v>-</v>
      </c>
      <c r="BG180" s="504" t="str">
        <f t="shared" si="228"/>
        <v>-</v>
      </c>
      <c r="BH180" s="504" t="str">
        <f t="shared" si="228"/>
        <v>-</v>
      </c>
      <c r="BI180" s="504" t="str">
        <f t="shared" si="228"/>
        <v>-</v>
      </c>
      <c r="BJ180" s="504" t="str">
        <f t="shared" si="228"/>
        <v>-</v>
      </c>
      <c r="BK180" s="504" t="str">
        <f t="shared" si="228"/>
        <v>-</v>
      </c>
      <c r="BL180" s="504" t="str">
        <f t="shared" si="228"/>
        <v>-</v>
      </c>
      <c r="BM180" s="504" t="str">
        <f t="shared" si="228"/>
        <v>-</v>
      </c>
      <c r="BN180" s="504" t="str">
        <f t="shared" si="228"/>
        <v>-</v>
      </c>
      <c r="BO180" s="504" t="str">
        <f t="shared" si="228"/>
        <v>-</v>
      </c>
      <c r="BP180" s="504" t="str">
        <f t="shared" si="228"/>
        <v>-</v>
      </c>
      <c r="BQ180" s="504" t="str">
        <f t="shared" ref="BQ180:BV180" si="229">IF(OR(BQ116="-",BQ116=""),"-",CONCATENATE(BQ172,3))</f>
        <v>-</v>
      </c>
      <c r="BR180" s="504" t="str">
        <f t="shared" si="229"/>
        <v>-</v>
      </c>
      <c r="BS180" s="504" t="str">
        <f t="shared" si="229"/>
        <v>-</v>
      </c>
      <c r="BT180" s="504" t="str">
        <f t="shared" si="229"/>
        <v>-</v>
      </c>
      <c r="BU180" s="504" t="str">
        <f t="shared" si="229"/>
        <v>-</v>
      </c>
      <c r="BV180" s="504" t="str">
        <f t="shared" si="229"/>
        <v>-</v>
      </c>
      <c r="BW180" s="493"/>
    </row>
    <row r="181" spans="1:75" hidden="1" outlineLevel="1">
      <c r="A181" s="158"/>
      <c r="B181" s="505" t="s">
        <v>207</v>
      </c>
      <c r="C181" s="505"/>
      <c r="D181" s="408"/>
      <c r="E181" s="504" t="str">
        <f t="shared" ref="E181:AJ181" si="230">IF(OR(E126="-",E126=""),"-",CONCATENATE(E172,3))</f>
        <v>-</v>
      </c>
      <c r="F181" s="504" t="str">
        <f t="shared" si="230"/>
        <v>-</v>
      </c>
      <c r="G181" s="504" t="str">
        <f t="shared" si="230"/>
        <v>-</v>
      </c>
      <c r="H181" s="504" t="str">
        <f t="shared" si="230"/>
        <v>-</v>
      </c>
      <c r="I181" s="504" t="str">
        <f t="shared" si="230"/>
        <v>-</v>
      </c>
      <c r="J181" s="504" t="str">
        <f t="shared" si="230"/>
        <v>-</v>
      </c>
      <c r="K181" s="504" t="str">
        <f t="shared" si="230"/>
        <v>-</v>
      </c>
      <c r="L181" s="504" t="str">
        <f t="shared" si="230"/>
        <v>-</v>
      </c>
      <c r="M181" s="504" t="str">
        <f t="shared" si="230"/>
        <v>-</v>
      </c>
      <c r="N181" s="504" t="str">
        <f t="shared" si="230"/>
        <v>-</v>
      </c>
      <c r="O181" s="504" t="str">
        <f t="shared" si="230"/>
        <v>-</v>
      </c>
      <c r="P181" s="504" t="str">
        <f t="shared" si="230"/>
        <v>-</v>
      </c>
      <c r="Q181" s="504" t="str">
        <f t="shared" si="230"/>
        <v>-</v>
      </c>
      <c r="R181" s="504" t="str">
        <f t="shared" si="230"/>
        <v>-</v>
      </c>
      <c r="S181" s="504" t="str">
        <f t="shared" si="230"/>
        <v>-</v>
      </c>
      <c r="T181" s="504" t="str">
        <f t="shared" si="230"/>
        <v>-</v>
      </c>
      <c r="U181" s="504" t="str">
        <f t="shared" si="230"/>
        <v>-</v>
      </c>
      <c r="V181" s="504" t="str">
        <f t="shared" si="230"/>
        <v>-</v>
      </c>
      <c r="W181" s="504" t="str">
        <f t="shared" si="230"/>
        <v>-</v>
      </c>
      <c r="X181" s="504" t="str">
        <f t="shared" si="230"/>
        <v>-</v>
      </c>
      <c r="Y181" s="504" t="str">
        <f t="shared" si="230"/>
        <v>-</v>
      </c>
      <c r="Z181" s="504" t="str">
        <f t="shared" si="230"/>
        <v>-</v>
      </c>
      <c r="AA181" s="504" t="str">
        <f t="shared" si="230"/>
        <v>-</v>
      </c>
      <c r="AB181" s="504" t="str">
        <f t="shared" si="230"/>
        <v>-</v>
      </c>
      <c r="AC181" s="504" t="str">
        <f t="shared" si="230"/>
        <v>-</v>
      </c>
      <c r="AD181" s="504" t="str">
        <f t="shared" si="230"/>
        <v>-</v>
      </c>
      <c r="AE181" s="504" t="str">
        <f t="shared" si="230"/>
        <v>-</v>
      </c>
      <c r="AF181" s="504" t="str">
        <f t="shared" si="230"/>
        <v>-</v>
      </c>
      <c r="AG181" s="504" t="str">
        <f t="shared" si="230"/>
        <v>-</v>
      </c>
      <c r="AH181" s="504" t="str">
        <f t="shared" si="230"/>
        <v>-</v>
      </c>
      <c r="AI181" s="504" t="str">
        <f t="shared" si="230"/>
        <v>-</v>
      </c>
      <c r="AJ181" s="504" t="str">
        <f t="shared" si="230"/>
        <v>-</v>
      </c>
      <c r="AK181" s="504" t="str">
        <f t="shared" ref="AK181:BP181" si="231">IF(OR(AK126="-",AK126=""),"-",CONCATENATE(AK172,3))</f>
        <v>-</v>
      </c>
      <c r="AL181" s="504" t="str">
        <f t="shared" si="231"/>
        <v>-</v>
      </c>
      <c r="AM181" s="504" t="str">
        <f t="shared" si="231"/>
        <v>-</v>
      </c>
      <c r="AN181" s="504" t="str">
        <f t="shared" si="231"/>
        <v>-</v>
      </c>
      <c r="AO181" s="504" t="str">
        <f t="shared" si="231"/>
        <v>-</v>
      </c>
      <c r="AP181" s="504" t="str">
        <f t="shared" si="231"/>
        <v>-</v>
      </c>
      <c r="AQ181" s="504" t="str">
        <f t="shared" si="231"/>
        <v>-</v>
      </c>
      <c r="AR181" s="504" t="str">
        <f t="shared" si="231"/>
        <v>-</v>
      </c>
      <c r="AS181" s="504" t="str">
        <f t="shared" si="231"/>
        <v>-</v>
      </c>
      <c r="AT181" s="504" t="str">
        <f t="shared" si="231"/>
        <v>-</v>
      </c>
      <c r="AU181" s="504" t="str">
        <f t="shared" si="231"/>
        <v>-</v>
      </c>
      <c r="AV181" s="504" t="str">
        <f t="shared" si="231"/>
        <v>-</v>
      </c>
      <c r="AW181" s="504" t="str">
        <f t="shared" si="231"/>
        <v>-</v>
      </c>
      <c r="AX181" s="504" t="str">
        <f t="shared" si="231"/>
        <v>-</v>
      </c>
      <c r="AY181" s="504" t="str">
        <f t="shared" si="231"/>
        <v>-</v>
      </c>
      <c r="AZ181" s="504" t="str">
        <f t="shared" si="231"/>
        <v>-</v>
      </c>
      <c r="BA181" s="504" t="str">
        <f t="shared" si="231"/>
        <v>-</v>
      </c>
      <c r="BB181" s="504" t="str">
        <f t="shared" si="231"/>
        <v>-</v>
      </c>
      <c r="BC181" s="504" t="str">
        <f t="shared" si="231"/>
        <v>-</v>
      </c>
      <c r="BD181" s="504" t="str">
        <f t="shared" si="231"/>
        <v>-</v>
      </c>
      <c r="BE181" s="504" t="str">
        <f t="shared" si="231"/>
        <v>-</v>
      </c>
      <c r="BF181" s="504" t="str">
        <f t="shared" si="231"/>
        <v>-</v>
      </c>
      <c r="BG181" s="504" t="str">
        <f t="shared" si="231"/>
        <v>-</v>
      </c>
      <c r="BH181" s="504" t="str">
        <f t="shared" si="231"/>
        <v>-</v>
      </c>
      <c r="BI181" s="504" t="str">
        <f t="shared" si="231"/>
        <v>-</v>
      </c>
      <c r="BJ181" s="504" t="str">
        <f t="shared" si="231"/>
        <v>-</v>
      </c>
      <c r="BK181" s="504" t="str">
        <f t="shared" si="231"/>
        <v>-</v>
      </c>
      <c r="BL181" s="504" t="str">
        <f t="shared" si="231"/>
        <v>-</v>
      </c>
      <c r="BM181" s="504" t="str">
        <f t="shared" si="231"/>
        <v>-</v>
      </c>
      <c r="BN181" s="504" t="str">
        <f t="shared" si="231"/>
        <v>-</v>
      </c>
      <c r="BO181" s="504" t="str">
        <f t="shared" si="231"/>
        <v>-</v>
      </c>
      <c r="BP181" s="504" t="str">
        <f t="shared" si="231"/>
        <v>-</v>
      </c>
      <c r="BQ181" s="504" t="str">
        <f t="shared" ref="BQ181:BV181" si="232">IF(OR(BQ126="-",BQ126=""),"-",CONCATENATE(BQ172,3))</f>
        <v>-</v>
      </c>
      <c r="BR181" s="504" t="str">
        <f t="shared" si="232"/>
        <v>-</v>
      </c>
      <c r="BS181" s="504" t="str">
        <f t="shared" si="232"/>
        <v>-</v>
      </c>
      <c r="BT181" s="504" t="str">
        <f t="shared" si="232"/>
        <v>-</v>
      </c>
      <c r="BU181" s="504" t="str">
        <f t="shared" si="232"/>
        <v>-</v>
      </c>
      <c r="BV181" s="504" t="str">
        <f t="shared" si="232"/>
        <v>-</v>
      </c>
      <c r="BW181" s="493"/>
    </row>
    <row r="182" spans="1:75" hidden="1" outlineLevel="1">
      <c r="A182" s="158"/>
      <c r="B182" s="505" t="s">
        <v>208</v>
      </c>
      <c r="C182" s="505"/>
      <c r="D182" s="408"/>
      <c r="E182" s="504" t="str">
        <f t="shared" ref="E182:AJ182" si="233">IF(OR(E136="-",E136=""),"-",CONCATENATE(E172,3))</f>
        <v>-</v>
      </c>
      <c r="F182" s="504" t="str">
        <f t="shared" si="233"/>
        <v>-</v>
      </c>
      <c r="G182" s="504" t="str">
        <f t="shared" si="233"/>
        <v>-</v>
      </c>
      <c r="H182" s="504" t="str">
        <f t="shared" si="233"/>
        <v>-</v>
      </c>
      <c r="I182" s="504" t="str">
        <f t="shared" si="233"/>
        <v>-</v>
      </c>
      <c r="J182" s="504" t="str">
        <f t="shared" si="233"/>
        <v>-</v>
      </c>
      <c r="K182" s="504" t="str">
        <f t="shared" si="233"/>
        <v>-</v>
      </c>
      <c r="L182" s="504" t="str">
        <f t="shared" si="233"/>
        <v>-</v>
      </c>
      <c r="M182" s="504" t="str">
        <f t="shared" si="233"/>
        <v>-</v>
      </c>
      <c r="N182" s="504" t="str">
        <f t="shared" si="233"/>
        <v>-</v>
      </c>
      <c r="O182" s="504" t="str">
        <f t="shared" si="233"/>
        <v>-</v>
      </c>
      <c r="P182" s="504" t="str">
        <f t="shared" si="233"/>
        <v>-</v>
      </c>
      <c r="Q182" s="504" t="str">
        <f t="shared" si="233"/>
        <v>-</v>
      </c>
      <c r="R182" s="504" t="str">
        <f t="shared" si="233"/>
        <v>-</v>
      </c>
      <c r="S182" s="504" t="str">
        <f t="shared" si="233"/>
        <v>-</v>
      </c>
      <c r="T182" s="504" t="str">
        <f t="shared" si="233"/>
        <v>-</v>
      </c>
      <c r="U182" s="504" t="str">
        <f t="shared" si="233"/>
        <v>-</v>
      </c>
      <c r="V182" s="504" t="str">
        <f t="shared" si="233"/>
        <v>-</v>
      </c>
      <c r="W182" s="504" t="str">
        <f t="shared" si="233"/>
        <v>-</v>
      </c>
      <c r="X182" s="504" t="str">
        <f t="shared" si="233"/>
        <v>-</v>
      </c>
      <c r="Y182" s="504" t="str">
        <f t="shared" si="233"/>
        <v>-</v>
      </c>
      <c r="Z182" s="504" t="str">
        <f t="shared" si="233"/>
        <v>-</v>
      </c>
      <c r="AA182" s="504" t="str">
        <f t="shared" si="233"/>
        <v>-</v>
      </c>
      <c r="AB182" s="504" t="str">
        <f t="shared" si="233"/>
        <v>-</v>
      </c>
      <c r="AC182" s="504" t="str">
        <f t="shared" si="233"/>
        <v>-</v>
      </c>
      <c r="AD182" s="504" t="str">
        <f t="shared" si="233"/>
        <v>-</v>
      </c>
      <c r="AE182" s="504" t="str">
        <f t="shared" si="233"/>
        <v>-</v>
      </c>
      <c r="AF182" s="504" t="str">
        <f t="shared" si="233"/>
        <v>-</v>
      </c>
      <c r="AG182" s="504" t="str">
        <f t="shared" si="233"/>
        <v>-</v>
      </c>
      <c r="AH182" s="504" t="str">
        <f t="shared" si="233"/>
        <v>-</v>
      </c>
      <c r="AI182" s="504" t="str">
        <f t="shared" si="233"/>
        <v>-</v>
      </c>
      <c r="AJ182" s="504" t="str">
        <f t="shared" si="233"/>
        <v>-</v>
      </c>
      <c r="AK182" s="504" t="str">
        <f t="shared" ref="AK182:BP182" si="234">IF(OR(AK136="-",AK136=""),"-",CONCATENATE(AK172,3))</f>
        <v>-</v>
      </c>
      <c r="AL182" s="504" t="str">
        <f t="shared" si="234"/>
        <v>-</v>
      </c>
      <c r="AM182" s="504" t="str">
        <f t="shared" si="234"/>
        <v>-</v>
      </c>
      <c r="AN182" s="504" t="str">
        <f t="shared" si="234"/>
        <v>-</v>
      </c>
      <c r="AO182" s="504" t="str">
        <f t="shared" si="234"/>
        <v>-</v>
      </c>
      <c r="AP182" s="504" t="str">
        <f t="shared" si="234"/>
        <v>-</v>
      </c>
      <c r="AQ182" s="504" t="str">
        <f t="shared" si="234"/>
        <v>-</v>
      </c>
      <c r="AR182" s="504" t="str">
        <f t="shared" si="234"/>
        <v>-</v>
      </c>
      <c r="AS182" s="504" t="str">
        <f t="shared" si="234"/>
        <v>-</v>
      </c>
      <c r="AT182" s="504" t="str">
        <f t="shared" si="234"/>
        <v>-</v>
      </c>
      <c r="AU182" s="504" t="str">
        <f t="shared" si="234"/>
        <v>-</v>
      </c>
      <c r="AV182" s="504" t="str">
        <f t="shared" si="234"/>
        <v>-</v>
      </c>
      <c r="AW182" s="504" t="str">
        <f t="shared" si="234"/>
        <v>-</v>
      </c>
      <c r="AX182" s="504" t="str">
        <f t="shared" si="234"/>
        <v>-</v>
      </c>
      <c r="AY182" s="504" t="str">
        <f t="shared" si="234"/>
        <v>-</v>
      </c>
      <c r="AZ182" s="504" t="str">
        <f t="shared" si="234"/>
        <v>-</v>
      </c>
      <c r="BA182" s="504" t="str">
        <f t="shared" si="234"/>
        <v>-</v>
      </c>
      <c r="BB182" s="504" t="str">
        <f t="shared" si="234"/>
        <v>-</v>
      </c>
      <c r="BC182" s="504" t="str">
        <f t="shared" si="234"/>
        <v>-</v>
      </c>
      <c r="BD182" s="504" t="str">
        <f t="shared" si="234"/>
        <v>-</v>
      </c>
      <c r="BE182" s="504" t="str">
        <f t="shared" si="234"/>
        <v>-</v>
      </c>
      <c r="BF182" s="504" t="str">
        <f t="shared" si="234"/>
        <v>-</v>
      </c>
      <c r="BG182" s="504" t="str">
        <f t="shared" si="234"/>
        <v>-</v>
      </c>
      <c r="BH182" s="504" t="str">
        <f t="shared" si="234"/>
        <v>-</v>
      </c>
      <c r="BI182" s="504" t="str">
        <f t="shared" si="234"/>
        <v>-</v>
      </c>
      <c r="BJ182" s="504" t="str">
        <f t="shared" si="234"/>
        <v>-</v>
      </c>
      <c r="BK182" s="504" t="str">
        <f t="shared" si="234"/>
        <v>-</v>
      </c>
      <c r="BL182" s="504" t="str">
        <f t="shared" si="234"/>
        <v>-</v>
      </c>
      <c r="BM182" s="504" t="str">
        <f t="shared" si="234"/>
        <v>-</v>
      </c>
      <c r="BN182" s="504" t="str">
        <f t="shared" si="234"/>
        <v>-</v>
      </c>
      <c r="BO182" s="504" t="str">
        <f t="shared" si="234"/>
        <v>-</v>
      </c>
      <c r="BP182" s="504" t="str">
        <f t="shared" si="234"/>
        <v>-</v>
      </c>
      <c r="BQ182" s="504" t="str">
        <f t="shared" ref="BQ182:BV182" si="235">IF(OR(BQ136="-",BQ136=""),"-",CONCATENATE(BQ172,3))</f>
        <v>-</v>
      </c>
      <c r="BR182" s="504" t="str">
        <f t="shared" si="235"/>
        <v>-</v>
      </c>
      <c r="BS182" s="504" t="str">
        <f t="shared" si="235"/>
        <v>-</v>
      </c>
      <c r="BT182" s="504" t="str">
        <f t="shared" si="235"/>
        <v>-</v>
      </c>
      <c r="BU182" s="504" t="str">
        <f t="shared" si="235"/>
        <v>-</v>
      </c>
      <c r="BV182" s="504" t="str">
        <f t="shared" si="235"/>
        <v>-</v>
      </c>
      <c r="BW182" s="493"/>
    </row>
    <row r="183" spans="1:75" hidden="1" outlineLevel="1">
      <c r="A183" s="158"/>
      <c r="B183" s="505" t="s">
        <v>209</v>
      </c>
      <c r="C183" s="505"/>
      <c r="D183" s="408"/>
      <c r="E183" s="504" t="str">
        <f t="shared" ref="E183:AJ183" si="236">IF(OR(E146="-",E146=""),"-",CONCATENATE(E172,3))</f>
        <v>-</v>
      </c>
      <c r="F183" s="504" t="str">
        <f t="shared" si="236"/>
        <v>-</v>
      </c>
      <c r="G183" s="504" t="str">
        <f t="shared" si="236"/>
        <v>-</v>
      </c>
      <c r="H183" s="504" t="str">
        <f t="shared" si="236"/>
        <v>-</v>
      </c>
      <c r="I183" s="504" t="str">
        <f t="shared" si="236"/>
        <v>-</v>
      </c>
      <c r="J183" s="504" t="str">
        <f t="shared" si="236"/>
        <v>-</v>
      </c>
      <c r="K183" s="504" t="str">
        <f t="shared" si="236"/>
        <v>-</v>
      </c>
      <c r="L183" s="504" t="str">
        <f t="shared" si="236"/>
        <v>-</v>
      </c>
      <c r="M183" s="504" t="str">
        <f t="shared" si="236"/>
        <v>-</v>
      </c>
      <c r="N183" s="504" t="str">
        <f t="shared" si="236"/>
        <v>-</v>
      </c>
      <c r="O183" s="504" t="str">
        <f t="shared" si="236"/>
        <v>-</v>
      </c>
      <c r="P183" s="504" t="str">
        <f t="shared" si="236"/>
        <v>-</v>
      </c>
      <c r="Q183" s="504" t="str">
        <f t="shared" si="236"/>
        <v>-</v>
      </c>
      <c r="R183" s="504" t="str">
        <f t="shared" si="236"/>
        <v>-</v>
      </c>
      <c r="S183" s="504" t="str">
        <f t="shared" si="236"/>
        <v>-</v>
      </c>
      <c r="T183" s="504" t="str">
        <f t="shared" si="236"/>
        <v>-</v>
      </c>
      <c r="U183" s="504" t="str">
        <f t="shared" si="236"/>
        <v>-</v>
      </c>
      <c r="V183" s="504" t="str">
        <f t="shared" si="236"/>
        <v>-</v>
      </c>
      <c r="W183" s="504" t="str">
        <f t="shared" si="236"/>
        <v>-</v>
      </c>
      <c r="X183" s="504" t="str">
        <f t="shared" si="236"/>
        <v>-</v>
      </c>
      <c r="Y183" s="504" t="str">
        <f t="shared" si="236"/>
        <v>-</v>
      </c>
      <c r="Z183" s="504" t="str">
        <f t="shared" si="236"/>
        <v>-</v>
      </c>
      <c r="AA183" s="504" t="str">
        <f t="shared" si="236"/>
        <v>-</v>
      </c>
      <c r="AB183" s="504" t="str">
        <f t="shared" si="236"/>
        <v>-</v>
      </c>
      <c r="AC183" s="504" t="str">
        <f t="shared" si="236"/>
        <v>-</v>
      </c>
      <c r="AD183" s="504" t="str">
        <f t="shared" si="236"/>
        <v>-</v>
      </c>
      <c r="AE183" s="504" t="str">
        <f t="shared" si="236"/>
        <v>-</v>
      </c>
      <c r="AF183" s="504" t="str">
        <f t="shared" si="236"/>
        <v>-</v>
      </c>
      <c r="AG183" s="504" t="str">
        <f t="shared" si="236"/>
        <v>-</v>
      </c>
      <c r="AH183" s="504" t="str">
        <f t="shared" si="236"/>
        <v>-</v>
      </c>
      <c r="AI183" s="504" t="str">
        <f t="shared" si="236"/>
        <v>-</v>
      </c>
      <c r="AJ183" s="504" t="str">
        <f t="shared" si="236"/>
        <v>-</v>
      </c>
      <c r="AK183" s="504" t="str">
        <f t="shared" ref="AK183:BP183" si="237">IF(OR(AK146="-",AK146=""),"-",CONCATENATE(AK172,3))</f>
        <v>-</v>
      </c>
      <c r="AL183" s="504" t="str">
        <f t="shared" si="237"/>
        <v>-</v>
      </c>
      <c r="AM183" s="504" t="str">
        <f t="shared" si="237"/>
        <v>-</v>
      </c>
      <c r="AN183" s="504" t="str">
        <f t="shared" si="237"/>
        <v>-</v>
      </c>
      <c r="AO183" s="504" t="str">
        <f t="shared" si="237"/>
        <v>-</v>
      </c>
      <c r="AP183" s="504" t="str">
        <f t="shared" si="237"/>
        <v>-</v>
      </c>
      <c r="AQ183" s="504" t="str">
        <f t="shared" si="237"/>
        <v>-</v>
      </c>
      <c r="AR183" s="504" t="str">
        <f t="shared" si="237"/>
        <v>-</v>
      </c>
      <c r="AS183" s="504" t="str">
        <f t="shared" si="237"/>
        <v>-</v>
      </c>
      <c r="AT183" s="504" t="str">
        <f t="shared" si="237"/>
        <v>-</v>
      </c>
      <c r="AU183" s="504" t="str">
        <f t="shared" si="237"/>
        <v>-</v>
      </c>
      <c r="AV183" s="504" t="str">
        <f t="shared" si="237"/>
        <v>-</v>
      </c>
      <c r="AW183" s="504" t="str">
        <f t="shared" si="237"/>
        <v>-</v>
      </c>
      <c r="AX183" s="504" t="str">
        <f t="shared" si="237"/>
        <v>-</v>
      </c>
      <c r="AY183" s="504" t="str">
        <f t="shared" si="237"/>
        <v>-</v>
      </c>
      <c r="AZ183" s="504" t="str">
        <f t="shared" si="237"/>
        <v>-</v>
      </c>
      <c r="BA183" s="504" t="str">
        <f t="shared" si="237"/>
        <v>-</v>
      </c>
      <c r="BB183" s="504" t="str">
        <f t="shared" si="237"/>
        <v>-</v>
      </c>
      <c r="BC183" s="504" t="str">
        <f t="shared" si="237"/>
        <v>-</v>
      </c>
      <c r="BD183" s="504" t="str">
        <f t="shared" si="237"/>
        <v>-</v>
      </c>
      <c r="BE183" s="504" t="str">
        <f t="shared" si="237"/>
        <v>-</v>
      </c>
      <c r="BF183" s="504" t="str">
        <f t="shared" si="237"/>
        <v>-</v>
      </c>
      <c r="BG183" s="504" t="str">
        <f t="shared" si="237"/>
        <v>-</v>
      </c>
      <c r="BH183" s="504" t="str">
        <f t="shared" si="237"/>
        <v>-</v>
      </c>
      <c r="BI183" s="504" t="str">
        <f t="shared" si="237"/>
        <v>-</v>
      </c>
      <c r="BJ183" s="504" t="str">
        <f t="shared" si="237"/>
        <v>-</v>
      </c>
      <c r="BK183" s="504" t="str">
        <f t="shared" si="237"/>
        <v>-</v>
      </c>
      <c r="BL183" s="504" t="str">
        <f t="shared" si="237"/>
        <v>-</v>
      </c>
      <c r="BM183" s="504" t="str">
        <f t="shared" si="237"/>
        <v>-</v>
      </c>
      <c r="BN183" s="504" t="str">
        <f t="shared" si="237"/>
        <v>-</v>
      </c>
      <c r="BO183" s="504" t="str">
        <f t="shared" si="237"/>
        <v>-</v>
      </c>
      <c r="BP183" s="504" t="str">
        <f t="shared" si="237"/>
        <v>-</v>
      </c>
      <c r="BQ183" s="504" t="str">
        <f t="shared" ref="BQ183:BV183" si="238">IF(OR(BQ146="-",BQ146=""),"-",CONCATENATE(BQ172,3))</f>
        <v>-</v>
      </c>
      <c r="BR183" s="504" t="str">
        <f t="shared" si="238"/>
        <v>-</v>
      </c>
      <c r="BS183" s="504" t="str">
        <f t="shared" si="238"/>
        <v>-</v>
      </c>
      <c r="BT183" s="504" t="str">
        <f t="shared" si="238"/>
        <v>-</v>
      </c>
      <c r="BU183" s="504" t="str">
        <f t="shared" si="238"/>
        <v>-</v>
      </c>
      <c r="BV183" s="504" t="str">
        <f t="shared" si="238"/>
        <v>-</v>
      </c>
      <c r="BW183" s="493"/>
    </row>
    <row r="184" spans="1:75" hidden="1" outlineLevel="1">
      <c r="A184" s="158"/>
      <c r="B184" s="505" t="s">
        <v>170</v>
      </c>
      <c r="C184" s="505"/>
      <c r="D184" s="408"/>
      <c r="E184" s="504" t="str">
        <f t="shared" ref="E184:AJ184" si="239">IF(LEFT(E9,1)="2",E172,"-")</f>
        <v>-</v>
      </c>
      <c r="F184" s="504" t="str">
        <f t="shared" si="239"/>
        <v>-</v>
      </c>
      <c r="G184" s="504" t="str">
        <f t="shared" si="239"/>
        <v>-</v>
      </c>
      <c r="H184" s="504" t="str">
        <f t="shared" si="239"/>
        <v>-</v>
      </c>
      <c r="I184" s="504" t="str">
        <f t="shared" si="239"/>
        <v>-</v>
      </c>
      <c r="J184" s="504" t="str">
        <f t="shared" si="239"/>
        <v>-</v>
      </c>
      <c r="K184" s="504" t="str">
        <f t="shared" si="239"/>
        <v>-</v>
      </c>
      <c r="L184" s="504" t="str">
        <f t="shared" si="239"/>
        <v>-</v>
      </c>
      <c r="M184" s="504" t="str">
        <f t="shared" si="239"/>
        <v>-</v>
      </c>
      <c r="N184" s="504" t="str">
        <f t="shared" si="239"/>
        <v>-</v>
      </c>
      <c r="O184" s="504" t="str">
        <f t="shared" si="239"/>
        <v>-</v>
      </c>
      <c r="P184" s="504" t="str">
        <f t="shared" si="239"/>
        <v>-</v>
      </c>
      <c r="Q184" s="504" t="str">
        <f t="shared" si="239"/>
        <v>-</v>
      </c>
      <c r="R184" s="504" t="str">
        <f t="shared" si="239"/>
        <v>-</v>
      </c>
      <c r="S184" s="504" t="str">
        <f t="shared" si="239"/>
        <v>-</v>
      </c>
      <c r="T184" s="504" t="str">
        <f t="shared" si="239"/>
        <v>-</v>
      </c>
      <c r="U184" s="504" t="str">
        <f t="shared" si="239"/>
        <v>-</v>
      </c>
      <c r="V184" s="504" t="str">
        <f t="shared" si="239"/>
        <v>-</v>
      </c>
      <c r="W184" s="504" t="str">
        <f t="shared" si="239"/>
        <v>-</v>
      </c>
      <c r="X184" s="504" t="str">
        <f t="shared" si="239"/>
        <v>-</v>
      </c>
      <c r="Y184" s="504" t="str">
        <f t="shared" si="239"/>
        <v>-</v>
      </c>
      <c r="Z184" s="504" t="str">
        <f t="shared" si="239"/>
        <v>-</v>
      </c>
      <c r="AA184" s="504" t="str">
        <f t="shared" si="239"/>
        <v>-</v>
      </c>
      <c r="AB184" s="504" t="str">
        <f t="shared" si="239"/>
        <v>-</v>
      </c>
      <c r="AC184" s="504" t="str">
        <f t="shared" si="239"/>
        <v>-</v>
      </c>
      <c r="AD184" s="504" t="str">
        <f t="shared" si="239"/>
        <v>-</v>
      </c>
      <c r="AE184" s="504" t="str">
        <f t="shared" si="239"/>
        <v>-</v>
      </c>
      <c r="AF184" s="504" t="str">
        <f t="shared" si="239"/>
        <v>-</v>
      </c>
      <c r="AG184" s="504" t="str">
        <f t="shared" si="239"/>
        <v>-</v>
      </c>
      <c r="AH184" s="504" t="str">
        <f t="shared" si="239"/>
        <v>-</v>
      </c>
      <c r="AI184" s="504" t="str">
        <f t="shared" si="239"/>
        <v>-</v>
      </c>
      <c r="AJ184" s="504" t="str">
        <f t="shared" si="239"/>
        <v>-</v>
      </c>
      <c r="AK184" s="504" t="str">
        <f t="shared" ref="AK184:BP184" si="240">IF(LEFT(AK9,1)="2",AK172,"-")</f>
        <v>-</v>
      </c>
      <c r="AL184" s="504" t="str">
        <f t="shared" si="240"/>
        <v>-</v>
      </c>
      <c r="AM184" s="504" t="str">
        <f t="shared" si="240"/>
        <v>-</v>
      </c>
      <c r="AN184" s="504" t="str">
        <f t="shared" si="240"/>
        <v>-</v>
      </c>
      <c r="AO184" s="504" t="str">
        <f t="shared" si="240"/>
        <v>-</v>
      </c>
      <c r="AP184" s="504" t="str">
        <f t="shared" si="240"/>
        <v>-</v>
      </c>
      <c r="AQ184" s="504" t="str">
        <f t="shared" si="240"/>
        <v>-</v>
      </c>
      <c r="AR184" s="504" t="str">
        <f t="shared" si="240"/>
        <v>-</v>
      </c>
      <c r="AS184" s="504" t="str">
        <f t="shared" si="240"/>
        <v>-</v>
      </c>
      <c r="AT184" s="504" t="str">
        <f t="shared" si="240"/>
        <v>-</v>
      </c>
      <c r="AU184" s="504" t="str">
        <f t="shared" si="240"/>
        <v>-</v>
      </c>
      <c r="AV184" s="504" t="str">
        <f t="shared" si="240"/>
        <v>-</v>
      </c>
      <c r="AW184" s="504" t="str">
        <f t="shared" si="240"/>
        <v>-</v>
      </c>
      <c r="AX184" s="504" t="str">
        <f t="shared" si="240"/>
        <v>-</v>
      </c>
      <c r="AY184" s="504" t="str">
        <f t="shared" si="240"/>
        <v>-</v>
      </c>
      <c r="AZ184" s="504" t="str">
        <f t="shared" si="240"/>
        <v>-</v>
      </c>
      <c r="BA184" s="504" t="str">
        <f t="shared" si="240"/>
        <v>-</v>
      </c>
      <c r="BB184" s="504" t="str">
        <f t="shared" si="240"/>
        <v>-</v>
      </c>
      <c r="BC184" s="504" t="str">
        <f t="shared" si="240"/>
        <v>-</v>
      </c>
      <c r="BD184" s="504" t="str">
        <f t="shared" si="240"/>
        <v>-</v>
      </c>
      <c r="BE184" s="504" t="str">
        <f t="shared" si="240"/>
        <v>-</v>
      </c>
      <c r="BF184" s="504" t="str">
        <f t="shared" si="240"/>
        <v>-</v>
      </c>
      <c r="BG184" s="504" t="str">
        <f t="shared" si="240"/>
        <v>-</v>
      </c>
      <c r="BH184" s="504" t="str">
        <f t="shared" si="240"/>
        <v>-</v>
      </c>
      <c r="BI184" s="504" t="str">
        <f t="shared" si="240"/>
        <v>-</v>
      </c>
      <c r="BJ184" s="504" t="str">
        <f t="shared" si="240"/>
        <v>-</v>
      </c>
      <c r="BK184" s="504" t="str">
        <f t="shared" si="240"/>
        <v>-</v>
      </c>
      <c r="BL184" s="504" t="str">
        <f t="shared" si="240"/>
        <v>-</v>
      </c>
      <c r="BM184" s="504" t="str">
        <f t="shared" si="240"/>
        <v>-</v>
      </c>
      <c r="BN184" s="504" t="str">
        <f t="shared" si="240"/>
        <v>-</v>
      </c>
      <c r="BO184" s="504" t="str">
        <f t="shared" si="240"/>
        <v>-</v>
      </c>
      <c r="BP184" s="504" t="str">
        <f t="shared" si="240"/>
        <v>-</v>
      </c>
      <c r="BQ184" s="504" t="str">
        <f t="shared" ref="BQ184:BV184" si="241">IF(LEFT(BQ9,1)="2",BQ172,"-")</f>
        <v>-</v>
      </c>
      <c r="BR184" s="504" t="str">
        <f t="shared" si="241"/>
        <v>-</v>
      </c>
      <c r="BS184" s="504" t="str">
        <f t="shared" si="241"/>
        <v>-</v>
      </c>
      <c r="BT184" s="504" t="str">
        <f t="shared" si="241"/>
        <v>-</v>
      </c>
      <c r="BU184" s="504" t="str">
        <f t="shared" si="241"/>
        <v>-</v>
      </c>
      <c r="BV184" s="504" t="str">
        <f t="shared" si="241"/>
        <v>-</v>
      </c>
      <c r="BW184" s="493"/>
    </row>
    <row r="185" spans="1:75" hidden="1" outlineLevel="1">
      <c r="A185" s="158"/>
      <c r="B185" s="505" t="s">
        <v>195</v>
      </c>
      <c r="C185" s="505"/>
      <c r="D185" s="408"/>
      <c r="E185" s="504" t="str">
        <f t="shared" ref="E185:AJ185" si="242">IF(OR(E13="-",E13=""),"-",CONCATENATE(LEFT(E11,1), LEFT(E40,1), LEFT(E41,1)))</f>
        <v>-</v>
      </c>
      <c r="F185" s="504" t="str">
        <f t="shared" si="242"/>
        <v>-</v>
      </c>
      <c r="G185" s="504" t="str">
        <f t="shared" si="242"/>
        <v>-</v>
      </c>
      <c r="H185" s="504" t="str">
        <f t="shared" si="242"/>
        <v>-</v>
      </c>
      <c r="I185" s="504" t="str">
        <f t="shared" si="242"/>
        <v>-</v>
      </c>
      <c r="J185" s="504" t="str">
        <f t="shared" si="242"/>
        <v>-</v>
      </c>
      <c r="K185" s="504" t="str">
        <f t="shared" si="242"/>
        <v>-</v>
      </c>
      <c r="L185" s="504" t="str">
        <f t="shared" si="242"/>
        <v>-</v>
      </c>
      <c r="M185" s="504" t="str">
        <f t="shared" si="242"/>
        <v>-</v>
      </c>
      <c r="N185" s="504" t="str">
        <f t="shared" si="242"/>
        <v>-</v>
      </c>
      <c r="O185" s="504" t="str">
        <f t="shared" si="242"/>
        <v>-</v>
      </c>
      <c r="P185" s="504" t="str">
        <f t="shared" si="242"/>
        <v>-</v>
      </c>
      <c r="Q185" s="504" t="str">
        <f t="shared" si="242"/>
        <v>-</v>
      </c>
      <c r="R185" s="504" t="str">
        <f t="shared" si="242"/>
        <v>-</v>
      </c>
      <c r="S185" s="504" t="str">
        <f t="shared" si="242"/>
        <v>-</v>
      </c>
      <c r="T185" s="504" t="str">
        <f t="shared" si="242"/>
        <v>-</v>
      </c>
      <c r="U185" s="504" t="str">
        <f t="shared" si="242"/>
        <v>-</v>
      </c>
      <c r="V185" s="504" t="str">
        <f t="shared" si="242"/>
        <v>-</v>
      </c>
      <c r="W185" s="504" t="str">
        <f t="shared" si="242"/>
        <v>-</v>
      </c>
      <c r="X185" s="504" t="str">
        <f t="shared" si="242"/>
        <v>-</v>
      </c>
      <c r="Y185" s="504" t="str">
        <f t="shared" si="242"/>
        <v>-</v>
      </c>
      <c r="Z185" s="504" t="str">
        <f t="shared" si="242"/>
        <v>-</v>
      </c>
      <c r="AA185" s="504" t="str">
        <f t="shared" si="242"/>
        <v>-</v>
      </c>
      <c r="AB185" s="504" t="str">
        <f t="shared" si="242"/>
        <v>-</v>
      </c>
      <c r="AC185" s="504" t="str">
        <f t="shared" si="242"/>
        <v>-</v>
      </c>
      <c r="AD185" s="504" t="str">
        <f t="shared" si="242"/>
        <v>-</v>
      </c>
      <c r="AE185" s="504" t="str">
        <f t="shared" si="242"/>
        <v>-</v>
      </c>
      <c r="AF185" s="504" t="str">
        <f t="shared" si="242"/>
        <v>-</v>
      </c>
      <c r="AG185" s="504" t="str">
        <f t="shared" si="242"/>
        <v>-</v>
      </c>
      <c r="AH185" s="504" t="str">
        <f t="shared" si="242"/>
        <v>-</v>
      </c>
      <c r="AI185" s="504" t="str">
        <f t="shared" si="242"/>
        <v>-</v>
      </c>
      <c r="AJ185" s="504" t="str">
        <f t="shared" si="242"/>
        <v>-</v>
      </c>
      <c r="AK185" s="504" t="str">
        <f t="shared" ref="AK185:BP185" si="243">IF(OR(AK13="-",AK13=""),"-",CONCATENATE(LEFT(AK11,1), LEFT(AK40,1), LEFT(AK41,1)))</f>
        <v>-</v>
      </c>
      <c r="AL185" s="504" t="str">
        <f t="shared" si="243"/>
        <v>-</v>
      </c>
      <c r="AM185" s="504" t="str">
        <f t="shared" si="243"/>
        <v>-</v>
      </c>
      <c r="AN185" s="504" t="str">
        <f t="shared" si="243"/>
        <v>-</v>
      </c>
      <c r="AO185" s="504" t="str">
        <f t="shared" si="243"/>
        <v>-</v>
      </c>
      <c r="AP185" s="504" t="str">
        <f t="shared" si="243"/>
        <v>-</v>
      </c>
      <c r="AQ185" s="504" t="str">
        <f t="shared" si="243"/>
        <v>-</v>
      </c>
      <c r="AR185" s="504" t="str">
        <f t="shared" si="243"/>
        <v>-</v>
      </c>
      <c r="AS185" s="504" t="str">
        <f t="shared" si="243"/>
        <v>-</v>
      </c>
      <c r="AT185" s="504" t="str">
        <f t="shared" si="243"/>
        <v>-</v>
      </c>
      <c r="AU185" s="504" t="str">
        <f t="shared" si="243"/>
        <v>-</v>
      </c>
      <c r="AV185" s="504" t="str">
        <f t="shared" si="243"/>
        <v>-</v>
      </c>
      <c r="AW185" s="504" t="str">
        <f t="shared" si="243"/>
        <v>-</v>
      </c>
      <c r="AX185" s="504" t="str">
        <f t="shared" si="243"/>
        <v>-</v>
      </c>
      <c r="AY185" s="504" t="str">
        <f t="shared" si="243"/>
        <v>-</v>
      </c>
      <c r="AZ185" s="504" t="str">
        <f t="shared" si="243"/>
        <v>-</v>
      </c>
      <c r="BA185" s="504" t="str">
        <f t="shared" si="243"/>
        <v>-</v>
      </c>
      <c r="BB185" s="504" t="str">
        <f t="shared" si="243"/>
        <v>-</v>
      </c>
      <c r="BC185" s="504" t="str">
        <f t="shared" si="243"/>
        <v>-</v>
      </c>
      <c r="BD185" s="504" t="str">
        <f t="shared" si="243"/>
        <v>-</v>
      </c>
      <c r="BE185" s="504" t="str">
        <f t="shared" si="243"/>
        <v>-</v>
      </c>
      <c r="BF185" s="504" t="str">
        <f t="shared" si="243"/>
        <v>-</v>
      </c>
      <c r="BG185" s="504" t="str">
        <f t="shared" si="243"/>
        <v>-</v>
      </c>
      <c r="BH185" s="504" t="str">
        <f t="shared" si="243"/>
        <v>-</v>
      </c>
      <c r="BI185" s="504" t="str">
        <f t="shared" si="243"/>
        <v>-</v>
      </c>
      <c r="BJ185" s="504" t="str">
        <f t="shared" si="243"/>
        <v>-</v>
      </c>
      <c r="BK185" s="504" t="str">
        <f t="shared" si="243"/>
        <v>-</v>
      </c>
      <c r="BL185" s="504" t="str">
        <f t="shared" si="243"/>
        <v>-</v>
      </c>
      <c r="BM185" s="504" t="str">
        <f t="shared" si="243"/>
        <v>-</v>
      </c>
      <c r="BN185" s="504" t="str">
        <f t="shared" si="243"/>
        <v>-</v>
      </c>
      <c r="BO185" s="504" t="str">
        <f t="shared" si="243"/>
        <v>-</v>
      </c>
      <c r="BP185" s="504" t="str">
        <f t="shared" si="243"/>
        <v>-</v>
      </c>
      <c r="BQ185" s="504" t="str">
        <f t="shared" ref="BQ185:BV185" si="244">IF(OR(BQ13="-",BQ13=""),"-",CONCATENATE(LEFT(BQ11,1), LEFT(BQ40,1), LEFT(BQ41,1)))</f>
        <v>-</v>
      </c>
      <c r="BR185" s="504" t="str">
        <f t="shared" si="244"/>
        <v>-</v>
      </c>
      <c r="BS185" s="504" t="str">
        <f t="shared" si="244"/>
        <v>-</v>
      </c>
      <c r="BT185" s="504" t="str">
        <f t="shared" si="244"/>
        <v>-</v>
      </c>
      <c r="BU185" s="504" t="str">
        <f t="shared" si="244"/>
        <v>-</v>
      </c>
      <c r="BV185" s="504" t="str">
        <f t="shared" si="244"/>
        <v>-</v>
      </c>
      <c r="BW185" s="493"/>
    </row>
    <row r="186" spans="1:75" ht="30" customHeight="1" collapsed="1">
      <c r="A186" s="158"/>
      <c r="B186" s="1302" t="s">
        <v>954</v>
      </c>
      <c r="C186" s="1302"/>
      <c r="D186" s="1302"/>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5"/>
      <c r="BV186" s="15"/>
    </row>
    <row r="187" spans="1:75" ht="30" customHeight="1">
      <c r="B187" s="1303" t="s">
        <v>237</v>
      </c>
      <c r="C187" s="1303"/>
      <c r="D187" s="1303"/>
      <c r="E187" s="506">
        <f t="shared" ref="E187:AJ187" si="245">IF(OR(E171=0,E171="-"),0,E171/(E17-E35))</f>
        <v>0</v>
      </c>
      <c r="F187" s="506">
        <f t="shared" si="245"/>
        <v>0</v>
      </c>
      <c r="G187" s="506">
        <f t="shared" si="245"/>
        <v>0</v>
      </c>
      <c r="H187" s="506">
        <f t="shared" si="245"/>
        <v>0</v>
      </c>
      <c r="I187" s="506">
        <f t="shared" si="245"/>
        <v>0</v>
      </c>
      <c r="J187" s="506">
        <f t="shared" si="245"/>
        <v>0</v>
      </c>
      <c r="K187" s="506">
        <f t="shared" si="245"/>
        <v>0</v>
      </c>
      <c r="L187" s="506">
        <f t="shared" si="245"/>
        <v>0</v>
      </c>
      <c r="M187" s="506">
        <f t="shared" si="245"/>
        <v>0</v>
      </c>
      <c r="N187" s="506">
        <f t="shared" si="245"/>
        <v>0</v>
      </c>
      <c r="O187" s="506">
        <f t="shared" si="245"/>
        <v>0</v>
      </c>
      <c r="P187" s="506">
        <f t="shared" si="245"/>
        <v>0</v>
      </c>
      <c r="Q187" s="506">
        <f t="shared" si="245"/>
        <v>0</v>
      </c>
      <c r="R187" s="506">
        <f t="shared" si="245"/>
        <v>0</v>
      </c>
      <c r="S187" s="506">
        <f t="shared" si="245"/>
        <v>0</v>
      </c>
      <c r="T187" s="506">
        <f t="shared" si="245"/>
        <v>0</v>
      </c>
      <c r="U187" s="506">
        <f t="shared" si="245"/>
        <v>0</v>
      </c>
      <c r="V187" s="506">
        <f t="shared" si="245"/>
        <v>0</v>
      </c>
      <c r="W187" s="506">
        <f t="shared" si="245"/>
        <v>0</v>
      </c>
      <c r="X187" s="506">
        <f t="shared" si="245"/>
        <v>0</v>
      </c>
      <c r="Y187" s="506">
        <f t="shared" si="245"/>
        <v>0</v>
      </c>
      <c r="Z187" s="506">
        <f t="shared" si="245"/>
        <v>0</v>
      </c>
      <c r="AA187" s="506">
        <f t="shared" si="245"/>
        <v>0</v>
      </c>
      <c r="AB187" s="506">
        <f t="shared" si="245"/>
        <v>0</v>
      </c>
      <c r="AC187" s="506">
        <f t="shared" si="245"/>
        <v>0</v>
      </c>
      <c r="AD187" s="506">
        <f t="shared" si="245"/>
        <v>0</v>
      </c>
      <c r="AE187" s="506">
        <f t="shared" si="245"/>
        <v>0</v>
      </c>
      <c r="AF187" s="506">
        <f t="shared" si="245"/>
        <v>0</v>
      </c>
      <c r="AG187" s="506">
        <f t="shared" si="245"/>
        <v>0</v>
      </c>
      <c r="AH187" s="506">
        <f t="shared" si="245"/>
        <v>0</v>
      </c>
      <c r="AI187" s="506">
        <f t="shared" si="245"/>
        <v>0</v>
      </c>
      <c r="AJ187" s="506">
        <f t="shared" si="245"/>
        <v>0</v>
      </c>
      <c r="AK187" s="506">
        <f t="shared" ref="AK187:BP187" si="246">IF(OR(AK171=0,AK171="-"),0,AK171/(AK17-AK35))</f>
        <v>0</v>
      </c>
      <c r="AL187" s="506">
        <f t="shared" si="246"/>
        <v>0</v>
      </c>
      <c r="AM187" s="506">
        <f t="shared" si="246"/>
        <v>0</v>
      </c>
      <c r="AN187" s="506">
        <f t="shared" si="246"/>
        <v>0</v>
      </c>
      <c r="AO187" s="506">
        <f t="shared" si="246"/>
        <v>0</v>
      </c>
      <c r="AP187" s="506">
        <f t="shared" si="246"/>
        <v>0</v>
      </c>
      <c r="AQ187" s="506">
        <f t="shared" si="246"/>
        <v>0</v>
      </c>
      <c r="AR187" s="506">
        <f t="shared" si="246"/>
        <v>0</v>
      </c>
      <c r="AS187" s="506">
        <f t="shared" si="246"/>
        <v>0</v>
      </c>
      <c r="AT187" s="506">
        <f t="shared" si="246"/>
        <v>0</v>
      </c>
      <c r="AU187" s="506">
        <f t="shared" si="246"/>
        <v>0</v>
      </c>
      <c r="AV187" s="506">
        <f t="shared" si="246"/>
        <v>0</v>
      </c>
      <c r="AW187" s="506">
        <f t="shared" si="246"/>
        <v>0</v>
      </c>
      <c r="AX187" s="506">
        <f t="shared" si="246"/>
        <v>0</v>
      </c>
      <c r="AY187" s="506">
        <f t="shared" si="246"/>
        <v>0</v>
      </c>
      <c r="AZ187" s="506">
        <f t="shared" si="246"/>
        <v>0</v>
      </c>
      <c r="BA187" s="506">
        <f t="shared" si="246"/>
        <v>0</v>
      </c>
      <c r="BB187" s="506">
        <f t="shared" si="246"/>
        <v>0</v>
      </c>
      <c r="BC187" s="506">
        <f t="shared" si="246"/>
        <v>0</v>
      </c>
      <c r="BD187" s="506">
        <f t="shared" si="246"/>
        <v>0</v>
      </c>
      <c r="BE187" s="506">
        <f t="shared" si="246"/>
        <v>0</v>
      </c>
      <c r="BF187" s="506">
        <f t="shared" si="246"/>
        <v>0</v>
      </c>
      <c r="BG187" s="506">
        <f t="shared" si="246"/>
        <v>0</v>
      </c>
      <c r="BH187" s="506">
        <f t="shared" si="246"/>
        <v>0</v>
      </c>
      <c r="BI187" s="506">
        <f t="shared" si="246"/>
        <v>0</v>
      </c>
      <c r="BJ187" s="506">
        <f t="shared" si="246"/>
        <v>0</v>
      </c>
      <c r="BK187" s="506">
        <f t="shared" si="246"/>
        <v>0</v>
      </c>
      <c r="BL187" s="506">
        <f t="shared" si="246"/>
        <v>0</v>
      </c>
      <c r="BM187" s="506">
        <f t="shared" si="246"/>
        <v>0</v>
      </c>
      <c r="BN187" s="506">
        <f t="shared" si="246"/>
        <v>0</v>
      </c>
      <c r="BO187" s="506">
        <f t="shared" si="246"/>
        <v>0</v>
      </c>
      <c r="BP187" s="506">
        <f t="shared" si="246"/>
        <v>0</v>
      </c>
      <c r="BQ187" s="506">
        <f t="shared" ref="BQ187:BV187" si="247">IF(OR(BQ171=0,BQ171="-"),0,BQ171/(BQ17-BQ35))</f>
        <v>0</v>
      </c>
      <c r="BR187" s="506">
        <f t="shared" si="247"/>
        <v>0</v>
      </c>
      <c r="BS187" s="506">
        <f t="shared" si="247"/>
        <v>0</v>
      </c>
      <c r="BT187" s="506">
        <f t="shared" si="247"/>
        <v>0</v>
      </c>
      <c r="BU187" s="506">
        <f t="shared" si="247"/>
        <v>0</v>
      </c>
      <c r="BV187" s="506">
        <f t="shared" si="247"/>
        <v>0</v>
      </c>
    </row>
    <row r="188" spans="1:75" outlineLevel="1">
      <c r="B188" s="1304"/>
      <c r="C188" s="1304"/>
      <c r="D188" s="1304"/>
    </row>
    <row r="189" spans="1:75" ht="12" customHeight="1" outlineLevel="1">
      <c r="B189" s="507" t="s">
        <v>3523</v>
      </c>
      <c r="C189" s="508"/>
      <c r="D189" s="509" t="s">
        <v>70</v>
      </c>
      <c r="E189" s="510">
        <f>E17-E35</f>
        <v>0</v>
      </c>
      <c r="F189" s="510">
        <f t="shared" ref="F189:BQ189" si="248">F17-F35</f>
        <v>0</v>
      </c>
      <c r="G189" s="510">
        <f t="shared" si="248"/>
        <v>0</v>
      </c>
      <c r="H189" s="510">
        <f t="shared" si="248"/>
        <v>0</v>
      </c>
      <c r="I189" s="510">
        <f t="shared" si="248"/>
        <v>0</v>
      </c>
      <c r="J189" s="510">
        <f t="shared" si="248"/>
        <v>0</v>
      </c>
      <c r="K189" s="510">
        <f t="shared" si="248"/>
        <v>0</v>
      </c>
      <c r="L189" s="510">
        <f t="shared" si="248"/>
        <v>0</v>
      </c>
      <c r="M189" s="510">
        <f t="shared" si="248"/>
        <v>0</v>
      </c>
      <c r="N189" s="510">
        <f t="shared" si="248"/>
        <v>0</v>
      </c>
      <c r="O189" s="510">
        <f t="shared" si="248"/>
        <v>0</v>
      </c>
      <c r="P189" s="510">
        <f t="shared" si="248"/>
        <v>0</v>
      </c>
      <c r="Q189" s="510">
        <f t="shared" si="248"/>
        <v>0</v>
      </c>
      <c r="R189" s="510">
        <f t="shared" si="248"/>
        <v>0</v>
      </c>
      <c r="S189" s="510">
        <f t="shared" si="248"/>
        <v>0</v>
      </c>
      <c r="T189" s="510">
        <f t="shared" si="248"/>
        <v>0</v>
      </c>
      <c r="U189" s="510">
        <f t="shared" si="248"/>
        <v>0</v>
      </c>
      <c r="V189" s="510">
        <f t="shared" si="248"/>
        <v>0</v>
      </c>
      <c r="W189" s="510">
        <f t="shared" si="248"/>
        <v>0</v>
      </c>
      <c r="X189" s="510">
        <f t="shared" si="248"/>
        <v>0</v>
      </c>
      <c r="Y189" s="510">
        <f t="shared" si="248"/>
        <v>0</v>
      </c>
      <c r="Z189" s="510">
        <f t="shared" si="248"/>
        <v>0</v>
      </c>
      <c r="AA189" s="510">
        <f t="shared" si="248"/>
        <v>0</v>
      </c>
      <c r="AB189" s="510">
        <f t="shared" si="248"/>
        <v>0</v>
      </c>
      <c r="AC189" s="510">
        <f t="shared" si="248"/>
        <v>0</v>
      </c>
      <c r="AD189" s="510">
        <f t="shared" si="248"/>
        <v>0</v>
      </c>
      <c r="AE189" s="510">
        <f t="shared" si="248"/>
        <v>0</v>
      </c>
      <c r="AF189" s="510">
        <f t="shared" si="248"/>
        <v>0</v>
      </c>
      <c r="AG189" s="510">
        <f t="shared" si="248"/>
        <v>0</v>
      </c>
      <c r="AH189" s="510">
        <f t="shared" si="248"/>
        <v>0</v>
      </c>
      <c r="AI189" s="510">
        <f t="shared" si="248"/>
        <v>0</v>
      </c>
      <c r="AJ189" s="510">
        <f t="shared" si="248"/>
        <v>0</v>
      </c>
      <c r="AK189" s="510">
        <f t="shared" si="248"/>
        <v>0</v>
      </c>
      <c r="AL189" s="510">
        <f t="shared" si="248"/>
        <v>0</v>
      </c>
      <c r="AM189" s="510">
        <f t="shared" si="248"/>
        <v>0</v>
      </c>
      <c r="AN189" s="510">
        <f t="shared" si="248"/>
        <v>0</v>
      </c>
      <c r="AO189" s="510">
        <f t="shared" si="248"/>
        <v>0</v>
      </c>
      <c r="AP189" s="510">
        <f t="shared" si="248"/>
        <v>0</v>
      </c>
      <c r="AQ189" s="510">
        <f t="shared" si="248"/>
        <v>0</v>
      </c>
      <c r="AR189" s="510">
        <f t="shared" si="248"/>
        <v>0</v>
      </c>
      <c r="AS189" s="510">
        <f t="shared" si="248"/>
        <v>0</v>
      </c>
      <c r="AT189" s="510">
        <f t="shared" si="248"/>
        <v>0</v>
      </c>
      <c r="AU189" s="510">
        <f t="shared" si="248"/>
        <v>0</v>
      </c>
      <c r="AV189" s="510">
        <f t="shared" si="248"/>
        <v>0</v>
      </c>
      <c r="AW189" s="510">
        <f t="shared" si="248"/>
        <v>0</v>
      </c>
      <c r="AX189" s="510">
        <f t="shared" si="248"/>
        <v>0</v>
      </c>
      <c r="AY189" s="510">
        <f t="shared" si="248"/>
        <v>0</v>
      </c>
      <c r="AZ189" s="510">
        <f t="shared" si="248"/>
        <v>0</v>
      </c>
      <c r="BA189" s="510">
        <f t="shared" si="248"/>
        <v>0</v>
      </c>
      <c r="BB189" s="510">
        <f t="shared" si="248"/>
        <v>0</v>
      </c>
      <c r="BC189" s="510">
        <f t="shared" si="248"/>
        <v>0</v>
      </c>
      <c r="BD189" s="510">
        <f t="shared" si="248"/>
        <v>0</v>
      </c>
      <c r="BE189" s="510">
        <f t="shared" si="248"/>
        <v>0</v>
      </c>
      <c r="BF189" s="510">
        <f t="shared" si="248"/>
        <v>0</v>
      </c>
      <c r="BG189" s="510">
        <f t="shared" si="248"/>
        <v>0</v>
      </c>
      <c r="BH189" s="510">
        <f t="shared" si="248"/>
        <v>0</v>
      </c>
      <c r="BI189" s="510">
        <f t="shared" si="248"/>
        <v>0</v>
      </c>
      <c r="BJ189" s="510">
        <f t="shared" si="248"/>
        <v>0</v>
      </c>
      <c r="BK189" s="510">
        <f t="shared" si="248"/>
        <v>0</v>
      </c>
      <c r="BL189" s="510">
        <f t="shared" si="248"/>
        <v>0</v>
      </c>
      <c r="BM189" s="510">
        <f t="shared" si="248"/>
        <v>0</v>
      </c>
      <c r="BN189" s="510">
        <f t="shared" si="248"/>
        <v>0</v>
      </c>
      <c r="BO189" s="510">
        <f t="shared" si="248"/>
        <v>0</v>
      </c>
      <c r="BP189" s="510">
        <f t="shared" si="248"/>
        <v>0</v>
      </c>
      <c r="BQ189" s="510">
        <f t="shared" si="248"/>
        <v>0</v>
      </c>
      <c r="BR189" s="510">
        <f>BR17-BR35</f>
        <v>0</v>
      </c>
      <c r="BS189" s="510">
        <f>BS17-BS35</f>
        <v>0</v>
      </c>
      <c r="BT189" s="510">
        <f>BT17-BT35</f>
        <v>0</v>
      </c>
      <c r="BU189" s="510">
        <f>BU17-BU35</f>
        <v>0</v>
      </c>
      <c r="BV189" s="510">
        <f>BV17-BV35</f>
        <v>0</v>
      </c>
      <c r="BW189" s="511"/>
    </row>
    <row r="190" spans="1:75" ht="12" customHeight="1" outlineLevel="1">
      <c r="B190" s="512"/>
      <c r="C190" s="513" t="s">
        <v>116</v>
      </c>
      <c r="D190" s="514" t="s">
        <v>62</v>
      </c>
      <c r="E190" s="510">
        <f t="shared" ref="E190:AJ190" si="249">E43</f>
        <v>0</v>
      </c>
      <c r="F190" s="510">
        <f t="shared" si="249"/>
        <v>0</v>
      </c>
      <c r="G190" s="510">
        <f t="shared" si="249"/>
        <v>0</v>
      </c>
      <c r="H190" s="510">
        <f t="shared" si="249"/>
        <v>0</v>
      </c>
      <c r="I190" s="510">
        <f t="shared" si="249"/>
        <v>0</v>
      </c>
      <c r="J190" s="510">
        <f t="shared" si="249"/>
        <v>0</v>
      </c>
      <c r="K190" s="510">
        <f t="shared" si="249"/>
        <v>0</v>
      </c>
      <c r="L190" s="510">
        <f t="shared" si="249"/>
        <v>0</v>
      </c>
      <c r="M190" s="510">
        <f t="shared" si="249"/>
        <v>0</v>
      </c>
      <c r="N190" s="510">
        <f t="shared" si="249"/>
        <v>0</v>
      </c>
      <c r="O190" s="510">
        <f t="shared" si="249"/>
        <v>0</v>
      </c>
      <c r="P190" s="510">
        <f t="shared" si="249"/>
        <v>0</v>
      </c>
      <c r="Q190" s="510">
        <f t="shared" si="249"/>
        <v>0</v>
      </c>
      <c r="R190" s="510">
        <f t="shared" si="249"/>
        <v>0</v>
      </c>
      <c r="S190" s="510">
        <f t="shared" si="249"/>
        <v>0</v>
      </c>
      <c r="T190" s="510">
        <f t="shared" si="249"/>
        <v>0</v>
      </c>
      <c r="U190" s="510">
        <f t="shared" si="249"/>
        <v>0</v>
      </c>
      <c r="V190" s="510">
        <f t="shared" si="249"/>
        <v>0</v>
      </c>
      <c r="W190" s="510">
        <f t="shared" si="249"/>
        <v>0</v>
      </c>
      <c r="X190" s="510">
        <f t="shared" si="249"/>
        <v>0</v>
      </c>
      <c r="Y190" s="510">
        <f t="shared" si="249"/>
        <v>0</v>
      </c>
      <c r="Z190" s="510">
        <f t="shared" si="249"/>
        <v>0</v>
      </c>
      <c r="AA190" s="510">
        <f t="shared" si="249"/>
        <v>0</v>
      </c>
      <c r="AB190" s="510">
        <f t="shared" si="249"/>
        <v>0</v>
      </c>
      <c r="AC190" s="510">
        <f t="shared" si="249"/>
        <v>0</v>
      </c>
      <c r="AD190" s="510">
        <f t="shared" si="249"/>
        <v>0</v>
      </c>
      <c r="AE190" s="510">
        <f t="shared" si="249"/>
        <v>0</v>
      </c>
      <c r="AF190" s="510">
        <f t="shared" si="249"/>
        <v>0</v>
      </c>
      <c r="AG190" s="510">
        <f t="shared" si="249"/>
        <v>0</v>
      </c>
      <c r="AH190" s="510">
        <f t="shared" si="249"/>
        <v>0</v>
      </c>
      <c r="AI190" s="510">
        <f t="shared" si="249"/>
        <v>0</v>
      </c>
      <c r="AJ190" s="510">
        <f t="shared" si="249"/>
        <v>0</v>
      </c>
      <c r="AK190" s="510">
        <f t="shared" ref="AK190:BP190" si="250">AK43</f>
        <v>0</v>
      </c>
      <c r="AL190" s="510">
        <f t="shared" si="250"/>
        <v>0</v>
      </c>
      <c r="AM190" s="510">
        <f t="shared" si="250"/>
        <v>0</v>
      </c>
      <c r="AN190" s="510">
        <f t="shared" si="250"/>
        <v>0</v>
      </c>
      <c r="AO190" s="510">
        <f t="shared" si="250"/>
        <v>0</v>
      </c>
      <c r="AP190" s="510">
        <f t="shared" si="250"/>
        <v>0</v>
      </c>
      <c r="AQ190" s="510">
        <f t="shared" si="250"/>
        <v>0</v>
      </c>
      <c r="AR190" s="510">
        <f t="shared" si="250"/>
        <v>0</v>
      </c>
      <c r="AS190" s="510">
        <f t="shared" si="250"/>
        <v>0</v>
      </c>
      <c r="AT190" s="510">
        <f t="shared" si="250"/>
        <v>0</v>
      </c>
      <c r="AU190" s="510">
        <f t="shared" si="250"/>
        <v>0</v>
      </c>
      <c r="AV190" s="510">
        <f t="shared" si="250"/>
        <v>0</v>
      </c>
      <c r="AW190" s="510">
        <f t="shared" si="250"/>
        <v>0</v>
      </c>
      <c r="AX190" s="510">
        <f t="shared" si="250"/>
        <v>0</v>
      </c>
      <c r="AY190" s="510">
        <f t="shared" si="250"/>
        <v>0</v>
      </c>
      <c r="AZ190" s="510">
        <f t="shared" si="250"/>
        <v>0</v>
      </c>
      <c r="BA190" s="510">
        <f t="shared" si="250"/>
        <v>0</v>
      </c>
      <c r="BB190" s="510">
        <f t="shared" si="250"/>
        <v>0</v>
      </c>
      <c r="BC190" s="510">
        <f t="shared" si="250"/>
        <v>0</v>
      </c>
      <c r="BD190" s="510">
        <f t="shared" si="250"/>
        <v>0</v>
      </c>
      <c r="BE190" s="510">
        <f t="shared" si="250"/>
        <v>0</v>
      </c>
      <c r="BF190" s="510">
        <f t="shared" si="250"/>
        <v>0</v>
      </c>
      <c r="BG190" s="510">
        <f t="shared" si="250"/>
        <v>0</v>
      </c>
      <c r="BH190" s="510">
        <f t="shared" si="250"/>
        <v>0</v>
      </c>
      <c r="BI190" s="510">
        <f t="shared" si="250"/>
        <v>0</v>
      </c>
      <c r="BJ190" s="510">
        <f t="shared" si="250"/>
        <v>0</v>
      </c>
      <c r="BK190" s="510">
        <f t="shared" si="250"/>
        <v>0</v>
      </c>
      <c r="BL190" s="510">
        <f t="shared" si="250"/>
        <v>0</v>
      </c>
      <c r="BM190" s="510">
        <f t="shared" si="250"/>
        <v>0</v>
      </c>
      <c r="BN190" s="510">
        <f t="shared" si="250"/>
        <v>0</v>
      </c>
      <c r="BO190" s="510">
        <f t="shared" si="250"/>
        <v>0</v>
      </c>
      <c r="BP190" s="510">
        <f t="shared" si="250"/>
        <v>0</v>
      </c>
      <c r="BQ190" s="510">
        <f t="shared" ref="BQ190:BV190" si="251">BQ43</f>
        <v>0</v>
      </c>
      <c r="BR190" s="510">
        <f t="shared" si="251"/>
        <v>0</v>
      </c>
      <c r="BS190" s="510">
        <f t="shared" si="251"/>
        <v>0</v>
      </c>
      <c r="BT190" s="510">
        <f t="shared" si="251"/>
        <v>0</v>
      </c>
      <c r="BU190" s="510">
        <f t="shared" si="251"/>
        <v>0</v>
      </c>
      <c r="BV190" s="510">
        <f t="shared" si="251"/>
        <v>0</v>
      </c>
      <c r="BW190" s="511"/>
    </row>
    <row r="191" spans="1:75" ht="12" customHeight="1" outlineLevel="1">
      <c r="B191" s="512"/>
      <c r="C191" s="513"/>
      <c r="D191" s="514" t="s">
        <v>64</v>
      </c>
      <c r="E191" s="510">
        <f t="shared" ref="E191:AJ191" si="252">IF(LEFT(E9,1)="2",E44,SUM(E52,E61))</f>
        <v>0</v>
      </c>
      <c r="F191" s="510">
        <f t="shared" si="252"/>
        <v>0</v>
      </c>
      <c r="G191" s="510">
        <f t="shared" si="252"/>
        <v>0</v>
      </c>
      <c r="H191" s="510">
        <f t="shared" si="252"/>
        <v>0</v>
      </c>
      <c r="I191" s="510">
        <f t="shared" si="252"/>
        <v>0</v>
      </c>
      <c r="J191" s="510">
        <f t="shared" si="252"/>
        <v>0</v>
      </c>
      <c r="K191" s="510">
        <f t="shared" si="252"/>
        <v>0</v>
      </c>
      <c r="L191" s="510">
        <f t="shared" si="252"/>
        <v>0</v>
      </c>
      <c r="M191" s="510">
        <f t="shared" si="252"/>
        <v>0</v>
      </c>
      <c r="N191" s="510">
        <f t="shared" si="252"/>
        <v>0</v>
      </c>
      <c r="O191" s="510">
        <f t="shared" si="252"/>
        <v>0</v>
      </c>
      <c r="P191" s="510">
        <f t="shared" si="252"/>
        <v>0</v>
      </c>
      <c r="Q191" s="510">
        <f t="shared" si="252"/>
        <v>0</v>
      </c>
      <c r="R191" s="510">
        <f t="shared" si="252"/>
        <v>0</v>
      </c>
      <c r="S191" s="510">
        <f t="shared" si="252"/>
        <v>0</v>
      </c>
      <c r="T191" s="510">
        <f t="shared" si="252"/>
        <v>0</v>
      </c>
      <c r="U191" s="510">
        <f t="shared" si="252"/>
        <v>0</v>
      </c>
      <c r="V191" s="510">
        <f t="shared" si="252"/>
        <v>0</v>
      </c>
      <c r="W191" s="510">
        <f t="shared" si="252"/>
        <v>0</v>
      </c>
      <c r="X191" s="510">
        <f t="shared" si="252"/>
        <v>0</v>
      </c>
      <c r="Y191" s="510">
        <f t="shared" si="252"/>
        <v>0</v>
      </c>
      <c r="Z191" s="510">
        <f t="shared" si="252"/>
        <v>0</v>
      </c>
      <c r="AA191" s="510">
        <f t="shared" si="252"/>
        <v>0</v>
      </c>
      <c r="AB191" s="510">
        <f t="shared" si="252"/>
        <v>0</v>
      </c>
      <c r="AC191" s="510">
        <f t="shared" si="252"/>
        <v>0</v>
      </c>
      <c r="AD191" s="510">
        <f t="shared" si="252"/>
        <v>0</v>
      </c>
      <c r="AE191" s="510">
        <f t="shared" si="252"/>
        <v>0</v>
      </c>
      <c r="AF191" s="510">
        <f t="shared" si="252"/>
        <v>0</v>
      </c>
      <c r="AG191" s="510">
        <f t="shared" si="252"/>
        <v>0</v>
      </c>
      <c r="AH191" s="510">
        <f t="shared" si="252"/>
        <v>0</v>
      </c>
      <c r="AI191" s="510">
        <f t="shared" si="252"/>
        <v>0</v>
      </c>
      <c r="AJ191" s="510">
        <f t="shared" si="252"/>
        <v>0</v>
      </c>
      <c r="AK191" s="510">
        <f t="shared" ref="AK191:BP191" si="253">IF(LEFT(AK9,1)="2",AK44,SUM(AK52,AK61))</f>
        <v>0</v>
      </c>
      <c r="AL191" s="510">
        <f t="shared" si="253"/>
        <v>0</v>
      </c>
      <c r="AM191" s="510">
        <f t="shared" si="253"/>
        <v>0</v>
      </c>
      <c r="AN191" s="510">
        <f t="shared" si="253"/>
        <v>0</v>
      </c>
      <c r="AO191" s="510">
        <f t="shared" si="253"/>
        <v>0</v>
      </c>
      <c r="AP191" s="510">
        <f t="shared" si="253"/>
        <v>0</v>
      </c>
      <c r="AQ191" s="510">
        <f t="shared" si="253"/>
        <v>0</v>
      </c>
      <c r="AR191" s="510">
        <f t="shared" si="253"/>
        <v>0</v>
      </c>
      <c r="AS191" s="510">
        <f t="shared" si="253"/>
        <v>0</v>
      </c>
      <c r="AT191" s="510">
        <f t="shared" si="253"/>
        <v>0</v>
      </c>
      <c r="AU191" s="510">
        <f t="shared" si="253"/>
        <v>0</v>
      </c>
      <c r="AV191" s="510">
        <f t="shared" si="253"/>
        <v>0</v>
      </c>
      <c r="AW191" s="510">
        <f t="shared" si="253"/>
        <v>0</v>
      </c>
      <c r="AX191" s="510">
        <f t="shared" si="253"/>
        <v>0</v>
      </c>
      <c r="AY191" s="510">
        <f t="shared" si="253"/>
        <v>0</v>
      </c>
      <c r="AZ191" s="510">
        <f t="shared" si="253"/>
        <v>0</v>
      </c>
      <c r="BA191" s="510">
        <f t="shared" si="253"/>
        <v>0</v>
      </c>
      <c r="BB191" s="510">
        <f t="shared" si="253"/>
        <v>0</v>
      </c>
      <c r="BC191" s="510">
        <f t="shared" si="253"/>
        <v>0</v>
      </c>
      <c r="BD191" s="510">
        <f t="shared" si="253"/>
        <v>0</v>
      </c>
      <c r="BE191" s="510">
        <f t="shared" si="253"/>
        <v>0</v>
      </c>
      <c r="BF191" s="510">
        <f t="shared" si="253"/>
        <v>0</v>
      </c>
      <c r="BG191" s="510">
        <f t="shared" si="253"/>
        <v>0</v>
      </c>
      <c r="BH191" s="510">
        <f t="shared" si="253"/>
        <v>0</v>
      </c>
      <c r="BI191" s="510">
        <f t="shared" si="253"/>
        <v>0</v>
      </c>
      <c r="BJ191" s="510">
        <f t="shared" si="253"/>
        <v>0</v>
      </c>
      <c r="BK191" s="510">
        <f t="shared" si="253"/>
        <v>0</v>
      </c>
      <c r="BL191" s="510">
        <f t="shared" si="253"/>
        <v>0</v>
      </c>
      <c r="BM191" s="510">
        <f t="shared" si="253"/>
        <v>0</v>
      </c>
      <c r="BN191" s="510">
        <f t="shared" si="253"/>
        <v>0</v>
      </c>
      <c r="BO191" s="510">
        <f t="shared" si="253"/>
        <v>0</v>
      </c>
      <c r="BP191" s="510">
        <f t="shared" si="253"/>
        <v>0</v>
      </c>
      <c r="BQ191" s="510">
        <f t="shared" ref="BQ191:BV191" si="254">IF(LEFT(BQ9,1)="2",BQ44,SUM(BQ52,BQ61))</f>
        <v>0</v>
      </c>
      <c r="BR191" s="510">
        <f t="shared" si="254"/>
        <v>0</v>
      </c>
      <c r="BS191" s="510">
        <f t="shared" si="254"/>
        <v>0</v>
      </c>
      <c r="BT191" s="510">
        <f t="shared" si="254"/>
        <v>0</v>
      </c>
      <c r="BU191" s="510">
        <f t="shared" si="254"/>
        <v>0</v>
      </c>
      <c r="BV191" s="510">
        <f t="shared" si="254"/>
        <v>0</v>
      </c>
      <c r="BW191" s="511"/>
    </row>
    <row r="192" spans="1:75" ht="12" customHeight="1" outlineLevel="1">
      <c r="B192" s="512"/>
      <c r="C192" s="513"/>
      <c r="D192" s="877" t="s">
        <v>65</v>
      </c>
      <c r="E192" s="510">
        <f>SUM(E74,E83,E93,E103,E113,E123,E133,E143,E153)</f>
        <v>0</v>
      </c>
      <c r="F192" s="510">
        <f t="shared" ref="F192:AJ192" si="255">SUM(F74,F83,F93,F103,F113,F123,F133,F143,F153)</f>
        <v>0</v>
      </c>
      <c r="G192" s="510">
        <f t="shared" si="255"/>
        <v>0</v>
      </c>
      <c r="H192" s="510">
        <f t="shared" si="255"/>
        <v>0</v>
      </c>
      <c r="I192" s="510">
        <f t="shared" si="255"/>
        <v>0</v>
      </c>
      <c r="J192" s="510">
        <f t="shared" si="255"/>
        <v>0</v>
      </c>
      <c r="K192" s="510">
        <f t="shared" si="255"/>
        <v>0</v>
      </c>
      <c r="L192" s="510">
        <f t="shared" si="255"/>
        <v>0</v>
      </c>
      <c r="M192" s="510">
        <f t="shared" si="255"/>
        <v>0</v>
      </c>
      <c r="N192" s="510">
        <f t="shared" si="255"/>
        <v>0</v>
      </c>
      <c r="O192" s="510">
        <f t="shared" si="255"/>
        <v>0</v>
      </c>
      <c r="P192" s="510">
        <f t="shared" si="255"/>
        <v>0</v>
      </c>
      <c r="Q192" s="510">
        <f t="shared" si="255"/>
        <v>0</v>
      </c>
      <c r="R192" s="510">
        <f t="shared" si="255"/>
        <v>0</v>
      </c>
      <c r="S192" s="510">
        <f t="shared" si="255"/>
        <v>0</v>
      </c>
      <c r="T192" s="510">
        <f t="shared" si="255"/>
        <v>0</v>
      </c>
      <c r="U192" s="510">
        <f t="shared" si="255"/>
        <v>0</v>
      </c>
      <c r="V192" s="510">
        <f t="shared" si="255"/>
        <v>0</v>
      </c>
      <c r="W192" s="510">
        <f t="shared" si="255"/>
        <v>0</v>
      </c>
      <c r="X192" s="510">
        <f t="shared" si="255"/>
        <v>0</v>
      </c>
      <c r="Y192" s="510">
        <f t="shared" si="255"/>
        <v>0</v>
      </c>
      <c r="Z192" s="510">
        <f t="shared" si="255"/>
        <v>0</v>
      </c>
      <c r="AA192" s="510">
        <f t="shared" si="255"/>
        <v>0</v>
      </c>
      <c r="AB192" s="510">
        <f t="shared" si="255"/>
        <v>0</v>
      </c>
      <c r="AC192" s="510">
        <f t="shared" si="255"/>
        <v>0</v>
      </c>
      <c r="AD192" s="510">
        <f t="shared" si="255"/>
        <v>0</v>
      </c>
      <c r="AE192" s="510">
        <f t="shared" si="255"/>
        <v>0</v>
      </c>
      <c r="AF192" s="510">
        <f t="shared" si="255"/>
        <v>0</v>
      </c>
      <c r="AG192" s="510">
        <f t="shared" si="255"/>
        <v>0</v>
      </c>
      <c r="AH192" s="510">
        <f t="shared" si="255"/>
        <v>0</v>
      </c>
      <c r="AI192" s="510">
        <f t="shared" si="255"/>
        <v>0</v>
      </c>
      <c r="AJ192" s="510">
        <f t="shared" si="255"/>
        <v>0</v>
      </c>
      <c r="AK192" s="510">
        <f t="shared" ref="AK192:BP192" si="256">SUM(AK74,AK83,AK93,AK103,AK113,AK123,AK133,AK143,AK153)</f>
        <v>0</v>
      </c>
      <c r="AL192" s="510">
        <f t="shared" si="256"/>
        <v>0</v>
      </c>
      <c r="AM192" s="510">
        <f t="shared" si="256"/>
        <v>0</v>
      </c>
      <c r="AN192" s="510">
        <f t="shared" si="256"/>
        <v>0</v>
      </c>
      <c r="AO192" s="510">
        <f t="shared" si="256"/>
        <v>0</v>
      </c>
      <c r="AP192" s="510">
        <f t="shared" si="256"/>
        <v>0</v>
      </c>
      <c r="AQ192" s="510">
        <f t="shared" si="256"/>
        <v>0</v>
      </c>
      <c r="AR192" s="510">
        <f t="shared" si="256"/>
        <v>0</v>
      </c>
      <c r="AS192" s="510">
        <f t="shared" si="256"/>
        <v>0</v>
      </c>
      <c r="AT192" s="510">
        <f t="shared" si="256"/>
        <v>0</v>
      </c>
      <c r="AU192" s="510">
        <f t="shared" si="256"/>
        <v>0</v>
      </c>
      <c r="AV192" s="510">
        <f t="shared" si="256"/>
        <v>0</v>
      </c>
      <c r="AW192" s="510">
        <f t="shared" si="256"/>
        <v>0</v>
      </c>
      <c r="AX192" s="510">
        <f t="shared" si="256"/>
        <v>0</v>
      </c>
      <c r="AY192" s="510">
        <f t="shared" si="256"/>
        <v>0</v>
      </c>
      <c r="AZ192" s="510">
        <f t="shared" si="256"/>
        <v>0</v>
      </c>
      <c r="BA192" s="510">
        <f t="shared" si="256"/>
        <v>0</v>
      </c>
      <c r="BB192" s="510">
        <f t="shared" si="256"/>
        <v>0</v>
      </c>
      <c r="BC192" s="510">
        <f t="shared" si="256"/>
        <v>0</v>
      </c>
      <c r="BD192" s="510">
        <f t="shared" si="256"/>
        <v>0</v>
      </c>
      <c r="BE192" s="510">
        <f t="shared" si="256"/>
        <v>0</v>
      </c>
      <c r="BF192" s="510">
        <f t="shared" si="256"/>
        <v>0</v>
      </c>
      <c r="BG192" s="510">
        <f t="shared" si="256"/>
        <v>0</v>
      </c>
      <c r="BH192" s="510">
        <f t="shared" si="256"/>
        <v>0</v>
      </c>
      <c r="BI192" s="510">
        <f t="shared" si="256"/>
        <v>0</v>
      </c>
      <c r="BJ192" s="510">
        <f t="shared" si="256"/>
        <v>0</v>
      </c>
      <c r="BK192" s="510">
        <f t="shared" si="256"/>
        <v>0</v>
      </c>
      <c r="BL192" s="510">
        <f t="shared" si="256"/>
        <v>0</v>
      </c>
      <c r="BM192" s="510">
        <f t="shared" si="256"/>
        <v>0</v>
      </c>
      <c r="BN192" s="510">
        <f t="shared" si="256"/>
        <v>0</v>
      </c>
      <c r="BO192" s="510">
        <f t="shared" si="256"/>
        <v>0</v>
      </c>
      <c r="BP192" s="510">
        <f t="shared" si="256"/>
        <v>0</v>
      </c>
      <c r="BQ192" s="510">
        <f t="shared" ref="BQ192:BV192" si="257">SUM(BQ74,BQ83,BQ93,BQ103,BQ113,BQ123,BQ133,BQ143,BQ153)</f>
        <v>0</v>
      </c>
      <c r="BR192" s="510">
        <f t="shared" si="257"/>
        <v>0</v>
      </c>
      <c r="BS192" s="510">
        <f t="shared" si="257"/>
        <v>0</v>
      </c>
      <c r="BT192" s="510">
        <f t="shared" si="257"/>
        <v>0</v>
      </c>
      <c r="BU192" s="510">
        <f t="shared" si="257"/>
        <v>0</v>
      </c>
      <c r="BV192" s="510">
        <f t="shared" si="257"/>
        <v>0</v>
      </c>
      <c r="BW192" s="511"/>
    </row>
    <row r="193" spans="2:75" ht="12" customHeight="1" outlineLevel="1">
      <c r="B193" s="875" t="s">
        <v>171</v>
      </c>
      <c r="C193" s="876"/>
      <c r="D193" s="516"/>
      <c r="E193" s="517">
        <f t="shared" ref="E193:AJ193" si="258">SUM(E50,E59,E73,E81,E91,E101,E111,E121,E131,E141,E151)</f>
        <v>0</v>
      </c>
      <c r="F193" s="517">
        <f>SUM(F50,F59,F73,F81,F91,F101,F111,F121,F131,F141,F151)</f>
        <v>0</v>
      </c>
      <c r="G193" s="517">
        <f t="shared" si="258"/>
        <v>0</v>
      </c>
      <c r="H193" s="517">
        <f t="shared" si="258"/>
        <v>0</v>
      </c>
      <c r="I193" s="517">
        <f t="shared" si="258"/>
        <v>0</v>
      </c>
      <c r="J193" s="517">
        <f t="shared" si="258"/>
        <v>0</v>
      </c>
      <c r="K193" s="517">
        <f t="shared" si="258"/>
        <v>0</v>
      </c>
      <c r="L193" s="517">
        <f t="shared" si="258"/>
        <v>0</v>
      </c>
      <c r="M193" s="517">
        <f t="shared" si="258"/>
        <v>0</v>
      </c>
      <c r="N193" s="517">
        <f t="shared" si="258"/>
        <v>0</v>
      </c>
      <c r="O193" s="517">
        <f t="shared" si="258"/>
        <v>0</v>
      </c>
      <c r="P193" s="517">
        <f t="shared" si="258"/>
        <v>0</v>
      </c>
      <c r="Q193" s="517">
        <f t="shared" si="258"/>
        <v>0</v>
      </c>
      <c r="R193" s="517">
        <f t="shared" si="258"/>
        <v>0</v>
      </c>
      <c r="S193" s="517">
        <f t="shared" si="258"/>
        <v>0</v>
      </c>
      <c r="T193" s="517">
        <f t="shared" si="258"/>
        <v>0</v>
      </c>
      <c r="U193" s="517">
        <f t="shared" si="258"/>
        <v>0</v>
      </c>
      <c r="V193" s="517">
        <f t="shared" si="258"/>
        <v>0</v>
      </c>
      <c r="W193" s="517">
        <f t="shared" si="258"/>
        <v>0</v>
      </c>
      <c r="X193" s="517">
        <f t="shared" si="258"/>
        <v>0</v>
      </c>
      <c r="Y193" s="517">
        <f t="shared" si="258"/>
        <v>0</v>
      </c>
      <c r="Z193" s="517">
        <f t="shared" si="258"/>
        <v>0</v>
      </c>
      <c r="AA193" s="517">
        <f t="shared" si="258"/>
        <v>0</v>
      </c>
      <c r="AB193" s="517">
        <f t="shared" si="258"/>
        <v>0</v>
      </c>
      <c r="AC193" s="517">
        <f t="shared" si="258"/>
        <v>0</v>
      </c>
      <c r="AD193" s="517">
        <f t="shared" si="258"/>
        <v>0</v>
      </c>
      <c r="AE193" s="517">
        <f t="shared" si="258"/>
        <v>0</v>
      </c>
      <c r="AF193" s="517">
        <f t="shared" si="258"/>
        <v>0</v>
      </c>
      <c r="AG193" s="517">
        <f t="shared" si="258"/>
        <v>0</v>
      </c>
      <c r="AH193" s="517">
        <f t="shared" si="258"/>
        <v>0</v>
      </c>
      <c r="AI193" s="517">
        <f t="shared" si="258"/>
        <v>0</v>
      </c>
      <c r="AJ193" s="517">
        <f t="shared" si="258"/>
        <v>0</v>
      </c>
      <c r="AK193" s="517">
        <f t="shared" ref="AK193:BP193" si="259">SUM(AK50,AK59,AK73,AK81,AK91,AK101,AK111,AK121,AK131,AK141,AK151)</f>
        <v>0</v>
      </c>
      <c r="AL193" s="517">
        <f t="shared" si="259"/>
        <v>0</v>
      </c>
      <c r="AM193" s="517">
        <f t="shared" si="259"/>
        <v>0</v>
      </c>
      <c r="AN193" s="517">
        <f t="shared" si="259"/>
        <v>0</v>
      </c>
      <c r="AO193" s="517">
        <f t="shared" si="259"/>
        <v>0</v>
      </c>
      <c r="AP193" s="517">
        <f t="shared" si="259"/>
        <v>0</v>
      </c>
      <c r="AQ193" s="517">
        <f t="shared" si="259"/>
        <v>0</v>
      </c>
      <c r="AR193" s="517">
        <f t="shared" si="259"/>
        <v>0</v>
      </c>
      <c r="AS193" s="517">
        <f t="shared" si="259"/>
        <v>0</v>
      </c>
      <c r="AT193" s="517">
        <f t="shared" si="259"/>
        <v>0</v>
      </c>
      <c r="AU193" s="517">
        <f t="shared" si="259"/>
        <v>0</v>
      </c>
      <c r="AV193" s="517">
        <f t="shared" si="259"/>
        <v>0</v>
      </c>
      <c r="AW193" s="517">
        <f t="shared" si="259"/>
        <v>0</v>
      </c>
      <c r="AX193" s="517">
        <f t="shared" si="259"/>
        <v>0</v>
      </c>
      <c r="AY193" s="517">
        <f t="shared" si="259"/>
        <v>0</v>
      </c>
      <c r="AZ193" s="517">
        <f t="shared" si="259"/>
        <v>0</v>
      </c>
      <c r="BA193" s="517">
        <f t="shared" si="259"/>
        <v>0</v>
      </c>
      <c r="BB193" s="517">
        <f t="shared" si="259"/>
        <v>0</v>
      </c>
      <c r="BC193" s="517">
        <f t="shared" si="259"/>
        <v>0</v>
      </c>
      <c r="BD193" s="517">
        <f t="shared" si="259"/>
        <v>0</v>
      </c>
      <c r="BE193" s="517">
        <f t="shared" si="259"/>
        <v>0</v>
      </c>
      <c r="BF193" s="517">
        <f t="shared" si="259"/>
        <v>0</v>
      </c>
      <c r="BG193" s="517">
        <f t="shared" si="259"/>
        <v>0</v>
      </c>
      <c r="BH193" s="517">
        <f t="shared" si="259"/>
        <v>0</v>
      </c>
      <c r="BI193" s="517">
        <f t="shared" si="259"/>
        <v>0</v>
      </c>
      <c r="BJ193" s="517">
        <f t="shared" si="259"/>
        <v>0</v>
      </c>
      <c r="BK193" s="517">
        <f t="shared" si="259"/>
        <v>0</v>
      </c>
      <c r="BL193" s="517">
        <f t="shared" si="259"/>
        <v>0</v>
      </c>
      <c r="BM193" s="517">
        <f t="shared" si="259"/>
        <v>0</v>
      </c>
      <c r="BN193" s="517">
        <f t="shared" si="259"/>
        <v>0</v>
      </c>
      <c r="BO193" s="517">
        <f t="shared" si="259"/>
        <v>0</v>
      </c>
      <c r="BP193" s="517">
        <f t="shared" si="259"/>
        <v>0</v>
      </c>
      <c r="BQ193" s="517">
        <f t="shared" ref="BQ193:BV193" si="260">SUM(BQ50,BQ59,BQ73,BQ81,BQ91,BQ101,BQ111,BQ121,BQ131,BQ141,BQ151)</f>
        <v>0</v>
      </c>
      <c r="BR193" s="517">
        <f t="shared" si="260"/>
        <v>0</v>
      </c>
      <c r="BS193" s="517">
        <f t="shared" si="260"/>
        <v>0</v>
      </c>
      <c r="BT193" s="517">
        <f t="shared" si="260"/>
        <v>0</v>
      </c>
      <c r="BU193" s="517">
        <f t="shared" si="260"/>
        <v>0</v>
      </c>
      <c r="BV193" s="517">
        <f t="shared" si="260"/>
        <v>0</v>
      </c>
      <c r="BW193" s="518"/>
    </row>
    <row r="194" spans="2:75" ht="12" customHeight="1" outlineLevel="1">
      <c r="B194" s="505" t="s">
        <v>172</v>
      </c>
      <c r="C194" s="515"/>
      <c r="D194" s="516"/>
      <c r="E194" s="519" t="str">
        <f t="shared" ref="E194:AJ194" si="261">IF(E193=0,"-",E33/E193)</f>
        <v>-</v>
      </c>
      <c r="F194" s="519" t="str">
        <f t="shared" si="261"/>
        <v>-</v>
      </c>
      <c r="G194" s="519" t="str">
        <f t="shared" si="261"/>
        <v>-</v>
      </c>
      <c r="H194" s="519" t="str">
        <f t="shared" si="261"/>
        <v>-</v>
      </c>
      <c r="I194" s="519" t="str">
        <f t="shared" si="261"/>
        <v>-</v>
      </c>
      <c r="J194" s="519" t="str">
        <f t="shared" si="261"/>
        <v>-</v>
      </c>
      <c r="K194" s="519" t="str">
        <f t="shared" si="261"/>
        <v>-</v>
      </c>
      <c r="L194" s="519" t="str">
        <f t="shared" si="261"/>
        <v>-</v>
      </c>
      <c r="M194" s="519" t="str">
        <f t="shared" si="261"/>
        <v>-</v>
      </c>
      <c r="N194" s="519" t="str">
        <f t="shared" si="261"/>
        <v>-</v>
      </c>
      <c r="O194" s="519" t="str">
        <f t="shared" si="261"/>
        <v>-</v>
      </c>
      <c r="P194" s="519" t="str">
        <f t="shared" si="261"/>
        <v>-</v>
      </c>
      <c r="Q194" s="519" t="str">
        <f t="shared" si="261"/>
        <v>-</v>
      </c>
      <c r="R194" s="519" t="str">
        <f t="shared" si="261"/>
        <v>-</v>
      </c>
      <c r="S194" s="519" t="str">
        <f t="shared" si="261"/>
        <v>-</v>
      </c>
      <c r="T194" s="519" t="str">
        <f t="shared" si="261"/>
        <v>-</v>
      </c>
      <c r="U194" s="519" t="str">
        <f t="shared" si="261"/>
        <v>-</v>
      </c>
      <c r="V194" s="519" t="str">
        <f t="shared" si="261"/>
        <v>-</v>
      </c>
      <c r="W194" s="519" t="str">
        <f t="shared" si="261"/>
        <v>-</v>
      </c>
      <c r="X194" s="519" t="str">
        <f t="shared" si="261"/>
        <v>-</v>
      </c>
      <c r="Y194" s="519" t="str">
        <f t="shared" si="261"/>
        <v>-</v>
      </c>
      <c r="Z194" s="519" t="str">
        <f t="shared" si="261"/>
        <v>-</v>
      </c>
      <c r="AA194" s="519" t="str">
        <f t="shared" si="261"/>
        <v>-</v>
      </c>
      <c r="AB194" s="519" t="str">
        <f t="shared" si="261"/>
        <v>-</v>
      </c>
      <c r="AC194" s="519" t="str">
        <f t="shared" si="261"/>
        <v>-</v>
      </c>
      <c r="AD194" s="519" t="str">
        <f t="shared" si="261"/>
        <v>-</v>
      </c>
      <c r="AE194" s="519" t="str">
        <f t="shared" si="261"/>
        <v>-</v>
      </c>
      <c r="AF194" s="519" t="str">
        <f t="shared" si="261"/>
        <v>-</v>
      </c>
      <c r="AG194" s="519" t="str">
        <f t="shared" si="261"/>
        <v>-</v>
      </c>
      <c r="AH194" s="519" t="str">
        <f t="shared" si="261"/>
        <v>-</v>
      </c>
      <c r="AI194" s="519" t="str">
        <f t="shared" si="261"/>
        <v>-</v>
      </c>
      <c r="AJ194" s="519" t="str">
        <f t="shared" si="261"/>
        <v>-</v>
      </c>
      <c r="AK194" s="519" t="str">
        <f t="shared" ref="AK194:BP194" si="262">IF(AK193=0,"-",AK33/AK193)</f>
        <v>-</v>
      </c>
      <c r="AL194" s="519" t="str">
        <f t="shared" si="262"/>
        <v>-</v>
      </c>
      <c r="AM194" s="519" t="str">
        <f t="shared" si="262"/>
        <v>-</v>
      </c>
      <c r="AN194" s="519" t="str">
        <f t="shared" si="262"/>
        <v>-</v>
      </c>
      <c r="AO194" s="519" t="str">
        <f t="shared" si="262"/>
        <v>-</v>
      </c>
      <c r="AP194" s="519" t="str">
        <f t="shared" si="262"/>
        <v>-</v>
      </c>
      <c r="AQ194" s="519" t="str">
        <f t="shared" si="262"/>
        <v>-</v>
      </c>
      <c r="AR194" s="519" t="str">
        <f t="shared" si="262"/>
        <v>-</v>
      </c>
      <c r="AS194" s="519" t="str">
        <f t="shared" si="262"/>
        <v>-</v>
      </c>
      <c r="AT194" s="519" t="str">
        <f t="shared" si="262"/>
        <v>-</v>
      </c>
      <c r="AU194" s="519" t="str">
        <f t="shared" si="262"/>
        <v>-</v>
      </c>
      <c r="AV194" s="519" t="str">
        <f t="shared" si="262"/>
        <v>-</v>
      </c>
      <c r="AW194" s="519" t="str">
        <f t="shared" si="262"/>
        <v>-</v>
      </c>
      <c r="AX194" s="519" t="str">
        <f t="shared" si="262"/>
        <v>-</v>
      </c>
      <c r="AY194" s="519" t="str">
        <f t="shared" si="262"/>
        <v>-</v>
      </c>
      <c r="AZ194" s="519" t="str">
        <f t="shared" si="262"/>
        <v>-</v>
      </c>
      <c r="BA194" s="519" t="str">
        <f t="shared" si="262"/>
        <v>-</v>
      </c>
      <c r="BB194" s="519" t="str">
        <f t="shared" si="262"/>
        <v>-</v>
      </c>
      <c r="BC194" s="519" t="str">
        <f t="shared" si="262"/>
        <v>-</v>
      </c>
      <c r="BD194" s="519" t="str">
        <f t="shared" si="262"/>
        <v>-</v>
      </c>
      <c r="BE194" s="519" t="str">
        <f t="shared" si="262"/>
        <v>-</v>
      </c>
      <c r="BF194" s="519" t="str">
        <f t="shared" si="262"/>
        <v>-</v>
      </c>
      <c r="BG194" s="519" t="str">
        <f t="shared" si="262"/>
        <v>-</v>
      </c>
      <c r="BH194" s="519" t="str">
        <f t="shared" si="262"/>
        <v>-</v>
      </c>
      <c r="BI194" s="519" t="str">
        <f t="shared" si="262"/>
        <v>-</v>
      </c>
      <c r="BJ194" s="519" t="str">
        <f t="shared" si="262"/>
        <v>-</v>
      </c>
      <c r="BK194" s="519" t="str">
        <f t="shared" si="262"/>
        <v>-</v>
      </c>
      <c r="BL194" s="519" t="str">
        <f t="shared" si="262"/>
        <v>-</v>
      </c>
      <c r="BM194" s="519" t="str">
        <f t="shared" si="262"/>
        <v>-</v>
      </c>
      <c r="BN194" s="519" t="str">
        <f t="shared" si="262"/>
        <v>-</v>
      </c>
      <c r="BO194" s="519" t="str">
        <f t="shared" si="262"/>
        <v>-</v>
      </c>
      <c r="BP194" s="519" t="str">
        <f t="shared" si="262"/>
        <v>-</v>
      </c>
      <c r="BQ194" s="519" t="str">
        <f t="shared" ref="BQ194:BV194" si="263">IF(BQ193=0,"-",BQ33/BQ193)</f>
        <v>-</v>
      </c>
      <c r="BR194" s="519" t="str">
        <f t="shared" si="263"/>
        <v>-</v>
      </c>
      <c r="BS194" s="519" t="str">
        <f t="shared" si="263"/>
        <v>-</v>
      </c>
      <c r="BT194" s="519" t="str">
        <f t="shared" si="263"/>
        <v>-</v>
      </c>
      <c r="BU194" s="519" t="str">
        <f t="shared" si="263"/>
        <v>-</v>
      </c>
      <c r="BV194" s="519" t="str">
        <f t="shared" si="263"/>
        <v>-</v>
      </c>
    </row>
    <row r="195" spans="2:75" ht="12" customHeight="1" outlineLevel="1"/>
    <row r="196" spans="2:75" ht="12" customHeight="1" outlineLevel="1">
      <c r="B196" s="338" t="s">
        <v>391</v>
      </c>
    </row>
    <row r="197" spans="2:75" ht="12" customHeight="1" outlineLevel="1">
      <c r="B197" s="1305" t="s">
        <v>103</v>
      </c>
      <c r="C197" s="505" t="s">
        <v>373</v>
      </c>
      <c r="D197" s="365" t="s">
        <v>278</v>
      </c>
      <c r="E197" s="520" t="str">
        <f t="shared" ref="E197:AJ197" si="264">IF(E185="B11",E17*E42,"")</f>
        <v/>
      </c>
      <c r="F197" s="520" t="str">
        <f t="shared" si="264"/>
        <v/>
      </c>
      <c r="G197" s="520" t="str">
        <f t="shared" si="264"/>
        <v/>
      </c>
      <c r="H197" s="520" t="str">
        <f t="shared" si="264"/>
        <v/>
      </c>
      <c r="I197" s="520" t="str">
        <f t="shared" si="264"/>
        <v/>
      </c>
      <c r="J197" s="520" t="str">
        <f t="shared" si="264"/>
        <v/>
      </c>
      <c r="K197" s="520" t="str">
        <f t="shared" si="264"/>
        <v/>
      </c>
      <c r="L197" s="520" t="str">
        <f t="shared" si="264"/>
        <v/>
      </c>
      <c r="M197" s="520" t="str">
        <f t="shared" si="264"/>
        <v/>
      </c>
      <c r="N197" s="520" t="str">
        <f t="shared" si="264"/>
        <v/>
      </c>
      <c r="O197" s="520" t="str">
        <f t="shared" si="264"/>
        <v/>
      </c>
      <c r="P197" s="520" t="str">
        <f t="shared" si="264"/>
        <v/>
      </c>
      <c r="Q197" s="520" t="str">
        <f t="shared" si="264"/>
        <v/>
      </c>
      <c r="R197" s="520" t="str">
        <f t="shared" si="264"/>
        <v/>
      </c>
      <c r="S197" s="520" t="str">
        <f t="shared" si="264"/>
        <v/>
      </c>
      <c r="T197" s="520" t="str">
        <f t="shared" si="264"/>
        <v/>
      </c>
      <c r="U197" s="520" t="str">
        <f t="shared" si="264"/>
        <v/>
      </c>
      <c r="V197" s="520" t="str">
        <f t="shared" si="264"/>
        <v/>
      </c>
      <c r="W197" s="520" t="str">
        <f t="shared" si="264"/>
        <v/>
      </c>
      <c r="X197" s="520" t="str">
        <f t="shared" si="264"/>
        <v/>
      </c>
      <c r="Y197" s="520" t="str">
        <f t="shared" si="264"/>
        <v/>
      </c>
      <c r="Z197" s="520" t="str">
        <f t="shared" si="264"/>
        <v/>
      </c>
      <c r="AA197" s="520" t="str">
        <f t="shared" si="264"/>
        <v/>
      </c>
      <c r="AB197" s="520" t="str">
        <f t="shared" si="264"/>
        <v/>
      </c>
      <c r="AC197" s="520" t="str">
        <f t="shared" si="264"/>
        <v/>
      </c>
      <c r="AD197" s="520" t="str">
        <f t="shared" si="264"/>
        <v/>
      </c>
      <c r="AE197" s="520" t="str">
        <f t="shared" si="264"/>
        <v/>
      </c>
      <c r="AF197" s="520" t="str">
        <f t="shared" si="264"/>
        <v/>
      </c>
      <c r="AG197" s="520" t="str">
        <f t="shared" si="264"/>
        <v/>
      </c>
      <c r="AH197" s="520" t="str">
        <f t="shared" si="264"/>
        <v/>
      </c>
      <c r="AI197" s="520" t="str">
        <f t="shared" si="264"/>
        <v/>
      </c>
      <c r="AJ197" s="520" t="str">
        <f t="shared" si="264"/>
        <v/>
      </c>
      <c r="AK197" s="520" t="str">
        <f t="shared" ref="AK197:BP197" si="265">IF(AK185="B11",AK17*AK42,"")</f>
        <v/>
      </c>
      <c r="AL197" s="520" t="str">
        <f t="shared" si="265"/>
        <v/>
      </c>
      <c r="AM197" s="520" t="str">
        <f t="shared" si="265"/>
        <v/>
      </c>
      <c r="AN197" s="520" t="str">
        <f t="shared" si="265"/>
        <v/>
      </c>
      <c r="AO197" s="520" t="str">
        <f t="shared" si="265"/>
        <v/>
      </c>
      <c r="AP197" s="520" t="str">
        <f t="shared" si="265"/>
        <v/>
      </c>
      <c r="AQ197" s="520" t="str">
        <f t="shared" si="265"/>
        <v/>
      </c>
      <c r="AR197" s="520" t="str">
        <f t="shared" si="265"/>
        <v/>
      </c>
      <c r="AS197" s="520" t="str">
        <f t="shared" si="265"/>
        <v/>
      </c>
      <c r="AT197" s="520" t="str">
        <f t="shared" si="265"/>
        <v/>
      </c>
      <c r="AU197" s="520" t="str">
        <f t="shared" si="265"/>
        <v/>
      </c>
      <c r="AV197" s="520" t="str">
        <f t="shared" si="265"/>
        <v/>
      </c>
      <c r="AW197" s="520" t="str">
        <f t="shared" si="265"/>
        <v/>
      </c>
      <c r="AX197" s="520" t="str">
        <f t="shared" si="265"/>
        <v/>
      </c>
      <c r="AY197" s="520" t="str">
        <f t="shared" si="265"/>
        <v/>
      </c>
      <c r="AZ197" s="520" t="str">
        <f t="shared" si="265"/>
        <v/>
      </c>
      <c r="BA197" s="520" t="str">
        <f t="shared" si="265"/>
        <v/>
      </c>
      <c r="BB197" s="520" t="str">
        <f t="shared" si="265"/>
        <v/>
      </c>
      <c r="BC197" s="520" t="str">
        <f t="shared" si="265"/>
        <v/>
      </c>
      <c r="BD197" s="520" t="str">
        <f t="shared" si="265"/>
        <v/>
      </c>
      <c r="BE197" s="520" t="str">
        <f t="shared" si="265"/>
        <v/>
      </c>
      <c r="BF197" s="520" t="str">
        <f t="shared" si="265"/>
        <v/>
      </c>
      <c r="BG197" s="520" t="str">
        <f t="shared" si="265"/>
        <v/>
      </c>
      <c r="BH197" s="520" t="str">
        <f t="shared" si="265"/>
        <v/>
      </c>
      <c r="BI197" s="520" t="str">
        <f t="shared" si="265"/>
        <v/>
      </c>
      <c r="BJ197" s="520" t="str">
        <f t="shared" si="265"/>
        <v/>
      </c>
      <c r="BK197" s="520" t="str">
        <f t="shared" si="265"/>
        <v/>
      </c>
      <c r="BL197" s="520" t="str">
        <f t="shared" si="265"/>
        <v/>
      </c>
      <c r="BM197" s="520" t="str">
        <f t="shared" si="265"/>
        <v/>
      </c>
      <c r="BN197" s="520" t="str">
        <f t="shared" si="265"/>
        <v/>
      </c>
      <c r="BO197" s="520" t="str">
        <f t="shared" si="265"/>
        <v/>
      </c>
      <c r="BP197" s="520" t="str">
        <f t="shared" si="265"/>
        <v/>
      </c>
      <c r="BQ197" s="520" t="str">
        <f t="shared" ref="BQ197:BV197" si="266">IF(BQ185="B11",BQ17*BQ42,"")</f>
        <v/>
      </c>
      <c r="BR197" s="520" t="str">
        <f t="shared" si="266"/>
        <v/>
      </c>
      <c r="BS197" s="520" t="str">
        <f t="shared" si="266"/>
        <v/>
      </c>
      <c r="BT197" s="520" t="str">
        <f t="shared" si="266"/>
        <v/>
      </c>
      <c r="BU197" s="520" t="str">
        <f t="shared" si="266"/>
        <v/>
      </c>
      <c r="BV197" s="520" t="str">
        <f t="shared" si="266"/>
        <v/>
      </c>
    </row>
    <row r="198" spans="2:75" ht="12" customHeight="1" outlineLevel="1">
      <c r="B198" s="1306"/>
      <c r="C198" s="505" t="s">
        <v>201</v>
      </c>
      <c r="D198" s="365" t="s">
        <v>278</v>
      </c>
      <c r="E198" s="520" t="str">
        <f t="shared" ref="E198:AJ198" si="267">IF(E185="B12",E17*E42,"")</f>
        <v/>
      </c>
      <c r="F198" s="520" t="str">
        <f t="shared" si="267"/>
        <v/>
      </c>
      <c r="G198" s="520" t="str">
        <f t="shared" si="267"/>
        <v/>
      </c>
      <c r="H198" s="520" t="str">
        <f t="shared" si="267"/>
        <v/>
      </c>
      <c r="I198" s="520" t="str">
        <f t="shared" si="267"/>
        <v/>
      </c>
      <c r="J198" s="520" t="str">
        <f t="shared" si="267"/>
        <v/>
      </c>
      <c r="K198" s="520" t="str">
        <f t="shared" si="267"/>
        <v/>
      </c>
      <c r="L198" s="520" t="str">
        <f t="shared" si="267"/>
        <v/>
      </c>
      <c r="M198" s="520" t="str">
        <f t="shared" si="267"/>
        <v/>
      </c>
      <c r="N198" s="520" t="str">
        <f t="shared" si="267"/>
        <v/>
      </c>
      <c r="O198" s="520" t="str">
        <f t="shared" si="267"/>
        <v/>
      </c>
      <c r="P198" s="520" t="str">
        <f t="shared" si="267"/>
        <v/>
      </c>
      <c r="Q198" s="520" t="str">
        <f t="shared" si="267"/>
        <v/>
      </c>
      <c r="R198" s="520" t="str">
        <f t="shared" si="267"/>
        <v/>
      </c>
      <c r="S198" s="520" t="str">
        <f t="shared" si="267"/>
        <v/>
      </c>
      <c r="T198" s="520" t="str">
        <f t="shared" si="267"/>
        <v/>
      </c>
      <c r="U198" s="520" t="str">
        <f t="shared" si="267"/>
        <v/>
      </c>
      <c r="V198" s="520" t="str">
        <f t="shared" si="267"/>
        <v/>
      </c>
      <c r="W198" s="520" t="str">
        <f t="shared" si="267"/>
        <v/>
      </c>
      <c r="X198" s="520" t="str">
        <f t="shared" si="267"/>
        <v/>
      </c>
      <c r="Y198" s="520" t="str">
        <f t="shared" si="267"/>
        <v/>
      </c>
      <c r="Z198" s="520" t="str">
        <f t="shared" si="267"/>
        <v/>
      </c>
      <c r="AA198" s="520" t="str">
        <f t="shared" si="267"/>
        <v/>
      </c>
      <c r="AB198" s="520" t="str">
        <f t="shared" si="267"/>
        <v/>
      </c>
      <c r="AC198" s="520" t="str">
        <f t="shared" si="267"/>
        <v/>
      </c>
      <c r="AD198" s="520" t="str">
        <f t="shared" si="267"/>
        <v/>
      </c>
      <c r="AE198" s="520" t="str">
        <f t="shared" si="267"/>
        <v/>
      </c>
      <c r="AF198" s="520" t="str">
        <f t="shared" si="267"/>
        <v/>
      </c>
      <c r="AG198" s="520" t="str">
        <f t="shared" si="267"/>
        <v/>
      </c>
      <c r="AH198" s="520" t="str">
        <f t="shared" si="267"/>
        <v/>
      </c>
      <c r="AI198" s="520" t="str">
        <f t="shared" si="267"/>
        <v/>
      </c>
      <c r="AJ198" s="520" t="str">
        <f t="shared" si="267"/>
        <v/>
      </c>
      <c r="AK198" s="520" t="str">
        <f t="shared" ref="AK198:BP198" si="268">IF(AK185="B12",AK17*AK42,"")</f>
        <v/>
      </c>
      <c r="AL198" s="520" t="str">
        <f t="shared" si="268"/>
        <v/>
      </c>
      <c r="AM198" s="520" t="str">
        <f t="shared" si="268"/>
        <v/>
      </c>
      <c r="AN198" s="520" t="str">
        <f t="shared" si="268"/>
        <v/>
      </c>
      <c r="AO198" s="520" t="str">
        <f t="shared" si="268"/>
        <v/>
      </c>
      <c r="AP198" s="520" t="str">
        <f t="shared" si="268"/>
        <v/>
      </c>
      <c r="AQ198" s="520" t="str">
        <f t="shared" si="268"/>
        <v/>
      </c>
      <c r="AR198" s="520" t="str">
        <f t="shared" si="268"/>
        <v/>
      </c>
      <c r="AS198" s="520" t="str">
        <f t="shared" si="268"/>
        <v/>
      </c>
      <c r="AT198" s="520" t="str">
        <f t="shared" si="268"/>
        <v/>
      </c>
      <c r="AU198" s="520" t="str">
        <f t="shared" si="268"/>
        <v/>
      </c>
      <c r="AV198" s="520" t="str">
        <f t="shared" si="268"/>
        <v/>
      </c>
      <c r="AW198" s="520" t="str">
        <f t="shared" si="268"/>
        <v/>
      </c>
      <c r="AX198" s="520" t="str">
        <f t="shared" si="268"/>
        <v/>
      </c>
      <c r="AY198" s="520" t="str">
        <f t="shared" si="268"/>
        <v/>
      </c>
      <c r="AZ198" s="520" t="str">
        <f t="shared" si="268"/>
        <v/>
      </c>
      <c r="BA198" s="520" t="str">
        <f t="shared" si="268"/>
        <v/>
      </c>
      <c r="BB198" s="520" t="str">
        <f t="shared" si="268"/>
        <v/>
      </c>
      <c r="BC198" s="520" t="str">
        <f t="shared" si="268"/>
        <v/>
      </c>
      <c r="BD198" s="520" t="str">
        <f t="shared" si="268"/>
        <v/>
      </c>
      <c r="BE198" s="520" t="str">
        <f t="shared" si="268"/>
        <v/>
      </c>
      <c r="BF198" s="520" t="str">
        <f t="shared" si="268"/>
        <v/>
      </c>
      <c r="BG198" s="520" t="str">
        <f t="shared" si="268"/>
        <v/>
      </c>
      <c r="BH198" s="520" t="str">
        <f t="shared" si="268"/>
        <v/>
      </c>
      <c r="BI198" s="520" t="str">
        <f t="shared" si="268"/>
        <v/>
      </c>
      <c r="BJ198" s="520" t="str">
        <f t="shared" si="268"/>
        <v/>
      </c>
      <c r="BK198" s="520" t="str">
        <f t="shared" si="268"/>
        <v/>
      </c>
      <c r="BL198" s="520" t="str">
        <f t="shared" si="268"/>
        <v/>
      </c>
      <c r="BM198" s="520" t="str">
        <f t="shared" si="268"/>
        <v/>
      </c>
      <c r="BN198" s="520" t="str">
        <f t="shared" si="268"/>
        <v/>
      </c>
      <c r="BO198" s="520" t="str">
        <f t="shared" si="268"/>
        <v/>
      </c>
      <c r="BP198" s="520" t="str">
        <f t="shared" si="268"/>
        <v/>
      </c>
      <c r="BQ198" s="520" t="str">
        <f t="shared" ref="BQ198:BV198" si="269">IF(BQ185="B12",BQ17*BQ42,"")</f>
        <v/>
      </c>
      <c r="BR198" s="520" t="str">
        <f t="shared" si="269"/>
        <v/>
      </c>
      <c r="BS198" s="520" t="str">
        <f t="shared" si="269"/>
        <v/>
      </c>
      <c r="BT198" s="520" t="str">
        <f t="shared" si="269"/>
        <v/>
      </c>
      <c r="BU198" s="520" t="str">
        <f t="shared" si="269"/>
        <v/>
      </c>
      <c r="BV198" s="520" t="str">
        <f t="shared" si="269"/>
        <v/>
      </c>
    </row>
    <row r="199" spans="2:75" ht="12" customHeight="1" outlineLevel="1">
      <c r="B199" s="1306"/>
      <c r="C199" s="505" t="s">
        <v>67</v>
      </c>
      <c r="D199" s="365" t="s">
        <v>278</v>
      </c>
      <c r="E199" s="520" t="str">
        <f>IF(E172="B",SUM(E219:E221),"")</f>
        <v/>
      </c>
      <c r="F199" s="520" t="str">
        <f t="shared" ref="F199:AJ199" si="270">IF(F172="B",SUM(F219:F221),"")</f>
        <v/>
      </c>
      <c r="G199" s="520" t="str">
        <f t="shared" si="270"/>
        <v/>
      </c>
      <c r="H199" s="520" t="str">
        <f t="shared" si="270"/>
        <v/>
      </c>
      <c r="I199" s="520" t="str">
        <f t="shared" si="270"/>
        <v/>
      </c>
      <c r="J199" s="520" t="str">
        <f t="shared" si="270"/>
        <v/>
      </c>
      <c r="K199" s="520" t="str">
        <f t="shared" si="270"/>
        <v/>
      </c>
      <c r="L199" s="520" t="str">
        <f t="shared" si="270"/>
        <v/>
      </c>
      <c r="M199" s="520" t="str">
        <f t="shared" si="270"/>
        <v/>
      </c>
      <c r="N199" s="520" t="str">
        <f t="shared" si="270"/>
        <v/>
      </c>
      <c r="O199" s="520" t="str">
        <f t="shared" si="270"/>
        <v/>
      </c>
      <c r="P199" s="520" t="str">
        <f t="shared" si="270"/>
        <v/>
      </c>
      <c r="Q199" s="520" t="str">
        <f t="shared" si="270"/>
        <v/>
      </c>
      <c r="R199" s="520" t="str">
        <f t="shared" si="270"/>
        <v/>
      </c>
      <c r="S199" s="520" t="str">
        <f t="shared" si="270"/>
        <v/>
      </c>
      <c r="T199" s="520" t="str">
        <f t="shared" si="270"/>
        <v/>
      </c>
      <c r="U199" s="520" t="str">
        <f t="shared" si="270"/>
        <v/>
      </c>
      <c r="V199" s="520" t="str">
        <f t="shared" si="270"/>
        <v/>
      </c>
      <c r="W199" s="520" t="str">
        <f t="shared" si="270"/>
        <v/>
      </c>
      <c r="X199" s="520" t="str">
        <f t="shared" si="270"/>
        <v/>
      </c>
      <c r="Y199" s="520" t="str">
        <f t="shared" si="270"/>
        <v/>
      </c>
      <c r="Z199" s="520" t="str">
        <f t="shared" si="270"/>
        <v/>
      </c>
      <c r="AA199" s="520" t="str">
        <f t="shared" si="270"/>
        <v/>
      </c>
      <c r="AB199" s="520" t="str">
        <f t="shared" si="270"/>
        <v/>
      </c>
      <c r="AC199" s="520" t="str">
        <f t="shared" si="270"/>
        <v/>
      </c>
      <c r="AD199" s="520" t="str">
        <f t="shared" si="270"/>
        <v/>
      </c>
      <c r="AE199" s="520" t="str">
        <f t="shared" si="270"/>
        <v/>
      </c>
      <c r="AF199" s="520" t="str">
        <f t="shared" si="270"/>
        <v/>
      </c>
      <c r="AG199" s="520" t="str">
        <f t="shared" si="270"/>
        <v/>
      </c>
      <c r="AH199" s="520" t="str">
        <f t="shared" si="270"/>
        <v/>
      </c>
      <c r="AI199" s="520" t="str">
        <f t="shared" si="270"/>
        <v/>
      </c>
      <c r="AJ199" s="520" t="str">
        <f t="shared" si="270"/>
        <v/>
      </c>
      <c r="AK199" s="520" t="str">
        <f t="shared" ref="AK199:BP199" si="271">IF(AK172="B",SUM(AK219:AK221),"")</f>
        <v/>
      </c>
      <c r="AL199" s="520" t="str">
        <f t="shared" si="271"/>
        <v/>
      </c>
      <c r="AM199" s="520" t="str">
        <f t="shared" si="271"/>
        <v/>
      </c>
      <c r="AN199" s="520" t="str">
        <f t="shared" si="271"/>
        <v/>
      </c>
      <c r="AO199" s="520" t="str">
        <f t="shared" si="271"/>
        <v/>
      </c>
      <c r="AP199" s="520" t="str">
        <f t="shared" si="271"/>
        <v/>
      </c>
      <c r="AQ199" s="520" t="str">
        <f t="shared" si="271"/>
        <v/>
      </c>
      <c r="AR199" s="520" t="str">
        <f t="shared" si="271"/>
        <v/>
      </c>
      <c r="AS199" s="520" t="str">
        <f t="shared" si="271"/>
        <v/>
      </c>
      <c r="AT199" s="520" t="str">
        <f t="shared" si="271"/>
        <v/>
      </c>
      <c r="AU199" s="520" t="str">
        <f t="shared" si="271"/>
        <v/>
      </c>
      <c r="AV199" s="520" t="str">
        <f t="shared" si="271"/>
        <v/>
      </c>
      <c r="AW199" s="520" t="str">
        <f t="shared" si="271"/>
        <v/>
      </c>
      <c r="AX199" s="520" t="str">
        <f t="shared" si="271"/>
        <v/>
      </c>
      <c r="AY199" s="520" t="str">
        <f t="shared" si="271"/>
        <v/>
      </c>
      <c r="AZ199" s="520" t="str">
        <f t="shared" si="271"/>
        <v/>
      </c>
      <c r="BA199" s="520" t="str">
        <f t="shared" si="271"/>
        <v/>
      </c>
      <c r="BB199" s="520" t="str">
        <f t="shared" si="271"/>
        <v/>
      </c>
      <c r="BC199" s="520" t="str">
        <f t="shared" si="271"/>
        <v/>
      </c>
      <c r="BD199" s="520" t="str">
        <f t="shared" si="271"/>
        <v/>
      </c>
      <c r="BE199" s="520" t="str">
        <f t="shared" si="271"/>
        <v/>
      </c>
      <c r="BF199" s="520" t="str">
        <f t="shared" si="271"/>
        <v/>
      </c>
      <c r="BG199" s="520" t="str">
        <f t="shared" si="271"/>
        <v/>
      </c>
      <c r="BH199" s="520" t="str">
        <f t="shared" si="271"/>
        <v/>
      </c>
      <c r="BI199" s="520" t="str">
        <f t="shared" si="271"/>
        <v/>
      </c>
      <c r="BJ199" s="520" t="str">
        <f t="shared" si="271"/>
        <v/>
      </c>
      <c r="BK199" s="520" t="str">
        <f t="shared" si="271"/>
        <v/>
      </c>
      <c r="BL199" s="520" t="str">
        <f t="shared" si="271"/>
        <v/>
      </c>
      <c r="BM199" s="520" t="str">
        <f t="shared" si="271"/>
        <v/>
      </c>
      <c r="BN199" s="520" t="str">
        <f t="shared" si="271"/>
        <v/>
      </c>
      <c r="BO199" s="520" t="str">
        <f t="shared" si="271"/>
        <v/>
      </c>
      <c r="BP199" s="520" t="str">
        <f t="shared" si="271"/>
        <v/>
      </c>
      <c r="BQ199" s="520" t="str">
        <f t="shared" ref="BQ199:BV199" si="272">IF(BQ172="B",SUM(BQ219:BQ221),"")</f>
        <v/>
      </c>
      <c r="BR199" s="520" t="str">
        <f t="shared" si="272"/>
        <v/>
      </c>
      <c r="BS199" s="520" t="str">
        <f t="shared" si="272"/>
        <v/>
      </c>
      <c r="BT199" s="520" t="str">
        <f t="shared" si="272"/>
        <v/>
      </c>
      <c r="BU199" s="520" t="str">
        <f t="shared" si="272"/>
        <v/>
      </c>
      <c r="BV199" s="520" t="str">
        <f t="shared" si="272"/>
        <v/>
      </c>
    </row>
    <row r="200" spans="2:75" ht="12" customHeight="1" outlineLevel="1">
      <c r="B200" s="1307"/>
      <c r="C200" s="875" t="s">
        <v>65</v>
      </c>
      <c r="D200" s="365" t="s">
        <v>278</v>
      </c>
      <c r="E200" s="520" t="str">
        <f>IF(E172="B",SUM(E222:E231),"")</f>
        <v/>
      </c>
      <c r="F200" s="520" t="str">
        <f t="shared" ref="F200:BQ200" si="273">IF(F172="B",SUM(F222:F231),"")</f>
        <v/>
      </c>
      <c r="G200" s="520" t="str">
        <f t="shared" si="273"/>
        <v/>
      </c>
      <c r="H200" s="520" t="str">
        <f t="shared" si="273"/>
        <v/>
      </c>
      <c r="I200" s="520" t="str">
        <f t="shared" si="273"/>
        <v/>
      </c>
      <c r="J200" s="520" t="str">
        <f t="shared" si="273"/>
        <v/>
      </c>
      <c r="K200" s="520" t="str">
        <f t="shared" si="273"/>
        <v/>
      </c>
      <c r="L200" s="520" t="str">
        <f t="shared" si="273"/>
        <v/>
      </c>
      <c r="M200" s="520" t="str">
        <f t="shared" si="273"/>
        <v/>
      </c>
      <c r="N200" s="520" t="str">
        <f t="shared" si="273"/>
        <v/>
      </c>
      <c r="O200" s="520" t="str">
        <f t="shared" si="273"/>
        <v/>
      </c>
      <c r="P200" s="520" t="str">
        <f t="shared" si="273"/>
        <v/>
      </c>
      <c r="Q200" s="520" t="str">
        <f t="shared" si="273"/>
        <v/>
      </c>
      <c r="R200" s="520" t="str">
        <f t="shared" si="273"/>
        <v/>
      </c>
      <c r="S200" s="520" t="str">
        <f t="shared" si="273"/>
        <v/>
      </c>
      <c r="T200" s="520" t="str">
        <f t="shared" si="273"/>
        <v/>
      </c>
      <c r="U200" s="520" t="str">
        <f t="shared" si="273"/>
        <v/>
      </c>
      <c r="V200" s="520" t="str">
        <f t="shared" si="273"/>
        <v/>
      </c>
      <c r="W200" s="520" t="str">
        <f t="shared" si="273"/>
        <v/>
      </c>
      <c r="X200" s="520" t="str">
        <f t="shared" si="273"/>
        <v/>
      </c>
      <c r="Y200" s="520" t="str">
        <f t="shared" si="273"/>
        <v/>
      </c>
      <c r="Z200" s="520" t="str">
        <f t="shared" si="273"/>
        <v/>
      </c>
      <c r="AA200" s="520" t="str">
        <f t="shared" si="273"/>
        <v/>
      </c>
      <c r="AB200" s="520" t="str">
        <f t="shared" si="273"/>
        <v/>
      </c>
      <c r="AC200" s="520" t="str">
        <f t="shared" si="273"/>
        <v/>
      </c>
      <c r="AD200" s="520" t="str">
        <f t="shared" si="273"/>
        <v/>
      </c>
      <c r="AE200" s="520" t="str">
        <f t="shared" si="273"/>
        <v/>
      </c>
      <c r="AF200" s="520" t="str">
        <f t="shared" si="273"/>
        <v/>
      </c>
      <c r="AG200" s="520" t="str">
        <f t="shared" si="273"/>
        <v/>
      </c>
      <c r="AH200" s="520" t="str">
        <f t="shared" si="273"/>
        <v/>
      </c>
      <c r="AI200" s="520" t="str">
        <f t="shared" si="273"/>
        <v/>
      </c>
      <c r="AJ200" s="520" t="str">
        <f t="shared" si="273"/>
        <v/>
      </c>
      <c r="AK200" s="520" t="str">
        <f t="shared" si="273"/>
        <v/>
      </c>
      <c r="AL200" s="520" t="str">
        <f t="shared" si="273"/>
        <v/>
      </c>
      <c r="AM200" s="520" t="str">
        <f t="shared" si="273"/>
        <v/>
      </c>
      <c r="AN200" s="520" t="str">
        <f t="shared" si="273"/>
        <v/>
      </c>
      <c r="AO200" s="520" t="str">
        <f t="shared" si="273"/>
        <v/>
      </c>
      <c r="AP200" s="520" t="str">
        <f t="shared" si="273"/>
        <v/>
      </c>
      <c r="AQ200" s="520" t="str">
        <f t="shared" si="273"/>
        <v/>
      </c>
      <c r="AR200" s="520" t="str">
        <f t="shared" si="273"/>
        <v/>
      </c>
      <c r="AS200" s="520" t="str">
        <f t="shared" si="273"/>
        <v/>
      </c>
      <c r="AT200" s="520" t="str">
        <f t="shared" si="273"/>
        <v/>
      </c>
      <c r="AU200" s="520" t="str">
        <f t="shared" si="273"/>
        <v/>
      </c>
      <c r="AV200" s="520" t="str">
        <f t="shared" si="273"/>
        <v/>
      </c>
      <c r="AW200" s="520" t="str">
        <f t="shared" si="273"/>
        <v/>
      </c>
      <c r="AX200" s="520" t="str">
        <f t="shared" si="273"/>
        <v/>
      </c>
      <c r="AY200" s="520" t="str">
        <f t="shared" si="273"/>
        <v/>
      </c>
      <c r="AZ200" s="520" t="str">
        <f t="shared" si="273"/>
        <v/>
      </c>
      <c r="BA200" s="520" t="str">
        <f t="shared" si="273"/>
        <v/>
      </c>
      <c r="BB200" s="520" t="str">
        <f t="shared" si="273"/>
        <v/>
      </c>
      <c r="BC200" s="520" t="str">
        <f t="shared" si="273"/>
        <v/>
      </c>
      <c r="BD200" s="520" t="str">
        <f t="shared" si="273"/>
        <v/>
      </c>
      <c r="BE200" s="520" t="str">
        <f t="shared" si="273"/>
        <v/>
      </c>
      <c r="BF200" s="520" t="str">
        <f t="shared" si="273"/>
        <v/>
      </c>
      <c r="BG200" s="520" t="str">
        <f t="shared" si="273"/>
        <v/>
      </c>
      <c r="BH200" s="520" t="str">
        <f t="shared" si="273"/>
        <v/>
      </c>
      <c r="BI200" s="520" t="str">
        <f t="shared" si="273"/>
        <v/>
      </c>
      <c r="BJ200" s="520" t="str">
        <f t="shared" si="273"/>
        <v/>
      </c>
      <c r="BK200" s="520" t="str">
        <f t="shared" si="273"/>
        <v/>
      </c>
      <c r="BL200" s="520" t="str">
        <f t="shared" si="273"/>
        <v/>
      </c>
      <c r="BM200" s="520" t="str">
        <f t="shared" si="273"/>
        <v/>
      </c>
      <c r="BN200" s="520" t="str">
        <f t="shared" si="273"/>
        <v/>
      </c>
      <c r="BO200" s="520" t="str">
        <f t="shared" si="273"/>
        <v/>
      </c>
      <c r="BP200" s="520" t="str">
        <f t="shared" si="273"/>
        <v/>
      </c>
      <c r="BQ200" s="520" t="str">
        <f t="shared" si="273"/>
        <v/>
      </c>
      <c r="BR200" s="520" t="str">
        <f>IF(BR172="B",SUM(BR222:BR231),"")</f>
        <v/>
      </c>
      <c r="BS200" s="520" t="str">
        <f>IF(BS172="B",SUM(BS222:BS231),"")</f>
        <v/>
      </c>
      <c r="BT200" s="520" t="str">
        <f>IF(BT172="B",SUM(BT222:BT231),"")</f>
        <v/>
      </c>
      <c r="BU200" s="520" t="str">
        <f>IF(BU172="B",SUM(BU222:BU231),"")</f>
        <v/>
      </c>
      <c r="BV200" s="520" t="str">
        <f>IF(BV172="B",SUM(BV222:BV231),"")</f>
        <v/>
      </c>
    </row>
    <row r="201" spans="2:75" ht="12" customHeight="1" outlineLevel="1">
      <c r="B201" s="1308" t="s">
        <v>409</v>
      </c>
      <c r="C201" s="505" t="s">
        <v>373</v>
      </c>
      <c r="D201" s="365" t="s">
        <v>278</v>
      </c>
      <c r="E201" s="520" t="str">
        <f>IF(E185="B11",E35*E42,"")</f>
        <v/>
      </c>
      <c r="F201" s="520" t="str">
        <f t="shared" ref="F201:BQ201" si="274">IF(F185="B11",F35*F42,"")</f>
        <v/>
      </c>
      <c r="G201" s="520" t="str">
        <f t="shared" si="274"/>
        <v/>
      </c>
      <c r="H201" s="520" t="str">
        <f t="shared" si="274"/>
        <v/>
      </c>
      <c r="I201" s="520" t="str">
        <f t="shared" si="274"/>
        <v/>
      </c>
      <c r="J201" s="520" t="str">
        <f t="shared" si="274"/>
        <v/>
      </c>
      <c r="K201" s="520" t="str">
        <f t="shared" si="274"/>
        <v/>
      </c>
      <c r="L201" s="520" t="str">
        <f t="shared" si="274"/>
        <v/>
      </c>
      <c r="M201" s="520" t="str">
        <f t="shared" si="274"/>
        <v/>
      </c>
      <c r="N201" s="520" t="str">
        <f t="shared" si="274"/>
        <v/>
      </c>
      <c r="O201" s="520" t="str">
        <f t="shared" si="274"/>
        <v/>
      </c>
      <c r="P201" s="520" t="str">
        <f t="shared" si="274"/>
        <v/>
      </c>
      <c r="Q201" s="520" t="str">
        <f t="shared" si="274"/>
        <v/>
      </c>
      <c r="R201" s="520" t="str">
        <f t="shared" si="274"/>
        <v/>
      </c>
      <c r="S201" s="520" t="str">
        <f t="shared" si="274"/>
        <v/>
      </c>
      <c r="T201" s="520" t="str">
        <f t="shared" si="274"/>
        <v/>
      </c>
      <c r="U201" s="520" t="str">
        <f t="shared" si="274"/>
        <v/>
      </c>
      <c r="V201" s="520" t="str">
        <f t="shared" si="274"/>
        <v/>
      </c>
      <c r="W201" s="520" t="str">
        <f t="shared" si="274"/>
        <v/>
      </c>
      <c r="X201" s="520" t="str">
        <f t="shared" si="274"/>
        <v/>
      </c>
      <c r="Y201" s="520" t="str">
        <f t="shared" si="274"/>
        <v/>
      </c>
      <c r="Z201" s="520" t="str">
        <f t="shared" si="274"/>
        <v/>
      </c>
      <c r="AA201" s="520" t="str">
        <f t="shared" si="274"/>
        <v/>
      </c>
      <c r="AB201" s="520" t="str">
        <f t="shared" si="274"/>
        <v/>
      </c>
      <c r="AC201" s="520" t="str">
        <f t="shared" si="274"/>
        <v/>
      </c>
      <c r="AD201" s="520" t="str">
        <f t="shared" si="274"/>
        <v/>
      </c>
      <c r="AE201" s="520" t="str">
        <f t="shared" si="274"/>
        <v/>
      </c>
      <c r="AF201" s="520" t="str">
        <f t="shared" si="274"/>
        <v/>
      </c>
      <c r="AG201" s="520" t="str">
        <f t="shared" si="274"/>
        <v/>
      </c>
      <c r="AH201" s="520" t="str">
        <f t="shared" si="274"/>
        <v/>
      </c>
      <c r="AI201" s="520" t="str">
        <f t="shared" si="274"/>
        <v/>
      </c>
      <c r="AJ201" s="520" t="str">
        <f t="shared" si="274"/>
        <v/>
      </c>
      <c r="AK201" s="520" t="str">
        <f t="shared" si="274"/>
        <v/>
      </c>
      <c r="AL201" s="520" t="str">
        <f t="shared" si="274"/>
        <v/>
      </c>
      <c r="AM201" s="520" t="str">
        <f t="shared" si="274"/>
        <v/>
      </c>
      <c r="AN201" s="520" t="str">
        <f t="shared" si="274"/>
        <v/>
      </c>
      <c r="AO201" s="520" t="str">
        <f t="shared" si="274"/>
        <v/>
      </c>
      <c r="AP201" s="520" t="str">
        <f t="shared" si="274"/>
        <v/>
      </c>
      <c r="AQ201" s="520" t="str">
        <f t="shared" si="274"/>
        <v/>
      </c>
      <c r="AR201" s="520" t="str">
        <f t="shared" si="274"/>
        <v/>
      </c>
      <c r="AS201" s="520" t="str">
        <f t="shared" si="274"/>
        <v/>
      </c>
      <c r="AT201" s="520" t="str">
        <f t="shared" si="274"/>
        <v/>
      </c>
      <c r="AU201" s="520" t="str">
        <f t="shared" si="274"/>
        <v/>
      </c>
      <c r="AV201" s="520" t="str">
        <f t="shared" si="274"/>
        <v/>
      </c>
      <c r="AW201" s="520" t="str">
        <f t="shared" si="274"/>
        <v/>
      </c>
      <c r="AX201" s="520" t="str">
        <f t="shared" si="274"/>
        <v/>
      </c>
      <c r="AY201" s="520" t="str">
        <f t="shared" si="274"/>
        <v/>
      </c>
      <c r="AZ201" s="520" t="str">
        <f t="shared" si="274"/>
        <v/>
      </c>
      <c r="BA201" s="520" t="str">
        <f t="shared" si="274"/>
        <v/>
      </c>
      <c r="BB201" s="520" t="str">
        <f t="shared" si="274"/>
        <v/>
      </c>
      <c r="BC201" s="520" t="str">
        <f t="shared" si="274"/>
        <v/>
      </c>
      <c r="BD201" s="520" t="str">
        <f t="shared" si="274"/>
        <v/>
      </c>
      <c r="BE201" s="520" t="str">
        <f t="shared" si="274"/>
        <v/>
      </c>
      <c r="BF201" s="520" t="str">
        <f t="shared" si="274"/>
        <v/>
      </c>
      <c r="BG201" s="520" t="str">
        <f t="shared" si="274"/>
        <v/>
      </c>
      <c r="BH201" s="520" t="str">
        <f t="shared" si="274"/>
        <v/>
      </c>
      <c r="BI201" s="520" t="str">
        <f t="shared" si="274"/>
        <v/>
      </c>
      <c r="BJ201" s="520" t="str">
        <f t="shared" si="274"/>
        <v/>
      </c>
      <c r="BK201" s="520" t="str">
        <f t="shared" si="274"/>
        <v/>
      </c>
      <c r="BL201" s="520" t="str">
        <f t="shared" si="274"/>
        <v/>
      </c>
      <c r="BM201" s="520" t="str">
        <f t="shared" si="274"/>
        <v/>
      </c>
      <c r="BN201" s="520" t="str">
        <f t="shared" si="274"/>
        <v/>
      </c>
      <c r="BO201" s="520" t="str">
        <f t="shared" si="274"/>
        <v/>
      </c>
      <c r="BP201" s="520" t="str">
        <f t="shared" si="274"/>
        <v/>
      </c>
      <c r="BQ201" s="520" t="str">
        <f t="shared" si="274"/>
        <v/>
      </c>
      <c r="BR201" s="520" t="str">
        <f t="shared" ref="BR201:BV201" si="275">IF(BR185="B11",BR35*BR42,"")</f>
        <v/>
      </c>
      <c r="BS201" s="520" t="str">
        <f t="shared" si="275"/>
        <v/>
      </c>
      <c r="BT201" s="520" t="str">
        <f t="shared" si="275"/>
        <v/>
      </c>
      <c r="BU201" s="520" t="str">
        <f t="shared" si="275"/>
        <v/>
      </c>
      <c r="BV201" s="520" t="str">
        <f t="shared" si="275"/>
        <v/>
      </c>
    </row>
    <row r="202" spans="2:75" ht="12" customHeight="1" outlineLevel="1">
      <c r="B202" s="1309"/>
      <c r="C202" s="505" t="s">
        <v>201</v>
      </c>
      <c r="D202" s="365" t="s">
        <v>278</v>
      </c>
      <c r="E202" s="520" t="str">
        <f>IF(E185="B12",E35*E42,"")</f>
        <v/>
      </c>
      <c r="F202" s="520" t="str">
        <f t="shared" ref="F202:BQ202" si="276">IF(F185="B12",F35*F42,"")</f>
        <v/>
      </c>
      <c r="G202" s="520" t="str">
        <f t="shared" si="276"/>
        <v/>
      </c>
      <c r="H202" s="520" t="str">
        <f t="shared" si="276"/>
        <v/>
      </c>
      <c r="I202" s="520" t="str">
        <f t="shared" si="276"/>
        <v/>
      </c>
      <c r="J202" s="520" t="str">
        <f t="shared" si="276"/>
        <v/>
      </c>
      <c r="K202" s="520" t="str">
        <f t="shared" si="276"/>
        <v/>
      </c>
      <c r="L202" s="520" t="str">
        <f t="shared" si="276"/>
        <v/>
      </c>
      <c r="M202" s="520" t="str">
        <f t="shared" si="276"/>
        <v/>
      </c>
      <c r="N202" s="520" t="str">
        <f t="shared" si="276"/>
        <v/>
      </c>
      <c r="O202" s="520" t="str">
        <f t="shared" si="276"/>
        <v/>
      </c>
      <c r="P202" s="520" t="str">
        <f t="shared" si="276"/>
        <v/>
      </c>
      <c r="Q202" s="520" t="str">
        <f t="shared" si="276"/>
        <v/>
      </c>
      <c r="R202" s="520" t="str">
        <f t="shared" si="276"/>
        <v/>
      </c>
      <c r="S202" s="520" t="str">
        <f t="shared" si="276"/>
        <v/>
      </c>
      <c r="T202" s="520" t="str">
        <f t="shared" si="276"/>
        <v/>
      </c>
      <c r="U202" s="520" t="str">
        <f t="shared" si="276"/>
        <v/>
      </c>
      <c r="V202" s="520" t="str">
        <f t="shared" si="276"/>
        <v/>
      </c>
      <c r="W202" s="520" t="str">
        <f t="shared" si="276"/>
        <v/>
      </c>
      <c r="X202" s="520" t="str">
        <f t="shared" si="276"/>
        <v/>
      </c>
      <c r="Y202" s="520" t="str">
        <f t="shared" si="276"/>
        <v/>
      </c>
      <c r="Z202" s="520" t="str">
        <f t="shared" si="276"/>
        <v/>
      </c>
      <c r="AA202" s="520" t="str">
        <f t="shared" si="276"/>
        <v/>
      </c>
      <c r="AB202" s="520" t="str">
        <f t="shared" si="276"/>
        <v/>
      </c>
      <c r="AC202" s="520" t="str">
        <f t="shared" si="276"/>
        <v/>
      </c>
      <c r="AD202" s="520" t="str">
        <f t="shared" si="276"/>
        <v/>
      </c>
      <c r="AE202" s="520" t="str">
        <f t="shared" si="276"/>
        <v/>
      </c>
      <c r="AF202" s="520" t="str">
        <f t="shared" si="276"/>
        <v/>
      </c>
      <c r="AG202" s="520" t="str">
        <f t="shared" si="276"/>
        <v/>
      </c>
      <c r="AH202" s="520" t="str">
        <f t="shared" si="276"/>
        <v/>
      </c>
      <c r="AI202" s="520" t="str">
        <f t="shared" si="276"/>
        <v/>
      </c>
      <c r="AJ202" s="520" t="str">
        <f t="shared" si="276"/>
        <v/>
      </c>
      <c r="AK202" s="520" t="str">
        <f t="shared" si="276"/>
        <v/>
      </c>
      <c r="AL202" s="520" t="str">
        <f t="shared" si="276"/>
        <v/>
      </c>
      <c r="AM202" s="520" t="str">
        <f t="shared" si="276"/>
        <v/>
      </c>
      <c r="AN202" s="520" t="str">
        <f t="shared" si="276"/>
        <v/>
      </c>
      <c r="AO202" s="520" t="str">
        <f t="shared" si="276"/>
        <v/>
      </c>
      <c r="AP202" s="520" t="str">
        <f t="shared" si="276"/>
        <v/>
      </c>
      <c r="AQ202" s="520" t="str">
        <f t="shared" si="276"/>
        <v/>
      </c>
      <c r="AR202" s="520" t="str">
        <f t="shared" si="276"/>
        <v/>
      </c>
      <c r="AS202" s="520" t="str">
        <f t="shared" si="276"/>
        <v/>
      </c>
      <c r="AT202" s="520" t="str">
        <f t="shared" si="276"/>
        <v/>
      </c>
      <c r="AU202" s="520" t="str">
        <f t="shared" si="276"/>
        <v/>
      </c>
      <c r="AV202" s="520" t="str">
        <f t="shared" si="276"/>
        <v/>
      </c>
      <c r="AW202" s="520" t="str">
        <f t="shared" si="276"/>
        <v/>
      </c>
      <c r="AX202" s="520" t="str">
        <f t="shared" si="276"/>
        <v/>
      </c>
      <c r="AY202" s="520" t="str">
        <f t="shared" si="276"/>
        <v/>
      </c>
      <c r="AZ202" s="520" t="str">
        <f t="shared" si="276"/>
        <v/>
      </c>
      <c r="BA202" s="520" t="str">
        <f t="shared" si="276"/>
        <v/>
      </c>
      <c r="BB202" s="520" t="str">
        <f t="shared" si="276"/>
        <v/>
      </c>
      <c r="BC202" s="520" t="str">
        <f t="shared" si="276"/>
        <v/>
      </c>
      <c r="BD202" s="520" t="str">
        <f t="shared" si="276"/>
        <v/>
      </c>
      <c r="BE202" s="520" t="str">
        <f t="shared" si="276"/>
        <v/>
      </c>
      <c r="BF202" s="520" t="str">
        <f t="shared" si="276"/>
        <v/>
      </c>
      <c r="BG202" s="520" t="str">
        <f t="shared" si="276"/>
        <v/>
      </c>
      <c r="BH202" s="520" t="str">
        <f t="shared" si="276"/>
        <v/>
      </c>
      <c r="BI202" s="520" t="str">
        <f t="shared" si="276"/>
        <v/>
      </c>
      <c r="BJ202" s="520" t="str">
        <f t="shared" si="276"/>
        <v/>
      </c>
      <c r="BK202" s="520" t="str">
        <f t="shared" si="276"/>
        <v/>
      </c>
      <c r="BL202" s="520" t="str">
        <f t="shared" si="276"/>
        <v/>
      </c>
      <c r="BM202" s="520" t="str">
        <f t="shared" si="276"/>
        <v/>
      </c>
      <c r="BN202" s="520" t="str">
        <f t="shared" si="276"/>
        <v/>
      </c>
      <c r="BO202" s="520" t="str">
        <f t="shared" si="276"/>
        <v/>
      </c>
      <c r="BP202" s="520" t="str">
        <f t="shared" si="276"/>
        <v/>
      </c>
      <c r="BQ202" s="520" t="str">
        <f t="shared" si="276"/>
        <v/>
      </c>
      <c r="BR202" s="520" t="str">
        <f t="shared" ref="BR202:BV202" si="277">IF(BR185="B12",BR35*BR42,"")</f>
        <v/>
      </c>
      <c r="BS202" s="520" t="str">
        <f t="shared" si="277"/>
        <v/>
      </c>
      <c r="BT202" s="520" t="str">
        <f t="shared" si="277"/>
        <v/>
      </c>
      <c r="BU202" s="520" t="str">
        <f t="shared" si="277"/>
        <v/>
      </c>
      <c r="BV202" s="520" t="str">
        <f t="shared" si="277"/>
        <v/>
      </c>
    </row>
    <row r="203" spans="2:75" ht="12" customHeight="1" outlineLevel="1">
      <c r="B203" s="1309"/>
      <c r="C203" s="505" t="s">
        <v>67</v>
      </c>
      <c r="D203" s="365" t="s">
        <v>278</v>
      </c>
      <c r="E203" s="520" t="str">
        <f t="shared" ref="E203:AJ203" si="278">IF(E172="B",E199-SUM(E52,E61,E63),"")</f>
        <v/>
      </c>
      <c r="F203" s="520" t="str">
        <f t="shared" si="278"/>
        <v/>
      </c>
      <c r="G203" s="520" t="str">
        <f t="shared" si="278"/>
        <v/>
      </c>
      <c r="H203" s="520" t="str">
        <f t="shared" si="278"/>
        <v/>
      </c>
      <c r="I203" s="520" t="str">
        <f t="shared" si="278"/>
        <v/>
      </c>
      <c r="J203" s="520" t="str">
        <f t="shared" si="278"/>
        <v/>
      </c>
      <c r="K203" s="520" t="str">
        <f t="shared" si="278"/>
        <v/>
      </c>
      <c r="L203" s="520" t="str">
        <f t="shared" si="278"/>
        <v/>
      </c>
      <c r="M203" s="520" t="str">
        <f t="shared" si="278"/>
        <v/>
      </c>
      <c r="N203" s="520" t="str">
        <f t="shared" si="278"/>
        <v/>
      </c>
      <c r="O203" s="520" t="str">
        <f t="shared" si="278"/>
        <v/>
      </c>
      <c r="P203" s="520" t="str">
        <f t="shared" si="278"/>
        <v/>
      </c>
      <c r="Q203" s="520" t="str">
        <f t="shared" si="278"/>
        <v/>
      </c>
      <c r="R203" s="520" t="str">
        <f t="shared" si="278"/>
        <v/>
      </c>
      <c r="S203" s="520" t="str">
        <f t="shared" si="278"/>
        <v/>
      </c>
      <c r="T203" s="520" t="str">
        <f t="shared" si="278"/>
        <v/>
      </c>
      <c r="U203" s="520" t="str">
        <f t="shared" si="278"/>
        <v/>
      </c>
      <c r="V203" s="520" t="str">
        <f t="shared" si="278"/>
        <v/>
      </c>
      <c r="W203" s="520" t="str">
        <f t="shared" si="278"/>
        <v/>
      </c>
      <c r="X203" s="520" t="str">
        <f t="shared" si="278"/>
        <v/>
      </c>
      <c r="Y203" s="520" t="str">
        <f t="shared" si="278"/>
        <v/>
      </c>
      <c r="Z203" s="520" t="str">
        <f t="shared" si="278"/>
        <v/>
      </c>
      <c r="AA203" s="520" t="str">
        <f t="shared" si="278"/>
        <v/>
      </c>
      <c r="AB203" s="520" t="str">
        <f t="shared" si="278"/>
        <v/>
      </c>
      <c r="AC203" s="520" t="str">
        <f t="shared" si="278"/>
        <v/>
      </c>
      <c r="AD203" s="520" t="str">
        <f t="shared" si="278"/>
        <v/>
      </c>
      <c r="AE203" s="520" t="str">
        <f t="shared" si="278"/>
        <v/>
      </c>
      <c r="AF203" s="520" t="str">
        <f t="shared" si="278"/>
        <v/>
      </c>
      <c r="AG203" s="520" t="str">
        <f t="shared" si="278"/>
        <v/>
      </c>
      <c r="AH203" s="520" t="str">
        <f t="shared" si="278"/>
        <v/>
      </c>
      <c r="AI203" s="520" t="str">
        <f t="shared" si="278"/>
        <v/>
      </c>
      <c r="AJ203" s="520" t="str">
        <f t="shared" si="278"/>
        <v/>
      </c>
      <c r="AK203" s="520" t="str">
        <f t="shared" ref="AK203:BP203" si="279">IF(AK172="B",AK199-SUM(AK52,AK61,AK63),"")</f>
        <v/>
      </c>
      <c r="AL203" s="520" t="str">
        <f t="shared" si="279"/>
        <v/>
      </c>
      <c r="AM203" s="520" t="str">
        <f t="shared" si="279"/>
        <v/>
      </c>
      <c r="AN203" s="520" t="str">
        <f t="shared" si="279"/>
        <v/>
      </c>
      <c r="AO203" s="520" t="str">
        <f t="shared" si="279"/>
        <v/>
      </c>
      <c r="AP203" s="520" t="str">
        <f t="shared" si="279"/>
        <v/>
      </c>
      <c r="AQ203" s="520" t="str">
        <f t="shared" si="279"/>
        <v/>
      </c>
      <c r="AR203" s="520" t="str">
        <f t="shared" si="279"/>
        <v/>
      </c>
      <c r="AS203" s="520" t="str">
        <f t="shared" si="279"/>
        <v/>
      </c>
      <c r="AT203" s="520" t="str">
        <f t="shared" si="279"/>
        <v/>
      </c>
      <c r="AU203" s="520" t="str">
        <f t="shared" si="279"/>
        <v/>
      </c>
      <c r="AV203" s="520" t="str">
        <f t="shared" si="279"/>
        <v/>
      </c>
      <c r="AW203" s="520" t="str">
        <f t="shared" si="279"/>
        <v/>
      </c>
      <c r="AX203" s="520" t="str">
        <f t="shared" si="279"/>
        <v/>
      </c>
      <c r="AY203" s="520" t="str">
        <f t="shared" si="279"/>
        <v/>
      </c>
      <c r="AZ203" s="520" t="str">
        <f t="shared" si="279"/>
        <v/>
      </c>
      <c r="BA203" s="520" t="str">
        <f t="shared" si="279"/>
        <v/>
      </c>
      <c r="BB203" s="520" t="str">
        <f t="shared" si="279"/>
        <v/>
      </c>
      <c r="BC203" s="520" t="str">
        <f t="shared" si="279"/>
        <v/>
      </c>
      <c r="BD203" s="520" t="str">
        <f t="shared" si="279"/>
        <v/>
      </c>
      <c r="BE203" s="520" t="str">
        <f t="shared" si="279"/>
        <v/>
      </c>
      <c r="BF203" s="520" t="str">
        <f t="shared" si="279"/>
        <v/>
      </c>
      <c r="BG203" s="520" t="str">
        <f t="shared" si="279"/>
        <v/>
      </c>
      <c r="BH203" s="520" t="str">
        <f t="shared" si="279"/>
        <v/>
      </c>
      <c r="BI203" s="520" t="str">
        <f t="shared" si="279"/>
        <v/>
      </c>
      <c r="BJ203" s="520" t="str">
        <f t="shared" si="279"/>
        <v/>
      </c>
      <c r="BK203" s="520" t="str">
        <f t="shared" si="279"/>
        <v/>
      </c>
      <c r="BL203" s="520" t="str">
        <f t="shared" si="279"/>
        <v/>
      </c>
      <c r="BM203" s="520" t="str">
        <f t="shared" si="279"/>
        <v/>
      </c>
      <c r="BN203" s="520" t="str">
        <f t="shared" si="279"/>
        <v/>
      </c>
      <c r="BO203" s="520" t="str">
        <f t="shared" si="279"/>
        <v/>
      </c>
      <c r="BP203" s="520" t="str">
        <f t="shared" si="279"/>
        <v/>
      </c>
      <c r="BQ203" s="520" t="str">
        <f t="shared" ref="BQ203:BV203" si="280">IF(BQ172="B",BQ199-SUM(BQ52,BQ61,BQ63),"")</f>
        <v/>
      </c>
      <c r="BR203" s="520" t="str">
        <f t="shared" si="280"/>
        <v/>
      </c>
      <c r="BS203" s="520" t="str">
        <f t="shared" si="280"/>
        <v/>
      </c>
      <c r="BT203" s="520" t="str">
        <f t="shared" si="280"/>
        <v/>
      </c>
      <c r="BU203" s="520" t="str">
        <f t="shared" si="280"/>
        <v/>
      </c>
      <c r="BV203" s="520" t="str">
        <f t="shared" si="280"/>
        <v/>
      </c>
    </row>
    <row r="204" spans="2:75" ht="12" customHeight="1" outlineLevel="1">
      <c r="B204" s="1310"/>
      <c r="C204" s="875" t="s">
        <v>65</v>
      </c>
      <c r="D204" s="365" t="s">
        <v>278</v>
      </c>
      <c r="E204" s="520" t="str">
        <f>IF(E172="B",E200-SUM(E74,E83,E93,E103,E113,E123,E133,E143,E153,E166),"")</f>
        <v/>
      </c>
      <c r="F204" s="520" t="str">
        <f t="shared" ref="F204:AJ204" si="281">IF(F172="B",F200-SUM(F74,F83,F93,F103,F113,F123,F133,F143,F153,F166),"")</f>
        <v/>
      </c>
      <c r="G204" s="520" t="str">
        <f t="shared" si="281"/>
        <v/>
      </c>
      <c r="H204" s="520" t="str">
        <f t="shared" si="281"/>
        <v/>
      </c>
      <c r="I204" s="520" t="str">
        <f t="shared" si="281"/>
        <v/>
      </c>
      <c r="J204" s="520" t="str">
        <f t="shared" si="281"/>
        <v/>
      </c>
      <c r="K204" s="520" t="str">
        <f t="shared" si="281"/>
        <v/>
      </c>
      <c r="L204" s="520" t="str">
        <f t="shared" si="281"/>
        <v/>
      </c>
      <c r="M204" s="520" t="str">
        <f t="shared" si="281"/>
        <v/>
      </c>
      <c r="N204" s="520" t="str">
        <f t="shared" si="281"/>
        <v/>
      </c>
      <c r="O204" s="520" t="str">
        <f t="shared" si="281"/>
        <v/>
      </c>
      <c r="P204" s="520" t="str">
        <f t="shared" si="281"/>
        <v/>
      </c>
      <c r="Q204" s="520" t="str">
        <f t="shared" si="281"/>
        <v/>
      </c>
      <c r="R204" s="520" t="str">
        <f t="shared" si="281"/>
        <v/>
      </c>
      <c r="S204" s="520" t="str">
        <f t="shared" si="281"/>
        <v/>
      </c>
      <c r="T204" s="520" t="str">
        <f t="shared" si="281"/>
        <v/>
      </c>
      <c r="U204" s="520" t="str">
        <f t="shared" si="281"/>
        <v/>
      </c>
      <c r="V204" s="520" t="str">
        <f t="shared" si="281"/>
        <v/>
      </c>
      <c r="W204" s="520" t="str">
        <f t="shared" si="281"/>
        <v/>
      </c>
      <c r="X204" s="520" t="str">
        <f t="shared" si="281"/>
        <v/>
      </c>
      <c r="Y204" s="520" t="str">
        <f t="shared" si="281"/>
        <v/>
      </c>
      <c r="Z204" s="520" t="str">
        <f t="shared" si="281"/>
        <v/>
      </c>
      <c r="AA204" s="520" t="str">
        <f t="shared" si="281"/>
        <v/>
      </c>
      <c r="AB204" s="520" t="str">
        <f t="shared" si="281"/>
        <v/>
      </c>
      <c r="AC204" s="520" t="str">
        <f t="shared" si="281"/>
        <v/>
      </c>
      <c r="AD204" s="520" t="str">
        <f t="shared" si="281"/>
        <v/>
      </c>
      <c r="AE204" s="520" t="str">
        <f t="shared" si="281"/>
        <v/>
      </c>
      <c r="AF204" s="520" t="str">
        <f t="shared" si="281"/>
        <v/>
      </c>
      <c r="AG204" s="520" t="str">
        <f t="shared" si="281"/>
        <v/>
      </c>
      <c r="AH204" s="520" t="str">
        <f t="shared" si="281"/>
        <v/>
      </c>
      <c r="AI204" s="520" t="str">
        <f t="shared" si="281"/>
        <v/>
      </c>
      <c r="AJ204" s="520" t="str">
        <f t="shared" si="281"/>
        <v/>
      </c>
      <c r="AK204" s="520" t="str">
        <f t="shared" ref="AK204:BP204" si="282">IF(AK172="B",AK200-SUM(AK74,AK83,AK93,AK103,AK113,AK123,AK133,AK143,AK153,AK166),"")</f>
        <v/>
      </c>
      <c r="AL204" s="520" t="str">
        <f t="shared" si="282"/>
        <v/>
      </c>
      <c r="AM204" s="520" t="str">
        <f t="shared" si="282"/>
        <v/>
      </c>
      <c r="AN204" s="520" t="str">
        <f t="shared" si="282"/>
        <v/>
      </c>
      <c r="AO204" s="520" t="str">
        <f t="shared" si="282"/>
        <v/>
      </c>
      <c r="AP204" s="520" t="str">
        <f t="shared" si="282"/>
        <v/>
      </c>
      <c r="AQ204" s="520" t="str">
        <f t="shared" si="282"/>
        <v/>
      </c>
      <c r="AR204" s="520" t="str">
        <f t="shared" si="282"/>
        <v/>
      </c>
      <c r="AS204" s="520" t="str">
        <f t="shared" si="282"/>
        <v/>
      </c>
      <c r="AT204" s="520" t="str">
        <f t="shared" si="282"/>
        <v/>
      </c>
      <c r="AU204" s="520" t="str">
        <f t="shared" si="282"/>
        <v/>
      </c>
      <c r="AV204" s="520" t="str">
        <f t="shared" si="282"/>
        <v/>
      </c>
      <c r="AW204" s="520" t="str">
        <f t="shared" si="282"/>
        <v/>
      </c>
      <c r="AX204" s="520" t="str">
        <f t="shared" si="282"/>
        <v/>
      </c>
      <c r="AY204" s="520" t="str">
        <f t="shared" si="282"/>
        <v/>
      </c>
      <c r="AZ204" s="520" t="str">
        <f t="shared" si="282"/>
        <v/>
      </c>
      <c r="BA204" s="520" t="str">
        <f t="shared" si="282"/>
        <v/>
      </c>
      <c r="BB204" s="520" t="str">
        <f t="shared" si="282"/>
        <v/>
      </c>
      <c r="BC204" s="520" t="str">
        <f t="shared" si="282"/>
        <v/>
      </c>
      <c r="BD204" s="520" t="str">
        <f t="shared" si="282"/>
        <v/>
      </c>
      <c r="BE204" s="520" t="str">
        <f t="shared" si="282"/>
        <v/>
      </c>
      <c r="BF204" s="520" t="str">
        <f t="shared" si="282"/>
        <v/>
      </c>
      <c r="BG204" s="520" t="str">
        <f t="shared" si="282"/>
        <v/>
      </c>
      <c r="BH204" s="520" t="str">
        <f t="shared" si="282"/>
        <v/>
      </c>
      <c r="BI204" s="520" t="str">
        <f t="shared" si="282"/>
        <v/>
      </c>
      <c r="BJ204" s="520" t="str">
        <f t="shared" si="282"/>
        <v/>
      </c>
      <c r="BK204" s="520" t="str">
        <f t="shared" si="282"/>
        <v/>
      </c>
      <c r="BL204" s="520" t="str">
        <f t="shared" si="282"/>
        <v/>
      </c>
      <c r="BM204" s="520" t="str">
        <f t="shared" si="282"/>
        <v/>
      </c>
      <c r="BN204" s="520" t="str">
        <f t="shared" si="282"/>
        <v/>
      </c>
      <c r="BO204" s="520" t="str">
        <f t="shared" si="282"/>
        <v/>
      </c>
      <c r="BP204" s="520" t="str">
        <f t="shared" si="282"/>
        <v/>
      </c>
      <c r="BQ204" s="520" t="str">
        <f t="shared" ref="BQ204:BV204" si="283">IF(BQ172="B",BQ200-SUM(BQ74,BQ83,BQ93,BQ103,BQ113,BQ123,BQ133,BQ143,BQ153,BQ166),"")</f>
        <v/>
      </c>
      <c r="BR204" s="520" t="str">
        <f t="shared" si="283"/>
        <v/>
      </c>
      <c r="BS204" s="520" t="str">
        <f t="shared" si="283"/>
        <v/>
      </c>
      <c r="BT204" s="520" t="str">
        <f t="shared" si="283"/>
        <v/>
      </c>
      <c r="BU204" s="520" t="str">
        <f t="shared" si="283"/>
        <v/>
      </c>
      <c r="BV204" s="520" t="str">
        <f t="shared" si="283"/>
        <v/>
      </c>
    </row>
    <row r="205" spans="2:75" ht="12" customHeight="1" outlineLevel="1">
      <c r="B205" s="1296" t="s">
        <v>277</v>
      </c>
      <c r="C205" s="1297"/>
      <c r="D205" s="365" t="s">
        <v>279</v>
      </c>
      <c r="E205" s="521">
        <f t="shared" ref="E205:AJ205" si="284">IF(OR(E171=0,E171="-"),0,E171/(E17-E35))</f>
        <v>0</v>
      </c>
      <c r="F205" s="521">
        <f t="shared" si="284"/>
        <v>0</v>
      </c>
      <c r="G205" s="521">
        <f t="shared" si="284"/>
        <v>0</v>
      </c>
      <c r="H205" s="521">
        <f t="shared" si="284"/>
        <v>0</v>
      </c>
      <c r="I205" s="521">
        <f t="shared" si="284"/>
        <v>0</v>
      </c>
      <c r="J205" s="521">
        <f t="shared" si="284"/>
        <v>0</v>
      </c>
      <c r="K205" s="521">
        <f t="shared" si="284"/>
        <v>0</v>
      </c>
      <c r="L205" s="521">
        <f t="shared" si="284"/>
        <v>0</v>
      </c>
      <c r="M205" s="521">
        <f t="shared" si="284"/>
        <v>0</v>
      </c>
      <c r="N205" s="521">
        <f t="shared" si="284"/>
        <v>0</v>
      </c>
      <c r="O205" s="521">
        <f t="shared" si="284"/>
        <v>0</v>
      </c>
      <c r="P205" s="521">
        <f t="shared" si="284"/>
        <v>0</v>
      </c>
      <c r="Q205" s="521">
        <f t="shared" si="284"/>
        <v>0</v>
      </c>
      <c r="R205" s="521">
        <f t="shared" si="284"/>
        <v>0</v>
      </c>
      <c r="S205" s="521">
        <f t="shared" si="284"/>
        <v>0</v>
      </c>
      <c r="T205" s="521">
        <f t="shared" si="284"/>
        <v>0</v>
      </c>
      <c r="U205" s="521">
        <f t="shared" si="284"/>
        <v>0</v>
      </c>
      <c r="V205" s="521">
        <f t="shared" si="284"/>
        <v>0</v>
      </c>
      <c r="W205" s="521">
        <f t="shared" si="284"/>
        <v>0</v>
      </c>
      <c r="X205" s="521">
        <f t="shared" si="284"/>
        <v>0</v>
      </c>
      <c r="Y205" s="521">
        <f t="shared" si="284"/>
        <v>0</v>
      </c>
      <c r="Z205" s="521">
        <f t="shared" si="284"/>
        <v>0</v>
      </c>
      <c r="AA205" s="521">
        <f t="shared" si="284"/>
        <v>0</v>
      </c>
      <c r="AB205" s="521">
        <f t="shared" si="284"/>
        <v>0</v>
      </c>
      <c r="AC205" s="521">
        <f t="shared" si="284"/>
        <v>0</v>
      </c>
      <c r="AD205" s="521">
        <f t="shared" si="284"/>
        <v>0</v>
      </c>
      <c r="AE205" s="521">
        <f t="shared" si="284"/>
        <v>0</v>
      </c>
      <c r="AF205" s="521">
        <f t="shared" si="284"/>
        <v>0</v>
      </c>
      <c r="AG205" s="521">
        <f t="shared" si="284"/>
        <v>0</v>
      </c>
      <c r="AH205" s="521">
        <f t="shared" si="284"/>
        <v>0</v>
      </c>
      <c r="AI205" s="521">
        <f t="shared" si="284"/>
        <v>0</v>
      </c>
      <c r="AJ205" s="521">
        <f t="shared" si="284"/>
        <v>0</v>
      </c>
      <c r="AK205" s="521">
        <f t="shared" ref="AK205:BP205" si="285">IF(OR(AK171=0,AK171="-"),0,AK171/(AK17-AK35))</f>
        <v>0</v>
      </c>
      <c r="AL205" s="521">
        <f t="shared" si="285"/>
        <v>0</v>
      </c>
      <c r="AM205" s="521">
        <f t="shared" si="285"/>
        <v>0</v>
      </c>
      <c r="AN205" s="521">
        <f t="shared" si="285"/>
        <v>0</v>
      </c>
      <c r="AO205" s="521">
        <f t="shared" si="285"/>
        <v>0</v>
      </c>
      <c r="AP205" s="521">
        <f t="shared" si="285"/>
        <v>0</v>
      </c>
      <c r="AQ205" s="521">
        <f t="shared" si="285"/>
        <v>0</v>
      </c>
      <c r="AR205" s="521">
        <f t="shared" si="285"/>
        <v>0</v>
      </c>
      <c r="AS205" s="521">
        <f t="shared" si="285"/>
        <v>0</v>
      </c>
      <c r="AT205" s="521">
        <f t="shared" si="285"/>
        <v>0</v>
      </c>
      <c r="AU205" s="521">
        <f t="shared" si="285"/>
        <v>0</v>
      </c>
      <c r="AV205" s="521">
        <f t="shared" si="285"/>
        <v>0</v>
      </c>
      <c r="AW205" s="521">
        <f t="shared" si="285"/>
        <v>0</v>
      </c>
      <c r="AX205" s="521">
        <f t="shared" si="285"/>
        <v>0</v>
      </c>
      <c r="AY205" s="521">
        <f t="shared" si="285"/>
        <v>0</v>
      </c>
      <c r="AZ205" s="521">
        <f t="shared" si="285"/>
        <v>0</v>
      </c>
      <c r="BA205" s="521">
        <f t="shared" si="285"/>
        <v>0</v>
      </c>
      <c r="BB205" s="521">
        <f t="shared" si="285"/>
        <v>0</v>
      </c>
      <c r="BC205" s="521">
        <f t="shared" si="285"/>
        <v>0</v>
      </c>
      <c r="BD205" s="521">
        <f t="shared" si="285"/>
        <v>0</v>
      </c>
      <c r="BE205" s="521">
        <f t="shared" si="285"/>
        <v>0</v>
      </c>
      <c r="BF205" s="521">
        <f t="shared" si="285"/>
        <v>0</v>
      </c>
      <c r="BG205" s="521">
        <f t="shared" si="285"/>
        <v>0</v>
      </c>
      <c r="BH205" s="521">
        <f t="shared" si="285"/>
        <v>0</v>
      </c>
      <c r="BI205" s="521">
        <f t="shared" si="285"/>
        <v>0</v>
      </c>
      <c r="BJ205" s="521">
        <f t="shared" si="285"/>
        <v>0</v>
      </c>
      <c r="BK205" s="521">
        <f t="shared" si="285"/>
        <v>0</v>
      </c>
      <c r="BL205" s="521">
        <f t="shared" si="285"/>
        <v>0</v>
      </c>
      <c r="BM205" s="521">
        <f t="shared" si="285"/>
        <v>0</v>
      </c>
      <c r="BN205" s="521">
        <f t="shared" si="285"/>
        <v>0</v>
      </c>
      <c r="BO205" s="521">
        <f t="shared" si="285"/>
        <v>0</v>
      </c>
      <c r="BP205" s="521">
        <f t="shared" si="285"/>
        <v>0</v>
      </c>
      <c r="BQ205" s="521">
        <f t="shared" ref="BQ205:BV205" si="286">IF(OR(BQ171=0,BQ171="-"),0,BQ171/(BQ17-BQ35))</f>
        <v>0</v>
      </c>
      <c r="BR205" s="521">
        <f t="shared" si="286"/>
        <v>0</v>
      </c>
      <c r="BS205" s="521">
        <f t="shared" si="286"/>
        <v>0</v>
      </c>
      <c r="BT205" s="521">
        <f t="shared" si="286"/>
        <v>0</v>
      </c>
      <c r="BU205" s="521">
        <f t="shared" si="286"/>
        <v>0</v>
      </c>
      <c r="BV205" s="521">
        <f t="shared" si="286"/>
        <v>0</v>
      </c>
    </row>
    <row r="207" spans="2:75" ht="12" customHeight="1" outlineLevel="1">
      <c r="B207" s="338" t="s">
        <v>390</v>
      </c>
    </row>
    <row r="208" spans="2:75" ht="12" customHeight="1" outlineLevel="1">
      <c r="B208" s="1305" t="s">
        <v>103</v>
      </c>
      <c r="C208" s="505" t="s">
        <v>373</v>
      </c>
      <c r="D208" s="365" t="s">
        <v>278</v>
      </c>
      <c r="E208" s="520" t="str">
        <f t="shared" ref="E208:AJ208" si="287">IF(E185="C11",E17*E42,"")</f>
        <v/>
      </c>
      <c r="F208" s="520" t="str">
        <f t="shared" si="287"/>
        <v/>
      </c>
      <c r="G208" s="520" t="str">
        <f t="shared" si="287"/>
        <v/>
      </c>
      <c r="H208" s="520" t="str">
        <f t="shared" si="287"/>
        <v/>
      </c>
      <c r="I208" s="520" t="str">
        <f t="shared" si="287"/>
        <v/>
      </c>
      <c r="J208" s="520" t="str">
        <f t="shared" si="287"/>
        <v/>
      </c>
      <c r="K208" s="520" t="str">
        <f t="shared" si="287"/>
        <v/>
      </c>
      <c r="L208" s="520" t="str">
        <f t="shared" si="287"/>
        <v/>
      </c>
      <c r="M208" s="520" t="str">
        <f t="shared" si="287"/>
        <v/>
      </c>
      <c r="N208" s="520" t="str">
        <f t="shared" si="287"/>
        <v/>
      </c>
      <c r="O208" s="520" t="str">
        <f t="shared" si="287"/>
        <v/>
      </c>
      <c r="P208" s="520" t="str">
        <f t="shared" si="287"/>
        <v/>
      </c>
      <c r="Q208" s="520" t="str">
        <f t="shared" si="287"/>
        <v/>
      </c>
      <c r="R208" s="520" t="str">
        <f t="shared" si="287"/>
        <v/>
      </c>
      <c r="S208" s="520" t="str">
        <f t="shared" si="287"/>
        <v/>
      </c>
      <c r="T208" s="520" t="str">
        <f t="shared" si="287"/>
        <v/>
      </c>
      <c r="U208" s="520" t="str">
        <f t="shared" si="287"/>
        <v/>
      </c>
      <c r="V208" s="520" t="str">
        <f t="shared" si="287"/>
        <v/>
      </c>
      <c r="W208" s="520" t="str">
        <f t="shared" si="287"/>
        <v/>
      </c>
      <c r="X208" s="520" t="str">
        <f t="shared" si="287"/>
        <v/>
      </c>
      <c r="Y208" s="520" t="str">
        <f t="shared" si="287"/>
        <v/>
      </c>
      <c r="Z208" s="520" t="str">
        <f t="shared" si="287"/>
        <v/>
      </c>
      <c r="AA208" s="520" t="str">
        <f t="shared" si="287"/>
        <v/>
      </c>
      <c r="AB208" s="520" t="str">
        <f t="shared" si="287"/>
        <v/>
      </c>
      <c r="AC208" s="520" t="str">
        <f t="shared" si="287"/>
        <v/>
      </c>
      <c r="AD208" s="520" t="str">
        <f t="shared" si="287"/>
        <v/>
      </c>
      <c r="AE208" s="520" t="str">
        <f t="shared" si="287"/>
        <v/>
      </c>
      <c r="AF208" s="520" t="str">
        <f t="shared" si="287"/>
        <v/>
      </c>
      <c r="AG208" s="520" t="str">
        <f t="shared" si="287"/>
        <v/>
      </c>
      <c r="AH208" s="520" t="str">
        <f t="shared" si="287"/>
        <v/>
      </c>
      <c r="AI208" s="520" t="str">
        <f t="shared" si="287"/>
        <v/>
      </c>
      <c r="AJ208" s="520" t="str">
        <f t="shared" si="287"/>
        <v/>
      </c>
      <c r="AK208" s="520" t="str">
        <f t="shared" ref="AK208:BP208" si="288">IF(AK185="C11",AK17*AK42,"")</f>
        <v/>
      </c>
      <c r="AL208" s="520" t="str">
        <f t="shared" si="288"/>
        <v/>
      </c>
      <c r="AM208" s="520" t="str">
        <f t="shared" si="288"/>
        <v/>
      </c>
      <c r="AN208" s="520" t="str">
        <f t="shared" si="288"/>
        <v/>
      </c>
      <c r="AO208" s="520" t="str">
        <f t="shared" si="288"/>
        <v/>
      </c>
      <c r="AP208" s="520" t="str">
        <f t="shared" si="288"/>
        <v/>
      </c>
      <c r="AQ208" s="520" t="str">
        <f t="shared" si="288"/>
        <v/>
      </c>
      <c r="AR208" s="520" t="str">
        <f t="shared" si="288"/>
        <v/>
      </c>
      <c r="AS208" s="520" t="str">
        <f t="shared" si="288"/>
        <v/>
      </c>
      <c r="AT208" s="520" t="str">
        <f t="shared" si="288"/>
        <v/>
      </c>
      <c r="AU208" s="520" t="str">
        <f t="shared" si="288"/>
        <v/>
      </c>
      <c r="AV208" s="520" t="str">
        <f t="shared" si="288"/>
        <v/>
      </c>
      <c r="AW208" s="520" t="str">
        <f t="shared" si="288"/>
        <v/>
      </c>
      <c r="AX208" s="520" t="str">
        <f t="shared" si="288"/>
        <v/>
      </c>
      <c r="AY208" s="520" t="str">
        <f t="shared" si="288"/>
        <v/>
      </c>
      <c r="AZ208" s="520" t="str">
        <f t="shared" si="288"/>
        <v/>
      </c>
      <c r="BA208" s="520" t="str">
        <f t="shared" si="288"/>
        <v/>
      </c>
      <c r="BB208" s="520" t="str">
        <f t="shared" si="288"/>
        <v/>
      </c>
      <c r="BC208" s="520" t="str">
        <f t="shared" si="288"/>
        <v/>
      </c>
      <c r="BD208" s="520" t="str">
        <f t="shared" si="288"/>
        <v/>
      </c>
      <c r="BE208" s="520" t="str">
        <f t="shared" si="288"/>
        <v/>
      </c>
      <c r="BF208" s="520" t="str">
        <f t="shared" si="288"/>
        <v/>
      </c>
      <c r="BG208" s="520" t="str">
        <f t="shared" si="288"/>
        <v/>
      </c>
      <c r="BH208" s="520" t="str">
        <f t="shared" si="288"/>
        <v/>
      </c>
      <c r="BI208" s="520" t="str">
        <f t="shared" si="288"/>
        <v/>
      </c>
      <c r="BJ208" s="520" t="str">
        <f t="shared" si="288"/>
        <v/>
      </c>
      <c r="BK208" s="520" t="str">
        <f t="shared" si="288"/>
        <v/>
      </c>
      <c r="BL208" s="520" t="str">
        <f t="shared" si="288"/>
        <v/>
      </c>
      <c r="BM208" s="520" t="str">
        <f t="shared" si="288"/>
        <v/>
      </c>
      <c r="BN208" s="520" t="str">
        <f t="shared" si="288"/>
        <v/>
      </c>
      <c r="BO208" s="520" t="str">
        <f t="shared" si="288"/>
        <v/>
      </c>
      <c r="BP208" s="520" t="str">
        <f t="shared" si="288"/>
        <v/>
      </c>
      <c r="BQ208" s="520" t="str">
        <f t="shared" ref="BQ208:BV208" si="289">IF(BQ185="C11",BQ17*BQ42,"")</f>
        <v/>
      </c>
      <c r="BR208" s="520" t="str">
        <f t="shared" si="289"/>
        <v/>
      </c>
      <c r="BS208" s="520" t="str">
        <f t="shared" si="289"/>
        <v/>
      </c>
      <c r="BT208" s="520" t="str">
        <f t="shared" si="289"/>
        <v/>
      </c>
      <c r="BU208" s="520" t="str">
        <f t="shared" si="289"/>
        <v/>
      </c>
      <c r="BV208" s="520" t="str">
        <f t="shared" si="289"/>
        <v/>
      </c>
    </row>
    <row r="209" spans="2:74" ht="12" customHeight="1" outlineLevel="1">
      <c r="B209" s="1306"/>
      <c r="C209" s="505" t="s">
        <v>201</v>
      </c>
      <c r="D209" s="365" t="s">
        <v>278</v>
      </c>
      <c r="E209" s="520" t="str">
        <f t="shared" ref="E209:AJ209" si="290">IF(E185="C12",E17*E42,"")</f>
        <v/>
      </c>
      <c r="F209" s="520" t="str">
        <f t="shared" si="290"/>
        <v/>
      </c>
      <c r="G209" s="520" t="str">
        <f t="shared" si="290"/>
        <v/>
      </c>
      <c r="H209" s="520" t="str">
        <f t="shared" si="290"/>
        <v/>
      </c>
      <c r="I209" s="520" t="str">
        <f t="shared" si="290"/>
        <v/>
      </c>
      <c r="J209" s="520" t="str">
        <f t="shared" si="290"/>
        <v/>
      </c>
      <c r="K209" s="520" t="str">
        <f t="shared" si="290"/>
        <v/>
      </c>
      <c r="L209" s="520" t="str">
        <f t="shared" si="290"/>
        <v/>
      </c>
      <c r="M209" s="520" t="str">
        <f t="shared" si="290"/>
        <v/>
      </c>
      <c r="N209" s="520" t="str">
        <f t="shared" si="290"/>
        <v/>
      </c>
      <c r="O209" s="520" t="str">
        <f t="shared" si="290"/>
        <v/>
      </c>
      <c r="P209" s="520" t="str">
        <f t="shared" si="290"/>
        <v/>
      </c>
      <c r="Q209" s="520" t="str">
        <f t="shared" si="290"/>
        <v/>
      </c>
      <c r="R209" s="520" t="str">
        <f t="shared" si="290"/>
        <v/>
      </c>
      <c r="S209" s="520" t="str">
        <f t="shared" si="290"/>
        <v/>
      </c>
      <c r="T209" s="520" t="str">
        <f t="shared" si="290"/>
        <v/>
      </c>
      <c r="U209" s="520" t="str">
        <f t="shared" si="290"/>
        <v/>
      </c>
      <c r="V209" s="520" t="str">
        <f t="shared" si="290"/>
        <v/>
      </c>
      <c r="W209" s="520" t="str">
        <f t="shared" si="290"/>
        <v/>
      </c>
      <c r="X209" s="520" t="str">
        <f t="shared" si="290"/>
        <v/>
      </c>
      <c r="Y209" s="520" t="str">
        <f t="shared" si="290"/>
        <v/>
      </c>
      <c r="Z209" s="520" t="str">
        <f t="shared" si="290"/>
        <v/>
      </c>
      <c r="AA209" s="520" t="str">
        <f t="shared" si="290"/>
        <v/>
      </c>
      <c r="AB209" s="520" t="str">
        <f t="shared" si="290"/>
        <v/>
      </c>
      <c r="AC209" s="520" t="str">
        <f t="shared" si="290"/>
        <v/>
      </c>
      <c r="AD209" s="520" t="str">
        <f t="shared" si="290"/>
        <v/>
      </c>
      <c r="AE209" s="520" t="str">
        <f t="shared" si="290"/>
        <v/>
      </c>
      <c r="AF209" s="520" t="str">
        <f t="shared" si="290"/>
        <v/>
      </c>
      <c r="AG209" s="520" t="str">
        <f t="shared" si="290"/>
        <v/>
      </c>
      <c r="AH209" s="520" t="str">
        <f t="shared" si="290"/>
        <v/>
      </c>
      <c r="AI209" s="520" t="str">
        <f t="shared" si="290"/>
        <v/>
      </c>
      <c r="AJ209" s="520" t="str">
        <f t="shared" si="290"/>
        <v/>
      </c>
      <c r="AK209" s="520" t="str">
        <f t="shared" ref="AK209:BP209" si="291">IF(AK185="C12",AK17*AK42,"")</f>
        <v/>
      </c>
      <c r="AL209" s="520" t="str">
        <f t="shared" si="291"/>
        <v/>
      </c>
      <c r="AM209" s="520" t="str">
        <f t="shared" si="291"/>
        <v/>
      </c>
      <c r="AN209" s="520" t="str">
        <f t="shared" si="291"/>
        <v/>
      </c>
      <c r="AO209" s="520" t="str">
        <f t="shared" si="291"/>
        <v/>
      </c>
      <c r="AP209" s="520" t="str">
        <f t="shared" si="291"/>
        <v/>
      </c>
      <c r="AQ209" s="520" t="str">
        <f t="shared" si="291"/>
        <v/>
      </c>
      <c r="AR209" s="520" t="str">
        <f t="shared" si="291"/>
        <v/>
      </c>
      <c r="AS209" s="520" t="str">
        <f t="shared" si="291"/>
        <v/>
      </c>
      <c r="AT209" s="520" t="str">
        <f t="shared" si="291"/>
        <v/>
      </c>
      <c r="AU209" s="520" t="str">
        <f t="shared" si="291"/>
        <v/>
      </c>
      <c r="AV209" s="520" t="str">
        <f t="shared" si="291"/>
        <v/>
      </c>
      <c r="AW209" s="520" t="str">
        <f t="shared" si="291"/>
        <v/>
      </c>
      <c r="AX209" s="520" t="str">
        <f t="shared" si="291"/>
        <v/>
      </c>
      <c r="AY209" s="520" t="str">
        <f t="shared" si="291"/>
        <v/>
      </c>
      <c r="AZ209" s="520" t="str">
        <f t="shared" si="291"/>
        <v/>
      </c>
      <c r="BA209" s="520" t="str">
        <f t="shared" si="291"/>
        <v/>
      </c>
      <c r="BB209" s="520" t="str">
        <f t="shared" si="291"/>
        <v/>
      </c>
      <c r="BC209" s="520" t="str">
        <f t="shared" si="291"/>
        <v/>
      </c>
      <c r="BD209" s="520" t="str">
        <f t="shared" si="291"/>
        <v/>
      </c>
      <c r="BE209" s="520" t="str">
        <f t="shared" si="291"/>
        <v/>
      </c>
      <c r="BF209" s="520" t="str">
        <f t="shared" si="291"/>
        <v/>
      </c>
      <c r="BG209" s="520" t="str">
        <f t="shared" si="291"/>
        <v/>
      </c>
      <c r="BH209" s="520" t="str">
        <f t="shared" si="291"/>
        <v/>
      </c>
      <c r="BI209" s="520" t="str">
        <f t="shared" si="291"/>
        <v/>
      </c>
      <c r="BJ209" s="520" t="str">
        <f t="shared" si="291"/>
        <v/>
      </c>
      <c r="BK209" s="520" t="str">
        <f t="shared" si="291"/>
        <v/>
      </c>
      <c r="BL209" s="520" t="str">
        <f t="shared" si="291"/>
        <v/>
      </c>
      <c r="BM209" s="520" t="str">
        <f t="shared" si="291"/>
        <v/>
      </c>
      <c r="BN209" s="520" t="str">
        <f t="shared" si="291"/>
        <v/>
      </c>
      <c r="BO209" s="520" t="str">
        <f t="shared" si="291"/>
        <v/>
      </c>
      <c r="BP209" s="520" t="str">
        <f t="shared" si="291"/>
        <v/>
      </c>
      <c r="BQ209" s="520" t="str">
        <f t="shared" ref="BQ209:BV209" si="292">IF(BQ185="C12",BQ17*BQ42,"")</f>
        <v/>
      </c>
      <c r="BR209" s="520" t="str">
        <f t="shared" si="292"/>
        <v/>
      </c>
      <c r="BS209" s="520" t="str">
        <f t="shared" si="292"/>
        <v/>
      </c>
      <c r="BT209" s="520" t="str">
        <f t="shared" si="292"/>
        <v/>
      </c>
      <c r="BU209" s="520" t="str">
        <f t="shared" si="292"/>
        <v/>
      </c>
      <c r="BV209" s="520" t="str">
        <f t="shared" si="292"/>
        <v/>
      </c>
    </row>
    <row r="210" spans="2:74" ht="12" customHeight="1" outlineLevel="1">
      <c r="B210" s="1306"/>
      <c r="C210" s="505" t="s">
        <v>67</v>
      </c>
      <c r="D210" s="365" t="s">
        <v>278</v>
      </c>
      <c r="E210" s="520" t="str">
        <f>IF(E172="C",SUM(E219:E221),"")</f>
        <v/>
      </c>
      <c r="F210" s="520" t="str">
        <f t="shared" ref="F210:AJ210" si="293">IF(F172="C",SUM(F219:F221),"")</f>
        <v/>
      </c>
      <c r="G210" s="520" t="str">
        <f t="shared" si="293"/>
        <v/>
      </c>
      <c r="H210" s="520" t="str">
        <f t="shared" si="293"/>
        <v/>
      </c>
      <c r="I210" s="520" t="str">
        <f t="shared" si="293"/>
        <v/>
      </c>
      <c r="J210" s="520" t="str">
        <f t="shared" si="293"/>
        <v/>
      </c>
      <c r="K210" s="520" t="str">
        <f t="shared" si="293"/>
        <v/>
      </c>
      <c r="L210" s="520" t="str">
        <f t="shared" si="293"/>
        <v/>
      </c>
      <c r="M210" s="520" t="str">
        <f t="shared" si="293"/>
        <v/>
      </c>
      <c r="N210" s="520" t="str">
        <f t="shared" si="293"/>
        <v/>
      </c>
      <c r="O210" s="520" t="str">
        <f t="shared" si="293"/>
        <v/>
      </c>
      <c r="P210" s="520" t="str">
        <f t="shared" si="293"/>
        <v/>
      </c>
      <c r="Q210" s="520" t="str">
        <f t="shared" si="293"/>
        <v/>
      </c>
      <c r="R210" s="520" t="str">
        <f t="shared" si="293"/>
        <v/>
      </c>
      <c r="S210" s="520" t="str">
        <f t="shared" si="293"/>
        <v/>
      </c>
      <c r="T210" s="520" t="str">
        <f t="shared" si="293"/>
        <v/>
      </c>
      <c r="U210" s="520" t="str">
        <f t="shared" si="293"/>
        <v/>
      </c>
      <c r="V210" s="520" t="str">
        <f t="shared" si="293"/>
        <v/>
      </c>
      <c r="W210" s="520" t="str">
        <f t="shared" si="293"/>
        <v/>
      </c>
      <c r="X210" s="520" t="str">
        <f t="shared" si="293"/>
        <v/>
      </c>
      <c r="Y210" s="520" t="str">
        <f t="shared" si="293"/>
        <v/>
      </c>
      <c r="Z210" s="520" t="str">
        <f t="shared" si="293"/>
        <v/>
      </c>
      <c r="AA210" s="520" t="str">
        <f t="shared" si="293"/>
        <v/>
      </c>
      <c r="AB210" s="520" t="str">
        <f t="shared" si="293"/>
        <v/>
      </c>
      <c r="AC210" s="520" t="str">
        <f t="shared" si="293"/>
        <v/>
      </c>
      <c r="AD210" s="520" t="str">
        <f t="shared" si="293"/>
        <v/>
      </c>
      <c r="AE210" s="520" t="str">
        <f t="shared" si="293"/>
        <v/>
      </c>
      <c r="AF210" s="520" t="str">
        <f t="shared" si="293"/>
        <v/>
      </c>
      <c r="AG210" s="520" t="str">
        <f t="shared" si="293"/>
        <v/>
      </c>
      <c r="AH210" s="520" t="str">
        <f t="shared" si="293"/>
        <v/>
      </c>
      <c r="AI210" s="520" t="str">
        <f t="shared" si="293"/>
        <v/>
      </c>
      <c r="AJ210" s="520" t="str">
        <f t="shared" si="293"/>
        <v/>
      </c>
      <c r="AK210" s="520" t="str">
        <f t="shared" ref="AK210:BP210" si="294">IF(AK172="C",SUM(AK219:AK221),"")</f>
        <v/>
      </c>
      <c r="AL210" s="520" t="str">
        <f t="shared" si="294"/>
        <v/>
      </c>
      <c r="AM210" s="520" t="str">
        <f t="shared" si="294"/>
        <v/>
      </c>
      <c r="AN210" s="520" t="str">
        <f t="shared" si="294"/>
        <v/>
      </c>
      <c r="AO210" s="520" t="str">
        <f t="shared" si="294"/>
        <v/>
      </c>
      <c r="AP210" s="520" t="str">
        <f t="shared" si="294"/>
        <v/>
      </c>
      <c r="AQ210" s="520" t="str">
        <f t="shared" si="294"/>
        <v/>
      </c>
      <c r="AR210" s="520" t="str">
        <f t="shared" si="294"/>
        <v/>
      </c>
      <c r="AS210" s="520" t="str">
        <f t="shared" si="294"/>
        <v/>
      </c>
      <c r="AT210" s="520" t="str">
        <f t="shared" si="294"/>
        <v/>
      </c>
      <c r="AU210" s="520" t="str">
        <f t="shared" si="294"/>
        <v/>
      </c>
      <c r="AV210" s="520" t="str">
        <f t="shared" si="294"/>
        <v/>
      </c>
      <c r="AW210" s="520" t="str">
        <f t="shared" si="294"/>
        <v/>
      </c>
      <c r="AX210" s="520" t="str">
        <f t="shared" si="294"/>
        <v/>
      </c>
      <c r="AY210" s="520" t="str">
        <f t="shared" si="294"/>
        <v/>
      </c>
      <c r="AZ210" s="520" t="str">
        <f t="shared" si="294"/>
        <v/>
      </c>
      <c r="BA210" s="520" t="str">
        <f t="shared" si="294"/>
        <v/>
      </c>
      <c r="BB210" s="520" t="str">
        <f t="shared" si="294"/>
        <v/>
      </c>
      <c r="BC210" s="520" t="str">
        <f t="shared" si="294"/>
        <v/>
      </c>
      <c r="BD210" s="520" t="str">
        <f t="shared" si="294"/>
        <v/>
      </c>
      <c r="BE210" s="520" t="str">
        <f t="shared" si="294"/>
        <v/>
      </c>
      <c r="BF210" s="520" t="str">
        <f t="shared" si="294"/>
        <v/>
      </c>
      <c r="BG210" s="520" t="str">
        <f t="shared" si="294"/>
        <v/>
      </c>
      <c r="BH210" s="520" t="str">
        <f t="shared" si="294"/>
        <v/>
      </c>
      <c r="BI210" s="520" t="str">
        <f t="shared" si="294"/>
        <v/>
      </c>
      <c r="BJ210" s="520" t="str">
        <f t="shared" si="294"/>
        <v/>
      </c>
      <c r="BK210" s="520" t="str">
        <f t="shared" si="294"/>
        <v/>
      </c>
      <c r="BL210" s="520" t="str">
        <f t="shared" si="294"/>
        <v/>
      </c>
      <c r="BM210" s="520" t="str">
        <f t="shared" si="294"/>
        <v/>
      </c>
      <c r="BN210" s="520" t="str">
        <f t="shared" si="294"/>
        <v/>
      </c>
      <c r="BO210" s="520" t="str">
        <f t="shared" si="294"/>
        <v/>
      </c>
      <c r="BP210" s="520" t="str">
        <f t="shared" si="294"/>
        <v/>
      </c>
      <c r="BQ210" s="520" t="str">
        <f t="shared" ref="BQ210:BV210" si="295">IF(BQ172="C",SUM(BQ219:BQ221),"")</f>
        <v/>
      </c>
      <c r="BR210" s="520" t="str">
        <f t="shared" si="295"/>
        <v/>
      </c>
      <c r="BS210" s="520" t="str">
        <f t="shared" si="295"/>
        <v/>
      </c>
      <c r="BT210" s="520" t="str">
        <f t="shared" si="295"/>
        <v/>
      </c>
      <c r="BU210" s="520" t="str">
        <f t="shared" si="295"/>
        <v/>
      </c>
      <c r="BV210" s="520" t="str">
        <f t="shared" si="295"/>
        <v/>
      </c>
    </row>
    <row r="211" spans="2:74" ht="12" customHeight="1" outlineLevel="1">
      <c r="B211" s="1307"/>
      <c r="C211" s="875" t="s">
        <v>65</v>
      </c>
      <c r="D211" s="365" t="s">
        <v>278</v>
      </c>
      <c r="E211" s="520" t="str">
        <f>IF(E172="C",SUM(E222:E231),"")</f>
        <v/>
      </c>
      <c r="F211" s="520" t="str">
        <f t="shared" ref="F211:BQ211" si="296">IF(F172="C",SUM(F222:F231),"")</f>
        <v/>
      </c>
      <c r="G211" s="520" t="str">
        <f t="shared" si="296"/>
        <v/>
      </c>
      <c r="H211" s="520" t="str">
        <f t="shared" si="296"/>
        <v/>
      </c>
      <c r="I211" s="520" t="str">
        <f t="shared" si="296"/>
        <v/>
      </c>
      <c r="J211" s="520" t="str">
        <f t="shared" si="296"/>
        <v/>
      </c>
      <c r="K211" s="520" t="str">
        <f t="shared" si="296"/>
        <v/>
      </c>
      <c r="L211" s="520" t="str">
        <f t="shared" si="296"/>
        <v/>
      </c>
      <c r="M211" s="520" t="str">
        <f t="shared" si="296"/>
        <v/>
      </c>
      <c r="N211" s="520" t="str">
        <f t="shared" si="296"/>
        <v/>
      </c>
      <c r="O211" s="520" t="str">
        <f t="shared" si="296"/>
        <v/>
      </c>
      <c r="P211" s="520" t="str">
        <f t="shared" si="296"/>
        <v/>
      </c>
      <c r="Q211" s="520" t="str">
        <f t="shared" si="296"/>
        <v/>
      </c>
      <c r="R211" s="520" t="str">
        <f t="shared" si="296"/>
        <v/>
      </c>
      <c r="S211" s="520" t="str">
        <f t="shared" si="296"/>
        <v/>
      </c>
      <c r="T211" s="520" t="str">
        <f t="shared" si="296"/>
        <v/>
      </c>
      <c r="U211" s="520" t="str">
        <f t="shared" si="296"/>
        <v/>
      </c>
      <c r="V211" s="520" t="str">
        <f t="shared" si="296"/>
        <v/>
      </c>
      <c r="W211" s="520" t="str">
        <f t="shared" si="296"/>
        <v/>
      </c>
      <c r="X211" s="520" t="str">
        <f t="shared" si="296"/>
        <v/>
      </c>
      <c r="Y211" s="520" t="str">
        <f t="shared" si="296"/>
        <v/>
      </c>
      <c r="Z211" s="520" t="str">
        <f t="shared" si="296"/>
        <v/>
      </c>
      <c r="AA211" s="520" t="str">
        <f t="shared" si="296"/>
        <v/>
      </c>
      <c r="AB211" s="520" t="str">
        <f t="shared" si="296"/>
        <v/>
      </c>
      <c r="AC211" s="520" t="str">
        <f t="shared" si="296"/>
        <v/>
      </c>
      <c r="AD211" s="520" t="str">
        <f t="shared" si="296"/>
        <v/>
      </c>
      <c r="AE211" s="520" t="str">
        <f t="shared" si="296"/>
        <v/>
      </c>
      <c r="AF211" s="520" t="str">
        <f t="shared" si="296"/>
        <v/>
      </c>
      <c r="AG211" s="520" t="str">
        <f t="shared" si="296"/>
        <v/>
      </c>
      <c r="AH211" s="520" t="str">
        <f t="shared" si="296"/>
        <v/>
      </c>
      <c r="AI211" s="520" t="str">
        <f t="shared" si="296"/>
        <v/>
      </c>
      <c r="AJ211" s="520" t="str">
        <f t="shared" si="296"/>
        <v/>
      </c>
      <c r="AK211" s="520" t="str">
        <f t="shared" si="296"/>
        <v/>
      </c>
      <c r="AL211" s="520" t="str">
        <f t="shared" si="296"/>
        <v/>
      </c>
      <c r="AM211" s="520" t="str">
        <f t="shared" si="296"/>
        <v/>
      </c>
      <c r="AN211" s="520" t="str">
        <f t="shared" si="296"/>
        <v/>
      </c>
      <c r="AO211" s="520" t="str">
        <f t="shared" si="296"/>
        <v/>
      </c>
      <c r="AP211" s="520" t="str">
        <f t="shared" si="296"/>
        <v/>
      </c>
      <c r="AQ211" s="520" t="str">
        <f t="shared" si="296"/>
        <v/>
      </c>
      <c r="AR211" s="520" t="str">
        <f t="shared" si="296"/>
        <v/>
      </c>
      <c r="AS211" s="520" t="str">
        <f t="shared" si="296"/>
        <v/>
      </c>
      <c r="AT211" s="520" t="str">
        <f t="shared" si="296"/>
        <v/>
      </c>
      <c r="AU211" s="520" t="str">
        <f t="shared" si="296"/>
        <v/>
      </c>
      <c r="AV211" s="520" t="str">
        <f t="shared" si="296"/>
        <v/>
      </c>
      <c r="AW211" s="520" t="str">
        <f t="shared" si="296"/>
        <v/>
      </c>
      <c r="AX211" s="520" t="str">
        <f t="shared" si="296"/>
        <v/>
      </c>
      <c r="AY211" s="520" t="str">
        <f t="shared" si="296"/>
        <v/>
      </c>
      <c r="AZ211" s="520" t="str">
        <f t="shared" si="296"/>
        <v/>
      </c>
      <c r="BA211" s="520" t="str">
        <f t="shared" si="296"/>
        <v/>
      </c>
      <c r="BB211" s="520" t="str">
        <f t="shared" si="296"/>
        <v/>
      </c>
      <c r="BC211" s="520" t="str">
        <f t="shared" si="296"/>
        <v/>
      </c>
      <c r="BD211" s="520" t="str">
        <f t="shared" si="296"/>
        <v/>
      </c>
      <c r="BE211" s="520" t="str">
        <f t="shared" si="296"/>
        <v/>
      </c>
      <c r="BF211" s="520" t="str">
        <f t="shared" si="296"/>
        <v/>
      </c>
      <c r="BG211" s="520" t="str">
        <f t="shared" si="296"/>
        <v/>
      </c>
      <c r="BH211" s="520" t="str">
        <f t="shared" si="296"/>
        <v/>
      </c>
      <c r="BI211" s="520" t="str">
        <f t="shared" si="296"/>
        <v/>
      </c>
      <c r="BJ211" s="520" t="str">
        <f t="shared" si="296"/>
        <v/>
      </c>
      <c r="BK211" s="520" t="str">
        <f t="shared" si="296"/>
        <v/>
      </c>
      <c r="BL211" s="520" t="str">
        <f t="shared" si="296"/>
        <v/>
      </c>
      <c r="BM211" s="520" t="str">
        <f t="shared" si="296"/>
        <v/>
      </c>
      <c r="BN211" s="520" t="str">
        <f t="shared" si="296"/>
        <v/>
      </c>
      <c r="BO211" s="520" t="str">
        <f t="shared" si="296"/>
        <v/>
      </c>
      <c r="BP211" s="520" t="str">
        <f t="shared" si="296"/>
        <v/>
      </c>
      <c r="BQ211" s="520" t="str">
        <f t="shared" si="296"/>
        <v/>
      </c>
      <c r="BR211" s="520" t="str">
        <f>IF(BR172="C",SUM(BR222:BR231),"")</f>
        <v/>
      </c>
      <c r="BS211" s="520" t="str">
        <f>IF(BS172="C",SUM(BS222:BS231),"")</f>
        <v/>
      </c>
      <c r="BT211" s="520" t="str">
        <f>IF(BT172="C",SUM(BT222:BT231),"")</f>
        <v/>
      </c>
      <c r="BU211" s="520" t="str">
        <f>IF(BU172="C",SUM(BU222:BU231),"")</f>
        <v/>
      </c>
      <c r="BV211" s="520" t="str">
        <f>IF(BV172="C",SUM(BV222:BV231),"")</f>
        <v/>
      </c>
    </row>
    <row r="212" spans="2:74" ht="12" customHeight="1" outlineLevel="1">
      <c r="B212" s="1308" t="s">
        <v>409</v>
      </c>
      <c r="C212" s="505" t="s">
        <v>373</v>
      </c>
      <c r="D212" s="365" t="s">
        <v>278</v>
      </c>
      <c r="E212" s="520" t="str">
        <f>IF(E185="C11",E35*E42,"")</f>
        <v/>
      </c>
      <c r="F212" s="520" t="str">
        <f t="shared" ref="F212:BQ212" si="297">IF(F185="C11",F35*F42,"")</f>
        <v/>
      </c>
      <c r="G212" s="520" t="str">
        <f t="shared" si="297"/>
        <v/>
      </c>
      <c r="H212" s="520" t="str">
        <f t="shared" si="297"/>
        <v/>
      </c>
      <c r="I212" s="520" t="str">
        <f t="shared" si="297"/>
        <v/>
      </c>
      <c r="J212" s="520" t="str">
        <f t="shared" si="297"/>
        <v/>
      </c>
      <c r="K212" s="520" t="str">
        <f t="shared" si="297"/>
        <v/>
      </c>
      <c r="L212" s="520" t="str">
        <f t="shared" si="297"/>
        <v/>
      </c>
      <c r="M212" s="520" t="str">
        <f t="shared" si="297"/>
        <v/>
      </c>
      <c r="N212" s="520" t="str">
        <f t="shared" si="297"/>
        <v/>
      </c>
      <c r="O212" s="520" t="str">
        <f t="shared" si="297"/>
        <v/>
      </c>
      <c r="P212" s="520" t="str">
        <f t="shared" si="297"/>
        <v/>
      </c>
      <c r="Q212" s="520" t="str">
        <f t="shared" si="297"/>
        <v/>
      </c>
      <c r="R212" s="520" t="str">
        <f t="shared" si="297"/>
        <v/>
      </c>
      <c r="S212" s="520" t="str">
        <f t="shared" si="297"/>
        <v/>
      </c>
      <c r="T212" s="520" t="str">
        <f t="shared" si="297"/>
        <v/>
      </c>
      <c r="U212" s="520" t="str">
        <f t="shared" si="297"/>
        <v/>
      </c>
      <c r="V212" s="520" t="str">
        <f t="shared" si="297"/>
        <v/>
      </c>
      <c r="W212" s="520" t="str">
        <f t="shared" si="297"/>
        <v/>
      </c>
      <c r="X212" s="520" t="str">
        <f t="shared" si="297"/>
        <v/>
      </c>
      <c r="Y212" s="520" t="str">
        <f t="shared" si="297"/>
        <v/>
      </c>
      <c r="Z212" s="520" t="str">
        <f t="shared" si="297"/>
        <v/>
      </c>
      <c r="AA212" s="520" t="str">
        <f t="shared" si="297"/>
        <v/>
      </c>
      <c r="AB212" s="520" t="str">
        <f t="shared" si="297"/>
        <v/>
      </c>
      <c r="AC212" s="520" t="str">
        <f t="shared" si="297"/>
        <v/>
      </c>
      <c r="AD212" s="520" t="str">
        <f t="shared" si="297"/>
        <v/>
      </c>
      <c r="AE212" s="520" t="str">
        <f t="shared" si="297"/>
        <v/>
      </c>
      <c r="AF212" s="520" t="str">
        <f t="shared" si="297"/>
        <v/>
      </c>
      <c r="AG212" s="520" t="str">
        <f t="shared" si="297"/>
        <v/>
      </c>
      <c r="AH212" s="520" t="str">
        <f t="shared" si="297"/>
        <v/>
      </c>
      <c r="AI212" s="520" t="str">
        <f t="shared" si="297"/>
        <v/>
      </c>
      <c r="AJ212" s="520" t="str">
        <f t="shared" si="297"/>
        <v/>
      </c>
      <c r="AK212" s="520" t="str">
        <f t="shared" si="297"/>
        <v/>
      </c>
      <c r="AL212" s="520" t="str">
        <f t="shared" si="297"/>
        <v/>
      </c>
      <c r="AM212" s="520" t="str">
        <f t="shared" si="297"/>
        <v/>
      </c>
      <c r="AN212" s="520" t="str">
        <f t="shared" si="297"/>
        <v/>
      </c>
      <c r="AO212" s="520" t="str">
        <f t="shared" si="297"/>
        <v/>
      </c>
      <c r="AP212" s="520" t="str">
        <f t="shared" si="297"/>
        <v/>
      </c>
      <c r="AQ212" s="520" t="str">
        <f t="shared" si="297"/>
        <v/>
      </c>
      <c r="AR212" s="520" t="str">
        <f t="shared" si="297"/>
        <v/>
      </c>
      <c r="AS212" s="520" t="str">
        <f t="shared" si="297"/>
        <v/>
      </c>
      <c r="AT212" s="520" t="str">
        <f t="shared" si="297"/>
        <v/>
      </c>
      <c r="AU212" s="520" t="str">
        <f t="shared" si="297"/>
        <v/>
      </c>
      <c r="AV212" s="520" t="str">
        <f t="shared" si="297"/>
        <v/>
      </c>
      <c r="AW212" s="520" t="str">
        <f t="shared" si="297"/>
        <v/>
      </c>
      <c r="AX212" s="520" t="str">
        <f t="shared" si="297"/>
        <v/>
      </c>
      <c r="AY212" s="520" t="str">
        <f t="shared" si="297"/>
        <v/>
      </c>
      <c r="AZ212" s="520" t="str">
        <f t="shared" si="297"/>
        <v/>
      </c>
      <c r="BA212" s="520" t="str">
        <f t="shared" si="297"/>
        <v/>
      </c>
      <c r="BB212" s="520" t="str">
        <f t="shared" si="297"/>
        <v/>
      </c>
      <c r="BC212" s="520" t="str">
        <f t="shared" si="297"/>
        <v/>
      </c>
      <c r="BD212" s="520" t="str">
        <f t="shared" si="297"/>
        <v/>
      </c>
      <c r="BE212" s="520" t="str">
        <f t="shared" si="297"/>
        <v/>
      </c>
      <c r="BF212" s="520" t="str">
        <f t="shared" si="297"/>
        <v/>
      </c>
      <c r="BG212" s="520" t="str">
        <f t="shared" si="297"/>
        <v/>
      </c>
      <c r="BH212" s="520" t="str">
        <f t="shared" si="297"/>
        <v/>
      </c>
      <c r="BI212" s="520" t="str">
        <f t="shared" si="297"/>
        <v/>
      </c>
      <c r="BJ212" s="520" t="str">
        <f t="shared" si="297"/>
        <v/>
      </c>
      <c r="BK212" s="520" t="str">
        <f t="shared" si="297"/>
        <v/>
      </c>
      <c r="BL212" s="520" t="str">
        <f t="shared" si="297"/>
        <v/>
      </c>
      <c r="BM212" s="520" t="str">
        <f t="shared" si="297"/>
        <v/>
      </c>
      <c r="BN212" s="520" t="str">
        <f t="shared" si="297"/>
        <v/>
      </c>
      <c r="BO212" s="520" t="str">
        <f t="shared" si="297"/>
        <v/>
      </c>
      <c r="BP212" s="520" t="str">
        <f t="shared" si="297"/>
        <v/>
      </c>
      <c r="BQ212" s="520" t="str">
        <f t="shared" si="297"/>
        <v/>
      </c>
      <c r="BR212" s="520" t="str">
        <f t="shared" ref="BR212:BV212" si="298">IF(BR185="C11",BR35*BR42,"")</f>
        <v/>
      </c>
      <c r="BS212" s="520" t="str">
        <f t="shared" si="298"/>
        <v/>
      </c>
      <c r="BT212" s="520" t="str">
        <f t="shared" si="298"/>
        <v/>
      </c>
      <c r="BU212" s="520" t="str">
        <f t="shared" si="298"/>
        <v/>
      </c>
      <c r="BV212" s="520" t="str">
        <f t="shared" si="298"/>
        <v/>
      </c>
    </row>
    <row r="213" spans="2:74" ht="12" customHeight="1" outlineLevel="1">
      <c r="B213" s="1309"/>
      <c r="C213" s="505" t="s">
        <v>201</v>
      </c>
      <c r="D213" s="365" t="s">
        <v>278</v>
      </c>
      <c r="E213" s="520" t="str">
        <f>IF(E185="C12",E35*E42,"")</f>
        <v/>
      </c>
      <c r="F213" s="520" t="str">
        <f t="shared" ref="F213:BQ213" si="299">IF(F185="C12",F35*F42,"")</f>
        <v/>
      </c>
      <c r="G213" s="520" t="str">
        <f t="shared" si="299"/>
        <v/>
      </c>
      <c r="H213" s="520" t="str">
        <f t="shared" si="299"/>
        <v/>
      </c>
      <c r="I213" s="520" t="str">
        <f t="shared" si="299"/>
        <v/>
      </c>
      <c r="J213" s="520" t="str">
        <f t="shared" si="299"/>
        <v/>
      </c>
      <c r="K213" s="520" t="str">
        <f t="shared" si="299"/>
        <v/>
      </c>
      <c r="L213" s="520" t="str">
        <f t="shared" si="299"/>
        <v/>
      </c>
      <c r="M213" s="520" t="str">
        <f t="shared" si="299"/>
        <v/>
      </c>
      <c r="N213" s="520" t="str">
        <f t="shared" si="299"/>
        <v/>
      </c>
      <c r="O213" s="520" t="str">
        <f t="shared" si="299"/>
        <v/>
      </c>
      <c r="P213" s="520" t="str">
        <f t="shared" si="299"/>
        <v/>
      </c>
      <c r="Q213" s="520" t="str">
        <f t="shared" si="299"/>
        <v/>
      </c>
      <c r="R213" s="520" t="str">
        <f t="shared" si="299"/>
        <v/>
      </c>
      <c r="S213" s="520" t="str">
        <f t="shared" si="299"/>
        <v/>
      </c>
      <c r="T213" s="520" t="str">
        <f t="shared" si="299"/>
        <v/>
      </c>
      <c r="U213" s="520" t="str">
        <f t="shared" si="299"/>
        <v/>
      </c>
      <c r="V213" s="520" t="str">
        <f t="shared" si="299"/>
        <v/>
      </c>
      <c r="W213" s="520" t="str">
        <f t="shared" si="299"/>
        <v/>
      </c>
      <c r="X213" s="520" t="str">
        <f t="shared" si="299"/>
        <v/>
      </c>
      <c r="Y213" s="520" t="str">
        <f t="shared" si="299"/>
        <v/>
      </c>
      <c r="Z213" s="520" t="str">
        <f t="shared" si="299"/>
        <v/>
      </c>
      <c r="AA213" s="520" t="str">
        <f t="shared" si="299"/>
        <v/>
      </c>
      <c r="AB213" s="520" t="str">
        <f t="shared" si="299"/>
        <v/>
      </c>
      <c r="AC213" s="520" t="str">
        <f t="shared" si="299"/>
        <v/>
      </c>
      <c r="AD213" s="520" t="str">
        <f t="shared" si="299"/>
        <v/>
      </c>
      <c r="AE213" s="520" t="str">
        <f t="shared" si="299"/>
        <v/>
      </c>
      <c r="AF213" s="520" t="str">
        <f t="shared" si="299"/>
        <v/>
      </c>
      <c r="AG213" s="520" t="str">
        <f t="shared" si="299"/>
        <v/>
      </c>
      <c r="AH213" s="520" t="str">
        <f t="shared" si="299"/>
        <v/>
      </c>
      <c r="AI213" s="520" t="str">
        <f t="shared" si="299"/>
        <v/>
      </c>
      <c r="AJ213" s="520" t="str">
        <f t="shared" si="299"/>
        <v/>
      </c>
      <c r="AK213" s="520" t="str">
        <f t="shared" si="299"/>
        <v/>
      </c>
      <c r="AL213" s="520" t="str">
        <f t="shared" si="299"/>
        <v/>
      </c>
      <c r="AM213" s="520" t="str">
        <f t="shared" si="299"/>
        <v/>
      </c>
      <c r="AN213" s="520" t="str">
        <f t="shared" si="299"/>
        <v/>
      </c>
      <c r="AO213" s="520" t="str">
        <f t="shared" si="299"/>
        <v/>
      </c>
      <c r="AP213" s="520" t="str">
        <f t="shared" si="299"/>
        <v/>
      </c>
      <c r="AQ213" s="520" t="str">
        <f t="shared" si="299"/>
        <v/>
      </c>
      <c r="AR213" s="520" t="str">
        <f t="shared" si="299"/>
        <v/>
      </c>
      <c r="AS213" s="520" t="str">
        <f t="shared" si="299"/>
        <v/>
      </c>
      <c r="AT213" s="520" t="str">
        <f t="shared" si="299"/>
        <v/>
      </c>
      <c r="AU213" s="520" t="str">
        <f t="shared" si="299"/>
        <v/>
      </c>
      <c r="AV213" s="520" t="str">
        <f t="shared" si="299"/>
        <v/>
      </c>
      <c r="AW213" s="520" t="str">
        <f t="shared" si="299"/>
        <v/>
      </c>
      <c r="AX213" s="520" t="str">
        <f t="shared" si="299"/>
        <v/>
      </c>
      <c r="AY213" s="520" t="str">
        <f t="shared" si="299"/>
        <v/>
      </c>
      <c r="AZ213" s="520" t="str">
        <f t="shared" si="299"/>
        <v/>
      </c>
      <c r="BA213" s="520" t="str">
        <f t="shared" si="299"/>
        <v/>
      </c>
      <c r="BB213" s="520" t="str">
        <f t="shared" si="299"/>
        <v/>
      </c>
      <c r="BC213" s="520" t="str">
        <f t="shared" si="299"/>
        <v/>
      </c>
      <c r="BD213" s="520" t="str">
        <f t="shared" si="299"/>
        <v/>
      </c>
      <c r="BE213" s="520" t="str">
        <f t="shared" si="299"/>
        <v/>
      </c>
      <c r="BF213" s="520" t="str">
        <f t="shared" si="299"/>
        <v/>
      </c>
      <c r="BG213" s="520" t="str">
        <f t="shared" si="299"/>
        <v/>
      </c>
      <c r="BH213" s="520" t="str">
        <f t="shared" si="299"/>
        <v/>
      </c>
      <c r="BI213" s="520" t="str">
        <f t="shared" si="299"/>
        <v/>
      </c>
      <c r="BJ213" s="520" t="str">
        <f t="shared" si="299"/>
        <v/>
      </c>
      <c r="BK213" s="520" t="str">
        <f t="shared" si="299"/>
        <v/>
      </c>
      <c r="BL213" s="520" t="str">
        <f t="shared" si="299"/>
        <v/>
      </c>
      <c r="BM213" s="520" t="str">
        <f t="shared" si="299"/>
        <v/>
      </c>
      <c r="BN213" s="520" t="str">
        <f t="shared" si="299"/>
        <v/>
      </c>
      <c r="BO213" s="520" t="str">
        <f t="shared" si="299"/>
        <v/>
      </c>
      <c r="BP213" s="520" t="str">
        <f t="shared" si="299"/>
        <v/>
      </c>
      <c r="BQ213" s="520" t="str">
        <f t="shared" si="299"/>
        <v/>
      </c>
      <c r="BR213" s="520" t="str">
        <f t="shared" ref="BR213:BV213" si="300">IF(BR185="C12",BR35*BR42,"")</f>
        <v/>
      </c>
      <c r="BS213" s="520" t="str">
        <f t="shared" si="300"/>
        <v/>
      </c>
      <c r="BT213" s="520" t="str">
        <f t="shared" si="300"/>
        <v/>
      </c>
      <c r="BU213" s="520" t="str">
        <f t="shared" si="300"/>
        <v/>
      </c>
      <c r="BV213" s="520" t="str">
        <f t="shared" si="300"/>
        <v/>
      </c>
    </row>
    <row r="214" spans="2:74" ht="12" customHeight="1" outlineLevel="1">
      <c r="B214" s="1309"/>
      <c r="C214" s="505" t="s">
        <v>67</v>
      </c>
      <c r="D214" s="365" t="s">
        <v>278</v>
      </c>
      <c r="E214" s="469" t="str">
        <f t="shared" ref="E214:AJ214" si="301">IF(E172="C",E210-SUM(E52,E61,E63),"")</f>
        <v/>
      </c>
      <c r="F214" s="469" t="str">
        <f t="shared" si="301"/>
        <v/>
      </c>
      <c r="G214" s="469" t="str">
        <f t="shared" si="301"/>
        <v/>
      </c>
      <c r="H214" s="469" t="str">
        <f t="shared" si="301"/>
        <v/>
      </c>
      <c r="I214" s="469" t="str">
        <f t="shared" si="301"/>
        <v/>
      </c>
      <c r="J214" s="469" t="str">
        <f t="shared" si="301"/>
        <v/>
      </c>
      <c r="K214" s="469" t="str">
        <f t="shared" si="301"/>
        <v/>
      </c>
      <c r="L214" s="469" t="str">
        <f t="shared" si="301"/>
        <v/>
      </c>
      <c r="M214" s="469" t="str">
        <f t="shared" si="301"/>
        <v/>
      </c>
      <c r="N214" s="469" t="str">
        <f t="shared" si="301"/>
        <v/>
      </c>
      <c r="O214" s="469" t="str">
        <f t="shared" si="301"/>
        <v/>
      </c>
      <c r="P214" s="469" t="str">
        <f t="shared" si="301"/>
        <v/>
      </c>
      <c r="Q214" s="469" t="str">
        <f t="shared" si="301"/>
        <v/>
      </c>
      <c r="R214" s="469" t="str">
        <f t="shared" si="301"/>
        <v/>
      </c>
      <c r="S214" s="469" t="str">
        <f t="shared" si="301"/>
        <v/>
      </c>
      <c r="T214" s="469" t="str">
        <f t="shared" si="301"/>
        <v/>
      </c>
      <c r="U214" s="469" t="str">
        <f t="shared" si="301"/>
        <v/>
      </c>
      <c r="V214" s="469" t="str">
        <f t="shared" si="301"/>
        <v/>
      </c>
      <c r="W214" s="469" t="str">
        <f t="shared" si="301"/>
        <v/>
      </c>
      <c r="X214" s="469" t="str">
        <f t="shared" si="301"/>
        <v/>
      </c>
      <c r="Y214" s="469" t="str">
        <f t="shared" si="301"/>
        <v/>
      </c>
      <c r="Z214" s="469" t="str">
        <f t="shared" si="301"/>
        <v/>
      </c>
      <c r="AA214" s="469" t="str">
        <f t="shared" si="301"/>
        <v/>
      </c>
      <c r="AB214" s="469" t="str">
        <f t="shared" si="301"/>
        <v/>
      </c>
      <c r="AC214" s="469" t="str">
        <f t="shared" si="301"/>
        <v/>
      </c>
      <c r="AD214" s="469" t="str">
        <f t="shared" si="301"/>
        <v/>
      </c>
      <c r="AE214" s="469" t="str">
        <f t="shared" si="301"/>
        <v/>
      </c>
      <c r="AF214" s="469" t="str">
        <f t="shared" si="301"/>
        <v/>
      </c>
      <c r="AG214" s="469" t="str">
        <f t="shared" si="301"/>
        <v/>
      </c>
      <c r="AH214" s="469" t="str">
        <f t="shared" si="301"/>
        <v/>
      </c>
      <c r="AI214" s="469" t="str">
        <f t="shared" si="301"/>
        <v/>
      </c>
      <c r="AJ214" s="469" t="str">
        <f t="shared" si="301"/>
        <v/>
      </c>
      <c r="AK214" s="469" t="str">
        <f t="shared" ref="AK214:BP214" si="302">IF(AK172="C",AK210-SUM(AK52,AK61,AK63),"")</f>
        <v/>
      </c>
      <c r="AL214" s="469" t="str">
        <f t="shared" si="302"/>
        <v/>
      </c>
      <c r="AM214" s="469" t="str">
        <f t="shared" si="302"/>
        <v/>
      </c>
      <c r="AN214" s="469" t="str">
        <f t="shared" si="302"/>
        <v/>
      </c>
      <c r="AO214" s="469" t="str">
        <f t="shared" si="302"/>
        <v/>
      </c>
      <c r="AP214" s="469" t="str">
        <f t="shared" si="302"/>
        <v/>
      </c>
      <c r="AQ214" s="469" t="str">
        <f t="shared" si="302"/>
        <v/>
      </c>
      <c r="AR214" s="469" t="str">
        <f t="shared" si="302"/>
        <v/>
      </c>
      <c r="AS214" s="469" t="str">
        <f t="shared" si="302"/>
        <v/>
      </c>
      <c r="AT214" s="469" t="str">
        <f t="shared" si="302"/>
        <v/>
      </c>
      <c r="AU214" s="469" t="str">
        <f t="shared" si="302"/>
        <v/>
      </c>
      <c r="AV214" s="469" t="str">
        <f t="shared" si="302"/>
        <v/>
      </c>
      <c r="AW214" s="469" t="str">
        <f t="shared" si="302"/>
        <v/>
      </c>
      <c r="AX214" s="469" t="str">
        <f t="shared" si="302"/>
        <v/>
      </c>
      <c r="AY214" s="469" t="str">
        <f t="shared" si="302"/>
        <v/>
      </c>
      <c r="AZ214" s="469" t="str">
        <f t="shared" si="302"/>
        <v/>
      </c>
      <c r="BA214" s="469" t="str">
        <f t="shared" si="302"/>
        <v/>
      </c>
      <c r="BB214" s="469" t="str">
        <f t="shared" si="302"/>
        <v/>
      </c>
      <c r="BC214" s="469" t="str">
        <f t="shared" si="302"/>
        <v/>
      </c>
      <c r="BD214" s="469" t="str">
        <f t="shared" si="302"/>
        <v/>
      </c>
      <c r="BE214" s="469" t="str">
        <f t="shared" si="302"/>
        <v/>
      </c>
      <c r="BF214" s="469" t="str">
        <f t="shared" si="302"/>
        <v/>
      </c>
      <c r="BG214" s="469" t="str">
        <f t="shared" si="302"/>
        <v/>
      </c>
      <c r="BH214" s="469" t="str">
        <f t="shared" si="302"/>
        <v/>
      </c>
      <c r="BI214" s="469" t="str">
        <f t="shared" si="302"/>
        <v/>
      </c>
      <c r="BJ214" s="469" t="str">
        <f t="shared" si="302"/>
        <v/>
      </c>
      <c r="BK214" s="469" t="str">
        <f t="shared" si="302"/>
        <v/>
      </c>
      <c r="BL214" s="469" t="str">
        <f t="shared" si="302"/>
        <v/>
      </c>
      <c r="BM214" s="469" t="str">
        <f t="shared" si="302"/>
        <v/>
      </c>
      <c r="BN214" s="469" t="str">
        <f t="shared" si="302"/>
        <v/>
      </c>
      <c r="BO214" s="469" t="str">
        <f t="shared" si="302"/>
        <v/>
      </c>
      <c r="BP214" s="469" t="str">
        <f t="shared" si="302"/>
        <v/>
      </c>
      <c r="BQ214" s="469" t="str">
        <f t="shared" ref="BQ214:BV214" si="303">IF(BQ172="C",BQ210-SUM(BQ52,BQ61,BQ63),"")</f>
        <v/>
      </c>
      <c r="BR214" s="469" t="str">
        <f t="shared" si="303"/>
        <v/>
      </c>
      <c r="BS214" s="469" t="str">
        <f t="shared" si="303"/>
        <v/>
      </c>
      <c r="BT214" s="469" t="str">
        <f t="shared" si="303"/>
        <v/>
      </c>
      <c r="BU214" s="469" t="str">
        <f t="shared" si="303"/>
        <v/>
      </c>
      <c r="BV214" s="469" t="str">
        <f t="shared" si="303"/>
        <v/>
      </c>
    </row>
    <row r="215" spans="2:74" ht="12" customHeight="1" outlineLevel="1">
      <c r="B215" s="1310"/>
      <c r="C215" s="875" t="s">
        <v>65</v>
      </c>
      <c r="D215" s="365" t="s">
        <v>278</v>
      </c>
      <c r="E215" s="469" t="str">
        <f t="shared" ref="E215:AJ215" si="304">IF(E172="C",E211-SUM(E74,E83,E93,E103,E113,E123,E133,E143,E153,E166),"")</f>
        <v/>
      </c>
      <c r="F215" s="469" t="str">
        <f t="shared" si="304"/>
        <v/>
      </c>
      <c r="G215" s="469" t="str">
        <f t="shared" si="304"/>
        <v/>
      </c>
      <c r="H215" s="469" t="str">
        <f t="shared" si="304"/>
        <v/>
      </c>
      <c r="I215" s="469" t="str">
        <f t="shared" si="304"/>
        <v/>
      </c>
      <c r="J215" s="469" t="str">
        <f t="shared" si="304"/>
        <v/>
      </c>
      <c r="K215" s="469" t="str">
        <f t="shared" si="304"/>
        <v/>
      </c>
      <c r="L215" s="469" t="str">
        <f t="shared" si="304"/>
        <v/>
      </c>
      <c r="M215" s="469" t="str">
        <f t="shared" si="304"/>
        <v/>
      </c>
      <c r="N215" s="469" t="str">
        <f t="shared" si="304"/>
        <v/>
      </c>
      <c r="O215" s="469" t="str">
        <f t="shared" si="304"/>
        <v/>
      </c>
      <c r="P215" s="469" t="str">
        <f t="shared" si="304"/>
        <v/>
      </c>
      <c r="Q215" s="469" t="str">
        <f t="shared" si="304"/>
        <v/>
      </c>
      <c r="R215" s="469" t="str">
        <f t="shared" si="304"/>
        <v/>
      </c>
      <c r="S215" s="469" t="str">
        <f t="shared" si="304"/>
        <v/>
      </c>
      <c r="T215" s="469" t="str">
        <f t="shared" si="304"/>
        <v/>
      </c>
      <c r="U215" s="469" t="str">
        <f t="shared" si="304"/>
        <v/>
      </c>
      <c r="V215" s="469" t="str">
        <f t="shared" si="304"/>
        <v/>
      </c>
      <c r="W215" s="469" t="str">
        <f t="shared" si="304"/>
        <v/>
      </c>
      <c r="X215" s="469" t="str">
        <f t="shared" si="304"/>
        <v/>
      </c>
      <c r="Y215" s="469" t="str">
        <f t="shared" si="304"/>
        <v/>
      </c>
      <c r="Z215" s="469" t="str">
        <f t="shared" si="304"/>
        <v/>
      </c>
      <c r="AA215" s="469" t="str">
        <f t="shared" si="304"/>
        <v/>
      </c>
      <c r="AB215" s="469" t="str">
        <f t="shared" si="304"/>
        <v/>
      </c>
      <c r="AC215" s="469" t="str">
        <f t="shared" si="304"/>
        <v/>
      </c>
      <c r="AD215" s="469" t="str">
        <f t="shared" si="304"/>
        <v/>
      </c>
      <c r="AE215" s="469" t="str">
        <f t="shared" si="304"/>
        <v/>
      </c>
      <c r="AF215" s="469" t="str">
        <f t="shared" si="304"/>
        <v/>
      </c>
      <c r="AG215" s="469" t="str">
        <f t="shared" si="304"/>
        <v/>
      </c>
      <c r="AH215" s="469" t="str">
        <f t="shared" si="304"/>
        <v/>
      </c>
      <c r="AI215" s="469" t="str">
        <f t="shared" si="304"/>
        <v/>
      </c>
      <c r="AJ215" s="469" t="str">
        <f t="shared" si="304"/>
        <v/>
      </c>
      <c r="AK215" s="469" t="str">
        <f t="shared" ref="AK215:BP215" si="305">IF(AK172="C",AK211-SUM(AK74,AK83,AK93,AK103,AK113,AK123,AK133,AK143,AK153,AK166),"")</f>
        <v/>
      </c>
      <c r="AL215" s="469" t="str">
        <f t="shared" si="305"/>
        <v/>
      </c>
      <c r="AM215" s="469" t="str">
        <f t="shared" si="305"/>
        <v/>
      </c>
      <c r="AN215" s="469" t="str">
        <f t="shared" si="305"/>
        <v/>
      </c>
      <c r="AO215" s="469" t="str">
        <f t="shared" si="305"/>
        <v/>
      </c>
      <c r="AP215" s="469" t="str">
        <f t="shared" si="305"/>
        <v/>
      </c>
      <c r="AQ215" s="469" t="str">
        <f t="shared" si="305"/>
        <v/>
      </c>
      <c r="AR215" s="469" t="str">
        <f t="shared" si="305"/>
        <v/>
      </c>
      <c r="AS215" s="469" t="str">
        <f t="shared" si="305"/>
        <v/>
      </c>
      <c r="AT215" s="469" t="str">
        <f t="shared" si="305"/>
        <v/>
      </c>
      <c r="AU215" s="469" t="str">
        <f t="shared" si="305"/>
        <v/>
      </c>
      <c r="AV215" s="469" t="str">
        <f t="shared" si="305"/>
        <v/>
      </c>
      <c r="AW215" s="469" t="str">
        <f t="shared" si="305"/>
        <v/>
      </c>
      <c r="AX215" s="469" t="str">
        <f t="shared" si="305"/>
        <v/>
      </c>
      <c r="AY215" s="469" t="str">
        <f t="shared" si="305"/>
        <v/>
      </c>
      <c r="AZ215" s="469" t="str">
        <f t="shared" si="305"/>
        <v/>
      </c>
      <c r="BA215" s="469" t="str">
        <f t="shared" si="305"/>
        <v/>
      </c>
      <c r="BB215" s="469" t="str">
        <f t="shared" si="305"/>
        <v/>
      </c>
      <c r="BC215" s="469" t="str">
        <f t="shared" si="305"/>
        <v/>
      </c>
      <c r="BD215" s="469" t="str">
        <f t="shared" si="305"/>
        <v/>
      </c>
      <c r="BE215" s="469" t="str">
        <f t="shared" si="305"/>
        <v/>
      </c>
      <c r="BF215" s="469" t="str">
        <f t="shared" si="305"/>
        <v/>
      </c>
      <c r="BG215" s="469" t="str">
        <f t="shared" si="305"/>
        <v/>
      </c>
      <c r="BH215" s="469" t="str">
        <f t="shared" si="305"/>
        <v/>
      </c>
      <c r="BI215" s="469" t="str">
        <f t="shared" si="305"/>
        <v/>
      </c>
      <c r="BJ215" s="469" t="str">
        <f t="shared" si="305"/>
        <v/>
      </c>
      <c r="BK215" s="469" t="str">
        <f t="shared" si="305"/>
        <v/>
      </c>
      <c r="BL215" s="469" t="str">
        <f t="shared" si="305"/>
        <v/>
      </c>
      <c r="BM215" s="469" t="str">
        <f t="shared" si="305"/>
        <v/>
      </c>
      <c r="BN215" s="469" t="str">
        <f t="shared" si="305"/>
        <v/>
      </c>
      <c r="BO215" s="469" t="str">
        <f t="shared" si="305"/>
        <v/>
      </c>
      <c r="BP215" s="469" t="str">
        <f t="shared" si="305"/>
        <v/>
      </c>
      <c r="BQ215" s="469" t="str">
        <f t="shared" ref="BQ215:BV215" si="306">IF(BQ172="C",BQ211-SUM(BQ74,BQ83,BQ93,BQ103,BQ113,BQ123,BQ133,BQ143,BQ153,BQ166),"")</f>
        <v/>
      </c>
      <c r="BR215" s="469" t="str">
        <f t="shared" si="306"/>
        <v/>
      </c>
      <c r="BS215" s="469" t="str">
        <f t="shared" si="306"/>
        <v/>
      </c>
      <c r="BT215" s="469" t="str">
        <f t="shared" si="306"/>
        <v/>
      </c>
      <c r="BU215" s="469" t="str">
        <f t="shared" si="306"/>
        <v/>
      </c>
      <c r="BV215" s="469" t="str">
        <f t="shared" si="306"/>
        <v/>
      </c>
    </row>
    <row r="216" spans="2:74" ht="12" customHeight="1" outlineLevel="1">
      <c r="B216" s="1296" t="s">
        <v>277</v>
      </c>
      <c r="C216" s="1297"/>
      <c r="D216" s="365" t="s">
        <v>279</v>
      </c>
      <c r="E216" s="521">
        <f t="shared" ref="E216:AJ216" si="307">IF(OR(E171=0,E171="-"),0,E171/(E17-E35))</f>
        <v>0</v>
      </c>
      <c r="F216" s="521">
        <f t="shared" si="307"/>
        <v>0</v>
      </c>
      <c r="G216" s="521">
        <f t="shared" si="307"/>
        <v>0</v>
      </c>
      <c r="H216" s="521">
        <f t="shared" si="307"/>
        <v>0</v>
      </c>
      <c r="I216" s="521">
        <f t="shared" si="307"/>
        <v>0</v>
      </c>
      <c r="J216" s="521">
        <f t="shared" si="307"/>
        <v>0</v>
      </c>
      <c r="K216" s="521">
        <f t="shared" si="307"/>
        <v>0</v>
      </c>
      <c r="L216" s="521">
        <f t="shared" si="307"/>
        <v>0</v>
      </c>
      <c r="M216" s="521">
        <f t="shared" si="307"/>
        <v>0</v>
      </c>
      <c r="N216" s="521">
        <f t="shared" si="307"/>
        <v>0</v>
      </c>
      <c r="O216" s="521">
        <f t="shared" si="307"/>
        <v>0</v>
      </c>
      <c r="P216" s="521">
        <f t="shared" si="307"/>
        <v>0</v>
      </c>
      <c r="Q216" s="521">
        <f t="shared" si="307"/>
        <v>0</v>
      </c>
      <c r="R216" s="521">
        <f t="shared" si="307"/>
        <v>0</v>
      </c>
      <c r="S216" s="521">
        <f t="shared" si="307"/>
        <v>0</v>
      </c>
      <c r="T216" s="521">
        <f t="shared" si="307"/>
        <v>0</v>
      </c>
      <c r="U216" s="521">
        <f t="shared" si="307"/>
        <v>0</v>
      </c>
      <c r="V216" s="521">
        <f t="shared" si="307"/>
        <v>0</v>
      </c>
      <c r="W216" s="521">
        <f t="shared" si="307"/>
        <v>0</v>
      </c>
      <c r="X216" s="521">
        <f t="shared" si="307"/>
        <v>0</v>
      </c>
      <c r="Y216" s="521">
        <f t="shared" si="307"/>
        <v>0</v>
      </c>
      <c r="Z216" s="521">
        <f t="shared" si="307"/>
        <v>0</v>
      </c>
      <c r="AA216" s="521">
        <f t="shared" si="307"/>
        <v>0</v>
      </c>
      <c r="AB216" s="521">
        <f t="shared" si="307"/>
        <v>0</v>
      </c>
      <c r="AC216" s="521">
        <f t="shared" si="307"/>
        <v>0</v>
      </c>
      <c r="AD216" s="521">
        <f t="shared" si="307"/>
        <v>0</v>
      </c>
      <c r="AE216" s="521">
        <f t="shared" si="307"/>
        <v>0</v>
      </c>
      <c r="AF216" s="521">
        <f t="shared" si="307"/>
        <v>0</v>
      </c>
      <c r="AG216" s="521">
        <f t="shared" si="307"/>
        <v>0</v>
      </c>
      <c r="AH216" s="521">
        <f t="shared" si="307"/>
        <v>0</v>
      </c>
      <c r="AI216" s="521">
        <f t="shared" si="307"/>
        <v>0</v>
      </c>
      <c r="AJ216" s="521">
        <f t="shared" si="307"/>
        <v>0</v>
      </c>
      <c r="AK216" s="521">
        <f t="shared" ref="AK216:BP216" si="308">IF(OR(AK171=0,AK171="-"),0,AK171/(AK17-AK35))</f>
        <v>0</v>
      </c>
      <c r="AL216" s="521">
        <f t="shared" si="308"/>
        <v>0</v>
      </c>
      <c r="AM216" s="521">
        <f t="shared" si="308"/>
        <v>0</v>
      </c>
      <c r="AN216" s="521">
        <f t="shared" si="308"/>
        <v>0</v>
      </c>
      <c r="AO216" s="521">
        <f t="shared" si="308"/>
        <v>0</v>
      </c>
      <c r="AP216" s="521">
        <f t="shared" si="308"/>
        <v>0</v>
      </c>
      <c r="AQ216" s="521">
        <f t="shared" si="308"/>
        <v>0</v>
      </c>
      <c r="AR216" s="521">
        <f t="shared" si="308"/>
        <v>0</v>
      </c>
      <c r="AS216" s="521">
        <f t="shared" si="308"/>
        <v>0</v>
      </c>
      <c r="AT216" s="521">
        <f t="shared" si="308"/>
        <v>0</v>
      </c>
      <c r="AU216" s="521">
        <f t="shared" si="308"/>
        <v>0</v>
      </c>
      <c r="AV216" s="521">
        <f t="shared" si="308"/>
        <v>0</v>
      </c>
      <c r="AW216" s="521">
        <f t="shared" si="308"/>
        <v>0</v>
      </c>
      <c r="AX216" s="521">
        <f t="shared" si="308"/>
        <v>0</v>
      </c>
      <c r="AY216" s="521">
        <f t="shared" si="308"/>
        <v>0</v>
      </c>
      <c r="AZ216" s="521">
        <f t="shared" si="308"/>
        <v>0</v>
      </c>
      <c r="BA216" s="521">
        <f t="shared" si="308"/>
        <v>0</v>
      </c>
      <c r="BB216" s="521">
        <f t="shared" si="308"/>
        <v>0</v>
      </c>
      <c r="BC216" s="521">
        <f t="shared" si="308"/>
        <v>0</v>
      </c>
      <c r="BD216" s="521">
        <f t="shared" si="308"/>
        <v>0</v>
      </c>
      <c r="BE216" s="521">
        <f t="shared" si="308"/>
        <v>0</v>
      </c>
      <c r="BF216" s="521">
        <f t="shared" si="308"/>
        <v>0</v>
      </c>
      <c r="BG216" s="521">
        <f t="shared" si="308"/>
        <v>0</v>
      </c>
      <c r="BH216" s="521">
        <f t="shared" si="308"/>
        <v>0</v>
      </c>
      <c r="BI216" s="521">
        <f t="shared" si="308"/>
        <v>0</v>
      </c>
      <c r="BJ216" s="521">
        <f t="shared" si="308"/>
        <v>0</v>
      </c>
      <c r="BK216" s="521">
        <f t="shared" si="308"/>
        <v>0</v>
      </c>
      <c r="BL216" s="521">
        <f t="shared" si="308"/>
        <v>0</v>
      </c>
      <c r="BM216" s="521">
        <f t="shared" si="308"/>
        <v>0</v>
      </c>
      <c r="BN216" s="521">
        <f t="shared" si="308"/>
        <v>0</v>
      </c>
      <c r="BO216" s="521">
        <f t="shared" si="308"/>
        <v>0</v>
      </c>
      <c r="BP216" s="521">
        <f t="shared" si="308"/>
        <v>0</v>
      </c>
      <c r="BQ216" s="521">
        <f t="shared" ref="BQ216:BV216" si="309">IF(OR(BQ171=0,BQ171="-"),0,BQ171/(BQ17-BQ35))</f>
        <v>0</v>
      </c>
      <c r="BR216" s="521">
        <f t="shared" si="309"/>
        <v>0</v>
      </c>
      <c r="BS216" s="521">
        <f t="shared" si="309"/>
        <v>0</v>
      </c>
      <c r="BT216" s="521">
        <f t="shared" si="309"/>
        <v>0</v>
      </c>
      <c r="BU216" s="521">
        <f t="shared" si="309"/>
        <v>0</v>
      </c>
      <c r="BV216" s="521">
        <f t="shared" si="309"/>
        <v>0</v>
      </c>
    </row>
    <row r="218" spans="2:74" ht="13.5" customHeight="1" outlineLevel="1">
      <c r="B218" s="1314" t="s">
        <v>257</v>
      </c>
      <c r="C218" s="1314"/>
      <c r="D218" s="1314"/>
      <c r="E218" s="426" t="str">
        <f t="shared" ref="E218:AJ218" si="310">IF(OR(E9="",E9="-"),"-","有")</f>
        <v>-</v>
      </c>
      <c r="F218" s="426" t="str">
        <f t="shared" si="310"/>
        <v>-</v>
      </c>
      <c r="G218" s="426" t="str">
        <f t="shared" si="310"/>
        <v>-</v>
      </c>
      <c r="H218" s="426" t="str">
        <f t="shared" si="310"/>
        <v>-</v>
      </c>
      <c r="I218" s="426" t="str">
        <f t="shared" si="310"/>
        <v>-</v>
      </c>
      <c r="J218" s="426" t="str">
        <f t="shared" si="310"/>
        <v>-</v>
      </c>
      <c r="K218" s="426" t="str">
        <f t="shared" si="310"/>
        <v>-</v>
      </c>
      <c r="L218" s="426" t="str">
        <f t="shared" si="310"/>
        <v>-</v>
      </c>
      <c r="M218" s="426" t="str">
        <f t="shared" si="310"/>
        <v>-</v>
      </c>
      <c r="N218" s="426" t="str">
        <f t="shared" si="310"/>
        <v>-</v>
      </c>
      <c r="O218" s="426" t="str">
        <f t="shared" si="310"/>
        <v>-</v>
      </c>
      <c r="P218" s="426" t="str">
        <f t="shared" si="310"/>
        <v>-</v>
      </c>
      <c r="Q218" s="426" t="str">
        <f t="shared" si="310"/>
        <v>-</v>
      </c>
      <c r="R218" s="426" t="str">
        <f t="shared" si="310"/>
        <v>-</v>
      </c>
      <c r="S218" s="426" t="str">
        <f t="shared" si="310"/>
        <v>-</v>
      </c>
      <c r="T218" s="426" t="str">
        <f t="shared" si="310"/>
        <v>-</v>
      </c>
      <c r="U218" s="426" t="str">
        <f t="shared" si="310"/>
        <v>-</v>
      </c>
      <c r="V218" s="426" t="str">
        <f t="shared" si="310"/>
        <v>-</v>
      </c>
      <c r="W218" s="426" t="str">
        <f t="shared" si="310"/>
        <v>-</v>
      </c>
      <c r="X218" s="426" t="str">
        <f t="shared" si="310"/>
        <v>-</v>
      </c>
      <c r="Y218" s="426" t="str">
        <f t="shared" si="310"/>
        <v>-</v>
      </c>
      <c r="Z218" s="426" t="str">
        <f t="shared" si="310"/>
        <v>-</v>
      </c>
      <c r="AA218" s="426" t="str">
        <f t="shared" si="310"/>
        <v>-</v>
      </c>
      <c r="AB218" s="426" t="str">
        <f t="shared" si="310"/>
        <v>-</v>
      </c>
      <c r="AC218" s="426" t="str">
        <f t="shared" si="310"/>
        <v>-</v>
      </c>
      <c r="AD218" s="426" t="str">
        <f t="shared" si="310"/>
        <v>-</v>
      </c>
      <c r="AE218" s="426" t="str">
        <f t="shared" si="310"/>
        <v>-</v>
      </c>
      <c r="AF218" s="426" t="str">
        <f t="shared" si="310"/>
        <v>-</v>
      </c>
      <c r="AG218" s="426" t="str">
        <f t="shared" si="310"/>
        <v>-</v>
      </c>
      <c r="AH218" s="426" t="str">
        <f t="shared" si="310"/>
        <v>-</v>
      </c>
      <c r="AI218" s="426" t="str">
        <f t="shared" si="310"/>
        <v>-</v>
      </c>
      <c r="AJ218" s="426" t="str">
        <f t="shared" si="310"/>
        <v>-</v>
      </c>
      <c r="AK218" s="426" t="str">
        <f t="shared" ref="AK218:BP218" si="311">IF(OR(AK9="",AK9="-"),"-","有")</f>
        <v>-</v>
      </c>
      <c r="AL218" s="426" t="str">
        <f t="shared" si="311"/>
        <v>-</v>
      </c>
      <c r="AM218" s="426" t="str">
        <f t="shared" si="311"/>
        <v>-</v>
      </c>
      <c r="AN218" s="426" t="str">
        <f t="shared" si="311"/>
        <v>-</v>
      </c>
      <c r="AO218" s="426" t="str">
        <f t="shared" si="311"/>
        <v>-</v>
      </c>
      <c r="AP218" s="426" t="str">
        <f t="shared" si="311"/>
        <v>-</v>
      </c>
      <c r="AQ218" s="426" t="str">
        <f t="shared" si="311"/>
        <v>-</v>
      </c>
      <c r="AR218" s="426" t="str">
        <f t="shared" si="311"/>
        <v>-</v>
      </c>
      <c r="AS218" s="426" t="str">
        <f t="shared" si="311"/>
        <v>-</v>
      </c>
      <c r="AT218" s="426" t="str">
        <f t="shared" si="311"/>
        <v>-</v>
      </c>
      <c r="AU218" s="426" t="str">
        <f t="shared" si="311"/>
        <v>-</v>
      </c>
      <c r="AV218" s="426" t="str">
        <f t="shared" si="311"/>
        <v>-</v>
      </c>
      <c r="AW218" s="426" t="str">
        <f t="shared" si="311"/>
        <v>-</v>
      </c>
      <c r="AX218" s="426" t="str">
        <f t="shared" si="311"/>
        <v>-</v>
      </c>
      <c r="AY218" s="426" t="str">
        <f t="shared" si="311"/>
        <v>-</v>
      </c>
      <c r="AZ218" s="426" t="str">
        <f t="shared" si="311"/>
        <v>-</v>
      </c>
      <c r="BA218" s="426" t="str">
        <f t="shared" si="311"/>
        <v>-</v>
      </c>
      <c r="BB218" s="426" t="str">
        <f t="shared" si="311"/>
        <v>-</v>
      </c>
      <c r="BC218" s="426" t="str">
        <f t="shared" si="311"/>
        <v>-</v>
      </c>
      <c r="BD218" s="426" t="str">
        <f t="shared" si="311"/>
        <v>-</v>
      </c>
      <c r="BE218" s="426" t="str">
        <f t="shared" si="311"/>
        <v>-</v>
      </c>
      <c r="BF218" s="426" t="str">
        <f t="shared" si="311"/>
        <v>-</v>
      </c>
      <c r="BG218" s="426" t="str">
        <f t="shared" si="311"/>
        <v>-</v>
      </c>
      <c r="BH218" s="426" t="str">
        <f t="shared" si="311"/>
        <v>-</v>
      </c>
      <c r="BI218" s="426" t="str">
        <f t="shared" si="311"/>
        <v>-</v>
      </c>
      <c r="BJ218" s="426" t="str">
        <f t="shared" si="311"/>
        <v>-</v>
      </c>
      <c r="BK218" s="426" t="str">
        <f t="shared" si="311"/>
        <v>-</v>
      </c>
      <c r="BL218" s="426" t="str">
        <f t="shared" si="311"/>
        <v>-</v>
      </c>
      <c r="BM218" s="426" t="str">
        <f t="shared" si="311"/>
        <v>-</v>
      </c>
      <c r="BN218" s="426" t="str">
        <f t="shared" si="311"/>
        <v>-</v>
      </c>
      <c r="BO218" s="426" t="str">
        <f t="shared" si="311"/>
        <v>-</v>
      </c>
      <c r="BP218" s="426" t="str">
        <f t="shared" si="311"/>
        <v>-</v>
      </c>
      <c r="BQ218" s="426" t="str">
        <f t="shared" ref="BQ218:BV218" si="312">IF(OR(BQ9="",BQ9="-"),"-","有")</f>
        <v>-</v>
      </c>
      <c r="BR218" s="426" t="str">
        <f t="shared" si="312"/>
        <v>-</v>
      </c>
      <c r="BS218" s="426" t="str">
        <f t="shared" si="312"/>
        <v>-</v>
      </c>
      <c r="BT218" s="426" t="str">
        <f t="shared" si="312"/>
        <v>-</v>
      </c>
      <c r="BU218" s="426" t="str">
        <f t="shared" si="312"/>
        <v>-</v>
      </c>
      <c r="BV218" s="426" t="str">
        <f t="shared" si="312"/>
        <v>-</v>
      </c>
    </row>
    <row r="219" spans="2:74" ht="13.5" customHeight="1" outlineLevel="1">
      <c r="B219" s="522" t="s">
        <v>414</v>
      </c>
      <c r="C219" s="523"/>
      <c r="D219" s="524" t="s">
        <v>278</v>
      </c>
      <c r="E219" s="525" t="str">
        <f>IF(E$46="-","-",E$17*(1-E42)*(E50/E$193))</f>
        <v>-</v>
      </c>
      <c r="F219" s="525" t="str">
        <f t="shared" ref="F219:AJ219" si="313">IF(F$46="-","-",F$17*(1-F42)*(F50/F$193))</f>
        <v>-</v>
      </c>
      <c r="G219" s="525" t="str">
        <f t="shared" si="313"/>
        <v>-</v>
      </c>
      <c r="H219" s="525" t="str">
        <f t="shared" si="313"/>
        <v>-</v>
      </c>
      <c r="I219" s="525" t="str">
        <f t="shared" si="313"/>
        <v>-</v>
      </c>
      <c r="J219" s="525" t="str">
        <f t="shared" si="313"/>
        <v>-</v>
      </c>
      <c r="K219" s="525" t="str">
        <f t="shared" si="313"/>
        <v>-</v>
      </c>
      <c r="L219" s="525" t="str">
        <f t="shared" si="313"/>
        <v>-</v>
      </c>
      <c r="M219" s="525" t="str">
        <f t="shared" si="313"/>
        <v>-</v>
      </c>
      <c r="N219" s="525" t="str">
        <f t="shared" si="313"/>
        <v>-</v>
      </c>
      <c r="O219" s="525" t="str">
        <f t="shared" si="313"/>
        <v>-</v>
      </c>
      <c r="P219" s="525" t="str">
        <f t="shared" si="313"/>
        <v>-</v>
      </c>
      <c r="Q219" s="525" t="str">
        <f t="shared" si="313"/>
        <v>-</v>
      </c>
      <c r="R219" s="525" t="str">
        <f t="shared" si="313"/>
        <v>-</v>
      </c>
      <c r="S219" s="525" t="str">
        <f t="shared" si="313"/>
        <v>-</v>
      </c>
      <c r="T219" s="525" t="str">
        <f t="shared" si="313"/>
        <v>-</v>
      </c>
      <c r="U219" s="525" t="str">
        <f t="shared" si="313"/>
        <v>-</v>
      </c>
      <c r="V219" s="525" t="str">
        <f t="shared" si="313"/>
        <v>-</v>
      </c>
      <c r="W219" s="525" t="str">
        <f t="shared" si="313"/>
        <v>-</v>
      </c>
      <c r="X219" s="525" t="str">
        <f t="shared" si="313"/>
        <v>-</v>
      </c>
      <c r="Y219" s="525" t="str">
        <f t="shared" si="313"/>
        <v>-</v>
      </c>
      <c r="Z219" s="525" t="str">
        <f t="shared" si="313"/>
        <v>-</v>
      </c>
      <c r="AA219" s="525" t="str">
        <f t="shared" si="313"/>
        <v>-</v>
      </c>
      <c r="AB219" s="525" t="str">
        <f t="shared" si="313"/>
        <v>-</v>
      </c>
      <c r="AC219" s="525" t="str">
        <f t="shared" si="313"/>
        <v>-</v>
      </c>
      <c r="AD219" s="525" t="str">
        <f t="shared" si="313"/>
        <v>-</v>
      </c>
      <c r="AE219" s="525" t="str">
        <f t="shared" si="313"/>
        <v>-</v>
      </c>
      <c r="AF219" s="525" t="str">
        <f t="shared" si="313"/>
        <v>-</v>
      </c>
      <c r="AG219" s="525" t="str">
        <f t="shared" si="313"/>
        <v>-</v>
      </c>
      <c r="AH219" s="525" t="str">
        <f t="shared" si="313"/>
        <v>-</v>
      </c>
      <c r="AI219" s="525" t="str">
        <f t="shared" si="313"/>
        <v>-</v>
      </c>
      <c r="AJ219" s="525" t="str">
        <f t="shared" si="313"/>
        <v>-</v>
      </c>
      <c r="AK219" s="525" t="str">
        <f t="shared" ref="AK219:BP219" si="314">IF(AK$46="-","-",AK$17*(1-AK42)*(AK50/AK$193))</f>
        <v>-</v>
      </c>
      <c r="AL219" s="525" t="str">
        <f t="shared" si="314"/>
        <v>-</v>
      </c>
      <c r="AM219" s="525" t="str">
        <f t="shared" si="314"/>
        <v>-</v>
      </c>
      <c r="AN219" s="525" t="str">
        <f t="shared" si="314"/>
        <v>-</v>
      </c>
      <c r="AO219" s="525" t="str">
        <f t="shared" si="314"/>
        <v>-</v>
      </c>
      <c r="AP219" s="525" t="str">
        <f t="shared" si="314"/>
        <v>-</v>
      </c>
      <c r="AQ219" s="525" t="str">
        <f t="shared" si="314"/>
        <v>-</v>
      </c>
      <c r="AR219" s="525" t="str">
        <f t="shared" si="314"/>
        <v>-</v>
      </c>
      <c r="AS219" s="525" t="str">
        <f t="shared" si="314"/>
        <v>-</v>
      </c>
      <c r="AT219" s="525" t="str">
        <f t="shared" si="314"/>
        <v>-</v>
      </c>
      <c r="AU219" s="525" t="str">
        <f t="shared" si="314"/>
        <v>-</v>
      </c>
      <c r="AV219" s="525" t="str">
        <f t="shared" si="314"/>
        <v>-</v>
      </c>
      <c r="AW219" s="525" t="str">
        <f t="shared" si="314"/>
        <v>-</v>
      </c>
      <c r="AX219" s="525" t="str">
        <f t="shared" si="314"/>
        <v>-</v>
      </c>
      <c r="AY219" s="525" t="str">
        <f t="shared" si="314"/>
        <v>-</v>
      </c>
      <c r="AZ219" s="525" t="str">
        <f t="shared" si="314"/>
        <v>-</v>
      </c>
      <c r="BA219" s="525" t="str">
        <f t="shared" si="314"/>
        <v>-</v>
      </c>
      <c r="BB219" s="525" t="str">
        <f t="shared" si="314"/>
        <v>-</v>
      </c>
      <c r="BC219" s="525" t="str">
        <f t="shared" si="314"/>
        <v>-</v>
      </c>
      <c r="BD219" s="525" t="str">
        <f t="shared" si="314"/>
        <v>-</v>
      </c>
      <c r="BE219" s="525" t="str">
        <f t="shared" si="314"/>
        <v>-</v>
      </c>
      <c r="BF219" s="525" t="str">
        <f t="shared" si="314"/>
        <v>-</v>
      </c>
      <c r="BG219" s="525" t="str">
        <f t="shared" si="314"/>
        <v>-</v>
      </c>
      <c r="BH219" s="525" t="str">
        <f t="shared" si="314"/>
        <v>-</v>
      </c>
      <c r="BI219" s="525" t="str">
        <f t="shared" si="314"/>
        <v>-</v>
      </c>
      <c r="BJ219" s="525" t="str">
        <f t="shared" si="314"/>
        <v>-</v>
      </c>
      <c r="BK219" s="525" t="str">
        <f t="shared" si="314"/>
        <v>-</v>
      </c>
      <c r="BL219" s="525" t="str">
        <f t="shared" si="314"/>
        <v>-</v>
      </c>
      <c r="BM219" s="525" t="str">
        <f t="shared" si="314"/>
        <v>-</v>
      </c>
      <c r="BN219" s="525" t="str">
        <f t="shared" si="314"/>
        <v>-</v>
      </c>
      <c r="BO219" s="525" t="str">
        <f t="shared" si="314"/>
        <v>-</v>
      </c>
      <c r="BP219" s="525" t="str">
        <f t="shared" si="314"/>
        <v>-</v>
      </c>
      <c r="BQ219" s="525" t="str">
        <f t="shared" ref="BQ219:BV219" si="315">IF(BQ$46="-","-",BQ$17*(1-BQ42)*(BQ50/BQ$193))</f>
        <v>-</v>
      </c>
      <c r="BR219" s="525" t="str">
        <f t="shared" si="315"/>
        <v>-</v>
      </c>
      <c r="BS219" s="525" t="str">
        <f t="shared" si="315"/>
        <v>-</v>
      </c>
      <c r="BT219" s="525" t="str">
        <f t="shared" si="315"/>
        <v>-</v>
      </c>
      <c r="BU219" s="525" t="str">
        <f t="shared" si="315"/>
        <v>-</v>
      </c>
      <c r="BV219" s="525" t="str">
        <f t="shared" si="315"/>
        <v>-</v>
      </c>
    </row>
    <row r="220" spans="2:74" outlineLevel="1">
      <c r="B220" s="526" t="s">
        <v>415</v>
      </c>
      <c r="C220" s="527"/>
      <c r="D220" s="528" t="s">
        <v>278</v>
      </c>
      <c r="E220" s="529" t="str">
        <f t="shared" ref="E220:AJ220" si="316">IF(E$55="-","-",E$17*(1-E42)*(E59/E$193))</f>
        <v>-</v>
      </c>
      <c r="F220" s="529" t="str">
        <f t="shared" si="316"/>
        <v>-</v>
      </c>
      <c r="G220" s="529" t="str">
        <f t="shared" si="316"/>
        <v>-</v>
      </c>
      <c r="H220" s="529" t="str">
        <f t="shared" si="316"/>
        <v>-</v>
      </c>
      <c r="I220" s="529" t="str">
        <f t="shared" si="316"/>
        <v>-</v>
      </c>
      <c r="J220" s="529" t="str">
        <f t="shared" si="316"/>
        <v>-</v>
      </c>
      <c r="K220" s="529" t="str">
        <f t="shared" si="316"/>
        <v>-</v>
      </c>
      <c r="L220" s="529" t="str">
        <f t="shared" si="316"/>
        <v>-</v>
      </c>
      <c r="M220" s="529" t="str">
        <f t="shared" si="316"/>
        <v>-</v>
      </c>
      <c r="N220" s="529" t="str">
        <f t="shared" si="316"/>
        <v>-</v>
      </c>
      <c r="O220" s="529" t="str">
        <f t="shared" si="316"/>
        <v>-</v>
      </c>
      <c r="P220" s="529" t="str">
        <f t="shared" si="316"/>
        <v>-</v>
      </c>
      <c r="Q220" s="529" t="str">
        <f t="shared" si="316"/>
        <v>-</v>
      </c>
      <c r="R220" s="529" t="str">
        <f t="shared" si="316"/>
        <v>-</v>
      </c>
      <c r="S220" s="529" t="str">
        <f t="shared" si="316"/>
        <v>-</v>
      </c>
      <c r="T220" s="529" t="str">
        <f t="shared" si="316"/>
        <v>-</v>
      </c>
      <c r="U220" s="529" t="str">
        <f t="shared" si="316"/>
        <v>-</v>
      </c>
      <c r="V220" s="529" t="str">
        <f t="shared" si="316"/>
        <v>-</v>
      </c>
      <c r="W220" s="529" t="str">
        <f t="shared" si="316"/>
        <v>-</v>
      </c>
      <c r="X220" s="529" t="str">
        <f t="shared" si="316"/>
        <v>-</v>
      </c>
      <c r="Y220" s="529" t="str">
        <f t="shared" si="316"/>
        <v>-</v>
      </c>
      <c r="Z220" s="529" t="str">
        <f t="shared" si="316"/>
        <v>-</v>
      </c>
      <c r="AA220" s="529" t="str">
        <f t="shared" si="316"/>
        <v>-</v>
      </c>
      <c r="AB220" s="529" t="str">
        <f t="shared" si="316"/>
        <v>-</v>
      </c>
      <c r="AC220" s="529" t="str">
        <f t="shared" si="316"/>
        <v>-</v>
      </c>
      <c r="AD220" s="529" t="str">
        <f t="shared" si="316"/>
        <v>-</v>
      </c>
      <c r="AE220" s="529" t="str">
        <f t="shared" si="316"/>
        <v>-</v>
      </c>
      <c r="AF220" s="529" t="str">
        <f t="shared" si="316"/>
        <v>-</v>
      </c>
      <c r="AG220" s="529" t="str">
        <f t="shared" si="316"/>
        <v>-</v>
      </c>
      <c r="AH220" s="529" t="str">
        <f t="shared" si="316"/>
        <v>-</v>
      </c>
      <c r="AI220" s="529" t="str">
        <f t="shared" si="316"/>
        <v>-</v>
      </c>
      <c r="AJ220" s="529" t="str">
        <f t="shared" si="316"/>
        <v>-</v>
      </c>
      <c r="AK220" s="529" t="str">
        <f t="shared" ref="AK220:BP220" si="317">IF(AK$55="-","-",AK$17*(1-AK42)*(AK59/AK$193))</f>
        <v>-</v>
      </c>
      <c r="AL220" s="529" t="str">
        <f t="shared" si="317"/>
        <v>-</v>
      </c>
      <c r="AM220" s="529" t="str">
        <f t="shared" si="317"/>
        <v>-</v>
      </c>
      <c r="AN220" s="529" t="str">
        <f t="shared" si="317"/>
        <v>-</v>
      </c>
      <c r="AO220" s="529" t="str">
        <f t="shared" si="317"/>
        <v>-</v>
      </c>
      <c r="AP220" s="529" t="str">
        <f t="shared" si="317"/>
        <v>-</v>
      </c>
      <c r="AQ220" s="529" t="str">
        <f t="shared" si="317"/>
        <v>-</v>
      </c>
      <c r="AR220" s="529" t="str">
        <f t="shared" si="317"/>
        <v>-</v>
      </c>
      <c r="AS220" s="529" t="str">
        <f t="shared" si="317"/>
        <v>-</v>
      </c>
      <c r="AT220" s="529" t="str">
        <f t="shared" si="317"/>
        <v>-</v>
      </c>
      <c r="AU220" s="529" t="str">
        <f t="shared" si="317"/>
        <v>-</v>
      </c>
      <c r="AV220" s="529" t="str">
        <f t="shared" si="317"/>
        <v>-</v>
      </c>
      <c r="AW220" s="529" t="str">
        <f t="shared" si="317"/>
        <v>-</v>
      </c>
      <c r="AX220" s="529" t="str">
        <f t="shared" si="317"/>
        <v>-</v>
      </c>
      <c r="AY220" s="529" t="str">
        <f t="shared" si="317"/>
        <v>-</v>
      </c>
      <c r="AZ220" s="529" t="str">
        <f t="shared" si="317"/>
        <v>-</v>
      </c>
      <c r="BA220" s="529" t="str">
        <f t="shared" si="317"/>
        <v>-</v>
      </c>
      <c r="BB220" s="529" t="str">
        <f t="shared" si="317"/>
        <v>-</v>
      </c>
      <c r="BC220" s="529" t="str">
        <f t="shared" si="317"/>
        <v>-</v>
      </c>
      <c r="BD220" s="529" t="str">
        <f t="shared" si="317"/>
        <v>-</v>
      </c>
      <c r="BE220" s="529" t="str">
        <f t="shared" si="317"/>
        <v>-</v>
      </c>
      <c r="BF220" s="529" t="str">
        <f t="shared" si="317"/>
        <v>-</v>
      </c>
      <c r="BG220" s="529" t="str">
        <f t="shared" si="317"/>
        <v>-</v>
      </c>
      <c r="BH220" s="529" t="str">
        <f t="shared" si="317"/>
        <v>-</v>
      </c>
      <c r="BI220" s="529" t="str">
        <f t="shared" si="317"/>
        <v>-</v>
      </c>
      <c r="BJ220" s="529" t="str">
        <f t="shared" si="317"/>
        <v>-</v>
      </c>
      <c r="BK220" s="529" t="str">
        <f t="shared" si="317"/>
        <v>-</v>
      </c>
      <c r="BL220" s="529" t="str">
        <f t="shared" si="317"/>
        <v>-</v>
      </c>
      <c r="BM220" s="529" t="str">
        <f t="shared" si="317"/>
        <v>-</v>
      </c>
      <c r="BN220" s="529" t="str">
        <f t="shared" si="317"/>
        <v>-</v>
      </c>
      <c r="BO220" s="529" t="str">
        <f t="shared" si="317"/>
        <v>-</v>
      </c>
      <c r="BP220" s="529" t="str">
        <f t="shared" si="317"/>
        <v>-</v>
      </c>
      <c r="BQ220" s="529" t="str">
        <f t="shared" ref="BQ220:BV220" si="318">IF(BQ$55="-","-",BQ$17*(1-BQ42)*(BQ59/BQ$193))</f>
        <v>-</v>
      </c>
      <c r="BR220" s="529" t="str">
        <f t="shared" si="318"/>
        <v>-</v>
      </c>
      <c r="BS220" s="529" t="str">
        <f t="shared" si="318"/>
        <v>-</v>
      </c>
      <c r="BT220" s="529" t="str">
        <f t="shared" si="318"/>
        <v>-</v>
      </c>
      <c r="BU220" s="529" t="str">
        <f t="shared" si="318"/>
        <v>-</v>
      </c>
      <c r="BV220" s="529" t="str">
        <f t="shared" si="318"/>
        <v>-</v>
      </c>
    </row>
    <row r="221" spans="2:74" outlineLevel="1">
      <c r="B221" s="526" t="s">
        <v>416</v>
      </c>
      <c r="C221" s="527"/>
      <c r="D221" s="528" t="s">
        <v>278</v>
      </c>
      <c r="E221" s="529" t="str">
        <f t="shared" ref="E221:AJ221" si="319">IF(LEFT(E9,1)="2",E17*(1-E42)-SUM(E223:E230),"-")</f>
        <v>-</v>
      </c>
      <c r="F221" s="529" t="str">
        <f t="shared" si="319"/>
        <v>-</v>
      </c>
      <c r="G221" s="529" t="str">
        <f t="shared" si="319"/>
        <v>-</v>
      </c>
      <c r="H221" s="529" t="str">
        <f t="shared" si="319"/>
        <v>-</v>
      </c>
      <c r="I221" s="529" t="str">
        <f t="shared" si="319"/>
        <v>-</v>
      </c>
      <c r="J221" s="529" t="str">
        <f t="shared" si="319"/>
        <v>-</v>
      </c>
      <c r="K221" s="529" t="str">
        <f t="shared" si="319"/>
        <v>-</v>
      </c>
      <c r="L221" s="529" t="str">
        <f t="shared" si="319"/>
        <v>-</v>
      </c>
      <c r="M221" s="529" t="str">
        <f t="shared" si="319"/>
        <v>-</v>
      </c>
      <c r="N221" s="529" t="str">
        <f t="shared" si="319"/>
        <v>-</v>
      </c>
      <c r="O221" s="529" t="str">
        <f t="shared" si="319"/>
        <v>-</v>
      </c>
      <c r="P221" s="529" t="str">
        <f t="shared" si="319"/>
        <v>-</v>
      </c>
      <c r="Q221" s="529" t="str">
        <f t="shared" si="319"/>
        <v>-</v>
      </c>
      <c r="R221" s="529" t="str">
        <f t="shared" si="319"/>
        <v>-</v>
      </c>
      <c r="S221" s="529" t="str">
        <f t="shared" si="319"/>
        <v>-</v>
      </c>
      <c r="T221" s="529" t="str">
        <f t="shared" si="319"/>
        <v>-</v>
      </c>
      <c r="U221" s="529" t="str">
        <f t="shared" si="319"/>
        <v>-</v>
      </c>
      <c r="V221" s="529" t="str">
        <f t="shared" si="319"/>
        <v>-</v>
      </c>
      <c r="W221" s="529" t="str">
        <f t="shared" si="319"/>
        <v>-</v>
      </c>
      <c r="X221" s="529" t="str">
        <f t="shared" si="319"/>
        <v>-</v>
      </c>
      <c r="Y221" s="529" t="str">
        <f t="shared" si="319"/>
        <v>-</v>
      </c>
      <c r="Z221" s="529" t="str">
        <f t="shared" si="319"/>
        <v>-</v>
      </c>
      <c r="AA221" s="529" t="str">
        <f t="shared" si="319"/>
        <v>-</v>
      </c>
      <c r="AB221" s="529" t="str">
        <f t="shared" si="319"/>
        <v>-</v>
      </c>
      <c r="AC221" s="529" t="str">
        <f t="shared" si="319"/>
        <v>-</v>
      </c>
      <c r="AD221" s="529" t="str">
        <f t="shared" si="319"/>
        <v>-</v>
      </c>
      <c r="AE221" s="529" t="str">
        <f t="shared" si="319"/>
        <v>-</v>
      </c>
      <c r="AF221" s="529" t="str">
        <f t="shared" si="319"/>
        <v>-</v>
      </c>
      <c r="AG221" s="529" t="str">
        <f t="shared" si="319"/>
        <v>-</v>
      </c>
      <c r="AH221" s="529" t="str">
        <f t="shared" si="319"/>
        <v>-</v>
      </c>
      <c r="AI221" s="529" t="str">
        <f t="shared" si="319"/>
        <v>-</v>
      </c>
      <c r="AJ221" s="529" t="str">
        <f t="shared" si="319"/>
        <v>-</v>
      </c>
      <c r="AK221" s="529" t="str">
        <f t="shared" ref="AK221:BP221" si="320">IF(LEFT(AK9,1)="2",AK17*(1-AK42)-SUM(AK223:AK230),"-")</f>
        <v>-</v>
      </c>
      <c r="AL221" s="529" t="str">
        <f t="shared" si="320"/>
        <v>-</v>
      </c>
      <c r="AM221" s="529" t="str">
        <f t="shared" si="320"/>
        <v>-</v>
      </c>
      <c r="AN221" s="529" t="str">
        <f t="shared" si="320"/>
        <v>-</v>
      </c>
      <c r="AO221" s="529" t="str">
        <f t="shared" si="320"/>
        <v>-</v>
      </c>
      <c r="AP221" s="529" t="str">
        <f t="shared" si="320"/>
        <v>-</v>
      </c>
      <c r="AQ221" s="529" t="str">
        <f t="shared" si="320"/>
        <v>-</v>
      </c>
      <c r="AR221" s="529" t="str">
        <f t="shared" si="320"/>
        <v>-</v>
      </c>
      <c r="AS221" s="529" t="str">
        <f t="shared" si="320"/>
        <v>-</v>
      </c>
      <c r="AT221" s="529" t="str">
        <f t="shared" si="320"/>
        <v>-</v>
      </c>
      <c r="AU221" s="529" t="str">
        <f t="shared" si="320"/>
        <v>-</v>
      </c>
      <c r="AV221" s="529" t="str">
        <f t="shared" si="320"/>
        <v>-</v>
      </c>
      <c r="AW221" s="529" t="str">
        <f t="shared" si="320"/>
        <v>-</v>
      </c>
      <c r="AX221" s="529" t="str">
        <f t="shared" si="320"/>
        <v>-</v>
      </c>
      <c r="AY221" s="529" t="str">
        <f t="shared" si="320"/>
        <v>-</v>
      </c>
      <c r="AZ221" s="529" t="str">
        <f t="shared" si="320"/>
        <v>-</v>
      </c>
      <c r="BA221" s="529" t="str">
        <f t="shared" si="320"/>
        <v>-</v>
      </c>
      <c r="BB221" s="529" t="str">
        <f t="shared" si="320"/>
        <v>-</v>
      </c>
      <c r="BC221" s="529" t="str">
        <f t="shared" si="320"/>
        <v>-</v>
      </c>
      <c r="BD221" s="529" t="str">
        <f t="shared" si="320"/>
        <v>-</v>
      </c>
      <c r="BE221" s="529" t="str">
        <f t="shared" si="320"/>
        <v>-</v>
      </c>
      <c r="BF221" s="529" t="str">
        <f t="shared" si="320"/>
        <v>-</v>
      </c>
      <c r="BG221" s="529" t="str">
        <f t="shared" si="320"/>
        <v>-</v>
      </c>
      <c r="BH221" s="529" t="str">
        <f t="shared" si="320"/>
        <v>-</v>
      </c>
      <c r="BI221" s="529" t="str">
        <f t="shared" si="320"/>
        <v>-</v>
      </c>
      <c r="BJ221" s="529" t="str">
        <f t="shared" si="320"/>
        <v>-</v>
      </c>
      <c r="BK221" s="529" t="str">
        <f t="shared" si="320"/>
        <v>-</v>
      </c>
      <c r="BL221" s="529" t="str">
        <f t="shared" si="320"/>
        <v>-</v>
      </c>
      <c r="BM221" s="529" t="str">
        <f t="shared" si="320"/>
        <v>-</v>
      </c>
      <c r="BN221" s="529" t="str">
        <f t="shared" si="320"/>
        <v>-</v>
      </c>
      <c r="BO221" s="529" t="str">
        <f t="shared" si="320"/>
        <v>-</v>
      </c>
      <c r="BP221" s="529" t="str">
        <f t="shared" si="320"/>
        <v>-</v>
      </c>
      <c r="BQ221" s="529" t="str">
        <f t="shared" ref="BQ221:BV221" si="321">IF(LEFT(BQ9,1)="2",BQ17*(1-BQ42)-SUM(BQ223:BQ230),"-")</f>
        <v>-</v>
      </c>
      <c r="BR221" s="529" t="str">
        <f t="shared" si="321"/>
        <v>-</v>
      </c>
      <c r="BS221" s="529" t="str">
        <f t="shared" si="321"/>
        <v>-</v>
      </c>
      <c r="BT221" s="529" t="str">
        <f t="shared" si="321"/>
        <v>-</v>
      </c>
      <c r="BU221" s="529" t="str">
        <f t="shared" si="321"/>
        <v>-</v>
      </c>
      <c r="BV221" s="529" t="str">
        <f t="shared" si="321"/>
        <v>-</v>
      </c>
    </row>
    <row r="222" spans="2:74" outlineLevel="1">
      <c r="B222" s="880" t="s">
        <v>3497</v>
      </c>
      <c r="C222" s="881"/>
      <c r="D222" s="528" t="s">
        <v>278</v>
      </c>
      <c r="E222" s="529" t="str">
        <f t="shared" ref="E222:AJ222" si="322">IF(E65="-","-",IF(LEFT(E$9,1)="2",E73/3.6*0.125*E$34,E$17*(1-E$42)*(E73/E$193)))</f>
        <v>-</v>
      </c>
      <c r="F222" s="529" t="str">
        <f t="shared" si="322"/>
        <v>-</v>
      </c>
      <c r="G222" s="529" t="str">
        <f t="shared" si="322"/>
        <v>-</v>
      </c>
      <c r="H222" s="529" t="str">
        <f t="shared" si="322"/>
        <v>-</v>
      </c>
      <c r="I222" s="529" t="str">
        <f t="shared" si="322"/>
        <v>-</v>
      </c>
      <c r="J222" s="529" t="str">
        <f t="shared" si="322"/>
        <v>-</v>
      </c>
      <c r="K222" s="529" t="str">
        <f t="shared" si="322"/>
        <v>-</v>
      </c>
      <c r="L222" s="529" t="str">
        <f t="shared" si="322"/>
        <v>-</v>
      </c>
      <c r="M222" s="529" t="str">
        <f t="shared" si="322"/>
        <v>-</v>
      </c>
      <c r="N222" s="529" t="str">
        <f t="shared" si="322"/>
        <v>-</v>
      </c>
      <c r="O222" s="529" t="str">
        <f t="shared" si="322"/>
        <v>-</v>
      </c>
      <c r="P222" s="529" t="str">
        <f t="shared" si="322"/>
        <v>-</v>
      </c>
      <c r="Q222" s="529" t="str">
        <f t="shared" si="322"/>
        <v>-</v>
      </c>
      <c r="R222" s="529" t="str">
        <f t="shared" si="322"/>
        <v>-</v>
      </c>
      <c r="S222" s="529" t="str">
        <f t="shared" si="322"/>
        <v>-</v>
      </c>
      <c r="T222" s="529" t="str">
        <f t="shared" si="322"/>
        <v>-</v>
      </c>
      <c r="U222" s="529" t="str">
        <f t="shared" si="322"/>
        <v>-</v>
      </c>
      <c r="V222" s="529" t="str">
        <f t="shared" si="322"/>
        <v>-</v>
      </c>
      <c r="W222" s="529" t="str">
        <f t="shared" si="322"/>
        <v>-</v>
      </c>
      <c r="X222" s="529" t="str">
        <f t="shared" si="322"/>
        <v>-</v>
      </c>
      <c r="Y222" s="529" t="str">
        <f t="shared" si="322"/>
        <v>-</v>
      </c>
      <c r="Z222" s="529" t="str">
        <f t="shared" si="322"/>
        <v>-</v>
      </c>
      <c r="AA222" s="529" t="str">
        <f t="shared" si="322"/>
        <v>-</v>
      </c>
      <c r="AB222" s="529" t="str">
        <f t="shared" si="322"/>
        <v>-</v>
      </c>
      <c r="AC222" s="529" t="str">
        <f t="shared" si="322"/>
        <v>-</v>
      </c>
      <c r="AD222" s="529" t="str">
        <f t="shared" si="322"/>
        <v>-</v>
      </c>
      <c r="AE222" s="529" t="str">
        <f t="shared" si="322"/>
        <v>-</v>
      </c>
      <c r="AF222" s="529" t="str">
        <f t="shared" si="322"/>
        <v>-</v>
      </c>
      <c r="AG222" s="529" t="str">
        <f t="shared" si="322"/>
        <v>-</v>
      </c>
      <c r="AH222" s="529" t="str">
        <f t="shared" si="322"/>
        <v>-</v>
      </c>
      <c r="AI222" s="529" t="str">
        <f t="shared" si="322"/>
        <v>-</v>
      </c>
      <c r="AJ222" s="529" t="str">
        <f t="shared" si="322"/>
        <v>-</v>
      </c>
      <c r="AK222" s="529" t="str">
        <f t="shared" ref="AK222:BP222" si="323">IF(AK65="-","-",IF(LEFT(AK$9,1)="2",AK73/3.6*0.125*AK$34,AK$17*(1-AK$42)*(AK73/AK$193)))</f>
        <v>-</v>
      </c>
      <c r="AL222" s="529" t="str">
        <f t="shared" si="323"/>
        <v>-</v>
      </c>
      <c r="AM222" s="529" t="str">
        <f t="shared" si="323"/>
        <v>-</v>
      </c>
      <c r="AN222" s="529" t="str">
        <f t="shared" si="323"/>
        <v>-</v>
      </c>
      <c r="AO222" s="529" t="str">
        <f t="shared" si="323"/>
        <v>-</v>
      </c>
      <c r="AP222" s="529" t="str">
        <f t="shared" si="323"/>
        <v>-</v>
      </c>
      <c r="AQ222" s="529" t="str">
        <f t="shared" si="323"/>
        <v>-</v>
      </c>
      <c r="AR222" s="529" t="str">
        <f t="shared" si="323"/>
        <v>-</v>
      </c>
      <c r="AS222" s="529" t="str">
        <f t="shared" si="323"/>
        <v>-</v>
      </c>
      <c r="AT222" s="529" t="str">
        <f t="shared" si="323"/>
        <v>-</v>
      </c>
      <c r="AU222" s="529" t="str">
        <f t="shared" si="323"/>
        <v>-</v>
      </c>
      <c r="AV222" s="529" t="str">
        <f t="shared" si="323"/>
        <v>-</v>
      </c>
      <c r="AW222" s="529" t="str">
        <f t="shared" si="323"/>
        <v>-</v>
      </c>
      <c r="AX222" s="529" t="str">
        <f t="shared" si="323"/>
        <v>-</v>
      </c>
      <c r="AY222" s="529" t="str">
        <f t="shared" si="323"/>
        <v>-</v>
      </c>
      <c r="AZ222" s="529" t="str">
        <f t="shared" si="323"/>
        <v>-</v>
      </c>
      <c r="BA222" s="529" t="str">
        <f t="shared" si="323"/>
        <v>-</v>
      </c>
      <c r="BB222" s="529" t="str">
        <f t="shared" si="323"/>
        <v>-</v>
      </c>
      <c r="BC222" s="529" t="str">
        <f t="shared" si="323"/>
        <v>-</v>
      </c>
      <c r="BD222" s="529" t="str">
        <f t="shared" si="323"/>
        <v>-</v>
      </c>
      <c r="BE222" s="529" t="str">
        <f t="shared" si="323"/>
        <v>-</v>
      </c>
      <c r="BF222" s="529" t="str">
        <f t="shared" si="323"/>
        <v>-</v>
      </c>
      <c r="BG222" s="529" t="str">
        <f t="shared" si="323"/>
        <v>-</v>
      </c>
      <c r="BH222" s="529" t="str">
        <f t="shared" si="323"/>
        <v>-</v>
      </c>
      <c r="BI222" s="529" t="str">
        <f t="shared" si="323"/>
        <v>-</v>
      </c>
      <c r="BJ222" s="529" t="str">
        <f t="shared" si="323"/>
        <v>-</v>
      </c>
      <c r="BK222" s="529" t="str">
        <f t="shared" si="323"/>
        <v>-</v>
      </c>
      <c r="BL222" s="529" t="str">
        <f t="shared" si="323"/>
        <v>-</v>
      </c>
      <c r="BM222" s="529" t="str">
        <f t="shared" si="323"/>
        <v>-</v>
      </c>
      <c r="BN222" s="529" t="str">
        <f t="shared" si="323"/>
        <v>-</v>
      </c>
      <c r="BO222" s="529" t="str">
        <f t="shared" si="323"/>
        <v>-</v>
      </c>
      <c r="BP222" s="529" t="str">
        <f t="shared" si="323"/>
        <v>-</v>
      </c>
      <c r="BQ222" s="529" t="str">
        <f t="shared" ref="BQ222:BV222" si="324">IF(BQ65="-","-",IF(LEFT(BQ$9,1)="2",BQ73/3.6*0.125*BQ$34,BQ$17*(1-BQ$42)*(BQ73/BQ$193)))</f>
        <v>-</v>
      </c>
      <c r="BR222" s="529" t="str">
        <f t="shared" si="324"/>
        <v>-</v>
      </c>
      <c r="BS222" s="529" t="str">
        <f t="shared" si="324"/>
        <v>-</v>
      </c>
      <c r="BT222" s="529" t="str">
        <f t="shared" si="324"/>
        <v>-</v>
      </c>
      <c r="BU222" s="529" t="str">
        <f t="shared" si="324"/>
        <v>-</v>
      </c>
      <c r="BV222" s="529" t="str">
        <f t="shared" si="324"/>
        <v>-</v>
      </c>
    </row>
    <row r="223" spans="2:74" outlineLevel="1">
      <c r="B223" s="526" t="s">
        <v>424</v>
      </c>
      <c r="C223" s="527"/>
      <c r="D223" s="528" t="s">
        <v>278</v>
      </c>
      <c r="E223" s="529" t="str">
        <f t="shared" ref="E223:AJ223" si="325">IF(E77="-","-",IF(LEFT(E$9,1)="2",E81/3.6*0.125*E$34,E$17*(1-E42)*(E81/E$193)))</f>
        <v>-</v>
      </c>
      <c r="F223" s="529" t="str">
        <f t="shared" si="325"/>
        <v>-</v>
      </c>
      <c r="G223" s="529" t="str">
        <f t="shared" si="325"/>
        <v>-</v>
      </c>
      <c r="H223" s="529" t="str">
        <f t="shared" si="325"/>
        <v>-</v>
      </c>
      <c r="I223" s="529" t="str">
        <f t="shared" si="325"/>
        <v>-</v>
      </c>
      <c r="J223" s="529" t="str">
        <f t="shared" si="325"/>
        <v>-</v>
      </c>
      <c r="K223" s="529" t="str">
        <f t="shared" si="325"/>
        <v>-</v>
      </c>
      <c r="L223" s="529" t="str">
        <f t="shared" si="325"/>
        <v>-</v>
      </c>
      <c r="M223" s="529" t="str">
        <f t="shared" si="325"/>
        <v>-</v>
      </c>
      <c r="N223" s="529" t="str">
        <f t="shared" si="325"/>
        <v>-</v>
      </c>
      <c r="O223" s="529" t="str">
        <f t="shared" si="325"/>
        <v>-</v>
      </c>
      <c r="P223" s="529" t="str">
        <f t="shared" si="325"/>
        <v>-</v>
      </c>
      <c r="Q223" s="529" t="str">
        <f t="shared" si="325"/>
        <v>-</v>
      </c>
      <c r="R223" s="529" t="str">
        <f t="shared" si="325"/>
        <v>-</v>
      </c>
      <c r="S223" s="529" t="str">
        <f t="shared" si="325"/>
        <v>-</v>
      </c>
      <c r="T223" s="529" t="str">
        <f t="shared" si="325"/>
        <v>-</v>
      </c>
      <c r="U223" s="529" t="str">
        <f t="shared" si="325"/>
        <v>-</v>
      </c>
      <c r="V223" s="529" t="str">
        <f t="shared" si="325"/>
        <v>-</v>
      </c>
      <c r="W223" s="529" t="str">
        <f t="shared" si="325"/>
        <v>-</v>
      </c>
      <c r="X223" s="529" t="str">
        <f t="shared" si="325"/>
        <v>-</v>
      </c>
      <c r="Y223" s="529" t="str">
        <f t="shared" si="325"/>
        <v>-</v>
      </c>
      <c r="Z223" s="529" t="str">
        <f t="shared" si="325"/>
        <v>-</v>
      </c>
      <c r="AA223" s="529" t="str">
        <f t="shared" si="325"/>
        <v>-</v>
      </c>
      <c r="AB223" s="529" t="str">
        <f t="shared" si="325"/>
        <v>-</v>
      </c>
      <c r="AC223" s="529" t="str">
        <f t="shared" si="325"/>
        <v>-</v>
      </c>
      <c r="AD223" s="529" t="str">
        <f t="shared" si="325"/>
        <v>-</v>
      </c>
      <c r="AE223" s="529" t="str">
        <f t="shared" si="325"/>
        <v>-</v>
      </c>
      <c r="AF223" s="529" t="str">
        <f t="shared" si="325"/>
        <v>-</v>
      </c>
      <c r="AG223" s="529" t="str">
        <f t="shared" si="325"/>
        <v>-</v>
      </c>
      <c r="AH223" s="529" t="str">
        <f t="shared" si="325"/>
        <v>-</v>
      </c>
      <c r="AI223" s="529" t="str">
        <f t="shared" si="325"/>
        <v>-</v>
      </c>
      <c r="AJ223" s="529" t="str">
        <f t="shared" si="325"/>
        <v>-</v>
      </c>
      <c r="AK223" s="529" t="str">
        <f t="shared" ref="AK223:BP223" si="326">IF(AK77="-","-",IF(LEFT(AK$9,1)="2",AK81/3.6*0.125*AK$34,AK$17*(1-AK42)*(AK81/AK$193)))</f>
        <v>-</v>
      </c>
      <c r="AL223" s="529" t="str">
        <f t="shared" si="326"/>
        <v>-</v>
      </c>
      <c r="AM223" s="529" t="str">
        <f t="shared" si="326"/>
        <v>-</v>
      </c>
      <c r="AN223" s="529" t="str">
        <f t="shared" si="326"/>
        <v>-</v>
      </c>
      <c r="AO223" s="529" t="str">
        <f t="shared" si="326"/>
        <v>-</v>
      </c>
      <c r="AP223" s="529" t="str">
        <f t="shared" si="326"/>
        <v>-</v>
      </c>
      <c r="AQ223" s="529" t="str">
        <f t="shared" si="326"/>
        <v>-</v>
      </c>
      <c r="AR223" s="529" t="str">
        <f t="shared" si="326"/>
        <v>-</v>
      </c>
      <c r="AS223" s="529" t="str">
        <f t="shared" si="326"/>
        <v>-</v>
      </c>
      <c r="AT223" s="529" t="str">
        <f t="shared" si="326"/>
        <v>-</v>
      </c>
      <c r="AU223" s="529" t="str">
        <f t="shared" si="326"/>
        <v>-</v>
      </c>
      <c r="AV223" s="529" t="str">
        <f t="shared" si="326"/>
        <v>-</v>
      </c>
      <c r="AW223" s="529" t="str">
        <f t="shared" si="326"/>
        <v>-</v>
      </c>
      <c r="AX223" s="529" t="str">
        <f t="shared" si="326"/>
        <v>-</v>
      </c>
      <c r="AY223" s="529" t="str">
        <f t="shared" si="326"/>
        <v>-</v>
      </c>
      <c r="AZ223" s="529" t="str">
        <f t="shared" si="326"/>
        <v>-</v>
      </c>
      <c r="BA223" s="529" t="str">
        <f t="shared" si="326"/>
        <v>-</v>
      </c>
      <c r="BB223" s="529" t="str">
        <f t="shared" si="326"/>
        <v>-</v>
      </c>
      <c r="BC223" s="529" t="str">
        <f t="shared" si="326"/>
        <v>-</v>
      </c>
      <c r="BD223" s="529" t="str">
        <f t="shared" si="326"/>
        <v>-</v>
      </c>
      <c r="BE223" s="529" t="str">
        <f t="shared" si="326"/>
        <v>-</v>
      </c>
      <c r="BF223" s="529" t="str">
        <f t="shared" si="326"/>
        <v>-</v>
      </c>
      <c r="BG223" s="529" t="str">
        <f t="shared" si="326"/>
        <v>-</v>
      </c>
      <c r="BH223" s="529" t="str">
        <f t="shared" si="326"/>
        <v>-</v>
      </c>
      <c r="BI223" s="529" t="str">
        <f t="shared" si="326"/>
        <v>-</v>
      </c>
      <c r="BJ223" s="529" t="str">
        <f t="shared" si="326"/>
        <v>-</v>
      </c>
      <c r="BK223" s="529" t="str">
        <f t="shared" si="326"/>
        <v>-</v>
      </c>
      <c r="BL223" s="529" t="str">
        <f t="shared" si="326"/>
        <v>-</v>
      </c>
      <c r="BM223" s="529" t="str">
        <f t="shared" si="326"/>
        <v>-</v>
      </c>
      <c r="BN223" s="529" t="str">
        <f t="shared" si="326"/>
        <v>-</v>
      </c>
      <c r="BO223" s="529" t="str">
        <f t="shared" si="326"/>
        <v>-</v>
      </c>
      <c r="BP223" s="529" t="str">
        <f t="shared" si="326"/>
        <v>-</v>
      </c>
      <c r="BQ223" s="529" t="str">
        <f t="shared" ref="BQ223:BV223" si="327">IF(BQ77="-","-",IF(LEFT(BQ$9,1)="2",BQ81/3.6*0.125*BQ$34,BQ$17*(1-BQ42)*(BQ81/BQ$193)))</f>
        <v>-</v>
      </c>
      <c r="BR223" s="529" t="str">
        <f t="shared" si="327"/>
        <v>-</v>
      </c>
      <c r="BS223" s="529" t="str">
        <f t="shared" si="327"/>
        <v>-</v>
      </c>
      <c r="BT223" s="529" t="str">
        <f t="shared" si="327"/>
        <v>-</v>
      </c>
      <c r="BU223" s="529" t="str">
        <f t="shared" si="327"/>
        <v>-</v>
      </c>
      <c r="BV223" s="529" t="str">
        <f t="shared" si="327"/>
        <v>-</v>
      </c>
    </row>
    <row r="224" spans="2:74" outlineLevel="1">
      <c r="B224" s="526" t="s">
        <v>425</v>
      </c>
      <c r="C224" s="527"/>
      <c r="D224" s="528" t="s">
        <v>278</v>
      </c>
      <c r="E224" s="529" t="str">
        <f t="shared" ref="E224:AJ224" si="328">IF(E87="-","-",IF(LEFT(E$9,1)="2",E91/3.6*0.125*E$34,E$17*(1-E42)*(E91/E$193)))</f>
        <v>-</v>
      </c>
      <c r="F224" s="529" t="str">
        <f t="shared" si="328"/>
        <v>-</v>
      </c>
      <c r="G224" s="529" t="str">
        <f t="shared" si="328"/>
        <v>-</v>
      </c>
      <c r="H224" s="529" t="str">
        <f t="shared" si="328"/>
        <v>-</v>
      </c>
      <c r="I224" s="529" t="str">
        <f t="shared" si="328"/>
        <v>-</v>
      </c>
      <c r="J224" s="529" t="str">
        <f t="shared" si="328"/>
        <v>-</v>
      </c>
      <c r="K224" s="529" t="str">
        <f t="shared" si="328"/>
        <v>-</v>
      </c>
      <c r="L224" s="529" t="str">
        <f t="shared" si="328"/>
        <v>-</v>
      </c>
      <c r="M224" s="529" t="str">
        <f t="shared" si="328"/>
        <v>-</v>
      </c>
      <c r="N224" s="529" t="str">
        <f t="shared" si="328"/>
        <v>-</v>
      </c>
      <c r="O224" s="529" t="str">
        <f t="shared" si="328"/>
        <v>-</v>
      </c>
      <c r="P224" s="529" t="str">
        <f t="shared" si="328"/>
        <v>-</v>
      </c>
      <c r="Q224" s="529" t="str">
        <f t="shared" si="328"/>
        <v>-</v>
      </c>
      <c r="R224" s="529" t="str">
        <f t="shared" si="328"/>
        <v>-</v>
      </c>
      <c r="S224" s="529" t="str">
        <f t="shared" si="328"/>
        <v>-</v>
      </c>
      <c r="T224" s="529" t="str">
        <f t="shared" si="328"/>
        <v>-</v>
      </c>
      <c r="U224" s="529" t="str">
        <f t="shared" si="328"/>
        <v>-</v>
      </c>
      <c r="V224" s="529" t="str">
        <f t="shared" si="328"/>
        <v>-</v>
      </c>
      <c r="W224" s="529" t="str">
        <f t="shared" si="328"/>
        <v>-</v>
      </c>
      <c r="X224" s="529" t="str">
        <f t="shared" si="328"/>
        <v>-</v>
      </c>
      <c r="Y224" s="529" t="str">
        <f t="shared" si="328"/>
        <v>-</v>
      </c>
      <c r="Z224" s="529" t="str">
        <f t="shared" si="328"/>
        <v>-</v>
      </c>
      <c r="AA224" s="529" t="str">
        <f t="shared" si="328"/>
        <v>-</v>
      </c>
      <c r="AB224" s="529" t="str">
        <f t="shared" si="328"/>
        <v>-</v>
      </c>
      <c r="AC224" s="529" t="str">
        <f t="shared" si="328"/>
        <v>-</v>
      </c>
      <c r="AD224" s="529" t="str">
        <f t="shared" si="328"/>
        <v>-</v>
      </c>
      <c r="AE224" s="529" t="str">
        <f t="shared" si="328"/>
        <v>-</v>
      </c>
      <c r="AF224" s="529" t="str">
        <f t="shared" si="328"/>
        <v>-</v>
      </c>
      <c r="AG224" s="529" t="str">
        <f t="shared" si="328"/>
        <v>-</v>
      </c>
      <c r="AH224" s="529" t="str">
        <f t="shared" si="328"/>
        <v>-</v>
      </c>
      <c r="AI224" s="529" t="str">
        <f t="shared" si="328"/>
        <v>-</v>
      </c>
      <c r="AJ224" s="529" t="str">
        <f t="shared" si="328"/>
        <v>-</v>
      </c>
      <c r="AK224" s="529" t="str">
        <f t="shared" ref="AK224:BP224" si="329">IF(AK87="-","-",IF(LEFT(AK$9,1)="2",AK91/3.6*0.125*AK$34,AK$17*(1-AK42)*(AK91/AK$193)))</f>
        <v>-</v>
      </c>
      <c r="AL224" s="529" t="str">
        <f t="shared" si="329"/>
        <v>-</v>
      </c>
      <c r="AM224" s="529" t="str">
        <f t="shared" si="329"/>
        <v>-</v>
      </c>
      <c r="AN224" s="529" t="str">
        <f t="shared" si="329"/>
        <v>-</v>
      </c>
      <c r="AO224" s="529" t="str">
        <f t="shared" si="329"/>
        <v>-</v>
      </c>
      <c r="AP224" s="529" t="str">
        <f t="shared" si="329"/>
        <v>-</v>
      </c>
      <c r="AQ224" s="529" t="str">
        <f t="shared" si="329"/>
        <v>-</v>
      </c>
      <c r="AR224" s="529" t="str">
        <f t="shared" si="329"/>
        <v>-</v>
      </c>
      <c r="AS224" s="529" t="str">
        <f t="shared" si="329"/>
        <v>-</v>
      </c>
      <c r="AT224" s="529" t="str">
        <f t="shared" si="329"/>
        <v>-</v>
      </c>
      <c r="AU224" s="529" t="str">
        <f t="shared" si="329"/>
        <v>-</v>
      </c>
      <c r="AV224" s="529" t="str">
        <f t="shared" si="329"/>
        <v>-</v>
      </c>
      <c r="AW224" s="529" t="str">
        <f t="shared" si="329"/>
        <v>-</v>
      </c>
      <c r="AX224" s="529" t="str">
        <f t="shared" si="329"/>
        <v>-</v>
      </c>
      <c r="AY224" s="529" t="str">
        <f t="shared" si="329"/>
        <v>-</v>
      </c>
      <c r="AZ224" s="529" t="str">
        <f t="shared" si="329"/>
        <v>-</v>
      </c>
      <c r="BA224" s="529" t="str">
        <f t="shared" si="329"/>
        <v>-</v>
      </c>
      <c r="BB224" s="529" t="str">
        <f t="shared" si="329"/>
        <v>-</v>
      </c>
      <c r="BC224" s="529" t="str">
        <f t="shared" si="329"/>
        <v>-</v>
      </c>
      <c r="BD224" s="529" t="str">
        <f t="shared" si="329"/>
        <v>-</v>
      </c>
      <c r="BE224" s="529" t="str">
        <f t="shared" si="329"/>
        <v>-</v>
      </c>
      <c r="BF224" s="529" t="str">
        <f t="shared" si="329"/>
        <v>-</v>
      </c>
      <c r="BG224" s="529" t="str">
        <f t="shared" si="329"/>
        <v>-</v>
      </c>
      <c r="BH224" s="529" t="str">
        <f t="shared" si="329"/>
        <v>-</v>
      </c>
      <c r="BI224" s="529" t="str">
        <f t="shared" si="329"/>
        <v>-</v>
      </c>
      <c r="BJ224" s="529" t="str">
        <f t="shared" si="329"/>
        <v>-</v>
      </c>
      <c r="BK224" s="529" t="str">
        <f t="shared" si="329"/>
        <v>-</v>
      </c>
      <c r="BL224" s="529" t="str">
        <f t="shared" si="329"/>
        <v>-</v>
      </c>
      <c r="BM224" s="529" t="str">
        <f t="shared" si="329"/>
        <v>-</v>
      </c>
      <c r="BN224" s="529" t="str">
        <f t="shared" si="329"/>
        <v>-</v>
      </c>
      <c r="BO224" s="529" t="str">
        <f t="shared" si="329"/>
        <v>-</v>
      </c>
      <c r="BP224" s="529" t="str">
        <f t="shared" si="329"/>
        <v>-</v>
      </c>
      <c r="BQ224" s="529" t="str">
        <f t="shared" ref="BQ224:BV224" si="330">IF(BQ87="-","-",IF(LEFT(BQ$9,1)="2",BQ91/3.6*0.125*BQ$34,BQ$17*(1-BQ42)*(BQ91/BQ$193)))</f>
        <v>-</v>
      </c>
      <c r="BR224" s="529" t="str">
        <f t="shared" si="330"/>
        <v>-</v>
      </c>
      <c r="BS224" s="529" t="str">
        <f t="shared" si="330"/>
        <v>-</v>
      </c>
      <c r="BT224" s="529" t="str">
        <f t="shared" si="330"/>
        <v>-</v>
      </c>
      <c r="BU224" s="529" t="str">
        <f t="shared" si="330"/>
        <v>-</v>
      </c>
      <c r="BV224" s="529" t="str">
        <f t="shared" si="330"/>
        <v>-</v>
      </c>
    </row>
    <row r="225" spans="2:85" outlineLevel="1">
      <c r="B225" s="526" t="s">
        <v>417</v>
      </c>
      <c r="C225" s="527"/>
      <c r="D225" s="528" t="s">
        <v>278</v>
      </c>
      <c r="E225" s="529" t="str">
        <f t="shared" ref="E225:AJ225" si="331">IF(E97="-","-",IF(LEFT(E$9,1)="2",E101/3.6*0.125*E$34,E$17*(1-E42)*(E101/E$193)))</f>
        <v>-</v>
      </c>
      <c r="F225" s="529" t="str">
        <f t="shared" si="331"/>
        <v>-</v>
      </c>
      <c r="G225" s="529" t="str">
        <f t="shared" si="331"/>
        <v>-</v>
      </c>
      <c r="H225" s="529" t="str">
        <f t="shared" si="331"/>
        <v>-</v>
      </c>
      <c r="I225" s="529" t="str">
        <f t="shared" si="331"/>
        <v>-</v>
      </c>
      <c r="J225" s="529" t="str">
        <f t="shared" si="331"/>
        <v>-</v>
      </c>
      <c r="K225" s="529" t="str">
        <f t="shared" si="331"/>
        <v>-</v>
      </c>
      <c r="L225" s="529" t="str">
        <f t="shared" si="331"/>
        <v>-</v>
      </c>
      <c r="M225" s="529" t="str">
        <f t="shared" si="331"/>
        <v>-</v>
      </c>
      <c r="N225" s="529" t="str">
        <f t="shared" si="331"/>
        <v>-</v>
      </c>
      <c r="O225" s="529" t="str">
        <f t="shared" si="331"/>
        <v>-</v>
      </c>
      <c r="P225" s="529" t="str">
        <f t="shared" si="331"/>
        <v>-</v>
      </c>
      <c r="Q225" s="529" t="str">
        <f t="shared" si="331"/>
        <v>-</v>
      </c>
      <c r="R225" s="529" t="str">
        <f t="shared" si="331"/>
        <v>-</v>
      </c>
      <c r="S225" s="529" t="str">
        <f t="shared" si="331"/>
        <v>-</v>
      </c>
      <c r="T225" s="529" t="str">
        <f t="shared" si="331"/>
        <v>-</v>
      </c>
      <c r="U225" s="529" t="str">
        <f t="shared" si="331"/>
        <v>-</v>
      </c>
      <c r="V225" s="529" t="str">
        <f t="shared" si="331"/>
        <v>-</v>
      </c>
      <c r="W225" s="529" t="str">
        <f t="shared" si="331"/>
        <v>-</v>
      </c>
      <c r="X225" s="529" t="str">
        <f t="shared" si="331"/>
        <v>-</v>
      </c>
      <c r="Y225" s="529" t="str">
        <f t="shared" si="331"/>
        <v>-</v>
      </c>
      <c r="Z225" s="529" t="str">
        <f t="shared" si="331"/>
        <v>-</v>
      </c>
      <c r="AA225" s="529" t="str">
        <f t="shared" si="331"/>
        <v>-</v>
      </c>
      <c r="AB225" s="529" t="str">
        <f t="shared" si="331"/>
        <v>-</v>
      </c>
      <c r="AC225" s="529" t="str">
        <f t="shared" si="331"/>
        <v>-</v>
      </c>
      <c r="AD225" s="529" t="str">
        <f t="shared" si="331"/>
        <v>-</v>
      </c>
      <c r="AE225" s="529" t="str">
        <f t="shared" si="331"/>
        <v>-</v>
      </c>
      <c r="AF225" s="529" t="str">
        <f t="shared" si="331"/>
        <v>-</v>
      </c>
      <c r="AG225" s="529" t="str">
        <f t="shared" si="331"/>
        <v>-</v>
      </c>
      <c r="AH225" s="529" t="str">
        <f t="shared" si="331"/>
        <v>-</v>
      </c>
      <c r="AI225" s="529" t="str">
        <f t="shared" si="331"/>
        <v>-</v>
      </c>
      <c r="AJ225" s="529" t="str">
        <f t="shared" si="331"/>
        <v>-</v>
      </c>
      <c r="AK225" s="529" t="str">
        <f t="shared" ref="AK225:BP225" si="332">IF(AK97="-","-",IF(LEFT(AK$9,1)="2",AK101/3.6*0.125*AK$34,AK$17*(1-AK42)*(AK101/AK$193)))</f>
        <v>-</v>
      </c>
      <c r="AL225" s="529" t="str">
        <f t="shared" si="332"/>
        <v>-</v>
      </c>
      <c r="AM225" s="529" t="str">
        <f t="shared" si="332"/>
        <v>-</v>
      </c>
      <c r="AN225" s="529" t="str">
        <f t="shared" si="332"/>
        <v>-</v>
      </c>
      <c r="AO225" s="529" t="str">
        <f t="shared" si="332"/>
        <v>-</v>
      </c>
      <c r="AP225" s="529" t="str">
        <f t="shared" si="332"/>
        <v>-</v>
      </c>
      <c r="AQ225" s="529" t="str">
        <f t="shared" si="332"/>
        <v>-</v>
      </c>
      <c r="AR225" s="529" t="str">
        <f t="shared" si="332"/>
        <v>-</v>
      </c>
      <c r="AS225" s="529" t="str">
        <f t="shared" si="332"/>
        <v>-</v>
      </c>
      <c r="AT225" s="529" t="str">
        <f t="shared" si="332"/>
        <v>-</v>
      </c>
      <c r="AU225" s="529" t="str">
        <f t="shared" si="332"/>
        <v>-</v>
      </c>
      <c r="AV225" s="529" t="str">
        <f t="shared" si="332"/>
        <v>-</v>
      </c>
      <c r="AW225" s="529" t="str">
        <f t="shared" si="332"/>
        <v>-</v>
      </c>
      <c r="AX225" s="529" t="str">
        <f t="shared" si="332"/>
        <v>-</v>
      </c>
      <c r="AY225" s="529" t="str">
        <f t="shared" si="332"/>
        <v>-</v>
      </c>
      <c r="AZ225" s="529" t="str">
        <f t="shared" si="332"/>
        <v>-</v>
      </c>
      <c r="BA225" s="529" t="str">
        <f t="shared" si="332"/>
        <v>-</v>
      </c>
      <c r="BB225" s="529" t="str">
        <f t="shared" si="332"/>
        <v>-</v>
      </c>
      <c r="BC225" s="529" t="str">
        <f t="shared" si="332"/>
        <v>-</v>
      </c>
      <c r="BD225" s="529" t="str">
        <f t="shared" si="332"/>
        <v>-</v>
      </c>
      <c r="BE225" s="529" t="str">
        <f t="shared" si="332"/>
        <v>-</v>
      </c>
      <c r="BF225" s="529" t="str">
        <f t="shared" si="332"/>
        <v>-</v>
      </c>
      <c r="BG225" s="529" t="str">
        <f t="shared" si="332"/>
        <v>-</v>
      </c>
      <c r="BH225" s="529" t="str">
        <f t="shared" si="332"/>
        <v>-</v>
      </c>
      <c r="BI225" s="529" t="str">
        <f t="shared" si="332"/>
        <v>-</v>
      </c>
      <c r="BJ225" s="529" t="str">
        <f t="shared" si="332"/>
        <v>-</v>
      </c>
      <c r="BK225" s="529" t="str">
        <f t="shared" si="332"/>
        <v>-</v>
      </c>
      <c r="BL225" s="529" t="str">
        <f t="shared" si="332"/>
        <v>-</v>
      </c>
      <c r="BM225" s="529" t="str">
        <f t="shared" si="332"/>
        <v>-</v>
      </c>
      <c r="BN225" s="529" t="str">
        <f t="shared" si="332"/>
        <v>-</v>
      </c>
      <c r="BO225" s="529" t="str">
        <f t="shared" si="332"/>
        <v>-</v>
      </c>
      <c r="BP225" s="529" t="str">
        <f t="shared" si="332"/>
        <v>-</v>
      </c>
      <c r="BQ225" s="529" t="str">
        <f t="shared" ref="BQ225:BV225" si="333">IF(BQ97="-","-",IF(LEFT(BQ$9,1)="2",BQ101/3.6*0.125*BQ$34,BQ$17*(1-BQ42)*(BQ101/BQ$193)))</f>
        <v>-</v>
      </c>
      <c r="BR225" s="529" t="str">
        <f t="shared" si="333"/>
        <v>-</v>
      </c>
      <c r="BS225" s="529" t="str">
        <f t="shared" si="333"/>
        <v>-</v>
      </c>
      <c r="BT225" s="529" t="str">
        <f t="shared" si="333"/>
        <v>-</v>
      </c>
      <c r="BU225" s="529" t="str">
        <f t="shared" si="333"/>
        <v>-</v>
      </c>
      <c r="BV225" s="529" t="str">
        <f t="shared" si="333"/>
        <v>-</v>
      </c>
    </row>
    <row r="226" spans="2:85" outlineLevel="1">
      <c r="B226" s="526" t="s">
        <v>418</v>
      </c>
      <c r="C226" s="527"/>
      <c r="D226" s="528" t="s">
        <v>278</v>
      </c>
      <c r="E226" s="529" t="str">
        <f t="shared" ref="E226:AJ226" si="334">IF(E107="-","-",IF(LEFT(E$9,1)="2",E111/3.6*0.125*E$34,E$17*(1-E42)*(E111/E$193)))</f>
        <v>-</v>
      </c>
      <c r="F226" s="529" t="str">
        <f t="shared" si="334"/>
        <v>-</v>
      </c>
      <c r="G226" s="529" t="str">
        <f t="shared" si="334"/>
        <v>-</v>
      </c>
      <c r="H226" s="529" t="str">
        <f t="shared" si="334"/>
        <v>-</v>
      </c>
      <c r="I226" s="529" t="str">
        <f t="shared" si="334"/>
        <v>-</v>
      </c>
      <c r="J226" s="529" t="str">
        <f t="shared" si="334"/>
        <v>-</v>
      </c>
      <c r="K226" s="529" t="str">
        <f t="shared" si="334"/>
        <v>-</v>
      </c>
      <c r="L226" s="529" t="str">
        <f t="shared" si="334"/>
        <v>-</v>
      </c>
      <c r="M226" s="529" t="str">
        <f t="shared" si="334"/>
        <v>-</v>
      </c>
      <c r="N226" s="529" t="str">
        <f t="shared" si="334"/>
        <v>-</v>
      </c>
      <c r="O226" s="529" t="str">
        <f t="shared" si="334"/>
        <v>-</v>
      </c>
      <c r="P226" s="529" t="str">
        <f t="shared" si="334"/>
        <v>-</v>
      </c>
      <c r="Q226" s="529" t="str">
        <f t="shared" si="334"/>
        <v>-</v>
      </c>
      <c r="R226" s="529" t="str">
        <f t="shared" si="334"/>
        <v>-</v>
      </c>
      <c r="S226" s="529" t="str">
        <f t="shared" si="334"/>
        <v>-</v>
      </c>
      <c r="T226" s="529" t="str">
        <f t="shared" si="334"/>
        <v>-</v>
      </c>
      <c r="U226" s="529" t="str">
        <f t="shared" si="334"/>
        <v>-</v>
      </c>
      <c r="V226" s="529" t="str">
        <f t="shared" si="334"/>
        <v>-</v>
      </c>
      <c r="W226" s="529" t="str">
        <f t="shared" si="334"/>
        <v>-</v>
      </c>
      <c r="X226" s="529" t="str">
        <f t="shared" si="334"/>
        <v>-</v>
      </c>
      <c r="Y226" s="529" t="str">
        <f t="shared" si="334"/>
        <v>-</v>
      </c>
      <c r="Z226" s="529" t="str">
        <f t="shared" si="334"/>
        <v>-</v>
      </c>
      <c r="AA226" s="529" t="str">
        <f t="shared" si="334"/>
        <v>-</v>
      </c>
      <c r="AB226" s="529" t="str">
        <f t="shared" si="334"/>
        <v>-</v>
      </c>
      <c r="AC226" s="529" t="str">
        <f t="shared" si="334"/>
        <v>-</v>
      </c>
      <c r="AD226" s="529" t="str">
        <f t="shared" si="334"/>
        <v>-</v>
      </c>
      <c r="AE226" s="529" t="str">
        <f t="shared" si="334"/>
        <v>-</v>
      </c>
      <c r="AF226" s="529" t="str">
        <f t="shared" si="334"/>
        <v>-</v>
      </c>
      <c r="AG226" s="529" t="str">
        <f t="shared" si="334"/>
        <v>-</v>
      </c>
      <c r="AH226" s="529" t="str">
        <f t="shared" si="334"/>
        <v>-</v>
      </c>
      <c r="AI226" s="529" t="str">
        <f t="shared" si="334"/>
        <v>-</v>
      </c>
      <c r="AJ226" s="529" t="str">
        <f t="shared" si="334"/>
        <v>-</v>
      </c>
      <c r="AK226" s="529" t="str">
        <f t="shared" ref="AK226:BP226" si="335">IF(AK107="-","-",IF(LEFT(AK$9,1)="2",AK111/3.6*0.125*AK$34,AK$17*(1-AK42)*(AK111/AK$193)))</f>
        <v>-</v>
      </c>
      <c r="AL226" s="529" t="str">
        <f t="shared" si="335"/>
        <v>-</v>
      </c>
      <c r="AM226" s="529" t="str">
        <f t="shared" si="335"/>
        <v>-</v>
      </c>
      <c r="AN226" s="529" t="str">
        <f t="shared" si="335"/>
        <v>-</v>
      </c>
      <c r="AO226" s="529" t="str">
        <f t="shared" si="335"/>
        <v>-</v>
      </c>
      <c r="AP226" s="529" t="str">
        <f t="shared" si="335"/>
        <v>-</v>
      </c>
      <c r="AQ226" s="529" t="str">
        <f t="shared" si="335"/>
        <v>-</v>
      </c>
      <c r="AR226" s="529" t="str">
        <f t="shared" si="335"/>
        <v>-</v>
      </c>
      <c r="AS226" s="529" t="str">
        <f t="shared" si="335"/>
        <v>-</v>
      </c>
      <c r="AT226" s="529" t="str">
        <f t="shared" si="335"/>
        <v>-</v>
      </c>
      <c r="AU226" s="529" t="str">
        <f t="shared" si="335"/>
        <v>-</v>
      </c>
      <c r="AV226" s="529" t="str">
        <f t="shared" si="335"/>
        <v>-</v>
      </c>
      <c r="AW226" s="529" t="str">
        <f t="shared" si="335"/>
        <v>-</v>
      </c>
      <c r="AX226" s="529" t="str">
        <f t="shared" si="335"/>
        <v>-</v>
      </c>
      <c r="AY226" s="529" t="str">
        <f t="shared" si="335"/>
        <v>-</v>
      </c>
      <c r="AZ226" s="529" t="str">
        <f t="shared" si="335"/>
        <v>-</v>
      </c>
      <c r="BA226" s="529" t="str">
        <f t="shared" si="335"/>
        <v>-</v>
      </c>
      <c r="BB226" s="529" t="str">
        <f t="shared" si="335"/>
        <v>-</v>
      </c>
      <c r="BC226" s="529" t="str">
        <f t="shared" si="335"/>
        <v>-</v>
      </c>
      <c r="BD226" s="529" t="str">
        <f t="shared" si="335"/>
        <v>-</v>
      </c>
      <c r="BE226" s="529" t="str">
        <f t="shared" si="335"/>
        <v>-</v>
      </c>
      <c r="BF226" s="529" t="str">
        <f t="shared" si="335"/>
        <v>-</v>
      </c>
      <c r="BG226" s="529" t="str">
        <f t="shared" si="335"/>
        <v>-</v>
      </c>
      <c r="BH226" s="529" t="str">
        <f t="shared" si="335"/>
        <v>-</v>
      </c>
      <c r="BI226" s="529" t="str">
        <f t="shared" si="335"/>
        <v>-</v>
      </c>
      <c r="BJ226" s="529" t="str">
        <f t="shared" si="335"/>
        <v>-</v>
      </c>
      <c r="BK226" s="529" t="str">
        <f t="shared" si="335"/>
        <v>-</v>
      </c>
      <c r="BL226" s="529" t="str">
        <f t="shared" si="335"/>
        <v>-</v>
      </c>
      <c r="BM226" s="529" t="str">
        <f t="shared" si="335"/>
        <v>-</v>
      </c>
      <c r="BN226" s="529" t="str">
        <f t="shared" si="335"/>
        <v>-</v>
      </c>
      <c r="BO226" s="529" t="str">
        <f t="shared" si="335"/>
        <v>-</v>
      </c>
      <c r="BP226" s="529" t="str">
        <f t="shared" si="335"/>
        <v>-</v>
      </c>
      <c r="BQ226" s="529" t="str">
        <f t="shared" ref="BQ226:BV226" si="336">IF(BQ107="-","-",IF(LEFT(BQ$9,1)="2",BQ111/3.6*0.125*BQ$34,BQ$17*(1-BQ42)*(BQ111/BQ$193)))</f>
        <v>-</v>
      </c>
      <c r="BR226" s="529" t="str">
        <f t="shared" si="336"/>
        <v>-</v>
      </c>
      <c r="BS226" s="529" t="str">
        <f t="shared" si="336"/>
        <v>-</v>
      </c>
      <c r="BT226" s="529" t="str">
        <f t="shared" si="336"/>
        <v>-</v>
      </c>
      <c r="BU226" s="529" t="str">
        <f t="shared" si="336"/>
        <v>-</v>
      </c>
      <c r="BV226" s="529" t="str">
        <f t="shared" si="336"/>
        <v>-</v>
      </c>
    </row>
    <row r="227" spans="2:85" outlineLevel="1">
      <c r="B227" s="526" t="s">
        <v>419</v>
      </c>
      <c r="C227" s="527"/>
      <c r="D227" s="528" t="s">
        <v>278</v>
      </c>
      <c r="E227" s="529" t="str">
        <f t="shared" ref="E227:AJ227" si="337">IF(E117="-","-",IF(LEFT(E$9,1)="2",E121/3.6*0.125*E$34,E$17*(1-E42)*(E121/E$193)))</f>
        <v>-</v>
      </c>
      <c r="F227" s="529" t="str">
        <f t="shared" si="337"/>
        <v>-</v>
      </c>
      <c r="G227" s="529" t="str">
        <f t="shared" si="337"/>
        <v>-</v>
      </c>
      <c r="H227" s="529" t="str">
        <f t="shared" si="337"/>
        <v>-</v>
      </c>
      <c r="I227" s="529" t="str">
        <f t="shared" si="337"/>
        <v>-</v>
      </c>
      <c r="J227" s="529" t="str">
        <f t="shared" si="337"/>
        <v>-</v>
      </c>
      <c r="K227" s="529" t="str">
        <f t="shared" si="337"/>
        <v>-</v>
      </c>
      <c r="L227" s="529" t="str">
        <f t="shared" si="337"/>
        <v>-</v>
      </c>
      <c r="M227" s="529" t="str">
        <f t="shared" si="337"/>
        <v>-</v>
      </c>
      <c r="N227" s="529" t="str">
        <f t="shared" si="337"/>
        <v>-</v>
      </c>
      <c r="O227" s="529" t="str">
        <f t="shared" si="337"/>
        <v>-</v>
      </c>
      <c r="P227" s="529" t="str">
        <f t="shared" si="337"/>
        <v>-</v>
      </c>
      <c r="Q227" s="529" t="str">
        <f t="shared" si="337"/>
        <v>-</v>
      </c>
      <c r="R227" s="529" t="str">
        <f t="shared" si="337"/>
        <v>-</v>
      </c>
      <c r="S227" s="529" t="str">
        <f t="shared" si="337"/>
        <v>-</v>
      </c>
      <c r="T227" s="529" t="str">
        <f t="shared" si="337"/>
        <v>-</v>
      </c>
      <c r="U227" s="529" t="str">
        <f t="shared" si="337"/>
        <v>-</v>
      </c>
      <c r="V227" s="529" t="str">
        <f t="shared" si="337"/>
        <v>-</v>
      </c>
      <c r="W227" s="529" t="str">
        <f t="shared" si="337"/>
        <v>-</v>
      </c>
      <c r="X227" s="529" t="str">
        <f t="shared" si="337"/>
        <v>-</v>
      </c>
      <c r="Y227" s="529" t="str">
        <f t="shared" si="337"/>
        <v>-</v>
      </c>
      <c r="Z227" s="529" t="str">
        <f t="shared" si="337"/>
        <v>-</v>
      </c>
      <c r="AA227" s="529" t="str">
        <f t="shared" si="337"/>
        <v>-</v>
      </c>
      <c r="AB227" s="529" t="str">
        <f t="shared" si="337"/>
        <v>-</v>
      </c>
      <c r="AC227" s="529" t="str">
        <f t="shared" si="337"/>
        <v>-</v>
      </c>
      <c r="AD227" s="529" t="str">
        <f t="shared" si="337"/>
        <v>-</v>
      </c>
      <c r="AE227" s="529" t="str">
        <f t="shared" si="337"/>
        <v>-</v>
      </c>
      <c r="AF227" s="529" t="str">
        <f t="shared" si="337"/>
        <v>-</v>
      </c>
      <c r="AG227" s="529" t="str">
        <f t="shared" si="337"/>
        <v>-</v>
      </c>
      <c r="AH227" s="529" t="str">
        <f t="shared" si="337"/>
        <v>-</v>
      </c>
      <c r="AI227" s="529" t="str">
        <f t="shared" si="337"/>
        <v>-</v>
      </c>
      <c r="AJ227" s="529" t="str">
        <f t="shared" si="337"/>
        <v>-</v>
      </c>
      <c r="AK227" s="529" t="str">
        <f t="shared" ref="AK227:BP227" si="338">IF(AK117="-","-",IF(LEFT(AK$9,1)="2",AK121/3.6*0.125*AK$34,AK$17*(1-AK42)*(AK121/AK$193)))</f>
        <v>-</v>
      </c>
      <c r="AL227" s="529" t="str">
        <f t="shared" si="338"/>
        <v>-</v>
      </c>
      <c r="AM227" s="529" t="str">
        <f t="shared" si="338"/>
        <v>-</v>
      </c>
      <c r="AN227" s="529" t="str">
        <f t="shared" si="338"/>
        <v>-</v>
      </c>
      <c r="AO227" s="529" t="str">
        <f t="shared" si="338"/>
        <v>-</v>
      </c>
      <c r="AP227" s="529" t="str">
        <f t="shared" si="338"/>
        <v>-</v>
      </c>
      <c r="AQ227" s="529" t="str">
        <f t="shared" si="338"/>
        <v>-</v>
      </c>
      <c r="AR227" s="529" t="str">
        <f t="shared" si="338"/>
        <v>-</v>
      </c>
      <c r="AS227" s="529" t="str">
        <f t="shared" si="338"/>
        <v>-</v>
      </c>
      <c r="AT227" s="529" t="str">
        <f t="shared" si="338"/>
        <v>-</v>
      </c>
      <c r="AU227" s="529" t="str">
        <f t="shared" si="338"/>
        <v>-</v>
      </c>
      <c r="AV227" s="529" t="str">
        <f t="shared" si="338"/>
        <v>-</v>
      </c>
      <c r="AW227" s="529" t="str">
        <f t="shared" si="338"/>
        <v>-</v>
      </c>
      <c r="AX227" s="529" t="str">
        <f t="shared" si="338"/>
        <v>-</v>
      </c>
      <c r="AY227" s="529" t="str">
        <f t="shared" si="338"/>
        <v>-</v>
      </c>
      <c r="AZ227" s="529" t="str">
        <f t="shared" si="338"/>
        <v>-</v>
      </c>
      <c r="BA227" s="529" t="str">
        <f t="shared" si="338"/>
        <v>-</v>
      </c>
      <c r="BB227" s="529" t="str">
        <f t="shared" si="338"/>
        <v>-</v>
      </c>
      <c r="BC227" s="529" t="str">
        <f t="shared" si="338"/>
        <v>-</v>
      </c>
      <c r="BD227" s="529" t="str">
        <f t="shared" si="338"/>
        <v>-</v>
      </c>
      <c r="BE227" s="529" t="str">
        <f t="shared" si="338"/>
        <v>-</v>
      </c>
      <c r="BF227" s="529" t="str">
        <f t="shared" si="338"/>
        <v>-</v>
      </c>
      <c r="BG227" s="529" t="str">
        <f t="shared" si="338"/>
        <v>-</v>
      </c>
      <c r="BH227" s="529" t="str">
        <f t="shared" si="338"/>
        <v>-</v>
      </c>
      <c r="BI227" s="529" t="str">
        <f t="shared" si="338"/>
        <v>-</v>
      </c>
      <c r="BJ227" s="529" t="str">
        <f t="shared" si="338"/>
        <v>-</v>
      </c>
      <c r="BK227" s="529" t="str">
        <f t="shared" si="338"/>
        <v>-</v>
      </c>
      <c r="BL227" s="529" t="str">
        <f t="shared" si="338"/>
        <v>-</v>
      </c>
      <c r="BM227" s="529" t="str">
        <f t="shared" si="338"/>
        <v>-</v>
      </c>
      <c r="BN227" s="529" t="str">
        <f t="shared" si="338"/>
        <v>-</v>
      </c>
      <c r="BO227" s="529" t="str">
        <f t="shared" si="338"/>
        <v>-</v>
      </c>
      <c r="BP227" s="529" t="str">
        <f t="shared" si="338"/>
        <v>-</v>
      </c>
      <c r="BQ227" s="529" t="str">
        <f t="shared" ref="BQ227:BV227" si="339">IF(BQ117="-","-",IF(LEFT(BQ$9,1)="2",BQ121/3.6*0.125*BQ$34,BQ$17*(1-BQ42)*(BQ121/BQ$193)))</f>
        <v>-</v>
      </c>
      <c r="BR227" s="529" t="str">
        <f t="shared" si="339"/>
        <v>-</v>
      </c>
      <c r="BS227" s="529" t="str">
        <f t="shared" si="339"/>
        <v>-</v>
      </c>
      <c r="BT227" s="529" t="str">
        <f t="shared" si="339"/>
        <v>-</v>
      </c>
      <c r="BU227" s="529" t="str">
        <f t="shared" si="339"/>
        <v>-</v>
      </c>
      <c r="BV227" s="529" t="str">
        <f t="shared" si="339"/>
        <v>-</v>
      </c>
    </row>
    <row r="228" spans="2:85" outlineLevel="1">
      <c r="B228" s="526" t="s">
        <v>420</v>
      </c>
      <c r="C228" s="527"/>
      <c r="D228" s="528" t="s">
        <v>278</v>
      </c>
      <c r="E228" s="529" t="str">
        <f t="shared" ref="E228:AJ228" si="340">IF(E127="-","-",IF(LEFT(E$9,1)="2",E131/3.6*0.125*E$34,E$17*(1-E42)*(E131/E$193)))</f>
        <v>-</v>
      </c>
      <c r="F228" s="529" t="str">
        <f t="shared" si="340"/>
        <v>-</v>
      </c>
      <c r="G228" s="529" t="str">
        <f t="shared" si="340"/>
        <v>-</v>
      </c>
      <c r="H228" s="529" t="str">
        <f t="shared" si="340"/>
        <v>-</v>
      </c>
      <c r="I228" s="529" t="str">
        <f t="shared" si="340"/>
        <v>-</v>
      </c>
      <c r="J228" s="529" t="str">
        <f t="shared" si="340"/>
        <v>-</v>
      </c>
      <c r="K228" s="529" t="str">
        <f t="shared" si="340"/>
        <v>-</v>
      </c>
      <c r="L228" s="529" t="str">
        <f t="shared" si="340"/>
        <v>-</v>
      </c>
      <c r="M228" s="529" t="str">
        <f t="shared" si="340"/>
        <v>-</v>
      </c>
      <c r="N228" s="529" t="str">
        <f t="shared" si="340"/>
        <v>-</v>
      </c>
      <c r="O228" s="529" t="str">
        <f t="shared" si="340"/>
        <v>-</v>
      </c>
      <c r="P228" s="529" t="str">
        <f t="shared" si="340"/>
        <v>-</v>
      </c>
      <c r="Q228" s="529" t="str">
        <f t="shared" si="340"/>
        <v>-</v>
      </c>
      <c r="R228" s="529" t="str">
        <f t="shared" si="340"/>
        <v>-</v>
      </c>
      <c r="S228" s="529" t="str">
        <f t="shared" si="340"/>
        <v>-</v>
      </c>
      <c r="T228" s="529" t="str">
        <f t="shared" si="340"/>
        <v>-</v>
      </c>
      <c r="U228" s="529" t="str">
        <f t="shared" si="340"/>
        <v>-</v>
      </c>
      <c r="V228" s="529" t="str">
        <f t="shared" si="340"/>
        <v>-</v>
      </c>
      <c r="W228" s="529" t="str">
        <f t="shared" si="340"/>
        <v>-</v>
      </c>
      <c r="X228" s="529" t="str">
        <f t="shared" si="340"/>
        <v>-</v>
      </c>
      <c r="Y228" s="529" t="str">
        <f t="shared" si="340"/>
        <v>-</v>
      </c>
      <c r="Z228" s="529" t="str">
        <f t="shared" si="340"/>
        <v>-</v>
      </c>
      <c r="AA228" s="529" t="str">
        <f t="shared" si="340"/>
        <v>-</v>
      </c>
      <c r="AB228" s="529" t="str">
        <f t="shared" si="340"/>
        <v>-</v>
      </c>
      <c r="AC228" s="529" t="str">
        <f t="shared" si="340"/>
        <v>-</v>
      </c>
      <c r="AD228" s="529" t="str">
        <f t="shared" si="340"/>
        <v>-</v>
      </c>
      <c r="AE228" s="529" t="str">
        <f t="shared" si="340"/>
        <v>-</v>
      </c>
      <c r="AF228" s="529" t="str">
        <f t="shared" si="340"/>
        <v>-</v>
      </c>
      <c r="AG228" s="529" t="str">
        <f t="shared" si="340"/>
        <v>-</v>
      </c>
      <c r="AH228" s="529" t="str">
        <f t="shared" si="340"/>
        <v>-</v>
      </c>
      <c r="AI228" s="529" t="str">
        <f t="shared" si="340"/>
        <v>-</v>
      </c>
      <c r="AJ228" s="529" t="str">
        <f t="shared" si="340"/>
        <v>-</v>
      </c>
      <c r="AK228" s="529" t="str">
        <f t="shared" ref="AK228:BP228" si="341">IF(AK127="-","-",IF(LEFT(AK$9,1)="2",AK131/3.6*0.125*AK$34,AK$17*(1-AK42)*(AK131/AK$193)))</f>
        <v>-</v>
      </c>
      <c r="AL228" s="529" t="str">
        <f t="shared" si="341"/>
        <v>-</v>
      </c>
      <c r="AM228" s="529" t="str">
        <f t="shared" si="341"/>
        <v>-</v>
      </c>
      <c r="AN228" s="529" t="str">
        <f t="shared" si="341"/>
        <v>-</v>
      </c>
      <c r="AO228" s="529" t="str">
        <f t="shared" si="341"/>
        <v>-</v>
      </c>
      <c r="AP228" s="529" t="str">
        <f t="shared" si="341"/>
        <v>-</v>
      </c>
      <c r="AQ228" s="529" t="str">
        <f t="shared" si="341"/>
        <v>-</v>
      </c>
      <c r="AR228" s="529" t="str">
        <f t="shared" si="341"/>
        <v>-</v>
      </c>
      <c r="AS228" s="529" t="str">
        <f t="shared" si="341"/>
        <v>-</v>
      </c>
      <c r="AT228" s="529" t="str">
        <f t="shared" si="341"/>
        <v>-</v>
      </c>
      <c r="AU228" s="529" t="str">
        <f t="shared" si="341"/>
        <v>-</v>
      </c>
      <c r="AV228" s="529" t="str">
        <f t="shared" si="341"/>
        <v>-</v>
      </c>
      <c r="AW228" s="529" t="str">
        <f t="shared" si="341"/>
        <v>-</v>
      </c>
      <c r="AX228" s="529" t="str">
        <f t="shared" si="341"/>
        <v>-</v>
      </c>
      <c r="AY228" s="529" t="str">
        <f t="shared" si="341"/>
        <v>-</v>
      </c>
      <c r="AZ228" s="529" t="str">
        <f t="shared" si="341"/>
        <v>-</v>
      </c>
      <c r="BA228" s="529" t="str">
        <f t="shared" si="341"/>
        <v>-</v>
      </c>
      <c r="BB228" s="529" t="str">
        <f t="shared" si="341"/>
        <v>-</v>
      </c>
      <c r="BC228" s="529" t="str">
        <f t="shared" si="341"/>
        <v>-</v>
      </c>
      <c r="BD228" s="529" t="str">
        <f t="shared" si="341"/>
        <v>-</v>
      </c>
      <c r="BE228" s="529" t="str">
        <f t="shared" si="341"/>
        <v>-</v>
      </c>
      <c r="BF228" s="529" t="str">
        <f t="shared" si="341"/>
        <v>-</v>
      </c>
      <c r="BG228" s="529" t="str">
        <f t="shared" si="341"/>
        <v>-</v>
      </c>
      <c r="BH228" s="529" t="str">
        <f t="shared" si="341"/>
        <v>-</v>
      </c>
      <c r="BI228" s="529" t="str">
        <f t="shared" si="341"/>
        <v>-</v>
      </c>
      <c r="BJ228" s="529" t="str">
        <f t="shared" si="341"/>
        <v>-</v>
      </c>
      <c r="BK228" s="529" t="str">
        <f t="shared" si="341"/>
        <v>-</v>
      </c>
      <c r="BL228" s="529" t="str">
        <f t="shared" si="341"/>
        <v>-</v>
      </c>
      <c r="BM228" s="529" t="str">
        <f t="shared" si="341"/>
        <v>-</v>
      </c>
      <c r="BN228" s="529" t="str">
        <f t="shared" si="341"/>
        <v>-</v>
      </c>
      <c r="BO228" s="529" t="str">
        <f t="shared" si="341"/>
        <v>-</v>
      </c>
      <c r="BP228" s="529" t="str">
        <f t="shared" si="341"/>
        <v>-</v>
      </c>
      <c r="BQ228" s="529" t="str">
        <f t="shared" ref="BQ228:BV228" si="342">IF(BQ127="-","-",IF(LEFT(BQ$9,1)="2",BQ131/3.6*0.125*BQ$34,BQ$17*(1-BQ42)*(BQ131/BQ$193)))</f>
        <v>-</v>
      </c>
      <c r="BR228" s="529" t="str">
        <f t="shared" si="342"/>
        <v>-</v>
      </c>
      <c r="BS228" s="529" t="str">
        <f t="shared" si="342"/>
        <v>-</v>
      </c>
      <c r="BT228" s="529" t="str">
        <f t="shared" si="342"/>
        <v>-</v>
      </c>
      <c r="BU228" s="529" t="str">
        <f t="shared" si="342"/>
        <v>-</v>
      </c>
      <c r="BV228" s="529" t="str">
        <f t="shared" si="342"/>
        <v>-</v>
      </c>
    </row>
    <row r="229" spans="2:85" outlineLevel="1">
      <c r="B229" s="526" t="s">
        <v>421</v>
      </c>
      <c r="C229" s="527"/>
      <c r="D229" s="528" t="s">
        <v>278</v>
      </c>
      <c r="E229" s="529" t="str">
        <f t="shared" ref="E229:AJ229" si="343">IF(E137="-","-",IF(LEFT(E$9,1)="2",E141/3.6*0.125*E$34,E$17*(1-E42)*(E141/E$193)))</f>
        <v>-</v>
      </c>
      <c r="F229" s="529" t="str">
        <f t="shared" si="343"/>
        <v>-</v>
      </c>
      <c r="G229" s="529" t="str">
        <f t="shared" si="343"/>
        <v>-</v>
      </c>
      <c r="H229" s="529" t="str">
        <f t="shared" si="343"/>
        <v>-</v>
      </c>
      <c r="I229" s="529" t="str">
        <f t="shared" si="343"/>
        <v>-</v>
      </c>
      <c r="J229" s="529" t="str">
        <f t="shared" si="343"/>
        <v>-</v>
      </c>
      <c r="K229" s="529" t="str">
        <f t="shared" si="343"/>
        <v>-</v>
      </c>
      <c r="L229" s="529" t="str">
        <f t="shared" si="343"/>
        <v>-</v>
      </c>
      <c r="M229" s="529" t="str">
        <f t="shared" si="343"/>
        <v>-</v>
      </c>
      <c r="N229" s="529" t="str">
        <f t="shared" si="343"/>
        <v>-</v>
      </c>
      <c r="O229" s="529" t="str">
        <f t="shared" si="343"/>
        <v>-</v>
      </c>
      <c r="P229" s="529" t="str">
        <f t="shared" si="343"/>
        <v>-</v>
      </c>
      <c r="Q229" s="529" t="str">
        <f t="shared" si="343"/>
        <v>-</v>
      </c>
      <c r="R229" s="529" t="str">
        <f t="shared" si="343"/>
        <v>-</v>
      </c>
      <c r="S229" s="529" t="str">
        <f t="shared" si="343"/>
        <v>-</v>
      </c>
      <c r="T229" s="529" t="str">
        <f t="shared" si="343"/>
        <v>-</v>
      </c>
      <c r="U229" s="529" t="str">
        <f t="shared" si="343"/>
        <v>-</v>
      </c>
      <c r="V229" s="529" t="str">
        <f t="shared" si="343"/>
        <v>-</v>
      </c>
      <c r="W229" s="529" t="str">
        <f t="shared" si="343"/>
        <v>-</v>
      </c>
      <c r="X229" s="529" t="str">
        <f t="shared" si="343"/>
        <v>-</v>
      </c>
      <c r="Y229" s="529" t="str">
        <f t="shared" si="343"/>
        <v>-</v>
      </c>
      <c r="Z229" s="529" t="str">
        <f t="shared" si="343"/>
        <v>-</v>
      </c>
      <c r="AA229" s="529" t="str">
        <f t="shared" si="343"/>
        <v>-</v>
      </c>
      <c r="AB229" s="529" t="str">
        <f t="shared" si="343"/>
        <v>-</v>
      </c>
      <c r="AC229" s="529" t="str">
        <f t="shared" si="343"/>
        <v>-</v>
      </c>
      <c r="AD229" s="529" t="str">
        <f t="shared" si="343"/>
        <v>-</v>
      </c>
      <c r="AE229" s="529" t="str">
        <f t="shared" si="343"/>
        <v>-</v>
      </c>
      <c r="AF229" s="529" t="str">
        <f t="shared" si="343"/>
        <v>-</v>
      </c>
      <c r="AG229" s="529" t="str">
        <f t="shared" si="343"/>
        <v>-</v>
      </c>
      <c r="AH229" s="529" t="str">
        <f t="shared" si="343"/>
        <v>-</v>
      </c>
      <c r="AI229" s="529" t="str">
        <f t="shared" si="343"/>
        <v>-</v>
      </c>
      <c r="AJ229" s="529" t="str">
        <f t="shared" si="343"/>
        <v>-</v>
      </c>
      <c r="AK229" s="529" t="str">
        <f t="shared" ref="AK229:BP229" si="344">IF(AK137="-","-",IF(LEFT(AK$9,1)="2",AK141/3.6*0.125*AK$34,AK$17*(1-AK42)*(AK141/AK$193)))</f>
        <v>-</v>
      </c>
      <c r="AL229" s="529" t="str">
        <f t="shared" si="344"/>
        <v>-</v>
      </c>
      <c r="AM229" s="529" t="str">
        <f t="shared" si="344"/>
        <v>-</v>
      </c>
      <c r="AN229" s="529" t="str">
        <f t="shared" si="344"/>
        <v>-</v>
      </c>
      <c r="AO229" s="529" t="str">
        <f t="shared" si="344"/>
        <v>-</v>
      </c>
      <c r="AP229" s="529" t="str">
        <f t="shared" si="344"/>
        <v>-</v>
      </c>
      <c r="AQ229" s="529" t="str">
        <f t="shared" si="344"/>
        <v>-</v>
      </c>
      <c r="AR229" s="529" t="str">
        <f t="shared" si="344"/>
        <v>-</v>
      </c>
      <c r="AS229" s="529" t="str">
        <f t="shared" si="344"/>
        <v>-</v>
      </c>
      <c r="AT229" s="529" t="str">
        <f t="shared" si="344"/>
        <v>-</v>
      </c>
      <c r="AU229" s="529" t="str">
        <f t="shared" si="344"/>
        <v>-</v>
      </c>
      <c r="AV229" s="529" t="str">
        <f t="shared" si="344"/>
        <v>-</v>
      </c>
      <c r="AW229" s="529" t="str">
        <f t="shared" si="344"/>
        <v>-</v>
      </c>
      <c r="AX229" s="529" t="str">
        <f t="shared" si="344"/>
        <v>-</v>
      </c>
      <c r="AY229" s="529" t="str">
        <f t="shared" si="344"/>
        <v>-</v>
      </c>
      <c r="AZ229" s="529" t="str">
        <f t="shared" si="344"/>
        <v>-</v>
      </c>
      <c r="BA229" s="529" t="str">
        <f t="shared" si="344"/>
        <v>-</v>
      </c>
      <c r="BB229" s="529" t="str">
        <f t="shared" si="344"/>
        <v>-</v>
      </c>
      <c r="BC229" s="529" t="str">
        <f t="shared" si="344"/>
        <v>-</v>
      </c>
      <c r="BD229" s="529" t="str">
        <f t="shared" si="344"/>
        <v>-</v>
      </c>
      <c r="BE229" s="529" t="str">
        <f t="shared" si="344"/>
        <v>-</v>
      </c>
      <c r="BF229" s="529" t="str">
        <f t="shared" si="344"/>
        <v>-</v>
      </c>
      <c r="BG229" s="529" t="str">
        <f t="shared" si="344"/>
        <v>-</v>
      </c>
      <c r="BH229" s="529" t="str">
        <f t="shared" si="344"/>
        <v>-</v>
      </c>
      <c r="BI229" s="529" t="str">
        <f t="shared" si="344"/>
        <v>-</v>
      </c>
      <c r="BJ229" s="529" t="str">
        <f t="shared" si="344"/>
        <v>-</v>
      </c>
      <c r="BK229" s="529" t="str">
        <f t="shared" si="344"/>
        <v>-</v>
      </c>
      <c r="BL229" s="529" t="str">
        <f t="shared" si="344"/>
        <v>-</v>
      </c>
      <c r="BM229" s="529" t="str">
        <f t="shared" si="344"/>
        <v>-</v>
      </c>
      <c r="BN229" s="529" t="str">
        <f t="shared" si="344"/>
        <v>-</v>
      </c>
      <c r="BO229" s="529" t="str">
        <f t="shared" si="344"/>
        <v>-</v>
      </c>
      <c r="BP229" s="529" t="str">
        <f t="shared" si="344"/>
        <v>-</v>
      </c>
      <c r="BQ229" s="529" t="str">
        <f t="shared" ref="BQ229:BV229" si="345">IF(BQ137="-","-",IF(LEFT(BQ$9,1)="2",BQ141/3.6*0.125*BQ$34,BQ$17*(1-BQ42)*(BQ141/BQ$193)))</f>
        <v>-</v>
      </c>
      <c r="BR229" s="529" t="str">
        <f t="shared" si="345"/>
        <v>-</v>
      </c>
      <c r="BS229" s="529" t="str">
        <f t="shared" si="345"/>
        <v>-</v>
      </c>
      <c r="BT229" s="529" t="str">
        <f t="shared" si="345"/>
        <v>-</v>
      </c>
      <c r="BU229" s="529" t="str">
        <f t="shared" si="345"/>
        <v>-</v>
      </c>
      <c r="BV229" s="529" t="str">
        <f t="shared" si="345"/>
        <v>-</v>
      </c>
    </row>
    <row r="230" spans="2:85" outlineLevel="1">
      <c r="B230" s="526" t="s">
        <v>422</v>
      </c>
      <c r="C230" s="530"/>
      <c r="D230" s="531" t="s">
        <v>278</v>
      </c>
      <c r="E230" s="532" t="str">
        <f t="shared" ref="E230:AJ230" si="346">IF(E147="-","-",IF(LEFT(E$9,1)="2",E151/3.6*0.125*E$34,E$17*(1-E42)*(E151/E$193)))</f>
        <v>-</v>
      </c>
      <c r="F230" s="532" t="str">
        <f t="shared" si="346"/>
        <v>-</v>
      </c>
      <c r="G230" s="532" t="str">
        <f t="shared" si="346"/>
        <v>-</v>
      </c>
      <c r="H230" s="532" t="str">
        <f t="shared" si="346"/>
        <v>-</v>
      </c>
      <c r="I230" s="532" t="str">
        <f t="shared" si="346"/>
        <v>-</v>
      </c>
      <c r="J230" s="532" t="str">
        <f t="shared" si="346"/>
        <v>-</v>
      </c>
      <c r="K230" s="532" t="str">
        <f t="shared" si="346"/>
        <v>-</v>
      </c>
      <c r="L230" s="532" t="str">
        <f t="shared" si="346"/>
        <v>-</v>
      </c>
      <c r="M230" s="532" t="str">
        <f t="shared" si="346"/>
        <v>-</v>
      </c>
      <c r="N230" s="532" t="str">
        <f t="shared" si="346"/>
        <v>-</v>
      </c>
      <c r="O230" s="532" t="str">
        <f t="shared" si="346"/>
        <v>-</v>
      </c>
      <c r="P230" s="532" t="str">
        <f t="shared" si="346"/>
        <v>-</v>
      </c>
      <c r="Q230" s="532" t="str">
        <f t="shared" si="346"/>
        <v>-</v>
      </c>
      <c r="R230" s="532" t="str">
        <f t="shared" si="346"/>
        <v>-</v>
      </c>
      <c r="S230" s="532" t="str">
        <f t="shared" si="346"/>
        <v>-</v>
      </c>
      <c r="T230" s="532" t="str">
        <f t="shared" si="346"/>
        <v>-</v>
      </c>
      <c r="U230" s="532" t="str">
        <f t="shared" si="346"/>
        <v>-</v>
      </c>
      <c r="V230" s="532" t="str">
        <f t="shared" si="346"/>
        <v>-</v>
      </c>
      <c r="W230" s="532" t="str">
        <f t="shared" si="346"/>
        <v>-</v>
      </c>
      <c r="X230" s="532" t="str">
        <f t="shared" si="346"/>
        <v>-</v>
      </c>
      <c r="Y230" s="532" t="str">
        <f t="shared" si="346"/>
        <v>-</v>
      </c>
      <c r="Z230" s="532" t="str">
        <f t="shared" si="346"/>
        <v>-</v>
      </c>
      <c r="AA230" s="532" t="str">
        <f t="shared" si="346"/>
        <v>-</v>
      </c>
      <c r="AB230" s="532" t="str">
        <f t="shared" si="346"/>
        <v>-</v>
      </c>
      <c r="AC230" s="532" t="str">
        <f t="shared" si="346"/>
        <v>-</v>
      </c>
      <c r="AD230" s="532" t="str">
        <f t="shared" si="346"/>
        <v>-</v>
      </c>
      <c r="AE230" s="532" t="str">
        <f t="shared" si="346"/>
        <v>-</v>
      </c>
      <c r="AF230" s="532" t="str">
        <f t="shared" si="346"/>
        <v>-</v>
      </c>
      <c r="AG230" s="532" t="str">
        <f t="shared" si="346"/>
        <v>-</v>
      </c>
      <c r="AH230" s="532" t="str">
        <f t="shared" si="346"/>
        <v>-</v>
      </c>
      <c r="AI230" s="532" t="str">
        <f t="shared" si="346"/>
        <v>-</v>
      </c>
      <c r="AJ230" s="532" t="str">
        <f t="shared" si="346"/>
        <v>-</v>
      </c>
      <c r="AK230" s="532" t="str">
        <f t="shared" ref="AK230:BP230" si="347">IF(AK147="-","-",IF(LEFT(AK$9,1)="2",AK151/3.6*0.125*AK$34,AK$17*(1-AK42)*(AK151/AK$193)))</f>
        <v>-</v>
      </c>
      <c r="AL230" s="532" t="str">
        <f t="shared" si="347"/>
        <v>-</v>
      </c>
      <c r="AM230" s="532" t="str">
        <f t="shared" si="347"/>
        <v>-</v>
      </c>
      <c r="AN230" s="532" t="str">
        <f t="shared" si="347"/>
        <v>-</v>
      </c>
      <c r="AO230" s="532" t="str">
        <f t="shared" si="347"/>
        <v>-</v>
      </c>
      <c r="AP230" s="532" t="str">
        <f t="shared" si="347"/>
        <v>-</v>
      </c>
      <c r="AQ230" s="532" t="str">
        <f t="shared" si="347"/>
        <v>-</v>
      </c>
      <c r="AR230" s="532" t="str">
        <f t="shared" si="347"/>
        <v>-</v>
      </c>
      <c r="AS230" s="532" t="str">
        <f t="shared" si="347"/>
        <v>-</v>
      </c>
      <c r="AT230" s="532" t="str">
        <f t="shared" si="347"/>
        <v>-</v>
      </c>
      <c r="AU230" s="532" t="str">
        <f t="shared" si="347"/>
        <v>-</v>
      </c>
      <c r="AV230" s="532" t="str">
        <f t="shared" si="347"/>
        <v>-</v>
      </c>
      <c r="AW230" s="532" t="str">
        <f t="shared" si="347"/>
        <v>-</v>
      </c>
      <c r="AX230" s="532" t="str">
        <f t="shared" si="347"/>
        <v>-</v>
      </c>
      <c r="AY230" s="532" t="str">
        <f t="shared" si="347"/>
        <v>-</v>
      </c>
      <c r="AZ230" s="532" t="str">
        <f t="shared" si="347"/>
        <v>-</v>
      </c>
      <c r="BA230" s="532" t="str">
        <f t="shared" si="347"/>
        <v>-</v>
      </c>
      <c r="BB230" s="532" t="str">
        <f t="shared" si="347"/>
        <v>-</v>
      </c>
      <c r="BC230" s="532" t="str">
        <f t="shared" si="347"/>
        <v>-</v>
      </c>
      <c r="BD230" s="532" t="str">
        <f t="shared" si="347"/>
        <v>-</v>
      </c>
      <c r="BE230" s="532" t="str">
        <f t="shared" si="347"/>
        <v>-</v>
      </c>
      <c r="BF230" s="532" t="str">
        <f t="shared" si="347"/>
        <v>-</v>
      </c>
      <c r="BG230" s="532" t="str">
        <f t="shared" si="347"/>
        <v>-</v>
      </c>
      <c r="BH230" s="532" t="str">
        <f t="shared" si="347"/>
        <v>-</v>
      </c>
      <c r="BI230" s="532" t="str">
        <f t="shared" si="347"/>
        <v>-</v>
      </c>
      <c r="BJ230" s="532" t="str">
        <f t="shared" si="347"/>
        <v>-</v>
      </c>
      <c r="BK230" s="532" t="str">
        <f t="shared" si="347"/>
        <v>-</v>
      </c>
      <c r="BL230" s="532" t="str">
        <f t="shared" si="347"/>
        <v>-</v>
      </c>
      <c r="BM230" s="532" t="str">
        <f t="shared" si="347"/>
        <v>-</v>
      </c>
      <c r="BN230" s="532" t="str">
        <f t="shared" si="347"/>
        <v>-</v>
      </c>
      <c r="BO230" s="532" t="str">
        <f t="shared" si="347"/>
        <v>-</v>
      </c>
      <c r="BP230" s="532" t="str">
        <f t="shared" si="347"/>
        <v>-</v>
      </c>
      <c r="BQ230" s="532" t="str">
        <f t="shared" ref="BQ230:BV230" si="348">IF(BQ147="-","-",IF(LEFT(BQ$9,1)="2",BQ151/3.6*0.125*BQ$34,BQ$17*(1-BQ42)*(BQ151/BQ$193)))</f>
        <v>-</v>
      </c>
      <c r="BR230" s="532" t="str">
        <f t="shared" si="348"/>
        <v>-</v>
      </c>
      <c r="BS230" s="532" t="str">
        <f t="shared" si="348"/>
        <v>-</v>
      </c>
      <c r="BT230" s="532" t="str">
        <f t="shared" si="348"/>
        <v>-</v>
      </c>
      <c r="BU230" s="532" t="str">
        <f t="shared" si="348"/>
        <v>-</v>
      </c>
      <c r="BV230" s="532" t="str">
        <f t="shared" si="348"/>
        <v>-</v>
      </c>
    </row>
    <row r="231" spans="2:85" outlineLevel="1">
      <c r="B231" s="533" t="s">
        <v>423</v>
      </c>
      <c r="C231" s="534"/>
      <c r="D231" s="535" t="s">
        <v>278</v>
      </c>
      <c r="E231" s="536">
        <f t="shared" ref="E231:AJ231" si="349">E17*(1-E42)-SUM(E219:E230)</f>
        <v>0</v>
      </c>
      <c r="F231" s="536">
        <f t="shared" si="349"/>
        <v>0</v>
      </c>
      <c r="G231" s="536">
        <f t="shared" si="349"/>
        <v>0</v>
      </c>
      <c r="H231" s="536">
        <f t="shared" si="349"/>
        <v>0</v>
      </c>
      <c r="I231" s="536">
        <f t="shared" si="349"/>
        <v>0</v>
      </c>
      <c r="J231" s="536">
        <f t="shared" si="349"/>
        <v>0</v>
      </c>
      <c r="K231" s="536">
        <f t="shared" si="349"/>
        <v>0</v>
      </c>
      <c r="L231" s="536">
        <f t="shared" si="349"/>
        <v>0</v>
      </c>
      <c r="M231" s="536">
        <f t="shared" si="349"/>
        <v>0</v>
      </c>
      <c r="N231" s="536">
        <f t="shared" si="349"/>
        <v>0</v>
      </c>
      <c r="O231" s="536">
        <f t="shared" si="349"/>
        <v>0</v>
      </c>
      <c r="P231" s="536">
        <f t="shared" si="349"/>
        <v>0</v>
      </c>
      <c r="Q231" s="536">
        <f t="shared" si="349"/>
        <v>0</v>
      </c>
      <c r="R231" s="536">
        <f t="shared" si="349"/>
        <v>0</v>
      </c>
      <c r="S231" s="536">
        <f t="shared" si="349"/>
        <v>0</v>
      </c>
      <c r="T231" s="536">
        <f t="shared" si="349"/>
        <v>0</v>
      </c>
      <c r="U231" s="536">
        <f t="shared" si="349"/>
        <v>0</v>
      </c>
      <c r="V231" s="536">
        <f t="shared" si="349"/>
        <v>0</v>
      </c>
      <c r="W231" s="536">
        <f t="shared" si="349"/>
        <v>0</v>
      </c>
      <c r="X231" s="536">
        <f t="shared" si="349"/>
        <v>0</v>
      </c>
      <c r="Y231" s="536">
        <f t="shared" si="349"/>
        <v>0</v>
      </c>
      <c r="Z231" s="536">
        <f t="shared" si="349"/>
        <v>0</v>
      </c>
      <c r="AA231" s="536">
        <f t="shared" si="349"/>
        <v>0</v>
      </c>
      <c r="AB231" s="536">
        <f t="shared" si="349"/>
        <v>0</v>
      </c>
      <c r="AC231" s="536">
        <f t="shared" si="349"/>
        <v>0</v>
      </c>
      <c r="AD231" s="536">
        <f t="shared" si="349"/>
        <v>0</v>
      </c>
      <c r="AE231" s="536">
        <f t="shared" si="349"/>
        <v>0</v>
      </c>
      <c r="AF231" s="536">
        <f t="shared" si="349"/>
        <v>0</v>
      </c>
      <c r="AG231" s="536">
        <f t="shared" si="349"/>
        <v>0</v>
      </c>
      <c r="AH231" s="536">
        <f t="shared" si="349"/>
        <v>0</v>
      </c>
      <c r="AI231" s="536">
        <f t="shared" si="349"/>
        <v>0</v>
      </c>
      <c r="AJ231" s="536">
        <f t="shared" si="349"/>
        <v>0</v>
      </c>
      <c r="AK231" s="536">
        <f t="shared" ref="AK231:BP231" si="350">AK17*(1-AK42)-SUM(AK219:AK230)</f>
        <v>0</v>
      </c>
      <c r="AL231" s="536">
        <f t="shared" si="350"/>
        <v>0</v>
      </c>
      <c r="AM231" s="536">
        <f t="shared" si="350"/>
        <v>0</v>
      </c>
      <c r="AN231" s="536">
        <f t="shared" si="350"/>
        <v>0</v>
      </c>
      <c r="AO231" s="536">
        <f t="shared" si="350"/>
        <v>0</v>
      </c>
      <c r="AP231" s="536">
        <f t="shared" si="350"/>
        <v>0</v>
      </c>
      <c r="AQ231" s="536">
        <f t="shared" si="350"/>
        <v>0</v>
      </c>
      <c r="AR231" s="536">
        <f t="shared" si="350"/>
        <v>0</v>
      </c>
      <c r="AS231" s="536">
        <f t="shared" si="350"/>
        <v>0</v>
      </c>
      <c r="AT231" s="536">
        <f t="shared" si="350"/>
        <v>0</v>
      </c>
      <c r="AU231" s="536">
        <f t="shared" si="350"/>
        <v>0</v>
      </c>
      <c r="AV231" s="536">
        <f t="shared" si="350"/>
        <v>0</v>
      </c>
      <c r="AW231" s="536">
        <f t="shared" si="350"/>
        <v>0</v>
      </c>
      <c r="AX231" s="536">
        <f t="shared" si="350"/>
        <v>0</v>
      </c>
      <c r="AY231" s="536">
        <f t="shared" si="350"/>
        <v>0</v>
      </c>
      <c r="AZ231" s="536">
        <f t="shared" si="350"/>
        <v>0</v>
      </c>
      <c r="BA231" s="536">
        <f t="shared" si="350"/>
        <v>0</v>
      </c>
      <c r="BB231" s="536">
        <f t="shared" si="350"/>
        <v>0</v>
      </c>
      <c r="BC231" s="536">
        <f t="shared" si="350"/>
        <v>0</v>
      </c>
      <c r="BD231" s="536">
        <f t="shared" si="350"/>
        <v>0</v>
      </c>
      <c r="BE231" s="536">
        <f t="shared" si="350"/>
        <v>0</v>
      </c>
      <c r="BF231" s="536">
        <f t="shared" si="350"/>
        <v>0</v>
      </c>
      <c r="BG231" s="536">
        <f t="shared" si="350"/>
        <v>0</v>
      </c>
      <c r="BH231" s="536">
        <f t="shared" si="350"/>
        <v>0</v>
      </c>
      <c r="BI231" s="536">
        <f t="shared" si="350"/>
        <v>0</v>
      </c>
      <c r="BJ231" s="536">
        <f t="shared" si="350"/>
        <v>0</v>
      </c>
      <c r="BK231" s="536">
        <f t="shared" si="350"/>
        <v>0</v>
      </c>
      <c r="BL231" s="536">
        <f t="shared" si="350"/>
        <v>0</v>
      </c>
      <c r="BM231" s="536">
        <f t="shared" si="350"/>
        <v>0</v>
      </c>
      <c r="BN231" s="536">
        <f t="shared" si="350"/>
        <v>0</v>
      </c>
      <c r="BO231" s="536">
        <f t="shared" si="350"/>
        <v>0</v>
      </c>
      <c r="BP231" s="536">
        <f t="shared" si="350"/>
        <v>0</v>
      </c>
      <c r="BQ231" s="536">
        <f t="shared" ref="BQ231:BV231" si="351">BQ17*(1-BQ42)-SUM(BQ219:BQ230)</f>
        <v>0</v>
      </c>
      <c r="BR231" s="536">
        <f t="shared" si="351"/>
        <v>0</v>
      </c>
      <c r="BS231" s="536">
        <f t="shared" si="351"/>
        <v>0</v>
      </c>
      <c r="BT231" s="536">
        <f t="shared" si="351"/>
        <v>0</v>
      </c>
      <c r="BU231" s="536">
        <f t="shared" si="351"/>
        <v>0</v>
      </c>
      <c r="BV231" s="536">
        <f t="shared" si="351"/>
        <v>0</v>
      </c>
    </row>
    <row r="232" spans="2:85" outlineLevel="1">
      <c r="D232" s="387"/>
    </row>
    <row r="233" spans="2:85">
      <c r="D233" s="387"/>
    </row>
    <row r="234" spans="2:85" hidden="1" outlineLevel="1">
      <c r="BY234" s="897" t="s">
        <v>3524</v>
      </c>
    </row>
    <row r="235" spans="2:85" hidden="1" outlineLevel="1">
      <c r="BY235" s="904" t="s">
        <v>3545</v>
      </c>
      <c r="CB235" s="445" t="s">
        <v>3547</v>
      </c>
    </row>
    <row r="236" spans="2:85" hidden="1" outlineLevel="1">
      <c r="BY236" s="904" t="s">
        <v>3533</v>
      </c>
      <c r="CB236" s="445" t="s">
        <v>3502</v>
      </c>
    </row>
    <row r="237" spans="2:85" hidden="1" outlineLevel="1"/>
    <row r="238" spans="2:85" hidden="1" outlineLevel="1">
      <c r="BX238" s="178"/>
      <c r="BY238" s="178"/>
      <c r="BZ238" s="178"/>
      <c r="CA238" s="842" t="s">
        <v>3455</v>
      </c>
      <c r="CB238" s="891"/>
      <c r="CC238" s="178"/>
      <c r="CD238" s="178"/>
      <c r="CE238" s="178"/>
      <c r="CF238" s="178"/>
      <c r="CG238" s="178"/>
    </row>
    <row r="239" spans="2:85" hidden="1" outlineLevel="1">
      <c r="BY239" s="445" t="s">
        <v>19</v>
      </c>
      <c r="CA239" s="1285" t="s">
        <v>46</v>
      </c>
      <c r="CB239" s="1285" t="s">
        <v>15</v>
      </c>
      <c r="CC239" s="1285" t="s">
        <v>2</v>
      </c>
      <c r="CD239" s="1312" t="s">
        <v>16</v>
      </c>
      <c r="CE239" s="1312" t="s">
        <v>17</v>
      </c>
      <c r="CF239" s="1312" t="s">
        <v>86</v>
      </c>
      <c r="CG239" s="1312" t="s">
        <v>63</v>
      </c>
    </row>
    <row r="240" spans="2:85" ht="12.75" hidden="1" outlineLevel="1" thickBot="1">
      <c r="BY240" s="445" t="s">
        <v>20</v>
      </c>
      <c r="CA240" s="1313"/>
      <c r="CB240" s="1313"/>
      <c r="CC240" s="1313"/>
      <c r="CD240" s="1315"/>
      <c r="CE240" s="1315"/>
      <c r="CF240" s="1313"/>
      <c r="CG240" s="1313"/>
    </row>
    <row r="241" spans="77:85" ht="12.75" hidden="1" outlineLevel="1" thickTop="1">
      <c r="BY241" s="445" t="s">
        <v>850</v>
      </c>
      <c r="CA241" s="396">
        <v>999</v>
      </c>
      <c r="CB241" s="445" t="s">
        <v>82</v>
      </c>
      <c r="CC241" s="396" t="s">
        <v>82</v>
      </c>
      <c r="CD241" s="859">
        <v>0</v>
      </c>
      <c r="CE241" s="396" t="s">
        <v>82</v>
      </c>
      <c r="CF241" s="537">
        <v>0</v>
      </c>
      <c r="CG241" s="445" t="s">
        <v>82</v>
      </c>
    </row>
    <row r="242" spans="77:85" ht="13.5" hidden="1" outlineLevel="1">
      <c r="BY242" s="445" t="s">
        <v>849</v>
      </c>
      <c r="CA242" s="538">
        <f>係数表!$B$24</f>
        <v>1</v>
      </c>
      <c r="CB242" s="834" t="s">
        <v>3457</v>
      </c>
      <c r="CC242" s="835" t="s">
        <v>3478</v>
      </c>
      <c r="CD242" s="860">
        <v>28.7</v>
      </c>
      <c r="CE242" s="538" t="str">
        <f>CONCATENATE("GJ/",CC242)</f>
        <v>GJ/t</v>
      </c>
      <c r="CF242" s="540">
        <f>係数表!$H24</f>
        <v>9.0200000000000002E-2</v>
      </c>
      <c r="CG242" s="445">
        <v>3</v>
      </c>
    </row>
    <row r="243" spans="77:85" ht="13.5" hidden="1" outlineLevel="1">
      <c r="BY243" s="445" t="s">
        <v>689</v>
      </c>
      <c r="CA243" s="446">
        <f>係数表!$B$25</f>
        <v>2</v>
      </c>
      <c r="CB243" s="834" t="s">
        <v>3458</v>
      </c>
      <c r="CC243" s="835" t="s">
        <v>3478</v>
      </c>
      <c r="CD243" s="860">
        <v>28.9</v>
      </c>
      <c r="CE243" s="446" t="str">
        <f t="shared" ref="CE243:CE269" si="352">CONCATENATE("GJ/",CC243)</f>
        <v>GJ/t</v>
      </c>
      <c r="CF243" s="540">
        <f>係数表!$H25</f>
        <v>8.9833333333333334E-2</v>
      </c>
      <c r="CG243" s="445">
        <v>3</v>
      </c>
    </row>
    <row r="244" spans="77:85" ht="13.5" hidden="1" outlineLevel="1">
      <c r="BY244" s="445"/>
      <c r="CA244" s="446">
        <f>係数表!$B$26</f>
        <v>3</v>
      </c>
      <c r="CB244" s="834" t="s">
        <v>3459</v>
      </c>
      <c r="CC244" s="835" t="s">
        <v>3478</v>
      </c>
      <c r="CD244" s="860">
        <v>28.3</v>
      </c>
      <c r="CE244" s="446" t="str">
        <f t="shared" si="352"/>
        <v>GJ/t</v>
      </c>
      <c r="CF244" s="540">
        <f>係数表!$H26</f>
        <v>9.2033333333333342E-2</v>
      </c>
      <c r="CG244" s="445">
        <v>3</v>
      </c>
    </row>
    <row r="245" spans="77:85" ht="13.5" hidden="1" outlineLevel="1">
      <c r="CA245" s="446">
        <f>係数表!$B$27</f>
        <v>4</v>
      </c>
      <c r="CB245" s="834" t="s">
        <v>3460</v>
      </c>
      <c r="CC245" s="835" t="s">
        <v>3478</v>
      </c>
      <c r="CD245" s="860">
        <v>26.1</v>
      </c>
      <c r="CE245" s="446" t="str">
        <f t="shared" si="352"/>
        <v>GJ/t</v>
      </c>
      <c r="CF245" s="540">
        <f>係数表!$H27</f>
        <v>8.9099999999999999E-2</v>
      </c>
      <c r="CG245" s="445">
        <v>3</v>
      </c>
    </row>
    <row r="246" spans="77:85" ht="13.5" hidden="1" outlineLevel="1">
      <c r="BY246" s="445" t="s">
        <v>53</v>
      </c>
      <c r="CA246" s="446">
        <f>係数表!$B$28</f>
        <v>5</v>
      </c>
      <c r="CB246" s="834" t="s">
        <v>3461</v>
      </c>
      <c r="CC246" s="835" t="s">
        <v>3478</v>
      </c>
      <c r="CD246" s="860">
        <v>24.2</v>
      </c>
      <c r="CE246" s="446" t="str">
        <f t="shared" si="352"/>
        <v>GJ/t</v>
      </c>
      <c r="CF246" s="540">
        <f>係数表!$H28</f>
        <v>8.8733333333333331E-2</v>
      </c>
      <c r="CG246" s="445">
        <v>3</v>
      </c>
    </row>
    <row r="247" spans="77:85" ht="13.5" hidden="1" outlineLevel="1">
      <c r="BY247" s="445" t="s">
        <v>82</v>
      </c>
      <c r="CA247" s="446">
        <f>係数表!$B$29</f>
        <v>6</v>
      </c>
      <c r="CB247" s="834" t="s">
        <v>3462</v>
      </c>
      <c r="CC247" s="835" t="s">
        <v>3478</v>
      </c>
      <c r="CD247" s="860">
        <v>27.8</v>
      </c>
      <c r="CE247" s="446" t="str">
        <f t="shared" si="352"/>
        <v>GJ/t</v>
      </c>
      <c r="CF247" s="540">
        <f>係数表!$H29</f>
        <v>9.4966666666666658E-2</v>
      </c>
      <c r="CG247" s="445">
        <v>3</v>
      </c>
    </row>
    <row r="248" spans="77:85" ht="13.5" hidden="1" outlineLevel="1">
      <c r="BY248" s="445" t="s">
        <v>54</v>
      </c>
      <c r="CA248" s="446">
        <f>係数表!$B$30</f>
        <v>7</v>
      </c>
      <c r="CB248" s="834" t="s">
        <v>3463</v>
      </c>
      <c r="CC248" s="835" t="s">
        <v>3478</v>
      </c>
      <c r="CD248" s="860">
        <v>29</v>
      </c>
      <c r="CE248" s="446" t="str">
        <f t="shared" si="352"/>
        <v>GJ/t</v>
      </c>
      <c r="CF248" s="540">
        <f>係数表!$H30</f>
        <v>0.10963333333333332</v>
      </c>
      <c r="CG248" s="445">
        <v>3</v>
      </c>
    </row>
    <row r="249" spans="77:85" ht="29.25" hidden="1" outlineLevel="1">
      <c r="BY249" s="445" t="s">
        <v>80</v>
      </c>
      <c r="CA249" s="446">
        <f>係数表!$B$31</f>
        <v>8</v>
      </c>
      <c r="CB249" s="838" t="s">
        <v>3464</v>
      </c>
      <c r="CC249" s="835" t="s">
        <v>3478</v>
      </c>
      <c r="CD249" s="860">
        <v>34.1</v>
      </c>
      <c r="CE249" s="446" t="str">
        <f t="shared" si="352"/>
        <v>GJ/t</v>
      </c>
      <c r="CF249" s="540">
        <f>係数表!$H31</f>
        <v>8.9833333333333334E-2</v>
      </c>
      <c r="CG249" s="445">
        <v>3</v>
      </c>
    </row>
    <row r="250" spans="77:85" ht="13.5" hidden="1" outlineLevel="1">
      <c r="CA250" s="446">
        <f>係数表!$B$32</f>
        <v>9</v>
      </c>
      <c r="CB250" s="834" t="s">
        <v>3465</v>
      </c>
      <c r="CC250" s="835" t="s">
        <v>3478</v>
      </c>
      <c r="CD250" s="860">
        <v>37.299999999999997</v>
      </c>
      <c r="CE250" s="446" t="str">
        <f t="shared" si="352"/>
        <v>GJ/t</v>
      </c>
      <c r="CF250" s="540">
        <f>係数表!$H32</f>
        <v>7.6633333333333331E-2</v>
      </c>
      <c r="CG250" s="445">
        <v>3</v>
      </c>
    </row>
    <row r="251" spans="77:85" ht="13.5" hidden="1" outlineLevel="1">
      <c r="BY251" s="445" t="s">
        <v>174</v>
      </c>
      <c r="CA251" s="446">
        <f>係数表!$B$33</f>
        <v>10</v>
      </c>
      <c r="CB251" s="837" t="s">
        <v>3466</v>
      </c>
      <c r="CC251" s="835" t="s">
        <v>3479</v>
      </c>
      <c r="CD251" s="860">
        <v>40</v>
      </c>
      <c r="CE251" s="446" t="str">
        <f t="shared" si="352"/>
        <v>GJ/t</v>
      </c>
      <c r="CF251" s="540">
        <f>係数表!$H33</f>
        <v>7.4800000000000005E-2</v>
      </c>
      <c r="CG251" s="445">
        <v>3</v>
      </c>
    </row>
    <row r="252" spans="77:85" ht="13.5" hidden="1" outlineLevel="1">
      <c r="BY252" s="445" t="s">
        <v>82</v>
      </c>
      <c r="CA252" s="446">
        <f>係数表!$B$34</f>
        <v>11</v>
      </c>
      <c r="CB252" s="834" t="s">
        <v>3467</v>
      </c>
      <c r="CC252" s="835" t="s">
        <v>3480</v>
      </c>
      <c r="CD252" s="860">
        <v>34.799999999999997</v>
      </c>
      <c r="CE252" s="446" t="str">
        <f t="shared" si="352"/>
        <v>GJ/kl</v>
      </c>
      <c r="CF252" s="540">
        <f>係数表!$H34</f>
        <v>6.7100000000000007E-2</v>
      </c>
      <c r="CG252" s="445">
        <v>3</v>
      </c>
    </row>
    <row r="253" spans="77:85" ht="21" hidden="1" outlineLevel="1">
      <c r="BY253" s="445" t="s">
        <v>175</v>
      </c>
      <c r="CA253" s="446">
        <f>係数表!$B$35</f>
        <v>12</v>
      </c>
      <c r="CB253" s="834" t="s">
        <v>3468</v>
      </c>
      <c r="CC253" s="835" t="s">
        <v>3480</v>
      </c>
      <c r="CD253" s="860">
        <v>38.299999999999997</v>
      </c>
      <c r="CE253" s="446" t="str">
        <f t="shared" si="352"/>
        <v>GJ/kl</v>
      </c>
      <c r="CF253" s="540">
        <f>係数表!$H35</f>
        <v>6.9666666666666668E-2</v>
      </c>
      <c r="CG253" s="445">
        <v>3</v>
      </c>
    </row>
    <row r="254" spans="77:85" ht="13.5" hidden="1" outlineLevel="1">
      <c r="BY254" s="445" t="s">
        <v>176</v>
      </c>
      <c r="CA254" s="446">
        <f>係数表!$B$36</f>
        <v>13</v>
      </c>
      <c r="CB254" s="834" t="s">
        <v>3469</v>
      </c>
      <c r="CC254" s="835" t="s">
        <v>3480</v>
      </c>
      <c r="CD254" s="860">
        <v>33.4</v>
      </c>
      <c r="CE254" s="446" t="str">
        <f t="shared" si="352"/>
        <v>GJ/kl</v>
      </c>
      <c r="CF254" s="540">
        <f>係数表!$H36</f>
        <v>6.8566666666666679E-2</v>
      </c>
      <c r="CG254" s="445">
        <v>3</v>
      </c>
    </row>
    <row r="255" spans="77:85" ht="13.5" hidden="1" outlineLevel="1">
      <c r="CA255" s="446">
        <f>係数表!$B$37</f>
        <v>14</v>
      </c>
      <c r="CB255" s="834" t="s">
        <v>8</v>
      </c>
      <c r="CC255" s="835" t="s">
        <v>3480</v>
      </c>
      <c r="CD255" s="860">
        <v>33.299999999999997</v>
      </c>
      <c r="CE255" s="446" t="str">
        <f t="shared" si="352"/>
        <v>GJ/kl</v>
      </c>
      <c r="CF255" s="540">
        <f>係数表!$H37</f>
        <v>6.8199999999999997E-2</v>
      </c>
      <c r="CG255" s="445">
        <v>3</v>
      </c>
    </row>
    <row r="256" spans="77:85" ht="13.5" hidden="1" outlineLevel="1">
      <c r="BY256" s="445" t="s">
        <v>179</v>
      </c>
      <c r="CA256" s="446">
        <f>係数表!$B$38</f>
        <v>15</v>
      </c>
      <c r="CB256" s="834" t="s">
        <v>9</v>
      </c>
      <c r="CC256" s="835" t="s">
        <v>3480</v>
      </c>
      <c r="CD256" s="860">
        <v>36.299999999999997</v>
      </c>
      <c r="CE256" s="446" t="str">
        <f t="shared" si="352"/>
        <v>GJ/kl</v>
      </c>
      <c r="CF256" s="540">
        <f>係数表!$H38</f>
        <v>6.8199999999999997E-2</v>
      </c>
      <c r="CG256" s="445">
        <v>3</v>
      </c>
    </row>
    <row r="257" spans="77:85" ht="13.5" hidden="1" outlineLevel="1">
      <c r="BY257" s="445" t="s">
        <v>82</v>
      </c>
      <c r="CA257" s="446">
        <f>係数表!$B$39</f>
        <v>16</v>
      </c>
      <c r="CB257" s="834" t="s">
        <v>10</v>
      </c>
      <c r="CC257" s="835" t="s">
        <v>3480</v>
      </c>
      <c r="CD257" s="860">
        <v>36.5</v>
      </c>
      <c r="CE257" s="446" t="str">
        <f t="shared" si="352"/>
        <v>GJ/kl</v>
      </c>
      <c r="CF257" s="540">
        <f>係数表!$H39</f>
        <v>6.8566666666666679E-2</v>
      </c>
      <c r="CG257" s="445">
        <v>3</v>
      </c>
    </row>
    <row r="258" spans="77:85" ht="13.5" hidden="1" outlineLevel="1">
      <c r="BY258" s="445" t="s">
        <v>180</v>
      </c>
      <c r="CA258" s="446">
        <f>係数表!$B$40</f>
        <v>17</v>
      </c>
      <c r="CB258" s="834" t="s">
        <v>11</v>
      </c>
      <c r="CC258" s="835" t="s">
        <v>3480</v>
      </c>
      <c r="CD258" s="860">
        <v>38</v>
      </c>
      <c r="CE258" s="446" t="str">
        <f t="shared" si="352"/>
        <v>GJ/kl</v>
      </c>
      <c r="CF258" s="540">
        <f>係数表!$H40</f>
        <v>6.8933333333333333E-2</v>
      </c>
      <c r="CG258" s="445">
        <v>3</v>
      </c>
    </row>
    <row r="259" spans="77:85" ht="13.5" hidden="1" outlineLevel="1">
      <c r="BY259" s="445" t="s">
        <v>181</v>
      </c>
      <c r="CA259" s="446">
        <f>係数表!$B$41</f>
        <v>18</v>
      </c>
      <c r="CB259" s="834" t="s">
        <v>3470</v>
      </c>
      <c r="CC259" s="835" t="s">
        <v>3480</v>
      </c>
      <c r="CD259" s="860">
        <v>38.9</v>
      </c>
      <c r="CE259" s="446" t="str">
        <f t="shared" si="352"/>
        <v>GJ/kl</v>
      </c>
      <c r="CF259" s="540">
        <f>係数表!$H41</f>
        <v>7.0766666666666672E-2</v>
      </c>
      <c r="CG259" s="445">
        <v>3</v>
      </c>
    </row>
    <row r="260" spans="77:85" ht="13.5" hidden="1" outlineLevel="1">
      <c r="CA260" s="446">
        <f>係数表!$B$42</f>
        <v>19</v>
      </c>
      <c r="CB260" s="834" t="s">
        <v>3471</v>
      </c>
      <c r="CC260" s="835" t="s">
        <v>3480</v>
      </c>
      <c r="CD260" s="860">
        <v>41.8</v>
      </c>
      <c r="CE260" s="446" t="str">
        <f t="shared" si="352"/>
        <v>GJ/kl</v>
      </c>
      <c r="CF260" s="540">
        <f>係数表!$H42</f>
        <v>7.4066666666666656E-2</v>
      </c>
      <c r="CG260" s="445">
        <v>3</v>
      </c>
    </row>
    <row r="261" spans="77:85" ht="13.5" hidden="1" outlineLevel="1">
      <c r="BY261" s="445" t="s">
        <v>162</v>
      </c>
      <c r="CA261" s="446">
        <f>係数表!$B$43</f>
        <v>20</v>
      </c>
      <c r="CB261" s="834" t="s">
        <v>3472</v>
      </c>
      <c r="CC261" s="835" t="s">
        <v>3480</v>
      </c>
      <c r="CD261" s="860">
        <v>40.200000000000003</v>
      </c>
      <c r="CE261" s="446" t="str">
        <f t="shared" si="352"/>
        <v>GJ/kl</v>
      </c>
      <c r="CF261" s="540">
        <f>係数表!$H43</f>
        <v>7.2966666666666666E-2</v>
      </c>
      <c r="CG261" s="445">
        <v>3</v>
      </c>
    </row>
    <row r="262" spans="77:85" ht="13.5" hidden="1" outlineLevel="1">
      <c r="BY262" s="445" t="s">
        <v>82</v>
      </c>
      <c r="CA262" s="446">
        <f>係数表!$B$44</f>
        <v>21</v>
      </c>
      <c r="CB262" s="834" t="s">
        <v>3473</v>
      </c>
      <c r="CC262" s="835" t="s">
        <v>3478</v>
      </c>
      <c r="CD262" s="860">
        <v>50.1</v>
      </c>
      <c r="CE262" s="446" t="str">
        <f t="shared" si="352"/>
        <v>GJ/t</v>
      </c>
      <c r="CF262" s="540">
        <f>係数表!$H44</f>
        <v>5.9766666666666662E-2</v>
      </c>
      <c r="CG262" s="445">
        <v>3</v>
      </c>
    </row>
    <row r="263" spans="77:85" ht="13.5" hidden="1" outlineLevel="1">
      <c r="BY263" s="445" t="s">
        <v>163</v>
      </c>
      <c r="CA263" s="446">
        <v>22</v>
      </c>
      <c r="CB263" s="834" t="s">
        <v>3474</v>
      </c>
      <c r="CC263" s="835" t="s">
        <v>3481</v>
      </c>
      <c r="CD263" s="860">
        <v>46.1</v>
      </c>
      <c r="CE263" s="446" t="str">
        <f t="shared" si="352"/>
        <v>GJ/千m3</v>
      </c>
      <c r="CF263" s="540">
        <f>係数表!$H45</f>
        <v>5.2799999999999993E-2</v>
      </c>
      <c r="CG263" s="445">
        <v>2</v>
      </c>
    </row>
    <row r="264" spans="77:85" ht="13.5" hidden="1" outlineLevel="1">
      <c r="BY264" s="445" t="s">
        <v>164</v>
      </c>
      <c r="CA264" s="446">
        <v>23</v>
      </c>
      <c r="CB264" s="834" t="s">
        <v>3475</v>
      </c>
      <c r="CC264" s="835" t="s">
        <v>3478</v>
      </c>
      <c r="CD264" s="860">
        <v>54.7</v>
      </c>
      <c r="CE264" s="446" t="str">
        <f t="shared" si="352"/>
        <v>GJ/t</v>
      </c>
      <c r="CF264" s="540">
        <f>係数表!$H46</f>
        <v>5.096666666666666E-2</v>
      </c>
      <c r="CG264" s="445">
        <v>2</v>
      </c>
    </row>
    <row r="265" spans="77:85" ht="19.5" hidden="1" outlineLevel="1">
      <c r="BY265" s="445" t="s">
        <v>3544</v>
      </c>
      <c r="CA265" s="446">
        <f>係数表!$B$47</f>
        <v>24</v>
      </c>
      <c r="CB265" s="838" t="s">
        <v>3476</v>
      </c>
      <c r="CC265" s="835" t="s">
        <v>3481</v>
      </c>
      <c r="CD265" s="860">
        <v>38.4</v>
      </c>
      <c r="CE265" s="446" t="str">
        <f t="shared" si="352"/>
        <v>GJ/千m3</v>
      </c>
      <c r="CF265" s="540">
        <f>係数表!$H47</f>
        <v>5.096666666666666E-2</v>
      </c>
      <c r="CG265" s="445">
        <v>3</v>
      </c>
    </row>
    <row r="266" spans="77:85" ht="13.5" hidden="1" outlineLevel="1">
      <c r="BY266" s="445"/>
      <c r="CA266" s="446">
        <v>25</v>
      </c>
      <c r="CB266" s="834" t="s">
        <v>12</v>
      </c>
      <c r="CC266" s="835" t="s">
        <v>3481</v>
      </c>
      <c r="CD266" s="860">
        <v>18.399999999999999</v>
      </c>
      <c r="CE266" s="446" t="str">
        <f t="shared" si="352"/>
        <v>GJ/千m3</v>
      </c>
      <c r="CF266" s="540">
        <f>係数表!$H48</f>
        <v>3.9966666666666671E-2</v>
      </c>
      <c r="CG266" s="445">
        <v>3</v>
      </c>
    </row>
    <row r="267" spans="77:85" ht="13.5" hidden="1" outlineLevel="1">
      <c r="BY267" s="445"/>
      <c r="CA267" s="446">
        <v>26</v>
      </c>
      <c r="CB267" s="834" t="s">
        <v>13</v>
      </c>
      <c r="CC267" s="835" t="s">
        <v>3481</v>
      </c>
      <c r="CD267" s="858">
        <v>3.23</v>
      </c>
      <c r="CE267" s="446" t="str">
        <f t="shared" si="352"/>
        <v>GJ/千m3</v>
      </c>
      <c r="CF267" s="540">
        <f>係数表!$H49</f>
        <v>9.6799999999999997E-2</v>
      </c>
      <c r="CG267" s="445">
        <v>3</v>
      </c>
    </row>
    <row r="268" spans="77:85" ht="13.5" hidden="1" outlineLevel="1">
      <c r="BY268" s="445"/>
      <c r="CA268" s="446">
        <v>27</v>
      </c>
      <c r="CB268" s="834" t="s">
        <v>3477</v>
      </c>
      <c r="CC268" s="835" t="s">
        <v>3481</v>
      </c>
      <c r="CD268" s="858">
        <v>3.45</v>
      </c>
      <c r="CE268" s="446" t="str">
        <f t="shared" si="352"/>
        <v>GJ/千m3</v>
      </c>
      <c r="CF268" s="540">
        <f>係数表!$H50</f>
        <v>9.6799999999999997E-2</v>
      </c>
      <c r="CG268" s="445">
        <v>3</v>
      </c>
    </row>
    <row r="269" spans="77:85" ht="13.5" hidden="1" outlineLevel="1">
      <c r="BY269" s="445"/>
      <c r="CA269" s="446">
        <v>28</v>
      </c>
      <c r="CB269" s="834" t="s">
        <v>14</v>
      </c>
      <c r="CC269" s="835" t="s">
        <v>3481</v>
      </c>
      <c r="CD269" s="858">
        <v>7.53</v>
      </c>
      <c r="CE269" s="446" t="str">
        <f t="shared" si="352"/>
        <v>GJ/千m3</v>
      </c>
      <c r="CF269" s="540">
        <f>係数表!$H51</f>
        <v>0.154</v>
      </c>
      <c r="CG269" s="445">
        <v>3</v>
      </c>
    </row>
    <row r="270" spans="77:85" hidden="1" outlineLevel="1">
      <c r="CA270" s="446">
        <v>30</v>
      </c>
      <c r="CB270" s="447" t="s">
        <v>34</v>
      </c>
      <c r="CC270" s="543" t="s">
        <v>99</v>
      </c>
      <c r="CD270" s="542">
        <v>1</v>
      </c>
      <c r="CE270" s="446"/>
      <c r="CF270" s="541" t="s">
        <v>1377</v>
      </c>
      <c r="CG270" s="445">
        <v>3</v>
      </c>
    </row>
    <row r="271" spans="77:85" hidden="1" outlineLevel="1">
      <c r="CA271" s="446">
        <v>91</v>
      </c>
      <c r="CB271" s="447" t="str">
        <f>係数表!C68</f>
        <v>石炭平均</v>
      </c>
      <c r="CC271" s="543" t="s">
        <v>99</v>
      </c>
      <c r="CD271" s="542">
        <v>1</v>
      </c>
      <c r="CE271" s="446"/>
      <c r="CF271" s="541">
        <f>係数表!$E68</f>
        <v>9.0700000000000003E-2</v>
      </c>
      <c r="CG271" s="445">
        <v>3</v>
      </c>
    </row>
    <row r="272" spans="77:85" hidden="1" outlineLevel="1">
      <c r="CA272" s="446">
        <v>92</v>
      </c>
      <c r="CB272" s="447" t="str">
        <f>係数表!C69</f>
        <v>石油平均</v>
      </c>
      <c r="CC272" s="543" t="s">
        <v>99</v>
      </c>
      <c r="CD272" s="542">
        <v>1</v>
      </c>
      <c r="CE272" s="446"/>
      <c r="CF272" s="541">
        <f>係数表!$E69</f>
        <v>7.0000000000000007E-2</v>
      </c>
      <c r="CG272" s="445">
        <v>3</v>
      </c>
    </row>
    <row r="273" spans="4:85" hidden="1" outlineLevel="1">
      <c r="CA273" s="446">
        <v>93</v>
      </c>
      <c r="CB273" s="447" t="str">
        <f>係数表!C70</f>
        <v>LNG平均</v>
      </c>
      <c r="CC273" s="543" t="s">
        <v>99</v>
      </c>
      <c r="CD273" s="542">
        <v>1</v>
      </c>
      <c r="CE273" s="446"/>
      <c r="CF273" s="541">
        <f>係数表!$E70</f>
        <v>5.0500000000000003E-2</v>
      </c>
      <c r="CG273" s="445">
        <v>3</v>
      </c>
    </row>
    <row r="274" spans="4:85" hidden="1" outlineLevel="1">
      <c r="BY274" s="445" t="s">
        <v>167</v>
      </c>
      <c r="CA274" s="396">
        <v>999</v>
      </c>
      <c r="CB274" s="445" t="s">
        <v>82</v>
      </c>
      <c r="CC274" s="396" t="s">
        <v>82</v>
      </c>
      <c r="CD274" s="537">
        <v>0</v>
      </c>
      <c r="CE274" s="396" t="s">
        <v>82</v>
      </c>
      <c r="CF274" s="537">
        <v>0</v>
      </c>
      <c r="CG274" s="445" t="s">
        <v>82</v>
      </c>
    </row>
    <row r="275" spans="4:85" hidden="1" outlineLevel="1">
      <c r="BY275" s="445" t="s">
        <v>104</v>
      </c>
      <c r="CA275" s="396">
        <v>103</v>
      </c>
      <c r="CB275" s="447" t="s">
        <v>34</v>
      </c>
      <c r="CC275" s="396" t="s">
        <v>99</v>
      </c>
      <c r="CD275" s="537">
        <v>1</v>
      </c>
      <c r="CE275" s="396" t="s">
        <v>82</v>
      </c>
      <c r="CF275" s="544"/>
      <c r="CG275" s="445">
        <v>2</v>
      </c>
    </row>
    <row r="276" spans="4:85" ht="13.5" hidden="1" outlineLevel="1">
      <c r="BY276" s="445" t="s">
        <v>168</v>
      </c>
      <c r="CA276" s="396">
        <v>29</v>
      </c>
      <c r="CB276" s="447" t="s">
        <v>3483</v>
      </c>
      <c r="CC276" s="835"/>
      <c r="CD276" s="858"/>
      <c r="CE276" s="446" t="str">
        <f>CONCATENATE("GJ/",CC276)</f>
        <v>GJ/</v>
      </c>
      <c r="CF276" s="541">
        <f>係数表!$H52</f>
        <v>5.1333333333333335E-2</v>
      </c>
      <c r="CG276" s="445">
        <v>3</v>
      </c>
    </row>
    <row r="277" spans="4:85" ht="13.5" hidden="1" outlineLevel="1">
      <c r="CA277" s="396">
        <v>100</v>
      </c>
      <c r="CB277" s="447" t="s">
        <v>3566</v>
      </c>
      <c r="CC277" s="835"/>
      <c r="CD277" s="858"/>
      <c r="CE277" s="446"/>
      <c r="CF277" s="541"/>
      <c r="CG277" s="445"/>
    </row>
    <row r="278" spans="4:85" ht="14.25" hidden="1" outlineLevel="1">
      <c r="CA278" s="446">
        <v>101</v>
      </c>
      <c r="CB278" s="447" t="s">
        <v>13</v>
      </c>
      <c r="CC278" s="543" t="s">
        <v>3565</v>
      </c>
      <c r="CD278" s="542">
        <v>3.23</v>
      </c>
      <c r="CE278" s="446" t="str">
        <f>CONCATENATE("GJ/",CC278)</f>
        <v>GJ/千m3</v>
      </c>
      <c r="CF278" s="541">
        <f>係数表!$H$49</f>
        <v>9.6799999999999997E-2</v>
      </c>
      <c r="CG278" s="445">
        <v>2</v>
      </c>
    </row>
    <row r="279" spans="4:85" ht="14.25" hidden="1" outlineLevel="1">
      <c r="CA279" s="446">
        <v>102</v>
      </c>
      <c r="CB279" s="447" t="s">
        <v>14</v>
      </c>
      <c r="CC279" s="543" t="s">
        <v>3565</v>
      </c>
      <c r="CD279" s="542">
        <v>7.53</v>
      </c>
      <c r="CE279" s="446" t="str">
        <f>CONCATENATE("GJ/",CC279)</f>
        <v>GJ/千m3</v>
      </c>
      <c r="CF279" s="541">
        <f>係数表!$H$46</f>
        <v>5.096666666666666E-2</v>
      </c>
      <c r="CG279" s="445">
        <v>2</v>
      </c>
    </row>
    <row r="280" spans="4:85" hidden="1" outlineLevel="1">
      <c r="CA280" s="396">
        <v>103</v>
      </c>
      <c r="CB280" s="447" t="s">
        <v>34</v>
      </c>
      <c r="CC280" s="396" t="s">
        <v>99</v>
      </c>
      <c r="CD280" s="537">
        <v>1</v>
      </c>
      <c r="CE280" s="396" t="s">
        <v>82</v>
      </c>
      <c r="CF280" s="926"/>
      <c r="CG280" s="445">
        <v>2</v>
      </c>
    </row>
    <row r="281" spans="4:85" hidden="1" outlineLevel="1">
      <c r="D281" s="338" t="s">
        <v>684</v>
      </c>
      <c r="E281" s="338">
        <f t="shared" ref="E281:AJ281" si="353">IF(E18=0,0,1)</f>
        <v>0</v>
      </c>
      <c r="F281" s="338">
        <f t="shared" si="353"/>
        <v>0</v>
      </c>
      <c r="G281" s="338">
        <f t="shared" si="353"/>
        <v>0</v>
      </c>
      <c r="H281" s="338">
        <f t="shared" si="353"/>
        <v>0</v>
      </c>
      <c r="I281" s="338">
        <f t="shared" si="353"/>
        <v>0</v>
      </c>
      <c r="J281" s="338">
        <f t="shared" si="353"/>
        <v>0</v>
      </c>
      <c r="K281" s="338">
        <f t="shared" si="353"/>
        <v>0</v>
      </c>
      <c r="L281" s="338">
        <f t="shared" si="353"/>
        <v>0</v>
      </c>
      <c r="M281" s="338">
        <f t="shared" si="353"/>
        <v>0</v>
      </c>
      <c r="N281" s="338">
        <f t="shared" si="353"/>
        <v>0</v>
      </c>
      <c r="O281" s="338">
        <f t="shared" si="353"/>
        <v>0</v>
      </c>
      <c r="P281" s="338">
        <f t="shared" si="353"/>
        <v>0</v>
      </c>
      <c r="Q281" s="338">
        <f t="shared" si="353"/>
        <v>0</v>
      </c>
      <c r="R281" s="338">
        <f t="shared" si="353"/>
        <v>0</v>
      </c>
      <c r="S281" s="338">
        <f t="shared" si="353"/>
        <v>0</v>
      </c>
      <c r="T281" s="338">
        <f t="shared" si="353"/>
        <v>0</v>
      </c>
      <c r="U281" s="338">
        <f t="shared" si="353"/>
        <v>0</v>
      </c>
      <c r="V281" s="338">
        <f t="shared" si="353"/>
        <v>0</v>
      </c>
      <c r="W281" s="338">
        <f t="shared" si="353"/>
        <v>0</v>
      </c>
      <c r="X281" s="338">
        <f t="shared" si="353"/>
        <v>0</v>
      </c>
      <c r="Y281" s="338">
        <f t="shared" si="353"/>
        <v>0</v>
      </c>
      <c r="Z281" s="338">
        <f t="shared" si="353"/>
        <v>0</v>
      </c>
      <c r="AA281" s="338">
        <f t="shared" si="353"/>
        <v>0</v>
      </c>
      <c r="AB281" s="338">
        <f t="shared" si="353"/>
        <v>0</v>
      </c>
      <c r="AC281" s="338">
        <f t="shared" si="353"/>
        <v>0</v>
      </c>
      <c r="AD281" s="338">
        <f t="shared" si="353"/>
        <v>0</v>
      </c>
      <c r="AE281" s="338">
        <f t="shared" si="353"/>
        <v>0</v>
      </c>
      <c r="AF281" s="338">
        <f t="shared" si="353"/>
        <v>0</v>
      </c>
      <c r="AG281" s="338">
        <f t="shared" si="353"/>
        <v>0</v>
      </c>
      <c r="AH281" s="338">
        <f t="shared" si="353"/>
        <v>0</v>
      </c>
      <c r="AI281" s="338">
        <f t="shared" si="353"/>
        <v>0</v>
      </c>
      <c r="AJ281" s="338">
        <f t="shared" si="353"/>
        <v>0</v>
      </c>
      <c r="AK281" s="338">
        <f t="shared" ref="AK281:BP281" si="354">IF(AK18=0,0,1)</f>
        <v>0</v>
      </c>
      <c r="AL281" s="338">
        <f t="shared" si="354"/>
        <v>0</v>
      </c>
      <c r="AM281" s="338">
        <f t="shared" si="354"/>
        <v>0</v>
      </c>
      <c r="AN281" s="338">
        <f t="shared" si="354"/>
        <v>0</v>
      </c>
      <c r="AO281" s="338">
        <f t="shared" si="354"/>
        <v>0</v>
      </c>
      <c r="AP281" s="338">
        <f t="shared" si="354"/>
        <v>0</v>
      </c>
      <c r="AQ281" s="338">
        <f t="shared" si="354"/>
        <v>0</v>
      </c>
      <c r="AR281" s="338">
        <f t="shared" si="354"/>
        <v>0</v>
      </c>
      <c r="AS281" s="338">
        <f t="shared" si="354"/>
        <v>0</v>
      </c>
      <c r="AT281" s="338">
        <f t="shared" si="354"/>
        <v>0</v>
      </c>
      <c r="AU281" s="338">
        <f t="shared" si="354"/>
        <v>0</v>
      </c>
      <c r="AV281" s="338">
        <f t="shared" si="354"/>
        <v>0</v>
      </c>
      <c r="AW281" s="338">
        <f t="shared" si="354"/>
        <v>0</v>
      </c>
      <c r="AX281" s="338">
        <f t="shared" si="354"/>
        <v>0</v>
      </c>
      <c r="AY281" s="338">
        <f t="shared" si="354"/>
        <v>0</v>
      </c>
      <c r="AZ281" s="338">
        <f t="shared" si="354"/>
        <v>0</v>
      </c>
      <c r="BA281" s="338">
        <f t="shared" si="354"/>
        <v>0</v>
      </c>
      <c r="BB281" s="338">
        <f t="shared" si="354"/>
        <v>0</v>
      </c>
      <c r="BC281" s="338">
        <f t="shared" si="354"/>
        <v>0</v>
      </c>
      <c r="BD281" s="338">
        <f t="shared" si="354"/>
        <v>0</v>
      </c>
      <c r="BE281" s="338">
        <f t="shared" si="354"/>
        <v>0</v>
      </c>
      <c r="BF281" s="338">
        <f t="shared" si="354"/>
        <v>0</v>
      </c>
      <c r="BG281" s="338">
        <f t="shared" si="354"/>
        <v>0</v>
      </c>
      <c r="BH281" s="338">
        <f t="shared" si="354"/>
        <v>0</v>
      </c>
      <c r="BI281" s="338">
        <f t="shared" si="354"/>
        <v>0</v>
      </c>
      <c r="BJ281" s="338">
        <f t="shared" si="354"/>
        <v>0</v>
      </c>
      <c r="BK281" s="338">
        <f t="shared" si="354"/>
        <v>0</v>
      </c>
      <c r="BL281" s="338">
        <f t="shared" si="354"/>
        <v>0</v>
      </c>
      <c r="BM281" s="338">
        <f t="shared" si="354"/>
        <v>0</v>
      </c>
      <c r="BN281" s="338">
        <f t="shared" si="354"/>
        <v>0</v>
      </c>
      <c r="BO281" s="338">
        <f t="shared" si="354"/>
        <v>0</v>
      </c>
      <c r="BP281" s="338">
        <f t="shared" si="354"/>
        <v>0</v>
      </c>
      <c r="BQ281" s="338">
        <f t="shared" ref="BQ281:BV281" si="355">IF(BQ18=0,0,1)</f>
        <v>0</v>
      </c>
      <c r="BR281" s="338">
        <f t="shared" si="355"/>
        <v>0</v>
      </c>
      <c r="BS281" s="338">
        <f t="shared" si="355"/>
        <v>0</v>
      </c>
      <c r="BT281" s="338">
        <f t="shared" si="355"/>
        <v>0</v>
      </c>
      <c r="BU281" s="338">
        <f t="shared" si="355"/>
        <v>0</v>
      </c>
      <c r="BV281" s="338">
        <f t="shared" si="355"/>
        <v>0</v>
      </c>
    </row>
    <row r="282" spans="4:85" hidden="1" outlineLevel="1">
      <c r="D282" s="338" t="s">
        <v>55</v>
      </c>
      <c r="E282" s="338">
        <f t="shared" ref="E282:AJ282" si="356">IF(E8="",0,1)</f>
        <v>0</v>
      </c>
      <c r="F282" s="338">
        <f t="shared" si="356"/>
        <v>0</v>
      </c>
      <c r="G282" s="338">
        <f t="shared" si="356"/>
        <v>0</v>
      </c>
      <c r="H282" s="338">
        <f t="shared" si="356"/>
        <v>0</v>
      </c>
      <c r="I282" s="338">
        <f t="shared" si="356"/>
        <v>0</v>
      </c>
      <c r="J282" s="338">
        <f t="shared" si="356"/>
        <v>0</v>
      </c>
      <c r="K282" s="338">
        <f t="shared" si="356"/>
        <v>0</v>
      </c>
      <c r="L282" s="338">
        <f t="shared" si="356"/>
        <v>0</v>
      </c>
      <c r="M282" s="338">
        <f t="shared" si="356"/>
        <v>0</v>
      </c>
      <c r="N282" s="338">
        <f t="shared" si="356"/>
        <v>0</v>
      </c>
      <c r="O282" s="338">
        <f t="shared" si="356"/>
        <v>0</v>
      </c>
      <c r="P282" s="338">
        <f t="shared" si="356"/>
        <v>0</v>
      </c>
      <c r="Q282" s="338">
        <f t="shared" si="356"/>
        <v>0</v>
      </c>
      <c r="R282" s="338">
        <f t="shared" si="356"/>
        <v>0</v>
      </c>
      <c r="S282" s="338">
        <f t="shared" si="356"/>
        <v>0</v>
      </c>
      <c r="T282" s="338">
        <f t="shared" si="356"/>
        <v>0</v>
      </c>
      <c r="U282" s="338">
        <f t="shared" si="356"/>
        <v>0</v>
      </c>
      <c r="V282" s="338">
        <f t="shared" si="356"/>
        <v>0</v>
      </c>
      <c r="W282" s="338">
        <f t="shared" si="356"/>
        <v>0</v>
      </c>
      <c r="X282" s="338">
        <f t="shared" si="356"/>
        <v>0</v>
      </c>
      <c r="Y282" s="338">
        <f t="shared" si="356"/>
        <v>0</v>
      </c>
      <c r="Z282" s="338">
        <f t="shared" si="356"/>
        <v>0</v>
      </c>
      <c r="AA282" s="338">
        <f t="shared" si="356"/>
        <v>0</v>
      </c>
      <c r="AB282" s="338">
        <f t="shared" si="356"/>
        <v>0</v>
      </c>
      <c r="AC282" s="338">
        <f t="shared" si="356"/>
        <v>0</v>
      </c>
      <c r="AD282" s="338">
        <f t="shared" si="356"/>
        <v>0</v>
      </c>
      <c r="AE282" s="338">
        <f t="shared" si="356"/>
        <v>0</v>
      </c>
      <c r="AF282" s="338">
        <f t="shared" si="356"/>
        <v>0</v>
      </c>
      <c r="AG282" s="338">
        <f t="shared" si="356"/>
        <v>0</v>
      </c>
      <c r="AH282" s="338">
        <f t="shared" si="356"/>
        <v>0</v>
      </c>
      <c r="AI282" s="338">
        <f t="shared" si="356"/>
        <v>0</v>
      </c>
      <c r="AJ282" s="338">
        <f t="shared" si="356"/>
        <v>0</v>
      </c>
      <c r="AK282" s="338">
        <f t="shared" ref="AK282:BP282" si="357">IF(AK8="",0,1)</f>
        <v>0</v>
      </c>
      <c r="AL282" s="338">
        <f t="shared" si="357"/>
        <v>0</v>
      </c>
      <c r="AM282" s="338">
        <f t="shared" si="357"/>
        <v>0</v>
      </c>
      <c r="AN282" s="338">
        <f t="shared" si="357"/>
        <v>0</v>
      </c>
      <c r="AO282" s="338">
        <f t="shared" si="357"/>
        <v>0</v>
      </c>
      <c r="AP282" s="338">
        <f t="shared" si="357"/>
        <v>0</v>
      </c>
      <c r="AQ282" s="338">
        <f t="shared" si="357"/>
        <v>0</v>
      </c>
      <c r="AR282" s="338">
        <f t="shared" si="357"/>
        <v>0</v>
      </c>
      <c r="AS282" s="338">
        <f t="shared" si="357"/>
        <v>0</v>
      </c>
      <c r="AT282" s="338">
        <f t="shared" si="357"/>
        <v>0</v>
      </c>
      <c r="AU282" s="338">
        <f t="shared" si="357"/>
        <v>0</v>
      </c>
      <c r="AV282" s="338">
        <f t="shared" si="357"/>
        <v>0</v>
      </c>
      <c r="AW282" s="338">
        <f t="shared" si="357"/>
        <v>0</v>
      </c>
      <c r="AX282" s="338">
        <f t="shared" si="357"/>
        <v>0</v>
      </c>
      <c r="AY282" s="338">
        <f t="shared" si="357"/>
        <v>0</v>
      </c>
      <c r="AZ282" s="338">
        <f t="shared" si="357"/>
        <v>0</v>
      </c>
      <c r="BA282" s="338">
        <f t="shared" si="357"/>
        <v>0</v>
      </c>
      <c r="BB282" s="338">
        <f t="shared" si="357"/>
        <v>0</v>
      </c>
      <c r="BC282" s="338">
        <f t="shared" si="357"/>
        <v>0</v>
      </c>
      <c r="BD282" s="338">
        <f t="shared" si="357"/>
        <v>0</v>
      </c>
      <c r="BE282" s="338">
        <f t="shared" si="357"/>
        <v>0</v>
      </c>
      <c r="BF282" s="338">
        <f t="shared" si="357"/>
        <v>0</v>
      </c>
      <c r="BG282" s="338">
        <f t="shared" si="357"/>
        <v>0</v>
      </c>
      <c r="BH282" s="338">
        <f t="shared" si="357"/>
        <v>0</v>
      </c>
      <c r="BI282" s="338">
        <f t="shared" si="357"/>
        <v>0</v>
      </c>
      <c r="BJ282" s="338">
        <f t="shared" si="357"/>
        <v>0</v>
      </c>
      <c r="BK282" s="338">
        <f t="shared" si="357"/>
        <v>0</v>
      </c>
      <c r="BL282" s="338">
        <f t="shared" si="357"/>
        <v>0</v>
      </c>
      <c r="BM282" s="338">
        <f t="shared" si="357"/>
        <v>0</v>
      </c>
      <c r="BN282" s="338">
        <f t="shared" si="357"/>
        <v>0</v>
      </c>
      <c r="BO282" s="338">
        <f t="shared" si="357"/>
        <v>0</v>
      </c>
      <c r="BP282" s="338">
        <f t="shared" si="357"/>
        <v>0</v>
      </c>
      <c r="BQ282" s="338">
        <f t="shared" ref="BQ282:BV282" si="358">IF(BQ8="",0,1)</f>
        <v>0</v>
      </c>
      <c r="BR282" s="338">
        <f t="shared" si="358"/>
        <v>0</v>
      </c>
      <c r="BS282" s="338">
        <f t="shared" si="358"/>
        <v>0</v>
      </c>
      <c r="BT282" s="338">
        <f t="shared" si="358"/>
        <v>0</v>
      </c>
      <c r="BU282" s="338">
        <f t="shared" si="358"/>
        <v>0</v>
      </c>
      <c r="BV282" s="338">
        <f t="shared" si="358"/>
        <v>0</v>
      </c>
    </row>
    <row r="283" spans="4:85" hidden="1" outlineLevel="1">
      <c r="D283" s="338" t="s">
        <v>153</v>
      </c>
      <c r="E283" s="338">
        <f t="shared" ref="E283:AJ283" si="359">IF(OR(E9="",E9="-"),0,1)</f>
        <v>0</v>
      </c>
      <c r="F283" s="338">
        <f t="shared" si="359"/>
        <v>0</v>
      </c>
      <c r="G283" s="338">
        <f t="shared" si="359"/>
        <v>0</v>
      </c>
      <c r="H283" s="338">
        <f t="shared" si="359"/>
        <v>0</v>
      </c>
      <c r="I283" s="338">
        <f t="shared" si="359"/>
        <v>0</v>
      </c>
      <c r="J283" s="338">
        <f t="shared" si="359"/>
        <v>0</v>
      </c>
      <c r="K283" s="338">
        <f t="shared" si="359"/>
        <v>0</v>
      </c>
      <c r="L283" s="338">
        <f t="shared" si="359"/>
        <v>0</v>
      </c>
      <c r="M283" s="338">
        <f t="shared" si="359"/>
        <v>0</v>
      </c>
      <c r="N283" s="338">
        <f t="shared" si="359"/>
        <v>0</v>
      </c>
      <c r="O283" s="338">
        <f t="shared" si="359"/>
        <v>0</v>
      </c>
      <c r="P283" s="338">
        <f t="shared" si="359"/>
        <v>0</v>
      </c>
      <c r="Q283" s="338">
        <f t="shared" si="359"/>
        <v>0</v>
      </c>
      <c r="R283" s="338">
        <f t="shared" si="359"/>
        <v>0</v>
      </c>
      <c r="S283" s="338">
        <f t="shared" si="359"/>
        <v>0</v>
      </c>
      <c r="T283" s="338">
        <f t="shared" si="359"/>
        <v>0</v>
      </c>
      <c r="U283" s="338">
        <f t="shared" si="359"/>
        <v>0</v>
      </c>
      <c r="V283" s="338">
        <f t="shared" si="359"/>
        <v>0</v>
      </c>
      <c r="W283" s="338">
        <f t="shared" si="359"/>
        <v>0</v>
      </c>
      <c r="X283" s="338">
        <f t="shared" si="359"/>
        <v>0</v>
      </c>
      <c r="Y283" s="338">
        <f t="shared" si="359"/>
        <v>0</v>
      </c>
      <c r="Z283" s="338">
        <f t="shared" si="359"/>
        <v>0</v>
      </c>
      <c r="AA283" s="338">
        <f t="shared" si="359"/>
        <v>0</v>
      </c>
      <c r="AB283" s="338">
        <f t="shared" si="359"/>
        <v>0</v>
      </c>
      <c r="AC283" s="338">
        <f t="shared" si="359"/>
        <v>0</v>
      </c>
      <c r="AD283" s="338">
        <f t="shared" si="359"/>
        <v>0</v>
      </c>
      <c r="AE283" s="338">
        <f t="shared" si="359"/>
        <v>0</v>
      </c>
      <c r="AF283" s="338">
        <f t="shared" si="359"/>
        <v>0</v>
      </c>
      <c r="AG283" s="338">
        <f t="shared" si="359"/>
        <v>0</v>
      </c>
      <c r="AH283" s="338">
        <f t="shared" si="359"/>
        <v>0</v>
      </c>
      <c r="AI283" s="338">
        <f t="shared" si="359"/>
        <v>0</v>
      </c>
      <c r="AJ283" s="338">
        <f t="shared" si="359"/>
        <v>0</v>
      </c>
      <c r="AK283" s="338">
        <f t="shared" ref="AK283:BP283" si="360">IF(OR(AK9="",AK9="-"),0,1)</f>
        <v>0</v>
      </c>
      <c r="AL283" s="338">
        <f t="shared" si="360"/>
        <v>0</v>
      </c>
      <c r="AM283" s="338">
        <f t="shared" si="360"/>
        <v>0</v>
      </c>
      <c r="AN283" s="338">
        <f t="shared" si="360"/>
        <v>0</v>
      </c>
      <c r="AO283" s="338">
        <f t="shared" si="360"/>
        <v>0</v>
      </c>
      <c r="AP283" s="338">
        <f t="shared" si="360"/>
        <v>0</v>
      </c>
      <c r="AQ283" s="338">
        <f t="shared" si="360"/>
        <v>0</v>
      </c>
      <c r="AR283" s="338">
        <f t="shared" si="360"/>
        <v>0</v>
      </c>
      <c r="AS283" s="338">
        <f t="shared" si="360"/>
        <v>0</v>
      </c>
      <c r="AT283" s="338">
        <f t="shared" si="360"/>
        <v>0</v>
      </c>
      <c r="AU283" s="338">
        <f t="shared" si="360"/>
        <v>0</v>
      </c>
      <c r="AV283" s="338">
        <f t="shared" si="360"/>
        <v>0</v>
      </c>
      <c r="AW283" s="338">
        <f t="shared" si="360"/>
        <v>0</v>
      </c>
      <c r="AX283" s="338">
        <f t="shared" si="360"/>
        <v>0</v>
      </c>
      <c r="AY283" s="338">
        <f t="shared" si="360"/>
        <v>0</v>
      </c>
      <c r="AZ283" s="338">
        <f t="shared" si="360"/>
        <v>0</v>
      </c>
      <c r="BA283" s="338">
        <f t="shared" si="360"/>
        <v>0</v>
      </c>
      <c r="BB283" s="338">
        <f t="shared" si="360"/>
        <v>0</v>
      </c>
      <c r="BC283" s="338">
        <f t="shared" si="360"/>
        <v>0</v>
      </c>
      <c r="BD283" s="338">
        <f t="shared" si="360"/>
        <v>0</v>
      </c>
      <c r="BE283" s="338">
        <f t="shared" si="360"/>
        <v>0</v>
      </c>
      <c r="BF283" s="338">
        <f t="shared" si="360"/>
        <v>0</v>
      </c>
      <c r="BG283" s="338">
        <f t="shared" si="360"/>
        <v>0</v>
      </c>
      <c r="BH283" s="338">
        <f t="shared" si="360"/>
        <v>0</v>
      </c>
      <c r="BI283" s="338">
        <f t="shared" si="360"/>
        <v>0</v>
      </c>
      <c r="BJ283" s="338">
        <f t="shared" si="360"/>
        <v>0</v>
      </c>
      <c r="BK283" s="338">
        <f t="shared" si="360"/>
        <v>0</v>
      </c>
      <c r="BL283" s="338">
        <f t="shared" si="360"/>
        <v>0</v>
      </c>
      <c r="BM283" s="338">
        <f t="shared" si="360"/>
        <v>0</v>
      </c>
      <c r="BN283" s="338">
        <f t="shared" si="360"/>
        <v>0</v>
      </c>
      <c r="BO283" s="338">
        <f t="shared" si="360"/>
        <v>0</v>
      </c>
      <c r="BP283" s="338">
        <f t="shared" si="360"/>
        <v>0</v>
      </c>
      <c r="BQ283" s="338">
        <f t="shared" ref="BQ283:BV283" si="361">IF(OR(BQ9="",BQ9="-"),0,1)</f>
        <v>0</v>
      </c>
      <c r="BR283" s="338">
        <f t="shared" si="361"/>
        <v>0</v>
      </c>
      <c r="BS283" s="338">
        <f t="shared" si="361"/>
        <v>0</v>
      </c>
      <c r="BT283" s="338">
        <f t="shared" si="361"/>
        <v>0</v>
      </c>
      <c r="BU283" s="338">
        <f t="shared" si="361"/>
        <v>0</v>
      </c>
      <c r="BV283" s="338">
        <f t="shared" si="361"/>
        <v>0</v>
      </c>
    </row>
    <row r="284" spans="4:85" hidden="1" outlineLevel="1">
      <c r="D284" s="338" t="s">
        <v>154</v>
      </c>
      <c r="E284" s="338">
        <f t="shared" ref="E284:AJ284" si="362">IF(E10="",0,1)</f>
        <v>0</v>
      </c>
      <c r="F284" s="338">
        <f t="shared" si="362"/>
        <v>0</v>
      </c>
      <c r="G284" s="338">
        <f t="shared" si="362"/>
        <v>0</v>
      </c>
      <c r="H284" s="338">
        <f t="shared" si="362"/>
        <v>0</v>
      </c>
      <c r="I284" s="338">
        <f t="shared" si="362"/>
        <v>0</v>
      </c>
      <c r="J284" s="338">
        <f t="shared" si="362"/>
        <v>0</v>
      </c>
      <c r="K284" s="338">
        <f t="shared" si="362"/>
        <v>0</v>
      </c>
      <c r="L284" s="338">
        <f t="shared" si="362"/>
        <v>0</v>
      </c>
      <c r="M284" s="338">
        <f t="shared" si="362"/>
        <v>0</v>
      </c>
      <c r="N284" s="338">
        <f t="shared" si="362"/>
        <v>0</v>
      </c>
      <c r="O284" s="338">
        <f t="shared" si="362"/>
        <v>0</v>
      </c>
      <c r="P284" s="338">
        <f t="shared" si="362"/>
        <v>0</v>
      </c>
      <c r="Q284" s="338">
        <f t="shared" si="362"/>
        <v>0</v>
      </c>
      <c r="R284" s="338">
        <f t="shared" si="362"/>
        <v>0</v>
      </c>
      <c r="S284" s="338">
        <f t="shared" si="362"/>
        <v>0</v>
      </c>
      <c r="T284" s="338">
        <f t="shared" si="362"/>
        <v>0</v>
      </c>
      <c r="U284" s="338">
        <f t="shared" si="362"/>
        <v>0</v>
      </c>
      <c r="V284" s="338">
        <f t="shared" si="362"/>
        <v>0</v>
      </c>
      <c r="W284" s="338">
        <f t="shared" si="362"/>
        <v>0</v>
      </c>
      <c r="X284" s="338">
        <f t="shared" si="362"/>
        <v>0</v>
      </c>
      <c r="Y284" s="338">
        <f t="shared" si="362"/>
        <v>0</v>
      </c>
      <c r="Z284" s="338">
        <f t="shared" si="362"/>
        <v>0</v>
      </c>
      <c r="AA284" s="338">
        <f t="shared" si="362"/>
        <v>0</v>
      </c>
      <c r="AB284" s="338">
        <f t="shared" si="362"/>
        <v>0</v>
      </c>
      <c r="AC284" s="338">
        <f t="shared" si="362"/>
        <v>0</v>
      </c>
      <c r="AD284" s="338">
        <f t="shared" si="362"/>
        <v>0</v>
      </c>
      <c r="AE284" s="338">
        <f t="shared" si="362"/>
        <v>0</v>
      </c>
      <c r="AF284" s="338">
        <f t="shared" si="362"/>
        <v>0</v>
      </c>
      <c r="AG284" s="338">
        <f t="shared" si="362"/>
        <v>0</v>
      </c>
      <c r="AH284" s="338">
        <f t="shared" si="362"/>
        <v>0</v>
      </c>
      <c r="AI284" s="338">
        <f t="shared" si="362"/>
        <v>0</v>
      </c>
      <c r="AJ284" s="338">
        <f t="shared" si="362"/>
        <v>0</v>
      </c>
      <c r="AK284" s="338">
        <f t="shared" ref="AK284:BP284" si="363">IF(AK10="",0,1)</f>
        <v>0</v>
      </c>
      <c r="AL284" s="338">
        <f t="shared" si="363"/>
        <v>0</v>
      </c>
      <c r="AM284" s="338">
        <f t="shared" si="363"/>
        <v>0</v>
      </c>
      <c r="AN284" s="338">
        <f t="shared" si="363"/>
        <v>0</v>
      </c>
      <c r="AO284" s="338">
        <f t="shared" si="363"/>
        <v>0</v>
      </c>
      <c r="AP284" s="338">
        <f t="shared" si="363"/>
        <v>0</v>
      </c>
      <c r="AQ284" s="338">
        <f t="shared" si="363"/>
        <v>0</v>
      </c>
      <c r="AR284" s="338">
        <f t="shared" si="363"/>
        <v>0</v>
      </c>
      <c r="AS284" s="338">
        <f t="shared" si="363"/>
        <v>0</v>
      </c>
      <c r="AT284" s="338">
        <f t="shared" si="363"/>
        <v>0</v>
      </c>
      <c r="AU284" s="338">
        <f t="shared" si="363"/>
        <v>0</v>
      </c>
      <c r="AV284" s="338">
        <f t="shared" si="363"/>
        <v>0</v>
      </c>
      <c r="AW284" s="338">
        <f t="shared" si="363"/>
        <v>0</v>
      </c>
      <c r="AX284" s="338">
        <f t="shared" si="363"/>
        <v>0</v>
      </c>
      <c r="AY284" s="338">
        <f t="shared" si="363"/>
        <v>0</v>
      </c>
      <c r="AZ284" s="338">
        <f t="shared" si="363"/>
        <v>0</v>
      </c>
      <c r="BA284" s="338">
        <f t="shared" si="363"/>
        <v>0</v>
      </c>
      <c r="BB284" s="338">
        <f t="shared" si="363"/>
        <v>0</v>
      </c>
      <c r="BC284" s="338">
        <f t="shared" si="363"/>
        <v>0</v>
      </c>
      <c r="BD284" s="338">
        <f t="shared" si="363"/>
        <v>0</v>
      </c>
      <c r="BE284" s="338">
        <f t="shared" si="363"/>
        <v>0</v>
      </c>
      <c r="BF284" s="338">
        <f t="shared" si="363"/>
        <v>0</v>
      </c>
      <c r="BG284" s="338">
        <f t="shared" si="363"/>
        <v>0</v>
      </c>
      <c r="BH284" s="338">
        <f t="shared" si="363"/>
        <v>0</v>
      </c>
      <c r="BI284" s="338">
        <f t="shared" si="363"/>
        <v>0</v>
      </c>
      <c r="BJ284" s="338">
        <f t="shared" si="363"/>
        <v>0</v>
      </c>
      <c r="BK284" s="338">
        <f t="shared" si="363"/>
        <v>0</v>
      </c>
      <c r="BL284" s="338">
        <f t="shared" si="363"/>
        <v>0</v>
      </c>
      <c r="BM284" s="338">
        <f t="shared" si="363"/>
        <v>0</v>
      </c>
      <c r="BN284" s="338">
        <f t="shared" si="363"/>
        <v>0</v>
      </c>
      <c r="BO284" s="338">
        <f t="shared" si="363"/>
        <v>0</v>
      </c>
      <c r="BP284" s="338">
        <f t="shared" si="363"/>
        <v>0</v>
      </c>
      <c r="BQ284" s="338">
        <f t="shared" ref="BQ284:BV284" si="364">IF(BQ10="",0,1)</f>
        <v>0</v>
      </c>
      <c r="BR284" s="338">
        <f t="shared" si="364"/>
        <v>0</v>
      </c>
      <c r="BS284" s="338">
        <f t="shared" si="364"/>
        <v>0</v>
      </c>
      <c r="BT284" s="338">
        <f t="shared" si="364"/>
        <v>0</v>
      </c>
      <c r="BU284" s="338">
        <f t="shared" si="364"/>
        <v>0</v>
      </c>
      <c r="BV284" s="338">
        <f t="shared" si="364"/>
        <v>0</v>
      </c>
    </row>
    <row r="285" spans="4:85" hidden="1" outlineLevel="1">
      <c r="D285" s="338" t="s">
        <v>155</v>
      </c>
      <c r="E285" s="338">
        <f t="shared" ref="E285:AJ285" si="365">IF(OR(E11="",E11="-"),0,1)</f>
        <v>0</v>
      </c>
      <c r="F285" s="338">
        <f t="shared" si="365"/>
        <v>0</v>
      </c>
      <c r="G285" s="338">
        <f t="shared" si="365"/>
        <v>0</v>
      </c>
      <c r="H285" s="338">
        <f t="shared" si="365"/>
        <v>0</v>
      </c>
      <c r="I285" s="338">
        <f t="shared" si="365"/>
        <v>0</v>
      </c>
      <c r="J285" s="338">
        <f t="shared" si="365"/>
        <v>0</v>
      </c>
      <c r="K285" s="338">
        <f t="shared" si="365"/>
        <v>0</v>
      </c>
      <c r="L285" s="338">
        <f t="shared" si="365"/>
        <v>0</v>
      </c>
      <c r="M285" s="338">
        <f t="shared" si="365"/>
        <v>0</v>
      </c>
      <c r="N285" s="338">
        <f t="shared" si="365"/>
        <v>0</v>
      </c>
      <c r="O285" s="338">
        <f t="shared" si="365"/>
        <v>0</v>
      </c>
      <c r="P285" s="338">
        <f t="shared" si="365"/>
        <v>0</v>
      </c>
      <c r="Q285" s="338">
        <f t="shared" si="365"/>
        <v>0</v>
      </c>
      <c r="R285" s="338">
        <f t="shared" si="365"/>
        <v>0</v>
      </c>
      <c r="S285" s="338">
        <f t="shared" si="365"/>
        <v>0</v>
      </c>
      <c r="T285" s="338">
        <f t="shared" si="365"/>
        <v>0</v>
      </c>
      <c r="U285" s="338">
        <f t="shared" si="365"/>
        <v>0</v>
      </c>
      <c r="V285" s="338">
        <f t="shared" si="365"/>
        <v>0</v>
      </c>
      <c r="W285" s="338">
        <f t="shared" si="365"/>
        <v>0</v>
      </c>
      <c r="X285" s="338">
        <f t="shared" si="365"/>
        <v>0</v>
      </c>
      <c r="Y285" s="338">
        <f t="shared" si="365"/>
        <v>0</v>
      </c>
      <c r="Z285" s="338">
        <f t="shared" si="365"/>
        <v>0</v>
      </c>
      <c r="AA285" s="338">
        <f t="shared" si="365"/>
        <v>0</v>
      </c>
      <c r="AB285" s="338">
        <f t="shared" si="365"/>
        <v>0</v>
      </c>
      <c r="AC285" s="338">
        <f t="shared" si="365"/>
        <v>0</v>
      </c>
      <c r="AD285" s="338">
        <f t="shared" si="365"/>
        <v>0</v>
      </c>
      <c r="AE285" s="338">
        <f t="shared" si="365"/>
        <v>0</v>
      </c>
      <c r="AF285" s="338">
        <f t="shared" si="365"/>
        <v>0</v>
      </c>
      <c r="AG285" s="338">
        <f t="shared" si="365"/>
        <v>0</v>
      </c>
      <c r="AH285" s="338">
        <f t="shared" si="365"/>
        <v>0</v>
      </c>
      <c r="AI285" s="338">
        <f t="shared" si="365"/>
        <v>0</v>
      </c>
      <c r="AJ285" s="338">
        <f t="shared" si="365"/>
        <v>0</v>
      </c>
      <c r="AK285" s="338">
        <f t="shared" ref="AK285:BP285" si="366">IF(OR(AK11="",AK11="-"),0,1)</f>
        <v>0</v>
      </c>
      <c r="AL285" s="338">
        <f t="shared" si="366"/>
        <v>0</v>
      </c>
      <c r="AM285" s="338">
        <f t="shared" si="366"/>
        <v>0</v>
      </c>
      <c r="AN285" s="338">
        <f t="shared" si="366"/>
        <v>0</v>
      </c>
      <c r="AO285" s="338">
        <f t="shared" si="366"/>
        <v>0</v>
      </c>
      <c r="AP285" s="338">
        <f t="shared" si="366"/>
        <v>0</v>
      </c>
      <c r="AQ285" s="338">
        <f t="shared" si="366"/>
        <v>0</v>
      </c>
      <c r="AR285" s="338">
        <f t="shared" si="366"/>
        <v>0</v>
      </c>
      <c r="AS285" s="338">
        <f t="shared" si="366"/>
        <v>0</v>
      </c>
      <c r="AT285" s="338">
        <f t="shared" si="366"/>
        <v>0</v>
      </c>
      <c r="AU285" s="338">
        <f t="shared" si="366"/>
        <v>0</v>
      </c>
      <c r="AV285" s="338">
        <f t="shared" si="366"/>
        <v>0</v>
      </c>
      <c r="AW285" s="338">
        <f t="shared" si="366"/>
        <v>0</v>
      </c>
      <c r="AX285" s="338">
        <f t="shared" si="366"/>
        <v>0</v>
      </c>
      <c r="AY285" s="338">
        <f t="shared" si="366"/>
        <v>0</v>
      </c>
      <c r="AZ285" s="338">
        <f t="shared" si="366"/>
        <v>0</v>
      </c>
      <c r="BA285" s="338">
        <f t="shared" si="366"/>
        <v>0</v>
      </c>
      <c r="BB285" s="338">
        <f t="shared" si="366"/>
        <v>0</v>
      </c>
      <c r="BC285" s="338">
        <f t="shared" si="366"/>
        <v>0</v>
      </c>
      <c r="BD285" s="338">
        <f t="shared" si="366"/>
        <v>0</v>
      </c>
      <c r="BE285" s="338">
        <f t="shared" si="366"/>
        <v>0</v>
      </c>
      <c r="BF285" s="338">
        <f t="shared" si="366"/>
        <v>0</v>
      </c>
      <c r="BG285" s="338">
        <f t="shared" si="366"/>
        <v>0</v>
      </c>
      <c r="BH285" s="338">
        <f t="shared" si="366"/>
        <v>0</v>
      </c>
      <c r="BI285" s="338">
        <f t="shared" si="366"/>
        <v>0</v>
      </c>
      <c r="BJ285" s="338">
        <f t="shared" si="366"/>
        <v>0</v>
      </c>
      <c r="BK285" s="338">
        <f t="shared" si="366"/>
        <v>0</v>
      </c>
      <c r="BL285" s="338">
        <f t="shared" si="366"/>
        <v>0</v>
      </c>
      <c r="BM285" s="338">
        <f t="shared" si="366"/>
        <v>0</v>
      </c>
      <c r="BN285" s="338">
        <f t="shared" si="366"/>
        <v>0</v>
      </c>
      <c r="BO285" s="338">
        <f t="shared" si="366"/>
        <v>0</v>
      </c>
      <c r="BP285" s="338">
        <f t="shared" si="366"/>
        <v>0</v>
      </c>
      <c r="BQ285" s="338">
        <f t="shared" ref="BQ285:BV285" si="367">IF(OR(BQ11="",BQ11="-"),0,1)</f>
        <v>0</v>
      </c>
      <c r="BR285" s="338">
        <f t="shared" si="367"/>
        <v>0</v>
      </c>
      <c r="BS285" s="338">
        <f t="shared" si="367"/>
        <v>0</v>
      </c>
      <c r="BT285" s="338">
        <f t="shared" si="367"/>
        <v>0</v>
      </c>
      <c r="BU285" s="338">
        <f t="shared" si="367"/>
        <v>0</v>
      </c>
      <c r="BV285" s="338">
        <f t="shared" si="367"/>
        <v>0</v>
      </c>
    </row>
    <row r="286" spans="4:85" hidden="1" outlineLevel="1">
      <c r="D286" s="338" t="s">
        <v>156</v>
      </c>
      <c r="E286" s="338">
        <f t="shared" ref="E286:AJ286" si="368">IF(OR(E13="",E13="-"),0,IF(E13="1.発電のみ",1,-1))</f>
        <v>0</v>
      </c>
      <c r="F286" s="338">
        <f t="shared" si="368"/>
        <v>0</v>
      </c>
      <c r="G286" s="338">
        <f t="shared" si="368"/>
        <v>0</v>
      </c>
      <c r="H286" s="338">
        <f t="shared" si="368"/>
        <v>0</v>
      </c>
      <c r="I286" s="338">
        <f t="shared" si="368"/>
        <v>0</v>
      </c>
      <c r="J286" s="338">
        <f t="shared" si="368"/>
        <v>0</v>
      </c>
      <c r="K286" s="338">
        <f t="shared" si="368"/>
        <v>0</v>
      </c>
      <c r="L286" s="338">
        <f t="shared" si="368"/>
        <v>0</v>
      </c>
      <c r="M286" s="338">
        <f t="shared" si="368"/>
        <v>0</v>
      </c>
      <c r="N286" s="338">
        <f t="shared" si="368"/>
        <v>0</v>
      </c>
      <c r="O286" s="338">
        <f t="shared" si="368"/>
        <v>0</v>
      </c>
      <c r="P286" s="338">
        <f t="shared" si="368"/>
        <v>0</v>
      </c>
      <c r="Q286" s="338">
        <f t="shared" si="368"/>
        <v>0</v>
      </c>
      <c r="R286" s="338">
        <f t="shared" si="368"/>
        <v>0</v>
      </c>
      <c r="S286" s="338">
        <f t="shared" si="368"/>
        <v>0</v>
      </c>
      <c r="T286" s="338">
        <f t="shared" si="368"/>
        <v>0</v>
      </c>
      <c r="U286" s="338">
        <f t="shared" si="368"/>
        <v>0</v>
      </c>
      <c r="V286" s="338">
        <f t="shared" si="368"/>
        <v>0</v>
      </c>
      <c r="W286" s="338">
        <f t="shared" si="368"/>
        <v>0</v>
      </c>
      <c r="X286" s="338">
        <f t="shared" si="368"/>
        <v>0</v>
      </c>
      <c r="Y286" s="338">
        <f t="shared" si="368"/>
        <v>0</v>
      </c>
      <c r="Z286" s="338">
        <f t="shared" si="368"/>
        <v>0</v>
      </c>
      <c r="AA286" s="338">
        <f t="shared" si="368"/>
        <v>0</v>
      </c>
      <c r="AB286" s="338">
        <f t="shared" si="368"/>
        <v>0</v>
      </c>
      <c r="AC286" s="338">
        <f t="shared" si="368"/>
        <v>0</v>
      </c>
      <c r="AD286" s="338">
        <f t="shared" si="368"/>
        <v>0</v>
      </c>
      <c r="AE286" s="338">
        <f t="shared" si="368"/>
        <v>0</v>
      </c>
      <c r="AF286" s="338">
        <f t="shared" si="368"/>
        <v>0</v>
      </c>
      <c r="AG286" s="338">
        <f t="shared" si="368"/>
        <v>0</v>
      </c>
      <c r="AH286" s="338">
        <f t="shared" si="368"/>
        <v>0</v>
      </c>
      <c r="AI286" s="338">
        <f t="shared" si="368"/>
        <v>0</v>
      </c>
      <c r="AJ286" s="338">
        <f t="shared" si="368"/>
        <v>0</v>
      </c>
      <c r="AK286" s="338">
        <f t="shared" ref="AK286:BP286" si="369">IF(OR(AK13="",AK13="-"),0,IF(AK13="1.発電のみ",1,-1))</f>
        <v>0</v>
      </c>
      <c r="AL286" s="338">
        <f t="shared" si="369"/>
        <v>0</v>
      </c>
      <c r="AM286" s="338">
        <f t="shared" si="369"/>
        <v>0</v>
      </c>
      <c r="AN286" s="338">
        <f t="shared" si="369"/>
        <v>0</v>
      </c>
      <c r="AO286" s="338">
        <f t="shared" si="369"/>
        <v>0</v>
      </c>
      <c r="AP286" s="338">
        <f t="shared" si="369"/>
        <v>0</v>
      </c>
      <c r="AQ286" s="338">
        <f t="shared" si="369"/>
        <v>0</v>
      </c>
      <c r="AR286" s="338">
        <f t="shared" si="369"/>
        <v>0</v>
      </c>
      <c r="AS286" s="338">
        <f t="shared" si="369"/>
        <v>0</v>
      </c>
      <c r="AT286" s="338">
        <f t="shared" si="369"/>
        <v>0</v>
      </c>
      <c r="AU286" s="338">
        <f t="shared" si="369"/>
        <v>0</v>
      </c>
      <c r="AV286" s="338">
        <f t="shared" si="369"/>
        <v>0</v>
      </c>
      <c r="AW286" s="338">
        <f t="shared" si="369"/>
        <v>0</v>
      </c>
      <c r="AX286" s="338">
        <f t="shared" si="369"/>
        <v>0</v>
      </c>
      <c r="AY286" s="338">
        <f t="shared" si="369"/>
        <v>0</v>
      </c>
      <c r="AZ286" s="338">
        <f t="shared" si="369"/>
        <v>0</v>
      </c>
      <c r="BA286" s="338">
        <f t="shared" si="369"/>
        <v>0</v>
      </c>
      <c r="BB286" s="338">
        <f t="shared" si="369"/>
        <v>0</v>
      </c>
      <c r="BC286" s="338">
        <f t="shared" si="369"/>
        <v>0</v>
      </c>
      <c r="BD286" s="338">
        <f t="shared" si="369"/>
        <v>0</v>
      </c>
      <c r="BE286" s="338">
        <f t="shared" si="369"/>
        <v>0</v>
      </c>
      <c r="BF286" s="338">
        <f t="shared" si="369"/>
        <v>0</v>
      </c>
      <c r="BG286" s="338">
        <f t="shared" si="369"/>
        <v>0</v>
      </c>
      <c r="BH286" s="338">
        <f t="shared" si="369"/>
        <v>0</v>
      </c>
      <c r="BI286" s="338">
        <f t="shared" si="369"/>
        <v>0</v>
      </c>
      <c r="BJ286" s="338">
        <f t="shared" si="369"/>
        <v>0</v>
      </c>
      <c r="BK286" s="338">
        <f t="shared" si="369"/>
        <v>0</v>
      </c>
      <c r="BL286" s="338">
        <f t="shared" si="369"/>
        <v>0</v>
      </c>
      <c r="BM286" s="338">
        <f t="shared" si="369"/>
        <v>0</v>
      </c>
      <c r="BN286" s="338">
        <f t="shared" si="369"/>
        <v>0</v>
      </c>
      <c r="BO286" s="338">
        <f t="shared" si="369"/>
        <v>0</v>
      </c>
      <c r="BP286" s="338">
        <f t="shared" si="369"/>
        <v>0</v>
      </c>
      <c r="BQ286" s="338">
        <f t="shared" ref="BQ286:BV286" si="370">IF(OR(BQ13="",BQ13="-"),0,IF(BQ13="1.発電のみ",1,-1))</f>
        <v>0</v>
      </c>
      <c r="BR286" s="338">
        <f t="shared" si="370"/>
        <v>0</v>
      </c>
      <c r="BS286" s="338">
        <f t="shared" si="370"/>
        <v>0</v>
      </c>
      <c r="BT286" s="338">
        <f t="shared" si="370"/>
        <v>0</v>
      </c>
      <c r="BU286" s="338">
        <f t="shared" si="370"/>
        <v>0</v>
      </c>
      <c r="BV286" s="338">
        <f t="shared" si="370"/>
        <v>0</v>
      </c>
    </row>
    <row r="287" spans="4:85" hidden="1" outlineLevel="1">
      <c r="D287" s="435" t="s">
        <v>160</v>
      </c>
      <c r="E287" s="338" t="str">
        <f>IF(E286=-1,IF(OR(E31="",E31="-"),0,2),"")</f>
        <v/>
      </c>
      <c r="F287" s="338" t="str">
        <f t="shared" ref="F287:BQ287" si="371">IF(F286=-1,IF(OR(F31="",F31="-"),0,2),"")</f>
        <v/>
      </c>
      <c r="G287" s="338" t="str">
        <f t="shared" si="371"/>
        <v/>
      </c>
      <c r="H287" s="338" t="str">
        <f t="shared" si="371"/>
        <v/>
      </c>
      <c r="I287" s="338" t="str">
        <f t="shared" si="371"/>
        <v/>
      </c>
      <c r="J287" s="338" t="str">
        <f t="shared" si="371"/>
        <v/>
      </c>
      <c r="K287" s="338" t="str">
        <f t="shared" si="371"/>
        <v/>
      </c>
      <c r="L287" s="338" t="str">
        <f t="shared" si="371"/>
        <v/>
      </c>
      <c r="M287" s="338" t="str">
        <f t="shared" si="371"/>
        <v/>
      </c>
      <c r="N287" s="338" t="str">
        <f t="shared" si="371"/>
        <v/>
      </c>
      <c r="O287" s="338" t="str">
        <f t="shared" si="371"/>
        <v/>
      </c>
      <c r="P287" s="338" t="str">
        <f t="shared" si="371"/>
        <v/>
      </c>
      <c r="Q287" s="338" t="str">
        <f t="shared" si="371"/>
        <v/>
      </c>
      <c r="R287" s="338" t="str">
        <f t="shared" si="371"/>
        <v/>
      </c>
      <c r="S287" s="338" t="str">
        <f t="shared" si="371"/>
        <v/>
      </c>
      <c r="T287" s="338" t="str">
        <f t="shared" si="371"/>
        <v/>
      </c>
      <c r="U287" s="338" t="str">
        <f t="shared" si="371"/>
        <v/>
      </c>
      <c r="V287" s="338" t="str">
        <f t="shared" si="371"/>
        <v/>
      </c>
      <c r="W287" s="338" t="str">
        <f t="shared" si="371"/>
        <v/>
      </c>
      <c r="X287" s="338" t="str">
        <f t="shared" si="371"/>
        <v/>
      </c>
      <c r="Y287" s="338" t="str">
        <f t="shared" si="371"/>
        <v/>
      </c>
      <c r="Z287" s="338" t="str">
        <f t="shared" si="371"/>
        <v/>
      </c>
      <c r="AA287" s="338" t="str">
        <f t="shared" si="371"/>
        <v/>
      </c>
      <c r="AB287" s="338" t="str">
        <f t="shared" si="371"/>
        <v/>
      </c>
      <c r="AC287" s="338" t="str">
        <f t="shared" si="371"/>
        <v/>
      </c>
      <c r="AD287" s="338" t="str">
        <f t="shared" si="371"/>
        <v/>
      </c>
      <c r="AE287" s="338" t="str">
        <f t="shared" si="371"/>
        <v/>
      </c>
      <c r="AF287" s="338" t="str">
        <f t="shared" si="371"/>
        <v/>
      </c>
      <c r="AG287" s="338" t="str">
        <f t="shared" si="371"/>
        <v/>
      </c>
      <c r="AH287" s="338" t="str">
        <f t="shared" si="371"/>
        <v/>
      </c>
      <c r="AI287" s="338" t="str">
        <f t="shared" si="371"/>
        <v/>
      </c>
      <c r="AJ287" s="338" t="str">
        <f t="shared" si="371"/>
        <v/>
      </c>
      <c r="AK287" s="338" t="str">
        <f t="shared" si="371"/>
        <v/>
      </c>
      <c r="AL287" s="338" t="str">
        <f t="shared" si="371"/>
        <v/>
      </c>
      <c r="AM287" s="338" t="str">
        <f t="shared" si="371"/>
        <v/>
      </c>
      <c r="AN287" s="338" t="str">
        <f t="shared" si="371"/>
        <v/>
      </c>
      <c r="AO287" s="338" t="str">
        <f t="shared" si="371"/>
        <v/>
      </c>
      <c r="AP287" s="338" t="str">
        <f t="shared" si="371"/>
        <v/>
      </c>
      <c r="AQ287" s="338" t="str">
        <f t="shared" si="371"/>
        <v/>
      </c>
      <c r="AR287" s="338" t="str">
        <f t="shared" si="371"/>
        <v/>
      </c>
      <c r="AS287" s="338" t="str">
        <f t="shared" si="371"/>
        <v/>
      </c>
      <c r="AT287" s="338" t="str">
        <f t="shared" si="371"/>
        <v/>
      </c>
      <c r="AU287" s="338" t="str">
        <f t="shared" si="371"/>
        <v/>
      </c>
      <c r="AV287" s="338" t="str">
        <f t="shared" si="371"/>
        <v/>
      </c>
      <c r="AW287" s="338" t="str">
        <f t="shared" si="371"/>
        <v/>
      </c>
      <c r="AX287" s="338" t="str">
        <f t="shared" si="371"/>
        <v/>
      </c>
      <c r="AY287" s="338" t="str">
        <f t="shared" si="371"/>
        <v/>
      </c>
      <c r="AZ287" s="338" t="str">
        <f t="shared" si="371"/>
        <v/>
      </c>
      <c r="BA287" s="338" t="str">
        <f t="shared" si="371"/>
        <v/>
      </c>
      <c r="BB287" s="338" t="str">
        <f t="shared" si="371"/>
        <v/>
      </c>
      <c r="BC287" s="338" t="str">
        <f t="shared" si="371"/>
        <v/>
      </c>
      <c r="BD287" s="338" t="str">
        <f t="shared" si="371"/>
        <v/>
      </c>
      <c r="BE287" s="338" t="str">
        <f t="shared" si="371"/>
        <v/>
      </c>
      <c r="BF287" s="338" t="str">
        <f t="shared" si="371"/>
        <v/>
      </c>
      <c r="BG287" s="338" t="str">
        <f t="shared" si="371"/>
        <v/>
      </c>
      <c r="BH287" s="338" t="str">
        <f t="shared" si="371"/>
        <v/>
      </c>
      <c r="BI287" s="338" t="str">
        <f t="shared" si="371"/>
        <v/>
      </c>
      <c r="BJ287" s="338" t="str">
        <f t="shared" si="371"/>
        <v/>
      </c>
      <c r="BK287" s="338" t="str">
        <f t="shared" si="371"/>
        <v/>
      </c>
      <c r="BL287" s="338" t="str">
        <f t="shared" si="371"/>
        <v/>
      </c>
      <c r="BM287" s="338" t="str">
        <f t="shared" si="371"/>
        <v/>
      </c>
      <c r="BN287" s="338" t="str">
        <f t="shared" si="371"/>
        <v/>
      </c>
      <c r="BO287" s="338" t="str">
        <f t="shared" si="371"/>
        <v/>
      </c>
      <c r="BP287" s="338" t="str">
        <f t="shared" si="371"/>
        <v/>
      </c>
      <c r="BQ287" s="338" t="str">
        <f t="shared" si="371"/>
        <v/>
      </c>
      <c r="BR287" s="338" t="str">
        <f t="shared" ref="BR287:BV287" si="372">IF(BR286=-1,IF(OR(BR31="",BR31="-"),0,2),"")</f>
        <v/>
      </c>
      <c r="BS287" s="338" t="str">
        <f t="shared" si="372"/>
        <v/>
      </c>
      <c r="BT287" s="338" t="str">
        <f t="shared" si="372"/>
        <v/>
      </c>
      <c r="BU287" s="338" t="str">
        <f t="shared" si="372"/>
        <v/>
      </c>
      <c r="BV287" s="338" t="str">
        <f t="shared" si="372"/>
        <v/>
      </c>
    </row>
    <row r="288" spans="4:85" hidden="1" outlineLevel="1">
      <c r="D288" s="338" t="s">
        <v>685</v>
      </c>
      <c r="E288" s="338">
        <f t="shared" ref="E288:AJ288" si="373">IF(E18=0,0,1)</f>
        <v>0</v>
      </c>
      <c r="F288" s="338">
        <f t="shared" si="373"/>
        <v>0</v>
      </c>
      <c r="G288" s="338">
        <f t="shared" si="373"/>
        <v>0</v>
      </c>
      <c r="H288" s="338">
        <f t="shared" si="373"/>
        <v>0</v>
      </c>
      <c r="I288" s="338">
        <f t="shared" si="373"/>
        <v>0</v>
      </c>
      <c r="J288" s="338">
        <f t="shared" si="373"/>
        <v>0</v>
      </c>
      <c r="K288" s="338">
        <f t="shared" si="373"/>
        <v>0</v>
      </c>
      <c r="L288" s="338">
        <f t="shared" si="373"/>
        <v>0</v>
      </c>
      <c r="M288" s="338">
        <f t="shared" si="373"/>
        <v>0</v>
      </c>
      <c r="N288" s="338">
        <f t="shared" si="373"/>
        <v>0</v>
      </c>
      <c r="O288" s="338">
        <f t="shared" si="373"/>
        <v>0</v>
      </c>
      <c r="P288" s="338">
        <f t="shared" si="373"/>
        <v>0</v>
      </c>
      <c r="Q288" s="338">
        <f t="shared" si="373"/>
        <v>0</v>
      </c>
      <c r="R288" s="338">
        <f t="shared" si="373"/>
        <v>0</v>
      </c>
      <c r="S288" s="338">
        <f t="shared" si="373"/>
        <v>0</v>
      </c>
      <c r="T288" s="338">
        <f t="shared" si="373"/>
        <v>0</v>
      </c>
      <c r="U288" s="338">
        <f t="shared" si="373"/>
        <v>0</v>
      </c>
      <c r="V288" s="338">
        <f t="shared" si="373"/>
        <v>0</v>
      </c>
      <c r="W288" s="338">
        <f t="shared" si="373"/>
        <v>0</v>
      </c>
      <c r="X288" s="338">
        <f t="shared" si="373"/>
        <v>0</v>
      </c>
      <c r="Y288" s="338">
        <f t="shared" si="373"/>
        <v>0</v>
      </c>
      <c r="Z288" s="338">
        <f t="shared" si="373"/>
        <v>0</v>
      </c>
      <c r="AA288" s="338">
        <f t="shared" si="373"/>
        <v>0</v>
      </c>
      <c r="AB288" s="338">
        <f t="shared" si="373"/>
        <v>0</v>
      </c>
      <c r="AC288" s="338">
        <f t="shared" si="373"/>
        <v>0</v>
      </c>
      <c r="AD288" s="338">
        <f t="shared" si="373"/>
        <v>0</v>
      </c>
      <c r="AE288" s="338">
        <f t="shared" si="373"/>
        <v>0</v>
      </c>
      <c r="AF288" s="338">
        <f t="shared" si="373"/>
        <v>0</v>
      </c>
      <c r="AG288" s="338">
        <f t="shared" si="373"/>
        <v>0</v>
      </c>
      <c r="AH288" s="338">
        <f t="shared" si="373"/>
        <v>0</v>
      </c>
      <c r="AI288" s="338">
        <f t="shared" si="373"/>
        <v>0</v>
      </c>
      <c r="AJ288" s="338">
        <f t="shared" si="373"/>
        <v>0</v>
      </c>
      <c r="AK288" s="338">
        <f t="shared" ref="AK288:BP288" si="374">IF(AK18=0,0,1)</f>
        <v>0</v>
      </c>
      <c r="AL288" s="338">
        <f t="shared" si="374"/>
        <v>0</v>
      </c>
      <c r="AM288" s="338">
        <f t="shared" si="374"/>
        <v>0</v>
      </c>
      <c r="AN288" s="338">
        <f t="shared" si="374"/>
        <v>0</v>
      </c>
      <c r="AO288" s="338">
        <f t="shared" si="374"/>
        <v>0</v>
      </c>
      <c r="AP288" s="338">
        <f t="shared" si="374"/>
        <v>0</v>
      </c>
      <c r="AQ288" s="338">
        <f t="shared" si="374"/>
        <v>0</v>
      </c>
      <c r="AR288" s="338">
        <f t="shared" si="374"/>
        <v>0</v>
      </c>
      <c r="AS288" s="338">
        <f t="shared" si="374"/>
        <v>0</v>
      </c>
      <c r="AT288" s="338">
        <f t="shared" si="374"/>
        <v>0</v>
      </c>
      <c r="AU288" s="338">
        <f t="shared" si="374"/>
        <v>0</v>
      </c>
      <c r="AV288" s="338">
        <f t="shared" si="374"/>
        <v>0</v>
      </c>
      <c r="AW288" s="338">
        <f t="shared" si="374"/>
        <v>0</v>
      </c>
      <c r="AX288" s="338">
        <f t="shared" si="374"/>
        <v>0</v>
      </c>
      <c r="AY288" s="338">
        <f t="shared" si="374"/>
        <v>0</v>
      </c>
      <c r="AZ288" s="338">
        <f t="shared" si="374"/>
        <v>0</v>
      </c>
      <c r="BA288" s="338">
        <f t="shared" si="374"/>
        <v>0</v>
      </c>
      <c r="BB288" s="338">
        <f t="shared" si="374"/>
        <v>0</v>
      </c>
      <c r="BC288" s="338">
        <f t="shared" si="374"/>
        <v>0</v>
      </c>
      <c r="BD288" s="338">
        <f t="shared" si="374"/>
        <v>0</v>
      </c>
      <c r="BE288" s="338">
        <f t="shared" si="374"/>
        <v>0</v>
      </c>
      <c r="BF288" s="338">
        <f t="shared" si="374"/>
        <v>0</v>
      </c>
      <c r="BG288" s="338">
        <f t="shared" si="374"/>
        <v>0</v>
      </c>
      <c r="BH288" s="338">
        <f t="shared" si="374"/>
        <v>0</v>
      </c>
      <c r="BI288" s="338">
        <f t="shared" si="374"/>
        <v>0</v>
      </c>
      <c r="BJ288" s="338">
        <f t="shared" si="374"/>
        <v>0</v>
      </c>
      <c r="BK288" s="338">
        <f t="shared" si="374"/>
        <v>0</v>
      </c>
      <c r="BL288" s="338">
        <f t="shared" si="374"/>
        <v>0</v>
      </c>
      <c r="BM288" s="338">
        <f t="shared" si="374"/>
        <v>0</v>
      </c>
      <c r="BN288" s="338">
        <f t="shared" si="374"/>
        <v>0</v>
      </c>
      <c r="BO288" s="338">
        <f t="shared" si="374"/>
        <v>0</v>
      </c>
      <c r="BP288" s="338">
        <f t="shared" si="374"/>
        <v>0</v>
      </c>
      <c r="BQ288" s="338">
        <f t="shared" ref="BQ288:BV288" si="375">IF(BQ18=0,0,1)</f>
        <v>0</v>
      </c>
      <c r="BR288" s="338">
        <f t="shared" si="375"/>
        <v>0</v>
      </c>
      <c r="BS288" s="338">
        <f t="shared" si="375"/>
        <v>0</v>
      </c>
      <c r="BT288" s="338">
        <f t="shared" si="375"/>
        <v>0</v>
      </c>
      <c r="BU288" s="338">
        <f t="shared" si="375"/>
        <v>0</v>
      </c>
      <c r="BV288" s="338">
        <f t="shared" si="375"/>
        <v>0</v>
      </c>
    </row>
    <row r="289" spans="4:74" hidden="1" outlineLevel="1">
      <c r="D289" s="338" t="s">
        <v>178</v>
      </c>
      <c r="E289" s="338">
        <f t="shared" ref="E289:AJ289" si="376">IF(OR(E40="",E40="-"),0,1)</f>
        <v>0</v>
      </c>
      <c r="F289" s="338">
        <f t="shared" si="376"/>
        <v>0</v>
      </c>
      <c r="G289" s="338">
        <f t="shared" si="376"/>
        <v>0</v>
      </c>
      <c r="H289" s="338">
        <f t="shared" si="376"/>
        <v>0</v>
      </c>
      <c r="I289" s="338">
        <f t="shared" si="376"/>
        <v>0</v>
      </c>
      <c r="J289" s="338">
        <f t="shared" si="376"/>
        <v>0</v>
      </c>
      <c r="K289" s="338">
        <f t="shared" si="376"/>
        <v>0</v>
      </c>
      <c r="L289" s="338">
        <f t="shared" si="376"/>
        <v>0</v>
      </c>
      <c r="M289" s="338">
        <f t="shared" si="376"/>
        <v>0</v>
      </c>
      <c r="N289" s="338">
        <f t="shared" si="376"/>
        <v>0</v>
      </c>
      <c r="O289" s="338">
        <f t="shared" si="376"/>
        <v>0</v>
      </c>
      <c r="P289" s="338">
        <f t="shared" si="376"/>
        <v>0</v>
      </c>
      <c r="Q289" s="338">
        <f t="shared" si="376"/>
        <v>0</v>
      </c>
      <c r="R289" s="338">
        <f t="shared" si="376"/>
        <v>0</v>
      </c>
      <c r="S289" s="338">
        <f t="shared" si="376"/>
        <v>0</v>
      </c>
      <c r="T289" s="338">
        <f t="shared" si="376"/>
        <v>0</v>
      </c>
      <c r="U289" s="338">
        <f t="shared" si="376"/>
        <v>0</v>
      </c>
      <c r="V289" s="338">
        <f t="shared" si="376"/>
        <v>0</v>
      </c>
      <c r="W289" s="338">
        <f t="shared" si="376"/>
        <v>0</v>
      </c>
      <c r="X289" s="338">
        <f t="shared" si="376"/>
        <v>0</v>
      </c>
      <c r="Y289" s="338">
        <f t="shared" si="376"/>
        <v>0</v>
      </c>
      <c r="Z289" s="338">
        <f t="shared" si="376"/>
        <v>0</v>
      </c>
      <c r="AA289" s="338">
        <f t="shared" si="376"/>
        <v>0</v>
      </c>
      <c r="AB289" s="338">
        <f t="shared" si="376"/>
        <v>0</v>
      </c>
      <c r="AC289" s="338">
        <f t="shared" si="376"/>
        <v>0</v>
      </c>
      <c r="AD289" s="338">
        <f t="shared" si="376"/>
        <v>0</v>
      </c>
      <c r="AE289" s="338">
        <f t="shared" si="376"/>
        <v>0</v>
      </c>
      <c r="AF289" s="338">
        <f t="shared" si="376"/>
        <v>0</v>
      </c>
      <c r="AG289" s="338">
        <f t="shared" si="376"/>
        <v>0</v>
      </c>
      <c r="AH289" s="338">
        <f t="shared" si="376"/>
        <v>0</v>
      </c>
      <c r="AI289" s="338">
        <f t="shared" si="376"/>
        <v>0</v>
      </c>
      <c r="AJ289" s="338">
        <f t="shared" si="376"/>
        <v>0</v>
      </c>
      <c r="AK289" s="338">
        <f t="shared" ref="AK289:BP289" si="377">IF(OR(AK40="",AK40="-"),0,1)</f>
        <v>0</v>
      </c>
      <c r="AL289" s="338">
        <f t="shared" si="377"/>
        <v>0</v>
      </c>
      <c r="AM289" s="338">
        <f t="shared" si="377"/>
        <v>0</v>
      </c>
      <c r="AN289" s="338">
        <f t="shared" si="377"/>
        <v>0</v>
      </c>
      <c r="AO289" s="338">
        <f t="shared" si="377"/>
        <v>0</v>
      </c>
      <c r="AP289" s="338">
        <f t="shared" si="377"/>
        <v>0</v>
      </c>
      <c r="AQ289" s="338">
        <f t="shared" si="377"/>
        <v>0</v>
      </c>
      <c r="AR289" s="338">
        <f t="shared" si="377"/>
        <v>0</v>
      </c>
      <c r="AS289" s="338">
        <f t="shared" si="377"/>
        <v>0</v>
      </c>
      <c r="AT289" s="338">
        <f t="shared" si="377"/>
        <v>0</v>
      </c>
      <c r="AU289" s="338">
        <f t="shared" si="377"/>
        <v>0</v>
      </c>
      <c r="AV289" s="338">
        <f t="shared" si="377"/>
        <v>0</v>
      </c>
      <c r="AW289" s="338">
        <f t="shared" si="377"/>
        <v>0</v>
      </c>
      <c r="AX289" s="338">
        <f t="shared" si="377"/>
        <v>0</v>
      </c>
      <c r="AY289" s="338">
        <f t="shared" si="377"/>
        <v>0</v>
      </c>
      <c r="AZ289" s="338">
        <f t="shared" si="377"/>
        <v>0</v>
      </c>
      <c r="BA289" s="338">
        <f t="shared" si="377"/>
        <v>0</v>
      </c>
      <c r="BB289" s="338">
        <f t="shared" si="377"/>
        <v>0</v>
      </c>
      <c r="BC289" s="338">
        <f t="shared" si="377"/>
        <v>0</v>
      </c>
      <c r="BD289" s="338">
        <f t="shared" si="377"/>
        <v>0</v>
      </c>
      <c r="BE289" s="338">
        <f t="shared" si="377"/>
        <v>0</v>
      </c>
      <c r="BF289" s="338">
        <f t="shared" si="377"/>
        <v>0</v>
      </c>
      <c r="BG289" s="338">
        <f t="shared" si="377"/>
        <v>0</v>
      </c>
      <c r="BH289" s="338">
        <f t="shared" si="377"/>
        <v>0</v>
      </c>
      <c r="BI289" s="338">
        <f t="shared" si="377"/>
        <v>0</v>
      </c>
      <c r="BJ289" s="338">
        <f t="shared" si="377"/>
        <v>0</v>
      </c>
      <c r="BK289" s="338">
        <f t="shared" si="377"/>
        <v>0</v>
      </c>
      <c r="BL289" s="338">
        <f t="shared" si="377"/>
        <v>0</v>
      </c>
      <c r="BM289" s="338">
        <f t="shared" si="377"/>
        <v>0</v>
      </c>
      <c r="BN289" s="338">
        <f t="shared" si="377"/>
        <v>0</v>
      </c>
      <c r="BO289" s="338">
        <f t="shared" si="377"/>
        <v>0</v>
      </c>
      <c r="BP289" s="338">
        <f t="shared" si="377"/>
        <v>0</v>
      </c>
      <c r="BQ289" s="338">
        <f t="shared" ref="BQ289:BV289" si="378">IF(OR(BQ40="",BQ40="-"),0,1)</f>
        <v>0</v>
      </c>
      <c r="BR289" s="338">
        <f t="shared" si="378"/>
        <v>0</v>
      </c>
      <c r="BS289" s="338">
        <f t="shared" si="378"/>
        <v>0</v>
      </c>
      <c r="BT289" s="338">
        <f t="shared" si="378"/>
        <v>0</v>
      </c>
      <c r="BU289" s="338">
        <f t="shared" si="378"/>
        <v>0</v>
      </c>
      <c r="BV289" s="338">
        <f t="shared" si="378"/>
        <v>0</v>
      </c>
    </row>
    <row r="290" spans="4:74" hidden="1" outlineLevel="1">
      <c r="D290" s="338" t="s">
        <v>859</v>
      </c>
      <c r="E290" s="338">
        <f t="shared" ref="E290:AJ290" si="379">IF(E40="1.バイオマス対象電源",-2,0)</f>
        <v>0</v>
      </c>
      <c r="F290" s="338">
        <f t="shared" si="379"/>
        <v>0</v>
      </c>
      <c r="G290" s="338">
        <f t="shared" si="379"/>
        <v>0</v>
      </c>
      <c r="H290" s="338">
        <f t="shared" si="379"/>
        <v>0</v>
      </c>
      <c r="I290" s="338">
        <f t="shared" si="379"/>
        <v>0</v>
      </c>
      <c r="J290" s="338">
        <f t="shared" si="379"/>
        <v>0</v>
      </c>
      <c r="K290" s="338">
        <f t="shared" si="379"/>
        <v>0</v>
      </c>
      <c r="L290" s="338">
        <f t="shared" si="379"/>
        <v>0</v>
      </c>
      <c r="M290" s="338">
        <f t="shared" si="379"/>
        <v>0</v>
      </c>
      <c r="N290" s="338">
        <f t="shared" si="379"/>
        <v>0</v>
      </c>
      <c r="O290" s="338">
        <f t="shared" si="379"/>
        <v>0</v>
      </c>
      <c r="P290" s="338">
        <f t="shared" si="379"/>
        <v>0</v>
      </c>
      <c r="Q290" s="338">
        <f t="shared" si="379"/>
        <v>0</v>
      </c>
      <c r="R290" s="338">
        <f t="shared" si="379"/>
        <v>0</v>
      </c>
      <c r="S290" s="338">
        <f t="shared" si="379"/>
        <v>0</v>
      </c>
      <c r="T290" s="338">
        <f t="shared" si="379"/>
        <v>0</v>
      </c>
      <c r="U290" s="338">
        <f t="shared" si="379"/>
        <v>0</v>
      </c>
      <c r="V290" s="338">
        <f t="shared" si="379"/>
        <v>0</v>
      </c>
      <c r="W290" s="338">
        <f t="shared" si="379"/>
        <v>0</v>
      </c>
      <c r="X290" s="338">
        <f t="shared" si="379"/>
        <v>0</v>
      </c>
      <c r="Y290" s="338">
        <f t="shared" si="379"/>
        <v>0</v>
      </c>
      <c r="Z290" s="338">
        <f t="shared" si="379"/>
        <v>0</v>
      </c>
      <c r="AA290" s="338">
        <f t="shared" si="379"/>
        <v>0</v>
      </c>
      <c r="AB290" s="338">
        <f t="shared" si="379"/>
        <v>0</v>
      </c>
      <c r="AC290" s="338">
        <f t="shared" si="379"/>
        <v>0</v>
      </c>
      <c r="AD290" s="338">
        <f t="shared" si="379"/>
        <v>0</v>
      </c>
      <c r="AE290" s="338">
        <f t="shared" si="379"/>
        <v>0</v>
      </c>
      <c r="AF290" s="338">
        <f t="shared" si="379"/>
        <v>0</v>
      </c>
      <c r="AG290" s="338">
        <f t="shared" si="379"/>
        <v>0</v>
      </c>
      <c r="AH290" s="338">
        <f t="shared" si="379"/>
        <v>0</v>
      </c>
      <c r="AI290" s="338">
        <f t="shared" si="379"/>
        <v>0</v>
      </c>
      <c r="AJ290" s="338">
        <f t="shared" si="379"/>
        <v>0</v>
      </c>
      <c r="AK290" s="338">
        <f t="shared" ref="AK290:BP290" si="380">IF(AK40="1.バイオマス対象電源",-2,0)</f>
        <v>0</v>
      </c>
      <c r="AL290" s="338">
        <f t="shared" si="380"/>
        <v>0</v>
      </c>
      <c r="AM290" s="338">
        <f t="shared" si="380"/>
        <v>0</v>
      </c>
      <c r="AN290" s="338">
        <f t="shared" si="380"/>
        <v>0</v>
      </c>
      <c r="AO290" s="338">
        <f t="shared" si="380"/>
        <v>0</v>
      </c>
      <c r="AP290" s="338">
        <f t="shared" si="380"/>
        <v>0</v>
      </c>
      <c r="AQ290" s="338">
        <f t="shared" si="380"/>
        <v>0</v>
      </c>
      <c r="AR290" s="338">
        <f t="shared" si="380"/>
        <v>0</v>
      </c>
      <c r="AS290" s="338">
        <f t="shared" si="380"/>
        <v>0</v>
      </c>
      <c r="AT290" s="338">
        <f t="shared" si="380"/>
        <v>0</v>
      </c>
      <c r="AU290" s="338">
        <f t="shared" si="380"/>
        <v>0</v>
      </c>
      <c r="AV290" s="338">
        <f t="shared" si="380"/>
        <v>0</v>
      </c>
      <c r="AW290" s="338">
        <f t="shared" si="380"/>
        <v>0</v>
      </c>
      <c r="AX290" s="338">
        <f t="shared" si="380"/>
        <v>0</v>
      </c>
      <c r="AY290" s="338">
        <f t="shared" si="380"/>
        <v>0</v>
      </c>
      <c r="AZ290" s="338">
        <f t="shared" si="380"/>
        <v>0</v>
      </c>
      <c r="BA290" s="338">
        <f t="shared" si="380"/>
        <v>0</v>
      </c>
      <c r="BB290" s="338">
        <f t="shared" si="380"/>
        <v>0</v>
      </c>
      <c r="BC290" s="338">
        <f t="shared" si="380"/>
        <v>0</v>
      </c>
      <c r="BD290" s="338">
        <f t="shared" si="380"/>
        <v>0</v>
      </c>
      <c r="BE290" s="338">
        <f t="shared" si="380"/>
        <v>0</v>
      </c>
      <c r="BF290" s="338">
        <f t="shared" si="380"/>
        <v>0</v>
      </c>
      <c r="BG290" s="338">
        <f t="shared" si="380"/>
        <v>0</v>
      </c>
      <c r="BH290" s="338">
        <f t="shared" si="380"/>
        <v>0</v>
      </c>
      <c r="BI290" s="338">
        <f t="shared" si="380"/>
        <v>0</v>
      </c>
      <c r="BJ290" s="338">
        <f t="shared" si="380"/>
        <v>0</v>
      </c>
      <c r="BK290" s="338">
        <f t="shared" si="380"/>
        <v>0</v>
      </c>
      <c r="BL290" s="338">
        <f t="shared" si="380"/>
        <v>0</v>
      </c>
      <c r="BM290" s="338">
        <f t="shared" si="380"/>
        <v>0</v>
      </c>
      <c r="BN290" s="338">
        <f t="shared" si="380"/>
        <v>0</v>
      </c>
      <c r="BO290" s="338">
        <f t="shared" si="380"/>
        <v>0</v>
      </c>
      <c r="BP290" s="338">
        <f t="shared" si="380"/>
        <v>0</v>
      </c>
      <c r="BQ290" s="338">
        <f t="shared" ref="BQ290:BV290" si="381">IF(BQ40="1.バイオマス対象電源",-2,0)</f>
        <v>0</v>
      </c>
      <c r="BR290" s="338">
        <f t="shared" si="381"/>
        <v>0</v>
      </c>
      <c r="BS290" s="338">
        <f t="shared" si="381"/>
        <v>0</v>
      </c>
      <c r="BT290" s="338">
        <f t="shared" si="381"/>
        <v>0</v>
      </c>
      <c r="BU290" s="338">
        <f t="shared" si="381"/>
        <v>0</v>
      </c>
      <c r="BV290" s="338">
        <f t="shared" si="381"/>
        <v>0</v>
      </c>
    </row>
    <row r="291" spans="4:74" hidden="1" outlineLevel="1">
      <c r="D291" s="338" t="s">
        <v>192</v>
      </c>
      <c r="E291" s="338">
        <f t="shared" ref="E291:AJ291" si="382">IF(OR(E41="",E41="-"),0,1)</f>
        <v>0</v>
      </c>
      <c r="F291" s="338">
        <f t="shared" si="382"/>
        <v>0</v>
      </c>
      <c r="G291" s="338">
        <f t="shared" si="382"/>
        <v>0</v>
      </c>
      <c r="H291" s="338">
        <f t="shared" si="382"/>
        <v>0</v>
      </c>
      <c r="I291" s="338">
        <f t="shared" si="382"/>
        <v>0</v>
      </c>
      <c r="J291" s="338">
        <f t="shared" si="382"/>
        <v>0</v>
      </c>
      <c r="K291" s="338">
        <f t="shared" si="382"/>
        <v>0</v>
      </c>
      <c r="L291" s="338">
        <f t="shared" si="382"/>
        <v>0</v>
      </c>
      <c r="M291" s="338">
        <f t="shared" si="382"/>
        <v>0</v>
      </c>
      <c r="N291" s="338">
        <f t="shared" si="382"/>
        <v>0</v>
      </c>
      <c r="O291" s="338">
        <f t="shared" si="382"/>
        <v>0</v>
      </c>
      <c r="P291" s="338">
        <f t="shared" si="382"/>
        <v>0</v>
      </c>
      <c r="Q291" s="338">
        <f t="shared" si="382"/>
        <v>0</v>
      </c>
      <c r="R291" s="338">
        <f t="shared" si="382"/>
        <v>0</v>
      </c>
      <c r="S291" s="338">
        <f t="shared" si="382"/>
        <v>0</v>
      </c>
      <c r="T291" s="338">
        <f t="shared" si="382"/>
        <v>0</v>
      </c>
      <c r="U291" s="338">
        <f t="shared" si="382"/>
        <v>0</v>
      </c>
      <c r="V291" s="338">
        <f t="shared" si="382"/>
        <v>0</v>
      </c>
      <c r="W291" s="338">
        <f t="shared" si="382"/>
        <v>0</v>
      </c>
      <c r="X291" s="338">
        <f t="shared" si="382"/>
        <v>0</v>
      </c>
      <c r="Y291" s="338">
        <f t="shared" si="382"/>
        <v>0</v>
      </c>
      <c r="Z291" s="338">
        <f t="shared" si="382"/>
        <v>0</v>
      </c>
      <c r="AA291" s="338">
        <f t="shared" si="382"/>
        <v>0</v>
      </c>
      <c r="AB291" s="338">
        <f t="shared" si="382"/>
        <v>0</v>
      </c>
      <c r="AC291" s="338">
        <f t="shared" si="382"/>
        <v>0</v>
      </c>
      <c r="AD291" s="338">
        <f t="shared" si="382"/>
        <v>0</v>
      </c>
      <c r="AE291" s="338">
        <f t="shared" si="382"/>
        <v>0</v>
      </c>
      <c r="AF291" s="338">
        <f t="shared" si="382"/>
        <v>0</v>
      </c>
      <c r="AG291" s="338">
        <f t="shared" si="382"/>
        <v>0</v>
      </c>
      <c r="AH291" s="338">
        <f t="shared" si="382"/>
        <v>0</v>
      </c>
      <c r="AI291" s="338">
        <f t="shared" si="382"/>
        <v>0</v>
      </c>
      <c r="AJ291" s="338">
        <f t="shared" si="382"/>
        <v>0</v>
      </c>
      <c r="AK291" s="338">
        <f t="shared" ref="AK291:BP291" si="383">IF(OR(AK41="",AK41="-"),0,1)</f>
        <v>0</v>
      </c>
      <c r="AL291" s="338">
        <f t="shared" si="383"/>
        <v>0</v>
      </c>
      <c r="AM291" s="338">
        <f t="shared" si="383"/>
        <v>0</v>
      </c>
      <c r="AN291" s="338">
        <f t="shared" si="383"/>
        <v>0</v>
      </c>
      <c r="AO291" s="338">
        <f t="shared" si="383"/>
        <v>0</v>
      </c>
      <c r="AP291" s="338">
        <f t="shared" si="383"/>
        <v>0</v>
      </c>
      <c r="AQ291" s="338">
        <f t="shared" si="383"/>
        <v>0</v>
      </c>
      <c r="AR291" s="338">
        <f t="shared" si="383"/>
        <v>0</v>
      </c>
      <c r="AS291" s="338">
        <f t="shared" si="383"/>
        <v>0</v>
      </c>
      <c r="AT291" s="338">
        <f t="shared" si="383"/>
        <v>0</v>
      </c>
      <c r="AU291" s="338">
        <f t="shared" si="383"/>
        <v>0</v>
      </c>
      <c r="AV291" s="338">
        <f t="shared" si="383"/>
        <v>0</v>
      </c>
      <c r="AW291" s="338">
        <f t="shared" si="383"/>
        <v>0</v>
      </c>
      <c r="AX291" s="338">
        <f t="shared" si="383"/>
        <v>0</v>
      </c>
      <c r="AY291" s="338">
        <f t="shared" si="383"/>
        <v>0</v>
      </c>
      <c r="AZ291" s="338">
        <f t="shared" si="383"/>
        <v>0</v>
      </c>
      <c r="BA291" s="338">
        <f t="shared" si="383"/>
        <v>0</v>
      </c>
      <c r="BB291" s="338">
        <f t="shared" si="383"/>
        <v>0</v>
      </c>
      <c r="BC291" s="338">
        <f t="shared" si="383"/>
        <v>0</v>
      </c>
      <c r="BD291" s="338">
        <f t="shared" si="383"/>
        <v>0</v>
      </c>
      <c r="BE291" s="338">
        <f t="shared" si="383"/>
        <v>0</v>
      </c>
      <c r="BF291" s="338">
        <f t="shared" si="383"/>
        <v>0</v>
      </c>
      <c r="BG291" s="338">
        <f t="shared" si="383"/>
        <v>0</v>
      </c>
      <c r="BH291" s="338">
        <f t="shared" si="383"/>
        <v>0</v>
      </c>
      <c r="BI291" s="338">
        <f t="shared" si="383"/>
        <v>0</v>
      </c>
      <c r="BJ291" s="338">
        <f t="shared" si="383"/>
        <v>0</v>
      </c>
      <c r="BK291" s="338">
        <f t="shared" si="383"/>
        <v>0</v>
      </c>
      <c r="BL291" s="338">
        <f t="shared" si="383"/>
        <v>0</v>
      </c>
      <c r="BM291" s="338">
        <f t="shared" si="383"/>
        <v>0</v>
      </c>
      <c r="BN291" s="338">
        <f t="shared" si="383"/>
        <v>0</v>
      </c>
      <c r="BO291" s="338">
        <f t="shared" si="383"/>
        <v>0</v>
      </c>
      <c r="BP291" s="338">
        <f t="shared" si="383"/>
        <v>0</v>
      </c>
      <c r="BQ291" s="338">
        <f t="shared" ref="BQ291:BV291" si="384">IF(OR(BQ41="",BQ41="-"),0,1)</f>
        <v>0</v>
      </c>
      <c r="BR291" s="338">
        <f t="shared" si="384"/>
        <v>0</v>
      </c>
      <c r="BS291" s="338">
        <f t="shared" si="384"/>
        <v>0</v>
      </c>
      <c r="BT291" s="338">
        <f t="shared" si="384"/>
        <v>0</v>
      </c>
      <c r="BU291" s="338">
        <f t="shared" si="384"/>
        <v>0</v>
      </c>
      <c r="BV291" s="338">
        <f t="shared" si="384"/>
        <v>0</v>
      </c>
    </row>
    <row r="292" spans="4:74" hidden="1" outlineLevel="1">
      <c r="D292" s="338" t="s">
        <v>193</v>
      </c>
      <c r="E292" s="338">
        <f t="shared" ref="E292:AJ292" si="385">IF(OR(E42="",E42="-"),0,1)</f>
        <v>0</v>
      </c>
      <c r="F292" s="338">
        <f t="shared" si="385"/>
        <v>0</v>
      </c>
      <c r="G292" s="338">
        <f t="shared" si="385"/>
        <v>0</v>
      </c>
      <c r="H292" s="338">
        <f t="shared" si="385"/>
        <v>0</v>
      </c>
      <c r="I292" s="338">
        <f t="shared" si="385"/>
        <v>0</v>
      </c>
      <c r="J292" s="338">
        <f t="shared" si="385"/>
        <v>0</v>
      </c>
      <c r="K292" s="338">
        <f t="shared" si="385"/>
        <v>0</v>
      </c>
      <c r="L292" s="338">
        <f t="shared" si="385"/>
        <v>0</v>
      </c>
      <c r="M292" s="338">
        <f t="shared" si="385"/>
        <v>0</v>
      </c>
      <c r="N292" s="338">
        <f t="shared" si="385"/>
        <v>0</v>
      </c>
      <c r="O292" s="338">
        <f t="shared" si="385"/>
        <v>0</v>
      </c>
      <c r="P292" s="338">
        <f t="shared" si="385"/>
        <v>0</v>
      </c>
      <c r="Q292" s="338">
        <f t="shared" si="385"/>
        <v>0</v>
      </c>
      <c r="R292" s="338">
        <f t="shared" si="385"/>
        <v>0</v>
      </c>
      <c r="S292" s="338">
        <f t="shared" si="385"/>
        <v>0</v>
      </c>
      <c r="T292" s="338">
        <f t="shared" si="385"/>
        <v>0</v>
      </c>
      <c r="U292" s="338">
        <f t="shared" si="385"/>
        <v>0</v>
      </c>
      <c r="V292" s="338">
        <f t="shared" si="385"/>
        <v>0</v>
      </c>
      <c r="W292" s="338">
        <f t="shared" si="385"/>
        <v>0</v>
      </c>
      <c r="X292" s="338">
        <f t="shared" si="385"/>
        <v>0</v>
      </c>
      <c r="Y292" s="338">
        <f t="shared" si="385"/>
        <v>0</v>
      </c>
      <c r="Z292" s="338">
        <f t="shared" si="385"/>
        <v>0</v>
      </c>
      <c r="AA292" s="338">
        <f t="shared" si="385"/>
        <v>0</v>
      </c>
      <c r="AB292" s="338">
        <f t="shared" si="385"/>
        <v>0</v>
      </c>
      <c r="AC292" s="338">
        <f t="shared" si="385"/>
        <v>0</v>
      </c>
      <c r="AD292" s="338">
        <f t="shared" si="385"/>
        <v>0</v>
      </c>
      <c r="AE292" s="338">
        <f t="shared" si="385"/>
        <v>0</v>
      </c>
      <c r="AF292" s="338">
        <f t="shared" si="385"/>
        <v>0</v>
      </c>
      <c r="AG292" s="338">
        <f t="shared" si="385"/>
        <v>0</v>
      </c>
      <c r="AH292" s="338">
        <f t="shared" si="385"/>
        <v>0</v>
      </c>
      <c r="AI292" s="338">
        <f t="shared" si="385"/>
        <v>0</v>
      </c>
      <c r="AJ292" s="338">
        <f t="shared" si="385"/>
        <v>0</v>
      </c>
      <c r="AK292" s="338">
        <f t="shared" ref="AK292:BP292" si="386">IF(OR(AK42="",AK42="-"),0,1)</f>
        <v>0</v>
      </c>
      <c r="AL292" s="338">
        <f t="shared" si="386"/>
        <v>0</v>
      </c>
      <c r="AM292" s="338">
        <f t="shared" si="386"/>
        <v>0</v>
      </c>
      <c r="AN292" s="338">
        <f t="shared" si="386"/>
        <v>0</v>
      </c>
      <c r="AO292" s="338">
        <f t="shared" si="386"/>
        <v>0</v>
      </c>
      <c r="AP292" s="338">
        <f t="shared" si="386"/>
        <v>0</v>
      </c>
      <c r="AQ292" s="338">
        <f t="shared" si="386"/>
        <v>0</v>
      </c>
      <c r="AR292" s="338">
        <f t="shared" si="386"/>
        <v>0</v>
      </c>
      <c r="AS292" s="338">
        <f t="shared" si="386"/>
        <v>0</v>
      </c>
      <c r="AT292" s="338">
        <f t="shared" si="386"/>
        <v>0</v>
      </c>
      <c r="AU292" s="338">
        <f t="shared" si="386"/>
        <v>0</v>
      </c>
      <c r="AV292" s="338">
        <f t="shared" si="386"/>
        <v>0</v>
      </c>
      <c r="AW292" s="338">
        <f t="shared" si="386"/>
        <v>0</v>
      </c>
      <c r="AX292" s="338">
        <f t="shared" si="386"/>
        <v>0</v>
      </c>
      <c r="AY292" s="338">
        <f t="shared" si="386"/>
        <v>0</v>
      </c>
      <c r="AZ292" s="338">
        <f t="shared" si="386"/>
        <v>0</v>
      </c>
      <c r="BA292" s="338">
        <f t="shared" si="386"/>
        <v>0</v>
      </c>
      <c r="BB292" s="338">
        <f t="shared" si="386"/>
        <v>0</v>
      </c>
      <c r="BC292" s="338">
        <f t="shared" si="386"/>
        <v>0</v>
      </c>
      <c r="BD292" s="338">
        <f t="shared" si="386"/>
        <v>0</v>
      </c>
      <c r="BE292" s="338">
        <f t="shared" si="386"/>
        <v>0</v>
      </c>
      <c r="BF292" s="338">
        <f t="shared" si="386"/>
        <v>0</v>
      </c>
      <c r="BG292" s="338">
        <f t="shared" si="386"/>
        <v>0</v>
      </c>
      <c r="BH292" s="338">
        <f t="shared" si="386"/>
        <v>0</v>
      </c>
      <c r="BI292" s="338">
        <f t="shared" si="386"/>
        <v>0</v>
      </c>
      <c r="BJ292" s="338">
        <f t="shared" si="386"/>
        <v>0</v>
      </c>
      <c r="BK292" s="338">
        <f t="shared" si="386"/>
        <v>0</v>
      </c>
      <c r="BL292" s="338">
        <f t="shared" si="386"/>
        <v>0</v>
      </c>
      <c r="BM292" s="338">
        <f t="shared" si="386"/>
        <v>0</v>
      </c>
      <c r="BN292" s="338">
        <f t="shared" si="386"/>
        <v>0</v>
      </c>
      <c r="BO292" s="338">
        <f t="shared" si="386"/>
        <v>0</v>
      </c>
      <c r="BP292" s="338">
        <f t="shared" si="386"/>
        <v>0</v>
      </c>
      <c r="BQ292" s="338">
        <f t="shared" ref="BQ292:BV292" si="387">IF(OR(BQ42="",BQ42="-"),0,1)</f>
        <v>0</v>
      </c>
      <c r="BR292" s="338">
        <f t="shared" si="387"/>
        <v>0</v>
      </c>
      <c r="BS292" s="338">
        <f t="shared" si="387"/>
        <v>0</v>
      </c>
      <c r="BT292" s="338">
        <f t="shared" si="387"/>
        <v>0</v>
      </c>
      <c r="BU292" s="338">
        <f t="shared" si="387"/>
        <v>0</v>
      </c>
      <c r="BV292" s="338">
        <f t="shared" si="387"/>
        <v>0</v>
      </c>
    </row>
    <row r="293" spans="4:74" hidden="1" outlineLevel="1">
      <c r="E293" s="338">
        <f>SUM(E282:E292)</f>
        <v>0</v>
      </c>
      <c r="F293" s="338">
        <f t="shared" ref="F293:BQ293" si="388">SUM(F282:F292)</f>
        <v>0</v>
      </c>
      <c r="G293" s="338">
        <f t="shared" si="388"/>
        <v>0</v>
      </c>
      <c r="H293" s="338">
        <f t="shared" si="388"/>
        <v>0</v>
      </c>
      <c r="I293" s="338">
        <f t="shared" si="388"/>
        <v>0</v>
      </c>
      <c r="J293" s="338">
        <f t="shared" si="388"/>
        <v>0</v>
      </c>
      <c r="K293" s="338">
        <f t="shared" si="388"/>
        <v>0</v>
      </c>
      <c r="L293" s="338">
        <f t="shared" si="388"/>
        <v>0</v>
      </c>
      <c r="M293" s="338">
        <f t="shared" si="388"/>
        <v>0</v>
      </c>
      <c r="N293" s="338">
        <f t="shared" si="388"/>
        <v>0</v>
      </c>
      <c r="O293" s="338">
        <f t="shared" si="388"/>
        <v>0</v>
      </c>
      <c r="P293" s="338">
        <f t="shared" si="388"/>
        <v>0</v>
      </c>
      <c r="Q293" s="338">
        <f t="shared" si="388"/>
        <v>0</v>
      </c>
      <c r="R293" s="338">
        <f t="shared" si="388"/>
        <v>0</v>
      </c>
      <c r="S293" s="338">
        <f t="shared" si="388"/>
        <v>0</v>
      </c>
      <c r="T293" s="338">
        <f t="shared" si="388"/>
        <v>0</v>
      </c>
      <c r="U293" s="338">
        <f t="shared" si="388"/>
        <v>0</v>
      </c>
      <c r="V293" s="338">
        <f t="shared" si="388"/>
        <v>0</v>
      </c>
      <c r="W293" s="338">
        <f t="shared" si="388"/>
        <v>0</v>
      </c>
      <c r="X293" s="338">
        <f t="shared" si="388"/>
        <v>0</v>
      </c>
      <c r="Y293" s="338">
        <f t="shared" si="388"/>
        <v>0</v>
      </c>
      <c r="Z293" s="338">
        <f t="shared" si="388"/>
        <v>0</v>
      </c>
      <c r="AA293" s="338">
        <f t="shared" si="388"/>
        <v>0</v>
      </c>
      <c r="AB293" s="338">
        <f t="shared" si="388"/>
        <v>0</v>
      </c>
      <c r="AC293" s="338">
        <f t="shared" si="388"/>
        <v>0</v>
      </c>
      <c r="AD293" s="338">
        <f t="shared" si="388"/>
        <v>0</v>
      </c>
      <c r="AE293" s="338">
        <f t="shared" si="388"/>
        <v>0</v>
      </c>
      <c r="AF293" s="338">
        <f t="shared" si="388"/>
        <v>0</v>
      </c>
      <c r="AG293" s="338">
        <f t="shared" si="388"/>
        <v>0</v>
      </c>
      <c r="AH293" s="338">
        <f t="shared" si="388"/>
        <v>0</v>
      </c>
      <c r="AI293" s="338">
        <f t="shared" si="388"/>
        <v>0</v>
      </c>
      <c r="AJ293" s="338">
        <f t="shared" si="388"/>
        <v>0</v>
      </c>
      <c r="AK293" s="338">
        <f t="shared" si="388"/>
        <v>0</v>
      </c>
      <c r="AL293" s="338">
        <f t="shared" si="388"/>
        <v>0</v>
      </c>
      <c r="AM293" s="338">
        <f t="shared" si="388"/>
        <v>0</v>
      </c>
      <c r="AN293" s="338">
        <f t="shared" si="388"/>
        <v>0</v>
      </c>
      <c r="AO293" s="338">
        <f t="shared" si="388"/>
        <v>0</v>
      </c>
      <c r="AP293" s="338">
        <f t="shared" si="388"/>
        <v>0</v>
      </c>
      <c r="AQ293" s="338">
        <f t="shared" si="388"/>
        <v>0</v>
      </c>
      <c r="AR293" s="338">
        <f t="shared" si="388"/>
        <v>0</v>
      </c>
      <c r="AS293" s="338">
        <f t="shared" si="388"/>
        <v>0</v>
      </c>
      <c r="AT293" s="338">
        <f t="shared" si="388"/>
        <v>0</v>
      </c>
      <c r="AU293" s="338">
        <f t="shared" si="388"/>
        <v>0</v>
      </c>
      <c r="AV293" s="338">
        <f t="shared" si="388"/>
        <v>0</v>
      </c>
      <c r="AW293" s="338">
        <f t="shared" si="388"/>
        <v>0</v>
      </c>
      <c r="AX293" s="338">
        <f t="shared" si="388"/>
        <v>0</v>
      </c>
      <c r="AY293" s="338">
        <f t="shared" si="388"/>
        <v>0</v>
      </c>
      <c r="AZ293" s="338">
        <f t="shared" si="388"/>
        <v>0</v>
      </c>
      <c r="BA293" s="338">
        <f t="shared" si="388"/>
        <v>0</v>
      </c>
      <c r="BB293" s="338">
        <f t="shared" si="388"/>
        <v>0</v>
      </c>
      <c r="BC293" s="338">
        <f t="shared" si="388"/>
        <v>0</v>
      </c>
      <c r="BD293" s="338">
        <f t="shared" si="388"/>
        <v>0</v>
      </c>
      <c r="BE293" s="338">
        <f t="shared" si="388"/>
        <v>0</v>
      </c>
      <c r="BF293" s="338">
        <f t="shared" si="388"/>
        <v>0</v>
      </c>
      <c r="BG293" s="338">
        <f t="shared" si="388"/>
        <v>0</v>
      </c>
      <c r="BH293" s="338">
        <f t="shared" si="388"/>
        <v>0</v>
      </c>
      <c r="BI293" s="338">
        <f t="shared" si="388"/>
        <v>0</v>
      </c>
      <c r="BJ293" s="338">
        <f t="shared" si="388"/>
        <v>0</v>
      </c>
      <c r="BK293" s="338">
        <f t="shared" si="388"/>
        <v>0</v>
      </c>
      <c r="BL293" s="338">
        <f t="shared" si="388"/>
        <v>0</v>
      </c>
      <c r="BM293" s="338">
        <f t="shared" si="388"/>
        <v>0</v>
      </c>
      <c r="BN293" s="338">
        <f t="shared" si="388"/>
        <v>0</v>
      </c>
      <c r="BO293" s="338">
        <f t="shared" si="388"/>
        <v>0</v>
      </c>
      <c r="BP293" s="338">
        <f t="shared" si="388"/>
        <v>0</v>
      </c>
      <c r="BQ293" s="338">
        <f t="shared" si="388"/>
        <v>0</v>
      </c>
      <c r="BR293" s="338">
        <f>SUM(BR282:BR292)</f>
        <v>0</v>
      </c>
      <c r="BS293" s="338">
        <f>SUM(BS282:BS292)</f>
        <v>0</v>
      </c>
      <c r="BT293" s="338">
        <f>SUM(BT282:BT292)</f>
        <v>0</v>
      </c>
      <c r="BU293" s="338">
        <f>SUM(BU282:BU292)</f>
        <v>0</v>
      </c>
      <c r="BV293" s="338">
        <f>SUM(BV282:BV292)</f>
        <v>0</v>
      </c>
    </row>
    <row r="294" spans="4:74" hidden="1" outlineLevel="1">
      <c r="D294" s="338" t="s">
        <v>254</v>
      </c>
      <c r="E294" s="451" t="str">
        <f>IF(E295="◇","◇",IF(E299="▲","▲",IF(E301="※","※",IF(E302="※※","※※",IF(E306="□","□",IF(E307="□□","□□",IF(E308="△","△",IF(E303="☆","☆",IF(AND(E281&gt;0,E293&lt;&gt;7),"×","○")))))))))</f>
        <v>○</v>
      </c>
      <c r="F294" s="451" t="str">
        <f t="shared" ref="F294:BQ294" si="389">IF(F295="◇","◇",IF(F299="▲","▲",IF(F301="※","※",IF(F302="※※","※※",IF(F306="□","□",IF(F307="□□","□□",IF(F308="△","△",IF(F303="☆","☆",IF(AND(F281&gt;0,F293&lt;&gt;7),"×","○")))))))))</f>
        <v>○</v>
      </c>
      <c r="G294" s="451" t="str">
        <f t="shared" si="389"/>
        <v>○</v>
      </c>
      <c r="H294" s="451" t="str">
        <f t="shared" si="389"/>
        <v>○</v>
      </c>
      <c r="I294" s="451" t="str">
        <f t="shared" si="389"/>
        <v>○</v>
      </c>
      <c r="J294" s="451" t="str">
        <f t="shared" si="389"/>
        <v>○</v>
      </c>
      <c r="K294" s="451" t="str">
        <f t="shared" si="389"/>
        <v>○</v>
      </c>
      <c r="L294" s="451" t="str">
        <f t="shared" si="389"/>
        <v>○</v>
      </c>
      <c r="M294" s="451" t="str">
        <f t="shared" si="389"/>
        <v>○</v>
      </c>
      <c r="N294" s="451" t="str">
        <f t="shared" si="389"/>
        <v>○</v>
      </c>
      <c r="O294" s="451" t="str">
        <f t="shared" si="389"/>
        <v>○</v>
      </c>
      <c r="P294" s="451" t="str">
        <f t="shared" si="389"/>
        <v>○</v>
      </c>
      <c r="Q294" s="451" t="str">
        <f t="shared" si="389"/>
        <v>○</v>
      </c>
      <c r="R294" s="451" t="str">
        <f t="shared" si="389"/>
        <v>○</v>
      </c>
      <c r="S294" s="451" t="str">
        <f t="shared" si="389"/>
        <v>○</v>
      </c>
      <c r="T294" s="451" t="str">
        <f t="shared" si="389"/>
        <v>○</v>
      </c>
      <c r="U294" s="451" t="str">
        <f t="shared" si="389"/>
        <v>○</v>
      </c>
      <c r="V294" s="451" t="str">
        <f t="shared" si="389"/>
        <v>○</v>
      </c>
      <c r="W294" s="451" t="str">
        <f t="shared" si="389"/>
        <v>○</v>
      </c>
      <c r="X294" s="451" t="str">
        <f t="shared" si="389"/>
        <v>○</v>
      </c>
      <c r="Y294" s="451" t="str">
        <f t="shared" si="389"/>
        <v>○</v>
      </c>
      <c r="Z294" s="451" t="str">
        <f t="shared" si="389"/>
        <v>○</v>
      </c>
      <c r="AA294" s="451" t="str">
        <f t="shared" si="389"/>
        <v>○</v>
      </c>
      <c r="AB294" s="451" t="str">
        <f t="shared" si="389"/>
        <v>○</v>
      </c>
      <c r="AC294" s="451" t="str">
        <f t="shared" si="389"/>
        <v>○</v>
      </c>
      <c r="AD294" s="451" t="str">
        <f t="shared" si="389"/>
        <v>○</v>
      </c>
      <c r="AE294" s="451" t="str">
        <f t="shared" si="389"/>
        <v>○</v>
      </c>
      <c r="AF294" s="451" t="str">
        <f t="shared" si="389"/>
        <v>○</v>
      </c>
      <c r="AG294" s="451" t="str">
        <f t="shared" si="389"/>
        <v>○</v>
      </c>
      <c r="AH294" s="451" t="str">
        <f t="shared" si="389"/>
        <v>○</v>
      </c>
      <c r="AI294" s="451" t="str">
        <f t="shared" si="389"/>
        <v>○</v>
      </c>
      <c r="AJ294" s="451" t="str">
        <f t="shared" si="389"/>
        <v>○</v>
      </c>
      <c r="AK294" s="451" t="str">
        <f t="shared" si="389"/>
        <v>○</v>
      </c>
      <c r="AL294" s="451" t="str">
        <f t="shared" si="389"/>
        <v>○</v>
      </c>
      <c r="AM294" s="451" t="str">
        <f t="shared" si="389"/>
        <v>○</v>
      </c>
      <c r="AN294" s="451" t="str">
        <f t="shared" si="389"/>
        <v>○</v>
      </c>
      <c r="AO294" s="451" t="str">
        <f t="shared" si="389"/>
        <v>○</v>
      </c>
      <c r="AP294" s="451" t="str">
        <f t="shared" si="389"/>
        <v>○</v>
      </c>
      <c r="AQ294" s="451" t="str">
        <f t="shared" si="389"/>
        <v>○</v>
      </c>
      <c r="AR294" s="451" t="str">
        <f t="shared" si="389"/>
        <v>○</v>
      </c>
      <c r="AS294" s="451" t="str">
        <f t="shared" si="389"/>
        <v>○</v>
      </c>
      <c r="AT294" s="451" t="str">
        <f t="shared" si="389"/>
        <v>○</v>
      </c>
      <c r="AU294" s="451" t="str">
        <f t="shared" si="389"/>
        <v>○</v>
      </c>
      <c r="AV294" s="451" t="str">
        <f t="shared" si="389"/>
        <v>○</v>
      </c>
      <c r="AW294" s="451" t="str">
        <f t="shared" si="389"/>
        <v>○</v>
      </c>
      <c r="AX294" s="451" t="str">
        <f t="shared" si="389"/>
        <v>○</v>
      </c>
      <c r="AY294" s="451" t="str">
        <f t="shared" si="389"/>
        <v>○</v>
      </c>
      <c r="AZ294" s="451" t="str">
        <f t="shared" si="389"/>
        <v>○</v>
      </c>
      <c r="BA294" s="451" t="str">
        <f t="shared" si="389"/>
        <v>○</v>
      </c>
      <c r="BB294" s="451" t="str">
        <f t="shared" si="389"/>
        <v>○</v>
      </c>
      <c r="BC294" s="451" t="str">
        <f t="shared" si="389"/>
        <v>○</v>
      </c>
      <c r="BD294" s="451" t="str">
        <f t="shared" si="389"/>
        <v>○</v>
      </c>
      <c r="BE294" s="451" t="str">
        <f t="shared" si="389"/>
        <v>○</v>
      </c>
      <c r="BF294" s="451" t="str">
        <f t="shared" si="389"/>
        <v>○</v>
      </c>
      <c r="BG294" s="451" t="str">
        <f t="shared" si="389"/>
        <v>○</v>
      </c>
      <c r="BH294" s="451" t="str">
        <f t="shared" si="389"/>
        <v>○</v>
      </c>
      <c r="BI294" s="451" t="str">
        <f t="shared" si="389"/>
        <v>○</v>
      </c>
      <c r="BJ294" s="451" t="str">
        <f t="shared" si="389"/>
        <v>○</v>
      </c>
      <c r="BK294" s="451" t="str">
        <f t="shared" si="389"/>
        <v>○</v>
      </c>
      <c r="BL294" s="451" t="str">
        <f t="shared" si="389"/>
        <v>○</v>
      </c>
      <c r="BM294" s="451" t="str">
        <f t="shared" si="389"/>
        <v>○</v>
      </c>
      <c r="BN294" s="451" t="str">
        <f t="shared" si="389"/>
        <v>○</v>
      </c>
      <c r="BO294" s="451" t="str">
        <f t="shared" si="389"/>
        <v>○</v>
      </c>
      <c r="BP294" s="451" t="str">
        <f t="shared" si="389"/>
        <v>○</v>
      </c>
      <c r="BQ294" s="451" t="str">
        <f t="shared" si="389"/>
        <v>○</v>
      </c>
      <c r="BR294" s="451" t="str">
        <f>IF(BR295="◇","◇",IF(BR299="▲","▲",IF(BR301="※","※",IF(BR302="※※","※※",IF(BR306="□","□",IF(BR307="□□","□□",IF(BR308="△","△",IF(BR303="☆","☆",IF(AND(BR281&gt;0,BR293&lt;&gt;7),"×","○")))))))))</f>
        <v>○</v>
      </c>
      <c r="BS294" s="451" t="str">
        <f>IF(BS295="◇","◇",IF(BS299="▲","▲",IF(BS301="※","※",IF(BS302="※※","※※",IF(BS306="□","□",IF(BS307="□□","□□",IF(BS308="△","△",IF(BS303="☆","☆",IF(AND(BS281&gt;0,BS293&lt;&gt;7),"×","○")))))))))</f>
        <v>○</v>
      </c>
      <c r="BT294" s="451" t="str">
        <f>IF(BT295="◇","◇",IF(BT299="▲","▲",IF(BT301="※","※",IF(BT302="※※","※※",IF(BT306="□","□",IF(BT307="□□","□□",IF(BT308="△","△",IF(BT303="☆","☆",IF(AND(BT281&gt;0,BT293&lt;&gt;7),"×","○")))))))))</f>
        <v>○</v>
      </c>
      <c r="BU294" s="451" t="str">
        <f>IF(BU295="◇","◇",IF(BU299="▲","▲",IF(BU301="※","※",IF(BU302="※※","※※",IF(BU306="□","□",IF(BU307="□□","□□",IF(BU308="△","△",IF(BU303="☆","☆",IF(AND(BU281&gt;0,BU293&lt;&gt;7),"×","○")))))))))</f>
        <v>○</v>
      </c>
      <c r="BV294" s="451" t="str">
        <f>IF(BV295="◇","◇",IF(BV299="▲","▲",IF(BV301="※","※",IF(BV302="※※","※※",IF(BV306="□","□",IF(BV307="□□","□□",IF(BV308="△","△",IF(BV303="☆","☆",IF(AND(BV281&gt;0,BV293&lt;&gt;7),"×","○")))))))))</f>
        <v>○</v>
      </c>
    </row>
    <row r="295" spans="4:74" hidden="1" outlineLevel="1">
      <c r="D295" s="338" t="s">
        <v>972</v>
      </c>
      <c r="E295" s="451" t="str">
        <f t="shared" ref="E295:AJ295" si="390">IF(AND(E288=1,E18=0),"◇","")</f>
        <v/>
      </c>
      <c r="F295" s="451" t="str">
        <f t="shared" si="390"/>
        <v/>
      </c>
      <c r="G295" s="451" t="str">
        <f t="shared" si="390"/>
        <v/>
      </c>
      <c r="H295" s="451" t="str">
        <f t="shared" si="390"/>
        <v/>
      </c>
      <c r="I295" s="451" t="str">
        <f t="shared" si="390"/>
        <v/>
      </c>
      <c r="J295" s="451" t="str">
        <f t="shared" si="390"/>
        <v/>
      </c>
      <c r="K295" s="451" t="str">
        <f t="shared" si="390"/>
        <v/>
      </c>
      <c r="L295" s="451" t="str">
        <f t="shared" si="390"/>
        <v/>
      </c>
      <c r="M295" s="451" t="str">
        <f t="shared" si="390"/>
        <v/>
      </c>
      <c r="N295" s="451" t="str">
        <f t="shared" si="390"/>
        <v/>
      </c>
      <c r="O295" s="451" t="str">
        <f t="shared" si="390"/>
        <v/>
      </c>
      <c r="P295" s="451" t="str">
        <f t="shared" si="390"/>
        <v/>
      </c>
      <c r="Q295" s="451" t="str">
        <f t="shared" si="390"/>
        <v/>
      </c>
      <c r="R295" s="451" t="str">
        <f t="shared" si="390"/>
        <v/>
      </c>
      <c r="S295" s="451" t="str">
        <f t="shared" si="390"/>
        <v/>
      </c>
      <c r="T295" s="451" t="str">
        <f t="shared" si="390"/>
        <v/>
      </c>
      <c r="U295" s="451" t="str">
        <f t="shared" si="390"/>
        <v/>
      </c>
      <c r="V295" s="451" t="str">
        <f t="shared" si="390"/>
        <v/>
      </c>
      <c r="W295" s="451" t="str">
        <f t="shared" si="390"/>
        <v/>
      </c>
      <c r="X295" s="451" t="str">
        <f t="shared" si="390"/>
        <v/>
      </c>
      <c r="Y295" s="451" t="str">
        <f t="shared" si="390"/>
        <v/>
      </c>
      <c r="Z295" s="451" t="str">
        <f t="shared" si="390"/>
        <v/>
      </c>
      <c r="AA295" s="451" t="str">
        <f t="shared" si="390"/>
        <v/>
      </c>
      <c r="AB295" s="451" t="str">
        <f t="shared" si="390"/>
        <v/>
      </c>
      <c r="AC295" s="451" t="str">
        <f t="shared" si="390"/>
        <v/>
      </c>
      <c r="AD295" s="451" t="str">
        <f t="shared" si="390"/>
        <v/>
      </c>
      <c r="AE295" s="451" t="str">
        <f t="shared" si="390"/>
        <v/>
      </c>
      <c r="AF295" s="451" t="str">
        <f t="shared" si="390"/>
        <v/>
      </c>
      <c r="AG295" s="451" t="str">
        <f t="shared" si="390"/>
        <v/>
      </c>
      <c r="AH295" s="451" t="str">
        <f t="shared" si="390"/>
        <v/>
      </c>
      <c r="AI295" s="451" t="str">
        <f t="shared" si="390"/>
        <v/>
      </c>
      <c r="AJ295" s="451" t="str">
        <f t="shared" si="390"/>
        <v/>
      </c>
      <c r="AK295" s="451" t="str">
        <f t="shared" ref="AK295:BP295" si="391">IF(AND(AK288=1,AK18=0),"◇","")</f>
        <v/>
      </c>
      <c r="AL295" s="451" t="str">
        <f t="shared" si="391"/>
        <v/>
      </c>
      <c r="AM295" s="451" t="str">
        <f t="shared" si="391"/>
        <v/>
      </c>
      <c r="AN295" s="451" t="str">
        <f t="shared" si="391"/>
        <v/>
      </c>
      <c r="AO295" s="451" t="str">
        <f t="shared" si="391"/>
        <v/>
      </c>
      <c r="AP295" s="451" t="str">
        <f t="shared" si="391"/>
        <v/>
      </c>
      <c r="AQ295" s="451" t="str">
        <f t="shared" si="391"/>
        <v/>
      </c>
      <c r="AR295" s="451" t="str">
        <f t="shared" si="391"/>
        <v/>
      </c>
      <c r="AS295" s="451" t="str">
        <f t="shared" si="391"/>
        <v/>
      </c>
      <c r="AT295" s="451" t="str">
        <f t="shared" si="391"/>
        <v/>
      </c>
      <c r="AU295" s="451" t="str">
        <f t="shared" si="391"/>
        <v/>
      </c>
      <c r="AV295" s="451" t="str">
        <f t="shared" si="391"/>
        <v/>
      </c>
      <c r="AW295" s="451" t="str">
        <f t="shared" si="391"/>
        <v/>
      </c>
      <c r="AX295" s="451" t="str">
        <f t="shared" si="391"/>
        <v/>
      </c>
      <c r="AY295" s="451" t="str">
        <f t="shared" si="391"/>
        <v/>
      </c>
      <c r="AZ295" s="451" t="str">
        <f t="shared" si="391"/>
        <v/>
      </c>
      <c r="BA295" s="451" t="str">
        <f t="shared" si="391"/>
        <v/>
      </c>
      <c r="BB295" s="451" t="str">
        <f t="shared" si="391"/>
        <v/>
      </c>
      <c r="BC295" s="451" t="str">
        <f t="shared" si="391"/>
        <v/>
      </c>
      <c r="BD295" s="451" t="str">
        <f t="shared" si="391"/>
        <v/>
      </c>
      <c r="BE295" s="451" t="str">
        <f t="shared" si="391"/>
        <v/>
      </c>
      <c r="BF295" s="451" t="str">
        <f t="shared" si="391"/>
        <v/>
      </c>
      <c r="BG295" s="451" t="str">
        <f t="shared" si="391"/>
        <v/>
      </c>
      <c r="BH295" s="451" t="str">
        <f t="shared" si="391"/>
        <v/>
      </c>
      <c r="BI295" s="451" t="str">
        <f t="shared" si="391"/>
        <v/>
      </c>
      <c r="BJ295" s="451" t="str">
        <f t="shared" si="391"/>
        <v/>
      </c>
      <c r="BK295" s="451" t="str">
        <f t="shared" si="391"/>
        <v/>
      </c>
      <c r="BL295" s="451" t="str">
        <f t="shared" si="391"/>
        <v/>
      </c>
      <c r="BM295" s="451" t="str">
        <f t="shared" si="391"/>
        <v/>
      </c>
      <c r="BN295" s="451" t="str">
        <f t="shared" si="391"/>
        <v/>
      </c>
      <c r="BO295" s="451" t="str">
        <f t="shared" si="391"/>
        <v/>
      </c>
      <c r="BP295" s="451" t="str">
        <f t="shared" si="391"/>
        <v/>
      </c>
      <c r="BQ295" s="451" t="str">
        <f t="shared" ref="BQ295:BV295" si="392">IF(AND(BQ288=1,BQ18=0),"◇","")</f>
        <v/>
      </c>
      <c r="BR295" s="451" t="str">
        <f t="shared" si="392"/>
        <v/>
      </c>
      <c r="BS295" s="451" t="str">
        <f t="shared" si="392"/>
        <v/>
      </c>
      <c r="BT295" s="451" t="str">
        <f t="shared" si="392"/>
        <v/>
      </c>
      <c r="BU295" s="451" t="str">
        <f t="shared" si="392"/>
        <v/>
      </c>
      <c r="BV295" s="451" t="str">
        <f t="shared" si="392"/>
        <v/>
      </c>
    </row>
    <row r="296" spans="4:74" hidden="1" outlineLevel="1">
      <c r="E296" s="451"/>
      <c r="F296" s="451"/>
      <c r="G296" s="451"/>
      <c r="H296" s="451"/>
      <c r="I296" s="451"/>
      <c r="J296" s="451"/>
      <c r="K296" s="451"/>
      <c r="L296" s="451"/>
      <c r="M296" s="451"/>
      <c r="N296" s="451"/>
      <c r="O296" s="451"/>
      <c r="P296" s="451"/>
      <c r="Q296" s="451"/>
      <c r="R296" s="451"/>
      <c r="S296" s="451"/>
      <c r="T296" s="451"/>
      <c r="U296" s="451"/>
      <c r="V296" s="451"/>
      <c r="W296" s="451"/>
      <c r="X296" s="451"/>
      <c r="Y296" s="451"/>
      <c r="Z296" s="451"/>
      <c r="AA296" s="451"/>
      <c r="AB296" s="451"/>
      <c r="AC296" s="451"/>
      <c r="AD296" s="451"/>
      <c r="AE296" s="451"/>
      <c r="AF296" s="451"/>
      <c r="AG296" s="451"/>
      <c r="AH296" s="451"/>
      <c r="AI296" s="451"/>
      <c r="AJ296" s="451"/>
      <c r="AK296" s="451"/>
      <c r="AL296" s="451"/>
      <c r="AM296" s="451"/>
      <c r="AN296" s="451"/>
      <c r="AO296" s="451"/>
      <c r="AP296" s="451"/>
      <c r="AQ296" s="451"/>
      <c r="AR296" s="451"/>
      <c r="AS296" s="451"/>
      <c r="AT296" s="451"/>
      <c r="AU296" s="451"/>
      <c r="AV296" s="451"/>
      <c r="AW296" s="451"/>
      <c r="AX296" s="451"/>
      <c r="AY296" s="451"/>
      <c r="AZ296" s="451"/>
      <c r="BA296" s="451"/>
      <c r="BB296" s="451"/>
      <c r="BC296" s="451"/>
      <c r="BD296" s="451"/>
      <c r="BE296" s="451"/>
      <c r="BF296" s="451"/>
      <c r="BG296" s="451"/>
      <c r="BH296" s="451"/>
      <c r="BI296" s="451"/>
      <c r="BJ296" s="451"/>
      <c r="BK296" s="451"/>
      <c r="BL296" s="451"/>
      <c r="BM296" s="451"/>
      <c r="BN296" s="451"/>
      <c r="BO296" s="451"/>
      <c r="BP296" s="451"/>
      <c r="BQ296" s="451"/>
      <c r="BR296" s="451"/>
      <c r="BS296" s="451"/>
      <c r="BT296" s="451"/>
      <c r="BU296" s="451"/>
      <c r="BV296" s="451"/>
    </row>
    <row r="297" spans="4:74" hidden="1" outlineLevel="1">
      <c r="E297" s="451"/>
      <c r="F297" s="451"/>
      <c r="G297" s="451"/>
      <c r="H297" s="451"/>
      <c r="I297" s="451"/>
      <c r="J297" s="451"/>
      <c r="K297" s="451"/>
      <c r="L297" s="451"/>
      <c r="M297" s="451"/>
      <c r="N297" s="451"/>
      <c r="O297" s="451"/>
      <c r="P297" s="451"/>
      <c r="Q297" s="451"/>
      <c r="R297" s="451"/>
      <c r="S297" s="451"/>
      <c r="T297" s="451"/>
      <c r="U297" s="451"/>
      <c r="V297" s="451"/>
      <c r="W297" s="451"/>
      <c r="X297" s="451"/>
      <c r="Y297" s="451"/>
      <c r="Z297" s="451"/>
      <c r="AA297" s="451"/>
      <c r="AB297" s="451"/>
      <c r="AC297" s="451"/>
      <c r="AD297" s="451"/>
      <c r="AE297" s="451"/>
      <c r="AF297" s="451"/>
      <c r="AG297" s="451"/>
      <c r="AH297" s="451"/>
      <c r="AI297" s="451"/>
      <c r="AJ297" s="451"/>
      <c r="AK297" s="451"/>
      <c r="AL297" s="451"/>
      <c r="AM297" s="451"/>
      <c r="AN297" s="451"/>
      <c r="AO297" s="451"/>
      <c r="AP297" s="451"/>
      <c r="AQ297" s="451"/>
      <c r="AR297" s="451"/>
      <c r="AS297" s="451"/>
      <c r="AT297" s="451"/>
      <c r="AU297" s="451"/>
      <c r="AV297" s="451"/>
      <c r="AW297" s="451"/>
      <c r="AX297" s="451"/>
      <c r="AY297" s="451"/>
      <c r="AZ297" s="451"/>
      <c r="BA297" s="451"/>
      <c r="BB297" s="451"/>
      <c r="BC297" s="451"/>
      <c r="BD297" s="451"/>
      <c r="BE297" s="451"/>
      <c r="BF297" s="451"/>
      <c r="BG297" s="451"/>
      <c r="BH297" s="451"/>
      <c r="BI297" s="451"/>
      <c r="BJ297" s="451"/>
      <c r="BK297" s="451"/>
      <c r="BL297" s="451"/>
      <c r="BM297" s="451"/>
      <c r="BN297" s="451"/>
      <c r="BO297" s="451"/>
      <c r="BP297" s="451"/>
      <c r="BQ297" s="451"/>
      <c r="BR297" s="451"/>
      <c r="BS297" s="451"/>
      <c r="BT297" s="451"/>
      <c r="BU297" s="451"/>
      <c r="BV297" s="451"/>
    </row>
    <row r="298" spans="4:74" hidden="1" outlineLevel="1">
      <c r="D298" s="435" t="s">
        <v>160</v>
      </c>
      <c r="E298" s="338">
        <f t="shared" ref="E298:AJ298" si="393">IF(OR(E31="",E31="-"),0,1)</f>
        <v>0</v>
      </c>
      <c r="F298" s="338">
        <f t="shared" si="393"/>
        <v>0</v>
      </c>
      <c r="G298" s="338">
        <f t="shared" si="393"/>
        <v>0</v>
      </c>
      <c r="H298" s="338">
        <f t="shared" si="393"/>
        <v>0</v>
      </c>
      <c r="I298" s="338">
        <f t="shared" si="393"/>
        <v>0</v>
      </c>
      <c r="J298" s="338">
        <f t="shared" si="393"/>
        <v>0</v>
      </c>
      <c r="K298" s="338">
        <f t="shared" si="393"/>
        <v>0</v>
      </c>
      <c r="L298" s="338">
        <f t="shared" si="393"/>
        <v>0</v>
      </c>
      <c r="M298" s="338">
        <f t="shared" si="393"/>
        <v>0</v>
      </c>
      <c r="N298" s="338">
        <f t="shared" si="393"/>
        <v>0</v>
      </c>
      <c r="O298" s="338">
        <f t="shared" si="393"/>
        <v>0</v>
      </c>
      <c r="P298" s="338">
        <f t="shared" si="393"/>
        <v>0</v>
      </c>
      <c r="Q298" s="338">
        <f t="shared" si="393"/>
        <v>0</v>
      </c>
      <c r="R298" s="338">
        <f t="shared" si="393"/>
        <v>0</v>
      </c>
      <c r="S298" s="338">
        <f t="shared" si="393"/>
        <v>0</v>
      </c>
      <c r="T298" s="338">
        <f t="shared" si="393"/>
        <v>0</v>
      </c>
      <c r="U298" s="338">
        <f t="shared" si="393"/>
        <v>0</v>
      </c>
      <c r="V298" s="338">
        <f t="shared" si="393"/>
        <v>0</v>
      </c>
      <c r="W298" s="338">
        <f t="shared" si="393"/>
        <v>0</v>
      </c>
      <c r="X298" s="338">
        <f t="shared" si="393"/>
        <v>0</v>
      </c>
      <c r="Y298" s="338">
        <f t="shared" si="393"/>
        <v>0</v>
      </c>
      <c r="Z298" s="338">
        <f t="shared" si="393"/>
        <v>0</v>
      </c>
      <c r="AA298" s="338">
        <f t="shared" si="393"/>
        <v>0</v>
      </c>
      <c r="AB298" s="338">
        <f t="shared" si="393"/>
        <v>0</v>
      </c>
      <c r="AC298" s="338">
        <f t="shared" si="393"/>
        <v>0</v>
      </c>
      <c r="AD298" s="338">
        <f t="shared" si="393"/>
        <v>0</v>
      </c>
      <c r="AE298" s="338">
        <f t="shared" si="393"/>
        <v>0</v>
      </c>
      <c r="AF298" s="338">
        <f t="shared" si="393"/>
        <v>0</v>
      </c>
      <c r="AG298" s="338">
        <f t="shared" si="393"/>
        <v>0</v>
      </c>
      <c r="AH298" s="338">
        <f t="shared" si="393"/>
        <v>0</v>
      </c>
      <c r="AI298" s="338">
        <f t="shared" si="393"/>
        <v>0</v>
      </c>
      <c r="AJ298" s="338">
        <f t="shared" si="393"/>
        <v>0</v>
      </c>
      <c r="AK298" s="338">
        <f t="shared" ref="AK298:BP298" si="394">IF(OR(AK31="",AK31="-"),0,1)</f>
        <v>0</v>
      </c>
      <c r="AL298" s="338">
        <f t="shared" si="394"/>
        <v>0</v>
      </c>
      <c r="AM298" s="338">
        <f t="shared" si="394"/>
        <v>0</v>
      </c>
      <c r="AN298" s="338">
        <f t="shared" si="394"/>
        <v>0</v>
      </c>
      <c r="AO298" s="338">
        <f t="shared" si="394"/>
        <v>0</v>
      </c>
      <c r="AP298" s="338">
        <f t="shared" si="394"/>
        <v>0</v>
      </c>
      <c r="AQ298" s="338">
        <f t="shared" si="394"/>
        <v>0</v>
      </c>
      <c r="AR298" s="338">
        <f t="shared" si="394"/>
        <v>0</v>
      </c>
      <c r="AS298" s="338">
        <f t="shared" si="394"/>
        <v>0</v>
      </c>
      <c r="AT298" s="338">
        <f t="shared" si="394"/>
        <v>0</v>
      </c>
      <c r="AU298" s="338">
        <f t="shared" si="394"/>
        <v>0</v>
      </c>
      <c r="AV298" s="338">
        <f t="shared" si="394"/>
        <v>0</v>
      </c>
      <c r="AW298" s="338">
        <f t="shared" si="394"/>
        <v>0</v>
      </c>
      <c r="AX298" s="338">
        <f t="shared" si="394"/>
        <v>0</v>
      </c>
      <c r="AY298" s="338">
        <f t="shared" si="394"/>
        <v>0</v>
      </c>
      <c r="AZ298" s="338">
        <f t="shared" si="394"/>
        <v>0</v>
      </c>
      <c r="BA298" s="338">
        <f t="shared" si="394"/>
        <v>0</v>
      </c>
      <c r="BB298" s="338">
        <f t="shared" si="394"/>
        <v>0</v>
      </c>
      <c r="BC298" s="338">
        <f t="shared" si="394"/>
        <v>0</v>
      </c>
      <c r="BD298" s="338">
        <f t="shared" si="394"/>
        <v>0</v>
      </c>
      <c r="BE298" s="338">
        <f t="shared" si="394"/>
        <v>0</v>
      </c>
      <c r="BF298" s="338">
        <f t="shared" si="394"/>
        <v>0</v>
      </c>
      <c r="BG298" s="338">
        <f t="shared" si="394"/>
        <v>0</v>
      </c>
      <c r="BH298" s="338">
        <f t="shared" si="394"/>
        <v>0</v>
      </c>
      <c r="BI298" s="338">
        <f t="shared" si="394"/>
        <v>0</v>
      </c>
      <c r="BJ298" s="338">
        <f t="shared" si="394"/>
        <v>0</v>
      </c>
      <c r="BK298" s="338">
        <f t="shared" si="394"/>
        <v>0</v>
      </c>
      <c r="BL298" s="338">
        <f t="shared" si="394"/>
        <v>0</v>
      </c>
      <c r="BM298" s="338">
        <f t="shared" si="394"/>
        <v>0</v>
      </c>
      <c r="BN298" s="338">
        <f t="shared" si="394"/>
        <v>0</v>
      </c>
      <c r="BO298" s="338">
        <f t="shared" si="394"/>
        <v>0</v>
      </c>
      <c r="BP298" s="338">
        <f t="shared" si="394"/>
        <v>0</v>
      </c>
      <c r="BQ298" s="338">
        <f t="shared" ref="BQ298:BV298" si="395">IF(OR(BQ31="",BQ31="-"),0,1)</f>
        <v>0</v>
      </c>
      <c r="BR298" s="338">
        <f t="shared" si="395"/>
        <v>0</v>
      </c>
      <c r="BS298" s="338">
        <f t="shared" si="395"/>
        <v>0</v>
      </c>
      <c r="BT298" s="338">
        <f t="shared" si="395"/>
        <v>0</v>
      </c>
      <c r="BU298" s="338">
        <f t="shared" si="395"/>
        <v>0</v>
      </c>
      <c r="BV298" s="338">
        <f t="shared" si="395"/>
        <v>0</v>
      </c>
    </row>
    <row r="299" spans="4:74" hidden="1" outlineLevel="1">
      <c r="D299" s="338" t="s">
        <v>951</v>
      </c>
      <c r="E299" s="451" t="str">
        <f>IF(AND(OR(E286=0,E286=1),E298=1),"▲","○")</f>
        <v>○</v>
      </c>
      <c r="F299" s="451" t="str">
        <f t="shared" ref="F299:BQ299" si="396">IF(AND(OR(F286=0,F286=1),F298=1),"▲","○")</f>
        <v>○</v>
      </c>
      <c r="G299" s="451" t="str">
        <f t="shared" si="396"/>
        <v>○</v>
      </c>
      <c r="H299" s="451" t="str">
        <f t="shared" si="396"/>
        <v>○</v>
      </c>
      <c r="I299" s="451" t="str">
        <f t="shared" si="396"/>
        <v>○</v>
      </c>
      <c r="J299" s="451" t="str">
        <f t="shared" si="396"/>
        <v>○</v>
      </c>
      <c r="K299" s="451" t="str">
        <f t="shared" si="396"/>
        <v>○</v>
      </c>
      <c r="L299" s="451" t="str">
        <f t="shared" si="396"/>
        <v>○</v>
      </c>
      <c r="M299" s="451" t="str">
        <f t="shared" si="396"/>
        <v>○</v>
      </c>
      <c r="N299" s="451" t="str">
        <f t="shared" si="396"/>
        <v>○</v>
      </c>
      <c r="O299" s="451" t="str">
        <f t="shared" si="396"/>
        <v>○</v>
      </c>
      <c r="P299" s="451" t="str">
        <f t="shared" si="396"/>
        <v>○</v>
      </c>
      <c r="Q299" s="451" t="str">
        <f t="shared" si="396"/>
        <v>○</v>
      </c>
      <c r="R299" s="451" t="str">
        <f t="shared" si="396"/>
        <v>○</v>
      </c>
      <c r="S299" s="451" t="str">
        <f t="shared" si="396"/>
        <v>○</v>
      </c>
      <c r="T299" s="451" t="str">
        <f t="shared" si="396"/>
        <v>○</v>
      </c>
      <c r="U299" s="451" t="str">
        <f t="shared" si="396"/>
        <v>○</v>
      </c>
      <c r="V299" s="451" t="str">
        <f t="shared" si="396"/>
        <v>○</v>
      </c>
      <c r="W299" s="451" t="str">
        <f t="shared" si="396"/>
        <v>○</v>
      </c>
      <c r="X299" s="451" t="str">
        <f t="shared" si="396"/>
        <v>○</v>
      </c>
      <c r="Y299" s="451" t="str">
        <f t="shared" si="396"/>
        <v>○</v>
      </c>
      <c r="Z299" s="451" t="str">
        <f t="shared" si="396"/>
        <v>○</v>
      </c>
      <c r="AA299" s="451" t="str">
        <f t="shared" si="396"/>
        <v>○</v>
      </c>
      <c r="AB299" s="451" t="str">
        <f t="shared" si="396"/>
        <v>○</v>
      </c>
      <c r="AC299" s="451" t="str">
        <f t="shared" si="396"/>
        <v>○</v>
      </c>
      <c r="AD299" s="451" t="str">
        <f t="shared" si="396"/>
        <v>○</v>
      </c>
      <c r="AE299" s="451" t="str">
        <f t="shared" si="396"/>
        <v>○</v>
      </c>
      <c r="AF299" s="451" t="str">
        <f t="shared" si="396"/>
        <v>○</v>
      </c>
      <c r="AG299" s="451" t="str">
        <f t="shared" si="396"/>
        <v>○</v>
      </c>
      <c r="AH299" s="451" t="str">
        <f t="shared" si="396"/>
        <v>○</v>
      </c>
      <c r="AI299" s="451" t="str">
        <f t="shared" si="396"/>
        <v>○</v>
      </c>
      <c r="AJ299" s="451" t="str">
        <f t="shared" si="396"/>
        <v>○</v>
      </c>
      <c r="AK299" s="451" t="str">
        <f t="shared" si="396"/>
        <v>○</v>
      </c>
      <c r="AL299" s="451" t="str">
        <f t="shared" si="396"/>
        <v>○</v>
      </c>
      <c r="AM299" s="451" t="str">
        <f t="shared" si="396"/>
        <v>○</v>
      </c>
      <c r="AN299" s="451" t="str">
        <f t="shared" si="396"/>
        <v>○</v>
      </c>
      <c r="AO299" s="451" t="str">
        <f t="shared" si="396"/>
        <v>○</v>
      </c>
      <c r="AP299" s="451" t="str">
        <f t="shared" si="396"/>
        <v>○</v>
      </c>
      <c r="AQ299" s="451" t="str">
        <f t="shared" si="396"/>
        <v>○</v>
      </c>
      <c r="AR299" s="451" t="str">
        <f t="shared" si="396"/>
        <v>○</v>
      </c>
      <c r="AS299" s="451" t="str">
        <f t="shared" si="396"/>
        <v>○</v>
      </c>
      <c r="AT299" s="451" t="str">
        <f t="shared" si="396"/>
        <v>○</v>
      </c>
      <c r="AU299" s="451" t="str">
        <f t="shared" si="396"/>
        <v>○</v>
      </c>
      <c r="AV299" s="451" t="str">
        <f t="shared" si="396"/>
        <v>○</v>
      </c>
      <c r="AW299" s="451" t="str">
        <f t="shared" si="396"/>
        <v>○</v>
      </c>
      <c r="AX299" s="451" t="str">
        <f t="shared" si="396"/>
        <v>○</v>
      </c>
      <c r="AY299" s="451" t="str">
        <f t="shared" si="396"/>
        <v>○</v>
      </c>
      <c r="AZ299" s="451" t="str">
        <f t="shared" si="396"/>
        <v>○</v>
      </c>
      <c r="BA299" s="451" t="str">
        <f t="shared" si="396"/>
        <v>○</v>
      </c>
      <c r="BB299" s="451" t="str">
        <f t="shared" si="396"/>
        <v>○</v>
      </c>
      <c r="BC299" s="451" t="str">
        <f t="shared" si="396"/>
        <v>○</v>
      </c>
      <c r="BD299" s="451" t="str">
        <f t="shared" si="396"/>
        <v>○</v>
      </c>
      <c r="BE299" s="451" t="str">
        <f t="shared" si="396"/>
        <v>○</v>
      </c>
      <c r="BF299" s="451" t="str">
        <f t="shared" si="396"/>
        <v>○</v>
      </c>
      <c r="BG299" s="451" t="str">
        <f t="shared" si="396"/>
        <v>○</v>
      </c>
      <c r="BH299" s="451" t="str">
        <f t="shared" si="396"/>
        <v>○</v>
      </c>
      <c r="BI299" s="451" t="str">
        <f t="shared" si="396"/>
        <v>○</v>
      </c>
      <c r="BJ299" s="451" t="str">
        <f t="shared" si="396"/>
        <v>○</v>
      </c>
      <c r="BK299" s="451" t="str">
        <f t="shared" si="396"/>
        <v>○</v>
      </c>
      <c r="BL299" s="451" t="str">
        <f t="shared" si="396"/>
        <v>○</v>
      </c>
      <c r="BM299" s="451" t="str">
        <f t="shared" si="396"/>
        <v>○</v>
      </c>
      <c r="BN299" s="451" t="str">
        <f t="shared" si="396"/>
        <v>○</v>
      </c>
      <c r="BO299" s="451" t="str">
        <f t="shared" si="396"/>
        <v>○</v>
      </c>
      <c r="BP299" s="451" t="str">
        <f t="shared" si="396"/>
        <v>○</v>
      </c>
      <c r="BQ299" s="451" t="str">
        <f t="shared" si="396"/>
        <v>○</v>
      </c>
      <c r="BR299" s="451" t="str">
        <f>IF(AND(OR(BR286=0,BR286=1),BR298=1),"▲","○")</f>
        <v>○</v>
      </c>
      <c r="BS299" s="451" t="str">
        <f>IF(AND(OR(BS286=0,BS286=1),BS298=1),"▲","○")</f>
        <v>○</v>
      </c>
      <c r="BT299" s="451" t="str">
        <f>IF(AND(OR(BT286=0,BT286=1),BT298=1),"▲","○")</f>
        <v>○</v>
      </c>
      <c r="BU299" s="451" t="str">
        <f>IF(AND(OR(BU286=0,BU286=1),BU298=1),"▲","○")</f>
        <v>○</v>
      </c>
      <c r="BV299" s="451" t="str">
        <f>IF(AND(OR(BV286=0,BV286=1),BV298=1),"▲","○")</f>
        <v>○</v>
      </c>
    </row>
    <row r="300" spans="4:74" hidden="1" outlineLevel="1">
      <c r="D300" s="338" t="s">
        <v>178</v>
      </c>
      <c r="E300" s="338">
        <f t="shared" ref="E300:AJ300" si="397">IF(OR(E40="",E40="-",E40="2.バイオマス非対象電源"),1,0)</f>
        <v>1</v>
      </c>
      <c r="F300" s="338">
        <f t="shared" si="397"/>
        <v>1</v>
      </c>
      <c r="G300" s="338">
        <f t="shared" si="397"/>
        <v>1</v>
      </c>
      <c r="H300" s="338">
        <f t="shared" si="397"/>
        <v>1</v>
      </c>
      <c r="I300" s="338">
        <f t="shared" si="397"/>
        <v>1</v>
      </c>
      <c r="J300" s="338">
        <f t="shared" si="397"/>
        <v>1</v>
      </c>
      <c r="K300" s="338">
        <f t="shared" si="397"/>
        <v>1</v>
      </c>
      <c r="L300" s="338">
        <f t="shared" si="397"/>
        <v>1</v>
      </c>
      <c r="M300" s="338">
        <f t="shared" si="397"/>
        <v>1</v>
      </c>
      <c r="N300" s="338">
        <f t="shared" si="397"/>
        <v>1</v>
      </c>
      <c r="O300" s="338">
        <f t="shared" si="397"/>
        <v>1</v>
      </c>
      <c r="P300" s="338">
        <f t="shared" si="397"/>
        <v>1</v>
      </c>
      <c r="Q300" s="338">
        <f t="shared" si="397"/>
        <v>1</v>
      </c>
      <c r="R300" s="338">
        <f t="shared" si="397"/>
        <v>1</v>
      </c>
      <c r="S300" s="338">
        <f t="shared" si="397"/>
        <v>1</v>
      </c>
      <c r="T300" s="338">
        <f t="shared" si="397"/>
        <v>1</v>
      </c>
      <c r="U300" s="338">
        <f t="shared" si="397"/>
        <v>1</v>
      </c>
      <c r="V300" s="338">
        <f t="shared" si="397"/>
        <v>1</v>
      </c>
      <c r="W300" s="338">
        <f t="shared" si="397"/>
        <v>1</v>
      </c>
      <c r="X300" s="338">
        <f t="shared" si="397"/>
        <v>1</v>
      </c>
      <c r="Y300" s="338">
        <f t="shared" si="397"/>
        <v>1</v>
      </c>
      <c r="Z300" s="338">
        <f t="shared" si="397"/>
        <v>1</v>
      </c>
      <c r="AA300" s="338">
        <f t="shared" si="397"/>
        <v>1</v>
      </c>
      <c r="AB300" s="338">
        <f t="shared" si="397"/>
        <v>1</v>
      </c>
      <c r="AC300" s="338">
        <f t="shared" si="397"/>
        <v>1</v>
      </c>
      <c r="AD300" s="338">
        <f t="shared" si="397"/>
        <v>1</v>
      </c>
      <c r="AE300" s="338">
        <f t="shared" si="397"/>
        <v>1</v>
      </c>
      <c r="AF300" s="338">
        <f t="shared" si="397"/>
        <v>1</v>
      </c>
      <c r="AG300" s="338">
        <f t="shared" si="397"/>
        <v>1</v>
      </c>
      <c r="AH300" s="338">
        <f t="shared" si="397"/>
        <v>1</v>
      </c>
      <c r="AI300" s="338">
        <f t="shared" si="397"/>
        <v>1</v>
      </c>
      <c r="AJ300" s="338">
        <f t="shared" si="397"/>
        <v>1</v>
      </c>
      <c r="AK300" s="338">
        <f t="shared" ref="AK300:BP300" si="398">IF(OR(AK40="",AK40="-",AK40="2.バイオマス非対象電源"),1,0)</f>
        <v>1</v>
      </c>
      <c r="AL300" s="338">
        <f t="shared" si="398"/>
        <v>1</v>
      </c>
      <c r="AM300" s="338">
        <f t="shared" si="398"/>
        <v>1</v>
      </c>
      <c r="AN300" s="338">
        <f t="shared" si="398"/>
        <v>1</v>
      </c>
      <c r="AO300" s="338">
        <f t="shared" si="398"/>
        <v>1</v>
      </c>
      <c r="AP300" s="338">
        <f t="shared" si="398"/>
        <v>1</v>
      </c>
      <c r="AQ300" s="338">
        <f t="shared" si="398"/>
        <v>1</v>
      </c>
      <c r="AR300" s="338">
        <f t="shared" si="398"/>
        <v>1</v>
      </c>
      <c r="AS300" s="338">
        <f t="shared" si="398"/>
        <v>1</v>
      </c>
      <c r="AT300" s="338">
        <f t="shared" si="398"/>
        <v>1</v>
      </c>
      <c r="AU300" s="338">
        <f t="shared" si="398"/>
        <v>1</v>
      </c>
      <c r="AV300" s="338">
        <f t="shared" si="398"/>
        <v>1</v>
      </c>
      <c r="AW300" s="338">
        <f t="shared" si="398"/>
        <v>1</v>
      </c>
      <c r="AX300" s="338">
        <f t="shared" si="398"/>
        <v>1</v>
      </c>
      <c r="AY300" s="338">
        <f t="shared" si="398"/>
        <v>1</v>
      </c>
      <c r="AZ300" s="338">
        <f t="shared" si="398"/>
        <v>1</v>
      </c>
      <c r="BA300" s="338">
        <f t="shared" si="398"/>
        <v>1</v>
      </c>
      <c r="BB300" s="338">
        <f t="shared" si="398"/>
        <v>1</v>
      </c>
      <c r="BC300" s="338">
        <f t="shared" si="398"/>
        <v>1</v>
      </c>
      <c r="BD300" s="338">
        <f t="shared" si="398"/>
        <v>1</v>
      </c>
      <c r="BE300" s="338">
        <f t="shared" si="398"/>
        <v>1</v>
      </c>
      <c r="BF300" s="338">
        <f t="shared" si="398"/>
        <v>1</v>
      </c>
      <c r="BG300" s="338">
        <f t="shared" si="398"/>
        <v>1</v>
      </c>
      <c r="BH300" s="338">
        <f t="shared" si="398"/>
        <v>1</v>
      </c>
      <c r="BI300" s="338">
        <f t="shared" si="398"/>
        <v>1</v>
      </c>
      <c r="BJ300" s="338">
        <f t="shared" si="398"/>
        <v>1</v>
      </c>
      <c r="BK300" s="338">
        <f t="shared" si="398"/>
        <v>1</v>
      </c>
      <c r="BL300" s="338">
        <f t="shared" si="398"/>
        <v>1</v>
      </c>
      <c r="BM300" s="338">
        <f t="shared" si="398"/>
        <v>1</v>
      </c>
      <c r="BN300" s="338">
        <f t="shared" si="398"/>
        <v>1</v>
      </c>
      <c r="BO300" s="338">
        <f t="shared" si="398"/>
        <v>1</v>
      </c>
      <c r="BP300" s="338">
        <f t="shared" si="398"/>
        <v>1</v>
      </c>
      <c r="BQ300" s="338">
        <f t="shared" ref="BQ300:BV300" si="399">IF(OR(BQ40="",BQ40="-",BQ40="2.バイオマス非対象電源"),1,0)</f>
        <v>1</v>
      </c>
      <c r="BR300" s="338">
        <f t="shared" si="399"/>
        <v>1</v>
      </c>
      <c r="BS300" s="338">
        <f t="shared" si="399"/>
        <v>1</v>
      </c>
      <c r="BT300" s="338">
        <f t="shared" si="399"/>
        <v>1</v>
      </c>
      <c r="BU300" s="338">
        <f t="shared" si="399"/>
        <v>1</v>
      </c>
      <c r="BV300" s="338">
        <f t="shared" si="399"/>
        <v>1</v>
      </c>
    </row>
    <row r="301" spans="4:74" hidden="1" outlineLevel="1">
      <c r="D301" s="338" t="s">
        <v>952</v>
      </c>
      <c r="E301" s="451" t="str">
        <f>IF(AND(E291=1,E300=1),"※","○")</f>
        <v>○</v>
      </c>
      <c r="F301" s="451" t="str">
        <f t="shared" ref="F301:BQ301" si="400">IF(AND(F291=1,F300=1),"※","○")</f>
        <v>○</v>
      </c>
      <c r="G301" s="451" t="str">
        <f t="shared" si="400"/>
        <v>○</v>
      </c>
      <c r="H301" s="451" t="str">
        <f t="shared" si="400"/>
        <v>○</v>
      </c>
      <c r="I301" s="451" t="str">
        <f t="shared" si="400"/>
        <v>○</v>
      </c>
      <c r="J301" s="451" t="str">
        <f t="shared" si="400"/>
        <v>○</v>
      </c>
      <c r="K301" s="451" t="str">
        <f t="shared" si="400"/>
        <v>○</v>
      </c>
      <c r="L301" s="451" t="str">
        <f t="shared" si="400"/>
        <v>○</v>
      </c>
      <c r="M301" s="451" t="str">
        <f t="shared" si="400"/>
        <v>○</v>
      </c>
      <c r="N301" s="451" t="str">
        <f t="shared" si="400"/>
        <v>○</v>
      </c>
      <c r="O301" s="451" t="str">
        <f t="shared" si="400"/>
        <v>○</v>
      </c>
      <c r="P301" s="451" t="str">
        <f t="shared" si="400"/>
        <v>○</v>
      </c>
      <c r="Q301" s="451" t="str">
        <f t="shared" si="400"/>
        <v>○</v>
      </c>
      <c r="R301" s="451" t="str">
        <f t="shared" si="400"/>
        <v>○</v>
      </c>
      <c r="S301" s="451" t="str">
        <f t="shared" si="400"/>
        <v>○</v>
      </c>
      <c r="T301" s="451" t="str">
        <f t="shared" si="400"/>
        <v>○</v>
      </c>
      <c r="U301" s="451" t="str">
        <f t="shared" si="400"/>
        <v>○</v>
      </c>
      <c r="V301" s="451" t="str">
        <f t="shared" si="400"/>
        <v>○</v>
      </c>
      <c r="W301" s="451" t="str">
        <f t="shared" si="400"/>
        <v>○</v>
      </c>
      <c r="X301" s="451" t="str">
        <f t="shared" si="400"/>
        <v>○</v>
      </c>
      <c r="Y301" s="451" t="str">
        <f t="shared" si="400"/>
        <v>○</v>
      </c>
      <c r="Z301" s="451" t="str">
        <f t="shared" si="400"/>
        <v>○</v>
      </c>
      <c r="AA301" s="451" t="str">
        <f t="shared" si="400"/>
        <v>○</v>
      </c>
      <c r="AB301" s="451" t="str">
        <f t="shared" si="400"/>
        <v>○</v>
      </c>
      <c r="AC301" s="451" t="str">
        <f t="shared" si="400"/>
        <v>○</v>
      </c>
      <c r="AD301" s="451" t="str">
        <f t="shared" si="400"/>
        <v>○</v>
      </c>
      <c r="AE301" s="451" t="str">
        <f t="shared" si="400"/>
        <v>○</v>
      </c>
      <c r="AF301" s="451" t="str">
        <f t="shared" si="400"/>
        <v>○</v>
      </c>
      <c r="AG301" s="451" t="str">
        <f t="shared" si="400"/>
        <v>○</v>
      </c>
      <c r="AH301" s="451" t="str">
        <f t="shared" si="400"/>
        <v>○</v>
      </c>
      <c r="AI301" s="451" t="str">
        <f t="shared" si="400"/>
        <v>○</v>
      </c>
      <c r="AJ301" s="451" t="str">
        <f t="shared" si="400"/>
        <v>○</v>
      </c>
      <c r="AK301" s="451" t="str">
        <f t="shared" si="400"/>
        <v>○</v>
      </c>
      <c r="AL301" s="451" t="str">
        <f t="shared" si="400"/>
        <v>○</v>
      </c>
      <c r="AM301" s="451" t="str">
        <f t="shared" si="400"/>
        <v>○</v>
      </c>
      <c r="AN301" s="451" t="str">
        <f t="shared" si="400"/>
        <v>○</v>
      </c>
      <c r="AO301" s="451" t="str">
        <f t="shared" si="400"/>
        <v>○</v>
      </c>
      <c r="AP301" s="451" t="str">
        <f t="shared" si="400"/>
        <v>○</v>
      </c>
      <c r="AQ301" s="451" t="str">
        <f t="shared" si="400"/>
        <v>○</v>
      </c>
      <c r="AR301" s="451" t="str">
        <f t="shared" si="400"/>
        <v>○</v>
      </c>
      <c r="AS301" s="451" t="str">
        <f t="shared" si="400"/>
        <v>○</v>
      </c>
      <c r="AT301" s="451" t="str">
        <f t="shared" si="400"/>
        <v>○</v>
      </c>
      <c r="AU301" s="451" t="str">
        <f t="shared" si="400"/>
        <v>○</v>
      </c>
      <c r="AV301" s="451" t="str">
        <f t="shared" si="400"/>
        <v>○</v>
      </c>
      <c r="AW301" s="451" t="str">
        <f t="shared" si="400"/>
        <v>○</v>
      </c>
      <c r="AX301" s="451" t="str">
        <f t="shared" si="400"/>
        <v>○</v>
      </c>
      <c r="AY301" s="451" t="str">
        <f t="shared" si="400"/>
        <v>○</v>
      </c>
      <c r="AZ301" s="451" t="str">
        <f t="shared" si="400"/>
        <v>○</v>
      </c>
      <c r="BA301" s="451" t="str">
        <f t="shared" si="400"/>
        <v>○</v>
      </c>
      <c r="BB301" s="451" t="str">
        <f t="shared" si="400"/>
        <v>○</v>
      </c>
      <c r="BC301" s="451" t="str">
        <f t="shared" si="400"/>
        <v>○</v>
      </c>
      <c r="BD301" s="451" t="str">
        <f t="shared" si="400"/>
        <v>○</v>
      </c>
      <c r="BE301" s="451" t="str">
        <f t="shared" si="400"/>
        <v>○</v>
      </c>
      <c r="BF301" s="451" t="str">
        <f t="shared" si="400"/>
        <v>○</v>
      </c>
      <c r="BG301" s="451" t="str">
        <f t="shared" si="400"/>
        <v>○</v>
      </c>
      <c r="BH301" s="451" t="str">
        <f t="shared" si="400"/>
        <v>○</v>
      </c>
      <c r="BI301" s="451" t="str">
        <f t="shared" si="400"/>
        <v>○</v>
      </c>
      <c r="BJ301" s="451" t="str">
        <f t="shared" si="400"/>
        <v>○</v>
      </c>
      <c r="BK301" s="451" t="str">
        <f t="shared" si="400"/>
        <v>○</v>
      </c>
      <c r="BL301" s="451" t="str">
        <f t="shared" si="400"/>
        <v>○</v>
      </c>
      <c r="BM301" s="451" t="str">
        <f t="shared" si="400"/>
        <v>○</v>
      </c>
      <c r="BN301" s="451" t="str">
        <f t="shared" si="400"/>
        <v>○</v>
      </c>
      <c r="BO301" s="451" t="str">
        <f t="shared" si="400"/>
        <v>○</v>
      </c>
      <c r="BP301" s="451" t="str">
        <f t="shared" si="400"/>
        <v>○</v>
      </c>
      <c r="BQ301" s="451" t="str">
        <f t="shared" si="400"/>
        <v>○</v>
      </c>
      <c r="BR301" s="451" t="str">
        <f>IF(AND(BR291=1,BR300=1),"※","○")</f>
        <v>○</v>
      </c>
      <c r="BS301" s="451" t="str">
        <f>IF(AND(BS291=1,BS300=1),"※","○")</f>
        <v>○</v>
      </c>
      <c r="BT301" s="451" t="str">
        <f>IF(AND(BT291=1,BT300=1),"※","○")</f>
        <v>○</v>
      </c>
      <c r="BU301" s="451" t="str">
        <f>IF(AND(BU291=1,BU300=1),"※","○")</f>
        <v>○</v>
      </c>
      <c r="BV301" s="451" t="str">
        <f>IF(AND(BV291=1,BV300=1),"※","○")</f>
        <v>○</v>
      </c>
    </row>
    <row r="302" spans="4:74" hidden="1" outlineLevel="1">
      <c r="D302" s="338" t="s">
        <v>953</v>
      </c>
      <c r="E302" s="451" t="str">
        <f>IF(AND(E292=1,E300=1),"※※","○")</f>
        <v>○</v>
      </c>
      <c r="F302" s="451" t="str">
        <f t="shared" ref="F302:BQ302" si="401">IF(AND(F292=1,F300=1),"※※","○")</f>
        <v>○</v>
      </c>
      <c r="G302" s="451" t="str">
        <f t="shared" si="401"/>
        <v>○</v>
      </c>
      <c r="H302" s="451" t="str">
        <f t="shared" si="401"/>
        <v>○</v>
      </c>
      <c r="I302" s="451" t="str">
        <f t="shared" si="401"/>
        <v>○</v>
      </c>
      <c r="J302" s="451" t="str">
        <f t="shared" si="401"/>
        <v>○</v>
      </c>
      <c r="K302" s="451" t="str">
        <f t="shared" si="401"/>
        <v>○</v>
      </c>
      <c r="L302" s="451" t="str">
        <f t="shared" si="401"/>
        <v>○</v>
      </c>
      <c r="M302" s="451" t="str">
        <f t="shared" si="401"/>
        <v>○</v>
      </c>
      <c r="N302" s="451" t="str">
        <f t="shared" si="401"/>
        <v>○</v>
      </c>
      <c r="O302" s="451" t="str">
        <f t="shared" si="401"/>
        <v>○</v>
      </c>
      <c r="P302" s="451" t="str">
        <f t="shared" si="401"/>
        <v>○</v>
      </c>
      <c r="Q302" s="451" t="str">
        <f t="shared" si="401"/>
        <v>○</v>
      </c>
      <c r="R302" s="451" t="str">
        <f t="shared" si="401"/>
        <v>○</v>
      </c>
      <c r="S302" s="451" t="str">
        <f t="shared" si="401"/>
        <v>○</v>
      </c>
      <c r="T302" s="451" t="str">
        <f t="shared" si="401"/>
        <v>○</v>
      </c>
      <c r="U302" s="451" t="str">
        <f t="shared" si="401"/>
        <v>○</v>
      </c>
      <c r="V302" s="451" t="str">
        <f t="shared" si="401"/>
        <v>○</v>
      </c>
      <c r="W302" s="451" t="str">
        <f t="shared" si="401"/>
        <v>○</v>
      </c>
      <c r="X302" s="451" t="str">
        <f t="shared" si="401"/>
        <v>○</v>
      </c>
      <c r="Y302" s="451" t="str">
        <f t="shared" si="401"/>
        <v>○</v>
      </c>
      <c r="Z302" s="451" t="str">
        <f t="shared" si="401"/>
        <v>○</v>
      </c>
      <c r="AA302" s="451" t="str">
        <f t="shared" si="401"/>
        <v>○</v>
      </c>
      <c r="AB302" s="451" t="str">
        <f t="shared" si="401"/>
        <v>○</v>
      </c>
      <c r="AC302" s="451" t="str">
        <f t="shared" si="401"/>
        <v>○</v>
      </c>
      <c r="AD302" s="451" t="str">
        <f t="shared" si="401"/>
        <v>○</v>
      </c>
      <c r="AE302" s="451" t="str">
        <f t="shared" si="401"/>
        <v>○</v>
      </c>
      <c r="AF302" s="451" t="str">
        <f t="shared" si="401"/>
        <v>○</v>
      </c>
      <c r="AG302" s="451" t="str">
        <f t="shared" si="401"/>
        <v>○</v>
      </c>
      <c r="AH302" s="451" t="str">
        <f t="shared" si="401"/>
        <v>○</v>
      </c>
      <c r="AI302" s="451" t="str">
        <f t="shared" si="401"/>
        <v>○</v>
      </c>
      <c r="AJ302" s="451" t="str">
        <f t="shared" si="401"/>
        <v>○</v>
      </c>
      <c r="AK302" s="451" t="str">
        <f t="shared" si="401"/>
        <v>○</v>
      </c>
      <c r="AL302" s="451" t="str">
        <f t="shared" si="401"/>
        <v>○</v>
      </c>
      <c r="AM302" s="451" t="str">
        <f t="shared" si="401"/>
        <v>○</v>
      </c>
      <c r="AN302" s="451" t="str">
        <f t="shared" si="401"/>
        <v>○</v>
      </c>
      <c r="AO302" s="451" t="str">
        <f t="shared" si="401"/>
        <v>○</v>
      </c>
      <c r="AP302" s="451" t="str">
        <f t="shared" si="401"/>
        <v>○</v>
      </c>
      <c r="AQ302" s="451" t="str">
        <f t="shared" si="401"/>
        <v>○</v>
      </c>
      <c r="AR302" s="451" t="str">
        <f t="shared" si="401"/>
        <v>○</v>
      </c>
      <c r="AS302" s="451" t="str">
        <f t="shared" si="401"/>
        <v>○</v>
      </c>
      <c r="AT302" s="451" t="str">
        <f t="shared" si="401"/>
        <v>○</v>
      </c>
      <c r="AU302" s="451" t="str">
        <f t="shared" si="401"/>
        <v>○</v>
      </c>
      <c r="AV302" s="451" t="str">
        <f t="shared" si="401"/>
        <v>○</v>
      </c>
      <c r="AW302" s="451" t="str">
        <f t="shared" si="401"/>
        <v>○</v>
      </c>
      <c r="AX302" s="451" t="str">
        <f t="shared" si="401"/>
        <v>○</v>
      </c>
      <c r="AY302" s="451" t="str">
        <f t="shared" si="401"/>
        <v>○</v>
      </c>
      <c r="AZ302" s="451" t="str">
        <f t="shared" si="401"/>
        <v>○</v>
      </c>
      <c r="BA302" s="451" t="str">
        <f t="shared" si="401"/>
        <v>○</v>
      </c>
      <c r="BB302" s="451" t="str">
        <f t="shared" si="401"/>
        <v>○</v>
      </c>
      <c r="BC302" s="451" t="str">
        <f t="shared" si="401"/>
        <v>○</v>
      </c>
      <c r="BD302" s="451" t="str">
        <f t="shared" si="401"/>
        <v>○</v>
      </c>
      <c r="BE302" s="451" t="str">
        <f t="shared" si="401"/>
        <v>○</v>
      </c>
      <c r="BF302" s="451" t="str">
        <f t="shared" si="401"/>
        <v>○</v>
      </c>
      <c r="BG302" s="451" t="str">
        <f t="shared" si="401"/>
        <v>○</v>
      </c>
      <c r="BH302" s="451" t="str">
        <f t="shared" si="401"/>
        <v>○</v>
      </c>
      <c r="BI302" s="451" t="str">
        <f t="shared" si="401"/>
        <v>○</v>
      </c>
      <c r="BJ302" s="451" t="str">
        <f t="shared" si="401"/>
        <v>○</v>
      </c>
      <c r="BK302" s="451" t="str">
        <f t="shared" si="401"/>
        <v>○</v>
      </c>
      <c r="BL302" s="451" t="str">
        <f t="shared" si="401"/>
        <v>○</v>
      </c>
      <c r="BM302" s="451" t="str">
        <f t="shared" si="401"/>
        <v>○</v>
      </c>
      <c r="BN302" s="451" t="str">
        <f t="shared" si="401"/>
        <v>○</v>
      </c>
      <c r="BO302" s="451" t="str">
        <f t="shared" si="401"/>
        <v>○</v>
      </c>
      <c r="BP302" s="451" t="str">
        <f t="shared" si="401"/>
        <v>○</v>
      </c>
      <c r="BQ302" s="451" t="str">
        <f t="shared" si="401"/>
        <v>○</v>
      </c>
      <c r="BR302" s="451" t="str">
        <f>IF(AND(BR292=1,BR300=1),"※※","○")</f>
        <v>○</v>
      </c>
      <c r="BS302" s="451" t="str">
        <f>IF(AND(BS292=1,BS300=1),"※※","○")</f>
        <v>○</v>
      </c>
      <c r="BT302" s="451" t="str">
        <f>IF(AND(BT292=1,BT300=1),"※※","○")</f>
        <v>○</v>
      </c>
      <c r="BU302" s="451" t="str">
        <f>IF(AND(BU292=1,BU300=1),"※※","○")</f>
        <v>○</v>
      </c>
      <c r="BV302" s="451" t="str">
        <f>IF(AND(BV292=1,BV300=1),"※※","○")</f>
        <v>○</v>
      </c>
    </row>
    <row r="303" spans="4:74" hidden="1" outlineLevel="1">
      <c r="D303" s="338" t="s">
        <v>872</v>
      </c>
      <c r="E303" s="451" t="str">
        <f t="shared" ref="E303:AJ303" si="402">IF(AND(E35&gt;0,E36=""),"☆","○")</f>
        <v>○</v>
      </c>
      <c r="F303" s="451" t="str">
        <f t="shared" si="402"/>
        <v>○</v>
      </c>
      <c r="G303" s="451" t="str">
        <f t="shared" si="402"/>
        <v>○</v>
      </c>
      <c r="H303" s="451" t="str">
        <f t="shared" si="402"/>
        <v>○</v>
      </c>
      <c r="I303" s="451" t="str">
        <f t="shared" si="402"/>
        <v>○</v>
      </c>
      <c r="J303" s="451" t="str">
        <f t="shared" si="402"/>
        <v>○</v>
      </c>
      <c r="K303" s="451" t="str">
        <f t="shared" si="402"/>
        <v>○</v>
      </c>
      <c r="L303" s="451" t="str">
        <f t="shared" si="402"/>
        <v>○</v>
      </c>
      <c r="M303" s="451" t="str">
        <f t="shared" si="402"/>
        <v>○</v>
      </c>
      <c r="N303" s="451" t="str">
        <f t="shared" si="402"/>
        <v>○</v>
      </c>
      <c r="O303" s="451" t="str">
        <f t="shared" si="402"/>
        <v>○</v>
      </c>
      <c r="P303" s="451" t="str">
        <f t="shared" si="402"/>
        <v>○</v>
      </c>
      <c r="Q303" s="451" t="str">
        <f t="shared" si="402"/>
        <v>○</v>
      </c>
      <c r="R303" s="451" t="str">
        <f t="shared" si="402"/>
        <v>○</v>
      </c>
      <c r="S303" s="451" t="str">
        <f t="shared" si="402"/>
        <v>○</v>
      </c>
      <c r="T303" s="451" t="str">
        <f t="shared" si="402"/>
        <v>○</v>
      </c>
      <c r="U303" s="451" t="str">
        <f t="shared" si="402"/>
        <v>○</v>
      </c>
      <c r="V303" s="451" t="str">
        <f t="shared" si="402"/>
        <v>○</v>
      </c>
      <c r="W303" s="451" t="str">
        <f t="shared" si="402"/>
        <v>○</v>
      </c>
      <c r="X303" s="451" t="str">
        <f t="shared" si="402"/>
        <v>○</v>
      </c>
      <c r="Y303" s="451" t="str">
        <f t="shared" si="402"/>
        <v>○</v>
      </c>
      <c r="Z303" s="451" t="str">
        <f t="shared" si="402"/>
        <v>○</v>
      </c>
      <c r="AA303" s="451" t="str">
        <f t="shared" si="402"/>
        <v>○</v>
      </c>
      <c r="AB303" s="451" t="str">
        <f t="shared" si="402"/>
        <v>○</v>
      </c>
      <c r="AC303" s="451" t="str">
        <f t="shared" si="402"/>
        <v>○</v>
      </c>
      <c r="AD303" s="451" t="str">
        <f t="shared" si="402"/>
        <v>○</v>
      </c>
      <c r="AE303" s="451" t="str">
        <f t="shared" si="402"/>
        <v>○</v>
      </c>
      <c r="AF303" s="451" t="str">
        <f t="shared" si="402"/>
        <v>○</v>
      </c>
      <c r="AG303" s="451" t="str">
        <f t="shared" si="402"/>
        <v>○</v>
      </c>
      <c r="AH303" s="451" t="str">
        <f t="shared" si="402"/>
        <v>○</v>
      </c>
      <c r="AI303" s="451" t="str">
        <f t="shared" si="402"/>
        <v>○</v>
      </c>
      <c r="AJ303" s="451" t="str">
        <f t="shared" si="402"/>
        <v>○</v>
      </c>
      <c r="AK303" s="451" t="str">
        <f t="shared" ref="AK303:BP303" si="403">IF(AND(AK35&gt;0,AK36=""),"☆","○")</f>
        <v>○</v>
      </c>
      <c r="AL303" s="451" t="str">
        <f t="shared" si="403"/>
        <v>○</v>
      </c>
      <c r="AM303" s="451" t="str">
        <f t="shared" si="403"/>
        <v>○</v>
      </c>
      <c r="AN303" s="451" t="str">
        <f t="shared" si="403"/>
        <v>○</v>
      </c>
      <c r="AO303" s="451" t="str">
        <f t="shared" si="403"/>
        <v>○</v>
      </c>
      <c r="AP303" s="451" t="str">
        <f t="shared" si="403"/>
        <v>○</v>
      </c>
      <c r="AQ303" s="451" t="str">
        <f t="shared" si="403"/>
        <v>○</v>
      </c>
      <c r="AR303" s="451" t="str">
        <f t="shared" si="403"/>
        <v>○</v>
      </c>
      <c r="AS303" s="451" t="str">
        <f t="shared" si="403"/>
        <v>○</v>
      </c>
      <c r="AT303" s="451" t="str">
        <f t="shared" si="403"/>
        <v>○</v>
      </c>
      <c r="AU303" s="451" t="str">
        <f t="shared" si="403"/>
        <v>○</v>
      </c>
      <c r="AV303" s="451" t="str">
        <f t="shared" si="403"/>
        <v>○</v>
      </c>
      <c r="AW303" s="451" t="str">
        <f t="shared" si="403"/>
        <v>○</v>
      </c>
      <c r="AX303" s="451" t="str">
        <f t="shared" si="403"/>
        <v>○</v>
      </c>
      <c r="AY303" s="451" t="str">
        <f t="shared" si="403"/>
        <v>○</v>
      </c>
      <c r="AZ303" s="451" t="str">
        <f t="shared" si="403"/>
        <v>○</v>
      </c>
      <c r="BA303" s="451" t="str">
        <f t="shared" si="403"/>
        <v>○</v>
      </c>
      <c r="BB303" s="451" t="str">
        <f t="shared" si="403"/>
        <v>○</v>
      </c>
      <c r="BC303" s="451" t="str">
        <f t="shared" si="403"/>
        <v>○</v>
      </c>
      <c r="BD303" s="451" t="str">
        <f t="shared" si="403"/>
        <v>○</v>
      </c>
      <c r="BE303" s="451" t="str">
        <f t="shared" si="403"/>
        <v>○</v>
      </c>
      <c r="BF303" s="451" t="str">
        <f t="shared" si="403"/>
        <v>○</v>
      </c>
      <c r="BG303" s="451" t="str">
        <f t="shared" si="403"/>
        <v>○</v>
      </c>
      <c r="BH303" s="451" t="str">
        <f t="shared" si="403"/>
        <v>○</v>
      </c>
      <c r="BI303" s="451" t="str">
        <f t="shared" si="403"/>
        <v>○</v>
      </c>
      <c r="BJ303" s="451" t="str">
        <f t="shared" si="403"/>
        <v>○</v>
      </c>
      <c r="BK303" s="451" t="str">
        <f t="shared" si="403"/>
        <v>○</v>
      </c>
      <c r="BL303" s="451" t="str">
        <f t="shared" si="403"/>
        <v>○</v>
      </c>
      <c r="BM303" s="451" t="str">
        <f t="shared" si="403"/>
        <v>○</v>
      </c>
      <c r="BN303" s="451" t="str">
        <f t="shared" si="403"/>
        <v>○</v>
      </c>
      <c r="BO303" s="451" t="str">
        <f t="shared" si="403"/>
        <v>○</v>
      </c>
      <c r="BP303" s="451" t="str">
        <f t="shared" si="403"/>
        <v>○</v>
      </c>
      <c r="BQ303" s="451" t="str">
        <f t="shared" ref="BQ303:BV303" si="404">IF(AND(BQ35&gt;0,BQ36=""),"☆","○")</f>
        <v>○</v>
      </c>
      <c r="BR303" s="451" t="str">
        <f t="shared" si="404"/>
        <v>○</v>
      </c>
      <c r="BS303" s="451" t="str">
        <f t="shared" si="404"/>
        <v>○</v>
      </c>
      <c r="BT303" s="451" t="str">
        <f t="shared" si="404"/>
        <v>○</v>
      </c>
      <c r="BU303" s="451" t="str">
        <f t="shared" si="404"/>
        <v>○</v>
      </c>
      <c r="BV303" s="451" t="str">
        <f t="shared" si="404"/>
        <v>○</v>
      </c>
    </row>
    <row r="304" spans="4:74" hidden="1" outlineLevel="1">
      <c r="E304" s="451"/>
      <c r="F304" s="451"/>
      <c r="G304" s="451"/>
      <c r="H304" s="451"/>
      <c r="I304" s="451"/>
      <c r="J304" s="451"/>
      <c r="K304" s="451"/>
      <c r="L304" s="451"/>
      <c r="M304" s="451"/>
      <c r="N304" s="451"/>
      <c r="O304" s="451"/>
      <c r="P304" s="451"/>
      <c r="Q304" s="451"/>
      <c r="R304" s="451"/>
      <c r="S304" s="451"/>
      <c r="T304" s="451"/>
      <c r="U304" s="451"/>
      <c r="V304" s="451"/>
      <c r="W304" s="451"/>
      <c r="X304" s="451"/>
      <c r="Y304" s="451"/>
      <c r="Z304" s="451"/>
      <c r="AA304" s="451"/>
      <c r="AB304" s="451"/>
      <c r="AC304" s="451"/>
      <c r="AD304" s="451"/>
      <c r="AE304" s="451"/>
      <c r="AF304" s="451"/>
      <c r="AG304" s="451"/>
      <c r="AH304" s="451"/>
      <c r="AI304" s="451"/>
      <c r="AJ304" s="451"/>
      <c r="AK304" s="451"/>
      <c r="AL304" s="451"/>
      <c r="AM304" s="451"/>
      <c r="AN304" s="451"/>
      <c r="AO304" s="451"/>
      <c r="AP304" s="451"/>
      <c r="AQ304" s="451"/>
      <c r="AR304" s="451"/>
      <c r="AS304" s="451"/>
      <c r="AT304" s="451"/>
      <c r="AU304" s="451"/>
      <c r="AV304" s="451"/>
      <c r="AW304" s="451"/>
      <c r="AX304" s="451"/>
      <c r="AY304" s="451"/>
      <c r="AZ304" s="451"/>
      <c r="BA304" s="451"/>
      <c r="BB304" s="451"/>
      <c r="BC304" s="451"/>
      <c r="BD304" s="451"/>
      <c r="BE304" s="451"/>
      <c r="BF304" s="451"/>
      <c r="BG304" s="451"/>
      <c r="BH304" s="451"/>
      <c r="BI304" s="451"/>
      <c r="BJ304" s="451"/>
      <c r="BK304" s="451"/>
      <c r="BL304" s="451"/>
      <c r="BM304" s="451"/>
      <c r="BN304" s="451"/>
      <c r="BO304" s="451"/>
      <c r="BP304" s="451"/>
      <c r="BQ304" s="451"/>
      <c r="BR304" s="451"/>
      <c r="BS304" s="451"/>
      <c r="BT304" s="451"/>
      <c r="BU304" s="451"/>
      <c r="BV304" s="451"/>
    </row>
    <row r="305" spans="4:74" hidden="1" outlineLevel="1"/>
    <row r="306" spans="4:74" ht="13.5" hidden="1" outlineLevel="1">
      <c r="D306" s="338" t="s">
        <v>157</v>
      </c>
      <c r="E306" s="179" t="str">
        <f t="shared" ref="E306:AJ306" si="405">IF(E15="",0,IF(E15-E17&lt;0,"□","○"))</f>
        <v>○</v>
      </c>
      <c r="F306" s="179" t="str">
        <f t="shared" si="405"/>
        <v>○</v>
      </c>
      <c r="G306" s="179" t="str">
        <f t="shared" si="405"/>
        <v>○</v>
      </c>
      <c r="H306" s="179" t="str">
        <f t="shared" si="405"/>
        <v>○</v>
      </c>
      <c r="I306" s="179" t="str">
        <f t="shared" si="405"/>
        <v>○</v>
      </c>
      <c r="J306" s="179" t="str">
        <f t="shared" si="405"/>
        <v>○</v>
      </c>
      <c r="K306" s="179" t="str">
        <f t="shared" si="405"/>
        <v>○</v>
      </c>
      <c r="L306" s="179" t="str">
        <f t="shared" si="405"/>
        <v>○</v>
      </c>
      <c r="M306" s="179" t="str">
        <f t="shared" si="405"/>
        <v>○</v>
      </c>
      <c r="N306" s="179" t="str">
        <f t="shared" si="405"/>
        <v>○</v>
      </c>
      <c r="O306" s="179" t="str">
        <f t="shared" si="405"/>
        <v>○</v>
      </c>
      <c r="P306" s="179" t="str">
        <f t="shared" si="405"/>
        <v>○</v>
      </c>
      <c r="Q306" s="179" t="str">
        <f t="shared" si="405"/>
        <v>○</v>
      </c>
      <c r="R306" s="179" t="str">
        <f t="shared" si="405"/>
        <v>○</v>
      </c>
      <c r="S306" s="179" t="str">
        <f t="shared" si="405"/>
        <v>○</v>
      </c>
      <c r="T306" s="179" t="str">
        <f t="shared" si="405"/>
        <v>○</v>
      </c>
      <c r="U306" s="179" t="str">
        <f t="shared" si="405"/>
        <v>○</v>
      </c>
      <c r="V306" s="179" t="str">
        <f t="shared" si="405"/>
        <v>○</v>
      </c>
      <c r="W306" s="179" t="str">
        <f t="shared" si="405"/>
        <v>○</v>
      </c>
      <c r="X306" s="179" t="str">
        <f t="shared" si="405"/>
        <v>○</v>
      </c>
      <c r="Y306" s="179" t="str">
        <f t="shared" si="405"/>
        <v>○</v>
      </c>
      <c r="Z306" s="179" t="str">
        <f t="shared" si="405"/>
        <v>○</v>
      </c>
      <c r="AA306" s="179" t="str">
        <f t="shared" si="405"/>
        <v>○</v>
      </c>
      <c r="AB306" s="179" t="str">
        <f t="shared" si="405"/>
        <v>○</v>
      </c>
      <c r="AC306" s="179" t="str">
        <f t="shared" si="405"/>
        <v>○</v>
      </c>
      <c r="AD306" s="179" t="str">
        <f t="shared" si="405"/>
        <v>○</v>
      </c>
      <c r="AE306" s="179" t="str">
        <f t="shared" si="405"/>
        <v>○</v>
      </c>
      <c r="AF306" s="179" t="str">
        <f t="shared" si="405"/>
        <v>○</v>
      </c>
      <c r="AG306" s="179" t="str">
        <f t="shared" si="405"/>
        <v>○</v>
      </c>
      <c r="AH306" s="179" t="str">
        <f t="shared" si="405"/>
        <v>○</v>
      </c>
      <c r="AI306" s="179" t="str">
        <f t="shared" si="405"/>
        <v>○</v>
      </c>
      <c r="AJ306" s="179" t="str">
        <f t="shared" si="405"/>
        <v>○</v>
      </c>
      <c r="AK306" s="179" t="str">
        <f t="shared" ref="AK306:BP306" si="406">IF(AK15="",0,IF(AK15-AK17&lt;0,"□","○"))</f>
        <v>○</v>
      </c>
      <c r="AL306" s="179" t="str">
        <f t="shared" si="406"/>
        <v>○</v>
      </c>
      <c r="AM306" s="179" t="str">
        <f t="shared" si="406"/>
        <v>○</v>
      </c>
      <c r="AN306" s="179" t="str">
        <f t="shared" si="406"/>
        <v>○</v>
      </c>
      <c r="AO306" s="179" t="str">
        <f t="shared" si="406"/>
        <v>○</v>
      </c>
      <c r="AP306" s="179" t="str">
        <f t="shared" si="406"/>
        <v>○</v>
      </c>
      <c r="AQ306" s="179" t="str">
        <f t="shared" si="406"/>
        <v>○</v>
      </c>
      <c r="AR306" s="179" t="str">
        <f t="shared" si="406"/>
        <v>○</v>
      </c>
      <c r="AS306" s="179" t="str">
        <f t="shared" si="406"/>
        <v>○</v>
      </c>
      <c r="AT306" s="179" t="str">
        <f t="shared" si="406"/>
        <v>○</v>
      </c>
      <c r="AU306" s="179" t="str">
        <f t="shared" si="406"/>
        <v>○</v>
      </c>
      <c r="AV306" s="179" t="str">
        <f t="shared" si="406"/>
        <v>○</v>
      </c>
      <c r="AW306" s="179" t="str">
        <f t="shared" si="406"/>
        <v>○</v>
      </c>
      <c r="AX306" s="179" t="str">
        <f t="shared" si="406"/>
        <v>○</v>
      </c>
      <c r="AY306" s="179" t="str">
        <f t="shared" si="406"/>
        <v>○</v>
      </c>
      <c r="AZ306" s="179" t="str">
        <f t="shared" si="406"/>
        <v>○</v>
      </c>
      <c r="BA306" s="179" t="str">
        <f t="shared" si="406"/>
        <v>○</v>
      </c>
      <c r="BB306" s="179" t="str">
        <f t="shared" si="406"/>
        <v>○</v>
      </c>
      <c r="BC306" s="179" t="str">
        <f t="shared" si="406"/>
        <v>○</v>
      </c>
      <c r="BD306" s="179" t="str">
        <f t="shared" si="406"/>
        <v>○</v>
      </c>
      <c r="BE306" s="179" t="str">
        <f t="shared" si="406"/>
        <v>○</v>
      </c>
      <c r="BF306" s="179" t="str">
        <f t="shared" si="406"/>
        <v>○</v>
      </c>
      <c r="BG306" s="179" t="str">
        <f t="shared" si="406"/>
        <v>○</v>
      </c>
      <c r="BH306" s="179" t="str">
        <f t="shared" si="406"/>
        <v>○</v>
      </c>
      <c r="BI306" s="179" t="str">
        <f t="shared" si="406"/>
        <v>○</v>
      </c>
      <c r="BJ306" s="179" t="str">
        <f t="shared" si="406"/>
        <v>○</v>
      </c>
      <c r="BK306" s="179" t="str">
        <f t="shared" si="406"/>
        <v>○</v>
      </c>
      <c r="BL306" s="179" t="str">
        <f t="shared" si="406"/>
        <v>○</v>
      </c>
      <c r="BM306" s="179" t="str">
        <f t="shared" si="406"/>
        <v>○</v>
      </c>
      <c r="BN306" s="179" t="str">
        <f t="shared" si="406"/>
        <v>○</v>
      </c>
      <c r="BO306" s="179" t="str">
        <f t="shared" si="406"/>
        <v>○</v>
      </c>
      <c r="BP306" s="179" t="str">
        <f t="shared" si="406"/>
        <v>○</v>
      </c>
      <c r="BQ306" s="179" t="str">
        <f t="shared" ref="BQ306:BV306" si="407">IF(BQ15="",0,IF(BQ15-BQ17&lt;0,"□","○"))</f>
        <v>○</v>
      </c>
      <c r="BR306" s="179" t="str">
        <f t="shared" si="407"/>
        <v>○</v>
      </c>
      <c r="BS306" s="179" t="str">
        <f t="shared" si="407"/>
        <v>○</v>
      </c>
      <c r="BT306" s="179" t="str">
        <f t="shared" si="407"/>
        <v>○</v>
      </c>
      <c r="BU306" s="179" t="str">
        <f t="shared" si="407"/>
        <v>○</v>
      </c>
      <c r="BV306" s="179" t="str">
        <f t="shared" si="407"/>
        <v>○</v>
      </c>
    </row>
    <row r="307" spans="4:74" ht="13.5" hidden="1" outlineLevel="1">
      <c r="D307" s="338" t="s">
        <v>186</v>
      </c>
      <c r="E307" s="179" t="str">
        <f t="shared" ref="E307:AJ307" si="408">IF(E17="",0,IF(E17-E18&lt;0,"□□","○"))</f>
        <v>○</v>
      </c>
      <c r="F307" s="179" t="str">
        <f t="shared" si="408"/>
        <v>○</v>
      </c>
      <c r="G307" s="179" t="str">
        <f t="shared" si="408"/>
        <v>○</v>
      </c>
      <c r="H307" s="179" t="str">
        <f t="shared" si="408"/>
        <v>○</v>
      </c>
      <c r="I307" s="179" t="str">
        <f t="shared" si="408"/>
        <v>○</v>
      </c>
      <c r="J307" s="179" t="str">
        <f t="shared" si="408"/>
        <v>○</v>
      </c>
      <c r="K307" s="179" t="str">
        <f t="shared" si="408"/>
        <v>○</v>
      </c>
      <c r="L307" s="179" t="str">
        <f t="shared" si="408"/>
        <v>○</v>
      </c>
      <c r="M307" s="179" t="str">
        <f t="shared" si="408"/>
        <v>○</v>
      </c>
      <c r="N307" s="179" t="str">
        <f t="shared" si="408"/>
        <v>○</v>
      </c>
      <c r="O307" s="179" t="str">
        <f t="shared" si="408"/>
        <v>○</v>
      </c>
      <c r="P307" s="179" t="str">
        <f t="shared" si="408"/>
        <v>○</v>
      </c>
      <c r="Q307" s="179" t="str">
        <f t="shared" si="408"/>
        <v>○</v>
      </c>
      <c r="R307" s="179" t="str">
        <f t="shared" si="408"/>
        <v>○</v>
      </c>
      <c r="S307" s="179" t="str">
        <f t="shared" si="408"/>
        <v>○</v>
      </c>
      <c r="T307" s="179" t="str">
        <f t="shared" si="408"/>
        <v>○</v>
      </c>
      <c r="U307" s="179" t="str">
        <f t="shared" si="408"/>
        <v>○</v>
      </c>
      <c r="V307" s="179" t="str">
        <f t="shared" si="408"/>
        <v>○</v>
      </c>
      <c r="W307" s="179" t="str">
        <f t="shared" si="408"/>
        <v>○</v>
      </c>
      <c r="X307" s="179" t="str">
        <f t="shared" si="408"/>
        <v>○</v>
      </c>
      <c r="Y307" s="179" t="str">
        <f t="shared" si="408"/>
        <v>○</v>
      </c>
      <c r="Z307" s="179" t="str">
        <f t="shared" si="408"/>
        <v>○</v>
      </c>
      <c r="AA307" s="179" t="str">
        <f t="shared" si="408"/>
        <v>○</v>
      </c>
      <c r="AB307" s="179" t="str">
        <f t="shared" si="408"/>
        <v>○</v>
      </c>
      <c r="AC307" s="179" t="str">
        <f t="shared" si="408"/>
        <v>○</v>
      </c>
      <c r="AD307" s="179" t="str">
        <f t="shared" si="408"/>
        <v>○</v>
      </c>
      <c r="AE307" s="179" t="str">
        <f t="shared" si="408"/>
        <v>○</v>
      </c>
      <c r="AF307" s="179" t="str">
        <f t="shared" si="408"/>
        <v>○</v>
      </c>
      <c r="AG307" s="179" t="str">
        <f t="shared" si="408"/>
        <v>○</v>
      </c>
      <c r="AH307" s="179" t="str">
        <f t="shared" si="408"/>
        <v>○</v>
      </c>
      <c r="AI307" s="179" t="str">
        <f t="shared" si="408"/>
        <v>○</v>
      </c>
      <c r="AJ307" s="179" t="str">
        <f t="shared" si="408"/>
        <v>○</v>
      </c>
      <c r="AK307" s="179" t="str">
        <f t="shared" ref="AK307:BP307" si="409">IF(AK17="",0,IF(AK17-AK18&lt;0,"□□","○"))</f>
        <v>○</v>
      </c>
      <c r="AL307" s="179" t="str">
        <f t="shared" si="409"/>
        <v>○</v>
      </c>
      <c r="AM307" s="179" t="str">
        <f t="shared" si="409"/>
        <v>○</v>
      </c>
      <c r="AN307" s="179" t="str">
        <f t="shared" si="409"/>
        <v>○</v>
      </c>
      <c r="AO307" s="179" t="str">
        <f t="shared" si="409"/>
        <v>○</v>
      </c>
      <c r="AP307" s="179" t="str">
        <f t="shared" si="409"/>
        <v>○</v>
      </c>
      <c r="AQ307" s="179" t="str">
        <f t="shared" si="409"/>
        <v>○</v>
      </c>
      <c r="AR307" s="179" t="str">
        <f t="shared" si="409"/>
        <v>○</v>
      </c>
      <c r="AS307" s="179" t="str">
        <f t="shared" si="409"/>
        <v>○</v>
      </c>
      <c r="AT307" s="179" t="str">
        <f t="shared" si="409"/>
        <v>○</v>
      </c>
      <c r="AU307" s="179" t="str">
        <f t="shared" si="409"/>
        <v>○</v>
      </c>
      <c r="AV307" s="179" t="str">
        <f t="shared" si="409"/>
        <v>○</v>
      </c>
      <c r="AW307" s="179" t="str">
        <f t="shared" si="409"/>
        <v>○</v>
      </c>
      <c r="AX307" s="179" t="str">
        <f t="shared" si="409"/>
        <v>○</v>
      </c>
      <c r="AY307" s="179" t="str">
        <f t="shared" si="409"/>
        <v>○</v>
      </c>
      <c r="AZ307" s="179" t="str">
        <f t="shared" si="409"/>
        <v>○</v>
      </c>
      <c r="BA307" s="179" t="str">
        <f t="shared" si="409"/>
        <v>○</v>
      </c>
      <c r="BB307" s="179" t="str">
        <f t="shared" si="409"/>
        <v>○</v>
      </c>
      <c r="BC307" s="179" t="str">
        <f t="shared" si="409"/>
        <v>○</v>
      </c>
      <c r="BD307" s="179" t="str">
        <f t="shared" si="409"/>
        <v>○</v>
      </c>
      <c r="BE307" s="179" t="str">
        <f t="shared" si="409"/>
        <v>○</v>
      </c>
      <c r="BF307" s="179" t="str">
        <f t="shared" si="409"/>
        <v>○</v>
      </c>
      <c r="BG307" s="179" t="str">
        <f t="shared" si="409"/>
        <v>○</v>
      </c>
      <c r="BH307" s="179" t="str">
        <f t="shared" si="409"/>
        <v>○</v>
      </c>
      <c r="BI307" s="179" t="str">
        <f t="shared" si="409"/>
        <v>○</v>
      </c>
      <c r="BJ307" s="179" t="str">
        <f t="shared" si="409"/>
        <v>○</v>
      </c>
      <c r="BK307" s="179" t="str">
        <f t="shared" si="409"/>
        <v>○</v>
      </c>
      <c r="BL307" s="179" t="str">
        <f t="shared" si="409"/>
        <v>○</v>
      </c>
      <c r="BM307" s="179" t="str">
        <f t="shared" si="409"/>
        <v>○</v>
      </c>
      <c r="BN307" s="179" t="str">
        <f t="shared" si="409"/>
        <v>○</v>
      </c>
      <c r="BO307" s="179" t="str">
        <f t="shared" si="409"/>
        <v>○</v>
      </c>
      <c r="BP307" s="179" t="str">
        <f t="shared" si="409"/>
        <v>○</v>
      </c>
      <c r="BQ307" s="179" t="str">
        <f t="shared" ref="BQ307:BV307" si="410">IF(BQ17="",0,IF(BQ17-BQ18&lt;0,"□□","○"))</f>
        <v>○</v>
      </c>
      <c r="BR307" s="179" t="str">
        <f t="shared" si="410"/>
        <v>○</v>
      </c>
      <c r="BS307" s="179" t="str">
        <f t="shared" si="410"/>
        <v>○</v>
      </c>
      <c r="BT307" s="179" t="str">
        <f t="shared" si="410"/>
        <v>○</v>
      </c>
      <c r="BU307" s="179" t="str">
        <f t="shared" si="410"/>
        <v>○</v>
      </c>
      <c r="BV307" s="179" t="str">
        <f t="shared" si="410"/>
        <v>○</v>
      </c>
    </row>
    <row r="308" spans="4:74" ht="13.5" hidden="1" outlineLevel="1">
      <c r="D308" t="s">
        <v>681</v>
      </c>
      <c r="E308" s="179" t="str">
        <f t="shared" ref="E308:AJ308" si="411">IF((E17-E35)&lt;0,"△","○")</f>
        <v>○</v>
      </c>
      <c r="F308" s="179" t="str">
        <f t="shared" si="411"/>
        <v>○</v>
      </c>
      <c r="G308" s="179" t="str">
        <f t="shared" si="411"/>
        <v>○</v>
      </c>
      <c r="H308" s="179" t="str">
        <f t="shared" si="411"/>
        <v>○</v>
      </c>
      <c r="I308" s="179" t="str">
        <f t="shared" si="411"/>
        <v>○</v>
      </c>
      <c r="J308" s="179" t="str">
        <f t="shared" si="411"/>
        <v>○</v>
      </c>
      <c r="K308" s="179" t="str">
        <f t="shared" si="411"/>
        <v>○</v>
      </c>
      <c r="L308" s="179" t="str">
        <f t="shared" si="411"/>
        <v>○</v>
      </c>
      <c r="M308" s="179" t="str">
        <f t="shared" si="411"/>
        <v>○</v>
      </c>
      <c r="N308" s="179" t="str">
        <f t="shared" si="411"/>
        <v>○</v>
      </c>
      <c r="O308" s="179" t="str">
        <f t="shared" si="411"/>
        <v>○</v>
      </c>
      <c r="P308" s="179" t="str">
        <f t="shared" si="411"/>
        <v>○</v>
      </c>
      <c r="Q308" s="179" t="str">
        <f t="shared" si="411"/>
        <v>○</v>
      </c>
      <c r="R308" s="179" t="str">
        <f t="shared" si="411"/>
        <v>○</v>
      </c>
      <c r="S308" s="179" t="str">
        <f t="shared" si="411"/>
        <v>○</v>
      </c>
      <c r="T308" s="179" t="str">
        <f t="shared" si="411"/>
        <v>○</v>
      </c>
      <c r="U308" s="179" t="str">
        <f t="shared" si="411"/>
        <v>○</v>
      </c>
      <c r="V308" s="179" t="str">
        <f t="shared" si="411"/>
        <v>○</v>
      </c>
      <c r="W308" s="179" t="str">
        <f t="shared" si="411"/>
        <v>○</v>
      </c>
      <c r="X308" s="179" t="str">
        <f t="shared" si="411"/>
        <v>○</v>
      </c>
      <c r="Y308" s="179" t="str">
        <f t="shared" si="411"/>
        <v>○</v>
      </c>
      <c r="Z308" s="179" t="str">
        <f t="shared" si="411"/>
        <v>○</v>
      </c>
      <c r="AA308" s="179" t="str">
        <f t="shared" si="411"/>
        <v>○</v>
      </c>
      <c r="AB308" s="179" t="str">
        <f t="shared" si="411"/>
        <v>○</v>
      </c>
      <c r="AC308" s="179" t="str">
        <f t="shared" si="411"/>
        <v>○</v>
      </c>
      <c r="AD308" s="179" t="str">
        <f t="shared" si="411"/>
        <v>○</v>
      </c>
      <c r="AE308" s="179" t="str">
        <f t="shared" si="411"/>
        <v>○</v>
      </c>
      <c r="AF308" s="179" t="str">
        <f t="shared" si="411"/>
        <v>○</v>
      </c>
      <c r="AG308" s="179" t="str">
        <f t="shared" si="411"/>
        <v>○</v>
      </c>
      <c r="AH308" s="179" t="str">
        <f t="shared" si="411"/>
        <v>○</v>
      </c>
      <c r="AI308" s="179" t="str">
        <f t="shared" si="411"/>
        <v>○</v>
      </c>
      <c r="AJ308" s="179" t="str">
        <f t="shared" si="411"/>
        <v>○</v>
      </c>
      <c r="AK308" s="179" t="str">
        <f t="shared" ref="AK308:BP308" si="412">IF((AK17-AK35)&lt;0,"△","○")</f>
        <v>○</v>
      </c>
      <c r="AL308" s="179" t="str">
        <f t="shared" si="412"/>
        <v>○</v>
      </c>
      <c r="AM308" s="179" t="str">
        <f t="shared" si="412"/>
        <v>○</v>
      </c>
      <c r="AN308" s="179" t="str">
        <f t="shared" si="412"/>
        <v>○</v>
      </c>
      <c r="AO308" s="179" t="str">
        <f t="shared" si="412"/>
        <v>○</v>
      </c>
      <c r="AP308" s="179" t="str">
        <f t="shared" si="412"/>
        <v>○</v>
      </c>
      <c r="AQ308" s="179" t="str">
        <f t="shared" si="412"/>
        <v>○</v>
      </c>
      <c r="AR308" s="179" t="str">
        <f t="shared" si="412"/>
        <v>○</v>
      </c>
      <c r="AS308" s="179" t="str">
        <f t="shared" si="412"/>
        <v>○</v>
      </c>
      <c r="AT308" s="179" t="str">
        <f t="shared" si="412"/>
        <v>○</v>
      </c>
      <c r="AU308" s="179" t="str">
        <f t="shared" si="412"/>
        <v>○</v>
      </c>
      <c r="AV308" s="179" t="str">
        <f t="shared" si="412"/>
        <v>○</v>
      </c>
      <c r="AW308" s="179" t="str">
        <f t="shared" si="412"/>
        <v>○</v>
      </c>
      <c r="AX308" s="179" t="str">
        <f t="shared" si="412"/>
        <v>○</v>
      </c>
      <c r="AY308" s="179" t="str">
        <f t="shared" si="412"/>
        <v>○</v>
      </c>
      <c r="AZ308" s="179" t="str">
        <f t="shared" si="412"/>
        <v>○</v>
      </c>
      <c r="BA308" s="179" t="str">
        <f t="shared" si="412"/>
        <v>○</v>
      </c>
      <c r="BB308" s="179" t="str">
        <f t="shared" si="412"/>
        <v>○</v>
      </c>
      <c r="BC308" s="179" t="str">
        <f t="shared" si="412"/>
        <v>○</v>
      </c>
      <c r="BD308" s="179" t="str">
        <f t="shared" si="412"/>
        <v>○</v>
      </c>
      <c r="BE308" s="179" t="str">
        <f t="shared" si="412"/>
        <v>○</v>
      </c>
      <c r="BF308" s="179" t="str">
        <f t="shared" si="412"/>
        <v>○</v>
      </c>
      <c r="BG308" s="179" t="str">
        <f t="shared" si="412"/>
        <v>○</v>
      </c>
      <c r="BH308" s="179" t="str">
        <f t="shared" si="412"/>
        <v>○</v>
      </c>
      <c r="BI308" s="179" t="str">
        <f t="shared" si="412"/>
        <v>○</v>
      </c>
      <c r="BJ308" s="179" t="str">
        <f t="shared" si="412"/>
        <v>○</v>
      </c>
      <c r="BK308" s="179" t="str">
        <f t="shared" si="412"/>
        <v>○</v>
      </c>
      <c r="BL308" s="179" t="str">
        <f t="shared" si="412"/>
        <v>○</v>
      </c>
      <c r="BM308" s="179" t="str">
        <f t="shared" si="412"/>
        <v>○</v>
      </c>
      <c r="BN308" s="179" t="str">
        <f t="shared" si="412"/>
        <v>○</v>
      </c>
      <c r="BO308" s="179" t="str">
        <f t="shared" si="412"/>
        <v>○</v>
      </c>
      <c r="BP308" s="179" t="str">
        <f t="shared" si="412"/>
        <v>○</v>
      </c>
      <c r="BQ308" s="179" t="str">
        <f t="shared" ref="BQ308:BV308" si="413">IF((BQ17-BQ35)&lt;0,"△","○")</f>
        <v>○</v>
      </c>
      <c r="BR308" s="179" t="str">
        <f t="shared" si="413"/>
        <v>○</v>
      </c>
      <c r="BS308" s="179" t="str">
        <f t="shared" si="413"/>
        <v>○</v>
      </c>
      <c r="BT308" s="179" t="str">
        <f t="shared" si="413"/>
        <v>○</v>
      </c>
      <c r="BU308" s="179" t="str">
        <f t="shared" si="413"/>
        <v>○</v>
      </c>
      <c r="BV308" s="179" t="str">
        <f t="shared" si="413"/>
        <v>○</v>
      </c>
    </row>
    <row r="309" spans="4:74" hidden="1" outlineLevel="1"/>
    <row r="310" spans="4:74" hidden="1" outlineLevel="1"/>
    <row r="311" spans="4:74" hidden="1" outlineLevel="1"/>
    <row r="312" spans="4:74" hidden="1" outlineLevel="1">
      <c r="D312" s="338" t="s">
        <v>950</v>
      </c>
    </row>
    <row r="313" spans="4:74" hidden="1" outlineLevel="1">
      <c r="D313" s="338" t="s">
        <v>94</v>
      </c>
      <c r="E313" s="545">
        <f t="shared" ref="E313:AJ313" si="414">E187</f>
        <v>0</v>
      </c>
      <c r="F313" s="545">
        <f t="shared" si="414"/>
        <v>0</v>
      </c>
      <c r="G313" s="545">
        <f t="shared" si="414"/>
        <v>0</v>
      </c>
      <c r="H313" s="545">
        <f t="shared" si="414"/>
        <v>0</v>
      </c>
      <c r="I313" s="545">
        <f t="shared" si="414"/>
        <v>0</v>
      </c>
      <c r="J313" s="545">
        <f t="shared" si="414"/>
        <v>0</v>
      </c>
      <c r="K313" s="545">
        <f t="shared" si="414"/>
        <v>0</v>
      </c>
      <c r="L313" s="545">
        <f t="shared" si="414"/>
        <v>0</v>
      </c>
      <c r="M313" s="545">
        <f t="shared" si="414"/>
        <v>0</v>
      </c>
      <c r="N313" s="545">
        <f t="shared" si="414"/>
        <v>0</v>
      </c>
      <c r="O313" s="545">
        <f t="shared" si="414"/>
        <v>0</v>
      </c>
      <c r="P313" s="545">
        <f t="shared" si="414"/>
        <v>0</v>
      </c>
      <c r="Q313" s="545">
        <f t="shared" si="414"/>
        <v>0</v>
      </c>
      <c r="R313" s="545">
        <f t="shared" si="414"/>
        <v>0</v>
      </c>
      <c r="S313" s="545">
        <f t="shared" si="414"/>
        <v>0</v>
      </c>
      <c r="T313" s="545">
        <f t="shared" si="414"/>
        <v>0</v>
      </c>
      <c r="U313" s="545">
        <f t="shared" si="414"/>
        <v>0</v>
      </c>
      <c r="V313" s="545">
        <f t="shared" si="414"/>
        <v>0</v>
      </c>
      <c r="W313" s="545">
        <f t="shared" si="414"/>
        <v>0</v>
      </c>
      <c r="X313" s="545">
        <f t="shared" si="414"/>
        <v>0</v>
      </c>
      <c r="Y313" s="545">
        <f t="shared" si="414"/>
        <v>0</v>
      </c>
      <c r="Z313" s="545">
        <f t="shared" si="414"/>
        <v>0</v>
      </c>
      <c r="AA313" s="545">
        <f t="shared" si="414"/>
        <v>0</v>
      </c>
      <c r="AB313" s="545">
        <f t="shared" si="414"/>
        <v>0</v>
      </c>
      <c r="AC313" s="545">
        <f t="shared" si="414"/>
        <v>0</v>
      </c>
      <c r="AD313" s="545">
        <f t="shared" si="414"/>
        <v>0</v>
      </c>
      <c r="AE313" s="545">
        <f t="shared" si="414"/>
        <v>0</v>
      </c>
      <c r="AF313" s="545">
        <f t="shared" si="414"/>
        <v>0</v>
      </c>
      <c r="AG313" s="545">
        <f t="shared" si="414"/>
        <v>0</v>
      </c>
      <c r="AH313" s="545">
        <f t="shared" si="414"/>
        <v>0</v>
      </c>
      <c r="AI313" s="545">
        <f t="shared" si="414"/>
        <v>0</v>
      </c>
      <c r="AJ313" s="545">
        <f t="shared" si="414"/>
        <v>0</v>
      </c>
      <c r="AK313" s="545">
        <f t="shared" ref="AK313:BP313" si="415">AK187</f>
        <v>0</v>
      </c>
      <c r="AL313" s="545">
        <f t="shared" si="415"/>
        <v>0</v>
      </c>
      <c r="AM313" s="545">
        <f t="shared" si="415"/>
        <v>0</v>
      </c>
      <c r="AN313" s="545">
        <f t="shared" si="415"/>
        <v>0</v>
      </c>
      <c r="AO313" s="545">
        <f t="shared" si="415"/>
        <v>0</v>
      </c>
      <c r="AP313" s="545">
        <f t="shared" si="415"/>
        <v>0</v>
      </c>
      <c r="AQ313" s="545">
        <f t="shared" si="415"/>
        <v>0</v>
      </c>
      <c r="AR313" s="545">
        <f t="shared" si="415"/>
        <v>0</v>
      </c>
      <c r="AS313" s="545">
        <f t="shared" si="415"/>
        <v>0</v>
      </c>
      <c r="AT313" s="545">
        <f t="shared" si="415"/>
        <v>0</v>
      </c>
      <c r="AU313" s="545">
        <f t="shared" si="415"/>
        <v>0</v>
      </c>
      <c r="AV313" s="545">
        <f t="shared" si="415"/>
        <v>0</v>
      </c>
      <c r="AW313" s="545">
        <f t="shared" si="415"/>
        <v>0</v>
      </c>
      <c r="AX313" s="545">
        <f t="shared" si="415"/>
        <v>0</v>
      </c>
      <c r="AY313" s="545">
        <f t="shared" si="415"/>
        <v>0</v>
      </c>
      <c r="AZ313" s="545">
        <f t="shared" si="415"/>
        <v>0</v>
      </c>
      <c r="BA313" s="545">
        <f t="shared" si="415"/>
        <v>0</v>
      </c>
      <c r="BB313" s="545">
        <f t="shared" si="415"/>
        <v>0</v>
      </c>
      <c r="BC313" s="545">
        <f t="shared" si="415"/>
        <v>0</v>
      </c>
      <c r="BD313" s="545">
        <f t="shared" si="415"/>
        <v>0</v>
      </c>
      <c r="BE313" s="545">
        <f t="shared" si="415"/>
        <v>0</v>
      </c>
      <c r="BF313" s="545">
        <f t="shared" si="415"/>
        <v>0</v>
      </c>
      <c r="BG313" s="545">
        <f t="shared" si="415"/>
        <v>0</v>
      </c>
      <c r="BH313" s="545">
        <f t="shared" si="415"/>
        <v>0</v>
      </c>
      <c r="BI313" s="545">
        <f t="shared" si="415"/>
        <v>0</v>
      </c>
      <c r="BJ313" s="545">
        <f t="shared" si="415"/>
        <v>0</v>
      </c>
      <c r="BK313" s="545">
        <f t="shared" si="415"/>
        <v>0</v>
      </c>
      <c r="BL313" s="545">
        <f t="shared" si="415"/>
        <v>0</v>
      </c>
      <c r="BM313" s="545">
        <f t="shared" si="415"/>
        <v>0</v>
      </c>
      <c r="BN313" s="545">
        <f t="shared" si="415"/>
        <v>0</v>
      </c>
      <c r="BO313" s="545">
        <f t="shared" si="415"/>
        <v>0</v>
      </c>
      <c r="BP313" s="545">
        <f t="shared" si="415"/>
        <v>0</v>
      </c>
      <c r="BQ313" s="545">
        <f t="shared" ref="BQ313:BV313" si="416">BQ187</f>
        <v>0</v>
      </c>
      <c r="BR313" s="545">
        <f t="shared" si="416"/>
        <v>0</v>
      </c>
      <c r="BS313" s="545">
        <f t="shared" si="416"/>
        <v>0</v>
      </c>
      <c r="BT313" s="545">
        <f t="shared" si="416"/>
        <v>0</v>
      </c>
      <c r="BU313" s="545">
        <f t="shared" si="416"/>
        <v>0</v>
      </c>
      <c r="BV313" s="545">
        <f t="shared" si="416"/>
        <v>0</v>
      </c>
    </row>
    <row r="314" spans="4:74" hidden="1" outlineLevel="1">
      <c r="D314" s="338" t="s">
        <v>955</v>
      </c>
      <c r="E314" s="338">
        <f t="shared" ref="E314:AJ314" si="417">IF(E9="2.清掃工場",1,0)</f>
        <v>0</v>
      </c>
      <c r="F314" s="338">
        <f t="shared" si="417"/>
        <v>0</v>
      </c>
      <c r="G314" s="338">
        <f t="shared" si="417"/>
        <v>0</v>
      </c>
      <c r="H314" s="338">
        <f t="shared" si="417"/>
        <v>0</v>
      </c>
      <c r="I314" s="338">
        <f t="shared" si="417"/>
        <v>0</v>
      </c>
      <c r="J314" s="338">
        <f t="shared" si="417"/>
        <v>0</v>
      </c>
      <c r="K314" s="338">
        <f t="shared" si="417"/>
        <v>0</v>
      </c>
      <c r="L314" s="338">
        <f t="shared" si="417"/>
        <v>0</v>
      </c>
      <c r="M314" s="338">
        <f t="shared" si="417"/>
        <v>0</v>
      </c>
      <c r="N314" s="338">
        <f t="shared" si="417"/>
        <v>0</v>
      </c>
      <c r="O314" s="338">
        <f t="shared" si="417"/>
        <v>0</v>
      </c>
      <c r="P314" s="338">
        <f t="shared" si="417"/>
        <v>0</v>
      </c>
      <c r="Q314" s="338">
        <f t="shared" si="417"/>
        <v>0</v>
      </c>
      <c r="R314" s="338">
        <f t="shared" si="417"/>
        <v>0</v>
      </c>
      <c r="S314" s="338">
        <f t="shared" si="417"/>
        <v>0</v>
      </c>
      <c r="T314" s="338">
        <f t="shared" si="417"/>
        <v>0</v>
      </c>
      <c r="U314" s="338">
        <f t="shared" si="417"/>
        <v>0</v>
      </c>
      <c r="V314" s="338">
        <f t="shared" si="417"/>
        <v>0</v>
      </c>
      <c r="W314" s="338">
        <f t="shared" si="417"/>
        <v>0</v>
      </c>
      <c r="X314" s="338">
        <f t="shared" si="417"/>
        <v>0</v>
      </c>
      <c r="Y314" s="338">
        <f t="shared" si="417"/>
        <v>0</v>
      </c>
      <c r="Z314" s="338">
        <f t="shared" si="417"/>
        <v>0</v>
      </c>
      <c r="AA314" s="338">
        <f t="shared" si="417"/>
        <v>0</v>
      </c>
      <c r="AB314" s="338">
        <f t="shared" si="417"/>
        <v>0</v>
      </c>
      <c r="AC314" s="338">
        <f t="shared" si="417"/>
        <v>0</v>
      </c>
      <c r="AD314" s="338">
        <f t="shared" si="417"/>
        <v>0</v>
      </c>
      <c r="AE314" s="338">
        <f t="shared" si="417"/>
        <v>0</v>
      </c>
      <c r="AF314" s="338">
        <f t="shared" si="417"/>
        <v>0</v>
      </c>
      <c r="AG314" s="338">
        <f t="shared" si="417"/>
        <v>0</v>
      </c>
      <c r="AH314" s="338">
        <f t="shared" si="417"/>
        <v>0</v>
      </c>
      <c r="AI314" s="338">
        <f t="shared" si="417"/>
        <v>0</v>
      </c>
      <c r="AJ314" s="338">
        <f t="shared" si="417"/>
        <v>0</v>
      </c>
      <c r="AK314" s="338">
        <f t="shared" ref="AK314:BP314" si="418">IF(AK9="2.清掃工場",1,0)</f>
        <v>0</v>
      </c>
      <c r="AL314" s="338">
        <f t="shared" si="418"/>
        <v>0</v>
      </c>
      <c r="AM314" s="338">
        <f t="shared" si="418"/>
        <v>0</v>
      </c>
      <c r="AN314" s="338">
        <f t="shared" si="418"/>
        <v>0</v>
      </c>
      <c r="AO314" s="338">
        <f t="shared" si="418"/>
        <v>0</v>
      </c>
      <c r="AP314" s="338">
        <f t="shared" si="418"/>
        <v>0</v>
      </c>
      <c r="AQ314" s="338">
        <f t="shared" si="418"/>
        <v>0</v>
      </c>
      <c r="AR314" s="338">
        <f t="shared" si="418"/>
        <v>0</v>
      </c>
      <c r="AS314" s="338">
        <f t="shared" si="418"/>
        <v>0</v>
      </c>
      <c r="AT314" s="338">
        <f t="shared" si="418"/>
        <v>0</v>
      </c>
      <c r="AU314" s="338">
        <f t="shared" si="418"/>
        <v>0</v>
      </c>
      <c r="AV314" s="338">
        <f t="shared" si="418"/>
        <v>0</v>
      </c>
      <c r="AW314" s="338">
        <f t="shared" si="418"/>
        <v>0</v>
      </c>
      <c r="AX314" s="338">
        <f t="shared" si="418"/>
        <v>0</v>
      </c>
      <c r="AY314" s="338">
        <f t="shared" si="418"/>
        <v>0</v>
      </c>
      <c r="AZ314" s="338">
        <f t="shared" si="418"/>
        <v>0</v>
      </c>
      <c r="BA314" s="338">
        <f t="shared" si="418"/>
        <v>0</v>
      </c>
      <c r="BB314" s="338">
        <f t="shared" si="418"/>
        <v>0</v>
      </c>
      <c r="BC314" s="338">
        <f t="shared" si="418"/>
        <v>0</v>
      </c>
      <c r="BD314" s="338">
        <f t="shared" si="418"/>
        <v>0</v>
      </c>
      <c r="BE314" s="338">
        <f t="shared" si="418"/>
        <v>0</v>
      </c>
      <c r="BF314" s="338">
        <f t="shared" si="418"/>
        <v>0</v>
      </c>
      <c r="BG314" s="338">
        <f t="shared" si="418"/>
        <v>0</v>
      </c>
      <c r="BH314" s="338">
        <f t="shared" si="418"/>
        <v>0</v>
      </c>
      <c r="BI314" s="338">
        <f t="shared" si="418"/>
        <v>0</v>
      </c>
      <c r="BJ314" s="338">
        <f t="shared" si="418"/>
        <v>0</v>
      </c>
      <c r="BK314" s="338">
        <f t="shared" si="418"/>
        <v>0</v>
      </c>
      <c r="BL314" s="338">
        <f t="shared" si="418"/>
        <v>0</v>
      </c>
      <c r="BM314" s="338">
        <f t="shared" si="418"/>
        <v>0</v>
      </c>
      <c r="BN314" s="338">
        <f t="shared" si="418"/>
        <v>0</v>
      </c>
      <c r="BO314" s="338">
        <f t="shared" si="418"/>
        <v>0</v>
      </c>
      <c r="BP314" s="338">
        <f t="shared" si="418"/>
        <v>0</v>
      </c>
      <c r="BQ314" s="338">
        <f t="shared" ref="BQ314:BV314" si="419">IF(BQ9="2.清掃工場",1,0)</f>
        <v>0</v>
      </c>
      <c r="BR314" s="338">
        <f t="shared" si="419"/>
        <v>0</v>
      </c>
      <c r="BS314" s="338">
        <f t="shared" si="419"/>
        <v>0</v>
      </c>
      <c r="BT314" s="338">
        <f t="shared" si="419"/>
        <v>0</v>
      </c>
      <c r="BU314" s="338">
        <f t="shared" si="419"/>
        <v>0</v>
      </c>
      <c r="BV314" s="338">
        <f t="shared" si="419"/>
        <v>0</v>
      </c>
    </row>
    <row r="315" spans="4:74" hidden="1" outlineLevel="1">
      <c r="D315" s="338" t="s">
        <v>859</v>
      </c>
      <c r="E315" s="338">
        <f t="shared" ref="E315:AJ315" si="420">IF(E40="1.バイオマス対象電源",1,0)</f>
        <v>0</v>
      </c>
      <c r="F315" s="338">
        <f t="shared" si="420"/>
        <v>0</v>
      </c>
      <c r="G315" s="338">
        <f t="shared" si="420"/>
        <v>0</v>
      </c>
      <c r="H315" s="338">
        <f t="shared" si="420"/>
        <v>0</v>
      </c>
      <c r="I315" s="338">
        <f t="shared" si="420"/>
        <v>0</v>
      </c>
      <c r="J315" s="338">
        <f t="shared" si="420"/>
        <v>0</v>
      </c>
      <c r="K315" s="338">
        <f t="shared" si="420"/>
        <v>0</v>
      </c>
      <c r="L315" s="338">
        <f t="shared" si="420"/>
        <v>0</v>
      </c>
      <c r="M315" s="338">
        <f t="shared" si="420"/>
        <v>0</v>
      </c>
      <c r="N315" s="338">
        <f t="shared" si="420"/>
        <v>0</v>
      </c>
      <c r="O315" s="338">
        <f t="shared" si="420"/>
        <v>0</v>
      </c>
      <c r="P315" s="338">
        <f t="shared" si="420"/>
        <v>0</v>
      </c>
      <c r="Q315" s="338">
        <f t="shared" si="420"/>
        <v>0</v>
      </c>
      <c r="R315" s="338">
        <f t="shared" si="420"/>
        <v>0</v>
      </c>
      <c r="S315" s="338">
        <f t="shared" si="420"/>
        <v>0</v>
      </c>
      <c r="T315" s="338">
        <f t="shared" si="420"/>
        <v>0</v>
      </c>
      <c r="U315" s="338">
        <f t="shared" si="420"/>
        <v>0</v>
      </c>
      <c r="V315" s="338">
        <f t="shared" si="420"/>
        <v>0</v>
      </c>
      <c r="W315" s="338">
        <f t="shared" si="420"/>
        <v>0</v>
      </c>
      <c r="X315" s="338">
        <f t="shared" si="420"/>
        <v>0</v>
      </c>
      <c r="Y315" s="338">
        <f t="shared" si="420"/>
        <v>0</v>
      </c>
      <c r="Z315" s="338">
        <f t="shared" si="420"/>
        <v>0</v>
      </c>
      <c r="AA315" s="338">
        <f t="shared" si="420"/>
        <v>0</v>
      </c>
      <c r="AB315" s="338">
        <f t="shared" si="420"/>
        <v>0</v>
      </c>
      <c r="AC315" s="338">
        <f t="shared" si="420"/>
        <v>0</v>
      </c>
      <c r="AD315" s="338">
        <f t="shared" si="420"/>
        <v>0</v>
      </c>
      <c r="AE315" s="338">
        <f t="shared" si="420"/>
        <v>0</v>
      </c>
      <c r="AF315" s="338">
        <f t="shared" si="420"/>
        <v>0</v>
      </c>
      <c r="AG315" s="338">
        <f t="shared" si="420"/>
        <v>0</v>
      </c>
      <c r="AH315" s="338">
        <f t="shared" si="420"/>
        <v>0</v>
      </c>
      <c r="AI315" s="338">
        <f t="shared" si="420"/>
        <v>0</v>
      </c>
      <c r="AJ315" s="338">
        <f t="shared" si="420"/>
        <v>0</v>
      </c>
      <c r="AK315" s="338">
        <f t="shared" ref="AK315:BP315" si="421">IF(AK40="1.バイオマス対象電源",1,0)</f>
        <v>0</v>
      </c>
      <c r="AL315" s="338">
        <f t="shared" si="421"/>
        <v>0</v>
      </c>
      <c r="AM315" s="338">
        <f t="shared" si="421"/>
        <v>0</v>
      </c>
      <c r="AN315" s="338">
        <f t="shared" si="421"/>
        <v>0</v>
      </c>
      <c r="AO315" s="338">
        <f t="shared" si="421"/>
        <v>0</v>
      </c>
      <c r="AP315" s="338">
        <f t="shared" si="421"/>
        <v>0</v>
      </c>
      <c r="AQ315" s="338">
        <f t="shared" si="421"/>
        <v>0</v>
      </c>
      <c r="AR315" s="338">
        <f t="shared" si="421"/>
        <v>0</v>
      </c>
      <c r="AS315" s="338">
        <f t="shared" si="421"/>
        <v>0</v>
      </c>
      <c r="AT315" s="338">
        <f t="shared" si="421"/>
        <v>0</v>
      </c>
      <c r="AU315" s="338">
        <f t="shared" si="421"/>
        <v>0</v>
      </c>
      <c r="AV315" s="338">
        <f t="shared" si="421"/>
        <v>0</v>
      </c>
      <c r="AW315" s="338">
        <f t="shared" si="421"/>
        <v>0</v>
      </c>
      <c r="AX315" s="338">
        <f t="shared" si="421"/>
        <v>0</v>
      </c>
      <c r="AY315" s="338">
        <f t="shared" si="421"/>
        <v>0</v>
      </c>
      <c r="AZ315" s="338">
        <f t="shared" si="421"/>
        <v>0</v>
      </c>
      <c r="BA315" s="338">
        <f t="shared" si="421"/>
        <v>0</v>
      </c>
      <c r="BB315" s="338">
        <f t="shared" si="421"/>
        <v>0</v>
      </c>
      <c r="BC315" s="338">
        <f t="shared" si="421"/>
        <v>0</v>
      </c>
      <c r="BD315" s="338">
        <f t="shared" si="421"/>
        <v>0</v>
      </c>
      <c r="BE315" s="338">
        <f t="shared" si="421"/>
        <v>0</v>
      </c>
      <c r="BF315" s="338">
        <f t="shared" si="421"/>
        <v>0</v>
      </c>
      <c r="BG315" s="338">
        <f t="shared" si="421"/>
        <v>0</v>
      </c>
      <c r="BH315" s="338">
        <f t="shared" si="421"/>
        <v>0</v>
      </c>
      <c r="BI315" s="338">
        <f t="shared" si="421"/>
        <v>0</v>
      </c>
      <c r="BJ315" s="338">
        <f t="shared" si="421"/>
        <v>0</v>
      </c>
      <c r="BK315" s="338">
        <f t="shared" si="421"/>
        <v>0</v>
      </c>
      <c r="BL315" s="338">
        <f t="shared" si="421"/>
        <v>0</v>
      </c>
      <c r="BM315" s="338">
        <f t="shared" si="421"/>
        <v>0</v>
      </c>
      <c r="BN315" s="338">
        <f t="shared" si="421"/>
        <v>0</v>
      </c>
      <c r="BO315" s="338">
        <f t="shared" si="421"/>
        <v>0</v>
      </c>
      <c r="BP315" s="338">
        <f t="shared" si="421"/>
        <v>0</v>
      </c>
      <c r="BQ315" s="338">
        <f t="shared" ref="BQ315:BV315" si="422">IF(BQ40="1.バイオマス対象電源",1,0)</f>
        <v>0</v>
      </c>
      <c r="BR315" s="338">
        <f t="shared" si="422"/>
        <v>0</v>
      </c>
      <c r="BS315" s="338">
        <f t="shared" si="422"/>
        <v>0</v>
      </c>
      <c r="BT315" s="338">
        <f t="shared" si="422"/>
        <v>0</v>
      </c>
      <c r="BU315" s="338">
        <f t="shared" si="422"/>
        <v>0</v>
      </c>
      <c r="BV315" s="338">
        <f t="shared" si="422"/>
        <v>0</v>
      </c>
    </row>
    <row r="316" spans="4:74" hidden="1" outlineLevel="1">
      <c r="D316" s="338" t="s">
        <v>956</v>
      </c>
      <c r="E316" s="338">
        <f t="shared" ref="E316:AJ316" si="423">IF(E42=1,1,0)</f>
        <v>0</v>
      </c>
      <c r="F316" s="338">
        <f t="shared" si="423"/>
        <v>0</v>
      </c>
      <c r="G316" s="338">
        <f t="shared" si="423"/>
        <v>0</v>
      </c>
      <c r="H316" s="338">
        <f t="shared" si="423"/>
        <v>0</v>
      </c>
      <c r="I316" s="338">
        <f t="shared" si="423"/>
        <v>0</v>
      </c>
      <c r="J316" s="338">
        <f t="shared" si="423"/>
        <v>0</v>
      </c>
      <c r="K316" s="338">
        <f t="shared" si="423"/>
        <v>0</v>
      </c>
      <c r="L316" s="338">
        <f t="shared" si="423"/>
        <v>0</v>
      </c>
      <c r="M316" s="338">
        <f t="shared" si="423"/>
        <v>0</v>
      </c>
      <c r="N316" s="338">
        <f t="shared" si="423"/>
        <v>0</v>
      </c>
      <c r="O316" s="338">
        <f t="shared" si="423"/>
        <v>0</v>
      </c>
      <c r="P316" s="338">
        <f t="shared" si="423"/>
        <v>0</v>
      </c>
      <c r="Q316" s="338">
        <f t="shared" si="423"/>
        <v>0</v>
      </c>
      <c r="R316" s="338">
        <f t="shared" si="423"/>
        <v>0</v>
      </c>
      <c r="S316" s="338">
        <f t="shared" si="423"/>
        <v>0</v>
      </c>
      <c r="T316" s="338">
        <f t="shared" si="423"/>
        <v>0</v>
      </c>
      <c r="U316" s="338">
        <f t="shared" si="423"/>
        <v>0</v>
      </c>
      <c r="V316" s="338">
        <f t="shared" si="423"/>
        <v>0</v>
      </c>
      <c r="W316" s="338">
        <f t="shared" si="423"/>
        <v>0</v>
      </c>
      <c r="X316" s="338">
        <f t="shared" si="423"/>
        <v>0</v>
      </c>
      <c r="Y316" s="338">
        <f t="shared" si="423"/>
        <v>0</v>
      </c>
      <c r="Z316" s="338">
        <f t="shared" si="423"/>
        <v>0</v>
      </c>
      <c r="AA316" s="338">
        <f t="shared" si="423"/>
        <v>0</v>
      </c>
      <c r="AB316" s="338">
        <f t="shared" si="423"/>
        <v>0</v>
      </c>
      <c r="AC316" s="338">
        <f t="shared" si="423"/>
        <v>0</v>
      </c>
      <c r="AD316" s="338">
        <f t="shared" si="423"/>
        <v>0</v>
      </c>
      <c r="AE316" s="338">
        <f t="shared" si="423"/>
        <v>0</v>
      </c>
      <c r="AF316" s="338">
        <f t="shared" si="423"/>
        <v>0</v>
      </c>
      <c r="AG316" s="338">
        <f t="shared" si="423"/>
        <v>0</v>
      </c>
      <c r="AH316" s="338">
        <f t="shared" si="423"/>
        <v>0</v>
      </c>
      <c r="AI316" s="338">
        <f t="shared" si="423"/>
        <v>0</v>
      </c>
      <c r="AJ316" s="338">
        <f t="shared" si="423"/>
        <v>0</v>
      </c>
      <c r="AK316" s="338">
        <f t="shared" ref="AK316:BP316" si="424">IF(AK42=1,1,0)</f>
        <v>0</v>
      </c>
      <c r="AL316" s="338">
        <f t="shared" si="424"/>
        <v>0</v>
      </c>
      <c r="AM316" s="338">
        <f t="shared" si="424"/>
        <v>0</v>
      </c>
      <c r="AN316" s="338">
        <f t="shared" si="424"/>
        <v>0</v>
      </c>
      <c r="AO316" s="338">
        <f t="shared" si="424"/>
        <v>0</v>
      </c>
      <c r="AP316" s="338">
        <f t="shared" si="424"/>
        <v>0</v>
      </c>
      <c r="AQ316" s="338">
        <f t="shared" si="424"/>
        <v>0</v>
      </c>
      <c r="AR316" s="338">
        <f t="shared" si="424"/>
        <v>0</v>
      </c>
      <c r="AS316" s="338">
        <f t="shared" si="424"/>
        <v>0</v>
      </c>
      <c r="AT316" s="338">
        <f t="shared" si="424"/>
        <v>0</v>
      </c>
      <c r="AU316" s="338">
        <f t="shared" si="424"/>
        <v>0</v>
      </c>
      <c r="AV316" s="338">
        <f t="shared" si="424"/>
        <v>0</v>
      </c>
      <c r="AW316" s="338">
        <f t="shared" si="424"/>
        <v>0</v>
      </c>
      <c r="AX316" s="338">
        <f t="shared" si="424"/>
        <v>0</v>
      </c>
      <c r="AY316" s="338">
        <f t="shared" si="424"/>
        <v>0</v>
      </c>
      <c r="AZ316" s="338">
        <f t="shared" si="424"/>
        <v>0</v>
      </c>
      <c r="BA316" s="338">
        <f t="shared" si="424"/>
        <v>0</v>
      </c>
      <c r="BB316" s="338">
        <f t="shared" si="424"/>
        <v>0</v>
      </c>
      <c r="BC316" s="338">
        <f t="shared" si="424"/>
        <v>0</v>
      </c>
      <c r="BD316" s="338">
        <f t="shared" si="424"/>
        <v>0</v>
      </c>
      <c r="BE316" s="338">
        <f t="shared" si="424"/>
        <v>0</v>
      </c>
      <c r="BF316" s="338">
        <f t="shared" si="424"/>
        <v>0</v>
      </c>
      <c r="BG316" s="338">
        <f t="shared" si="424"/>
        <v>0</v>
      </c>
      <c r="BH316" s="338">
        <f t="shared" si="424"/>
        <v>0</v>
      </c>
      <c r="BI316" s="338">
        <f t="shared" si="424"/>
        <v>0</v>
      </c>
      <c r="BJ316" s="338">
        <f t="shared" si="424"/>
        <v>0</v>
      </c>
      <c r="BK316" s="338">
        <f t="shared" si="424"/>
        <v>0</v>
      </c>
      <c r="BL316" s="338">
        <f t="shared" si="424"/>
        <v>0</v>
      </c>
      <c r="BM316" s="338">
        <f t="shared" si="424"/>
        <v>0</v>
      </c>
      <c r="BN316" s="338">
        <f t="shared" si="424"/>
        <v>0</v>
      </c>
      <c r="BO316" s="338">
        <f t="shared" si="424"/>
        <v>0</v>
      </c>
      <c r="BP316" s="338">
        <f t="shared" si="424"/>
        <v>0</v>
      </c>
      <c r="BQ316" s="338">
        <f t="shared" ref="BQ316:BV316" si="425">IF(BQ42=1,1,0)</f>
        <v>0</v>
      </c>
      <c r="BR316" s="338">
        <f t="shared" si="425"/>
        <v>0</v>
      </c>
      <c r="BS316" s="338">
        <f t="shared" si="425"/>
        <v>0</v>
      </c>
      <c r="BT316" s="338">
        <f t="shared" si="425"/>
        <v>0</v>
      </c>
      <c r="BU316" s="338">
        <f t="shared" si="425"/>
        <v>0</v>
      </c>
      <c r="BV316" s="338">
        <f t="shared" si="425"/>
        <v>0</v>
      </c>
    </row>
    <row r="317" spans="4:74" hidden="1" outlineLevel="1">
      <c r="D317" s="338" t="s">
        <v>957</v>
      </c>
      <c r="E317" s="451" t="str">
        <f>IF(E313&gt;0,"○","")</f>
        <v/>
      </c>
      <c r="F317" s="451" t="str">
        <f t="shared" ref="F317:BQ317" si="426">IF(F313&gt;0,"○","")</f>
        <v/>
      </c>
      <c r="G317" s="451" t="str">
        <f t="shared" si="426"/>
        <v/>
      </c>
      <c r="H317" s="451" t="str">
        <f t="shared" si="426"/>
        <v/>
      </c>
      <c r="I317" s="451" t="str">
        <f t="shared" si="426"/>
        <v/>
      </c>
      <c r="J317" s="451" t="str">
        <f t="shared" si="426"/>
        <v/>
      </c>
      <c r="K317" s="451" t="str">
        <f t="shared" si="426"/>
        <v/>
      </c>
      <c r="L317" s="451" t="str">
        <f t="shared" si="426"/>
        <v/>
      </c>
      <c r="M317" s="451" t="str">
        <f t="shared" si="426"/>
        <v/>
      </c>
      <c r="N317" s="451" t="str">
        <f t="shared" si="426"/>
        <v/>
      </c>
      <c r="O317" s="451" t="str">
        <f t="shared" si="426"/>
        <v/>
      </c>
      <c r="P317" s="451" t="str">
        <f t="shared" si="426"/>
        <v/>
      </c>
      <c r="Q317" s="451" t="str">
        <f t="shared" si="426"/>
        <v/>
      </c>
      <c r="R317" s="451" t="str">
        <f t="shared" si="426"/>
        <v/>
      </c>
      <c r="S317" s="451" t="str">
        <f t="shared" si="426"/>
        <v/>
      </c>
      <c r="T317" s="451" t="str">
        <f t="shared" si="426"/>
        <v/>
      </c>
      <c r="U317" s="451" t="str">
        <f t="shared" si="426"/>
        <v/>
      </c>
      <c r="V317" s="451" t="str">
        <f t="shared" si="426"/>
        <v/>
      </c>
      <c r="W317" s="451" t="str">
        <f t="shared" si="426"/>
        <v/>
      </c>
      <c r="X317" s="451" t="str">
        <f t="shared" si="426"/>
        <v/>
      </c>
      <c r="Y317" s="451" t="str">
        <f t="shared" si="426"/>
        <v/>
      </c>
      <c r="Z317" s="451" t="str">
        <f t="shared" si="426"/>
        <v/>
      </c>
      <c r="AA317" s="451" t="str">
        <f t="shared" si="426"/>
        <v/>
      </c>
      <c r="AB317" s="451" t="str">
        <f t="shared" si="426"/>
        <v/>
      </c>
      <c r="AC317" s="451" t="str">
        <f t="shared" si="426"/>
        <v/>
      </c>
      <c r="AD317" s="451" t="str">
        <f t="shared" si="426"/>
        <v/>
      </c>
      <c r="AE317" s="451" t="str">
        <f t="shared" si="426"/>
        <v/>
      </c>
      <c r="AF317" s="451" t="str">
        <f t="shared" si="426"/>
        <v/>
      </c>
      <c r="AG317" s="451" t="str">
        <f t="shared" si="426"/>
        <v/>
      </c>
      <c r="AH317" s="451" t="str">
        <f t="shared" si="426"/>
        <v/>
      </c>
      <c r="AI317" s="451" t="str">
        <f t="shared" si="426"/>
        <v/>
      </c>
      <c r="AJ317" s="451" t="str">
        <f t="shared" si="426"/>
        <v/>
      </c>
      <c r="AK317" s="451" t="str">
        <f t="shared" si="426"/>
        <v/>
      </c>
      <c r="AL317" s="451" t="str">
        <f t="shared" si="426"/>
        <v/>
      </c>
      <c r="AM317" s="451" t="str">
        <f t="shared" si="426"/>
        <v/>
      </c>
      <c r="AN317" s="451" t="str">
        <f t="shared" si="426"/>
        <v/>
      </c>
      <c r="AO317" s="451" t="str">
        <f t="shared" si="426"/>
        <v/>
      </c>
      <c r="AP317" s="451" t="str">
        <f t="shared" si="426"/>
        <v/>
      </c>
      <c r="AQ317" s="451" t="str">
        <f t="shared" si="426"/>
        <v/>
      </c>
      <c r="AR317" s="451" t="str">
        <f t="shared" si="426"/>
        <v/>
      </c>
      <c r="AS317" s="451" t="str">
        <f t="shared" si="426"/>
        <v/>
      </c>
      <c r="AT317" s="451" t="str">
        <f t="shared" si="426"/>
        <v/>
      </c>
      <c r="AU317" s="451" t="str">
        <f t="shared" si="426"/>
        <v/>
      </c>
      <c r="AV317" s="451" t="str">
        <f t="shared" si="426"/>
        <v/>
      </c>
      <c r="AW317" s="451" t="str">
        <f t="shared" si="426"/>
        <v/>
      </c>
      <c r="AX317" s="451" t="str">
        <f t="shared" si="426"/>
        <v/>
      </c>
      <c r="AY317" s="451" t="str">
        <f t="shared" si="426"/>
        <v/>
      </c>
      <c r="AZ317" s="451" t="str">
        <f t="shared" si="426"/>
        <v/>
      </c>
      <c r="BA317" s="451" t="str">
        <f t="shared" si="426"/>
        <v/>
      </c>
      <c r="BB317" s="451" t="str">
        <f t="shared" si="426"/>
        <v/>
      </c>
      <c r="BC317" s="451" t="str">
        <f t="shared" si="426"/>
        <v/>
      </c>
      <c r="BD317" s="451" t="str">
        <f t="shared" si="426"/>
        <v/>
      </c>
      <c r="BE317" s="451" t="str">
        <f t="shared" si="426"/>
        <v/>
      </c>
      <c r="BF317" s="451" t="str">
        <f t="shared" si="426"/>
        <v/>
      </c>
      <c r="BG317" s="451" t="str">
        <f t="shared" si="426"/>
        <v/>
      </c>
      <c r="BH317" s="451" t="str">
        <f t="shared" si="426"/>
        <v/>
      </c>
      <c r="BI317" s="451" t="str">
        <f t="shared" si="426"/>
        <v/>
      </c>
      <c r="BJ317" s="451" t="str">
        <f t="shared" si="426"/>
        <v/>
      </c>
      <c r="BK317" s="451" t="str">
        <f t="shared" si="426"/>
        <v/>
      </c>
      <c r="BL317" s="451" t="str">
        <f t="shared" si="426"/>
        <v/>
      </c>
      <c r="BM317" s="451" t="str">
        <f t="shared" si="426"/>
        <v/>
      </c>
      <c r="BN317" s="451" t="str">
        <f t="shared" si="426"/>
        <v/>
      </c>
      <c r="BO317" s="451" t="str">
        <f t="shared" si="426"/>
        <v/>
      </c>
      <c r="BP317" s="451" t="str">
        <f t="shared" si="426"/>
        <v/>
      </c>
      <c r="BQ317" s="451" t="str">
        <f t="shared" si="426"/>
        <v/>
      </c>
      <c r="BR317" s="451" t="str">
        <f>IF(BR313&gt;0,"○","")</f>
        <v/>
      </c>
      <c r="BS317" s="451" t="str">
        <f>IF(BS313&gt;0,"○","")</f>
        <v/>
      </c>
      <c r="BT317" s="451" t="str">
        <f>IF(BT313&gt;0,"○","")</f>
        <v/>
      </c>
      <c r="BU317" s="451" t="str">
        <f>IF(BU313&gt;0,"○","")</f>
        <v/>
      </c>
      <c r="BV317" s="451" t="str">
        <f>IF(BV313&gt;0,"○","")</f>
        <v/>
      </c>
    </row>
    <row r="318" spans="4:74" hidden="1" outlineLevel="1">
      <c r="D318" s="338" t="s">
        <v>958</v>
      </c>
      <c r="E318" s="451" t="str">
        <f>IF(AND(E313=0,E314=1),"○","")</f>
        <v/>
      </c>
      <c r="F318" s="451" t="str">
        <f t="shared" ref="F318:BQ318" si="427">IF(AND(F313=0,F314=1),"○","")</f>
        <v/>
      </c>
      <c r="G318" s="451" t="str">
        <f t="shared" si="427"/>
        <v/>
      </c>
      <c r="H318" s="451" t="str">
        <f t="shared" si="427"/>
        <v/>
      </c>
      <c r="I318" s="451" t="str">
        <f t="shared" si="427"/>
        <v/>
      </c>
      <c r="J318" s="451" t="str">
        <f t="shared" si="427"/>
        <v/>
      </c>
      <c r="K318" s="451" t="str">
        <f t="shared" si="427"/>
        <v/>
      </c>
      <c r="L318" s="451" t="str">
        <f t="shared" si="427"/>
        <v/>
      </c>
      <c r="M318" s="451" t="str">
        <f t="shared" si="427"/>
        <v/>
      </c>
      <c r="N318" s="451" t="str">
        <f t="shared" si="427"/>
        <v/>
      </c>
      <c r="O318" s="451" t="str">
        <f t="shared" si="427"/>
        <v/>
      </c>
      <c r="P318" s="451" t="str">
        <f t="shared" si="427"/>
        <v/>
      </c>
      <c r="Q318" s="451" t="str">
        <f t="shared" si="427"/>
        <v/>
      </c>
      <c r="R318" s="451" t="str">
        <f t="shared" si="427"/>
        <v/>
      </c>
      <c r="S318" s="451" t="str">
        <f t="shared" si="427"/>
        <v/>
      </c>
      <c r="T318" s="451" t="str">
        <f t="shared" si="427"/>
        <v/>
      </c>
      <c r="U318" s="451" t="str">
        <f t="shared" si="427"/>
        <v/>
      </c>
      <c r="V318" s="451" t="str">
        <f t="shared" si="427"/>
        <v/>
      </c>
      <c r="W318" s="451" t="str">
        <f t="shared" si="427"/>
        <v/>
      </c>
      <c r="X318" s="451" t="str">
        <f t="shared" si="427"/>
        <v/>
      </c>
      <c r="Y318" s="451" t="str">
        <f t="shared" si="427"/>
        <v/>
      </c>
      <c r="Z318" s="451" t="str">
        <f t="shared" si="427"/>
        <v/>
      </c>
      <c r="AA318" s="451" t="str">
        <f t="shared" si="427"/>
        <v/>
      </c>
      <c r="AB318" s="451" t="str">
        <f t="shared" si="427"/>
        <v/>
      </c>
      <c r="AC318" s="451" t="str">
        <f t="shared" si="427"/>
        <v/>
      </c>
      <c r="AD318" s="451" t="str">
        <f t="shared" si="427"/>
        <v/>
      </c>
      <c r="AE318" s="451" t="str">
        <f t="shared" si="427"/>
        <v/>
      </c>
      <c r="AF318" s="451" t="str">
        <f t="shared" si="427"/>
        <v/>
      </c>
      <c r="AG318" s="451" t="str">
        <f t="shared" si="427"/>
        <v/>
      </c>
      <c r="AH318" s="451" t="str">
        <f t="shared" si="427"/>
        <v/>
      </c>
      <c r="AI318" s="451" t="str">
        <f t="shared" si="427"/>
        <v/>
      </c>
      <c r="AJ318" s="451" t="str">
        <f t="shared" si="427"/>
        <v/>
      </c>
      <c r="AK318" s="451" t="str">
        <f t="shared" si="427"/>
        <v/>
      </c>
      <c r="AL318" s="451" t="str">
        <f t="shared" si="427"/>
        <v/>
      </c>
      <c r="AM318" s="451" t="str">
        <f t="shared" si="427"/>
        <v/>
      </c>
      <c r="AN318" s="451" t="str">
        <f t="shared" si="427"/>
        <v/>
      </c>
      <c r="AO318" s="451" t="str">
        <f t="shared" si="427"/>
        <v/>
      </c>
      <c r="AP318" s="451" t="str">
        <f t="shared" si="427"/>
        <v/>
      </c>
      <c r="AQ318" s="451" t="str">
        <f t="shared" si="427"/>
        <v/>
      </c>
      <c r="AR318" s="451" t="str">
        <f t="shared" si="427"/>
        <v/>
      </c>
      <c r="AS318" s="451" t="str">
        <f t="shared" si="427"/>
        <v/>
      </c>
      <c r="AT318" s="451" t="str">
        <f t="shared" si="427"/>
        <v/>
      </c>
      <c r="AU318" s="451" t="str">
        <f t="shared" si="427"/>
        <v/>
      </c>
      <c r="AV318" s="451" t="str">
        <f t="shared" si="427"/>
        <v/>
      </c>
      <c r="AW318" s="451" t="str">
        <f t="shared" si="427"/>
        <v/>
      </c>
      <c r="AX318" s="451" t="str">
        <f t="shared" si="427"/>
        <v/>
      </c>
      <c r="AY318" s="451" t="str">
        <f t="shared" si="427"/>
        <v/>
      </c>
      <c r="AZ318" s="451" t="str">
        <f t="shared" si="427"/>
        <v/>
      </c>
      <c r="BA318" s="451" t="str">
        <f t="shared" si="427"/>
        <v/>
      </c>
      <c r="BB318" s="451" t="str">
        <f t="shared" si="427"/>
        <v/>
      </c>
      <c r="BC318" s="451" t="str">
        <f t="shared" si="427"/>
        <v/>
      </c>
      <c r="BD318" s="451" t="str">
        <f t="shared" si="427"/>
        <v/>
      </c>
      <c r="BE318" s="451" t="str">
        <f t="shared" si="427"/>
        <v/>
      </c>
      <c r="BF318" s="451" t="str">
        <f t="shared" si="427"/>
        <v/>
      </c>
      <c r="BG318" s="451" t="str">
        <f t="shared" si="427"/>
        <v/>
      </c>
      <c r="BH318" s="451" t="str">
        <f t="shared" si="427"/>
        <v/>
      </c>
      <c r="BI318" s="451" t="str">
        <f t="shared" si="427"/>
        <v/>
      </c>
      <c r="BJ318" s="451" t="str">
        <f t="shared" si="427"/>
        <v/>
      </c>
      <c r="BK318" s="451" t="str">
        <f t="shared" si="427"/>
        <v/>
      </c>
      <c r="BL318" s="451" t="str">
        <f t="shared" si="427"/>
        <v/>
      </c>
      <c r="BM318" s="451" t="str">
        <f t="shared" si="427"/>
        <v/>
      </c>
      <c r="BN318" s="451" t="str">
        <f t="shared" si="427"/>
        <v/>
      </c>
      <c r="BO318" s="451" t="str">
        <f t="shared" si="427"/>
        <v/>
      </c>
      <c r="BP318" s="451" t="str">
        <f t="shared" si="427"/>
        <v/>
      </c>
      <c r="BQ318" s="451" t="str">
        <f t="shared" si="427"/>
        <v/>
      </c>
      <c r="BR318" s="451" t="str">
        <f>IF(AND(BR313=0,BR314=1),"○","")</f>
        <v/>
      </c>
      <c r="BS318" s="451" t="str">
        <f>IF(AND(BS313=0,BS314=1),"○","")</f>
        <v/>
      </c>
      <c r="BT318" s="451" t="str">
        <f>IF(AND(BT313=0,BT314=1),"○","")</f>
        <v/>
      </c>
      <c r="BU318" s="451" t="str">
        <f>IF(AND(BU313=0,BU314=1),"○","")</f>
        <v/>
      </c>
      <c r="BV318" s="451" t="str">
        <f>IF(AND(BV313=0,BV314=1),"○","")</f>
        <v/>
      </c>
    </row>
    <row r="319" spans="4:74" hidden="1" outlineLevel="1">
      <c r="D319" s="338" t="s">
        <v>958</v>
      </c>
      <c r="E319" s="451" t="str">
        <f>IF(AND(E313=0,AND(E315=1,E316=1)),"○","")</f>
        <v/>
      </c>
      <c r="F319" s="451" t="str">
        <f t="shared" ref="F319:BQ319" si="428">IF(AND(F313=0,AND(F315=1,F316=1)),"○","")</f>
        <v/>
      </c>
      <c r="G319" s="451" t="str">
        <f t="shared" si="428"/>
        <v/>
      </c>
      <c r="H319" s="451" t="str">
        <f t="shared" si="428"/>
        <v/>
      </c>
      <c r="I319" s="451" t="str">
        <f t="shared" si="428"/>
        <v/>
      </c>
      <c r="J319" s="451" t="str">
        <f t="shared" si="428"/>
        <v/>
      </c>
      <c r="K319" s="451" t="str">
        <f t="shared" si="428"/>
        <v/>
      </c>
      <c r="L319" s="451" t="str">
        <f t="shared" si="428"/>
        <v/>
      </c>
      <c r="M319" s="451" t="str">
        <f t="shared" si="428"/>
        <v/>
      </c>
      <c r="N319" s="451" t="str">
        <f t="shared" si="428"/>
        <v/>
      </c>
      <c r="O319" s="451" t="str">
        <f t="shared" si="428"/>
        <v/>
      </c>
      <c r="P319" s="451" t="str">
        <f t="shared" si="428"/>
        <v/>
      </c>
      <c r="Q319" s="451" t="str">
        <f t="shared" si="428"/>
        <v/>
      </c>
      <c r="R319" s="451" t="str">
        <f t="shared" si="428"/>
        <v/>
      </c>
      <c r="S319" s="451" t="str">
        <f t="shared" si="428"/>
        <v/>
      </c>
      <c r="T319" s="451" t="str">
        <f t="shared" si="428"/>
        <v/>
      </c>
      <c r="U319" s="451" t="str">
        <f t="shared" si="428"/>
        <v/>
      </c>
      <c r="V319" s="451" t="str">
        <f t="shared" si="428"/>
        <v/>
      </c>
      <c r="W319" s="451" t="str">
        <f t="shared" si="428"/>
        <v/>
      </c>
      <c r="X319" s="451" t="str">
        <f t="shared" si="428"/>
        <v/>
      </c>
      <c r="Y319" s="451" t="str">
        <f t="shared" si="428"/>
        <v/>
      </c>
      <c r="Z319" s="451" t="str">
        <f t="shared" si="428"/>
        <v/>
      </c>
      <c r="AA319" s="451" t="str">
        <f t="shared" si="428"/>
        <v/>
      </c>
      <c r="AB319" s="451" t="str">
        <f t="shared" si="428"/>
        <v/>
      </c>
      <c r="AC319" s="451" t="str">
        <f t="shared" si="428"/>
        <v/>
      </c>
      <c r="AD319" s="451" t="str">
        <f t="shared" si="428"/>
        <v/>
      </c>
      <c r="AE319" s="451" t="str">
        <f t="shared" si="428"/>
        <v/>
      </c>
      <c r="AF319" s="451" t="str">
        <f t="shared" si="428"/>
        <v/>
      </c>
      <c r="AG319" s="451" t="str">
        <f t="shared" si="428"/>
        <v/>
      </c>
      <c r="AH319" s="451" t="str">
        <f t="shared" si="428"/>
        <v/>
      </c>
      <c r="AI319" s="451" t="str">
        <f t="shared" si="428"/>
        <v/>
      </c>
      <c r="AJ319" s="451" t="str">
        <f t="shared" si="428"/>
        <v/>
      </c>
      <c r="AK319" s="451" t="str">
        <f t="shared" si="428"/>
        <v/>
      </c>
      <c r="AL319" s="451" t="str">
        <f t="shared" si="428"/>
        <v/>
      </c>
      <c r="AM319" s="451" t="str">
        <f t="shared" si="428"/>
        <v/>
      </c>
      <c r="AN319" s="451" t="str">
        <f t="shared" si="428"/>
        <v/>
      </c>
      <c r="AO319" s="451" t="str">
        <f t="shared" si="428"/>
        <v/>
      </c>
      <c r="AP319" s="451" t="str">
        <f t="shared" si="428"/>
        <v/>
      </c>
      <c r="AQ319" s="451" t="str">
        <f t="shared" si="428"/>
        <v/>
      </c>
      <c r="AR319" s="451" t="str">
        <f t="shared" si="428"/>
        <v/>
      </c>
      <c r="AS319" s="451" t="str">
        <f t="shared" si="428"/>
        <v/>
      </c>
      <c r="AT319" s="451" t="str">
        <f t="shared" si="428"/>
        <v/>
      </c>
      <c r="AU319" s="451" t="str">
        <f t="shared" si="428"/>
        <v/>
      </c>
      <c r="AV319" s="451" t="str">
        <f t="shared" si="428"/>
        <v/>
      </c>
      <c r="AW319" s="451" t="str">
        <f t="shared" si="428"/>
        <v/>
      </c>
      <c r="AX319" s="451" t="str">
        <f t="shared" si="428"/>
        <v/>
      </c>
      <c r="AY319" s="451" t="str">
        <f t="shared" si="428"/>
        <v/>
      </c>
      <c r="AZ319" s="451" t="str">
        <f t="shared" si="428"/>
        <v/>
      </c>
      <c r="BA319" s="451" t="str">
        <f t="shared" si="428"/>
        <v/>
      </c>
      <c r="BB319" s="451" t="str">
        <f t="shared" si="428"/>
        <v/>
      </c>
      <c r="BC319" s="451" t="str">
        <f t="shared" si="428"/>
        <v/>
      </c>
      <c r="BD319" s="451" t="str">
        <f t="shared" si="428"/>
        <v/>
      </c>
      <c r="BE319" s="451" t="str">
        <f t="shared" si="428"/>
        <v/>
      </c>
      <c r="BF319" s="451" t="str">
        <f t="shared" si="428"/>
        <v/>
      </c>
      <c r="BG319" s="451" t="str">
        <f t="shared" si="428"/>
        <v/>
      </c>
      <c r="BH319" s="451" t="str">
        <f t="shared" si="428"/>
        <v/>
      </c>
      <c r="BI319" s="451" t="str">
        <f t="shared" si="428"/>
        <v/>
      </c>
      <c r="BJ319" s="451" t="str">
        <f t="shared" si="428"/>
        <v/>
      </c>
      <c r="BK319" s="451" t="str">
        <f t="shared" si="428"/>
        <v/>
      </c>
      <c r="BL319" s="451" t="str">
        <f t="shared" si="428"/>
        <v/>
      </c>
      <c r="BM319" s="451" t="str">
        <f t="shared" si="428"/>
        <v/>
      </c>
      <c r="BN319" s="451" t="str">
        <f t="shared" si="428"/>
        <v/>
      </c>
      <c r="BO319" s="451" t="str">
        <f t="shared" si="428"/>
        <v/>
      </c>
      <c r="BP319" s="451" t="str">
        <f t="shared" si="428"/>
        <v/>
      </c>
      <c r="BQ319" s="451" t="str">
        <f t="shared" si="428"/>
        <v/>
      </c>
      <c r="BR319" s="451" t="str">
        <f>IF(AND(BR313=0,AND(BR315=1,BR316=1)),"○","")</f>
        <v/>
      </c>
      <c r="BS319" s="451" t="str">
        <f>IF(AND(BS313=0,AND(BS315=1,BS316=1)),"○","")</f>
        <v/>
      </c>
      <c r="BT319" s="451" t="str">
        <f>IF(AND(BT313=0,AND(BT315=1,BT316=1)),"○","")</f>
        <v/>
      </c>
      <c r="BU319" s="451" t="str">
        <f>IF(AND(BU313=0,AND(BU315=1,BU316=1)),"○","")</f>
        <v/>
      </c>
      <c r="BV319" s="451" t="str">
        <f>IF(AND(BV313=0,AND(BV315=1,BV316=1)),"○","")</f>
        <v/>
      </c>
    </row>
    <row r="320" spans="4:74" hidden="1" outlineLevel="1">
      <c r="D320" s="338" t="s">
        <v>958</v>
      </c>
      <c r="E320" s="451" t="str">
        <f>IF(OR(E317="○",E318="○",E319="○"),"○","××")</f>
        <v>××</v>
      </c>
      <c r="F320" s="451" t="str">
        <f t="shared" ref="F320:BQ320" si="429">IF(OR(F317="○",F318="○",F319="○"),"○","××")</f>
        <v>××</v>
      </c>
      <c r="G320" s="451" t="str">
        <f t="shared" si="429"/>
        <v>××</v>
      </c>
      <c r="H320" s="451" t="str">
        <f t="shared" si="429"/>
        <v>××</v>
      </c>
      <c r="I320" s="451" t="str">
        <f t="shared" si="429"/>
        <v>××</v>
      </c>
      <c r="J320" s="451" t="str">
        <f t="shared" si="429"/>
        <v>××</v>
      </c>
      <c r="K320" s="451" t="str">
        <f t="shared" si="429"/>
        <v>××</v>
      </c>
      <c r="L320" s="451" t="str">
        <f t="shared" si="429"/>
        <v>××</v>
      </c>
      <c r="M320" s="451" t="str">
        <f t="shared" si="429"/>
        <v>××</v>
      </c>
      <c r="N320" s="451" t="str">
        <f t="shared" si="429"/>
        <v>××</v>
      </c>
      <c r="O320" s="451" t="str">
        <f t="shared" si="429"/>
        <v>××</v>
      </c>
      <c r="P320" s="451" t="str">
        <f t="shared" si="429"/>
        <v>××</v>
      </c>
      <c r="Q320" s="451" t="str">
        <f t="shared" si="429"/>
        <v>××</v>
      </c>
      <c r="R320" s="451" t="str">
        <f t="shared" si="429"/>
        <v>××</v>
      </c>
      <c r="S320" s="451" t="str">
        <f t="shared" si="429"/>
        <v>××</v>
      </c>
      <c r="T320" s="451" t="str">
        <f t="shared" si="429"/>
        <v>××</v>
      </c>
      <c r="U320" s="451" t="str">
        <f t="shared" si="429"/>
        <v>××</v>
      </c>
      <c r="V320" s="451" t="str">
        <f t="shared" si="429"/>
        <v>××</v>
      </c>
      <c r="W320" s="451" t="str">
        <f t="shared" si="429"/>
        <v>××</v>
      </c>
      <c r="X320" s="451" t="str">
        <f t="shared" si="429"/>
        <v>××</v>
      </c>
      <c r="Y320" s="451" t="str">
        <f t="shared" si="429"/>
        <v>××</v>
      </c>
      <c r="Z320" s="451" t="str">
        <f t="shared" si="429"/>
        <v>××</v>
      </c>
      <c r="AA320" s="451" t="str">
        <f t="shared" si="429"/>
        <v>××</v>
      </c>
      <c r="AB320" s="451" t="str">
        <f t="shared" si="429"/>
        <v>××</v>
      </c>
      <c r="AC320" s="451" t="str">
        <f t="shared" si="429"/>
        <v>××</v>
      </c>
      <c r="AD320" s="451" t="str">
        <f t="shared" si="429"/>
        <v>××</v>
      </c>
      <c r="AE320" s="451" t="str">
        <f t="shared" si="429"/>
        <v>××</v>
      </c>
      <c r="AF320" s="451" t="str">
        <f t="shared" si="429"/>
        <v>××</v>
      </c>
      <c r="AG320" s="451" t="str">
        <f t="shared" si="429"/>
        <v>××</v>
      </c>
      <c r="AH320" s="451" t="str">
        <f t="shared" si="429"/>
        <v>××</v>
      </c>
      <c r="AI320" s="451" t="str">
        <f t="shared" si="429"/>
        <v>××</v>
      </c>
      <c r="AJ320" s="451" t="str">
        <f t="shared" si="429"/>
        <v>××</v>
      </c>
      <c r="AK320" s="451" t="str">
        <f t="shared" si="429"/>
        <v>××</v>
      </c>
      <c r="AL320" s="451" t="str">
        <f t="shared" si="429"/>
        <v>××</v>
      </c>
      <c r="AM320" s="451" t="str">
        <f t="shared" si="429"/>
        <v>××</v>
      </c>
      <c r="AN320" s="451" t="str">
        <f t="shared" si="429"/>
        <v>××</v>
      </c>
      <c r="AO320" s="451" t="str">
        <f t="shared" si="429"/>
        <v>××</v>
      </c>
      <c r="AP320" s="451" t="str">
        <f t="shared" si="429"/>
        <v>××</v>
      </c>
      <c r="AQ320" s="451" t="str">
        <f t="shared" si="429"/>
        <v>××</v>
      </c>
      <c r="AR320" s="451" t="str">
        <f t="shared" si="429"/>
        <v>××</v>
      </c>
      <c r="AS320" s="451" t="str">
        <f t="shared" si="429"/>
        <v>××</v>
      </c>
      <c r="AT320" s="451" t="str">
        <f t="shared" si="429"/>
        <v>××</v>
      </c>
      <c r="AU320" s="451" t="str">
        <f t="shared" si="429"/>
        <v>××</v>
      </c>
      <c r="AV320" s="451" t="str">
        <f t="shared" si="429"/>
        <v>××</v>
      </c>
      <c r="AW320" s="451" t="str">
        <f t="shared" si="429"/>
        <v>××</v>
      </c>
      <c r="AX320" s="451" t="str">
        <f t="shared" si="429"/>
        <v>××</v>
      </c>
      <c r="AY320" s="451" t="str">
        <f t="shared" si="429"/>
        <v>××</v>
      </c>
      <c r="AZ320" s="451" t="str">
        <f t="shared" si="429"/>
        <v>××</v>
      </c>
      <c r="BA320" s="451" t="str">
        <f t="shared" si="429"/>
        <v>××</v>
      </c>
      <c r="BB320" s="451" t="str">
        <f t="shared" si="429"/>
        <v>××</v>
      </c>
      <c r="BC320" s="451" t="str">
        <f t="shared" si="429"/>
        <v>××</v>
      </c>
      <c r="BD320" s="451" t="str">
        <f t="shared" si="429"/>
        <v>××</v>
      </c>
      <c r="BE320" s="451" t="str">
        <f t="shared" si="429"/>
        <v>××</v>
      </c>
      <c r="BF320" s="451" t="str">
        <f t="shared" si="429"/>
        <v>××</v>
      </c>
      <c r="BG320" s="451" t="str">
        <f t="shared" si="429"/>
        <v>××</v>
      </c>
      <c r="BH320" s="451" t="str">
        <f t="shared" si="429"/>
        <v>××</v>
      </c>
      <c r="BI320" s="451" t="str">
        <f t="shared" si="429"/>
        <v>××</v>
      </c>
      <c r="BJ320" s="451" t="str">
        <f t="shared" si="429"/>
        <v>××</v>
      </c>
      <c r="BK320" s="451" t="str">
        <f t="shared" si="429"/>
        <v>××</v>
      </c>
      <c r="BL320" s="451" t="str">
        <f t="shared" si="429"/>
        <v>××</v>
      </c>
      <c r="BM320" s="451" t="str">
        <f t="shared" si="429"/>
        <v>××</v>
      </c>
      <c r="BN320" s="451" t="str">
        <f t="shared" si="429"/>
        <v>××</v>
      </c>
      <c r="BO320" s="451" t="str">
        <f t="shared" si="429"/>
        <v>××</v>
      </c>
      <c r="BP320" s="451" t="str">
        <f t="shared" si="429"/>
        <v>××</v>
      </c>
      <c r="BQ320" s="451" t="str">
        <f t="shared" si="429"/>
        <v>××</v>
      </c>
      <c r="BR320" s="451" t="str">
        <f>IF(OR(BR317="○",BR318="○",BR319="○"),"○","××")</f>
        <v>××</v>
      </c>
      <c r="BS320" s="451" t="str">
        <f>IF(OR(BS317="○",BS318="○",BS319="○"),"○","××")</f>
        <v>××</v>
      </c>
      <c r="BT320" s="451" t="str">
        <f>IF(OR(BT317="○",BT318="○",BT319="○"),"○","××")</f>
        <v>××</v>
      </c>
      <c r="BU320" s="451" t="str">
        <f>IF(OR(BU317="○",BU318="○",BU319="○"),"○","××")</f>
        <v>××</v>
      </c>
      <c r="BV320" s="451" t="str">
        <f>IF(OR(BV317="○",BV318="○",BV319="○"),"○","××")</f>
        <v>××</v>
      </c>
    </row>
    <row r="321" spans="4:74" hidden="1" outlineLevel="1"/>
    <row r="322" spans="4:74" hidden="1" outlineLevel="1">
      <c r="D322" s="338" t="s">
        <v>970</v>
      </c>
      <c r="E322" s="451" t="str">
        <f t="shared" ref="E322:AJ322" si="430">IF(E320="○",E320,IF(AND(E320="××",AND(E173="-",E174="-",E175="-",E176="-",E177="-",E178="-",E179="-",E180="-",E181="-",E182="-",E183="-")),"×××","○"))</f>
        <v>×××</v>
      </c>
      <c r="F322" s="451" t="str">
        <f t="shared" si="430"/>
        <v>×××</v>
      </c>
      <c r="G322" s="451" t="str">
        <f t="shared" si="430"/>
        <v>×××</v>
      </c>
      <c r="H322" s="451" t="str">
        <f t="shared" si="430"/>
        <v>×××</v>
      </c>
      <c r="I322" s="451" t="str">
        <f t="shared" si="430"/>
        <v>×××</v>
      </c>
      <c r="J322" s="451" t="str">
        <f t="shared" si="430"/>
        <v>×××</v>
      </c>
      <c r="K322" s="451" t="str">
        <f t="shared" si="430"/>
        <v>×××</v>
      </c>
      <c r="L322" s="451" t="str">
        <f t="shared" si="430"/>
        <v>×××</v>
      </c>
      <c r="M322" s="451" t="str">
        <f t="shared" si="430"/>
        <v>×××</v>
      </c>
      <c r="N322" s="451" t="str">
        <f t="shared" si="430"/>
        <v>×××</v>
      </c>
      <c r="O322" s="451" t="str">
        <f t="shared" si="430"/>
        <v>×××</v>
      </c>
      <c r="P322" s="451" t="str">
        <f t="shared" si="430"/>
        <v>×××</v>
      </c>
      <c r="Q322" s="451" t="str">
        <f t="shared" si="430"/>
        <v>×××</v>
      </c>
      <c r="R322" s="451" t="str">
        <f t="shared" si="430"/>
        <v>×××</v>
      </c>
      <c r="S322" s="451" t="str">
        <f t="shared" si="430"/>
        <v>×××</v>
      </c>
      <c r="T322" s="451" t="str">
        <f t="shared" si="430"/>
        <v>×××</v>
      </c>
      <c r="U322" s="451" t="str">
        <f t="shared" si="430"/>
        <v>×××</v>
      </c>
      <c r="V322" s="451" t="str">
        <f t="shared" si="430"/>
        <v>×××</v>
      </c>
      <c r="W322" s="451" t="str">
        <f t="shared" si="430"/>
        <v>×××</v>
      </c>
      <c r="X322" s="451" t="str">
        <f t="shared" si="430"/>
        <v>×××</v>
      </c>
      <c r="Y322" s="451" t="str">
        <f t="shared" si="430"/>
        <v>×××</v>
      </c>
      <c r="Z322" s="451" t="str">
        <f t="shared" si="430"/>
        <v>×××</v>
      </c>
      <c r="AA322" s="451" t="str">
        <f t="shared" si="430"/>
        <v>×××</v>
      </c>
      <c r="AB322" s="451" t="str">
        <f t="shared" si="430"/>
        <v>×××</v>
      </c>
      <c r="AC322" s="451" t="str">
        <f t="shared" si="430"/>
        <v>×××</v>
      </c>
      <c r="AD322" s="451" t="str">
        <f t="shared" si="430"/>
        <v>×××</v>
      </c>
      <c r="AE322" s="451" t="str">
        <f t="shared" si="430"/>
        <v>×××</v>
      </c>
      <c r="AF322" s="451" t="str">
        <f t="shared" si="430"/>
        <v>×××</v>
      </c>
      <c r="AG322" s="451" t="str">
        <f t="shared" si="430"/>
        <v>×××</v>
      </c>
      <c r="AH322" s="451" t="str">
        <f t="shared" si="430"/>
        <v>×××</v>
      </c>
      <c r="AI322" s="451" t="str">
        <f t="shared" si="430"/>
        <v>×××</v>
      </c>
      <c r="AJ322" s="451" t="str">
        <f t="shared" si="430"/>
        <v>×××</v>
      </c>
      <c r="AK322" s="451" t="str">
        <f t="shared" ref="AK322:BP322" si="431">IF(AK320="○",AK320,IF(AND(AK320="××",AND(AK173="-",AK174="-",AK175="-",AK176="-",AK177="-",AK178="-",AK179="-",AK180="-",AK181="-",AK182="-",AK183="-")),"×××","○"))</f>
        <v>×××</v>
      </c>
      <c r="AL322" s="451" t="str">
        <f t="shared" si="431"/>
        <v>×××</v>
      </c>
      <c r="AM322" s="451" t="str">
        <f t="shared" si="431"/>
        <v>×××</v>
      </c>
      <c r="AN322" s="451" t="str">
        <f t="shared" si="431"/>
        <v>×××</v>
      </c>
      <c r="AO322" s="451" t="str">
        <f t="shared" si="431"/>
        <v>×××</v>
      </c>
      <c r="AP322" s="451" t="str">
        <f t="shared" si="431"/>
        <v>×××</v>
      </c>
      <c r="AQ322" s="451" t="str">
        <f t="shared" si="431"/>
        <v>×××</v>
      </c>
      <c r="AR322" s="451" t="str">
        <f t="shared" si="431"/>
        <v>×××</v>
      </c>
      <c r="AS322" s="451" t="str">
        <f t="shared" si="431"/>
        <v>×××</v>
      </c>
      <c r="AT322" s="451" t="str">
        <f t="shared" si="431"/>
        <v>×××</v>
      </c>
      <c r="AU322" s="451" t="str">
        <f t="shared" si="431"/>
        <v>×××</v>
      </c>
      <c r="AV322" s="451" t="str">
        <f t="shared" si="431"/>
        <v>×××</v>
      </c>
      <c r="AW322" s="451" t="str">
        <f t="shared" si="431"/>
        <v>×××</v>
      </c>
      <c r="AX322" s="451" t="str">
        <f t="shared" si="431"/>
        <v>×××</v>
      </c>
      <c r="AY322" s="451" t="str">
        <f t="shared" si="431"/>
        <v>×××</v>
      </c>
      <c r="AZ322" s="451" t="str">
        <f t="shared" si="431"/>
        <v>×××</v>
      </c>
      <c r="BA322" s="451" t="str">
        <f t="shared" si="431"/>
        <v>×××</v>
      </c>
      <c r="BB322" s="451" t="str">
        <f t="shared" si="431"/>
        <v>×××</v>
      </c>
      <c r="BC322" s="451" t="str">
        <f t="shared" si="431"/>
        <v>×××</v>
      </c>
      <c r="BD322" s="451" t="str">
        <f t="shared" si="431"/>
        <v>×××</v>
      </c>
      <c r="BE322" s="451" t="str">
        <f t="shared" si="431"/>
        <v>×××</v>
      </c>
      <c r="BF322" s="451" t="str">
        <f t="shared" si="431"/>
        <v>×××</v>
      </c>
      <c r="BG322" s="451" t="str">
        <f t="shared" si="431"/>
        <v>×××</v>
      </c>
      <c r="BH322" s="451" t="str">
        <f t="shared" si="431"/>
        <v>×××</v>
      </c>
      <c r="BI322" s="451" t="str">
        <f t="shared" si="431"/>
        <v>×××</v>
      </c>
      <c r="BJ322" s="451" t="str">
        <f t="shared" si="431"/>
        <v>×××</v>
      </c>
      <c r="BK322" s="451" t="str">
        <f t="shared" si="431"/>
        <v>×××</v>
      </c>
      <c r="BL322" s="451" t="str">
        <f t="shared" si="431"/>
        <v>×××</v>
      </c>
      <c r="BM322" s="451" t="str">
        <f t="shared" si="431"/>
        <v>×××</v>
      </c>
      <c r="BN322" s="451" t="str">
        <f t="shared" si="431"/>
        <v>×××</v>
      </c>
      <c r="BO322" s="451" t="str">
        <f t="shared" si="431"/>
        <v>×××</v>
      </c>
      <c r="BP322" s="451" t="str">
        <f t="shared" si="431"/>
        <v>×××</v>
      </c>
      <c r="BQ322" s="451" t="str">
        <f t="shared" ref="BQ322:BV322" si="432">IF(BQ320="○",BQ320,IF(AND(BQ320="××",AND(BQ173="-",BQ174="-",BQ175="-",BQ176="-",BQ177="-",BQ178="-",BQ179="-",BQ180="-",BQ181="-",BQ182="-",BQ183="-")),"×××","○"))</f>
        <v>×××</v>
      </c>
      <c r="BR322" s="451" t="str">
        <f t="shared" si="432"/>
        <v>×××</v>
      </c>
      <c r="BS322" s="451" t="str">
        <f t="shared" si="432"/>
        <v>×××</v>
      </c>
      <c r="BT322" s="451" t="str">
        <f t="shared" si="432"/>
        <v>×××</v>
      </c>
      <c r="BU322" s="451" t="str">
        <f t="shared" si="432"/>
        <v>×××</v>
      </c>
      <c r="BV322" s="451" t="str">
        <f t="shared" si="432"/>
        <v>×××</v>
      </c>
    </row>
    <row r="323" spans="4:74" hidden="1" outlineLevel="1">
      <c r="D323" s="338" t="s">
        <v>973</v>
      </c>
      <c r="E323" s="451" t="str">
        <f ca="1">IF(VLOOKUP(E$7,シート⑤!$CE$80:$CF$149,2,FALSE)&gt;0,"○","×××")</f>
        <v>×××</v>
      </c>
      <c r="F323" s="451" t="str">
        <f ca="1">IF(VLOOKUP(F$7,シート⑤!$CE$80:$CF$149,2,FALSE)&gt;0,"○","×××")</f>
        <v>×××</v>
      </c>
      <c r="G323" s="451" t="str">
        <f ca="1">IF(VLOOKUP(G$7,シート⑤!$CE$80:$CF$149,2,FALSE)&gt;0,"○","×××")</f>
        <v>×××</v>
      </c>
      <c r="H323" s="451" t="str">
        <f ca="1">IF(VLOOKUP(H$7,シート⑤!$CE$80:$CF$149,2,FALSE)&gt;0,"○","×××")</f>
        <v>×××</v>
      </c>
      <c r="I323" s="451" t="str">
        <f ca="1">IF(VLOOKUP(I$7,シート⑤!$CE$80:$CF$149,2,FALSE)&gt;0,"○","×××")</f>
        <v>×××</v>
      </c>
      <c r="J323" s="451" t="str">
        <f ca="1">IF(VLOOKUP(J$7,シート⑤!$CE$80:$CF$149,2,FALSE)&gt;0,"○","×××")</f>
        <v>×××</v>
      </c>
      <c r="K323" s="451" t="str">
        <f ca="1">IF(VLOOKUP(K$7,シート⑤!$CE$80:$CF$149,2,FALSE)&gt;0,"○","×××")</f>
        <v>×××</v>
      </c>
      <c r="L323" s="451" t="str">
        <f ca="1">IF(VLOOKUP(L$7,シート⑤!$CE$80:$CF$149,2,FALSE)&gt;0,"○","×××")</f>
        <v>×××</v>
      </c>
      <c r="M323" s="451" t="str">
        <f ca="1">IF(VLOOKUP(M$7,シート⑤!$CE$80:$CF$149,2,FALSE)&gt;0,"○","×××")</f>
        <v>×××</v>
      </c>
      <c r="N323" s="451" t="str">
        <f ca="1">IF(VLOOKUP(N$7,シート⑤!$CE$80:$CF$149,2,FALSE)&gt;0,"○","×××")</f>
        <v>×××</v>
      </c>
      <c r="O323" s="451" t="str">
        <f ca="1">IF(VLOOKUP(O$7,シート⑤!$CE$80:$CF$149,2,FALSE)&gt;0,"○","×××")</f>
        <v>×××</v>
      </c>
      <c r="P323" s="451" t="str">
        <f ca="1">IF(VLOOKUP(P$7,シート⑤!$CE$80:$CF$149,2,FALSE)&gt;0,"○","×××")</f>
        <v>×××</v>
      </c>
      <c r="Q323" s="451" t="str">
        <f ca="1">IF(VLOOKUP(Q$7,シート⑤!$CE$80:$CF$149,2,FALSE)&gt;0,"○","×××")</f>
        <v>×××</v>
      </c>
      <c r="R323" s="451" t="str">
        <f ca="1">IF(VLOOKUP(R$7,シート⑤!$CE$80:$CF$149,2,FALSE)&gt;0,"○","×××")</f>
        <v>×××</v>
      </c>
      <c r="S323" s="451" t="str">
        <f ca="1">IF(VLOOKUP(S$7,シート⑤!$CE$80:$CF$149,2,FALSE)&gt;0,"○","×××")</f>
        <v>×××</v>
      </c>
      <c r="T323" s="451" t="str">
        <f ca="1">IF(VLOOKUP(T$7,シート⑤!$CE$80:$CF$149,2,FALSE)&gt;0,"○","×××")</f>
        <v>×××</v>
      </c>
      <c r="U323" s="451" t="str">
        <f ca="1">IF(VLOOKUP(U$7,シート⑤!$CE$80:$CF$149,2,FALSE)&gt;0,"○","×××")</f>
        <v>×××</v>
      </c>
      <c r="V323" s="451" t="str">
        <f ca="1">IF(VLOOKUP(V$7,シート⑤!$CE$80:$CF$149,2,FALSE)&gt;0,"○","×××")</f>
        <v>×××</v>
      </c>
      <c r="W323" s="451" t="str">
        <f ca="1">IF(VLOOKUP(W$7,シート⑤!$CE$80:$CF$149,2,FALSE)&gt;0,"○","×××")</f>
        <v>×××</v>
      </c>
      <c r="X323" s="451" t="str">
        <f ca="1">IF(VLOOKUP(X$7,シート⑤!$CE$80:$CF$149,2,FALSE)&gt;0,"○","×××")</f>
        <v>×××</v>
      </c>
      <c r="Y323" s="451" t="str">
        <f ca="1">IF(VLOOKUP(Y$7,シート⑤!$CE$80:$CF$149,2,FALSE)&gt;0,"○","×××")</f>
        <v>×××</v>
      </c>
      <c r="Z323" s="451" t="str">
        <f ca="1">IF(VLOOKUP(Z$7,シート⑤!$CE$80:$CF$149,2,FALSE)&gt;0,"○","×××")</f>
        <v>×××</v>
      </c>
      <c r="AA323" s="451" t="str">
        <f ca="1">IF(VLOOKUP(AA$7,シート⑤!$CE$80:$CF$149,2,FALSE)&gt;0,"○","×××")</f>
        <v>×××</v>
      </c>
      <c r="AB323" s="451" t="str">
        <f ca="1">IF(VLOOKUP(AB$7,シート⑤!$CE$80:$CF$149,2,FALSE)&gt;0,"○","×××")</f>
        <v>×××</v>
      </c>
      <c r="AC323" s="451" t="str">
        <f ca="1">IF(VLOOKUP(AC$7,シート⑤!$CE$80:$CF$149,2,FALSE)&gt;0,"○","×××")</f>
        <v>×××</v>
      </c>
      <c r="AD323" s="451" t="str">
        <f ca="1">IF(VLOOKUP(AD$7,シート⑤!$CE$80:$CF$149,2,FALSE)&gt;0,"○","×××")</f>
        <v>×××</v>
      </c>
      <c r="AE323" s="451" t="str">
        <f ca="1">IF(VLOOKUP(AE$7,シート⑤!$CE$80:$CF$149,2,FALSE)&gt;0,"○","×××")</f>
        <v>×××</v>
      </c>
      <c r="AF323" s="451" t="str">
        <f ca="1">IF(VLOOKUP(AF$7,シート⑤!$CE$80:$CF$149,2,FALSE)&gt;0,"○","×××")</f>
        <v>×××</v>
      </c>
      <c r="AG323" s="451" t="str">
        <f ca="1">IF(VLOOKUP(AG$7,シート⑤!$CE$80:$CF$149,2,FALSE)&gt;0,"○","×××")</f>
        <v>×××</v>
      </c>
      <c r="AH323" s="451" t="str">
        <f ca="1">IF(VLOOKUP(AH$7,シート⑤!$CE$80:$CF$149,2,FALSE)&gt;0,"○","×××")</f>
        <v>×××</v>
      </c>
      <c r="AI323" s="451" t="str">
        <f ca="1">IF(VLOOKUP(AI$7,シート⑤!$CE$80:$CF$149,2,FALSE)&gt;0,"○","×××")</f>
        <v>×××</v>
      </c>
      <c r="AJ323" s="451" t="str">
        <f ca="1">IF(VLOOKUP(AJ$7,シート⑤!$CE$80:$CF$149,2,FALSE)&gt;0,"○","×××")</f>
        <v>×××</v>
      </c>
      <c r="AK323" s="451" t="str">
        <f ca="1">IF(VLOOKUP(AK$7,シート⑤!$CE$80:$CF$149,2,FALSE)&gt;0,"○","×××")</f>
        <v>×××</v>
      </c>
      <c r="AL323" s="451" t="str">
        <f ca="1">IF(VLOOKUP(AL$7,シート⑤!$CE$80:$CF$149,2,FALSE)&gt;0,"○","×××")</f>
        <v>×××</v>
      </c>
      <c r="AM323" s="451" t="str">
        <f ca="1">IF(VLOOKUP(AM$7,シート⑤!$CE$80:$CF$149,2,FALSE)&gt;0,"○","×××")</f>
        <v>×××</v>
      </c>
      <c r="AN323" s="451" t="str">
        <f ca="1">IF(VLOOKUP(AN$7,シート⑤!$CE$80:$CF$149,2,FALSE)&gt;0,"○","×××")</f>
        <v>×××</v>
      </c>
      <c r="AO323" s="451" t="str">
        <f ca="1">IF(VLOOKUP(AO$7,シート⑤!$CE$80:$CF$149,2,FALSE)&gt;0,"○","×××")</f>
        <v>×××</v>
      </c>
      <c r="AP323" s="451" t="str">
        <f ca="1">IF(VLOOKUP(AP$7,シート⑤!$CE$80:$CF$149,2,FALSE)&gt;0,"○","×××")</f>
        <v>×××</v>
      </c>
      <c r="AQ323" s="451" t="str">
        <f ca="1">IF(VLOOKUP(AQ$7,シート⑤!$CE$80:$CF$149,2,FALSE)&gt;0,"○","×××")</f>
        <v>×××</v>
      </c>
      <c r="AR323" s="451" t="str">
        <f ca="1">IF(VLOOKUP(AR$7,シート⑤!$CE$80:$CF$149,2,FALSE)&gt;0,"○","×××")</f>
        <v>×××</v>
      </c>
      <c r="AS323" s="451" t="str">
        <f ca="1">IF(VLOOKUP(AS$7,シート⑤!$CE$80:$CF$149,2,FALSE)&gt;0,"○","×××")</f>
        <v>×××</v>
      </c>
      <c r="AT323" s="451" t="str">
        <f ca="1">IF(VLOOKUP(AT$7,シート⑤!$CE$80:$CF$149,2,FALSE)&gt;0,"○","×××")</f>
        <v>×××</v>
      </c>
      <c r="AU323" s="451" t="str">
        <f ca="1">IF(VLOOKUP(AU$7,シート⑤!$CE$80:$CF$149,2,FALSE)&gt;0,"○","×××")</f>
        <v>×××</v>
      </c>
      <c r="AV323" s="451" t="str">
        <f ca="1">IF(VLOOKUP(AV$7,シート⑤!$CE$80:$CF$149,2,FALSE)&gt;0,"○","×××")</f>
        <v>×××</v>
      </c>
      <c r="AW323" s="451" t="str">
        <f ca="1">IF(VLOOKUP(AW$7,シート⑤!$CE$80:$CF$149,2,FALSE)&gt;0,"○","×××")</f>
        <v>×××</v>
      </c>
      <c r="AX323" s="451" t="str">
        <f ca="1">IF(VLOOKUP(AX$7,シート⑤!$CE$80:$CF$149,2,FALSE)&gt;0,"○","×××")</f>
        <v>×××</v>
      </c>
      <c r="AY323" s="451" t="str">
        <f ca="1">IF(VLOOKUP(AY$7,シート⑤!$CE$80:$CF$149,2,FALSE)&gt;0,"○","×××")</f>
        <v>×××</v>
      </c>
      <c r="AZ323" s="451" t="str">
        <f ca="1">IF(VLOOKUP(AZ$7,シート⑤!$CE$80:$CF$149,2,FALSE)&gt;0,"○","×××")</f>
        <v>×××</v>
      </c>
      <c r="BA323" s="451" t="str">
        <f ca="1">IF(VLOOKUP(BA$7,シート⑤!$CE$80:$CF$149,2,FALSE)&gt;0,"○","×××")</f>
        <v>×××</v>
      </c>
      <c r="BB323" s="451" t="str">
        <f ca="1">IF(VLOOKUP(BB$7,シート⑤!$CE$80:$CF$149,2,FALSE)&gt;0,"○","×××")</f>
        <v>×××</v>
      </c>
      <c r="BC323" s="451" t="str">
        <f ca="1">IF(VLOOKUP(BC$7,シート⑤!$CE$80:$CF$149,2,FALSE)&gt;0,"○","×××")</f>
        <v>×××</v>
      </c>
      <c r="BD323" s="451" t="str">
        <f ca="1">IF(VLOOKUP(BD$7,シート⑤!$CE$80:$CF$149,2,FALSE)&gt;0,"○","×××")</f>
        <v>×××</v>
      </c>
      <c r="BE323" s="451" t="str">
        <f ca="1">IF(VLOOKUP(BE$7,シート⑤!$CE$80:$CF$149,2,FALSE)&gt;0,"○","×××")</f>
        <v>×××</v>
      </c>
      <c r="BF323" s="451" t="str">
        <f ca="1">IF(VLOOKUP(BF$7,シート⑤!$CE$80:$CF$149,2,FALSE)&gt;0,"○","×××")</f>
        <v>×××</v>
      </c>
      <c r="BG323" s="451" t="str">
        <f ca="1">IF(VLOOKUP(BG$7,シート⑤!$CE$80:$CF$149,2,FALSE)&gt;0,"○","×××")</f>
        <v>×××</v>
      </c>
      <c r="BH323" s="451" t="str">
        <f ca="1">IF(VLOOKUP(BH$7,シート⑤!$CE$80:$CF$149,2,FALSE)&gt;0,"○","×××")</f>
        <v>×××</v>
      </c>
      <c r="BI323" s="451" t="str">
        <f ca="1">IF(VLOOKUP(BI$7,シート⑤!$CE$80:$CF$149,2,FALSE)&gt;0,"○","×××")</f>
        <v>×××</v>
      </c>
      <c r="BJ323" s="451" t="str">
        <f ca="1">IF(VLOOKUP(BJ$7,シート⑤!$CE$80:$CF$149,2,FALSE)&gt;0,"○","×××")</f>
        <v>×××</v>
      </c>
      <c r="BK323" s="451" t="str">
        <f ca="1">IF(VLOOKUP(BK$7,シート⑤!$CE$80:$CF$149,2,FALSE)&gt;0,"○","×××")</f>
        <v>×××</v>
      </c>
      <c r="BL323" s="451" t="str">
        <f ca="1">IF(VLOOKUP(BL$7,シート⑤!$CE$80:$CF$149,2,FALSE)&gt;0,"○","×××")</f>
        <v>×××</v>
      </c>
      <c r="BM323" s="451" t="str">
        <f ca="1">IF(VLOOKUP(BM$7,シート⑤!$CE$80:$CF$149,2,FALSE)&gt;0,"○","×××")</f>
        <v>×××</v>
      </c>
      <c r="BN323" s="451" t="str">
        <f ca="1">IF(VLOOKUP(BN$7,シート⑤!$CE$80:$CF$149,2,FALSE)&gt;0,"○","×××")</f>
        <v>×××</v>
      </c>
      <c r="BO323" s="451" t="str">
        <f ca="1">IF(VLOOKUP(BO$7,シート⑤!$CE$80:$CF$149,2,FALSE)&gt;0,"○","×××")</f>
        <v>×××</v>
      </c>
      <c r="BP323" s="451" t="str">
        <f ca="1">IF(VLOOKUP(BP$7,シート⑤!$CE$80:$CF$149,2,FALSE)&gt;0,"○","×××")</f>
        <v>×××</v>
      </c>
      <c r="BQ323" s="451" t="str">
        <f ca="1">IF(VLOOKUP(BQ$7,シート⑤!$CE$80:$CF$149,2,FALSE)&gt;0,"○","×××")</f>
        <v>×××</v>
      </c>
      <c r="BR323" s="451" t="str">
        <f ca="1">IF(VLOOKUP(BR$7,シート⑤!$CE$80:$CF$149,2,FALSE)&gt;0,"○","×××")</f>
        <v>×××</v>
      </c>
      <c r="BS323" s="451" t="str">
        <f ca="1">IF(VLOOKUP(BS$7,シート⑤!$CE$80:$CF$149,2,FALSE)&gt;0,"○","×××")</f>
        <v>×××</v>
      </c>
      <c r="BT323" s="451" t="str">
        <f ca="1">IF(VLOOKUP(BT$7,シート⑤!$CE$80:$CF$149,2,FALSE)&gt;0,"○","×××")</f>
        <v>×××</v>
      </c>
      <c r="BU323" s="451" t="str">
        <f ca="1">IF(VLOOKUP(BU$7,シート⑤!$CE$80:$CF$149,2,FALSE)&gt;0,"○","×××")</f>
        <v>×××</v>
      </c>
      <c r="BV323" s="451" t="str">
        <f ca="1">IF(VLOOKUP(BV$7,シート⑤!$CE$80:$CF$149,2,FALSE)&gt;0,"○","×××")</f>
        <v>×××</v>
      </c>
    </row>
    <row r="324" spans="4:74" hidden="1" outlineLevel="1">
      <c r="D324" s="338" t="s">
        <v>974</v>
      </c>
      <c r="E324" s="451" t="str">
        <f ca="1">IF(VLOOKUP(E$7,シート⑤!$CJ$80:$CK$149,2,FALSE)&gt;0,"○","×××")</f>
        <v>×××</v>
      </c>
      <c r="F324" s="451" t="str">
        <f ca="1">IF(VLOOKUP(F$7,シート⑤!$CJ$80:$CK$149,2,FALSE)&gt;0,"○","×××")</f>
        <v>×××</v>
      </c>
      <c r="G324" s="451" t="str">
        <f ca="1">IF(VLOOKUP(G$7,シート⑤!$CJ$80:$CK$149,2,FALSE)&gt;0,"○","×××")</f>
        <v>×××</v>
      </c>
      <c r="H324" s="451" t="str">
        <f ca="1">IF(VLOOKUP(H$7,シート⑤!$CJ$80:$CK$149,2,FALSE)&gt;0,"○","×××")</f>
        <v>×××</v>
      </c>
      <c r="I324" s="451" t="str">
        <f ca="1">IF(VLOOKUP(I$7,シート⑤!$CJ$80:$CK$149,2,FALSE)&gt;0,"○","×××")</f>
        <v>×××</v>
      </c>
      <c r="J324" s="451" t="str">
        <f ca="1">IF(VLOOKUP(J$7,シート⑤!$CJ$80:$CK$149,2,FALSE)&gt;0,"○","×××")</f>
        <v>×××</v>
      </c>
      <c r="K324" s="451" t="str">
        <f ca="1">IF(VLOOKUP(K$7,シート⑤!$CJ$80:$CK$149,2,FALSE)&gt;0,"○","×××")</f>
        <v>×××</v>
      </c>
      <c r="L324" s="451" t="str">
        <f ca="1">IF(VLOOKUP(L$7,シート⑤!$CJ$80:$CK$149,2,FALSE)&gt;0,"○","×××")</f>
        <v>×××</v>
      </c>
      <c r="M324" s="451" t="str">
        <f ca="1">IF(VLOOKUP(M$7,シート⑤!$CJ$80:$CK$149,2,FALSE)&gt;0,"○","×××")</f>
        <v>×××</v>
      </c>
      <c r="N324" s="451" t="str">
        <f ca="1">IF(VLOOKUP(N$7,シート⑤!$CJ$80:$CK$149,2,FALSE)&gt;0,"○","×××")</f>
        <v>×××</v>
      </c>
      <c r="O324" s="451" t="str">
        <f ca="1">IF(VLOOKUP(O$7,シート⑤!$CJ$80:$CK$149,2,FALSE)&gt;0,"○","×××")</f>
        <v>×××</v>
      </c>
      <c r="P324" s="451" t="str">
        <f ca="1">IF(VLOOKUP(P$7,シート⑤!$CJ$80:$CK$149,2,FALSE)&gt;0,"○","×××")</f>
        <v>×××</v>
      </c>
      <c r="Q324" s="451" t="str">
        <f ca="1">IF(VLOOKUP(Q$7,シート⑤!$CJ$80:$CK$149,2,FALSE)&gt;0,"○","×××")</f>
        <v>×××</v>
      </c>
      <c r="R324" s="451" t="str">
        <f ca="1">IF(VLOOKUP(R$7,シート⑤!$CJ$80:$CK$149,2,FALSE)&gt;0,"○","×××")</f>
        <v>×××</v>
      </c>
      <c r="S324" s="451" t="str">
        <f ca="1">IF(VLOOKUP(S$7,シート⑤!$CJ$80:$CK$149,2,FALSE)&gt;0,"○","×××")</f>
        <v>×××</v>
      </c>
      <c r="T324" s="451" t="str">
        <f ca="1">IF(VLOOKUP(T$7,シート⑤!$CJ$80:$CK$149,2,FALSE)&gt;0,"○","×××")</f>
        <v>×××</v>
      </c>
      <c r="U324" s="451" t="str">
        <f ca="1">IF(VLOOKUP(U$7,シート⑤!$CJ$80:$CK$149,2,FALSE)&gt;0,"○","×××")</f>
        <v>×××</v>
      </c>
      <c r="V324" s="451" t="str">
        <f ca="1">IF(VLOOKUP(V$7,シート⑤!$CJ$80:$CK$149,2,FALSE)&gt;0,"○","×××")</f>
        <v>×××</v>
      </c>
      <c r="W324" s="451" t="str">
        <f ca="1">IF(VLOOKUP(W$7,シート⑤!$CJ$80:$CK$149,2,FALSE)&gt;0,"○","×××")</f>
        <v>×××</v>
      </c>
      <c r="X324" s="451" t="str">
        <f ca="1">IF(VLOOKUP(X$7,シート⑤!$CJ$80:$CK$149,2,FALSE)&gt;0,"○","×××")</f>
        <v>×××</v>
      </c>
      <c r="Y324" s="451" t="str">
        <f ca="1">IF(VLOOKUP(Y$7,シート⑤!$CJ$80:$CK$149,2,FALSE)&gt;0,"○","×××")</f>
        <v>×××</v>
      </c>
      <c r="Z324" s="451" t="str">
        <f ca="1">IF(VLOOKUP(Z$7,シート⑤!$CJ$80:$CK$149,2,FALSE)&gt;0,"○","×××")</f>
        <v>×××</v>
      </c>
      <c r="AA324" s="451" t="str">
        <f ca="1">IF(VLOOKUP(AA$7,シート⑤!$CJ$80:$CK$149,2,FALSE)&gt;0,"○","×××")</f>
        <v>×××</v>
      </c>
      <c r="AB324" s="451" t="str">
        <f ca="1">IF(VLOOKUP(AB$7,シート⑤!$CJ$80:$CK$149,2,FALSE)&gt;0,"○","×××")</f>
        <v>×××</v>
      </c>
      <c r="AC324" s="451" t="str">
        <f ca="1">IF(VLOOKUP(AC$7,シート⑤!$CJ$80:$CK$149,2,FALSE)&gt;0,"○","×××")</f>
        <v>×××</v>
      </c>
      <c r="AD324" s="451" t="str">
        <f ca="1">IF(VLOOKUP(AD$7,シート⑤!$CJ$80:$CK$149,2,FALSE)&gt;0,"○","×××")</f>
        <v>×××</v>
      </c>
      <c r="AE324" s="451" t="str">
        <f ca="1">IF(VLOOKUP(AE$7,シート⑤!$CJ$80:$CK$149,2,FALSE)&gt;0,"○","×××")</f>
        <v>×××</v>
      </c>
      <c r="AF324" s="451" t="str">
        <f ca="1">IF(VLOOKUP(AF$7,シート⑤!$CJ$80:$CK$149,2,FALSE)&gt;0,"○","×××")</f>
        <v>×××</v>
      </c>
      <c r="AG324" s="451" t="str">
        <f ca="1">IF(VLOOKUP(AG$7,シート⑤!$CJ$80:$CK$149,2,FALSE)&gt;0,"○","×××")</f>
        <v>×××</v>
      </c>
      <c r="AH324" s="451" t="str">
        <f ca="1">IF(VLOOKUP(AH$7,シート⑤!$CJ$80:$CK$149,2,FALSE)&gt;0,"○","×××")</f>
        <v>×××</v>
      </c>
      <c r="AI324" s="451" t="str">
        <f ca="1">IF(VLOOKUP(AI$7,シート⑤!$CJ$80:$CK$149,2,FALSE)&gt;0,"○","×××")</f>
        <v>×××</v>
      </c>
      <c r="AJ324" s="451" t="str">
        <f ca="1">IF(VLOOKUP(AJ$7,シート⑤!$CJ$80:$CK$149,2,FALSE)&gt;0,"○","×××")</f>
        <v>×××</v>
      </c>
      <c r="AK324" s="451" t="str">
        <f ca="1">IF(VLOOKUP(AK$7,シート⑤!$CJ$80:$CK$149,2,FALSE)&gt;0,"○","×××")</f>
        <v>×××</v>
      </c>
      <c r="AL324" s="451" t="str">
        <f ca="1">IF(VLOOKUP(AL$7,シート⑤!$CJ$80:$CK$149,2,FALSE)&gt;0,"○","×××")</f>
        <v>×××</v>
      </c>
      <c r="AM324" s="451" t="str">
        <f ca="1">IF(VLOOKUP(AM$7,シート⑤!$CJ$80:$CK$149,2,FALSE)&gt;0,"○","×××")</f>
        <v>×××</v>
      </c>
      <c r="AN324" s="451" t="str">
        <f ca="1">IF(VLOOKUP(AN$7,シート⑤!$CJ$80:$CK$149,2,FALSE)&gt;0,"○","×××")</f>
        <v>×××</v>
      </c>
      <c r="AO324" s="451" t="str">
        <f ca="1">IF(VLOOKUP(AO$7,シート⑤!$CJ$80:$CK$149,2,FALSE)&gt;0,"○","×××")</f>
        <v>×××</v>
      </c>
      <c r="AP324" s="451" t="str">
        <f ca="1">IF(VLOOKUP(AP$7,シート⑤!$CJ$80:$CK$149,2,FALSE)&gt;0,"○","×××")</f>
        <v>×××</v>
      </c>
      <c r="AQ324" s="451" t="str">
        <f ca="1">IF(VLOOKUP(AQ$7,シート⑤!$CJ$80:$CK$149,2,FALSE)&gt;0,"○","×××")</f>
        <v>×××</v>
      </c>
      <c r="AR324" s="451" t="str">
        <f ca="1">IF(VLOOKUP(AR$7,シート⑤!$CJ$80:$CK$149,2,FALSE)&gt;0,"○","×××")</f>
        <v>×××</v>
      </c>
      <c r="AS324" s="451" t="str">
        <f ca="1">IF(VLOOKUP(AS$7,シート⑤!$CJ$80:$CK$149,2,FALSE)&gt;0,"○","×××")</f>
        <v>×××</v>
      </c>
      <c r="AT324" s="451" t="str">
        <f ca="1">IF(VLOOKUP(AT$7,シート⑤!$CJ$80:$CK$149,2,FALSE)&gt;0,"○","×××")</f>
        <v>×××</v>
      </c>
      <c r="AU324" s="451" t="str">
        <f ca="1">IF(VLOOKUP(AU$7,シート⑤!$CJ$80:$CK$149,2,FALSE)&gt;0,"○","×××")</f>
        <v>×××</v>
      </c>
      <c r="AV324" s="451" t="str">
        <f ca="1">IF(VLOOKUP(AV$7,シート⑤!$CJ$80:$CK$149,2,FALSE)&gt;0,"○","×××")</f>
        <v>×××</v>
      </c>
      <c r="AW324" s="451" t="str">
        <f ca="1">IF(VLOOKUP(AW$7,シート⑤!$CJ$80:$CK$149,2,FALSE)&gt;0,"○","×××")</f>
        <v>×××</v>
      </c>
      <c r="AX324" s="451" t="str">
        <f ca="1">IF(VLOOKUP(AX$7,シート⑤!$CJ$80:$CK$149,2,FALSE)&gt;0,"○","×××")</f>
        <v>×××</v>
      </c>
      <c r="AY324" s="451" t="str">
        <f ca="1">IF(VLOOKUP(AY$7,シート⑤!$CJ$80:$CK$149,2,FALSE)&gt;0,"○","×××")</f>
        <v>×××</v>
      </c>
      <c r="AZ324" s="451" t="str">
        <f ca="1">IF(VLOOKUP(AZ$7,シート⑤!$CJ$80:$CK$149,2,FALSE)&gt;0,"○","×××")</f>
        <v>×××</v>
      </c>
      <c r="BA324" s="451" t="str">
        <f ca="1">IF(VLOOKUP(BA$7,シート⑤!$CJ$80:$CK$149,2,FALSE)&gt;0,"○","×××")</f>
        <v>×××</v>
      </c>
      <c r="BB324" s="451" t="str">
        <f ca="1">IF(VLOOKUP(BB$7,シート⑤!$CJ$80:$CK$149,2,FALSE)&gt;0,"○","×××")</f>
        <v>×××</v>
      </c>
      <c r="BC324" s="451" t="str">
        <f ca="1">IF(VLOOKUP(BC$7,シート⑤!$CJ$80:$CK$149,2,FALSE)&gt;0,"○","×××")</f>
        <v>×××</v>
      </c>
      <c r="BD324" s="451" t="str">
        <f ca="1">IF(VLOOKUP(BD$7,シート⑤!$CJ$80:$CK$149,2,FALSE)&gt;0,"○","×××")</f>
        <v>×××</v>
      </c>
      <c r="BE324" s="451" t="str">
        <f ca="1">IF(VLOOKUP(BE$7,シート⑤!$CJ$80:$CK$149,2,FALSE)&gt;0,"○","×××")</f>
        <v>×××</v>
      </c>
      <c r="BF324" s="451" t="str">
        <f ca="1">IF(VLOOKUP(BF$7,シート⑤!$CJ$80:$CK$149,2,FALSE)&gt;0,"○","×××")</f>
        <v>×××</v>
      </c>
      <c r="BG324" s="451" t="str">
        <f ca="1">IF(VLOOKUP(BG$7,シート⑤!$CJ$80:$CK$149,2,FALSE)&gt;0,"○","×××")</f>
        <v>×××</v>
      </c>
      <c r="BH324" s="451" t="str">
        <f ca="1">IF(VLOOKUP(BH$7,シート⑤!$CJ$80:$CK$149,2,FALSE)&gt;0,"○","×××")</f>
        <v>×××</v>
      </c>
      <c r="BI324" s="451" t="str">
        <f ca="1">IF(VLOOKUP(BI$7,シート⑤!$CJ$80:$CK$149,2,FALSE)&gt;0,"○","×××")</f>
        <v>×××</v>
      </c>
      <c r="BJ324" s="451" t="str">
        <f ca="1">IF(VLOOKUP(BJ$7,シート⑤!$CJ$80:$CK$149,2,FALSE)&gt;0,"○","×××")</f>
        <v>×××</v>
      </c>
      <c r="BK324" s="451" t="str">
        <f ca="1">IF(VLOOKUP(BK$7,シート⑤!$CJ$80:$CK$149,2,FALSE)&gt;0,"○","×××")</f>
        <v>×××</v>
      </c>
      <c r="BL324" s="451" t="str">
        <f ca="1">IF(VLOOKUP(BL$7,シート⑤!$CJ$80:$CK$149,2,FALSE)&gt;0,"○","×××")</f>
        <v>×××</v>
      </c>
      <c r="BM324" s="451" t="str">
        <f ca="1">IF(VLOOKUP(BM$7,シート⑤!$CJ$80:$CK$149,2,FALSE)&gt;0,"○","×××")</f>
        <v>×××</v>
      </c>
      <c r="BN324" s="451" t="str">
        <f ca="1">IF(VLOOKUP(BN$7,シート⑤!$CJ$80:$CK$149,2,FALSE)&gt;0,"○","×××")</f>
        <v>×××</v>
      </c>
      <c r="BO324" s="451" t="str">
        <f ca="1">IF(VLOOKUP(BO$7,シート⑤!$CJ$80:$CK$149,2,FALSE)&gt;0,"○","×××")</f>
        <v>×××</v>
      </c>
      <c r="BP324" s="451" t="str">
        <f ca="1">IF(VLOOKUP(BP$7,シート⑤!$CJ$80:$CK$149,2,FALSE)&gt;0,"○","×××")</f>
        <v>×××</v>
      </c>
      <c r="BQ324" s="451" t="str">
        <f ca="1">IF(VLOOKUP(BQ$7,シート⑤!$CJ$80:$CK$149,2,FALSE)&gt;0,"○","×××")</f>
        <v>×××</v>
      </c>
      <c r="BR324" s="451" t="str">
        <f ca="1">IF(VLOOKUP(BR$7,シート⑤!$CJ$80:$CK$149,2,FALSE)&gt;0,"○","×××")</f>
        <v>×××</v>
      </c>
      <c r="BS324" s="451" t="str">
        <f ca="1">IF(VLOOKUP(BS$7,シート⑤!$CJ$80:$CK$149,2,FALSE)&gt;0,"○","×××")</f>
        <v>×××</v>
      </c>
      <c r="BT324" s="451" t="str">
        <f ca="1">IF(VLOOKUP(BT$7,シート⑤!$CJ$80:$CK$149,2,FALSE)&gt;0,"○","×××")</f>
        <v>×××</v>
      </c>
      <c r="BU324" s="451" t="str">
        <f ca="1">IF(VLOOKUP(BU$7,シート⑤!$CJ$80:$CK$149,2,FALSE)&gt;0,"○","×××")</f>
        <v>×××</v>
      </c>
      <c r="BV324" s="451" t="str">
        <f ca="1">IF(VLOOKUP(BV$7,シート⑤!$CJ$80:$CK$149,2,FALSE)&gt;0,"○","×××")</f>
        <v>×××</v>
      </c>
    </row>
    <row r="325" spans="4:74" hidden="1" outlineLevel="1">
      <c r="D325" s="338" t="s">
        <v>975</v>
      </c>
      <c r="E325" s="451" t="str">
        <f ca="1">IF(VLOOKUP(E$7,シート⑤!$CP$80:$CQ$149,2,FALSE)&gt;0,"○","×××")</f>
        <v>×××</v>
      </c>
      <c r="F325" s="451" t="str">
        <f ca="1">IF(VLOOKUP(F$7,シート⑤!$CP$80:$CQ$149,2,FALSE)&gt;0,"○","×××")</f>
        <v>×××</v>
      </c>
      <c r="G325" s="451" t="str">
        <f ca="1">IF(VLOOKUP(G$7,シート⑤!$CP$80:$CQ$149,2,FALSE)&gt;0,"○","×××")</f>
        <v>×××</v>
      </c>
      <c r="H325" s="451" t="str">
        <f ca="1">IF(VLOOKUP(H$7,シート⑤!$CP$80:$CQ$149,2,FALSE)&gt;0,"○","×××")</f>
        <v>×××</v>
      </c>
      <c r="I325" s="451" t="str">
        <f ca="1">IF(VLOOKUP(I$7,シート⑤!$CP$80:$CQ$149,2,FALSE)&gt;0,"○","×××")</f>
        <v>×××</v>
      </c>
      <c r="J325" s="451" t="str">
        <f ca="1">IF(VLOOKUP(J$7,シート⑤!$CP$80:$CQ$149,2,FALSE)&gt;0,"○","×××")</f>
        <v>×××</v>
      </c>
      <c r="K325" s="451" t="str">
        <f ca="1">IF(VLOOKUP(K$7,シート⑤!$CP$80:$CQ$149,2,FALSE)&gt;0,"○","×××")</f>
        <v>×××</v>
      </c>
      <c r="L325" s="451" t="str">
        <f ca="1">IF(VLOOKUP(L$7,シート⑤!$CP$80:$CQ$149,2,FALSE)&gt;0,"○","×××")</f>
        <v>×××</v>
      </c>
      <c r="M325" s="451" t="str">
        <f ca="1">IF(VLOOKUP(M$7,シート⑤!$CP$80:$CQ$149,2,FALSE)&gt;0,"○","×××")</f>
        <v>×××</v>
      </c>
      <c r="N325" s="451" t="str">
        <f ca="1">IF(VLOOKUP(N$7,シート⑤!$CP$80:$CQ$149,2,FALSE)&gt;0,"○","×××")</f>
        <v>×××</v>
      </c>
      <c r="O325" s="451" t="str">
        <f ca="1">IF(VLOOKUP(O$7,シート⑤!$CP$80:$CQ$149,2,FALSE)&gt;0,"○","×××")</f>
        <v>×××</v>
      </c>
      <c r="P325" s="451" t="str">
        <f ca="1">IF(VLOOKUP(P$7,シート⑤!$CP$80:$CQ$149,2,FALSE)&gt;0,"○","×××")</f>
        <v>×××</v>
      </c>
      <c r="Q325" s="451" t="str">
        <f ca="1">IF(VLOOKUP(Q$7,シート⑤!$CP$80:$CQ$149,2,FALSE)&gt;0,"○","×××")</f>
        <v>×××</v>
      </c>
      <c r="R325" s="451" t="str">
        <f ca="1">IF(VLOOKUP(R$7,シート⑤!$CP$80:$CQ$149,2,FALSE)&gt;0,"○","×××")</f>
        <v>×××</v>
      </c>
      <c r="S325" s="451" t="str">
        <f ca="1">IF(VLOOKUP(S$7,シート⑤!$CP$80:$CQ$149,2,FALSE)&gt;0,"○","×××")</f>
        <v>×××</v>
      </c>
      <c r="T325" s="451" t="str">
        <f ca="1">IF(VLOOKUP(T$7,シート⑤!$CP$80:$CQ$149,2,FALSE)&gt;0,"○","×××")</f>
        <v>×××</v>
      </c>
      <c r="U325" s="451" t="str">
        <f ca="1">IF(VLOOKUP(U$7,シート⑤!$CP$80:$CQ$149,2,FALSE)&gt;0,"○","×××")</f>
        <v>×××</v>
      </c>
      <c r="V325" s="451" t="str">
        <f ca="1">IF(VLOOKUP(V$7,シート⑤!$CP$80:$CQ$149,2,FALSE)&gt;0,"○","×××")</f>
        <v>×××</v>
      </c>
      <c r="W325" s="451" t="str">
        <f ca="1">IF(VLOOKUP(W$7,シート⑤!$CP$80:$CQ$149,2,FALSE)&gt;0,"○","×××")</f>
        <v>×××</v>
      </c>
      <c r="X325" s="451" t="str">
        <f ca="1">IF(VLOOKUP(X$7,シート⑤!$CP$80:$CQ$149,2,FALSE)&gt;0,"○","×××")</f>
        <v>×××</v>
      </c>
      <c r="Y325" s="451" t="str">
        <f ca="1">IF(VLOOKUP(Y$7,シート⑤!$CP$80:$CQ$149,2,FALSE)&gt;0,"○","×××")</f>
        <v>×××</v>
      </c>
      <c r="Z325" s="451" t="str">
        <f ca="1">IF(VLOOKUP(Z$7,シート⑤!$CP$80:$CQ$149,2,FALSE)&gt;0,"○","×××")</f>
        <v>×××</v>
      </c>
      <c r="AA325" s="451" t="str">
        <f ca="1">IF(VLOOKUP(AA$7,シート⑤!$CP$80:$CQ$149,2,FALSE)&gt;0,"○","×××")</f>
        <v>×××</v>
      </c>
      <c r="AB325" s="451" t="str">
        <f ca="1">IF(VLOOKUP(AB$7,シート⑤!$CP$80:$CQ$149,2,FALSE)&gt;0,"○","×××")</f>
        <v>×××</v>
      </c>
      <c r="AC325" s="451" t="str">
        <f ca="1">IF(VLOOKUP(AC$7,シート⑤!$CP$80:$CQ$149,2,FALSE)&gt;0,"○","×××")</f>
        <v>×××</v>
      </c>
      <c r="AD325" s="451" t="str">
        <f ca="1">IF(VLOOKUP(AD$7,シート⑤!$CP$80:$CQ$149,2,FALSE)&gt;0,"○","×××")</f>
        <v>×××</v>
      </c>
      <c r="AE325" s="451" t="str">
        <f ca="1">IF(VLOOKUP(AE$7,シート⑤!$CP$80:$CQ$149,2,FALSE)&gt;0,"○","×××")</f>
        <v>×××</v>
      </c>
      <c r="AF325" s="451" t="str">
        <f ca="1">IF(VLOOKUP(AF$7,シート⑤!$CP$80:$CQ$149,2,FALSE)&gt;0,"○","×××")</f>
        <v>×××</v>
      </c>
      <c r="AG325" s="451" t="str">
        <f ca="1">IF(VLOOKUP(AG$7,シート⑤!$CP$80:$CQ$149,2,FALSE)&gt;0,"○","×××")</f>
        <v>×××</v>
      </c>
      <c r="AH325" s="451" t="str">
        <f ca="1">IF(VLOOKUP(AH$7,シート⑤!$CP$80:$CQ$149,2,FALSE)&gt;0,"○","×××")</f>
        <v>×××</v>
      </c>
      <c r="AI325" s="451" t="str">
        <f ca="1">IF(VLOOKUP(AI$7,シート⑤!$CP$80:$CQ$149,2,FALSE)&gt;0,"○","×××")</f>
        <v>×××</v>
      </c>
      <c r="AJ325" s="451" t="str">
        <f ca="1">IF(VLOOKUP(AJ$7,シート⑤!$CP$80:$CQ$149,2,FALSE)&gt;0,"○","×××")</f>
        <v>×××</v>
      </c>
      <c r="AK325" s="451" t="str">
        <f ca="1">IF(VLOOKUP(AK$7,シート⑤!$CP$80:$CQ$149,2,FALSE)&gt;0,"○","×××")</f>
        <v>×××</v>
      </c>
      <c r="AL325" s="451" t="str">
        <f ca="1">IF(VLOOKUP(AL$7,シート⑤!$CP$80:$CQ$149,2,FALSE)&gt;0,"○","×××")</f>
        <v>×××</v>
      </c>
      <c r="AM325" s="451" t="str">
        <f ca="1">IF(VLOOKUP(AM$7,シート⑤!$CP$80:$CQ$149,2,FALSE)&gt;0,"○","×××")</f>
        <v>×××</v>
      </c>
      <c r="AN325" s="451" t="str">
        <f ca="1">IF(VLOOKUP(AN$7,シート⑤!$CP$80:$CQ$149,2,FALSE)&gt;0,"○","×××")</f>
        <v>×××</v>
      </c>
      <c r="AO325" s="451" t="str">
        <f ca="1">IF(VLOOKUP(AO$7,シート⑤!$CP$80:$CQ$149,2,FALSE)&gt;0,"○","×××")</f>
        <v>×××</v>
      </c>
      <c r="AP325" s="451" t="str">
        <f ca="1">IF(VLOOKUP(AP$7,シート⑤!$CP$80:$CQ$149,2,FALSE)&gt;0,"○","×××")</f>
        <v>×××</v>
      </c>
      <c r="AQ325" s="451" t="str">
        <f ca="1">IF(VLOOKUP(AQ$7,シート⑤!$CP$80:$CQ$149,2,FALSE)&gt;0,"○","×××")</f>
        <v>×××</v>
      </c>
      <c r="AR325" s="451" t="str">
        <f ca="1">IF(VLOOKUP(AR$7,シート⑤!$CP$80:$CQ$149,2,FALSE)&gt;0,"○","×××")</f>
        <v>×××</v>
      </c>
      <c r="AS325" s="451" t="str">
        <f ca="1">IF(VLOOKUP(AS$7,シート⑤!$CP$80:$CQ$149,2,FALSE)&gt;0,"○","×××")</f>
        <v>×××</v>
      </c>
      <c r="AT325" s="451" t="str">
        <f ca="1">IF(VLOOKUP(AT$7,シート⑤!$CP$80:$CQ$149,2,FALSE)&gt;0,"○","×××")</f>
        <v>×××</v>
      </c>
      <c r="AU325" s="451" t="str">
        <f ca="1">IF(VLOOKUP(AU$7,シート⑤!$CP$80:$CQ$149,2,FALSE)&gt;0,"○","×××")</f>
        <v>×××</v>
      </c>
      <c r="AV325" s="451" t="str">
        <f ca="1">IF(VLOOKUP(AV$7,シート⑤!$CP$80:$CQ$149,2,FALSE)&gt;0,"○","×××")</f>
        <v>×××</v>
      </c>
      <c r="AW325" s="451" t="str">
        <f ca="1">IF(VLOOKUP(AW$7,シート⑤!$CP$80:$CQ$149,2,FALSE)&gt;0,"○","×××")</f>
        <v>×××</v>
      </c>
      <c r="AX325" s="451" t="str">
        <f ca="1">IF(VLOOKUP(AX$7,シート⑤!$CP$80:$CQ$149,2,FALSE)&gt;0,"○","×××")</f>
        <v>×××</v>
      </c>
      <c r="AY325" s="451" t="str">
        <f ca="1">IF(VLOOKUP(AY$7,シート⑤!$CP$80:$CQ$149,2,FALSE)&gt;0,"○","×××")</f>
        <v>×××</v>
      </c>
      <c r="AZ325" s="451" t="str">
        <f ca="1">IF(VLOOKUP(AZ$7,シート⑤!$CP$80:$CQ$149,2,FALSE)&gt;0,"○","×××")</f>
        <v>×××</v>
      </c>
      <c r="BA325" s="451" t="str">
        <f ca="1">IF(VLOOKUP(BA$7,シート⑤!$CP$80:$CQ$149,2,FALSE)&gt;0,"○","×××")</f>
        <v>×××</v>
      </c>
      <c r="BB325" s="451" t="str">
        <f ca="1">IF(VLOOKUP(BB$7,シート⑤!$CP$80:$CQ$149,2,FALSE)&gt;0,"○","×××")</f>
        <v>×××</v>
      </c>
      <c r="BC325" s="451" t="str">
        <f ca="1">IF(VLOOKUP(BC$7,シート⑤!$CP$80:$CQ$149,2,FALSE)&gt;0,"○","×××")</f>
        <v>×××</v>
      </c>
      <c r="BD325" s="451" t="str">
        <f ca="1">IF(VLOOKUP(BD$7,シート⑤!$CP$80:$CQ$149,2,FALSE)&gt;0,"○","×××")</f>
        <v>×××</v>
      </c>
      <c r="BE325" s="451" t="str">
        <f ca="1">IF(VLOOKUP(BE$7,シート⑤!$CP$80:$CQ$149,2,FALSE)&gt;0,"○","×××")</f>
        <v>×××</v>
      </c>
      <c r="BF325" s="451" t="str">
        <f ca="1">IF(VLOOKUP(BF$7,シート⑤!$CP$80:$CQ$149,2,FALSE)&gt;0,"○","×××")</f>
        <v>×××</v>
      </c>
      <c r="BG325" s="451" t="str">
        <f ca="1">IF(VLOOKUP(BG$7,シート⑤!$CP$80:$CQ$149,2,FALSE)&gt;0,"○","×××")</f>
        <v>×××</v>
      </c>
      <c r="BH325" s="451" t="str">
        <f ca="1">IF(VLOOKUP(BH$7,シート⑤!$CP$80:$CQ$149,2,FALSE)&gt;0,"○","×××")</f>
        <v>×××</v>
      </c>
      <c r="BI325" s="451" t="str">
        <f ca="1">IF(VLOOKUP(BI$7,シート⑤!$CP$80:$CQ$149,2,FALSE)&gt;0,"○","×××")</f>
        <v>×××</v>
      </c>
      <c r="BJ325" s="451" t="str">
        <f ca="1">IF(VLOOKUP(BJ$7,シート⑤!$CP$80:$CQ$149,2,FALSE)&gt;0,"○","×××")</f>
        <v>×××</v>
      </c>
      <c r="BK325" s="451" t="str">
        <f ca="1">IF(VLOOKUP(BK$7,シート⑤!$CP$80:$CQ$149,2,FALSE)&gt;0,"○","×××")</f>
        <v>×××</v>
      </c>
      <c r="BL325" s="451" t="str">
        <f ca="1">IF(VLOOKUP(BL$7,シート⑤!$CP$80:$CQ$149,2,FALSE)&gt;0,"○","×××")</f>
        <v>×××</v>
      </c>
      <c r="BM325" s="451" t="str">
        <f ca="1">IF(VLOOKUP(BM$7,シート⑤!$CP$80:$CQ$149,2,FALSE)&gt;0,"○","×××")</f>
        <v>×××</v>
      </c>
      <c r="BN325" s="451" t="str">
        <f ca="1">IF(VLOOKUP(BN$7,シート⑤!$CP$80:$CQ$149,2,FALSE)&gt;0,"○","×××")</f>
        <v>×××</v>
      </c>
      <c r="BO325" s="451" t="str">
        <f ca="1">IF(VLOOKUP(BO$7,シート⑤!$CP$80:$CQ$149,2,FALSE)&gt;0,"○","×××")</f>
        <v>×××</v>
      </c>
      <c r="BP325" s="451" t="str">
        <f ca="1">IF(VLOOKUP(BP$7,シート⑤!$CP$80:$CQ$149,2,FALSE)&gt;0,"○","×××")</f>
        <v>×××</v>
      </c>
      <c r="BQ325" s="451" t="str">
        <f ca="1">IF(VLOOKUP(BQ$7,シート⑤!$CP$80:$CQ$149,2,FALSE)&gt;0,"○","×××")</f>
        <v>×××</v>
      </c>
      <c r="BR325" s="451" t="str">
        <f ca="1">IF(VLOOKUP(BR$7,シート⑤!$CP$80:$CQ$149,2,FALSE)&gt;0,"○","×××")</f>
        <v>×××</v>
      </c>
      <c r="BS325" s="451" t="str">
        <f ca="1">IF(VLOOKUP(BS$7,シート⑤!$CP$80:$CQ$149,2,FALSE)&gt;0,"○","×××")</f>
        <v>×××</v>
      </c>
      <c r="BT325" s="451" t="str">
        <f ca="1">IF(VLOOKUP(BT$7,シート⑤!$CP$80:$CQ$149,2,FALSE)&gt;0,"○","×××")</f>
        <v>×××</v>
      </c>
      <c r="BU325" s="451" t="str">
        <f ca="1">IF(VLOOKUP(BU$7,シート⑤!$CP$80:$CQ$149,2,FALSE)&gt;0,"○","×××")</f>
        <v>×××</v>
      </c>
      <c r="BV325" s="451" t="str">
        <f ca="1">IF(VLOOKUP(BV$7,シート⑤!$CP$80:$CQ$149,2,FALSE)&gt;0,"○","×××")</f>
        <v>×××</v>
      </c>
    </row>
    <row r="326" spans="4:74" hidden="1" outlineLevel="1">
      <c r="D326" s="338" t="s">
        <v>976</v>
      </c>
      <c r="E326" s="451" t="str">
        <f ca="1">IF(VLOOKUP(E$7,シート⑤!$CU$80:$CV$149,2,FALSE)&gt;0,"○","×××")</f>
        <v>×××</v>
      </c>
      <c r="F326" s="451" t="str">
        <f ca="1">IF(VLOOKUP(F$7,シート⑤!$CU$80:$CV$149,2,FALSE)&gt;0,"○","×××")</f>
        <v>×××</v>
      </c>
      <c r="G326" s="451" t="str">
        <f ca="1">IF(VLOOKUP(G$7,シート⑤!$CU$80:$CV$149,2,FALSE)&gt;0,"○","×××")</f>
        <v>×××</v>
      </c>
      <c r="H326" s="451" t="str">
        <f ca="1">IF(VLOOKUP(H$7,シート⑤!$CU$80:$CV$149,2,FALSE)&gt;0,"○","×××")</f>
        <v>×××</v>
      </c>
      <c r="I326" s="451" t="str">
        <f ca="1">IF(VLOOKUP(I$7,シート⑤!$CU$80:$CV$149,2,FALSE)&gt;0,"○","×××")</f>
        <v>×××</v>
      </c>
      <c r="J326" s="451" t="str">
        <f ca="1">IF(VLOOKUP(J$7,シート⑤!$CU$80:$CV$149,2,FALSE)&gt;0,"○","×××")</f>
        <v>×××</v>
      </c>
      <c r="K326" s="451" t="str">
        <f ca="1">IF(VLOOKUP(K$7,シート⑤!$CU$80:$CV$149,2,FALSE)&gt;0,"○","×××")</f>
        <v>×××</v>
      </c>
      <c r="L326" s="451" t="str">
        <f ca="1">IF(VLOOKUP(L$7,シート⑤!$CU$80:$CV$149,2,FALSE)&gt;0,"○","×××")</f>
        <v>×××</v>
      </c>
      <c r="M326" s="451" t="str">
        <f ca="1">IF(VLOOKUP(M$7,シート⑤!$CU$80:$CV$149,2,FALSE)&gt;0,"○","×××")</f>
        <v>×××</v>
      </c>
      <c r="N326" s="451" t="str">
        <f ca="1">IF(VLOOKUP(N$7,シート⑤!$CU$80:$CV$149,2,FALSE)&gt;0,"○","×××")</f>
        <v>×××</v>
      </c>
      <c r="O326" s="451" t="str">
        <f ca="1">IF(VLOOKUP(O$7,シート⑤!$CU$80:$CV$149,2,FALSE)&gt;0,"○","×××")</f>
        <v>×××</v>
      </c>
      <c r="P326" s="451" t="str">
        <f ca="1">IF(VLOOKUP(P$7,シート⑤!$CU$80:$CV$149,2,FALSE)&gt;0,"○","×××")</f>
        <v>×××</v>
      </c>
      <c r="Q326" s="451" t="str">
        <f ca="1">IF(VLOOKUP(Q$7,シート⑤!$CU$80:$CV$149,2,FALSE)&gt;0,"○","×××")</f>
        <v>×××</v>
      </c>
      <c r="R326" s="451" t="str">
        <f ca="1">IF(VLOOKUP(R$7,シート⑤!$CU$80:$CV$149,2,FALSE)&gt;0,"○","×××")</f>
        <v>×××</v>
      </c>
      <c r="S326" s="451" t="str">
        <f ca="1">IF(VLOOKUP(S$7,シート⑤!$CU$80:$CV$149,2,FALSE)&gt;0,"○","×××")</f>
        <v>×××</v>
      </c>
      <c r="T326" s="451" t="str">
        <f ca="1">IF(VLOOKUP(T$7,シート⑤!$CU$80:$CV$149,2,FALSE)&gt;0,"○","×××")</f>
        <v>×××</v>
      </c>
      <c r="U326" s="451" t="str">
        <f ca="1">IF(VLOOKUP(U$7,シート⑤!$CU$80:$CV$149,2,FALSE)&gt;0,"○","×××")</f>
        <v>×××</v>
      </c>
      <c r="V326" s="451" t="str">
        <f ca="1">IF(VLOOKUP(V$7,シート⑤!$CU$80:$CV$149,2,FALSE)&gt;0,"○","×××")</f>
        <v>×××</v>
      </c>
      <c r="W326" s="451" t="str">
        <f ca="1">IF(VLOOKUP(W$7,シート⑤!$CU$80:$CV$149,2,FALSE)&gt;0,"○","×××")</f>
        <v>×××</v>
      </c>
      <c r="X326" s="451" t="str">
        <f ca="1">IF(VLOOKUP(X$7,シート⑤!$CU$80:$CV$149,2,FALSE)&gt;0,"○","×××")</f>
        <v>×××</v>
      </c>
      <c r="Y326" s="451" t="str">
        <f ca="1">IF(VLOOKUP(Y$7,シート⑤!$CU$80:$CV$149,2,FALSE)&gt;0,"○","×××")</f>
        <v>×××</v>
      </c>
      <c r="Z326" s="451" t="str">
        <f ca="1">IF(VLOOKUP(Z$7,シート⑤!$CU$80:$CV$149,2,FALSE)&gt;0,"○","×××")</f>
        <v>×××</v>
      </c>
      <c r="AA326" s="451" t="str">
        <f ca="1">IF(VLOOKUP(AA$7,シート⑤!$CU$80:$CV$149,2,FALSE)&gt;0,"○","×××")</f>
        <v>×××</v>
      </c>
      <c r="AB326" s="451" t="str">
        <f ca="1">IF(VLOOKUP(AB$7,シート⑤!$CU$80:$CV$149,2,FALSE)&gt;0,"○","×××")</f>
        <v>×××</v>
      </c>
      <c r="AC326" s="451" t="str">
        <f ca="1">IF(VLOOKUP(AC$7,シート⑤!$CU$80:$CV$149,2,FALSE)&gt;0,"○","×××")</f>
        <v>×××</v>
      </c>
      <c r="AD326" s="451" t="str">
        <f ca="1">IF(VLOOKUP(AD$7,シート⑤!$CU$80:$CV$149,2,FALSE)&gt;0,"○","×××")</f>
        <v>×××</v>
      </c>
      <c r="AE326" s="451" t="str">
        <f ca="1">IF(VLOOKUP(AE$7,シート⑤!$CU$80:$CV$149,2,FALSE)&gt;0,"○","×××")</f>
        <v>×××</v>
      </c>
      <c r="AF326" s="451" t="str">
        <f ca="1">IF(VLOOKUP(AF$7,シート⑤!$CU$80:$CV$149,2,FALSE)&gt;0,"○","×××")</f>
        <v>×××</v>
      </c>
      <c r="AG326" s="451" t="str">
        <f ca="1">IF(VLOOKUP(AG$7,シート⑤!$CU$80:$CV$149,2,FALSE)&gt;0,"○","×××")</f>
        <v>×××</v>
      </c>
      <c r="AH326" s="451" t="str">
        <f ca="1">IF(VLOOKUP(AH$7,シート⑤!$CU$80:$CV$149,2,FALSE)&gt;0,"○","×××")</f>
        <v>×××</v>
      </c>
      <c r="AI326" s="451" t="str">
        <f ca="1">IF(VLOOKUP(AI$7,シート⑤!$CU$80:$CV$149,2,FALSE)&gt;0,"○","×××")</f>
        <v>×××</v>
      </c>
      <c r="AJ326" s="451" t="str">
        <f ca="1">IF(VLOOKUP(AJ$7,シート⑤!$CU$80:$CV$149,2,FALSE)&gt;0,"○","×××")</f>
        <v>×××</v>
      </c>
      <c r="AK326" s="451" t="str">
        <f ca="1">IF(VLOOKUP(AK$7,シート⑤!$CU$80:$CV$149,2,FALSE)&gt;0,"○","×××")</f>
        <v>×××</v>
      </c>
      <c r="AL326" s="451" t="str">
        <f ca="1">IF(VLOOKUP(AL$7,シート⑤!$CU$80:$CV$149,2,FALSE)&gt;0,"○","×××")</f>
        <v>×××</v>
      </c>
      <c r="AM326" s="451" t="str">
        <f ca="1">IF(VLOOKUP(AM$7,シート⑤!$CU$80:$CV$149,2,FALSE)&gt;0,"○","×××")</f>
        <v>×××</v>
      </c>
      <c r="AN326" s="451" t="str">
        <f ca="1">IF(VLOOKUP(AN$7,シート⑤!$CU$80:$CV$149,2,FALSE)&gt;0,"○","×××")</f>
        <v>×××</v>
      </c>
      <c r="AO326" s="451" t="str">
        <f ca="1">IF(VLOOKUP(AO$7,シート⑤!$CU$80:$CV$149,2,FALSE)&gt;0,"○","×××")</f>
        <v>×××</v>
      </c>
      <c r="AP326" s="451" t="str">
        <f ca="1">IF(VLOOKUP(AP$7,シート⑤!$CU$80:$CV$149,2,FALSE)&gt;0,"○","×××")</f>
        <v>×××</v>
      </c>
      <c r="AQ326" s="451" t="str">
        <f ca="1">IF(VLOOKUP(AQ$7,シート⑤!$CU$80:$CV$149,2,FALSE)&gt;0,"○","×××")</f>
        <v>×××</v>
      </c>
      <c r="AR326" s="451" t="str">
        <f ca="1">IF(VLOOKUP(AR$7,シート⑤!$CU$80:$CV$149,2,FALSE)&gt;0,"○","×××")</f>
        <v>×××</v>
      </c>
      <c r="AS326" s="451" t="str">
        <f ca="1">IF(VLOOKUP(AS$7,シート⑤!$CU$80:$CV$149,2,FALSE)&gt;0,"○","×××")</f>
        <v>×××</v>
      </c>
      <c r="AT326" s="451" t="str">
        <f ca="1">IF(VLOOKUP(AT$7,シート⑤!$CU$80:$CV$149,2,FALSE)&gt;0,"○","×××")</f>
        <v>×××</v>
      </c>
      <c r="AU326" s="451" t="str">
        <f ca="1">IF(VLOOKUP(AU$7,シート⑤!$CU$80:$CV$149,2,FALSE)&gt;0,"○","×××")</f>
        <v>×××</v>
      </c>
      <c r="AV326" s="451" t="str">
        <f ca="1">IF(VLOOKUP(AV$7,シート⑤!$CU$80:$CV$149,2,FALSE)&gt;0,"○","×××")</f>
        <v>×××</v>
      </c>
      <c r="AW326" s="451" t="str">
        <f ca="1">IF(VLOOKUP(AW$7,シート⑤!$CU$80:$CV$149,2,FALSE)&gt;0,"○","×××")</f>
        <v>×××</v>
      </c>
      <c r="AX326" s="451" t="str">
        <f ca="1">IF(VLOOKUP(AX$7,シート⑤!$CU$80:$CV$149,2,FALSE)&gt;0,"○","×××")</f>
        <v>×××</v>
      </c>
      <c r="AY326" s="451" t="str">
        <f ca="1">IF(VLOOKUP(AY$7,シート⑤!$CU$80:$CV$149,2,FALSE)&gt;0,"○","×××")</f>
        <v>×××</v>
      </c>
      <c r="AZ326" s="451" t="str">
        <f ca="1">IF(VLOOKUP(AZ$7,シート⑤!$CU$80:$CV$149,2,FALSE)&gt;0,"○","×××")</f>
        <v>×××</v>
      </c>
      <c r="BA326" s="451" t="str">
        <f ca="1">IF(VLOOKUP(BA$7,シート⑤!$CU$80:$CV$149,2,FALSE)&gt;0,"○","×××")</f>
        <v>×××</v>
      </c>
      <c r="BB326" s="451" t="str">
        <f ca="1">IF(VLOOKUP(BB$7,シート⑤!$CU$80:$CV$149,2,FALSE)&gt;0,"○","×××")</f>
        <v>×××</v>
      </c>
      <c r="BC326" s="451" t="str">
        <f ca="1">IF(VLOOKUP(BC$7,シート⑤!$CU$80:$CV$149,2,FALSE)&gt;0,"○","×××")</f>
        <v>×××</v>
      </c>
      <c r="BD326" s="451" t="str">
        <f ca="1">IF(VLOOKUP(BD$7,シート⑤!$CU$80:$CV$149,2,FALSE)&gt;0,"○","×××")</f>
        <v>×××</v>
      </c>
      <c r="BE326" s="451" t="str">
        <f ca="1">IF(VLOOKUP(BE$7,シート⑤!$CU$80:$CV$149,2,FALSE)&gt;0,"○","×××")</f>
        <v>×××</v>
      </c>
      <c r="BF326" s="451" t="str">
        <f ca="1">IF(VLOOKUP(BF$7,シート⑤!$CU$80:$CV$149,2,FALSE)&gt;0,"○","×××")</f>
        <v>×××</v>
      </c>
      <c r="BG326" s="451" t="str">
        <f ca="1">IF(VLOOKUP(BG$7,シート⑤!$CU$80:$CV$149,2,FALSE)&gt;0,"○","×××")</f>
        <v>×××</v>
      </c>
      <c r="BH326" s="451" t="str">
        <f ca="1">IF(VLOOKUP(BH$7,シート⑤!$CU$80:$CV$149,2,FALSE)&gt;0,"○","×××")</f>
        <v>×××</v>
      </c>
      <c r="BI326" s="451" t="str">
        <f ca="1">IF(VLOOKUP(BI$7,シート⑤!$CU$80:$CV$149,2,FALSE)&gt;0,"○","×××")</f>
        <v>×××</v>
      </c>
      <c r="BJ326" s="451" t="str">
        <f ca="1">IF(VLOOKUP(BJ$7,シート⑤!$CU$80:$CV$149,2,FALSE)&gt;0,"○","×××")</f>
        <v>×××</v>
      </c>
      <c r="BK326" s="451" t="str">
        <f ca="1">IF(VLOOKUP(BK$7,シート⑤!$CU$80:$CV$149,2,FALSE)&gt;0,"○","×××")</f>
        <v>×××</v>
      </c>
      <c r="BL326" s="451" t="str">
        <f ca="1">IF(VLOOKUP(BL$7,シート⑤!$CU$80:$CV$149,2,FALSE)&gt;0,"○","×××")</f>
        <v>×××</v>
      </c>
      <c r="BM326" s="451" t="str">
        <f ca="1">IF(VLOOKUP(BM$7,シート⑤!$CU$80:$CV$149,2,FALSE)&gt;0,"○","×××")</f>
        <v>×××</v>
      </c>
      <c r="BN326" s="451" t="str">
        <f ca="1">IF(VLOOKUP(BN$7,シート⑤!$CU$80:$CV$149,2,FALSE)&gt;0,"○","×××")</f>
        <v>×××</v>
      </c>
      <c r="BO326" s="451" t="str">
        <f ca="1">IF(VLOOKUP(BO$7,シート⑤!$CU$80:$CV$149,2,FALSE)&gt;0,"○","×××")</f>
        <v>×××</v>
      </c>
      <c r="BP326" s="451" t="str">
        <f ca="1">IF(VLOOKUP(BP$7,シート⑤!$CU$80:$CV$149,2,FALSE)&gt;0,"○","×××")</f>
        <v>×××</v>
      </c>
      <c r="BQ326" s="451" t="str">
        <f ca="1">IF(VLOOKUP(BQ$7,シート⑤!$CU$80:$CV$149,2,FALSE)&gt;0,"○","×××")</f>
        <v>×××</v>
      </c>
      <c r="BR326" s="451" t="str">
        <f ca="1">IF(VLOOKUP(BR$7,シート⑤!$CU$80:$CV$149,2,FALSE)&gt;0,"○","×××")</f>
        <v>×××</v>
      </c>
      <c r="BS326" s="451" t="str">
        <f ca="1">IF(VLOOKUP(BS$7,シート⑤!$CU$80:$CV$149,2,FALSE)&gt;0,"○","×××")</f>
        <v>×××</v>
      </c>
      <c r="BT326" s="451" t="str">
        <f ca="1">IF(VLOOKUP(BT$7,シート⑤!$CU$80:$CV$149,2,FALSE)&gt;0,"○","×××")</f>
        <v>×××</v>
      </c>
      <c r="BU326" s="451" t="str">
        <f ca="1">IF(VLOOKUP(BU$7,シート⑤!$CU$80:$CV$149,2,FALSE)&gt;0,"○","×××")</f>
        <v>×××</v>
      </c>
      <c r="BV326" s="451" t="str">
        <f ca="1">IF(VLOOKUP(BV$7,シート⑤!$CU$80:$CV$149,2,FALSE)&gt;0,"○","×××")</f>
        <v>×××</v>
      </c>
    </row>
    <row r="327" spans="4:74" hidden="1" outlineLevel="1">
      <c r="D327" s="338" t="s">
        <v>977</v>
      </c>
      <c r="E327" s="451" t="str">
        <f ca="1">IF(VLOOKUP(E$7,シート⑤!$CZ$80:$DA$149,2,FALSE)&gt;0,"○","×××")</f>
        <v>×××</v>
      </c>
      <c r="F327" s="451" t="str">
        <f ca="1">IF(VLOOKUP(F$7,シート⑤!$CZ$80:$DA$149,2,FALSE)&gt;0,"○","×××")</f>
        <v>×××</v>
      </c>
      <c r="G327" s="451" t="str">
        <f ca="1">IF(VLOOKUP(G$7,シート⑤!$CZ$80:$DA$149,2,FALSE)&gt;0,"○","×××")</f>
        <v>×××</v>
      </c>
      <c r="H327" s="451" t="str">
        <f ca="1">IF(VLOOKUP(H$7,シート⑤!$CZ$80:$DA$149,2,FALSE)&gt;0,"○","×××")</f>
        <v>×××</v>
      </c>
      <c r="I327" s="451" t="str">
        <f ca="1">IF(VLOOKUP(I$7,シート⑤!$CZ$80:$DA$149,2,FALSE)&gt;0,"○","×××")</f>
        <v>×××</v>
      </c>
      <c r="J327" s="451" t="str">
        <f ca="1">IF(VLOOKUP(J$7,シート⑤!$CZ$80:$DA$149,2,FALSE)&gt;0,"○","×××")</f>
        <v>×××</v>
      </c>
      <c r="K327" s="451" t="str">
        <f ca="1">IF(VLOOKUP(K$7,シート⑤!$CZ$80:$DA$149,2,FALSE)&gt;0,"○","×××")</f>
        <v>×××</v>
      </c>
      <c r="L327" s="451" t="str">
        <f ca="1">IF(VLOOKUP(L$7,シート⑤!$CZ$80:$DA$149,2,FALSE)&gt;0,"○","×××")</f>
        <v>×××</v>
      </c>
      <c r="M327" s="451" t="str">
        <f ca="1">IF(VLOOKUP(M$7,シート⑤!$CZ$80:$DA$149,2,FALSE)&gt;0,"○","×××")</f>
        <v>×××</v>
      </c>
      <c r="N327" s="451" t="str">
        <f ca="1">IF(VLOOKUP(N$7,シート⑤!$CZ$80:$DA$149,2,FALSE)&gt;0,"○","×××")</f>
        <v>×××</v>
      </c>
      <c r="O327" s="451" t="str">
        <f ca="1">IF(VLOOKUP(O$7,シート⑤!$CZ$80:$DA$149,2,FALSE)&gt;0,"○","×××")</f>
        <v>×××</v>
      </c>
      <c r="P327" s="451" t="str">
        <f ca="1">IF(VLOOKUP(P$7,シート⑤!$CZ$80:$DA$149,2,FALSE)&gt;0,"○","×××")</f>
        <v>×××</v>
      </c>
      <c r="Q327" s="451" t="str">
        <f ca="1">IF(VLOOKUP(Q$7,シート⑤!$CZ$80:$DA$149,2,FALSE)&gt;0,"○","×××")</f>
        <v>×××</v>
      </c>
      <c r="R327" s="451" t="str">
        <f ca="1">IF(VLOOKUP(R$7,シート⑤!$CZ$80:$DA$149,2,FALSE)&gt;0,"○","×××")</f>
        <v>×××</v>
      </c>
      <c r="S327" s="451" t="str">
        <f ca="1">IF(VLOOKUP(S$7,シート⑤!$CZ$80:$DA$149,2,FALSE)&gt;0,"○","×××")</f>
        <v>×××</v>
      </c>
      <c r="T327" s="451" t="str">
        <f ca="1">IF(VLOOKUP(T$7,シート⑤!$CZ$80:$DA$149,2,FALSE)&gt;0,"○","×××")</f>
        <v>×××</v>
      </c>
      <c r="U327" s="451" t="str">
        <f ca="1">IF(VLOOKUP(U$7,シート⑤!$CZ$80:$DA$149,2,FALSE)&gt;0,"○","×××")</f>
        <v>×××</v>
      </c>
      <c r="V327" s="451" t="str">
        <f ca="1">IF(VLOOKUP(V$7,シート⑤!$CZ$80:$DA$149,2,FALSE)&gt;0,"○","×××")</f>
        <v>×××</v>
      </c>
      <c r="W327" s="451" t="str">
        <f ca="1">IF(VLOOKUP(W$7,シート⑤!$CZ$80:$DA$149,2,FALSE)&gt;0,"○","×××")</f>
        <v>×××</v>
      </c>
      <c r="X327" s="451" t="str">
        <f ca="1">IF(VLOOKUP(X$7,シート⑤!$CZ$80:$DA$149,2,FALSE)&gt;0,"○","×××")</f>
        <v>×××</v>
      </c>
      <c r="Y327" s="451" t="str">
        <f ca="1">IF(VLOOKUP(Y$7,シート⑤!$CZ$80:$DA$149,2,FALSE)&gt;0,"○","×××")</f>
        <v>×××</v>
      </c>
      <c r="Z327" s="451" t="str">
        <f ca="1">IF(VLOOKUP(Z$7,シート⑤!$CZ$80:$DA$149,2,FALSE)&gt;0,"○","×××")</f>
        <v>×××</v>
      </c>
      <c r="AA327" s="451" t="str">
        <f ca="1">IF(VLOOKUP(AA$7,シート⑤!$CZ$80:$DA$149,2,FALSE)&gt;0,"○","×××")</f>
        <v>×××</v>
      </c>
      <c r="AB327" s="451" t="str">
        <f ca="1">IF(VLOOKUP(AB$7,シート⑤!$CZ$80:$DA$149,2,FALSE)&gt;0,"○","×××")</f>
        <v>×××</v>
      </c>
      <c r="AC327" s="451" t="str">
        <f ca="1">IF(VLOOKUP(AC$7,シート⑤!$CZ$80:$DA$149,2,FALSE)&gt;0,"○","×××")</f>
        <v>×××</v>
      </c>
      <c r="AD327" s="451" t="str">
        <f ca="1">IF(VLOOKUP(AD$7,シート⑤!$CZ$80:$DA$149,2,FALSE)&gt;0,"○","×××")</f>
        <v>×××</v>
      </c>
      <c r="AE327" s="451" t="str">
        <f ca="1">IF(VLOOKUP(AE$7,シート⑤!$CZ$80:$DA$149,2,FALSE)&gt;0,"○","×××")</f>
        <v>×××</v>
      </c>
      <c r="AF327" s="451" t="str">
        <f ca="1">IF(VLOOKUP(AF$7,シート⑤!$CZ$80:$DA$149,2,FALSE)&gt;0,"○","×××")</f>
        <v>×××</v>
      </c>
      <c r="AG327" s="451" t="str">
        <f ca="1">IF(VLOOKUP(AG$7,シート⑤!$CZ$80:$DA$149,2,FALSE)&gt;0,"○","×××")</f>
        <v>×××</v>
      </c>
      <c r="AH327" s="451" t="str">
        <f ca="1">IF(VLOOKUP(AH$7,シート⑤!$CZ$80:$DA$149,2,FALSE)&gt;0,"○","×××")</f>
        <v>×××</v>
      </c>
      <c r="AI327" s="451" t="str">
        <f ca="1">IF(VLOOKUP(AI$7,シート⑤!$CZ$80:$DA$149,2,FALSE)&gt;0,"○","×××")</f>
        <v>×××</v>
      </c>
      <c r="AJ327" s="451" t="str">
        <f ca="1">IF(VLOOKUP(AJ$7,シート⑤!$CZ$80:$DA$149,2,FALSE)&gt;0,"○","×××")</f>
        <v>×××</v>
      </c>
      <c r="AK327" s="451" t="str">
        <f ca="1">IF(VLOOKUP(AK$7,シート⑤!$CZ$80:$DA$149,2,FALSE)&gt;0,"○","×××")</f>
        <v>×××</v>
      </c>
      <c r="AL327" s="451" t="str">
        <f ca="1">IF(VLOOKUP(AL$7,シート⑤!$CZ$80:$DA$149,2,FALSE)&gt;0,"○","×××")</f>
        <v>×××</v>
      </c>
      <c r="AM327" s="451" t="str">
        <f ca="1">IF(VLOOKUP(AM$7,シート⑤!$CZ$80:$DA$149,2,FALSE)&gt;0,"○","×××")</f>
        <v>×××</v>
      </c>
      <c r="AN327" s="451" t="str">
        <f ca="1">IF(VLOOKUP(AN$7,シート⑤!$CZ$80:$DA$149,2,FALSE)&gt;0,"○","×××")</f>
        <v>×××</v>
      </c>
      <c r="AO327" s="451" t="str">
        <f ca="1">IF(VLOOKUP(AO$7,シート⑤!$CZ$80:$DA$149,2,FALSE)&gt;0,"○","×××")</f>
        <v>×××</v>
      </c>
      <c r="AP327" s="451" t="str">
        <f ca="1">IF(VLOOKUP(AP$7,シート⑤!$CZ$80:$DA$149,2,FALSE)&gt;0,"○","×××")</f>
        <v>×××</v>
      </c>
      <c r="AQ327" s="451" t="str">
        <f ca="1">IF(VLOOKUP(AQ$7,シート⑤!$CZ$80:$DA$149,2,FALSE)&gt;0,"○","×××")</f>
        <v>×××</v>
      </c>
      <c r="AR327" s="451" t="str">
        <f ca="1">IF(VLOOKUP(AR$7,シート⑤!$CZ$80:$DA$149,2,FALSE)&gt;0,"○","×××")</f>
        <v>×××</v>
      </c>
      <c r="AS327" s="451" t="str">
        <f ca="1">IF(VLOOKUP(AS$7,シート⑤!$CZ$80:$DA$149,2,FALSE)&gt;0,"○","×××")</f>
        <v>×××</v>
      </c>
      <c r="AT327" s="451" t="str">
        <f ca="1">IF(VLOOKUP(AT$7,シート⑤!$CZ$80:$DA$149,2,FALSE)&gt;0,"○","×××")</f>
        <v>×××</v>
      </c>
      <c r="AU327" s="451" t="str">
        <f ca="1">IF(VLOOKUP(AU$7,シート⑤!$CZ$80:$DA$149,2,FALSE)&gt;0,"○","×××")</f>
        <v>×××</v>
      </c>
      <c r="AV327" s="451" t="str">
        <f ca="1">IF(VLOOKUP(AV$7,シート⑤!$CZ$80:$DA$149,2,FALSE)&gt;0,"○","×××")</f>
        <v>×××</v>
      </c>
      <c r="AW327" s="451" t="str">
        <f ca="1">IF(VLOOKUP(AW$7,シート⑤!$CZ$80:$DA$149,2,FALSE)&gt;0,"○","×××")</f>
        <v>×××</v>
      </c>
      <c r="AX327" s="451" t="str">
        <f ca="1">IF(VLOOKUP(AX$7,シート⑤!$CZ$80:$DA$149,2,FALSE)&gt;0,"○","×××")</f>
        <v>×××</v>
      </c>
      <c r="AY327" s="451" t="str">
        <f ca="1">IF(VLOOKUP(AY$7,シート⑤!$CZ$80:$DA$149,2,FALSE)&gt;0,"○","×××")</f>
        <v>×××</v>
      </c>
      <c r="AZ327" s="451" t="str">
        <f ca="1">IF(VLOOKUP(AZ$7,シート⑤!$CZ$80:$DA$149,2,FALSE)&gt;0,"○","×××")</f>
        <v>×××</v>
      </c>
      <c r="BA327" s="451" t="str">
        <f ca="1">IF(VLOOKUP(BA$7,シート⑤!$CZ$80:$DA$149,2,FALSE)&gt;0,"○","×××")</f>
        <v>×××</v>
      </c>
      <c r="BB327" s="451" t="str">
        <f ca="1">IF(VLOOKUP(BB$7,シート⑤!$CZ$80:$DA$149,2,FALSE)&gt;0,"○","×××")</f>
        <v>×××</v>
      </c>
      <c r="BC327" s="451" t="str">
        <f ca="1">IF(VLOOKUP(BC$7,シート⑤!$CZ$80:$DA$149,2,FALSE)&gt;0,"○","×××")</f>
        <v>×××</v>
      </c>
      <c r="BD327" s="451" t="str">
        <f ca="1">IF(VLOOKUP(BD$7,シート⑤!$CZ$80:$DA$149,2,FALSE)&gt;0,"○","×××")</f>
        <v>×××</v>
      </c>
      <c r="BE327" s="451" t="str">
        <f ca="1">IF(VLOOKUP(BE$7,シート⑤!$CZ$80:$DA$149,2,FALSE)&gt;0,"○","×××")</f>
        <v>×××</v>
      </c>
      <c r="BF327" s="451" t="str">
        <f ca="1">IF(VLOOKUP(BF$7,シート⑤!$CZ$80:$DA$149,2,FALSE)&gt;0,"○","×××")</f>
        <v>×××</v>
      </c>
      <c r="BG327" s="451" t="str">
        <f ca="1">IF(VLOOKUP(BG$7,シート⑤!$CZ$80:$DA$149,2,FALSE)&gt;0,"○","×××")</f>
        <v>×××</v>
      </c>
      <c r="BH327" s="451" t="str">
        <f ca="1">IF(VLOOKUP(BH$7,シート⑤!$CZ$80:$DA$149,2,FALSE)&gt;0,"○","×××")</f>
        <v>×××</v>
      </c>
      <c r="BI327" s="451" t="str">
        <f ca="1">IF(VLOOKUP(BI$7,シート⑤!$CZ$80:$DA$149,2,FALSE)&gt;0,"○","×××")</f>
        <v>×××</v>
      </c>
      <c r="BJ327" s="451" t="str">
        <f ca="1">IF(VLOOKUP(BJ$7,シート⑤!$CZ$80:$DA$149,2,FALSE)&gt;0,"○","×××")</f>
        <v>×××</v>
      </c>
      <c r="BK327" s="451" t="str">
        <f ca="1">IF(VLOOKUP(BK$7,シート⑤!$CZ$80:$DA$149,2,FALSE)&gt;0,"○","×××")</f>
        <v>×××</v>
      </c>
      <c r="BL327" s="451" t="str">
        <f ca="1">IF(VLOOKUP(BL$7,シート⑤!$CZ$80:$DA$149,2,FALSE)&gt;0,"○","×××")</f>
        <v>×××</v>
      </c>
      <c r="BM327" s="451" t="str">
        <f ca="1">IF(VLOOKUP(BM$7,シート⑤!$CZ$80:$DA$149,2,FALSE)&gt;0,"○","×××")</f>
        <v>×××</v>
      </c>
      <c r="BN327" s="451" t="str">
        <f ca="1">IF(VLOOKUP(BN$7,シート⑤!$CZ$80:$DA$149,2,FALSE)&gt;0,"○","×××")</f>
        <v>×××</v>
      </c>
      <c r="BO327" s="451" t="str">
        <f ca="1">IF(VLOOKUP(BO$7,シート⑤!$CZ$80:$DA$149,2,FALSE)&gt;0,"○","×××")</f>
        <v>×××</v>
      </c>
      <c r="BP327" s="451" t="str">
        <f ca="1">IF(VLOOKUP(BP$7,シート⑤!$CZ$80:$DA$149,2,FALSE)&gt;0,"○","×××")</f>
        <v>×××</v>
      </c>
      <c r="BQ327" s="451" t="str">
        <f ca="1">IF(VLOOKUP(BQ$7,シート⑤!$CZ$80:$DA$149,2,FALSE)&gt;0,"○","×××")</f>
        <v>×××</v>
      </c>
      <c r="BR327" s="451" t="str">
        <f ca="1">IF(VLOOKUP(BR$7,シート⑤!$CZ$80:$DA$149,2,FALSE)&gt;0,"○","×××")</f>
        <v>×××</v>
      </c>
      <c r="BS327" s="451" t="str">
        <f ca="1">IF(VLOOKUP(BS$7,シート⑤!$CZ$80:$DA$149,2,FALSE)&gt;0,"○","×××")</f>
        <v>×××</v>
      </c>
      <c r="BT327" s="451" t="str">
        <f ca="1">IF(VLOOKUP(BT$7,シート⑤!$CZ$80:$DA$149,2,FALSE)&gt;0,"○","×××")</f>
        <v>×××</v>
      </c>
      <c r="BU327" s="451" t="str">
        <f ca="1">IF(VLOOKUP(BU$7,シート⑤!$CZ$80:$DA$149,2,FALSE)&gt;0,"○","×××")</f>
        <v>×××</v>
      </c>
      <c r="BV327" s="451" t="str">
        <f ca="1">IF(VLOOKUP(BV$7,シート⑤!$CZ$80:$DA$149,2,FALSE)&gt;0,"○","×××")</f>
        <v>×××</v>
      </c>
    </row>
    <row r="328" spans="4:74" hidden="1" outlineLevel="1">
      <c r="D328" s="338" t="s">
        <v>969</v>
      </c>
      <c r="E328" s="451" t="str">
        <f ca="1">IF(E322="○",E322,IF(AND(E322="×××",E323="×××",E324="×××",E325="×××",E326="×××",E327="×××"),"×××","○"))</f>
        <v>×××</v>
      </c>
      <c r="F328" s="451" t="str">
        <f t="shared" ref="F328:BQ328" ca="1" si="433">IF(F322="○",F322,IF(AND(F322="×××",F323="×××",F324="×××",F325="×××",F326="×××",F327="×××"),"×××","○"))</f>
        <v>×××</v>
      </c>
      <c r="G328" s="451" t="str">
        <f t="shared" ca="1" si="433"/>
        <v>×××</v>
      </c>
      <c r="H328" s="451" t="str">
        <f t="shared" ca="1" si="433"/>
        <v>×××</v>
      </c>
      <c r="I328" s="451" t="str">
        <f t="shared" ca="1" si="433"/>
        <v>×××</v>
      </c>
      <c r="J328" s="451" t="str">
        <f t="shared" ca="1" si="433"/>
        <v>×××</v>
      </c>
      <c r="K328" s="451" t="str">
        <f t="shared" ca="1" si="433"/>
        <v>×××</v>
      </c>
      <c r="L328" s="451" t="str">
        <f t="shared" ca="1" si="433"/>
        <v>×××</v>
      </c>
      <c r="M328" s="451" t="str">
        <f t="shared" ca="1" si="433"/>
        <v>×××</v>
      </c>
      <c r="N328" s="451" t="str">
        <f t="shared" ca="1" si="433"/>
        <v>×××</v>
      </c>
      <c r="O328" s="451" t="str">
        <f t="shared" ca="1" si="433"/>
        <v>×××</v>
      </c>
      <c r="P328" s="451" t="str">
        <f t="shared" ca="1" si="433"/>
        <v>×××</v>
      </c>
      <c r="Q328" s="451" t="str">
        <f t="shared" ca="1" si="433"/>
        <v>×××</v>
      </c>
      <c r="R328" s="451" t="str">
        <f t="shared" ca="1" si="433"/>
        <v>×××</v>
      </c>
      <c r="S328" s="451" t="str">
        <f t="shared" ca="1" si="433"/>
        <v>×××</v>
      </c>
      <c r="T328" s="451" t="str">
        <f t="shared" ca="1" si="433"/>
        <v>×××</v>
      </c>
      <c r="U328" s="451" t="str">
        <f t="shared" ca="1" si="433"/>
        <v>×××</v>
      </c>
      <c r="V328" s="451" t="str">
        <f t="shared" ca="1" si="433"/>
        <v>×××</v>
      </c>
      <c r="W328" s="451" t="str">
        <f t="shared" ca="1" si="433"/>
        <v>×××</v>
      </c>
      <c r="X328" s="451" t="str">
        <f t="shared" ca="1" si="433"/>
        <v>×××</v>
      </c>
      <c r="Y328" s="451" t="str">
        <f t="shared" ca="1" si="433"/>
        <v>×××</v>
      </c>
      <c r="Z328" s="451" t="str">
        <f t="shared" ca="1" si="433"/>
        <v>×××</v>
      </c>
      <c r="AA328" s="451" t="str">
        <f t="shared" ca="1" si="433"/>
        <v>×××</v>
      </c>
      <c r="AB328" s="451" t="str">
        <f t="shared" ca="1" si="433"/>
        <v>×××</v>
      </c>
      <c r="AC328" s="451" t="str">
        <f t="shared" ca="1" si="433"/>
        <v>×××</v>
      </c>
      <c r="AD328" s="451" t="str">
        <f t="shared" ca="1" si="433"/>
        <v>×××</v>
      </c>
      <c r="AE328" s="451" t="str">
        <f t="shared" ca="1" si="433"/>
        <v>×××</v>
      </c>
      <c r="AF328" s="451" t="str">
        <f t="shared" ca="1" si="433"/>
        <v>×××</v>
      </c>
      <c r="AG328" s="451" t="str">
        <f t="shared" ca="1" si="433"/>
        <v>×××</v>
      </c>
      <c r="AH328" s="451" t="str">
        <f t="shared" ca="1" si="433"/>
        <v>×××</v>
      </c>
      <c r="AI328" s="451" t="str">
        <f t="shared" ca="1" si="433"/>
        <v>×××</v>
      </c>
      <c r="AJ328" s="451" t="str">
        <f t="shared" ca="1" si="433"/>
        <v>×××</v>
      </c>
      <c r="AK328" s="451" t="str">
        <f t="shared" ca="1" si="433"/>
        <v>×××</v>
      </c>
      <c r="AL328" s="451" t="str">
        <f t="shared" ca="1" si="433"/>
        <v>×××</v>
      </c>
      <c r="AM328" s="451" t="str">
        <f t="shared" ca="1" si="433"/>
        <v>×××</v>
      </c>
      <c r="AN328" s="451" t="str">
        <f t="shared" ca="1" si="433"/>
        <v>×××</v>
      </c>
      <c r="AO328" s="451" t="str">
        <f t="shared" ca="1" si="433"/>
        <v>×××</v>
      </c>
      <c r="AP328" s="451" t="str">
        <f t="shared" ca="1" si="433"/>
        <v>×××</v>
      </c>
      <c r="AQ328" s="451" t="str">
        <f t="shared" ca="1" si="433"/>
        <v>×××</v>
      </c>
      <c r="AR328" s="451" t="str">
        <f t="shared" ca="1" si="433"/>
        <v>×××</v>
      </c>
      <c r="AS328" s="451" t="str">
        <f t="shared" ca="1" si="433"/>
        <v>×××</v>
      </c>
      <c r="AT328" s="451" t="str">
        <f t="shared" ca="1" si="433"/>
        <v>×××</v>
      </c>
      <c r="AU328" s="451" t="str">
        <f t="shared" ca="1" si="433"/>
        <v>×××</v>
      </c>
      <c r="AV328" s="451" t="str">
        <f t="shared" ca="1" si="433"/>
        <v>×××</v>
      </c>
      <c r="AW328" s="451" t="str">
        <f t="shared" ca="1" si="433"/>
        <v>×××</v>
      </c>
      <c r="AX328" s="451" t="str">
        <f t="shared" ca="1" si="433"/>
        <v>×××</v>
      </c>
      <c r="AY328" s="451" t="str">
        <f t="shared" ca="1" si="433"/>
        <v>×××</v>
      </c>
      <c r="AZ328" s="451" t="str">
        <f t="shared" ca="1" si="433"/>
        <v>×××</v>
      </c>
      <c r="BA328" s="451" t="str">
        <f t="shared" ca="1" si="433"/>
        <v>×××</v>
      </c>
      <c r="BB328" s="451" t="str">
        <f t="shared" ca="1" si="433"/>
        <v>×××</v>
      </c>
      <c r="BC328" s="451" t="str">
        <f t="shared" ca="1" si="433"/>
        <v>×××</v>
      </c>
      <c r="BD328" s="451" t="str">
        <f t="shared" ca="1" si="433"/>
        <v>×××</v>
      </c>
      <c r="BE328" s="451" t="str">
        <f t="shared" ca="1" si="433"/>
        <v>×××</v>
      </c>
      <c r="BF328" s="451" t="str">
        <f t="shared" ca="1" si="433"/>
        <v>×××</v>
      </c>
      <c r="BG328" s="451" t="str">
        <f t="shared" ca="1" si="433"/>
        <v>×××</v>
      </c>
      <c r="BH328" s="451" t="str">
        <f t="shared" ca="1" si="433"/>
        <v>×××</v>
      </c>
      <c r="BI328" s="451" t="str">
        <f t="shared" ca="1" si="433"/>
        <v>×××</v>
      </c>
      <c r="BJ328" s="451" t="str">
        <f t="shared" ca="1" si="433"/>
        <v>×××</v>
      </c>
      <c r="BK328" s="451" t="str">
        <f t="shared" ca="1" si="433"/>
        <v>×××</v>
      </c>
      <c r="BL328" s="451" t="str">
        <f t="shared" ca="1" si="433"/>
        <v>×××</v>
      </c>
      <c r="BM328" s="451" t="str">
        <f t="shared" ca="1" si="433"/>
        <v>×××</v>
      </c>
      <c r="BN328" s="451" t="str">
        <f t="shared" ca="1" si="433"/>
        <v>×××</v>
      </c>
      <c r="BO328" s="451" t="str">
        <f t="shared" ca="1" si="433"/>
        <v>×××</v>
      </c>
      <c r="BP328" s="451" t="str">
        <f t="shared" ca="1" si="433"/>
        <v>×××</v>
      </c>
      <c r="BQ328" s="451" t="str">
        <f t="shared" ca="1" si="433"/>
        <v>×××</v>
      </c>
      <c r="BR328" s="451" t="str">
        <f ca="1">IF(BR322="○",BR322,IF(AND(BR322="×××",BR323="×××",BR324="×××",BR325="×××",BR326="×××",BR327="×××"),"×××","○"))</f>
        <v>×××</v>
      </c>
      <c r="BS328" s="451" t="str">
        <f ca="1">IF(BS322="○",BS322,IF(AND(BS322="×××",BS323="×××",BS324="×××",BS325="×××",BS326="×××",BS327="×××"),"×××","○"))</f>
        <v>×××</v>
      </c>
      <c r="BT328" s="451" t="str">
        <f ca="1">IF(BT322="○",BT322,IF(AND(BT322="×××",BT323="×××",BT324="×××",BT325="×××",BT326="×××",BT327="×××"),"×××","○"))</f>
        <v>×××</v>
      </c>
      <c r="BU328" s="451" t="str">
        <f ca="1">IF(BU322="○",BU322,IF(AND(BU322="×××",BU323="×××",BU324="×××",BU325="×××",BU326="×××",BU327="×××"),"×××","○"))</f>
        <v>×××</v>
      </c>
      <c r="BV328" s="451" t="str">
        <f ca="1">IF(BV322="○",BV322,IF(AND(BV322="×××",BV323="×××",BV324="×××",BV325="×××",BV326="×××",BV327="×××"),"×××","○"))</f>
        <v>×××</v>
      </c>
    </row>
    <row r="329" spans="4:74" hidden="1" outlineLevel="1"/>
    <row r="330" spans="4:74" hidden="1" outlineLevel="1">
      <c r="D330" s="338" t="s">
        <v>959</v>
      </c>
      <c r="E330" s="890" t="str">
        <f>IF(E51="東京都環境局地球環境エネルギー部計画課までお問い合わせください。","×1",IF(AND(AND(E46&lt;&gt;"",E46&lt;&gt;"-"),OR(E48="",E51="")),"×1", "○"))</f>
        <v>○</v>
      </c>
      <c r="F330" s="890" t="str">
        <f t="shared" ref="F330:AJ330" si="434">IF(F51="東京都環境局地球環境エネルギー部計画課までお問い合わせください。","×1",IF(AND(AND(F46&lt;&gt;"",F46&lt;&gt;"-"),OR(F48="",F51="")),"×1", "○"))</f>
        <v>○</v>
      </c>
      <c r="G330" s="890" t="str">
        <f t="shared" si="434"/>
        <v>○</v>
      </c>
      <c r="H330" s="890" t="str">
        <f t="shared" si="434"/>
        <v>○</v>
      </c>
      <c r="I330" s="890" t="str">
        <f t="shared" si="434"/>
        <v>○</v>
      </c>
      <c r="J330" s="890" t="str">
        <f t="shared" si="434"/>
        <v>○</v>
      </c>
      <c r="K330" s="890" t="str">
        <f t="shared" si="434"/>
        <v>○</v>
      </c>
      <c r="L330" s="890" t="str">
        <f t="shared" si="434"/>
        <v>○</v>
      </c>
      <c r="M330" s="890" t="str">
        <f t="shared" si="434"/>
        <v>○</v>
      </c>
      <c r="N330" s="890" t="str">
        <f t="shared" si="434"/>
        <v>○</v>
      </c>
      <c r="O330" s="890" t="str">
        <f t="shared" si="434"/>
        <v>○</v>
      </c>
      <c r="P330" s="890" t="str">
        <f t="shared" si="434"/>
        <v>○</v>
      </c>
      <c r="Q330" s="890" t="str">
        <f t="shared" si="434"/>
        <v>○</v>
      </c>
      <c r="R330" s="890" t="str">
        <f t="shared" si="434"/>
        <v>○</v>
      </c>
      <c r="S330" s="890" t="str">
        <f t="shared" si="434"/>
        <v>○</v>
      </c>
      <c r="T330" s="890" t="str">
        <f t="shared" si="434"/>
        <v>○</v>
      </c>
      <c r="U330" s="890" t="str">
        <f t="shared" si="434"/>
        <v>○</v>
      </c>
      <c r="V330" s="890" t="str">
        <f t="shared" si="434"/>
        <v>○</v>
      </c>
      <c r="W330" s="890" t="str">
        <f t="shared" si="434"/>
        <v>○</v>
      </c>
      <c r="X330" s="890" t="str">
        <f t="shared" si="434"/>
        <v>○</v>
      </c>
      <c r="Y330" s="890" t="str">
        <f t="shared" si="434"/>
        <v>○</v>
      </c>
      <c r="Z330" s="890" t="str">
        <f t="shared" si="434"/>
        <v>○</v>
      </c>
      <c r="AA330" s="890" t="str">
        <f t="shared" si="434"/>
        <v>○</v>
      </c>
      <c r="AB330" s="890" t="str">
        <f t="shared" si="434"/>
        <v>○</v>
      </c>
      <c r="AC330" s="890" t="str">
        <f t="shared" si="434"/>
        <v>○</v>
      </c>
      <c r="AD330" s="890" t="str">
        <f t="shared" si="434"/>
        <v>○</v>
      </c>
      <c r="AE330" s="890" t="str">
        <f t="shared" si="434"/>
        <v>○</v>
      </c>
      <c r="AF330" s="890" t="str">
        <f t="shared" si="434"/>
        <v>○</v>
      </c>
      <c r="AG330" s="890" t="str">
        <f t="shared" si="434"/>
        <v>○</v>
      </c>
      <c r="AH330" s="890" t="str">
        <f t="shared" si="434"/>
        <v>○</v>
      </c>
      <c r="AI330" s="890" t="str">
        <f t="shared" si="434"/>
        <v>○</v>
      </c>
      <c r="AJ330" s="890" t="str">
        <f t="shared" si="434"/>
        <v>○</v>
      </c>
      <c r="AK330" s="890" t="str">
        <f t="shared" ref="AK330:BP330" si="435">IF(AK51="東京都環境局地球環境エネルギー部計画課までお問い合わせください。","×1",IF(AND(AND(AK46&lt;&gt;"",AK46&lt;&gt;"-"),OR(AK48="",AK51="")),"×1", "○"))</f>
        <v>○</v>
      </c>
      <c r="AL330" s="890" t="str">
        <f t="shared" si="435"/>
        <v>○</v>
      </c>
      <c r="AM330" s="890" t="str">
        <f t="shared" si="435"/>
        <v>○</v>
      </c>
      <c r="AN330" s="890" t="str">
        <f t="shared" si="435"/>
        <v>○</v>
      </c>
      <c r="AO330" s="890" t="str">
        <f t="shared" si="435"/>
        <v>○</v>
      </c>
      <c r="AP330" s="890" t="str">
        <f t="shared" si="435"/>
        <v>○</v>
      </c>
      <c r="AQ330" s="890" t="str">
        <f t="shared" si="435"/>
        <v>○</v>
      </c>
      <c r="AR330" s="890" t="str">
        <f t="shared" si="435"/>
        <v>○</v>
      </c>
      <c r="AS330" s="890" t="str">
        <f t="shared" si="435"/>
        <v>○</v>
      </c>
      <c r="AT330" s="890" t="str">
        <f t="shared" si="435"/>
        <v>○</v>
      </c>
      <c r="AU330" s="890" t="str">
        <f t="shared" si="435"/>
        <v>○</v>
      </c>
      <c r="AV330" s="890" t="str">
        <f t="shared" si="435"/>
        <v>○</v>
      </c>
      <c r="AW330" s="890" t="str">
        <f t="shared" si="435"/>
        <v>○</v>
      </c>
      <c r="AX330" s="890" t="str">
        <f t="shared" si="435"/>
        <v>○</v>
      </c>
      <c r="AY330" s="890" t="str">
        <f t="shared" si="435"/>
        <v>○</v>
      </c>
      <c r="AZ330" s="890" t="str">
        <f t="shared" si="435"/>
        <v>○</v>
      </c>
      <c r="BA330" s="890" t="str">
        <f t="shared" si="435"/>
        <v>○</v>
      </c>
      <c r="BB330" s="890" t="str">
        <f t="shared" si="435"/>
        <v>○</v>
      </c>
      <c r="BC330" s="890" t="str">
        <f t="shared" si="435"/>
        <v>○</v>
      </c>
      <c r="BD330" s="890" t="str">
        <f t="shared" si="435"/>
        <v>○</v>
      </c>
      <c r="BE330" s="890" t="str">
        <f t="shared" si="435"/>
        <v>○</v>
      </c>
      <c r="BF330" s="890" t="str">
        <f t="shared" si="435"/>
        <v>○</v>
      </c>
      <c r="BG330" s="890" t="str">
        <f t="shared" si="435"/>
        <v>○</v>
      </c>
      <c r="BH330" s="890" t="str">
        <f t="shared" si="435"/>
        <v>○</v>
      </c>
      <c r="BI330" s="890" t="str">
        <f t="shared" si="435"/>
        <v>○</v>
      </c>
      <c r="BJ330" s="890" t="str">
        <f t="shared" si="435"/>
        <v>○</v>
      </c>
      <c r="BK330" s="890" t="str">
        <f t="shared" si="435"/>
        <v>○</v>
      </c>
      <c r="BL330" s="890" t="str">
        <f t="shared" si="435"/>
        <v>○</v>
      </c>
      <c r="BM330" s="890" t="str">
        <f t="shared" si="435"/>
        <v>○</v>
      </c>
      <c r="BN330" s="890" t="str">
        <f t="shared" si="435"/>
        <v>○</v>
      </c>
      <c r="BO330" s="890" t="str">
        <f t="shared" si="435"/>
        <v>○</v>
      </c>
      <c r="BP330" s="890" t="str">
        <f t="shared" si="435"/>
        <v>○</v>
      </c>
      <c r="BQ330" s="890" t="str">
        <f t="shared" ref="BQ330:BV330" si="436">IF(BQ51="東京都環境局地球環境エネルギー部計画課までお問い合わせください。","×1",IF(AND(AND(BQ46&lt;&gt;"",BQ46&lt;&gt;"-"),OR(BQ48="",BQ51="")),"×1", "○"))</f>
        <v>○</v>
      </c>
      <c r="BR330" s="890" t="str">
        <f t="shared" si="436"/>
        <v>○</v>
      </c>
      <c r="BS330" s="890" t="str">
        <f t="shared" si="436"/>
        <v>○</v>
      </c>
      <c r="BT330" s="890" t="str">
        <f t="shared" si="436"/>
        <v>○</v>
      </c>
      <c r="BU330" s="890" t="str">
        <f t="shared" si="436"/>
        <v>○</v>
      </c>
      <c r="BV330" s="890" t="str">
        <f t="shared" si="436"/>
        <v>○</v>
      </c>
    </row>
    <row r="331" spans="4:74" hidden="1" outlineLevel="1">
      <c r="D331" s="338" t="s">
        <v>960</v>
      </c>
      <c r="E331" s="890" t="str">
        <f t="shared" ref="E331:AJ331" si="437">IF(E60="東京都環境局地球環境エネルギー部計画課までお問い合わせください。","×2",IF(AND(AND(E55&lt;&gt;"",E55&lt;&gt;"-"),OR(E57="",E60="")),"×2", "○"))</f>
        <v>○</v>
      </c>
      <c r="F331" s="890" t="str">
        <f t="shared" si="437"/>
        <v>○</v>
      </c>
      <c r="G331" s="890" t="str">
        <f t="shared" si="437"/>
        <v>○</v>
      </c>
      <c r="H331" s="890" t="str">
        <f t="shared" si="437"/>
        <v>○</v>
      </c>
      <c r="I331" s="890" t="str">
        <f t="shared" si="437"/>
        <v>○</v>
      </c>
      <c r="J331" s="890" t="str">
        <f t="shared" si="437"/>
        <v>○</v>
      </c>
      <c r="K331" s="890" t="str">
        <f t="shared" si="437"/>
        <v>○</v>
      </c>
      <c r="L331" s="890" t="str">
        <f t="shared" si="437"/>
        <v>○</v>
      </c>
      <c r="M331" s="890" t="str">
        <f t="shared" si="437"/>
        <v>○</v>
      </c>
      <c r="N331" s="890" t="str">
        <f t="shared" si="437"/>
        <v>○</v>
      </c>
      <c r="O331" s="890" t="str">
        <f t="shared" si="437"/>
        <v>○</v>
      </c>
      <c r="P331" s="890" t="str">
        <f t="shared" si="437"/>
        <v>○</v>
      </c>
      <c r="Q331" s="890" t="str">
        <f t="shared" si="437"/>
        <v>○</v>
      </c>
      <c r="R331" s="890" t="str">
        <f t="shared" si="437"/>
        <v>○</v>
      </c>
      <c r="S331" s="890" t="str">
        <f t="shared" si="437"/>
        <v>○</v>
      </c>
      <c r="T331" s="890" t="str">
        <f t="shared" si="437"/>
        <v>○</v>
      </c>
      <c r="U331" s="890" t="str">
        <f t="shared" si="437"/>
        <v>○</v>
      </c>
      <c r="V331" s="890" t="str">
        <f t="shared" si="437"/>
        <v>○</v>
      </c>
      <c r="W331" s="890" t="str">
        <f t="shared" si="437"/>
        <v>○</v>
      </c>
      <c r="X331" s="890" t="str">
        <f t="shared" si="437"/>
        <v>○</v>
      </c>
      <c r="Y331" s="890" t="str">
        <f t="shared" si="437"/>
        <v>○</v>
      </c>
      <c r="Z331" s="890" t="str">
        <f t="shared" si="437"/>
        <v>○</v>
      </c>
      <c r="AA331" s="890" t="str">
        <f t="shared" si="437"/>
        <v>○</v>
      </c>
      <c r="AB331" s="890" t="str">
        <f t="shared" si="437"/>
        <v>○</v>
      </c>
      <c r="AC331" s="890" t="str">
        <f t="shared" si="437"/>
        <v>○</v>
      </c>
      <c r="AD331" s="890" t="str">
        <f t="shared" si="437"/>
        <v>○</v>
      </c>
      <c r="AE331" s="890" t="str">
        <f t="shared" si="437"/>
        <v>○</v>
      </c>
      <c r="AF331" s="890" t="str">
        <f t="shared" si="437"/>
        <v>○</v>
      </c>
      <c r="AG331" s="890" t="str">
        <f t="shared" si="437"/>
        <v>○</v>
      </c>
      <c r="AH331" s="890" t="str">
        <f t="shared" si="437"/>
        <v>○</v>
      </c>
      <c r="AI331" s="890" t="str">
        <f t="shared" si="437"/>
        <v>○</v>
      </c>
      <c r="AJ331" s="890" t="str">
        <f t="shared" si="437"/>
        <v>○</v>
      </c>
      <c r="AK331" s="890" t="str">
        <f t="shared" ref="AK331:BP331" si="438">IF(AK60="東京都環境局地球環境エネルギー部計画課までお問い合わせください。","×2",IF(AND(AND(AK55&lt;&gt;"",AK55&lt;&gt;"-"),OR(AK57="",AK60="")),"×2", "○"))</f>
        <v>○</v>
      </c>
      <c r="AL331" s="890" t="str">
        <f t="shared" si="438"/>
        <v>○</v>
      </c>
      <c r="AM331" s="890" t="str">
        <f t="shared" si="438"/>
        <v>○</v>
      </c>
      <c r="AN331" s="890" t="str">
        <f t="shared" si="438"/>
        <v>○</v>
      </c>
      <c r="AO331" s="890" t="str">
        <f t="shared" si="438"/>
        <v>○</v>
      </c>
      <c r="AP331" s="890" t="str">
        <f t="shared" si="438"/>
        <v>○</v>
      </c>
      <c r="AQ331" s="890" t="str">
        <f t="shared" si="438"/>
        <v>○</v>
      </c>
      <c r="AR331" s="890" t="str">
        <f t="shared" si="438"/>
        <v>○</v>
      </c>
      <c r="AS331" s="890" t="str">
        <f t="shared" si="438"/>
        <v>○</v>
      </c>
      <c r="AT331" s="890" t="str">
        <f t="shared" si="438"/>
        <v>○</v>
      </c>
      <c r="AU331" s="890" t="str">
        <f t="shared" si="438"/>
        <v>○</v>
      </c>
      <c r="AV331" s="890" t="str">
        <f t="shared" si="438"/>
        <v>○</v>
      </c>
      <c r="AW331" s="890" t="str">
        <f t="shared" si="438"/>
        <v>○</v>
      </c>
      <c r="AX331" s="890" t="str">
        <f t="shared" si="438"/>
        <v>○</v>
      </c>
      <c r="AY331" s="890" t="str">
        <f t="shared" si="438"/>
        <v>○</v>
      </c>
      <c r="AZ331" s="890" t="str">
        <f t="shared" si="438"/>
        <v>○</v>
      </c>
      <c r="BA331" s="890" t="str">
        <f t="shared" si="438"/>
        <v>○</v>
      </c>
      <c r="BB331" s="890" t="str">
        <f t="shared" si="438"/>
        <v>○</v>
      </c>
      <c r="BC331" s="890" t="str">
        <f t="shared" si="438"/>
        <v>○</v>
      </c>
      <c r="BD331" s="890" t="str">
        <f t="shared" si="438"/>
        <v>○</v>
      </c>
      <c r="BE331" s="890" t="str">
        <f t="shared" si="438"/>
        <v>○</v>
      </c>
      <c r="BF331" s="890" t="str">
        <f t="shared" si="438"/>
        <v>○</v>
      </c>
      <c r="BG331" s="890" t="str">
        <f t="shared" si="438"/>
        <v>○</v>
      </c>
      <c r="BH331" s="890" t="str">
        <f t="shared" si="438"/>
        <v>○</v>
      </c>
      <c r="BI331" s="890" t="str">
        <f t="shared" si="438"/>
        <v>○</v>
      </c>
      <c r="BJ331" s="890" t="str">
        <f t="shared" si="438"/>
        <v>○</v>
      </c>
      <c r="BK331" s="890" t="str">
        <f t="shared" si="438"/>
        <v>○</v>
      </c>
      <c r="BL331" s="890" t="str">
        <f t="shared" si="438"/>
        <v>○</v>
      </c>
      <c r="BM331" s="890" t="str">
        <f t="shared" si="438"/>
        <v>○</v>
      </c>
      <c r="BN331" s="890" t="str">
        <f t="shared" si="438"/>
        <v>○</v>
      </c>
      <c r="BO331" s="890" t="str">
        <f t="shared" si="438"/>
        <v>○</v>
      </c>
      <c r="BP331" s="890" t="str">
        <f t="shared" si="438"/>
        <v>○</v>
      </c>
      <c r="BQ331" s="890" t="str">
        <f t="shared" ref="BQ331:BV331" si="439">IF(BQ60="東京都環境局地球環境エネルギー部計画課までお問い合わせください。","×2",IF(AND(AND(BQ55&lt;&gt;"",BQ55&lt;&gt;"-"),OR(BQ57="",BQ60="")),"×2", "○"))</f>
        <v>○</v>
      </c>
      <c r="BR331" s="890" t="str">
        <f t="shared" si="439"/>
        <v>○</v>
      </c>
      <c r="BS331" s="890" t="str">
        <f t="shared" si="439"/>
        <v>○</v>
      </c>
      <c r="BT331" s="890" t="str">
        <f t="shared" si="439"/>
        <v>○</v>
      </c>
      <c r="BU331" s="890" t="str">
        <f t="shared" si="439"/>
        <v>○</v>
      </c>
      <c r="BV331" s="890" t="str">
        <f t="shared" si="439"/>
        <v>○</v>
      </c>
    </row>
    <row r="332" spans="4:74" hidden="1" outlineLevel="1">
      <c r="D332" s="338" t="s">
        <v>3504</v>
      </c>
      <c r="E332" s="890" t="str">
        <f t="shared" ref="E332:AJ332" si="440">IF(E67="東京都環境局地球環境エネルギー部計画課までお問い合わせください。","×11",IF(AND(AND(E65&lt;&gt;"",E65&lt;&gt;"-"),OR(E66="",E67="",E68="",E72="")),"×11", "○"))</f>
        <v>○</v>
      </c>
      <c r="F332" s="890" t="str">
        <f t="shared" si="440"/>
        <v>○</v>
      </c>
      <c r="G332" s="890" t="str">
        <f t="shared" si="440"/>
        <v>○</v>
      </c>
      <c r="H332" s="890" t="str">
        <f t="shared" si="440"/>
        <v>○</v>
      </c>
      <c r="I332" s="890" t="str">
        <f t="shared" si="440"/>
        <v>○</v>
      </c>
      <c r="J332" s="890" t="str">
        <f t="shared" si="440"/>
        <v>○</v>
      </c>
      <c r="K332" s="890" t="str">
        <f t="shared" si="440"/>
        <v>○</v>
      </c>
      <c r="L332" s="890" t="str">
        <f t="shared" si="440"/>
        <v>○</v>
      </c>
      <c r="M332" s="890" t="str">
        <f t="shared" si="440"/>
        <v>○</v>
      </c>
      <c r="N332" s="890" t="str">
        <f t="shared" si="440"/>
        <v>○</v>
      </c>
      <c r="O332" s="890" t="str">
        <f t="shared" si="440"/>
        <v>○</v>
      </c>
      <c r="P332" s="890" t="str">
        <f t="shared" si="440"/>
        <v>○</v>
      </c>
      <c r="Q332" s="890" t="str">
        <f t="shared" si="440"/>
        <v>○</v>
      </c>
      <c r="R332" s="890" t="str">
        <f t="shared" si="440"/>
        <v>○</v>
      </c>
      <c r="S332" s="890" t="str">
        <f t="shared" si="440"/>
        <v>○</v>
      </c>
      <c r="T332" s="890" t="str">
        <f t="shared" si="440"/>
        <v>○</v>
      </c>
      <c r="U332" s="890" t="str">
        <f t="shared" si="440"/>
        <v>○</v>
      </c>
      <c r="V332" s="890" t="str">
        <f t="shared" si="440"/>
        <v>○</v>
      </c>
      <c r="W332" s="890" t="str">
        <f t="shared" si="440"/>
        <v>○</v>
      </c>
      <c r="X332" s="890" t="str">
        <f t="shared" si="440"/>
        <v>○</v>
      </c>
      <c r="Y332" s="890" t="str">
        <f t="shared" si="440"/>
        <v>○</v>
      </c>
      <c r="Z332" s="890" t="str">
        <f t="shared" si="440"/>
        <v>○</v>
      </c>
      <c r="AA332" s="890" t="str">
        <f t="shared" si="440"/>
        <v>○</v>
      </c>
      <c r="AB332" s="890" t="str">
        <f t="shared" si="440"/>
        <v>○</v>
      </c>
      <c r="AC332" s="890" t="str">
        <f t="shared" si="440"/>
        <v>○</v>
      </c>
      <c r="AD332" s="890" t="str">
        <f t="shared" si="440"/>
        <v>○</v>
      </c>
      <c r="AE332" s="890" t="str">
        <f t="shared" si="440"/>
        <v>○</v>
      </c>
      <c r="AF332" s="890" t="str">
        <f t="shared" si="440"/>
        <v>○</v>
      </c>
      <c r="AG332" s="890" t="str">
        <f t="shared" si="440"/>
        <v>○</v>
      </c>
      <c r="AH332" s="890" t="str">
        <f t="shared" si="440"/>
        <v>○</v>
      </c>
      <c r="AI332" s="890" t="str">
        <f t="shared" si="440"/>
        <v>○</v>
      </c>
      <c r="AJ332" s="890" t="str">
        <f t="shared" si="440"/>
        <v>○</v>
      </c>
      <c r="AK332" s="890" t="str">
        <f t="shared" ref="AK332:BP332" si="441">IF(AK67="東京都環境局地球環境エネルギー部計画課までお問い合わせください。","×11",IF(AND(AND(AK65&lt;&gt;"",AK65&lt;&gt;"-"),OR(AK66="",AK67="",AK68="",AK72="")),"×11", "○"))</f>
        <v>○</v>
      </c>
      <c r="AL332" s="890" t="str">
        <f t="shared" si="441"/>
        <v>○</v>
      </c>
      <c r="AM332" s="890" t="str">
        <f t="shared" si="441"/>
        <v>○</v>
      </c>
      <c r="AN332" s="890" t="str">
        <f t="shared" si="441"/>
        <v>○</v>
      </c>
      <c r="AO332" s="890" t="str">
        <f t="shared" si="441"/>
        <v>○</v>
      </c>
      <c r="AP332" s="890" t="str">
        <f t="shared" si="441"/>
        <v>○</v>
      </c>
      <c r="AQ332" s="890" t="str">
        <f t="shared" si="441"/>
        <v>○</v>
      </c>
      <c r="AR332" s="890" t="str">
        <f t="shared" si="441"/>
        <v>○</v>
      </c>
      <c r="AS332" s="890" t="str">
        <f t="shared" si="441"/>
        <v>○</v>
      </c>
      <c r="AT332" s="890" t="str">
        <f t="shared" si="441"/>
        <v>○</v>
      </c>
      <c r="AU332" s="890" t="str">
        <f t="shared" si="441"/>
        <v>○</v>
      </c>
      <c r="AV332" s="890" t="str">
        <f t="shared" si="441"/>
        <v>○</v>
      </c>
      <c r="AW332" s="890" t="str">
        <f t="shared" si="441"/>
        <v>○</v>
      </c>
      <c r="AX332" s="890" t="str">
        <f t="shared" si="441"/>
        <v>○</v>
      </c>
      <c r="AY332" s="890" t="str">
        <f t="shared" si="441"/>
        <v>○</v>
      </c>
      <c r="AZ332" s="890" t="str">
        <f t="shared" si="441"/>
        <v>○</v>
      </c>
      <c r="BA332" s="890" t="str">
        <f t="shared" si="441"/>
        <v>○</v>
      </c>
      <c r="BB332" s="890" t="str">
        <f t="shared" si="441"/>
        <v>○</v>
      </c>
      <c r="BC332" s="890" t="str">
        <f t="shared" si="441"/>
        <v>○</v>
      </c>
      <c r="BD332" s="890" t="str">
        <f t="shared" si="441"/>
        <v>○</v>
      </c>
      <c r="BE332" s="890" t="str">
        <f t="shared" si="441"/>
        <v>○</v>
      </c>
      <c r="BF332" s="890" t="str">
        <f t="shared" si="441"/>
        <v>○</v>
      </c>
      <c r="BG332" s="890" t="str">
        <f t="shared" si="441"/>
        <v>○</v>
      </c>
      <c r="BH332" s="890" t="str">
        <f t="shared" si="441"/>
        <v>○</v>
      </c>
      <c r="BI332" s="890" t="str">
        <f t="shared" si="441"/>
        <v>○</v>
      </c>
      <c r="BJ332" s="890" t="str">
        <f t="shared" si="441"/>
        <v>○</v>
      </c>
      <c r="BK332" s="890" t="str">
        <f t="shared" si="441"/>
        <v>○</v>
      </c>
      <c r="BL332" s="890" t="str">
        <f t="shared" si="441"/>
        <v>○</v>
      </c>
      <c r="BM332" s="890" t="str">
        <f t="shared" si="441"/>
        <v>○</v>
      </c>
      <c r="BN332" s="890" t="str">
        <f t="shared" si="441"/>
        <v>○</v>
      </c>
      <c r="BO332" s="890" t="str">
        <f t="shared" si="441"/>
        <v>○</v>
      </c>
      <c r="BP332" s="890" t="str">
        <f t="shared" si="441"/>
        <v>○</v>
      </c>
      <c r="BQ332" s="890" t="str">
        <f t="shared" ref="BQ332:BV332" si="442">IF(BQ67="東京都環境局地球環境エネルギー部計画課までお問い合わせください。","×11",IF(AND(AND(BQ65&lt;&gt;"",BQ65&lt;&gt;"-"),OR(BQ66="",BQ67="",BQ68="",BQ72="")),"×11", "○"))</f>
        <v>○</v>
      </c>
      <c r="BR332" s="890" t="str">
        <f t="shared" si="442"/>
        <v>○</v>
      </c>
      <c r="BS332" s="890" t="str">
        <f t="shared" si="442"/>
        <v>○</v>
      </c>
      <c r="BT332" s="890" t="str">
        <f t="shared" si="442"/>
        <v>○</v>
      </c>
      <c r="BU332" s="890" t="str">
        <f t="shared" si="442"/>
        <v>○</v>
      </c>
      <c r="BV332" s="890" t="str">
        <f t="shared" si="442"/>
        <v>○</v>
      </c>
    </row>
    <row r="333" spans="4:74" hidden="1" outlineLevel="1">
      <c r="D333" s="338" t="s">
        <v>961</v>
      </c>
      <c r="E333" s="890" t="str">
        <f t="shared" ref="E333:AJ333" si="443">IF(E82="東京都環境局地球環境エネルギー部計画課までお問い合わせください。","×3",IF(AND(AND(E76&lt;&gt;"",E76&lt;&gt;"-"),OR(E78="",E82="")),"×3", "○"))</f>
        <v>○</v>
      </c>
      <c r="F333" s="890" t="str">
        <f t="shared" si="443"/>
        <v>○</v>
      </c>
      <c r="G333" s="890" t="str">
        <f t="shared" si="443"/>
        <v>○</v>
      </c>
      <c r="H333" s="890" t="str">
        <f t="shared" si="443"/>
        <v>○</v>
      </c>
      <c r="I333" s="890" t="str">
        <f t="shared" si="443"/>
        <v>○</v>
      </c>
      <c r="J333" s="890" t="str">
        <f t="shared" si="443"/>
        <v>○</v>
      </c>
      <c r="K333" s="890" t="str">
        <f t="shared" si="443"/>
        <v>○</v>
      </c>
      <c r="L333" s="890" t="str">
        <f t="shared" si="443"/>
        <v>○</v>
      </c>
      <c r="M333" s="890" t="str">
        <f t="shared" si="443"/>
        <v>○</v>
      </c>
      <c r="N333" s="890" t="str">
        <f t="shared" si="443"/>
        <v>○</v>
      </c>
      <c r="O333" s="890" t="str">
        <f t="shared" si="443"/>
        <v>○</v>
      </c>
      <c r="P333" s="890" t="str">
        <f t="shared" si="443"/>
        <v>○</v>
      </c>
      <c r="Q333" s="890" t="str">
        <f t="shared" si="443"/>
        <v>○</v>
      </c>
      <c r="R333" s="890" t="str">
        <f t="shared" si="443"/>
        <v>○</v>
      </c>
      <c r="S333" s="890" t="str">
        <f t="shared" si="443"/>
        <v>○</v>
      </c>
      <c r="T333" s="890" t="str">
        <f t="shared" si="443"/>
        <v>○</v>
      </c>
      <c r="U333" s="890" t="str">
        <f t="shared" si="443"/>
        <v>○</v>
      </c>
      <c r="V333" s="890" t="str">
        <f t="shared" si="443"/>
        <v>○</v>
      </c>
      <c r="W333" s="890" t="str">
        <f t="shared" si="443"/>
        <v>○</v>
      </c>
      <c r="X333" s="890" t="str">
        <f t="shared" si="443"/>
        <v>○</v>
      </c>
      <c r="Y333" s="890" t="str">
        <f t="shared" si="443"/>
        <v>○</v>
      </c>
      <c r="Z333" s="890" t="str">
        <f t="shared" si="443"/>
        <v>○</v>
      </c>
      <c r="AA333" s="890" t="str">
        <f t="shared" si="443"/>
        <v>○</v>
      </c>
      <c r="AB333" s="890" t="str">
        <f t="shared" si="443"/>
        <v>○</v>
      </c>
      <c r="AC333" s="890" t="str">
        <f t="shared" si="443"/>
        <v>○</v>
      </c>
      <c r="AD333" s="890" t="str">
        <f t="shared" si="443"/>
        <v>○</v>
      </c>
      <c r="AE333" s="890" t="str">
        <f t="shared" si="443"/>
        <v>○</v>
      </c>
      <c r="AF333" s="890" t="str">
        <f t="shared" si="443"/>
        <v>○</v>
      </c>
      <c r="AG333" s="890" t="str">
        <f t="shared" si="443"/>
        <v>○</v>
      </c>
      <c r="AH333" s="890" t="str">
        <f t="shared" si="443"/>
        <v>○</v>
      </c>
      <c r="AI333" s="890" t="str">
        <f t="shared" si="443"/>
        <v>○</v>
      </c>
      <c r="AJ333" s="890" t="str">
        <f t="shared" si="443"/>
        <v>○</v>
      </c>
      <c r="AK333" s="890" t="str">
        <f t="shared" ref="AK333:BP333" si="444">IF(AK82="東京都環境局地球環境エネルギー部計画課までお問い合わせください。","×3",IF(AND(AND(AK76&lt;&gt;"",AK76&lt;&gt;"-"),OR(AK78="",AK82="")),"×3", "○"))</f>
        <v>○</v>
      </c>
      <c r="AL333" s="890" t="str">
        <f t="shared" si="444"/>
        <v>○</v>
      </c>
      <c r="AM333" s="890" t="str">
        <f t="shared" si="444"/>
        <v>○</v>
      </c>
      <c r="AN333" s="890" t="str">
        <f t="shared" si="444"/>
        <v>○</v>
      </c>
      <c r="AO333" s="890" t="str">
        <f t="shared" si="444"/>
        <v>○</v>
      </c>
      <c r="AP333" s="890" t="str">
        <f t="shared" si="444"/>
        <v>○</v>
      </c>
      <c r="AQ333" s="890" t="str">
        <f t="shared" si="444"/>
        <v>○</v>
      </c>
      <c r="AR333" s="890" t="str">
        <f t="shared" si="444"/>
        <v>○</v>
      </c>
      <c r="AS333" s="890" t="str">
        <f t="shared" si="444"/>
        <v>○</v>
      </c>
      <c r="AT333" s="890" t="str">
        <f t="shared" si="444"/>
        <v>○</v>
      </c>
      <c r="AU333" s="890" t="str">
        <f t="shared" si="444"/>
        <v>○</v>
      </c>
      <c r="AV333" s="890" t="str">
        <f t="shared" si="444"/>
        <v>○</v>
      </c>
      <c r="AW333" s="890" t="str">
        <f t="shared" si="444"/>
        <v>○</v>
      </c>
      <c r="AX333" s="890" t="str">
        <f t="shared" si="444"/>
        <v>○</v>
      </c>
      <c r="AY333" s="890" t="str">
        <f t="shared" si="444"/>
        <v>○</v>
      </c>
      <c r="AZ333" s="890" t="str">
        <f t="shared" si="444"/>
        <v>○</v>
      </c>
      <c r="BA333" s="890" t="str">
        <f t="shared" si="444"/>
        <v>○</v>
      </c>
      <c r="BB333" s="890" t="str">
        <f t="shared" si="444"/>
        <v>○</v>
      </c>
      <c r="BC333" s="890" t="str">
        <f t="shared" si="444"/>
        <v>○</v>
      </c>
      <c r="BD333" s="890" t="str">
        <f t="shared" si="444"/>
        <v>○</v>
      </c>
      <c r="BE333" s="890" t="str">
        <f t="shared" si="444"/>
        <v>○</v>
      </c>
      <c r="BF333" s="890" t="str">
        <f t="shared" si="444"/>
        <v>○</v>
      </c>
      <c r="BG333" s="890" t="str">
        <f t="shared" si="444"/>
        <v>○</v>
      </c>
      <c r="BH333" s="890" t="str">
        <f t="shared" si="444"/>
        <v>○</v>
      </c>
      <c r="BI333" s="890" t="str">
        <f t="shared" si="444"/>
        <v>○</v>
      </c>
      <c r="BJ333" s="890" t="str">
        <f t="shared" si="444"/>
        <v>○</v>
      </c>
      <c r="BK333" s="890" t="str">
        <f t="shared" si="444"/>
        <v>○</v>
      </c>
      <c r="BL333" s="890" t="str">
        <f t="shared" si="444"/>
        <v>○</v>
      </c>
      <c r="BM333" s="890" t="str">
        <f t="shared" si="444"/>
        <v>○</v>
      </c>
      <c r="BN333" s="890" t="str">
        <f t="shared" si="444"/>
        <v>○</v>
      </c>
      <c r="BO333" s="890" t="str">
        <f t="shared" si="444"/>
        <v>○</v>
      </c>
      <c r="BP333" s="890" t="str">
        <f t="shared" si="444"/>
        <v>○</v>
      </c>
      <c r="BQ333" s="890" t="str">
        <f t="shared" ref="BQ333:BV333" si="445">IF(BQ82="東京都環境局地球環境エネルギー部計画課までお問い合わせください。","×3",IF(AND(AND(BQ76&lt;&gt;"",BQ76&lt;&gt;"-"),OR(BQ78="",BQ82="")),"×3", "○"))</f>
        <v>○</v>
      </c>
      <c r="BR333" s="890" t="str">
        <f t="shared" si="445"/>
        <v>○</v>
      </c>
      <c r="BS333" s="890" t="str">
        <f t="shared" si="445"/>
        <v>○</v>
      </c>
      <c r="BT333" s="890" t="str">
        <f t="shared" si="445"/>
        <v>○</v>
      </c>
      <c r="BU333" s="890" t="str">
        <f t="shared" si="445"/>
        <v>○</v>
      </c>
      <c r="BV333" s="890" t="str">
        <f t="shared" si="445"/>
        <v>○</v>
      </c>
    </row>
    <row r="334" spans="4:74" hidden="1" outlineLevel="1">
      <c r="D334" s="338" t="s">
        <v>962</v>
      </c>
      <c r="E334" s="890" t="str">
        <f t="shared" ref="E334:AJ334" si="446">IF(E92="東京都環境局地球環境エネルギー部計画課までお問い合わせください。","×4",IF(AND(AND(E86&lt;&gt;"",E86&lt;&gt;"-"),OR(E88="",E92="")),"×4", "○"))</f>
        <v>○</v>
      </c>
      <c r="F334" s="890" t="str">
        <f t="shared" si="446"/>
        <v>○</v>
      </c>
      <c r="G334" s="890" t="str">
        <f t="shared" si="446"/>
        <v>○</v>
      </c>
      <c r="H334" s="890" t="str">
        <f t="shared" si="446"/>
        <v>○</v>
      </c>
      <c r="I334" s="890" t="str">
        <f t="shared" si="446"/>
        <v>○</v>
      </c>
      <c r="J334" s="890" t="str">
        <f t="shared" si="446"/>
        <v>○</v>
      </c>
      <c r="K334" s="890" t="str">
        <f t="shared" si="446"/>
        <v>○</v>
      </c>
      <c r="L334" s="890" t="str">
        <f t="shared" si="446"/>
        <v>○</v>
      </c>
      <c r="M334" s="890" t="str">
        <f t="shared" si="446"/>
        <v>○</v>
      </c>
      <c r="N334" s="890" t="str">
        <f t="shared" si="446"/>
        <v>○</v>
      </c>
      <c r="O334" s="890" t="str">
        <f t="shared" si="446"/>
        <v>○</v>
      </c>
      <c r="P334" s="890" t="str">
        <f t="shared" si="446"/>
        <v>○</v>
      </c>
      <c r="Q334" s="890" t="str">
        <f t="shared" si="446"/>
        <v>○</v>
      </c>
      <c r="R334" s="890" t="str">
        <f t="shared" si="446"/>
        <v>○</v>
      </c>
      <c r="S334" s="890" t="str">
        <f t="shared" si="446"/>
        <v>○</v>
      </c>
      <c r="T334" s="890" t="str">
        <f t="shared" si="446"/>
        <v>○</v>
      </c>
      <c r="U334" s="890" t="str">
        <f t="shared" si="446"/>
        <v>○</v>
      </c>
      <c r="V334" s="890" t="str">
        <f t="shared" si="446"/>
        <v>○</v>
      </c>
      <c r="W334" s="890" t="str">
        <f t="shared" si="446"/>
        <v>○</v>
      </c>
      <c r="X334" s="890" t="str">
        <f t="shared" si="446"/>
        <v>○</v>
      </c>
      <c r="Y334" s="890" t="str">
        <f t="shared" si="446"/>
        <v>○</v>
      </c>
      <c r="Z334" s="890" t="str">
        <f t="shared" si="446"/>
        <v>○</v>
      </c>
      <c r="AA334" s="890" t="str">
        <f t="shared" si="446"/>
        <v>○</v>
      </c>
      <c r="AB334" s="890" t="str">
        <f t="shared" si="446"/>
        <v>○</v>
      </c>
      <c r="AC334" s="890" t="str">
        <f t="shared" si="446"/>
        <v>○</v>
      </c>
      <c r="AD334" s="890" t="str">
        <f t="shared" si="446"/>
        <v>○</v>
      </c>
      <c r="AE334" s="890" t="str">
        <f t="shared" si="446"/>
        <v>○</v>
      </c>
      <c r="AF334" s="890" t="str">
        <f t="shared" si="446"/>
        <v>○</v>
      </c>
      <c r="AG334" s="890" t="str">
        <f t="shared" si="446"/>
        <v>○</v>
      </c>
      <c r="AH334" s="890" t="str">
        <f t="shared" si="446"/>
        <v>○</v>
      </c>
      <c r="AI334" s="890" t="str">
        <f t="shared" si="446"/>
        <v>○</v>
      </c>
      <c r="AJ334" s="890" t="str">
        <f t="shared" si="446"/>
        <v>○</v>
      </c>
      <c r="AK334" s="890" t="str">
        <f t="shared" ref="AK334:BP334" si="447">IF(AK92="東京都環境局地球環境エネルギー部計画課までお問い合わせください。","×4",IF(AND(AND(AK86&lt;&gt;"",AK86&lt;&gt;"-"),OR(AK88="",AK92="")),"×4", "○"))</f>
        <v>○</v>
      </c>
      <c r="AL334" s="890" t="str">
        <f t="shared" si="447"/>
        <v>○</v>
      </c>
      <c r="AM334" s="890" t="str">
        <f t="shared" si="447"/>
        <v>○</v>
      </c>
      <c r="AN334" s="890" t="str">
        <f t="shared" si="447"/>
        <v>○</v>
      </c>
      <c r="AO334" s="890" t="str">
        <f t="shared" si="447"/>
        <v>○</v>
      </c>
      <c r="AP334" s="890" t="str">
        <f t="shared" si="447"/>
        <v>○</v>
      </c>
      <c r="AQ334" s="890" t="str">
        <f t="shared" si="447"/>
        <v>○</v>
      </c>
      <c r="AR334" s="890" t="str">
        <f t="shared" si="447"/>
        <v>○</v>
      </c>
      <c r="AS334" s="890" t="str">
        <f t="shared" si="447"/>
        <v>○</v>
      </c>
      <c r="AT334" s="890" t="str">
        <f t="shared" si="447"/>
        <v>○</v>
      </c>
      <c r="AU334" s="890" t="str">
        <f t="shared" si="447"/>
        <v>○</v>
      </c>
      <c r="AV334" s="890" t="str">
        <f t="shared" si="447"/>
        <v>○</v>
      </c>
      <c r="AW334" s="890" t="str">
        <f t="shared" si="447"/>
        <v>○</v>
      </c>
      <c r="AX334" s="890" t="str">
        <f t="shared" si="447"/>
        <v>○</v>
      </c>
      <c r="AY334" s="890" t="str">
        <f t="shared" si="447"/>
        <v>○</v>
      </c>
      <c r="AZ334" s="890" t="str">
        <f t="shared" si="447"/>
        <v>○</v>
      </c>
      <c r="BA334" s="890" t="str">
        <f t="shared" si="447"/>
        <v>○</v>
      </c>
      <c r="BB334" s="890" t="str">
        <f t="shared" si="447"/>
        <v>○</v>
      </c>
      <c r="BC334" s="890" t="str">
        <f t="shared" si="447"/>
        <v>○</v>
      </c>
      <c r="BD334" s="890" t="str">
        <f t="shared" si="447"/>
        <v>○</v>
      </c>
      <c r="BE334" s="890" t="str">
        <f t="shared" si="447"/>
        <v>○</v>
      </c>
      <c r="BF334" s="890" t="str">
        <f t="shared" si="447"/>
        <v>○</v>
      </c>
      <c r="BG334" s="890" t="str">
        <f t="shared" si="447"/>
        <v>○</v>
      </c>
      <c r="BH334" s="890" t="str">
        <f t="shared" si="447"/>
        <v>○</v>
      </c>
      <c r="BI334" s="890" t="str">
        <f t="shared" si="447"/>
        <v>○</v>
      </c>
      <c r="BJ334" s="890" t="str">
        <f t="shared" si="447"/>
        <v>○</v>
      </c>
      <c r="BK334" s="890" t="str">
        <f t="shared" si="447"/>
        <v>○</v>
      </c>
      <c r="BL334" s="890" t="str">
        <f t="shared" si="447"/>
        <v>○</v>
      </c>
      <c r="BM334" s="890" t="str">
        <f t="shared" si="447"/>
        <v>○</v>
      </c>
      <c r="BN334" s="890" t="str">
        <f t="shared" si="447"/>
        <v>○</v>
      </c>
      <c r="BO334" s="890" t="str">
        <f t="shared" si="447"/>
        <v>○</v>
      </c>
      <c r="BP334" s="890" t="str">
        <f t="shared" si="447"/>
        <v>○</v>
      </c>
      <c r="BQ334" s="890" t="str">
        <f t="shared" ref="BQ334:BV334" si="448">IF(BQ92="東京都環境局地球環境エネルギー部計画課までお問い合わせください。","×4",IF(AND(AND(BQ86&lt;&gt;"",BQ86&lt;&gt;"-"),OR(BQ88="",BQ92="")),"×4", "○"))</f>
        <v>○</v>
      </c>
      <c r="BR334" s="890" t="str">
        <f t="shared" si="448"/>
        <v>○</v>
      </c>
      <c r="BS334" s="890" t="str">
        <f t="shared" si="448"/>
        <v>○</v>
      </c>
      <c r="BT334" s="890" t="str">
        <f t="shared" si="448"/>
        <v>○</v>
      </c>
      <c r="BU334" s="890" t="str">
        <f t="shared" si="448"/>
        <v>○</v>
      </c>
      <c r="BV334" s="890" t="str">
        <f t="shared" si="448"/>
        <v>○</v>
      </c>
    </row>
    <row r="335" spans="4:74" hidden="1" outlineLevel="1">
      <c r="D335" s="338" t="s">
        <v>963</v>
      </c>
      <c r="E335" s="890" t="str">
        <f t="shared" ref="E335:AJ335" si="449">IF(E102="東京都環境局地球環境エネルギー部計画課までお問い合わせください。","×5",IF(AND(AND(E96&lt;&gt;"",E96&lt;&gt;"-"),OR(E98="",E102="")),"×5", "○"))</f>
        <v>○</v>
      </c>
      <c r="F335" s="890" t="str">
        <f t="shared" si="449"/>
        <v>○</v>
      </c>
      <c r="G335" s="890" t="str">
        <f t="shared" si="449"/>
        <v>○</v>
      </c>
      <c r="H335" s="890" t="str">
        <f t="shared" si="449"/>
        <v>○</v>
      </c>
      <c r="I335" s="890" t="str">
        <f t="shared" si="449"/>
        <v>○</v>
      </c>
      <c r="J335" s="890" t="str">
        <f t="shared" si="449"/>
        <v>○</v>
      </c>
      <c r="K335" s="890" t="str">
        <f t="shared" si="449"/>
        <v>○</v>
      </c>
      <c r="L335" s="890" t="str">
        <f t="shared" si="449"/>
        <v>○</v>
      </c>
      <c r="M335" s="890" t="str">
        <f t="shared" si="449"/>
        <v>○</v>
      </c>
      <c r="N335" s="890" t="str">
        <f t="shared" si="449"/>
        <v>○</v>
      </c>
      <c r="O335" s="890" t="str">
        <f t="shared" si="449"/>
        <v>○</v>
      </c>
      <c r="P335" s="890" t="str">
        <f t="shared" si="449"/>
        <v>○</v>
      </c>
      <c r="Q335" s="890" t="str">
        <f t="shared" si="449"/>
        <v>○</v>
      </c>
      <c r="R335" s="890" t="str">
        <f t="shared" si="449"/>
        <v>○</v>
      </c>
      <c r="S335" s="890" t="str">
        <f t="shared" si="449"/>
        <v>○</v>
      </c>
      <c r="T335" s="890" t="str">
        <f t="shared" si="449"/>
        <v>○</v>
      </c>
      <c r="U335" s="890" t="str">
        <f t="shared" si="449"/>
        <v>○</v>
      </c>
      <c r="V335" s="890" t="str">
        <f t="shared" si="449"/>
        <v>○</v>
      </c>
      <c r="W335" s="890" t="str">
        <f t="shared" si="449"/>
        <v>○</v>
      </c>
      <c r="X335" s="890" t="str">
        <f t="shared" si="449"/>
        <v>○</v>
      </c>
      <c r="Y335" s="890" t="str">
        <f t="shared" si="449"/>
        <v>○</v>
      </c>
      <c r="Z335" s="890" t="str">
        <f t="shared" si="449"/>
        <v>○</v>
      </c>
      <c r="AA335" s="890" t="str">
        <f t="shared" si="449"/>
        <v>○</v>
      </c>
      <c r="AB335" s="890" t="str">
        <f t="shared" si="449"/>
        <v>○</v>
      </c>
      <c r="AC335" s="890" t="str">
        <f t="shared" si="449"/>
        <v>○</v>
      </c>
      <c r="AD335" s="890" t="str">
        <f t="shared" si="449"/>
        <v>○</v>
      </c>
      <c r="AE335" s="890" t="str">
        <f t="shared" si="449"/>
        <v>○</v>
      </c>
      <c r="AF335" s="890" t="str">
        <f t="shared" si="449"/>
        <v>○</v>
      </c>
      <c r="AG335" s="890" t="str">
        <f t="shared" si="449"/>
        <v>○</v>
      </c>
      <c r="AH335" s="890" t="str">
        <f t="shared" si="449"/>
        <v>○</v>
      </c>
      <c r="AI335" s="890" t="str">
        <f t="shared" si="449"/>
        <v>○</v>
      </c>
      <c r="AJ335" s="890" t="str">
        <f t="shared" si="449"/>
        <v>○</v>
      </c>
      <c r="AK335" s="890" t="str">
        <f t="shared" ref="AK335:BP335" si="450">IF(AK102="東京都環境局地球環境エネルギー部計画課までお問い合わせください。","×5",IF(AND(AND(AK96&lt;&gt;"",AK96&lt;&gt;"-"),OR(AK98="",AK102="")),"×5", "○"))</f>
        <v>○</v>
      </c>
      <c r="AL335" s="890" t="str">
        <f t="shared" si="450"/>
        <v>○</v>
      </c>
      <c r="AM335" s="890" t="str">
        <f t="shared" si="450"/>
        <v>○</v>
      </c>
      <c r="AN335" s="890" t="str">
        <f t="shared" si="450"/>
        <v>○</v>
      </c>
      <c r="AO335" s="890" t="str">
        <f t="shared" si="450"/>
        <v>○</v>
      </c>
      <c r="AP335" s="890" t="str">
        <f t="shared" si="450"/>
        <v>○</v>
      </c>
      <c r="AQ335" s="890" t="str">
        <f t="shared" si="450"/>
        <v>○</v>
      </c>
      <c r="AR335" s="890" t="str">
        <f t="shared" si="450"/>
        <v>○</v>
      </c>
      <c r="AS335" s="890" t="str">
        <f t="shared" si="450"/>
        <v>○</v>
      </c>
      <c r="AT335" s="890" t="str">
        <f t="shared" si="450"/>
        <v>○</v>
      </c>
      <c r="AU335" s="890" t="str">
        <f t="shared" si="450"/>
        <v>○</v>
      </c>
      <c r="AV335" s="890" t="str">
        <f t="shared" si="450"/>
        <v>○</v>
      </c>
      <c r="AW335" s="890" t="str">
        <f t="shared" si="450"/>
        <v>○</v>
      </c>
      <c r="AX335" s="890" t="str">
        <f t="shared" si="450"/>
        <v>○</v>
      </c>
      <c r="AY335" s="890" t="str">
        <f t="shared" si="450"/>
        <v>○</v>
      </c>
      <c r="AZ335" s="890" t="str">
        <f t="shared" si="450"/>
        <v>○</v>
      </c>
      <c r="BA335" s="890" t="str">
        <f t="shared" si="450"/>
        <v>○</v>
      </c>
      <c r="BB335" s="890" t="str">
        <f t="shared" si="450"/>
        <v>○</v>
      </c>
      <c r="BC335" s="890" t="str">
        <f t="shared" si="450"/>
        <v>○</v>
      </c>
      <c r="BD335" s="890" t="str">
        <f t="shared" si="450"/>
        <v>○</v>
      </c>
      <c r="BE335" s="890" t="str">
        <f t="shared" si="450"/>
        <v>○</v>
      </c>
      <c r="BF335" s="890" t="str">
        <f t="shared" si="450"/>
        <v>○</v>
      </c>
      <c r="BG335" s="890" t="str">
        <f t="shared" si="450"/>
        <v>○</v>
      </c>
      <c r="BH335" s="890" t="str">
        <f t="shared" si="450"/>
        <v>○</v>
      </c>
      <c r="BI335" s="890" t="str">
        <f t="shared" si="450"/>
        <v>○</v>
      </c>
      <c r="BJ335" s="890" t="str">
        <f t="shared" si="450"/>
        <v>○</v>
      </c>
      <c r="BK335" s="890" t="str">
        <f t="shared" si="450"/>
        <v>○</v>
      </c>
      <c r="BL335" s="890" t="str">
        <f t="shared" si="450"/>
        <v>○</v>
      </c>
      <c r="BM335" s="890" t="str">
        <f t="shared" si="450"/>
        <v>○</v>
      </c>
      <c r="BN335" s="890" t="str">
        <f t="shared" si="450"/>
        <v>○</v>
      </c>
      <c r="BO335" s="890" t="str">
        <f t="shared" si="450"/>
        <v>○</v>
      </c>
      <c r="BP335" s="890" t="str">
        <f t="shared" si="450"/>
        <v>○</v>
      </c>
      <c r="BQ335" s="890" t="str">
        <f t="shared" ref="BQ335:BV335" si="451">IF(BQ102="東京都環境局地球環境エネルギー部計画課までお問い合わせください。","×5",IF(AND(AND(BQ96&lt;&gt;"",BQ96&lt;&gt;"-"),OR(BQ98="",BQ102="")),"×5", "○"))</f>
        <v>○</v>
      </c>
      <c r="BR335" s="890" t="str">
        <f t="shared" si="451"/>
        <v>○</v>
      </c>
      <c r="BS335" s="890" t="str">
        <f t="shared" si="451"/>
        <v>○</v>
      </c>
      <c r="BT335" s="890" t="str">
        <f t="shared" si="451"/>
        <v>○</v>
      </c>
      <c r="BU335" s="890" t="str">
        <f t="shared" si="451"/>
        <v>○</v>
      </c>
      <c r="BV335" s="890" t="str">
        <f t="shared" si="451"/>
        <v>○</v>
      </c>
    </row>
    <row r="336" spans="4:74" hidden="1" outlineLevel="1">
      <c r="D336" s="338" t="s">
        <v>964</v>
      </c>
      <c r="E336" s="890" t="str">
        <f t="shared" ref="E336:AJ336" si="452">IF(E112="東京都環境局地球環境エネルギー部計画課までお問い合わせください。","×6",IF(AND(AND(E106&lt;&gt;"",E106&lt;&gt;"-"),OR(E108="",E112="")),"×6", "○"))</f>
        <v>○</v>
      </c>
      <c r="F336" s="890" t="str">
        <f t="shared" si="452"/>
        <v>○</v>
      </c>
      <c r="G336" s="890" t="str">
        <f t="shared" si="452"/>
        <v>○</v>
      </c>
      <c r="H336" s="890" t="str">
        <f t="shared" si="452"/>
        <v>○</v>
      </c>
      <c r="I336" s="890" t="str">
        <f t="shared" si="452"/>
        <v>○</v>
      </c>
      <c r="J336" s="890" t="str">
        <f t="shared" si="452"/>
        <v>○</v>
      </c>
      <c r="K336" s="890" t="str">
        <f t="shared" si="452"/>
        <v>○</v>
      </c>
      <c r="L336" s="890" t="str">
        <f t="shared" si="452"/>
        <v>○</v>
      </c>
      <c r="M336" s="890" t="str">
        <f t="shared" si="452"/>
        <v>○</v>
      </c>
      <c r="N336" s="890" t="str">
        <f t="shared" si="452"/>
        <v>○</v>
      </c>
      <c r="O336" s="890" t="str">
        <f t="shared" si="452"/>
        <v>○</v>
      </c>
      <c r="P336" s="890" t="str">
        <f t="shared" si="452"/>
        <v>○</v>
      </c>
      <c r="Q336" s="890" t="str">
        <f t="shared" si="452"/>
        <v>○</v>
      </c>
      <c r="R336" s="890" t="str">
        <f t="shared" si="452"/>
        <v>○</v>
      </c>
      <c r="S336" s="890" t="str">
        <f t="shared" si="452"/>
        <v>○</v>
      </c>
      <c r="T336" s="890" t="str">
        <f t="shared" si="452"/>
        <v>○</v>
      </c>
      <c r="U336" s="890" t="str">
        <f t="shared" si="452"/>
        <v>○</v>
      </c>
      <c r="V336" s="890" t="str">
        <f t="shared" si="452"/>
        <v>○</v>
      </c>
      <c r="W336" s="890" t="str">
        <f t="shared" si="452"/>
        <v>○</v>
      </c>
      <c r="X336" s="890" t="str">
        <f t="shared" si="452"/>
        <v>○</v>
      </c>
      <c r="Y336" s="890" t="str">
        <f t="shared" si="452"/>
        <v>○</v>
      </c>
      <c r="Z336" s="890" t="str">
        <f t="shared" si="452"/>
        <v>○</v>
      </c>
      <c r="AA336" s="890" t="str">
        <f t="shared" si="452"/>
        <v>○</v>
      </c>
      <c r="AB336" s="890" t="str">
        <f t="shared" si="452"/>
        <v>○</v>
      </c>
      <c r="AC336" s="890" t="str">
        <f t="shared" si="452"/>
        <v>○</v>
      </c>
      <c r="AD336" s="890" t="str">
        <f t="shared" si="452"/>
        <v>○</v>
      </c>
      <c r="AE336" s="890" t="str">
        <f t="shared" si="452"/>
        <v>○</v>
      </c>
      <c r="AF336" s="890" t="str">
        <f t="shared" si="452"/>
        <v>○</v>
      </c>
      <c r="AG336" s="890" t="str">
        <f t="shared" si="452"/>
        <v>○</v>
      </c>
      <c r="AH336" s="890" t="str">
        <f t="shared" si="452"/>
        <v>○</v>
      </c>
      <c r="AI336" s="890" t="str">
        <f t="shared" si="452"/>
        <v>○</v>
      </c>
      <c r="AJ336" s="890" t="str">
        <f t="shared" si="452"/>
        <v>○</v>
      </c>
      <c r="AK336" s="890" t="str">
        <f t="shared" ref="AK336:BP336" si="453">IF(AK112="東京都環境局地球環境エネルギー部計画課までお問い合わせください。","×6",IF(AND(AND(AK106&lt;&gt;"",AK106&lt;&gt;"-"),OR(AK108="",AK112="")),"×6", "○"))</f>
        <v>○</v>
      </c>
      <c r="AL336" s="890" t="str">
        <f t="shared" si="453"/>
        <v>○</v>
      </c>
      <c r="AM336" s="890" t="str">
        <f t="shared" si="453"/>
        <v>○</v>
      </c>
      <c r="AN336" s="890" t="str">
        <f t="shared" si="453"/>
        <v>○</v>
      </c>
      <c r="AO336" s="890" t="str">
        <f t="shared" si="453"/>
        <v>○</v>
      </c>
      <c r="AP336" s="890" t="str">
        <f t="shared" si="453"/>
        <v>○</v>
      </c>
      <c r="AQ336" s="890" t="str">
        <f t="shared" si="453"/>
        <v>○</v>
      </c>
      <c r="AR336" s="890" t="str">
        <f t="shared" si="453"/>
        <v>○</v>
      </c>
      <c r="AS336" s="890" t="str">
        <f t="shared" si="453"/>
        <v>○</v>
      </c>
      <c r="AT336" s="890" t="str">
        <f t="shared" si="453"/>
        <v>○</v>
      </c>
      <c r="AU336" s="890" t="str">
        <f t="shared" si="453"/>
        <v>○</v>
      </c>
      <c r="AV336" s="890" t="str">
        <f t="shared" si="453"/>
        <v>○</v>
      </c>
      <c r="AW336" s="890" t="str">
        <f t="shared" si="453"/>
        <v>○</v>
      </c>
      <c r="AX336" s="890" t="str">
        <f t="shared" si="453"/>
        <v>○</v>
      </c>
      <c r="AY336" s="890" t="str">
        <f t="shared" si="453"/>
        <v>○</v>
      </c>
      <c r="AZ336" s="890" t="str">
        <f t="shared" si="453"/>
        <v>○</v>
      </c>
      <c r="BA336" s="890" t="str">
        <f t="shared" si="453"/>
        <v>○</v>
      </c>
      <c r="BB336" s="890" t="str">
        <f t="shared" si="453"/>
        <v>○</v>
      </c>
      <c r="BC336" s="890" t="str">
        <f t="shared" si="453"/>
        <v>○</v>
      </c>
      <c r="BD336" s="890" t="str">
        <f t="shared" si="453"/>
        <v>○</v>
      </c>
      <c r="BE336" s="890" t="str">
        <f t="shared" si="453"/>
        <v>○</v>
      </c>
      <c r="BF336" s="890" t="str">
        <f t="shared" si="453"/>
        <v>○</v>
      </c>
      <c r="BG336" s="890" t="str">
        <f t="shared" si="453"/>
        <v>○</v>
      </c>
      <c r="BH336" s="890" t="str">
        <f t="shared" si="453"/>
        <v>○</v>
      </c>
      <c r="BI336" s="890" t="str">
        <f t="shared" si="453"/>
        <v>○</v>
      </c>
      <c r="BJ336" s="890" t="str">
        <f t="shared" si="453"/>
        <v>○</v>
      </c>
      <c r="BK336" s="890" t="str">
        <f t="shared" si="453"/>
        <v>○</v>
      </c>
      <c r="BL336" s="890" t="str">
        <f t="shared" si="453"/>
        <v>○</v>
      </c>
      <c r="BM336" s="890" t="str">
        <f t="shared" si="453"/>
        <v>○</v>
      </c>
      <c r="BN336" s="890" t="str">
        <f t="shared" si="453"/>
        <v>○</v>
      </c>
      <c r="BO336" s="890" t="str">
        <f t="shared" si="453"/>
        <v>○</v>
      </c>
      <c r="BP336" s="890" t="str">
        <f t="shared" si="453"/>
        <v>○</v>
      </c>
      <c r="BQ336" s="890" t="str">
        <f t="shared" ref="BQ336:BV336" si="454">IF(BQ112="東京都環境局地球環境エネルギー部計画課までお問い合わせください。","×6",IF(AND(AND(BQ106&lt;&gt;"",BQ106&lt;&gt;"-"),OR(BQ108="",BQ112="")),"×6", "○"))</f>
        <v>○</v>
      </c>
      <c r="BR336" s="890" t="str">
        <f t="shared" si="454"/>
        <v>○</v>
      </c>
      <c r="BS336" s="890" t="str">
        <f t="shared" si="454"/>
        <v>○</v>
      </c>
      <c r="BT336" s="890" t="str">
        <f t="shared" si="454"/>
        <v>○</v>
      </c>
      <c r="BU336" s="890" t="str">
        <f t="shared" si="454"/>
        <v>○</v>
      </c>
      <c r="BV336" s="890" t="str">
        <f t="shared" si="454"/>
        <v>○</v>
      </c>
    </row>
    <row r="337" spans="2:74" hidden="1" outlineLevel="1">
      <c r="D337" s="338" t="s">
        <v>965</v>
      </c>
      <c r="E337" s="890" t="str">
        <f t="shared" ref="E337:AJ337" si="455">IF(E122="東京都環境局地球環境エネルギー部計画課までお問い合わせください。","×7",IF(AND(AND(E116&lt;&gt;"",119&lt;&gt;"-"),OR(121="",E122="")),"×7", "○"))</f>
        <v>○</v>
      </c>
      <c r="F337" s="890" t="str">
        <f t="shared" si="455"/>
        <v>○</v>
      </c>
      <c r="G337" s="890" t="str">
        <f t="shared" si="455"/>
        <v>○</v>
      </c>
      <c r="H337" s="890" t="str">
        <f t="shared" si="455"/>
        <v>○</v>
      </c>
      <c r="I337" s="890" t="str">
        <f t="shared" si="455"/>
        <v>○</v>
      </c>
      <c r="J337" s="890" t="str">
        <f t="shared" si="455"/>
        <v>○</v>
      </c>
      <c r="K337" s="890" t="str">
        <f t="shared" si="455"/>
        <v>○</v>
      </c>
      <c r="L337" s="890" t="str">
        <f t="shared" si="455"/>
        <v>○</v>
      </c>
      <c r="M337" s="890" t="str">
        <f t="shared" si="455"/>
        <v>○</v>
      </c>
      <c r="N337" s="890" t="str">
        <f t="shared" si="455"/>
        <v>○</v>
      </c>
      <c r="O337" s="890" t="str">
        <f t="shared" si="455"/>
        <v>○</v>
      </c>
      <c r="P337" s="890" t="str">
        <f t="shared" si="455"/>
        <v>○</v>
      </c>
      <c r="Q337" s="890" t="str">
        <f t="shared" si="455"/>
        <v>○</v>
      </c>
      <c r="R337" s="890" t="str">
        <f t="shared" si="455"/>
        <v>○</v>
      </c>
      <c r="S337" s="890" t="str">
        <f t="shared" si="455"/>
        <v>○</v>
      </c>
      <c r="T337" s="890" t="str">
        <f t="shared" si="455"/>
        <v>○</v>
      </c>
      <c r="U337" s="890" t="str">
        <f t="shared" si="455"/>
        <v>○</v>
      </c>
      <c r="V337" s="890" t="str">
        <f t="shared" si="455"/>
        <v>○</v>
      </c>
      <c r="W337" s="890" t="str">
        <f t="shared" si="455"/>
        <v>○</v>
      </c>
      <c r="X337" s="890" t="str">
        <f t="shared" si="455"/>
        <v>○</v>
      </c>
      <c r="Y337" s="890" t="str">
        <f t="shared" si="455"/>
        <v>○</v>
      </c>
      <c r="Z337" s="890" t="str">
        <f t="shared" si="455"/>
        <v>○</v>
      </c>
      <c r="AA337" s="890" t="str">
        <f t="shared" si="455"/>
        <v>○</v>
      </c>
      <c r="AB337" s="890" t="str">
        <f t="shared" si="455"/>
        <v>○</v>
      </c>
      <c r="AC337" s="890" t="str">
        <f t="shared" si="455"/>
        <v>○</v>
      </c>
      <c r="AD337" s="890" t="str">
        <f t="shared" si="455"/>
        <v>○</v>
      </c>
      <c r="AE337" s="890" t="str">
        <f t="shared" si="455"/>
        <v>○</v>
      </c>
      <c r="AF337" s="890" t="str">
        <f t="shared" si="455"/>
        <v>○</v>
      </c>
      <c r="AG337" s="890" t="str">
        <f t="shared" si="455"/>
        <v>○</v>
      </c>
      <c r="AH337" s="890" t="str">
        <f t="shared" si="455"/>
        <v>○</v>
      </c>
      <c r="AI337" s="890" t="str">
        <f t="shared" si="455"/>
        <v>○</v>
      </c>
      <c r="AJ337" s="890" t="str">
        <f t="shared" si="455"/>
        <v>○</v>
      </c>
      <c r="AK337" s="890" t="str">
        <f t="shared" ref="AK337:BP337" si="456">IF(AK122="東京都環境局地球環境エネルギー部計画課までお問い合わせください。","×7",IF(AND(AND(AK116&lt;&gt;"",119&lt;&gt;"-"),OR(121="",AK122="")),"×7", "○"))</f>
        <v>○</v>
      </c>
      <c r="AL337" s="890" t="str">
        <f t="shared" si="456"/>
        <v>○</v>
      </c>
      <c r="AM337" s="890" t="str">
        <f t="shared" si="456"/>
        <v>○</v>
      </c>
      <c r="AN337" s="890" t="str">
        <f t="shared" si="456"/>
        <v>○</v>
      </c>
      <c r="AO337" s="890" t="str">
        <f t="shared" si="456"/>
        <v>○</v>
      </c>
      <c r="AP337" s="890" t="str">
        <f t="shared" si="456"/>
        <v>○</v>
      </c>
      <c r="AQ337" s="890" t="str">
        <f t="shared" si="456"/>
        <v>○</v>
      </c>
      <c r="AR337" s="890" t="str">
        <f t="shared" si="456"/>
        <v>○</v>
      </c>
      <c r="AS337" s="890" t="str">
        <f t="shared" si="456"/>
        <v>○</v>
      </c>
      <c r="AT337" s="890" t="str">
        <f t="shared" si="456"/>
        <v>○</v>
      </c>
      <c r="AU337" s="890" t="str">
        <f t="shared" si="456"/>
        <v>○</v>
      </c>
      <c r="AV337" s="890" t="str">
        <f t="shared" si="456"/>
        <v>○</v>
      </c>
      <c r="AW337" s="890" t="str">
        <f t="shared" si="456"/>
        <v>○</v>
      </c>
      <c r="AX337" s="890" t="str">
        <f t="shared" si="456"/>
        <v>○</v>
      </c>
      <c r="AY337" s="890" t="str">
        <f t="shared" si="456"/>
        <v>○</v>
      </c>
      <c r="AZ337" s="890" t="str">
        <f t="shared" si="456"/>
        <v>○</v>
      </c>
      <c r="BA337" s="890" t="str">
        <f t="shared" si="456"/>
        <v>○</v>
      </c>
      <c r="BB337" s="890" t="str">
        <f t="shared" si="456"/>
        <v>○</v>
      </c>
      <c r="BC337" s="890" t="str">
        <f t="shared" si="456"/>
        <v>○</v>
      </c>
      <c r="BD337" s="890" t="str">
        <f t="shared" si="456"/>
        <v>○</v>
      </c>
      <c r="BE337" s="890" t="str">
        <f t="shared" si="456"/>
        <v>○</v>
      </c>
      <c r="BF337" s="890" t="str">
        <f t="shared" si="456"/>
        <v>○</v>
      </c>
      <c r="BG337" s="890" t="str">
        <f t="shared" si="456"/>
        <v>○</v>
      </c>
      <c r="BH337" s="890" t="str">
        <f t="shared" si="456"/>
        <v>○</v>
      </c>
      <c r="BI337" s="890" t="str">
        <f t="shared" si="456"/>
        <v>○</v>
      </c>
      <c r="BJ337" s="890" t="str">
        <f t="shared" si="456"/>
        <v>○</v>
      </c>
      <c r="BK337" s="890" t="str">
        <f t="shared" si="456"/>
        <v>○</v>
      </c>
      <c r="BL337" s="890" t="str">
        <f t="shared" si="456"/>
        <v>○</v>
      </c>
      <c r="BM337" s="890" t="str">
        <f t="shared" si="456"/>
        <v>○</v>
      </c>
      <c r="BN337" s="890" t="str">
        <f t="shared" si="456"/>
        <v>○</v>
      </c>
      <c r="BO337" s="890" t="str">
        <f t="shared" si="456"/>
        <v>○</v>
      </c>
      <c r="BP337" s="890" t="str">
        <f t="shared" si="456"/>
        <v>○</v>
      </c>
      <c r="BQ337" s="890" t="str">
        <f t="shared" ref="BQ337:BV337" si="457">IF(BQ122="東京都環境局地球環境エネルギー部計画課までお問い合わせください。","×7",IF(AND(AND(BQ116&lt;&gt;"",119&lt;&gt;"-"),OR(121="",BQ122="")),"×7", "○"))</f>
        <v>○</v>
      </c>
      <c r="BR337" s="890" t="str">
        <f t="shared" si="457"/>
        <v>○</v>
      </c>
      <c r="BS337" s="890" t="str">
        <f t="shared" si="457"/>
        <v>○</v>
      </c>
      <c r="BT337" s="890" t="str">
        <f t="shared" si="457"/>
        <v>○</v>
      </c>
      <c r="BU337" s="890" t="str">
        <f t="shared" si="457"/>
        <v>○</v>
      </c>
      <c r="BV337" s="890" t="str">
        <f t="shared" si="457"/>
        <v>○</v>
      </c>
    </row>
    <row r="338" spans="2:74" hidden="1" outlineLevel="1">
      <c r="D338" s="338" t="s">
        <v>966</v>
      </c>
      <c r="E338" s="890" t="str">
        <f t="shared" ref="E338:AJ338" si="458">IF(E132="東京都環境局地球環境エネルギー部計画課までお問い合わせください。","×8",IF(AND(AND(E126&lt;&gt;"",E126&lt;&gt;"-"),OR(E128="",E132="")),"×8", "○"))</f>
        <v>○</v>
      </c>
      <c r="F338" s="890" t="str">
        <f t="shared" si="458"/>
        <v>○</v>
      </c>
      <c r="G338" s="890" t="str">
        <f t="shared" si="458"/>
        <v>○</v>
      </c>
      <c r="H338" s="890" t="str">
        <f t="shared" si="458"/>
        <v>○</v>
      </c>
      <c r="I338" s="890" t="str">
        <f t="shared" si="458"/>
        <v>○</v>
      </c>
      <c r="J338" s="890" t="str">
        <f t="shared" si="458"/>
        <v>○</v>
      </c>
      <c r="K338" s="890" t="str">
        <f t="shared" si="458"/>
        <v>○</v>
      </c>
      <c r="L338" s="890" t="str">
        <f t="shared" si="458"/>
        <v>○</v>
      </c>
      <c r="M338" s="890" t="str">
        <f t="shared" si="458"/>
        <v>○</v>
      </c>
      <c r="N338" s="890" t="str">
        <f t="shared" si="458"/>
        <v>○</v>
      </c>
      <c r="O338" s="890" t="str">
        <f t="shared" si="458"/>
        <v>○</v>
      </c>
      <c r="P338" s="890" t="str">
        <f t="shared" si="458"/>
        <v>○</v>
      </c>
      <c r="Q338" s="890" t="str">
        <f t="shared" si="458"/>
        <v>○</v>
      </c>
      <c r="R338" s="890" t="str">
        <f t="shared" si="458"/>
        <v>○</v>
      </c>
      <c r="S338" s="890" t="str">
        <f t="shared" si="458"/>
        <v>○</v>
      </c>
      <c r="T338" s="890" t="str">
        <f t="shared" si="458"/>
        <v>○</v>
      </c>
      <c r="U338" s="890" t="str">
        <f t="shared" si="458"/>
        <v>○</v>
      </c>
      <c r="V338" s="890" t="str">
        <f t="shared" si="458"/>
        <v>○</v>
      </c>
      <c r="W338" s="890" t="str">
        <f t="shared" si="458"/>
        <v>○</v>
      </c>
      <c r="X338" s="890" t="str">
        <f t="shared" si="458"/>
        <v>○</v>
      </c>
      <c r="Y338" s="890" t="str">
        <f t="shared" si="458"/>
        <v>○</v>
      </c>
      <c r="Z338" s="890" t="str">
        <f t="shared" si="458"/>
        <v>○</v>
      </c>
      <c r="AA338" s="890" t="str">
        <f t="shared" si="458"/>
        <v>○</v>
      </c>
      <c r="AB338" s="890" t="str">
        <f t="shared" si="458"/>
        <v>○</v>
      </c>
      <c r="AC338" s="890" t="str">
        <f t="shared" si="458"/>
        <v>○</v>
      </c>
      <c r="AD338" s="890" t="str">
        <f t="shared" si="458"/>
        <v>○</v>
      </c>
      <c r="AE338" s="890" t="str">
        <f t="shared" si="458"/>
        <v>○</v>
      </c>
      <c r="AF338" s="890" t="str">
        <f t="shared" si="458"/>
        <v>○</v>
      </c>
      <c r="AG338" s="890" t="str">
        <f t="shared" si="458"/>
        <v>○</v>
      </c>
      <c r="AH338" s="890" t="str">
        <f t="shared" si="458"/>
        <v>○</v>
      </c>
      <c r="AI338" s="890" t="str">
        <f t="shared" si="458"/>
        <v>○</v>
      </c>
      <c r="AJ338" s="890" t="str">
        <f t="shared" si="458"/>
        <v>○</v>
      </c>
      <c r="AK338" s="890" t="str">
        <f t="shared" ref="AK338:BP338" si="459">IF(AK132="東京都環境局地球環境エネルギー部計画課までお問い合わせください。","×8",IF(AND(AND(AK126&lt;&gt;"",AK126&lt;&gt;"-"),OR(AK128="",AK132="")),"×8", "○"))</f>
        <v>○</v>
      </c>
      <c r="AL338" s="890" t="str">
        <f t="shared" si="459"/>
        <v>○</v>
      </c>
      <c r="AM338" s="890" t="str">
        <f t="shared" si="459"/>
        <v>○</v>
      </c>
      <c r="AN338" s="890" t="str">
        <f t="shared" si="459"/>
        <v>○</v>
      </c>
      <c r="AO338" s="890" t="str">
        <f t="shared" si="459"/>
        <v>○</v>
      </c>
      <c r="AP338" s="890" t="str">
        <f t="shared" si="459"/>
        <v>○</v>
      </c>
      <c r="AQ338" s="890" t="str">
        <f t="shared" si="459"/>
        <v>○</v>
      </c>
      <c r="AR338" s="890" t="str">
        <f t="shared" si="459"/>
        <v>○</v>
      </c>
      <c r="AS338" s="890" t="str">
        <f t="shared" si="459"/>
        <v>○</v>
      </c>
      <c r="AT338" s="890" t="str">
        <f t="shared" si="459"/>
        <v>○</v>
      </c>
      <c r="AU338" s="890" t="str">
        <f t="shared" si="459"/>
        <v>○</v>
      </c>
      <c r="AV338" s="890" t="str">
        <f t="shared" si="459"/>
        <v>○</v>
      </c>
      <c r="AW338" s="890" t="str">
        <f t="shared" si="459"/>
        <v>○</v>
      </c>
      <c r="AX338" s="890" t="str">
        <f t="shared" si="459"/>
        <v>○</v>
      </c>
      <c r="AY338" s="890" t="str">
        <f t="shared" si="459"/>
        <v>○</v>
      </c>
      <c r="AZ338" s="890" t="str">
        <f t="shared" si="459"/>
        <v>○</v>
      </c>
      <c r="BA338" s="890" t="str">
        <f t="shared" si="459"/>
        <v>○</v>
      </c>
      <c r="BB338" s="890" t="str">
        <f t="shared" si="459"/>
        <v>○</v>
      </c>
      <c r="BC338" s="890" t="str">
        <f t="shared" si="459"/>
        <v>○</v>
      </c>
      <c r="BD338" s="890" t="str">
        <f t="shared" si="459"/>
        <v>○</v>
      </c>
      <c r="BE338" s="890" t="str">
        <f t="shared" si="459"/>
        <v>○</v>
      </c>
      <c r="BF338" s="890" t="str">
        <f t="shared" si="459"/>
        <v>○</v>
      </c>
      <c r="BG338" s="890" t="str">
        <f t="shared" si="459"/>
        <v>○</v>
      </c>
      <c r="BH338" s="890" t="str">
        <f t="shared" si="459"/>
        <v>○</v>
      </c>
      <c r="BI338" s="890" t="str">
        <f t="shared" si="459"/>
        <v>○</v>
      </c>
      <c r="BJ338" s="890" t="str">
        <f t="shared" si="459"/>
        <v>○</v>
      </c>
      <c r="BK338" s="890" t="str">
        <f t="shared" si="459"/>
        <v>○</v>
      </c>
      <c r="BL338" s="890" t="str">
        <f t="shared" si="459"/>
        <v>○</v>
      </c>
      <c r="BM338" s="890" t="str">
        <f t="shared" si="459"/>
        <v>○</v>
      </c>
      <c r="BN338" s="890" t="str">
        <f t="shared" si="459"/>
        <v>○</v>
      </c>
      <c r="BO338" s="890" t="str">
        <f t="shared" si="459"/>
        <v>○</v>
      </c>
      <c r="BP338" s="890" t="str">
        <f t="shared" si="459"/>
        <v>○</v>
      </c>
      <c r="BQ338" s="890" t="str">
        <f t="shared" ref="BQ338:BV338" si="460">IF(BQ132="東京都環境局地球環境エネルギー部計画課までお問い合わせください。","×8",IF(AND(AND(BQ126&lt;&gt;"",BQ126&lt;&gt;"-"),OR(BQ128="",BQ132="")),"×8", "○"))</f>
        <v>○</v>
      </c>
      <c r="BR338" s="890" t="str">
        <f t="shared" si="460"/>
        <v>○</v>
      </c>
      <c r="BS338" s="890" t="str">
        <f t="shared" si="460"/>
        <v>○</v>
      </c>
      <c r="BT338" s="890" t="str">
        <f t="shared" si="460"/>
        <v>○</v>
      </c>
      <c r="BU338" s="890" t="str">
        <f t="shared" si="460"/>
        <v>○</v>
      </c>
      <c r="BV338" s="890" t="str">
        <f t="shared" si="460"/>
        <v>○</v>
      </c>
    </row>
    <row r="339" spans="2:74" hidden="1" outlineLevel="1">
      <c r="D339" s="338" t="s">
        <v>967</v>
      </c>
      <c r="E339" s="890" t="str">
        <f t="shared" ref="E339:AJ339" si="461">IF(E142="東京都環境局地球環境エネルギー部計画課までお問い合わせください。","×9",IF(AND(AND(E136&lt;&gt;"",E136&lt;&gt;"-"),OR(E138="",E142="")),"×9", "○"))</f>
        <v>○</v>
      </c>
      <c r="F339" s="890" t="str">
        <f t="shared" si="461"/>
        <v>○</v>
      </c>
      <c r="G339" s="890" t="str">
        <f t="shared" si="461"/>
        <v>○</v>
      </c>
      <c r="H339" s="890" t="str">
        <f t="shared" si="461"/>
        <v>○</v>
      </c>
      <c r="I339" s="890" t="str">
        <f t="shared" si="461"/>
        <v>○</v>
      </c>
      <c r="J339" s="890" t="str">
        <f t="shared" si="461"/>
        <v>○</v>
      </c>
      <c r="K339" s="890" t="str">
        <f t="shared" si="461"/>
        <v>○</v>
      </c>
      <c r="L339" s="890" t="str">
        <f t="shared" si="461"/>
        <v>○</v>
      </c>
      <c r="M339" s="890" t="str">
        <f t="shared" si="461"/>
        <v>○</v>
      </c>
      <c r="N339" s="890" t="str">
        <f t="shared" si="461"/>
        <v>○</v>
      </c>
      <c r="O339" s="890" t="str">
        <f t="shared" si="461"/>
        <v>○</v>
      </c>
      <c r="P339" s="890" t="str">
        <f t="shared" si="461"/>
        <v>○</v>
      </c>
      <c r="Q339" s="890" t="str">
        <f t="shared" si="461"/>
        <v>○</v>
      </c>
      <c r="R339" s="890" t="str">
        <f t="shared" si="461"/>
        <v>○</v>
      </c>
      <c r="S339" s="890" t="str">
        <f t="shared" si="461"/>
        <v>○</v>
      </c>
      <c r="T339" s="890" t="str">
        <f t="shared" si="461"/>
        <v>○</v>
      </c>
      <c r="U339" s="890" t="str">
        <f t="shared" si="461"/>
        <v>○</v>
      </c>
      <c r="V339" s="890" t="str">
        <f t="shared" si="461"/>
        <v>○</v>
      </c>
      <c r="W339" s="890" t="str">
        <f t="shared" si="461"/>
        <v>○</v>
      </c>
      <c r="X339" s="890" t="str">
        <f t="shared" si="461"/>
        <v>○</v>
      </c>
      <c r="Y339" s="890" t="str">
        <f t="shared" si="461"/>
        <v>○</v>
      </c>
      <c r="Z339" s="890" t="str">
        <f t="shared" si="461"/>
        <v>○</v>
      </c>
      <c r="AA339" s="890" t="str">
        <f t="shared" si="461"/>
        <v>○</v>
      </c>
      <c r="AB339" s="890" t="str">
        <f t="shared" si="461"/>
        <v>○</v>
      </c>
      <c r="AC339" s="890" t="str">
        <f t="shared" si="461"/>
        <v>○</v>
      </c>
      <c r="AD339" s="890" t="str">
        <f t="shared" si="461"/>
        <v>○</v>
      </c>
      <c r="AE339" s="890" t="str">
        <f t="shared" si="461"/>
        <v>○</v>
      </c>
      <c r="AF339" s="890" t="str">
        <f t="shared" si="461"/>
        <v>○</v>
      </c>
      <c r="AG339" s="890" t="str">
        <f t="shared" si="461"/>
        <v>○</v>
      </c>
      <c r="AH339" s="890" t="str">
        <f t="shared" si="461"/>
        <v>○</v>
      </c>
      <c r="AI339" s="890" t="str">
        <f t="shared" si="461"/>
        <v>○</v>
      </c>
      <c r="AJ339" s="890" t="str">
        <f t="shared" si="461"/>
        <v>○</v>
      </c>
      <c r="AK339" s="890" t="str">
        <f t="shared" ref="AK339:BP339" si="462">IF(AK142="東京都環境局地球環境エネルギー部計画課までお問い合わせください。","×9",IF(AND(AND(AK136&lt;&gt;"",AK136&lt;&gt;"-"),OR(AK138="",AK142="")),"×9", "○"))</f>
        <v>○</v>
      </c>
      <c r="AL339" s="890" t="str">
        <f t="shared" si="462"/>
        <v>○</v>
      </c>
      <c r="AM339" s="890" t="str">
        <f t="shared" si="462"/>
        <v>○</v>
      </c>
      <c r="AN339" s="890" t="str">
        <f t="shared" si="462"/>
        <v>○</v>
      </c>
      <c r="AO339" s="890" t="str">
        <f t="shared" si="462"/>
        <v>○</v>
      </c>
      <c r="AP339" s="890" t="str">
        <f t="shared" si="462"/>
        <v>○</v>
      </c>
      <c r="AQ339" s="890" t="str">
        <f t="shared" si="462"/>
        <v>○</v>
      </c>
      <c r="AR339" s="890" t="str">
        <f t="shared" si="462"/>
        <v>○</v>
      </c>
      <c r="AS339" s="890" t="str">
        <f t="shared" si="462"/>
        <v>○</v>
      </c>
      <c r="AT339" s="890" t="str">
        <f t="shared" si="462"/>
        <v>○</v>
      </c>
      <c r="AU339" s="890" t="str">
        <f t="shared" si="462"/>
        <v>○</v>
      </c>
      <c r="AV339" s="890" t="str">
        <f t="shared" si="462"/>
        <v>○</v>
      </c>
      <c r="AW339" s="890" t="str">
        <f t="shared" si="462"/>
        <v>○</v>
      </c>
      <c r="AX339" s="890" t="str">
        <f t="shared" si="462"/>
        <v>○</v>
      </c>
      <c r="AY339" s="890" t="str">
        <f t="shared" si="462"/>
        <v>○</v>
      </c>
      <c r="AZ339" s="890" t="str">
        <f t="shared" si="462"/>
        <v>○</v>
      </c>
      <c r="BA339" s="890" t="str">
        <f t="shared" si="462"/>
        <v>○</v>
      </c>
      <c r="BB339" s="890" t="str">
        <f t="shared" si="462"/>
        <v>○</v>
      </c>
      <c r="BC339" s="890" t="str">
        <f t="shared" si="462"/>
        <v>○</v>
      </c>
      <c r="BD339" s="890" t="str">
        <f t="shared" si="462"/>
        <v>○</v>
      </c>
      <c r="BE339" s="890" t="str">
        <f t="shared" si="462"/>
        <v>○</v>
      </c>
      <c r="BF339" s="890" t="str">
        <f t="shared" si="462"/>
        <v>○</v>
      </c>
      <c r="BG339" s="890" t="str">
        <f t="shared" si="462"/>
        <v>○</v>
      </c>
      <c r="BH339" s="890" t="str">
        <f t="shared" si="462"/>
        <v>○</v>
      </c>
      <c r="BI339" s="890" t="str">
        <f t="shared" si="462"/>
        <v>○</v>
      </c>
      <c r="BJ339" s="890" t="str">
        <f t="shared" si="462"/>
        <v>○</v>
      </c>
      <c r="BK339" s="890" t="str">
        <f t="shared" si="462"/>
        <v>○</v>
      </c>
      <c r="BL339" s="890" t="str">
        <f t="shared" si="462"/>
        <v>○</v>
      </c>
      <c r="BM339" s="890" t="str">
        <f t="shared" si="462"/>
        <v>○</v>
      </c>
      <c r="BN339" s="890" t="str">
        <f t="shared" si="462"/>
        <v>○</v>
      </c>
      <c r="BO339" s="890" t="str">
        <f t="shared" si="462"/>
        <v>○</v>
      </c>
      <c r="BP339" s="890" t="str">
        <f t="shared" si="462"/>
        <v>○</v>
      </c>
      <c r="BQ339" s="890" t="str">
        <f t="shared" ref="BQ339:BV339" si="463">IF(BQ142="東京都環境局地球環境エネルギー部計画課までお問い合わせください。","×9",IF(AND(AND(BQ136&lt;&gt;"",BQ136&lt;&gt;"-"),OR(BQ138="",BQ142="")),"×9", "○"))</f>
        <v>○</v>
      </c>
      <c r="BR339" s="890" t="str">
        <f t="shared" si="463"/>
        <v>○</v>
      </c>
      <c r="BS339" s="890" t="str">
        <f t="shared" si="463"/>
        <v>○</v>
      </c>
      <c r="BT339" s="890" t="str">
        <f t="shared" si="463"/>
        <v>○</v>
      </c>
      <c r="BU339" s="890" t="str">
        <f t="shared" si="463"/>
        <v>○</v>
      </c>
      <c r="BV339" s="890" t="str">
        <f t="shared" si="463"/>
        <v>○</v>
      </c>
    </row>
    <row r="340" spans="2:74" hidden="1" outlineLevel="1">
      <c r="D340" s="338" t="s">
        <v>968</v>
      </c>
      <c r="E340" s="890" t="str">
        <f t="shared" ref="E340:AJ340" si="464">IF(E152="東京都環境局地球環境エネルギー部計画課までお問い合わせください。","×10",IF(AND(AND(E146&lt;&gt;"",E146&lt;&gt;"-"),OR(E148="",E152="")),"×10", "○"))</f>
        <v>○</v>
      </c>
      <c r="F340" s="890" t="str">
        <f t="shared" si="464"/>
        <v>○</v>
      </c>
      <c r="G340" s="890" t="str">
        <f t="shared" si="464"/>
        <v>○</v>
      </c>
      <c r="H340" s="890" t="str">
        <f t="shared" si="464"/>
        <v>○</v>
      </c>
      <c r="I340" s="890" t="str">
        <f t="shared" si="464"/>
        <v>○</v>
      </c>
      <c r="J340" s="890" t="str">
        <f t="shared" si="464"/>
        <v>○</v>
      </c>
      <c r="K340" s="890" t="str">
        <f t="shared" si="464"/>
        <v>○</v>
      </c>
      <c r="L340" s="890" t="str">
        <f t="shared" si="464"/>
        <v>○</v>
      </c>
      <c r="M340" s="890" t="str">
        <f t="shared" si="464"/>
        <v>○</v>
      </c>
      <c r="N340" s="890" t="str">
        <f t="shared" si="464"/>
        <v>○</v>
      </c>
      <c r="O340" s="890" t="str">
        <f t="shared" si="464"/>
        <v>○</v>
      </c>
      <c r="P340" s="890" t="str">
        <f t="shared" si="464"/>
        <v>○</v>
      </c>
      <c r="Q340" s="890" t="str">
        <f t="shared" si="464"/>
        <v>○</v>
      </c>
      <c r="R340" s="890" t="str">
        <f t="shared" si="464"/>
        <v>○</v>
      </c>
      <c r="S340" s="890" t="str">
        <f t="shared" si="464"/>
        <v>○</v>
      </c>
      <c r="T340" s="890" t="str">
        <f t="shared" si="464"/>
        <v>○</v>
      </c>
      <c r="U340" s="890" t="str">
        <f t="shared" si="464"/>
        <v>○</v>
      </c>
      <c r="V340" s="890" t="str">
        <f t="shared" si="464"/>
        <v>○</v>
      </c>
      <c r="W340" s="890" t="str">
        <f t="shared" si="464"/>
        <v>○</v>
      </c>
      <c r="X340" s="890" t="str">
        <f t="shared" si="464"/>
        <v>○</v>
      </c>
      <c r="Y340" s="890" t="str">
        <f t="shared" si="464"/>
        <v>○</v>
      </c>
      <c r="Z340" s="890" t="str">
        <f t="shared" si="464"/>
        <v>○</v>
      </c>
      <c r="AA340" s="890" t="str">
        <f t="shared" si="464"/>
        <v>○</v>
      </c>
      <c r="AB340" s="890" t="str">
        <f t="shared" si="464"/>
        <v>○</v>
      </c>
      <c r="AC340" s="890" t="str">
        <f t="shared" si="464"/>
        <v>○</v>
      </c>
      <c r="AD340" s="890" t="str">
        <f t="shared" si="464"/>
        <v>○</v>
      </c>
      <c r="AE340" s="890" t="str">
        <f t="shared" si="464"/>
        <v>○</v>
      </c>
      <c r="AF340" s="890" t="str">
        <f t="shared" si="464"/>
        <v>○</v>
      </c>
      <c r="AG340" s="890" t="str">
        <f t="shared" si="464"/>
        <v>○</v>
      </c>
      <c r="AH340" s="890" t="str">
        <f t="shared" si="464"/>
        <v>○</v>
      </c>
      <c r="AI340" s="890" t="str">
        <f t="shared" si="464"/>
        <v>○</v>
      </c>
      <c r="AJ340" s="890" t="str">
        <f t="shared" si="464"/>
        <v>○</v>
      </c>
      <c r="AK340" s="890" t="str">
        <f t="shared" ref="AK340:BP340" si="465">IF(AK152="東京都環境局地球環境エネルギー部計画課までお問い合わせください。","×10",IF(AND(AND(AK146&lt;&gt;"",AK146&lt;&gt;"-"),OR(AK148="",AK152="")),"×10", "○"))</f>
        <v>○</v>
      </c>
      <c r="AL340" s="890" t="str">
        <f t="shared" si="465"/>
        <v>○</v>
      </c>
      <c r="AM340" s="890" t="str">
        <f t="shared" si="465"/>
        <v>○</v>
      </c>
      <c r="AN340" s="890" t="str">
        <f t="shared" si="465"/>
        <v>○</v>
      </c>
      <c r="AO340" s="890" t="str">
        <f t="shared" si="465"/>
        <v>○</v>
      </c>
      <c r="AP340" s="890" t="str">
        <f t="shared" si="465"/>
        <v>○</v>
      </c>
      <c r="AQ340" s="890" t="str">
        <f t="shared" si="465"/>
        <v>○</v>
      </c>
      <c r="AR340" s="890" t="str">
        <f t="shared" si="465"/>
        <v>○</v>
      </c>
      <c r="AS340" s="890" t="str">
        <f t="shared" si="465"/>
        <v>○</v>
      </c>
      <c r="AT340" s="890" t="str">
        <f t="shared" si="465"/>
        <v>○</v>
      </c>
      <c r="AU340" s="890" t="str">
        <f t="shared" si="465"/>
        <v>○</v>
      </c>
      <c r="AV340" s="890" t="str">
        <f t="shared" si="465"/>
        <v>○</v>
      </c>
      <c r="AW340" s="890" t="str">
        <f t="shared" si="465"/>
        <v>○</v>
      </c>
      <c r="AX340" s="890" t="str">
        <f t="shared" si="465"/>
        <v>○</v>
      </c>
      <c r="AY340" s="890" t="str">
        <f t="shared" si="465"/>
        <v>○</v>
      </c>
      <c r="AZ340" s="890" t="str">
        <f t="shared" si="465"/>
        <v>○</v>
      </c>
      <c r="BA340" s="890" t="str">
        <f t="shared" si="465"/>
        <v>○</v>
      </c>
      <c r="BB340" s="890" t="str">
        <f t="shared" si="465"/>
        <v>○</v>
      </c>
      <c r="BC340" s="890" t="str">
        <f t="shared" si="465"/>
        <v>○</v>
      </c>
      <c r="BD340" s="890" t="str">
        <f t="shared" si="465"/>
        <v>○</v>
      </c>
      <c r="BE340" s="890" t="str">
        <f t="shared" si="465"/>
        <v>○</v>
      </c>
      <c r="BF340" s="890" t="str">
        <f t="shared" si="465"/>
        <v>○</v>
      </c>
      <c r="BG340" s="890" t="str">
        <f t="shared" si="465"/>
        <v>○</v>
      </c>
      <c r="BH340" s="890" t="str">
        <f t="shared" si="465"/>
        <v>○</v>
      </c>
      <c r="BI340" s="890" t="str">
        <f t="shared" si="465"/>
        <v>○</v>
      </c>
      <c r="BJ340" s="890" t="str">
        <f t="shared" si="465"/>
        <v>○</v>
      </c>
      <c r="BK340" s="890" t="str">
        <f t="shared" si="465"/>
        <v>○</v>
      </c>
      <c r="BL340" s="890" t="str">
        <f t="shared" si="465"/>
        <v>○</v>
      </c>
      <c r="BM340" s="890" t="str">
        <f t="shared" si="465"/>
        <v>○</v>
      </c>
      <c r="BN340" s="890" t="str">
        <f t="shared" si="465"/>
        <v>○</v>
      </c>
      <c r="BO340" s="890" t="str">
        <f t="shared" si="465"/>
        <v>○</v>
      </c>
      <c r="BP340" s="890" t="str">
        <f t="shared" si="465"/>
        <v>○</v>
      </c>
      <c r="BQ340" s="890" t="str">
        <f t="shared" ref="BQ340:BV340" si="466">IF(BQ152="東京都環境局地球環境エネルギー部計画課までお問い合わせください。","×10",IF(AND(AND(BQ146&lt;&gt;"",BQ146&lt;&gt;"-"),OR(BQ148="",BQ152="")),"×10", "○"))</f>
        <v>○</v>
      </c>
      <c r="BR340" s="890" t="str">
        <f t="shared" si="466"/>
        <v>○</v>
      </c>
      <c r="BS340" s="890" t="str">
        <f t="shared" si="466"/>
        <v>○</v>
      </c>
      <c r="BT340" s="890" t="str">
        <f t="shared" si="466"/>
        <v>○</v>
      </c>
      <c r="BU340" s="890" t="str">
        <f t="shared" si="466"/>
        <v>○</v>
      </c>
      <c r="BV340" s="890" t="str">
        <f t="shared" si="466"/>
        <v>○</v>
      </c>
    </row>
    <row r="341" spans="2:74" hidden="1" outlineLevel="1"/>
    <row r="342" spans="2:74" hidden="1" outlineLevel="1">
      <c r="B342" s="338" t="s">
        <v>355</v>
      </c>
      <c r="C342" s="440">
        <f>COUNTIF(E342:BV342,B342)</f>
        <v>70</v>
      </c>
      <c r="D342" s="338" t="s">
        <v>971</v>
      </c>
      <c r="E342" s="890" t="str">
        <f>IF(E288+E281=0,"○",IF(NOT(E294="○"),E294,IF(NOT(E328="○"),E328,IF(NOT(E330="○"),E330,IF(NOT(E331="○"),E331,IF(NOT(E332="○"),E332,IF(NOT(E333="○"),E333,IF(NOT(E334="○"),E334,IF(NOT(E335="○"),E335,IF(NOT(E336="○"),E336,IF(NOT(E337="○"),E337,IF(NOT(E338="○"),E338,IF(NOT(E339="○"),E339,IF(NOT(E340="○"),E340,"○"))))))))))))))</f>
        <v>○</v>
      </c>
      <c r="F342" s="890" t="str">
        <f t="shared" ref="F342:BQ342" si="467">IF(F288+F281=0,"○",IF(NOT(F294="○"),F294,IF(NOT(F328="○"),F328,IF(NOT(F330="○"),F330,IF(NOT(F331="○"),F331,IF(NOT(F332="○"),F332,IF(NOT(F333="○"),F333,IF(NOT(F334="○"),F334,IF(NOT(F335="○"),F335,IF(NOT(F336="○"),F336,IF(NOT(F337="○"),F337,IF(NOT(F338="○"),F338,IF(NOT(F339="○"),F339,IF(NOT(F340="○"),F340,"○"))))))))))))))</f>
        <v>○</v>
      </c>
      <c r="G342" s="890" t="str">
        <f t="shared" si="467"/>
        <v>○</v>
      </c>
      <c r="H342" s="890" t="str">
        <f t="shared" si="467"/>
        <v>○</v>
      </c>
      <c r="I342" s="890" t="str">
        <f t="shared" si="467"/>
        <v>○</v>
      </c>
      <c r="J342" s="890" t="str">
        <f t="shared" si="467"/>
        <v>○</v>
      </c>
      <c r="K342" s="890" t="str">
        <f t="shared" si="467"/>
        <v>○</v>
      </c>
      <c r="L342" s="890" t="str">
        <f t="shared" si="467"/>
        <v>○</v>
      </c>
      <c r="M342" s="890" t="str">
        <f t="shared" si="467"/>
        <v>○</v>
      </c>
      <c r="N342" s="890" t="str">
        <f t="shared" si="467"/>
        <v>○</v>
      </c>
      <c r="O342" s="890" t="str">
        <f t="shared" si="467"/>
        <v>○</v>
      </c>
      <c r="P342" s="890" t="str">
        <f t="shared" si="467"/>
        <v>○</v>
      </c>
      <c r="Q342" s="890" t="str">
        <f t="shared" si="467"/>
        <v>○</v>
      </c>
      <c r="R342" s="890" t="str">
        <f t="shared" si="467"/>
        <v>○</v>
      </c>
      <c r="S342" s="890" t="str">
        <f t="shared" si="467"/>
        <v>○</v>
      </c>
      <c r="T342" s="890" t="str">
        <f t="shared" si="467"/>
        <v>○</v>
      </c>
      <c r="U342" s="890" t="str">
        <f t="shared" si="467"/>
        <v>○</v>
      </c>
      <c r="V342" s="890" t="str">
        <f t="shared" si="467"/>
        <v>○</v>
      </c>
      <c r="W342" s="890" t="str">
        <f t="shared" si="467"/>
        <v>○</v>
      </c>
      <c r="X342" s="890" t="str">
        <f t="shared" si="467"/>
        <v>○</v>
      </c>
      <c r="Y342" s="890" t="str">
        <f t="shared" si="467"/>
        <v>○</v>
      </c>
      <c r="Z342" s="890" t="str">
        <f t="shared" si="467"/>
        <v>○</v>
      </c>
      <c r="AA342" s="890" t="str">
        <f t="shared" si="467"/>
        <v>○</v>
      </c>
      <c r="AB342" s="890" t="str">
        <f t="shared" si="467"/>
        <v>○</v>
      </c>
      <c r="AC342" s="890" t="str">
        <f t="shared" si="467"/>
        <v>○</v>
      </c>
      <c r="AD342" s="890" t="str">
        <f t="shared" si="467"/>
        <v>○</v>
      </c>
      <c r="AE342" s="890" t="str">
        <f t="shared" si="467"/>
        <v>○</v>
      </c>
      <c r="AF342" s="890" t="str">
        <f t="shared" si="467"/>
        <v>○</v>
      </c>
      <c r="AG342" s="890" t="str">
        <f t="shared" si="467"/>
        <v>○</v>
      </c>
      <c r="AH342" s="890" t="str">
        <f t="shared" si="467"/>
        <v>○</v>
      </c>
      <c r="AI342" s="890" t="str">
        <f t="shared" si="467"/>
        <v>○</v>
      </c>
      <c r="AJ342" s="890" t="str">
        <f t="shared" si="467"/>
        <v>○</v>
      </c>
      <c r="AK342" s="890" t="str">
        <f t="shared" si="467"/>
        <v>○</v>
      </c>
      <c r="AL342" s="890" t="str">
        <f t="shared" si="467"/>
        <v>○</v>
      </c>
      <c r="AM342" s="890" t="str">
        <f t="shared" si="467"/>
        <v>○</v>
      </c>
      <c r="AN342" s="890" t="str">
        <f t="shared" si="467"/>
        <v>○</v>
      </c>
      <c r="AO342" s="890" t="str">
        <f t="shared" si="467"/>
        <v>○</v>
      </c>
      <c r="AP342" s="890" t="str">
        <f t="shared" si="467"/>
        <v>○</v>
      </c>
      <c r="AQ342" s="890" t="str">
        <f t="shared" si="467"/>
        <v>○</v>
      </c>
      <c r="AR342" s="890" t="str">
        <f t="shared" si="467"/>
        <v>○</v>
      </c>
      <c r="AS342" s="890" t="str">
        <f t="shared" si="467"/>
        <v>○</v>
      </c>
      <c r="AT342" s="890" t="str">
        <f t="shared" si="467"/>
        <v>○</v>
      </c>
      <c r="AU342" s="890" t="str">
        <f t="shared" si="467"/>
        <v>○</v>
      </c>
      <c r="AV342" s="890" t="str">
        <f t="shared" si="467"/>
        <v>○</v>
      </c>
      <c r="AW342" s="890" t="str">
        <f t="shared" si="467"/>
        <v>○</v>
      </c>
      <c r="AX342" s="890" t="str">
        <f t="shared" si="467"/>
        <v>○</v>
      </c>
      <c r="AY342" s="890" t="str">
        <f t="shared" si="467"/>
        <v>○</v>
      </c>
      <c r="AZ342" s="890" t="str">
        <f t="shared" si="467"/>
        <v>○</v>
      </c>
      <c r="BA342" s="890" t="str">
        <f t="shared" si="467"/>
        <v>○</v>
      </c>
      <c r="BB342" s="890" t="str">
        <f t="shared" si="467"/>
        <v>○</v>
      </c>
      <c r="BC342" s="890" t="str">
        <f t="shared" si="467"/>
        <v>○</v>
      </c>
      <c r="BD342" s="890" t="str">
        <f t="shared" si="467"/>
        <v>○</v>
      </c>
      <c r="BE342" s="890" t="str">
        <f t="shared" si="467"/>
        <v>○</v>
      </c>
      <c r="BF342" s="890" t="str">
        <f t="shared" si="467"/>
        <v>○</v>
      </c>
      <c r="BG342" s="890" t="str">
        <f t="shared" si="467"/>
        <v>○</v>
      </c>
      <c r="BH342" s="890" t="str">
        <f t="shared" si="467"/>
        <v>○</v>
      </c>
      <c r="BI342" s="890" t="str">
        <f t="shared" si="467"/>
        <v>○</v>
      </c>
      <c r="BJ342" s="890" t="str">
        <f t="shared" si="467"/>
        <v>○</v>
      </c>
      <c r="BK342" s="890" t="str">
        <f t="shared" si="467"/>
        <v>○</v>
      </c>
      <c r="BL342" s="890" t="str">
        <f t="shared" si="467"/>
        <v>○</v>
      </c>
      <c r="BM342" s="890" t="str">
        <f t="shared" si="467"/>
        <v>○</v>
      </c>
      <c r="BN342" s="890" t="str">
        <f t="shared" si="467"/>
        <v>○</v>
      </c>
      <c r="BO342" s="890" t="str">
        <f t="shared" si="467"/>
        <v>○</v>
      </c>
      <c r="BP342" s="890" t="str">
        <f t="shared" si="467"/>
        <v>○</v>
      </c>
      <c r="BQ342" s="890" t="str">
        <f t="shared" si="467"/>
        <v>○</v>
      </c>
      <c r="BR342" s="890" t="str">
        <f>IF(BR288+BR281=0,"○",IF(NOT(BR294="○"),BR294,IF(NOT(BR328="○"),BR328,IF(NOT(BR330="○"),BR330,IF(NOT(BR331="○"),BR331,IF(NOT(BR332="○"),BR332,IF(NOT(BR333="○"),BR333,IF(NOT(BR334="○"),BR334,IF(NOT(BR335="○"),BR335,IF(NOT(BR336="○"),BR336,IF(NOT(BR337="○"),BR337,IF(NOT(BR338="○"),BR338,IF(NOT(BR339="○"),BR339,IF(NOT(BR340="○"),BR340,"○"))))))))))))))</f>
        <v>○</v>
      </c>
      <c r="BS342" s="890" t="str">
        <f>IF(BS288+BS281=0,"○",IF(NOT(BS294="○"),BS294,IF(NOT(BS328="○"),BS328,IF(NOT(BS330="○"),BS330,IF(NOT(BS331="○"),BS331,IF(NOT(BS332="○"),BS332,IF(NOT(BS333="○"),BS333,IF(NOT(BS334="○"),BS334,IF(NOT(BS335="○"),BS335,IF(NOT(BS336="○"),BS336,IF(NOT(BS337="○"),BS337,IF(NOT(BS338="○"),BS338,IF(NOT(BS339="○"),BS339,IF(NOT(BS340="○"),BS340,"○"))))))))))))))</f>
        <v>○</v>
      </c>
      <c r="BT342" s="890" t="str">
        <f>IF(BT288+BT281=0,"○",IF(NOT(BT294="○"),BT294,IF(NOT(BT328="○"),BT328,IF(NOT(BT330="○"),BT330,IF(NOT(BT331="○"),BT331,IF(NOT(BT332="○"),BT332,IF(NOT(BT333="○"),BT333,IF(NOT(BT334="○"),BT334,IF(NOT(BT335="○"),BT335,IF(NOT(BT336="○"),BT336,IF(NOT(BT337="○"),BT337,IF(NOT(BT338="○"),BT338,IF(NOT(BT339="○"),BT339,IF(NOT(BT340="○"),BT340,"○"))))))))))))))</f>
        <v>○</v>
      </c>
      <c r="BU342" s="890" t="str">
        <f>IF(BU288+BU281=0,"○",IF(NOT(BU294="○"),BU294,IF(NOT(BU328="○"),BU328,IF(NOT(BU330="○"),BU330,IF(NOT(BU331="○"),BU331,IF(NOT(BU332="○"),BU332,IF(NOT(BU333="○"),BU333,IF(NOT(BU334="○"),BU334,IF(NOT(BU335="○"),BU335,IF(NOT(BU336="○"),BU336,IF(NOT(BU337="○"),BU337,IF(NOT(BU338="○"),BU338,IF(NOT(BU339="○"),BU339,IF(NOT(BU340="○"),BU340,"○"))))))))))))))</f>
        <v>○</v>
      </c>
      <c r="BV342" s="890" t="str">
        <f>IF(BV288+BV281=0,"○",IF(NOT(BV294="○"),BV294,IF(NOT(BV328="○"),BV328,IF(NOT(BV330="○"),BV330,IF(NOT(BV331="○"),BV331,IF(NOT(BV332="○"),BV332,IF(NOT(BV333="○"),BV333,IF(NOT(BV334="○"),BV334,IF(NOT(BV335="○"),BV335,IF(NOT(BV336="○"),BV336,IF(NOT(BV337="○"),BV337,IF(NOT(BV338="○"),BV338,IF(NOT(BV339="○"),BV339,IF(NOT(BV340="○"),BV340,"○"))))))))))))))</f>
        <v>○</v>
      </c>
    </row>
    <row r="343" spans="2:74" collapsed="1"/>
  </sheetData>
  <sheetProtection algorithmName="SHA-512" hashValue="1/6H/AZVOYjdF7H2GosqTk66Q7/iimOfE+0YUEGlmh+C/yntjjh8+WzQ3LY2H8328P0f0LOSx5BRNAAoOhACTw==" saltValue="7CrAvZkVx0UO1HRKLOk6GA==" spinCount="100000" sheet="1" formatCells="0"/>
  <dataConsolidate/>
  <mergeCells count="26">
    <mergeCell ref="CF239:CF240"/>
    <mergeCell ref="CG239:CG240"/>
    <mergeCell ref="B218:D218"/>
    <mergeCell ref="CA239:CA240"/>
    <mergeCell ref="CB239:CB240"/>
    <mergeCell ref="CC239:CC240"/>
    <mergeCell ref="CD239:CD240"/>
    <mergeCell ref="CE239:CE240"/>
    <mergeCell ref="B216:C216"/>
    <mergeCell ref="C45:D45"/>
    <mergeCell ref="C54:D54"/>
    <mergeCell ref="C63:D63"/>
    <mergeCell ref="B186:D186"/>
    <mergeCell ref="B187:D187"/>
    <mergeCell ref="B188:D188"/>
    <mergeCell ref="B197:B200"/>
    <mergeCell ref="B201:B204"/>
    <mergeCell ref="B205:C205"/>
    <mergeCell ref="B208:B211"/>
    <mergeCell ref="B212:B215"/>
    <mergeCell ref="C64:D64"/>
    <mergeCell ref="C44:D44"/>
    <mergeCell ref="C4:D4"/>
    <mergeCell ref="C18:C30"/>
    <mergeCell ref="B40:D40"/>
    <mergeCell ref="C43:D43"/>
  </mergeCells>
  <phoneticPr fontId="15"/>
  <conditionalFormatting sqref="E4:BV4">
    <cfRule type="cellIs" dxfId="108" priority="181" operator="notEqual">
      <formula>"○"</formula>
    </cfRule>
  </conditionalFormatting>
  <conditionalFormatting sqref="E9:BV9 E11:BV11 E13:BV13">
    <cfRule type="cellIs" dxfId="107" priority="14" operator="equal">
      <formula>"-"</formula>
    </cfRule>
  </conditionalFormatting>
  <conditionalFormatting sqref="E17:BV18">
    <cfRule type="expression" dxfId="106" priority="4">
      <formula>E$18=0</formula>
    </cfRule>
  </conditionalFormatting>
  <conditionalFormatting sqref="E19:BV30 E8:BV11 E13:BV13 E15:BV15">
    <cfRule type="containsBlanks" dxfId="105" priority="15">
      <formula>LEN(TRIM(E8))=0</formula>
    </cfRule>
  </conditionalFormatting>
  <conditionalFormatting sqref="E19:BV30">
    <cfRule type="expression" dxfId="104" priority="2">
      <formula>E$18&lt;&gt;0</formula>
    </cfRule>
  </conditionalFormatting>
  <conditionalFormatting sqref="E31:BV31">
    <cfRule type="expression" dxfId="103" priority="33">
      <formula>E13="2.コージェネレーション"</formula>
    </cfRule>
    <cfRule type="expression" dxfId="102" priority="32">
      <formula>AND(E13="2.コージェネレーション",OR(E31&gt;0))</formula>
    </cfRule>
  </conditionalFormatting>
  <conditionalFormatting sqref="E36:BV36">
    <cfRule type="expression" dxfId="101" priority="24">
      <formula>AND(E35&gt;0,E36="")</formula>
    </cfRule>
  </conditionalFormatting>
  <conditionalFormatting sqref="E40:BV40">
    <cfRule type="cellIs" dxfId="100" priority="25" operator="equal">
      <formula>"-"</formula>
    </cfRule>
    <cfRule type="containsBlanks" dxfId="99" priority="31">
      <formula>LEN(TRIM(E40))=0</formula>
    </cfRule>
  </conditionalFormatting>
  <conditionalFormatting sqref="E41:BV41">
    <cfRule type="expression" dxfId="98" priority="30">
      <formula>E40="1.バイオマス対象電源"</formula>
    </cfRule>
    <cfRule type="expression" dxfId="97" priority="29">
      <formula>AND(E40="1.バイオマス対象電源",OR(E41="1.FIT対象電源",E41="2.FIT非対象電源"))</formula>
    </cfRule>
  </conditionalFormatting>
  <conditionalFormatting sqref="E42:BV42">
    <cfRule type="expression" dxfId="96" priority="55">
      <formula>AND(E40="1.バイオマス対象電源",E$42)</formula>
    </cfRule>
    <cfRule type="expression" dxfId="95" priority="54">
      <formula>AND(E$40="1.バイオマス対象電源",E$42&lt;&gt;"")</formula>
    </cfRule>
  </conditionalFormatting>
  <conditionalFormatting sqref="E48:BV48 E118:BV118 E128:BV128 E138:BV138 E148:BV148">
    <cfRule type="expression" dxfId="94" priority="188">
      <formula>AND(NOT(OR(E46="-",E46="")),E48="")</formula>
    </cfRule>
  </conditionalFormatting>
  <conditionalFormatting sqref="E51:BV51">
    <cfRule type="expression" dxfId="93" priority="182">
      <formula>E46="その他"</formula>
    </cfRule>
  </conditionalFormatting>
  <conditionalFormatting sqref="E57:BV57">
    <cfRule type="expression" dxfId="92" priority="179">
      <formula>AND(NOT(OR(E55="-",E55="")),E57="")</formula>
    </cfRule>
  </conditionalFormatting>
  <conditionalFormatting sqref="E60:BV60">
    <cfRule type="expression" dxfId="91" priority="1">
      <formula>E55="その他"</formula>
    </cfRule>
  </conditionalFormatting>
  <conditionalFormatting sqref="E65:BV65">
    <cfRule type="expression" dxfId="90" priority="11">
      <formula>AND(NOT(OR(#REF!="-",#REF!="")),E65="")</formula>
    </cfRule>
  </conditionalFormatting>
  <conditionalFormatting sqref="E66:BV69 E72:BV72">
    <cfRule type="expression" dxfId="89" priority="5">
      <formula>AND(E$65&lt;&gt;"-",E66="")</formula>
    </cfRule>
  </conditionalFormatting>
  <conditionalFormatting sqref="E78:BV78">
    <cfRule type="expression" dxfId="88" priority="187">
      <formula>AND(NOT(OR(E76="-",E76="")),E78="")</formula>
    </cfRule>
  </conditionalFormatting>
  <conditionalFormatting sqref="E82:BV82">
    <cfRule type="beginsWith" dxfId="87" priority="23" operator="beginsWith" text="東京都環境局">
      <formula>LEFT(E82,LEN("東京都環境局"))="東京都環境局"</formula>
    </cfRule>
  </conditionalFormatting>
  <conditionalFormatting sqref="E88:BV88">
    <cfRule type="expression" dxfId="86" priority="177">
      <formula>AND(NOT(OR(E86="-",E86="")),E88="")</formula>
    </cfRule>
  </conditionalFormatting>
  <conditionalFormatting sqref="E92:BV92">
    <cfRule type="beginsWith" dxfId="85" priority="22" operator="beginsWith" text="東京都環境局">
      <formula>LEFT(E92,LEN("東京都環境局"))="東京都環境局"</formula>
    </cfRule>
  </conditionalFormatting>
  <conditionalFormatting sqref="E98:BV98">
    <cfRule type="expression" dxfId="84" priority="176">
      <formula>AND(NOT(OR(E96="-",E96="")),E98="")</formula>
    </cfRule>
  </conditionalFormatting>
  <conditionalFormatting sqref="E102:BV102">
    <cfRule type="beginsWith" dxfId="83" priority="21" operator="beginsWith" text="東京都環境局">
      <formula>LEFT(E102,LEN("東京都環境局"))="東京都環境局"</formula>
    </cfRule>
  </conditionalFormatting>
  <conditionalFormatting sqref="E108:BV108">
    <cfRule type="expression" dxfId="82" priority="53">
      <formula>AND(NOT(OR(E106="-",E106="")),E108="")</formula>
    </cfRule>
  </conditionalFormatting>
  <conditionalFormatting sqref="E112:BV112">
    <cfRule type="beginsWith" dxfId="81" priority="20" operator="beginsWith" text="東京都環境局">
      <formula>LEFT(E112,LEN("東京都環境局"))="東京都環境局"</formula>
    </cfRule>
  </conditionalFormatting>
  <conditionalFormatting sqref="E122:BV122">
    <cfRule type="beginsWith" dxfId="80" priority="19" operator="beginsWith" text="東京都環境局">
      <formula>LEFT(E122,LEN("東京都環境局"))="東京都環境局"</formula>
    </cfRule>
  </conditionalFormatting>
  <conditionalFormatting sqref="E132:BV132">
    <cfRule type="beginsWith" dxfId="79" priority="18" operator="beginsWith" text="東京都環境局">
      <formula>LEFT(E132,LEN("東京都環境局"))="東京都環境局"</formula>
    </cfRule>
  </conditionalFormatting>
  <conditionalFormatting sqref="E142:BV142">
    <cfRule type="beginsWith" dxfId="78" priority="17" operator="beginsWith" text="東京都環境局">
      <formula>LEFT(E142,LEN("東京都環境局"))="東京都環境局"</formula>
    </cfRule>
  </conditionalFormatting>
  <conditionalFormatting sqref="E152:BV152">
    <cfRule type="beginsWith" dxfId="77" priority="16" operator="beginsWith" text="東京都環境局">
      <formula>LEFT(E152,LEN("東京都環境局"))="東京都環境局"</formula>
    </cfRule>
  </conditionalFormatting>
  <conditionalFormatting sqref="E155:BV155">
    <cfRule type="notContainsBlanks" dxfId="76" priority="12">
      <formula>LEN(TRIM(E155))&gt;0</formula>
    </cfRule>
  </conditionalFormatting>
  <conditionalFormatting sqref="E31:BW31">
    <cfRule type="expression" dxfId="75" priority="42" stopIfTrue="1">
      <formula>LEFT(E13,1)="2"</formula>
    </cfRule>
  </conditionalFormatting>
  <conditionalFormatting sqref="E43:BW44">
    <cfRule type="expression" dxfId="74" priority="43" stopIfTrue="1">
      <formula>LEFT(E42,1)="2"</formula>
    </cfRule>
  </conditionalFormatting>
  <dataValidations count="10">
    <dataValidation type="list" allowBlank="1" showInputMessage="1" showErrorMessage="1" sqref="E41:BV41" xr:uid="{00000000-0002-0000-0A00-000000000000}">
      <formula1>"-,1.FIT対象電源,2.FIT非対象電源"</formula1>
    </dataValidation>
    <dataValidation type="list" allowBlank="1" showInputMessage="1" showErrorMessage="1" sqref="E13:BV13" xr:uid="{00000000-0002-0000-0A00-000001000000}">
      <formula1>$BY$247:$BY$249</formula1>
    </dataValidation>
    <dataValidation type="list" allowBlank="1" showInputMessage="1" showErrorMessage="1" sqref="E40:BV40" xr:uid="{00000000-0002-0000-0A00-000002000000}">
      <formula1>$BY$257:$BY$259</formula1>
    </dataValidation>
    <dataValidation type="list" allowBlank="1" showInputMessage="1" showErrorMessage="1" sqref="E11:BV11" xr:uid="{00000000-0002-0000-0A00-000005000000}">
      <formula1>$BY$240:$BY$243</formula1>
    </dataValidation>
    <dataValidation type="decimal" operator="greaterThanOrEqual" allowBlank="1" showInputMessage="1" showErrorMessage="1" error="正の値で入力してください。" sqref="E88:BV88 E48:BV48 E57:BV57 E78:BV78 E98:BV98 E108:BV108 E118:BV118 E128:BV128 E138:BV138 E148:BV148 E42:BV42 E35:BV35 E12:BV12 I22:BV23 H22 E17:BV21 E24:BV31 E22:G23 E15:BV15" xr:uid="{00000000-0002-0000-0A00-000007000000}">
      <formula1>0</formula1>
    </dataValidation>
    <dataValidation type="list" allowBlank="1" showInputMessage="1" showErrorMessage="1" sqref="E9:BV9" xr:uid="{00000000-0002-0000-0A00-000008000000}">
      <formula1>$BY$262:$BY$265</formula1>
    </dataValidation>
    <dataValidation type="list" allowBlank="1" showInputMessage="1" showErrorMessage="1" sqref="E14:BV14" xr:uid="{FF04C34D-78A6-4E9D-ACDC-7A6456FE6E4A}">
      <formula1>$BY$235:$BY$236</formula1>
    </dataValidation>
    <dataValidation type="list" allowBlank="1" showInputMessage="1" showErrorMessage="1" sqref="E76:BV76 E86:BV86 E96:BV96 E106:BV106 E116:BV116 E126:BV126 E136:BV136 E146:BV146" xr:uid="{F18E6540-5A18-432F-AB5F-537DD3D9AAC1}">
      <formula1>$CB$241:$CB$270</formula1>
    </dataValidation>
    <dataValidation type="list" allowBlank="1" showInputMessage="1" showErrorMessage="1" sqref="E69:BV69" xr:uid="{B9880004-CFD1-411A-84FA-62D1219CC353}">
      <formula1>$CB$235:$CB$236</formula1>
    </dataValidation>
    <dataValidation type="list" allowBlank="1" showInputMessage="1" showErrorMessage="1" sqref="E46:BV46 E55:BV55" xr:uid="{B6369DA8-2033-4105-9999-E09A2C7475AD}">
      <formula1>$CB$277:$CB$280</formula1>
    </dataValidation>
  </dataValidations>
  <pageMargins left="0.39370078740157483" right="0.39370078740157483" top="0.39370078740157483" bottom="0.39370078740157483" header="0.39370078740157483" footer="0.39370078740157483"/>
  <pageSetup paperSize="8" scale="51" fitToWidth="0" orientation="portrait" r:id="rId1"/>
  <headerFooter alignWithMargins="0"/>
  <ignoredErrors>
    <ignoredError sqref="E77:BV77 E85:BV85 G82:BV82 E79:BV79 J78:BV78 F80:BV81 E87:BV87 E75:BV75 E97:BV103 F48:BU48 G21:BV21 I19:BV19 E89:BV93 F88:BV88 E59:BV59 F57:BV57 F34:BV34 G33:BV33 I31:BV31 E36:BV36 J35:BV35 F83:BV83 I42:BI42 J40:BG40 F17:BV17 K18 F45:BV45 I41:BI41 E95:BV95 E105:BV105 F61:BV61 G32:BV32 N18:BV18 F24:BV30 F23:G23 I23:BV23 G22 I22:BV22 E54:BV54 G20:BV20 BL40:BU40 BK41:BU41 BK42:BU42 BI40 E50:BV50 E52:BV52"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tabColor rgb="FF006600"/>
    <pageSetUpPr fitToPage="1"/>
  </sheetPr>
  <dimension ref="A1:DD149"/>
  <sheetViews>
    <sheetView workbookViewId="0"/>
  </sheetViews>
  <sheetFormatPr defaultColWidth="9" defaultRowHeight="13.5" outlineLevelRow="1" outlineLevelCol="1"/>
  <cols>
    <col min="1" max="1" width="23.25" style="440" customWidth="1"/>
    <col min="2" max="2" width="13.125" style="338" customWidth="1"/>
    <col min="3" max="3" width="15.125" style="338" customWidth="1"/>
    <col min="4" max="72" width="15.125" customWidth="1"/>
    <col min="73" max="73" width="2.375" customWidth="1"/>
    <col min="74" max="74" width="37.25" customWidth="1"/>
    <col min="76" max="84" width="9" hidden="1" customWidth="1" outlineLevel="1"/>
    <col min="85" max="85" width="9" hidden="1" customWidth="1" outlineLevel="1" collapsed="1"/>
    <col min="86" max="107" width="9" hidden="1" customWidth="1" outlineLevel="1"/>
    <col min="108" max="108" width="9" collapsed="1"/>
  </cols>
  <sheetData>
    <row r="1" spans="1:107" s="17" customFormat="1">
      <c r="A1" s="393" t="s">
        <v>1535</v>
      </c>
      <c r="B1" s="158"/>
      <c r="C1" s="158"/>
      <c r="BX1" s="842" t="s">
        <v>3455</v>
      </c>
      <c r="BY1" s="97"/>
    </row>
    <row r="2" spans="1:107" ht="13.5" customHeight="1">
      <c r="A2" s="17" t="str">
        <f>"表４－２　火力発電所の燃料種ごとの使用量の把握が困難な場合のCO2排出量の算定表（"&amp;シート①!E8&amp;"）"</f>
        <v>表４－２　火力発電所の燃料種ごとの使用量の把握が困難な場合のCO2排出量の算定表（-）</v>
      </c>
      <c r="B2" s="158"/>
      <c r="C2" s="158"/>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
      <c r="BV2" s="1"/>
      <c r="BW2" s="1"/>
      <c r="BX2" s="1285" t="s">
        <v>46</v>
      </c>
      <c r="BY2" s="1285" t="s">
        <v>15</v>
      </c>
      <c r="BZ2" s="1285" t="s">
        <v>2</v>
      </c>
      <c r="CA2" s="1312" t="s">
        <v>16</v>
      </c>
      <c r="CB2" s="1312" t="s">
        <v>17</v>
      </c>
      <c r="CC2" s="1312" t="s">
        <v>86</v>
      </c>
      <c r="CD2" s="546"/>
    </row>
    <row r="3" spans="1:107" ht="14.25" thickBot="1">
      <c r="A3" s="17" t="s">
        <v>238</v>
      </c>
      <c r="B3" s="158"/>
      <c r="C3" s="158"/>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
      <c r="BV3" s="1"/>
      <c r="BW3" s="1"/>
      <c r="BX3" s="1313"/>
      <c r="BY3" s="1313"/>
      <c r="BZ3" s="1313"/>
      <c r="CA3" s="1315"/>
      <c r="CB3" s="1315"/>
      <c r="CC3" s="1313"/>
      <c r="CD3" s="448"/>
    </row>
    <row r="4" spans="1:107" ht="14.25" thickTop="1">
      <c r="A4" s="17"/>
      <c r="B4" s="17"/>
      <c r="C4" s="434"/>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X4" s="538">
        <v>0</v>
      </c>
      <c r="BY4" s="539" t="s">
        <v>82</v>
      </c>
      <c r="BZ4" s="538"/>
      <c r="CA4" s="540"/>
      <c r="CB4" s="538"/>
      <c r="CC4" s="540" t="s">
        <v>82</v>
      </c>
      <c r="CD4" s="402"/>
    </row>
    <row r="5" spans="1:107">
      <c r="A5" s="17"/>
      <c r="B5" s="17"/>
      <c r="C5" s="434"/>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X5" s="538">
        <f>係数表!$B24</f>
        <v>1</v>
      </c>
      <c r="BY5" s="539" t="str">
        <f>係数表!C24</f>
        <v>輸入原料炭</v>
      </c>
      <c r="BZ5" s="539" t="str">
        <f>係数表!D24</f>
        <v>t</v>
      </c>
      <c r="CA5" s="839">
        <f>係数表!$J24</f>
        <v>28.7</v>
      </c>
      <c r="CB5" s="538" t="str">
        <f>CONCATENATE("GJ/",BZ5)</f>
        <v>GJ/t</v>
      </c>
      <c r="CC5" s="540">
        <f>係数表!$H24</f>
        <v>9.0200000000000002E-2</v>
      </c>
      <c r="CD5" s="402"/>
      <c r="CF5">
        <v>10</v>
      </c>
      <c r="CG5">
        <v>14</v>
      </c>
      <c r="CH5">
        <v>12</v>
      </c>
      <c r="CK5">
        <v>26</v>
      </c>
      <c r="CL5">
        <v>32</v>
      </c>
      <c r="CM5">
        <v>28</v>
      </c>
      <c r="CN5">
        <v>30</v>
      </c>
      <c r="CQ5">
        <v>45</v>
      </c>
      <c r="CR5">
        <v>49</v>
      </c>
      <c r="CS5">
        <v>47</v>
      </c>
      <c r="CV5">
        <v>61</v>
      </c>
      <c r="CW5">
        <v>67</v>
      </c>
      <c r="CX5">
        <v>63</v>
      </c>
      <c r="DA5">
        <v>79</v>
      </c>
      <c r="DB5">
        <v>82</v>
      </c>
      <c r="DC5">
        <v>80</v>
      </c>
    </row>
    <row r="6" spans="1:107">
      <c r="A6" s="17"/>
      <c r="B6" s="17"/>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X6" s="538">
        <f>係数表!$B25</f>
        <v>2</v>
      </c>
      <c r="BY6" s="539" t="str">
        <f>係数表!$C25</f>
        <v>コークス用原料炭</v>
      </c>
      <c r="BZ6" s="539" t="str">
        <f>係数表!D25</f>
        <v>t</v>
      </c>
      <c r="CA6" s="839">
        <f>係数表!$J25</f>
        <v>28.9</v>
      </c>
      <c r="CB6" s="538" t="str">
        <f t="shared" ref="CB6:CB33" si="0">CONCATENATE("GJ/",BZ6)</f>
        <v>GJ/t</v>
      </c>
      <c r="CC6" s="540">
        <f>係数表!$H25</f>
        <v>8.9833333333333334E-2</v>
      </c>
      <c r="CD6" s="402"/>
      <c r="CE6" t="s">
        <v>686</v>
      </c>
      <c r="CJ6" t="s">
        <v>865</v>
      </c>
      <c r="CP6" t="s">
        <v>866</v>
      </c>
      <c r="CU6" t="s">
        <v>867</v>
      </c>
      <c r="CZ6" t="s">
        <v>868</v>
      </c>
    </row>
    <row r="7" spans="1:107">
      <c r="A7" s="17" t="s">
        <v>137</v>
      </c>
      <c r="B7" s="158"/>
      <c r="C7" s="158"/>
      <c r="D7" s="17"/>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
      <c r="BV7" s="1"/>
      <c r="BW7" s="1"/>
      <c r="BX7" s="538">
        <f>係数表!$B26</f>
        <v>3</v>
      </c>
      <c r="BY7" s="539" t="str">
        <f>係数表!$C26</f>
        <v>吹込用原料炭</v>
      </c>
      <c r="BZ7" s="539" t="str">
        <f>係数表!D26</f>
        <v>t</v>
      </c>
      <c r="CA7" s="839">
        <f>係数表!$J26</f>
        <v>28.3</v>
      </c>
      <c r="CB7" s="538" t="str">
        <f t="shared" si="0"/>
        <v>GJ/t</v>
      </c>
      <c r="CC7" s="540">
        <f>係数表!$H26</f>
        <v>9.2033333333333342E-2</v>
      </c>
      <c r="CD7" s="402"/>
      <c r="CE7" t="s">
        <v>687</v>
      </c>
      <c r="CF7" t="s">
        <v>688</v>
      </c>
      <c r="CG7" t="s">
        <v>410</v>
      </c>
      <c r="CH7" t="s">
        <v>982</v>
      </c>
      <c r="CJ7" t="s">
        <v>687</v>
      </c>
      <c r="CK7" t="s">
        <v>688</v>
      </c>
      <c r="CL7" t="s">
        <v>410</v>
      </c>
      <c r="CM7" t="s">
        <v>983</v>
      </c>
      <c r="CN7" t="s">
        <v>982</v>
      </c>
      <c r="CP7" t="s">
        <v>687</v>
      </c>
      <c r="CQ7" t="s">
        <v>688</v>
      </c>
      <c r="CR7" t="s">
        <v>410</v>
      </c>
      <c r="CS7" t="s">
        <v>982</v>
      </c>
      <c r="CU7" t="s">
        <v>687</v>
      </c>
      <c r="CV7" t="s">
        <v>688</v>
      </c>
      <c r="CW7" t="s">
        <v>410</v>
      </c>
      <c r="CX7" t="s">
        <v>983</v>
      </c>
      <c r="CZ7" t="s">
        <v>687</v>
      </c>
      <c r="DA7" t="s">
        <v>688</v>
      </c>
      <c r="DB7" t="s">
        <v>410</v>
      </c>
      <c r="DC7" t="s">
        <v>983</v>
      </c>
    </row>
    <row r="8" spans="1:107">
      <c r="A8" s="454" t="s">
        <v>1</v>
      </c>
      <c r="B8" s="455" t="s">
        <v>4</v>
      </c>
      <c r="C8" s="396">
        <v>1</v>
      </c>
      <c r="D8" s="396">
        <v>2</v>
      </c>
      <c r="E8" s="396">
        <v>3</v>
      </c>
      <c r="F8" s="396">
        <v>4</v>
      </c>
      <c r="G8" s="396">
        <v>5</v>
      </c>
      <c r="H8" s="396">
        <v>6</v>
      </c>
      <c r="I8" s="396">
        <v>7</v>
      </c>
      <c r="J8" s="396">
        <v>8</v>
      </c>
      <c r="K8" s="396">
        <v>9</v>
      </c>
      <c r="L8" s="396">
        <v>10</v>
      </c>
      <c r="M8" s="396">
        <v>11</v>
      </c>
      <c r="N8" s="396">
        <v>12</v>
      </c>
      <c r="O8" s="396">
        <v>13</v>
      </c>
      <c r="P8" s="396">
        <v>14</v>
      </c>
      <c r="Q8" s="396">
        <v>15</v>
      </c>
      <c r="R8" s="396">
        <v>16</v>
      </c>
      <c r="S8" s="396">
        <v>17</v>
      </c>
      <c r="T8" s="396">
        <v>18</v>
      </c>
      <c r="U8" s="396">
        <v>19</v>
      </c>
      <c r="V8" s="396">
        <v>20</v>
      </c>
      <c r="W8" s="396">
        <v>21</v>
      </c>
      <c r="X8" s="396">
        <v>22</v>
      </c>
      <c r="Y8" s="396">
        <v>23</v>
      </c>
      <c r="Z8" s="396">
        <v>24</v>
      </c>
      <c r="AA8" s="396">
        <v>25</v>
      </c>
      <c r="AB8" s="396">
        <v>26</v>
      </c>
      <c r="AC8" s="396">
        <v>27</v>
      </c>
      <c r="AD8" s="396">
        <v>28</v>
      </c>
      <c r="AE8" s="396">
        <v>29</v>
      </c>
      <c r="AF8" s="396">
        <v>30</v>
      </c>
      <c r="AG8" s="396">
        <v>31</v>
      </c>
      <c r="AH8" s="396">
        <v>32</v>
      </c>
      <c r="AI8" s="396">
        <v>33</v>
      </c>
      <c r="AJ8" s="396">
        <v>34</v>
      </c>
      <c r="AK8" s="396">
        <v>35</v>
      </c>
      <c r="AL8" s="396">
        <v>36</v>
      </c>
      <c r="AM8" s="396">
        <v>37</v>
      </c>
      <c r="AN8" s="396">
        <v>38</v>
      </c>
      <c r="AO8" s="396">
        <v>39</v>
      </c>
      <c r="AP8" s="396">
        <v>40</v>
      </c>
      <c r="AQ8" s="396">
        <v>41</v>
      </c>
      <c r="AR8" s="396">
        <v>42</v>
      </c>
      <c r="AS8" s="396">
        <v>43</v>
      </c>
      <c r="AT8" s="396">
        <v>44</v>
      </c>
      <c r="AU8" s="396">
        <v>45</v>
      </c>
      <c r="AV8" s="396">
        <v>46</v>
      </c>
      <c r="AW8" s="396">
        <v>47</v>
      </c>
      <c r="AX8" s="396">
        <v>48</v>
      </c>
      <c r="AY8" s="396">
        <v>49</v>
      </c>
      <c r="AZ8" s="396">
        <v>50</v>
      </c>
      <c r="BA8" s="396">
        <v>51</v>
      </c>
      <c r="BB8" s="396">
        <v>52</v>
      </c>
      <c r="BC8" s="396">
        <v>53</v>
      </c>
      <c r="BD8" s="396">
        <v>54</v>
      </c>
      <c r="BE8" s="396">
        <v>55</v>
      </c>
      <c r="BF8" s="396">
        <v>56</v>
      </c>
      <c r="BG8" s="396">
        <v>57</v>
      </c>
      <c r="BH8" s="396">
        <v>58</v>
      </c>
      <c r="BI8" s="396">
        <v>59</v>
      </c>
      <c r="BJ8" s="396">
        <v>60</v>
      </c>
      <c r="BK8" s="396">
        <v>61</v>
      </c>
      <c r="BL8" s="396">
        <v>62</v>
      </c>
      <c r="BM8" s="396">
        <v>63</v>
      </c>
      <c r="BN8" s="396">
        <v>64</v>
      </c>
      <c r="BO8" s="396">
        <v>65</v>
      </c>
      <c r="BP8" s="396">
        <v>66</v>
      </c>
      <c r="BQ8" s="396">
        <v>67</v>
      </c>
      <c r="BR8" s="396">
        <v>68</v>
      </c>
      <c r="BS8" s="396">
        <v>69</v>
      </c>
      <c r="BT8" s="396">
        <v>70</v>
      </c>
      <c r="BU8" s="1"/>
      <c r="BV8" s="1"/>
      <c r="BW8" s="1"/>
      <c r="BX8" s="538">
        <f>係数表!$B27</f>
        <v>4</v>
      </c>
      <c r="BY8" s="539" t="str">
        <f>係数表!$C27</f>
        <v>輸入一般炭</v>
      </c>
      <c r="BZ8" s="539" t="str">
        <f>係数表!D27</f>
        <v>t</v>
      </c>
      <c r="CA8" s="839">
        <f>係数表!$J27</f>
        <v>26.1</v>
      </c>
      <c r="CB8" s="538" t="str">
        <f t="shared" si="0"/>
        <v>GJ/t</v>
      </c>
      <c r="CC8" s="540">
        <f>係数表!$H27</f>
        <v>8.9099999999999999E-2</v>
      </c>
      <c r="CD8" s="547" t="s">
        <v>880</v>
      </c>
      <c r="CE8">
        <v>1</v>
      </c>
      <c r="CF8">
        <f ca="1">INDIRECT($CD8&amp;CF$5)</f>
        <v>0</v>
      </c>
      <c r="CG8" s="548" t="str">
        <f ca="1">INDIRECT($CD8&amp;CG$5)</f>
        <v>-</v>
      </c>
      <c r="CH8" s="548">
        <f ca="1">INDIRECT($CD8&amp;CH$5)</f>
        <v>0</v>
      </c>
      <c r="CJ8">
        <v>1</v>
      </c>
      <c r="CK8">
        <f ca="1">INDIRECT($CD8&amp;CK$5)</f>
        <v>0</v>
      </c>
      <c r="CL8" s="548" t="str">
        <f ca="1">INDIRECT($CD8&amp;CL$5)</f>
        <v>-</v>
      </c>
      <c r="CM8" s="548">
        <f t="shared" ref="CM8:CN23" ca="1" si="1">INDIRECT($CD8&amp;CM$5)</f>
        <v>0</v>
      </c>
      <c r="CN8" s="548">
        <f t="shared" ca="1" si="1"/>
        <v>0</v>
      </c>
      <c r="CP8">
        <v>1</v>
      </c>
      <c r="CQ8">
        <f ca="1">INDIRECT($CD8&amp;CQ$5)</f>
        <v>0</v>
      </c>
      <c r="CR8" s="548" t="str">
        <f ca="1">INDIRECT($CD8&amp;CR$5)</f>
        <v>-</v>
      </c>
      <c r="CS8" s="548">
        <f ca="1">INDIRECT($CD8&amp;CS$5)</f>
        <v>0</v>
      </c>
      <c r="CU8">
        <v>1</v>
      </c>
      <c r="CV8">
        <f ca="1">INDIRECT($CD8&amp;CV$5)</f>
        <v>0</v>
      </c>
      <c r="CW8" s="548" t="str">
        <f ca="1">INDIRECT($CD8&amp;CW$5)</f>
        <v>-</v>
      </c>
      <c r="CX8" s="548">
        <f ca="1">INDIRECT($CD8&amp;CX$5)</f>
        <v>0</v>
      </c>
      <c r="CZ8">
        <v>1</v>
      </c>
      <c r="DA8">
        <f ca="1">INDIRECT($CD8&amp;DA$5)</f>
        <v>0</v>
      </c>
      <c r="DB8" s="548" t="str">
        <f ca="1">INDIRECT($CD8&amp;DB$5)</f>
        <v>-</v>
      </c>
      <c r="DC8" s="548">
        <f ca="1">INDIRECT($CD8&amp;DC$5)</f>
        <v>0</v>
      </c>
    </row>
    <row r="9" spans="1:107">
      <c r="A9" s="457" t="s">
        <v>55</v>
      </c>
      <c r="B9" s="455" t="s">
        <v>879</v>
      </c>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1"/>
      <c r="BV9" s="1"/>
      <c r="BW9" s="1"/>
      <c r="BX9" s="538">
        <f>係数表!$B28</f>
        <v>5</v>
      </c>
      <c r="BY9" s="539" t="str">
        <f>係数表!$C28</f>
        <v>国産一般炭</v>
      </c>
      <c r="BZ9" s="539" t="str">
        <f>係数表!D28</f>
        <v>t</v>
      </c>
      <c r="CA9" s="839">
        <f>係数表!$J28</f>
        <v>24.2</v>
      </c>
      <c r="CB9" s="538" t="str">
        <f t="shared" si="0"/>
        <v>GJ/t</v>
      </c>
      <c r="CC9" s="540">
        <f>係数表!$H28</f>
        <v>8.8733333333333331E-2</v>
      </c>
      <c r="CD9" s="547" t="s">
        <v>881</v>
      </c>
      <c r="CE9">
        <v>2</v>
      </c>
      <c r="CF9">
        <f t="shared" ref="CF9:CH26" ca="1" si="2">INDIRECT($CD9&amp;CF$5)</f>
        <v>0</v>
      </c>
      <c r="CG9" s="548" t="str">
        <f t="shared" ca="1" si="2"/>
        <v>-</v>
      </c>
      <c r="CH9" s="548">
        <f t="shared" ca="1" si="2"/>
        <v>0</v>
      </c>
      <c r="CJ9">
        <v>2</v>
      </c>
      <c r="CK9">
        <f t="shared" ref="CK9:CN26" ca="1" si="3">INDIRECT($CD9&amp;CK$5)</f>
        <v>0</v>
      </c>
      <c r="CL9" s="548" t="str">
        <f t="shared" ca="1" si="3"/>
        <v>-</v>
      </c>
      <c r="CM9" s="548">
        <f t="shared" ca="1" si="1"/>
        <v>0</v>
      </c>
      <c r="CN9" s="548">
        <f t="shared" ca="1" si="1"/>
        <v>0</v>
      </c>
      <c r="CP9">
        <v>2</v>
      </c>
      <c r="CQ9">
        <f t="shared" ref="CQ9:CS26" ca="1" si="4">INDIRECT($CD9&amp;CQ$5)</f>
        <v>0</v>
      </c>
      <c r="CR9" s="548" t="str">
        <f t="shared" ca="1" si="4"/>
        <v>-</v>
      </c>
      <c r="CS9" s="548">
        <f t="shared" ca="1" si="4"/>
        <v>0</v>
      </c>
      <c r="CU9">
        <v>2</v>
      </c>
      <c r="CV9">
        <f t="shared" ref="CV9:CX26" ca="1" si="5">INDIRECT($CD9&amp;CV$5)</f>
        <v>0</v>
      </c>
      <c r="CW9" s="548" t="str">
        <f t="shared" ca="1" si="5"/>
        <v>-</v>
      </c>
      <c r="CX9" s="548">
        <f t="shared" ca="1" si="5"/>
        <v>0</v>
      </c>
      <c r="CZ9">
        <v>2</v>
      </c>
      <c r="DA9">
        <f t="shared" ref="DA9:DC26" ca="1" si="6">INDIRECT($CD9&amp;DA$5)</f>
        <v>0</v>
      </c>
      <c r="DB9" s="548" t="str">
        <f t="shared" ca="1" si="6"/>
        <v>-</v>
      </c>
      <c r="DC9" s="548">
        <f t="shared" ca="1" si="6"/>
        <v>0</v>
      </c>
    </row>
    <row r="10" spans="1:107">
      <c r="A10" s="457" t="s">
        <v>266</v>
      </c>
      <c r="B10" s="455"/>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1"/>
      <c r="BV10" s="1"/>
      <c r="BW10" s="1"/>
      <c r="BX10" s="538">
        <f>係数表!$B29</f>
        <v>6</v>
      </c>
      <c r="BY10" s="539" t="str">
        <f>係数表!$C29</f>
        <v>輸入無煙炭</v>
      </c>
      <c r="BZ10" s="539" t="str">
        <f>係数表!D29</f>
        <v>t</v>
      </c>
      <c r="CA10" s="839">
        <f>係数表!$J29</f>
        <v>27.8</v>
      </c>
      <c r="CB10" s="538" t="str">
        <f t="shared" si="0"/>
        <v>GJ/t</v>
      </c>
      <c r="CC10" s="540">
        <f>係数表!$H29</f>
        <v>9.4966666666666658E-2</v>
      </c>
      <c r="CD10" s="547" t="s">
        <v>882</v>
      </c>
      <c r="CE10">
        <v>3</v>
      </c>
      <c r="CF10">
        <f t="shared" ca="1" si="2"/>
        <v>0</v>
      </c>
      <c r="CG10" s="548" t="str">
        <f t="shared" ca="1" si="2"/>
        <v>-</v>
      </c>
      <c r="CH10" s="548">
        <f t="shared" ca="1" si="2"/>
        <v>0</v>
      </c>
      <c r="CJ10">
        <v>3</v>
      </c>
      <c r="CK10">
        <f t="shared" ca="1" si="3"/>
        <v>0</v>
      </c>
      <c r="CL10" s="548" t="str">
        <f t="shared" ca="1" si="3"/>
        <v>-</v>
      </c>
      <c r="CM10" s="548">
        <f t="shared" ca="1" si="1"/>
        <v>0</v>
      </c>
      <c r="CN10" s="548">
        <f t="shared" ca="1" si="1"/>
        <v>0</v>
      </c>
      <c r="CP10">
        <v>3</v>
      </c>
      <c r="CQ10">
        <f t="shared" ca="1" si="4"/>
        <v>0</v>
      </c>
      <c r="CR10" s="548" t="str">
        <f t="shared" ca="1" si="4"/>
        <v>-</v>
      </c>
      <c r="CS10" s="548">
        <f t="shared" ca="1" si="4"/>
        <v>0</v>
      </c>
      <c r="CU10">
        <v>3</v>
      </c>
      <c r="CV10">
        <f t="shared" ca="1" si="5"/>
        <v>0</v>
      </c>
      <c r="CW10" s="548" t="str">
        <f t="shared" ca="1" si="5"/>
        <v>-</v>
      </c>
      <c r="CX10" s="548">
        <f t="shared" ca="1" si="5"/>
        <v>0</v>
      </c>
      <c r="CZ10">
        <v>3</v>
      </c>
      <c r="DA10">
        <f t="shared" ca="1" si="6"/>
        <v>0</v>
      </c>
      <c r="DB10" s="548" t="str">
        <f t="shared" ca="1" si="6"/>
        <v>-</v>
      </c>
      <c r="DC10" s="548">
        <f t="shared" ca="1" si="6"/>
        <v>0</v>
      </c>
    </row>
    <row r="11" spans="1:107">
      <c r="A11" s="457" t="s">
        <v>128</v>
      </c>
      <c r="B11" s="455" t="s">
        <v>82</v>
      </c>
      <c r="C11" s="55" t="s">
        <v>20</v>
      </c>
      <c r="D11" s="55" t="s">
        <v>20</v>
      </c>
      <c r="E11" s="55" t="s">
        <v>20</v>
      </c>
      <c r="F11" s="55" t="s">
        <v>20</v>
      </c>
      <c r="G11" s="55" t="s">
        <v>20</v>
      </c>
      <c r="H11" s="55" t="s">
        <v>20</v>
      </c>
      <c r="I11" s="55" t="s">
        <v>20</v>
      </c>
      <c r="J11" s="55" t="s">
        <v>20</v>
      </c>
      <c r="K11" s="55" t="s">
        <v>20</v>
      </c>
      <c r="L11" s="55" t="s">
        <v>20</v>
      </c>
      <c r="M11" s="55" t="s">
        <v>20</v>
      </c>
      <c r="N11" s="55" t="s">
        <v>20</v>
      </c>
      <c r="O11" s="55" t="s">
        <v>20</v>
      </c>
      <c r="P11" s="55" t="s">
        <v>20</v>
      </c>
      <c r="Q11" s="55" t="s">
        <v>20</v>
      </c>
      <c r="R11" s="55" t="s">
        <v>20</v>
      </c>
      <c r="S11" s="55" t="s">
        <v>20</v>
      </c>
      <c r="T11" s="55" t="s">
        <v>20</v>
      </c>
      <c r="U11" s="55" t="s">
        <v>20</v>
      </c>
      <c r="V11" s="55" t="s">
        <v>20</v>
      </c>
      <c r="W11" s="55" t="s">
        <v>20</v>
      </c>
      <c r="X11" s="55" t="s">
        <v>20</v>
      </c>
      <c r="Y11" s="55" t="s">
        <v>20</v>
      </c>
      <c r="Z11" s="55" t="s">
        <v>20</v>
      </c>
      <c r="AA11" s="55" t="s">
        <v>20</v>
      </c>
      <c r="AB11" s="55" t="s">
        <v>20</v>
      </c>
      <c r="AC11" s="55" t="s">
        <v>20</v>
      </c>
      <c r="AD11" s="55" t="s">
        <v>20</v>
      </c>
      <c r="AE11" s="55" t="s">
        <v>20</v>
      </c>
      <c r="AF11" s="55" t="s">
        <v>20</v>
      </c>
      <c r="AG11" s="55" t="s">
        <v>20</v>
      </c>
      <c r="AH11" s="55" t="s">
        <v>20</v>
      </c>
      <c r="AI11" s="55" t="s">
        <v>20</v>
      </c>
      <c r="AJ11" s="55" t="s">
        <v>20</v>
      </c>
      <c r="AK11" s="55" t="s">
        <v>20</v>
      </c>
      <c r="AL11" s="55" t="s">
        <v>20</v>
      </c>
      <c r="AM11" s="55" t="s">
        <v>20</v>
      </c>
      <c r="AN11" s="55" t="s">
        <v>20</v>
      </c>
      <c r="AO11" s="55" t="s">
        <v>20</v>
      </c>
      <c r="AP11" s="55" t="s">
        <v>20</v>
      </c>
      <c r="AQ11" s="55" t="s">
        <v>20</v>
      </c>
      <c r="AR11" s="55" t="s">
        <v>20</v>
      </c>
      <c r="AS11" s="55" t="s">
        <v>20</v>
      </c>
      <c r="AT11" s="55" t="s">
        <v>20</v>
      </c>
      <c r="AU11" s="55" t="s">
        <v>20</v>
      </c>
      <c r="AV11" s="55" t="s">
        <v>20</v>
      </c>
      <c r="AW11" s="55" t="s">
        <v>20</v>
      </c>
      <c r="AX11" s="55" t="s">
        <v>20</v>
      </c>
      <c r="AY11" s="55" t="s">
        <v>20</v>
      </c>
      <c r="AZ11" s="55" t="s">
        <v>20</v>
      </c>
      <c r="BA11" s="55" t="s">
        <v>20</v>
      </c>
      <c r="BB11" s="55" t="s">
        <v>20</v>
      </c>
      <c r="BC11" s="55" t="s">
        <v>20</v>
      </c>
      <c r="BD11" s="55" t="s">
        <v>20</v>
      </c>
      <c r="BE11" s="55" t="s">
        <v>20</v>
      </c>
      <c r="BF11" s="55" t="s">
        <v>20</v>
      </c>
      <c r="BG11" s="55" t="s">
        <v>20</v>
      </c>
      <c r="BH11" s="55" t="s">
        <v>20</v>
      </c>
      <c r="BI11" s="55" t="s">
        <v>20</v>
      </c>
      <c r="BJ11" s="55" t="s">
        <v>20</v>
      </c>
      <c r="BK11" s="55" t="s">
        <v>20</v>
      </c>
      <c r="BL11" s="55" t="s">
        <v>20</v>
      </c>
      <c r="BM11" s="55" t="s">
        <v>20</v>
      </c>
      <c r="BN11" s="55" t="s">
        <v>20</v>
      </c>
      <c r="BO11" s="55" t="s">
        <v>20</v>
      </c>
      <c r="BP11" s="55" t="s">
        <v>20</v>
      </c>
      <c r="BQ11" s="55" t="s">
        <v>20</v>
      </c>
      <c r="BR11" s="55" t="s">
        <v>20</v>
      </c>
      <c r="BS11" s="55" t="s">
        <v>20</v>
      </c>
      <c r="BT11" s="55" t="s">
        <v>20</v>
      </c>
      <c r="BU11" s="1"/>
      <c r="BV11" s="1"/>
      <c r="BW11" s="1"/>
      <c r="BX11" s="538">
        <f>係数表!$B30</f>
        <v>7</v>
      </c>
      <c r="BY11" s="539" t="str">
        <f>係数表!$C30</f>
        <v>石炭コークス</v>
      </c>
      <c r="BZ11" s="539" t="str">
        <f>係数表!D30</f>
        <v>t</v>
      </c>
      <c r="CA11" s="839">
        <f>係数表!$J30</f>
        <v>29</v>
      </c>
      <c r="CB11" s="538" t="str">
        <f t="shared" si="0"/>
        <v>GJ/t</v>
      </c>
      <c r="CC11" s="540">
        <f>係数表!$H30</f>
        <v>0.10963333333333332</v>
      </c>
      <c r="CD11" s="547" t="s">
        <v>883</v>
      </c>
      <c r="CE11">
        <v>4</v>
      </c>
      <c r="CF11">
        <f t="shared" ca="1" si="2"/>
        <v>0</v>
      </c>
      <c r="CG11" s="548" t="str">
        <f t="shared" ca="1" si="2"/>
        <v>-</v>
      </c>
      <c r="CH11" s="548">
        <f t="shared" ca="1" si="2"/>
        <v>0</v>
      </c>
      <c r="CJ11">
        <v>4</v>
      </c>
      <c r="CK11">
        <f t="shared" ca="1" si="3"/>
        <v>0</v>
      </c>
      <c r="CL11" s="548" t="str">
        <f t="shared" ca="1" si="3"/>
        <v>-</v>
      </c>
      <c r="CM11" s="548">
        <f t="shared" ca="1" si="1"/>
        <v>0</v>
      </c>
      <c r="CN11" s="548">
        <f t="shared" ca="1" si="1"/>
        <v>0</v>
      </c>
      <c r="CP11">
        <v>4</v>
      </c>
      <c r="CQ11">
        <f t="shared" ca="1" si="4"/>
        <v>0</v>
      </c>
      <c r="CR11" s="548" t="str">
        <f t="shared" ca="1" si="4"/>
        <v>-</v>
      </c>
      <c r="CS11" s="548">
        <f t="shared" ca="1" si="4"/>
        <v>0</v>
      </c>
      <c r="CU11">
        <v>4</v>
      </c>
      <c r="CV11">
        <f t="shared" ca="1" si="5"/>
        <v>0</v>
      </c>
      <c r="CW11" s="548" t="str">
        <f t="shared" ca="1" si="5"/>
        <v>-</v>
      </c>
      <c r="CX11" s="548">
        <f t="shared" ca="1" si="5"/>
        <v>0</v>
      </c>
      <c r="CZ11">
        <v>4</v>
      </c>
      <c r="DA11">
        <f t="shared" ca="1" si="6"/>
        <v>0</v>
      </c>
      <c r="DB11" s="548" t="str">
        <f t="shared" ca="1" si="6"/>
        <v>-</v>
      </c>
      <c r="DC11" s="548">
        <f t="shared" ca="1" si="6"/>
        <v>0</v>
      </c>
    </row>
    <row r="12" spans="1:107">
      <c r="A12" s="457" t="s">
        <v>144</v>
      </c>
      <c r="B12" s="455" t="s">
        <v>99</v>
      </c>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
      <c r="BV12" s="1"/>
      <c r="BW12" s="1"/>
      <c r="BX12" s="538">
        <f>係数表!$B31</f>
        <v>8</v>
      </c>
      <c r="BY12" s="539" t="str">
        <f>係数表!$C31</f>
        <v>石油コークス又はＦＣＣコーク（流動接触分解で使用された触媒に析出する炭素）</v>
      </c>
      <c r="BZ12" s="539" t="str">
        <f>係数表!D31</f>
        <v>t</v>
      </c>
      <c r="CA12" s="839">
        <f>係数表!$J31</f>
        <v>34.1</v>
      </c>
      <c r="CB12" s="538" t="str">
        <f t="shared" si="0"/>
        <v>GJ/t</v>
      </c>
      <c r="CC12" s="540">
        <f>係数表!$H31</f>
        <v>8.9833333333333334E-2</v>
      </c>
      <c r="CD12" s="547" t="s">
        <v>884</v>
      </c>
      <c r="CE12">
        <v>5</v>
      </c>
      <c r="CF12">
        <f t="shared" ca="1" si="2"/>
        <v>0</v>
      </c>
      <c r="CG12" s="548" t="str">
        <f t="shared" ca="1" si="2"/>
        <v>-</v>
      </c>
      <c r="CH12" s="548">
        <f t="shared" ca="1" si="2"/>
        <v>0</v>
      </c>
      <c r="CJ12">
        <v>5</v>
      </c>
      <c r="CK12">
        <f t="shared" ca="1" si="3"/>
        <v>0</v>
      </c>
      <c r="CL12" s="548" t="str">
        <f t="shared" ca="1" si="3"/>
        <v>-</v>
      </c>
      <c r="CM12" s="548">
        <f t="shared" ca="1" si="1"/>
        <v>0</v>
      </c>
      <c r="CN12" s="548">
        <f t="shared" ca="1" si="1"/>
        <v>0</v>
      </c>
      <c r="CP12">
        <v>5</v>
      </c>
      <c r="CQ12">
        <f t="shared" ca="1" si="4"/>
        <v>0</v>
      </c>
      <c r="CR12" s="548" t="str">
        <f t="shared" ca="1" si="4"/>
        <v>-</v>
      </c>
      <c r="CS12" s="548">
        <f t="shared" ca="1" si="4"/>
        <v>0</v>
      </c>
      <c r="CU12">
        <v>5</v>
      </c>
      <c r="CV12">
        <f t="shared" ca="1" si="5"/>
        <v>0</v>
      </c>
      <c r="CW12" s="548" t="str">
        <f t="shared" ca="1" si="5"/>
        <v>-</v>
      </c>
      <c r="CX12" s="548">
        <f t="shared" ca="1" si="5"/>
        <v>0</v>
      </c>
      <c r="CZ12">
        <v>5</v>
      </c>
      <c r="DA12">
        <f t="shared" ca="1" si="6"/>
        <v>0</v>
      </c>
      <c r="DB12" s="548" t="str">
        <f t="shared" ca="1" si="6"/>
        <v>-</v>
      </c>
      <c r="DC12" s="548">
        <f t="shared" ca="1" si="6"/>
        <v>0</v>
      </c>
    </row>
    <row r="13" spans="1:107">
      <c r="A13" s="457" t="s">
        <v>239</v>
      </c>
      <c r="B13" s="455" t="s">
        <v>226</v>
      </c>
      <c r="C13" s="549" t="str">
        <f>IFERROR(VLOOKUP(C11,$BY$5:$CC$33,5,FALSE),"-")</f>
        <v>-</v>
      </c>
      <c r="D13" s="549" t="str">
        <f t="shared" ref="D13:BO13" si="7">IFERROR(VLOOKUP(D11,$BY$5:$CC$33,5,FALSE),"-")</f>
        <v>-</v>
      </c>
      <c r="E13" s="549" t="str">
        <f t="shared" si="7"/>
        <v>-</v>
      </c>
      <c r="F13" s="549" t="str">
        <f t="shared" si="7"/>
        <v>-</v>
      </c>
      <c r="G13" s="549" t="str">
        <f t="shared" si="7"/>
        <v>-</v>
      </c>
      <c r="H13" s="549" t="str">
        <f t="shared" si="7"/>
        <v>-</v>
      </c>
      <c r="I13" s="549" t="str">
        <f t="shared" si="7"/>
        <v>-</v>
      </c>
      <c r="J13" s="549" t="str">
        <f t="shared" si="7"/>
        <v>-</v>
      </c>
      <c r="K13" s="549" t="str">
        <f t="shared" si="7"/>
        <v>-</v>
      </c>
      <c r="L13" s="549" t="str">
        <f t="shared" si="7"/>
        <v>-</v>
      </c>
      <c r="M13" s="549" t="str">
        <f t="shared" si="7"/>
        <v>-</v>
      </c>
      <c r="N13" s="549" t="str">
        <f t="shared" si="7"/>
        <v>-</v>
      </c>
      <c r="O13" s="549" t="str">
        <f t="shared" si="7"/>
        <v>-</v>
      </c>
      <c r="P13" s="549" t="str">
        <f t="shared" si="7"/>
        <v>-</v>
      </c>
      <c r="Q13" s="549" t="str">
        <f t="shared" si="7"/>
        <v>-</v>
      </c>
      <c r="R13" s="549" t="str">
        <f t="shared" si="7"/>
        <v>-</v>
      </c>
      <c r="S13" s="549" t="str">
        <f t="shared" si="7"/>
        <v>-</v>
      </c>
      <c r="T13" s="549" t="str">
        <f t="shared" si="7"/>
        <v>-</v>
      </c>
      <c r="U13" s="549" t="str">
        <f t="shared" si="7"/>
        <v>-</v>
      </c>
      <c r="V13" s="549" t="str">
        <f t="shared" si="7"/>
        <v>-</v>
      </c>
      <c r="W13" s="549" t="str">
        <f t="shared" si="7"/>
        <v>-</v>
      </c>
      <c r="X13" s="549" t="str">
        <f t="shared" si="7"/>
        <v>-</v>
      </c>
      <c r="Y13" s="549" t="str">
        <f t="shared" si="7"/>
        <v>-</v>
      </c>
      <c r="Z13" s="549" t="str">
        <f t="shared" si="7"/>
        <v>-</v>
      </c>
      <c r="AA13" s="549" t="str">
        <f t="shared" si="7"/>
        <v>-</v>
      </c>
      <c r="AB13" s="549" t="str">
        <f t="shared" si="7"/>
        <v>-</v>
      </c>
      <c r="AC13" s="549" t="str">
        <f t="shared" si="7"/>
        <v>-</v>
      </c>
      <c r="AD13" s="549" t="str">
        <f t="shared" si="7"/>
        <v>-</v>
      </c>
      <c r="AE13" s="549" t="str">
        <f t="shared" si="7"/>
        <v>-</v>
      </c>
      <c r="AF13" s="549" t="str">
        <f t="shared" si="7"/>
        <v>-</v>
      </c>
      <c r="AG13" s="549" t="str">
        <f t="shared" si="7"/>
        <v>-</v>
      </c>
      <c r="AH13" s="549" t="str">
        <f t="shared" si="7"/>
        <v>-</v>
      </c>
      <c r="AI13" s="549" t="str">
        <f t="shared" si="7"/>
        <v>-</v>
      </c>
      <c r="AJ13" s="549" t="str">
        <f t="shared" si="7"/>
        <v>-</v>
      </c>
      <c r="AK13" s="549" t="str">
        <f t="shared" si="7"/>
        <v>-</v>
      </c>
      <c r="AL13" s="549" t="str">
        <f t="shared" si="7"/>
        <v>-</v>
      </c>
      <c r="AM13" s="549" t="str">
        <f t="shared" si="7"/>
        <v>-</v>
      </c>
      <c r="AN13" s="549" t="str">
        <f t="shared" si="7"/>
        <v>-</v>
      </c>
      <c r="AO13" s="549" t="str">
        <f t="shared" si="7"/>
        <v>-</v>
      </c>
      <c r="AP13" s="549" t="str">
        <f t="shared" si="7"/>
        <v>-</v>
      </c>
      <c r="AQ13" s="549" t="str">
        <f t="shared" si="7"/>
        <v>-</v>
      </c>
      <c r="AR13" s="549" t="str">
        <f t="shared" si="7"/>
        <v>-</v>
      </c>
      <c r="AS13" s="549" t="str">
        <f t="shared" si="7"/>
        <v>-</v>
      </c>
      <c r="AT13" s="549" t="str">
        <f t="shared" si="7"/>
        <v>-</v>
      </c>
      <c r="AU13" s="549" t="str">
        <f t="shared" si="7"/>
        <v>-</v>
      </c>
      <c r="AV13" s="549" t="str">
        <f t="shared" si="7"/>
        <v>-</v>
      </c>
      <c r="AW13" s="549" t="str">
        <f t="shared" si="7"/>
        <v>-</v>
      </c>
      <c r="AX13" s="549" t="str">
        <f t="shared" si="7"/>
        <v>-</v>
      </c>
      <c r="AY13" s="549" t="str">
        <f t="shared" si="7"/>
        <v>-</v>
      </c>
      <c r="AZ13" s="549" t="str">
        <f t="shared" si="7"/>
        <v>-</v>
      </c>
      <c r="BA13" s="549" t="str">
        <f t="shared" si="7"/>
        <v>-</v>
      </c>
      <c r="BB13" s="549" t="str">
        <f t="shared" si="7"/>
        <v>-</v>
      </c>
      <c r="BC13" s="549" t="str">
        <f t="shared" si="7"/>
        <v>-</v>
      </c>
      <c r="BD13" s="549" t="str">
        <f t="shared" si="7"/>
        <v>-</v>
      </c>
      <c r="BE13" s="549" t="str">
        <f t="shared" si="7"/>
        <v>-</v>
      </c>
      <c r="BF13" s="549" t="str">
        <f t="shared" si="7"/>
        <v>-</v>
      </c>
      <c r="BG13" s="549" t="str">
        <f t="shared" si="7"/>
        <v>-</v>
      </c>
      <c r="BH13" s="549" t="str">
        <f t="shared" si="7"/>
        <v>-</v>
      </c>
      <c r="BI13" s="549" t="str">
        <f t="shared" si="7"/>
        <v>-</v>
      </c>
      <c r="BJ13" s="549" t="str">
        <f t="shared" si="7"/>
        <v>-</v>
      </c>
      <c r="BK13" s="549" t="str">
        <f t="shared" si="7"/>
        <v>-</v>
      </c>
      <c r="BL13" s="549" t="str">
        <f t="shared" si="7"/>
        <v>-</v>
      </c>
      <c r="BM13" s="549" t="str">
        <f t="shared" si="7"/>
        <v>-</v>
      </c>
      <c r="BN13" s="549" t="str">
        <f t="shared" si="7"/>
        <v>-</v>
      </c>
      <c r="BO13" s="549" t="str">
        <f t="shared" si="7"/>
        <v>-</v>
      </c>
      <c r="BP13" s="549" t="str">
        <f>IFERROR(VLOOKUP(BP11,$BY$5:$CC$33,5,FALSE),"-")</f>
        <v>-</v>
      </c>
      <c r="BQ13" s="549" t="str">
        <f>IFERROR(VLOOKUP(BQ11,$BY$5:$CC$33,5,FALSE),"-")</f>
        <v>-</v>
      </c>
      <c r="BR13" s="549" t="str">
        <f>IFERROR(VLOOKUP(BR11,$BY$5:$CC$33,5,FALSE),"-")</f>
        <v>-</v>
      </c>
      <c r="BS13" s="549" t="str">
        <f>IFERROR(VLOOKUP(BS11,$BY$5:$CC$33,5,FALSE),"-")</f>
        <v>-</v>
      </c>
      <c r="BT13" s="549" t="str">
        <f>IFERROR(VLOOKUP(BT11,$BY$5:$CC$33,5,FALSE),"-")</f>
        <v>-</v>
      </c>
      <c r="BU13" s="1"/>
      <c r="BV13" s="1"/>
      <c r="BW13" s="1"/>
      <c r="BX13" s="538">
        <f>係数表!$B32</f>
        <v>9</v>
      </c>
      <c r="BY13" s="539" t="str">
        <f>係数表!$C32</f>
        <v>コールタール</v>
      </c>
      <c r="BZ13" s="539" t="str">
        <f>係数表!D32</f>
        <v>t</v>
      </c>
      <c r="CA13" s="839">
        <f>係数表!$J32</f>
        <v>37.299999999999997</v>
      </c>
      <c r="CB13" s="538" t="str">
        <f t="shared" si="0"/>
        <v>GJ/t</v>
      </c>
      <c r="CC13" s="540">
        <f>係数表!$H32</f>
        <v>7.6633333333333331E-2</v>
      </c>
      <c r="CD13" s="547" t="s">
        <v>885</v>
      </c>
      <c r="CE13">
        <v>6</v>
      </c>
      <c r="CF13">
        <f t="shared" ca="1" si="2"/>
        <v>0</v>
      </c>
      <c r="CG13" s="548" t="str">
        <f t="shared" ca="1" si="2"/>
        <v>-</v>
      </c>
      <c r="CH13" s="548">
        <f t="shared" ca="1" si="2"/>
        <v>0</v>
      </c>
      <c r="CJ13">
        <v>6</v>
      </c>
      <c r="CK13">
        <f t="shared" ca="1" si="3"/>
        <v>0</v>
      </c>
      <c r="CL13" s="548" t="str">
        <f t="shared" ca="1" si="3"/>
        <v>-</v>
      </c>
      <c r="CM13" s="548">
        <f t="shared" ca="1" si="1"/>
        <v>0</v>
      </c>
      <c r="CN13" s="548">
        <f t="shared" ca="1" si="1"/>
        <v>0</v>
      </c>
      <c r="CP13">
        <v>6</v>
      </c>
      <c r="CQ13">
        <f t="shared" ca="1" si="4"/>
        <v>0</v>
      </c>
      <c r="CR13" s="548" t="str">
        <f t="shared" ca="1" si="4"/>
        <v>-</v>
      </c>
      <c r="CS13" s="548">
        <f t="shared" ca="1" si="4"/>
        <v>0</v>
      </c>
      <c r="CU13">
        <v>6</v>
      </c>
      <c r="CV13">
        <f t="shared" ca="1" si="5"/>
        <v>0</v>
      </c>
      <c r="CW13" s="548" t="str">
        <f t="shared" ca="1" si="5"/>
        <v>-</v>
      </c>
      <c r="CX13" s="548">
        <f t="shared" ca="1" si="5"/>
        <v>0</v>
      </c>
      <c r="CZ13">
        <v>6</v>
      </c>
      <c r="DA13">
        <f t="shared" ca="1" si="6"/>
        <v>0</v>
      </c>
      <c r="DB13" s="548" t="str">
        <f t="shared" ca="1" si="6"/>
        <v>-</v>
      </c>
      <c r="DC13" s="548">
        <f t="shared" ca="1" si="6"/>
        <v>0</v>
      </c>
    </row>
    <row r="14" spans="1:107">
      <c r="A14" s="457" t="s">
        <v>240</v>
      </c>
      <c r="B14" s="455" t="s">
        <v>215</v>
      </c>
      <c r="C14" s="550" t="str">
        <f>IF(C13="-","-",C12*C13)</f>
        <v>-</v>
      </c>
      <c r="D14" s="550" t="str">
        <f t="shared" ref="D14:BO14" si="8">IF(D13="-","-",D12*D13)</f>
        <v>-</v>
      </c>
      <c r="E14" s="550" t="str">
        <f t="shared" si="8"/>
        <v>-</v>
      </c>
      <c r="F14" s="550" t="str">
        <f t="shared" si="8"/>
        <v>-</v>
      </c>
      <c r="G14" s="550" t="str">
        <f t="shared" si="8"/>
        <v>-</v>
      </c>
      <c r="H14" s="550" t="str">
        <f t="shared" si="8"/>
        <v>-</v>
      </c>
      <c r="I14" s="550" t="str">
        <f t="shared" si="8"/>
        <v>-</v>
      </c>
      <c r="J14" s="550" t="str">
        <f t="shared" si="8"/>
        <v>-</v>
      </c>
      <c r="K14" s="550" t="str">
        <f t="shared" si="8"/>
        <v>-</v>
      </c>
      <c r="L14" s="550" t="str">
        <f t="shared" si="8"/>
        <v>-</v>
      </c>
      <c r="M14" s="550" t="str">
        <f t="shared" si="8"/>
        <v>-</v>
      </c>
      <c r="N14" s="550" t="str">
        <f t="shared" si="8"/>
        <v>-</v>
      </c>
      <c r="O14" s="550" t="str">
        <f t="shared" si="8"/>
        <v>-</v>
      </c>
      <c r="P14" s="550" t="str">
        <f t="shared" si="8"/>
        <v>-</v>
      </c>
      <c r="Q14" s="550" t="str">
        <f t="shared" si="8"/>
        <v>-</v>
      </c>
      <c r="R14" s="550" t="str">
        <f t="shared" si="8"/>
        <v>-</v>
      </c>
      <c r="S14" s="550" t="str">
        <f t="shared" si="8"/>
        <v>-</v>
      </c>
      <c r="T14" s="550" t="str">
        <f t="shared" si="8"/>
        <v>-</v>
      </c>
      <c r="U14" s="550" t="str">
        <f t="shared" si="8"/>
        <v>-</v>
      </c>
      <c r="V14" s="550" t="str">
        <f t="shared" si="8"/>
        <v>-</v>
      </c>
      <c r="W14" s="550" t="str">
        <f t="shared" si="8"/>
        <v>-</v>
      </c>
      <c r="X14" s="550" t="str">
        <f t="shared" si="8"/>
        <v>-</v>
      </c>
      <c r="Y14" s="550" t="str">
        <f t="shared" si="8"/>
        <v>-</v>
      </c>
      <c r="Z14" s="550" t="str">
        <f t="shared" si="8"/>
        <v>-</v>
      </c>
      <c r="AA14" s="550" t="str">
        <f t="shared" si="8"/>
        <v>-</v>
      </c>
      <c r="AB14" s="550" t="str">
        <f t="shared" si="8"/>
        <v>-</v>
      </c>
      <c r="AC14" s="550" t="str">
        <f t="shared" si="8"/>
        <v>-</v>
      </c>
      <c r="AD14" s="550" t="str">
        <f t="shared" si="8"/>
        <v>-</v>
      </c>
      <c r="AE14" s="550" t="str">
        <f t="shared" si="8"/>
        <v>-</v>
      </c>
      <c r="AF14" s="550" t="str">
        <f t="shared" si="8"/>
        <v>-</v>
      </c>
      <c r="AG14" s="550" t="str">
        <f t="shared" si="8"/>
        <v>-</v>
      </c>
      <c r="AH14" s="550" t="str">
        <f t="shared" si="8"/>
        <v>-</v>
      </c>
      <c r="AI14" s="550" t="str">
        <f t="shared" si="8"/>
        <v>-</v>
      </c>
      <c r="AJ14" s="550" t="str">
        <f t="shared" si="8"/>
        <v>-</v>
      </c>
      <c r="AK14" s="550" t="str">
        <f t="shared" si="8"/>
        <v>-</v>
      </c>
      <c r="AL14" s="550" t="str">
        <f t="shared" si="8"/>
        <v>-</v>
      </c>
      <c r="AM14" s="550" t="str">
        <f t="shared" si="8"/>
        <v>-</v>
      </c>
      <c r="AN14" s="550" t="str">
        <f t="shared" si="8"/>
        <v>-</v>
      </c>
      <c r="AO14" s="550" t="str">
        <f t="shared" si="8"/>
        <v>-</v>
      </c>
      <c r="AP14" s="550" t="str">
        <f t="shared" si="8"/>
        <v>-</v>
      </c>
      <c r="AQ14" s="550" t="str">
        <f t="shared" si="8"/>
        <v>-</v>
      </c>
      <c r="AR14" s="550" t="str">
        <f t="shared" si="8"/>
        <v>-</v>
      </c>
      <c r="AS14" s="550" t="str">
        <f t="shared" si="8"/>
        <v>-</v>
      </c>
      <c r="AT14" s="550" t="str">
        <f t="shared" si="8"/>
        <v>-</v>
      </c>
      <c r="AU14" s="550" t="str">
        <f t="shared" si="8"/>
        <v>-</v>
      </c>
      <c r="AV14" s="550" t="str">
        <f t="shared" si="8"/>
        <v>-</v>
      </c>
      <c r="AW14" s="550" t="str">
        <f t="shared" si="8"/>
        <v>-</v>
      </c>
      <c r="AX14" s="550" t="str">
        <f t="shared" si="8"/>
        <v>-</v>
      </c>
      <c r="AY14" s="550" t="str">
        <f t="shared" si="8"/>
        <v>-</v>
      </c>
      <c r="AZ14" s="550" t="str">
        <f t="shared" si="8"/>
        <v>-</v>
      </c>
      <c r="BA14" s="550" t="str">
        <f t="shared" si="8"/>
        <v>-</v>
      </c>
      <c r="BB14" s="550" t="str">
        <f t="shared" si="8"/>
        <v>-</v>
      </c>
      <c r="BC14" s="550" t="str">
        <f t="shared" si="8"/>
        <v>-</v>
      </c>
      <c r="BD14" s="550" t="str">
        <f t="shared" si="8"/>
        <v>-</v>
      </c>
      <c r="BE14" s="550" t="str">
        <f t="shared" si="8"/>
        <v>-</v>
      </c>
      <c r="BF14" s="550" t="str">
        <f t="shared" si="8"/>
        <v>-</v>
      </c>
      <c r="BG14" s="550" t="str">
        <f t="shared" si="8"/>
        <v>-</v>
      </c>
      <c r="BH14" s="550" t="str">
        <f t="shared" si="8"/>
        <v>-</v>
      </c>
      <c r="BI14" s="550" t="str">
        <f t="shared" si="8"/>
        <v>-</v>
      </c>
      <c r="BJ14" s="550" t="str">
        <f t="shared" si="8"/>
        <v>-</v>
      </c>
      <c r="BK14" s="550" t="str">
        <f t="shared" si="8"/>
        <v>-</v>
      </c>
      <c r="BL14" s="550" t="str">
        <f t="shared" si="8"/>
        <v>-</v>
      </c>
      <c r="BM14" s="550" t="str">
        <f t="shared" si="8"/>
        <v>-</v>
      </c>
      <c r="BN14" s="550" t="str">
        <f t="shared" si="8"/>
        <v>-</v>
      </c>
      <c r="BO14" s="550" t="str">
        <f t="shared" si="8"/>
        <v>-</v>
      </c>
      <c r="BP14" s="550" t="str">
        <f>IF(BP13="-","-",BP12*BP13)</f>
        <v>-</v>
      </c>
      <c r="BQ14" s="550" t="str">
        <f>IF(BQ13="-","-",BQ12*BQ13)</f>
        <v>-</v>
      </c>
      <c r="BR14" s="550" t="str">
        <f>IF(BR13="-","-",BR12*BR13)</f>
        <v>-</v>
      </c>
      <c r="BS14" s="550" t="str">
        <f>IF(BS13="-","-",BS12*BS13)</f>
        <v>-</v>
      </c>
      <c r="BT14" s="550" t="str">
        <f>IF(BT13="-","-",BT12*BT13)</f>
        <v>-</v>
      </c>
      <c r="BU14" s="1"/>
      <c r="BV14" s="1"/>
      <c r="BW14" s="1"/>
      <c r="BX14" s="538">
        <f>係数表!$B33</f>
        <v>10</v>
      </c>
      <c r="BY14" s="539" t="str">
        <f>係数表!$C33</f>
        <v>石油アスファルト</v>
      </c>
      <c r="BZ14" s="539" t="str">
        <f>係数表!D33</f>
        <v>t</v>
      </c>
      <c r="CA14" s="839">
        <f>係数表!$J33</f>
        <v>40</v>
      </c>
      <c r="CB14" s="538" t="str">
        <f t="shared" si="0"/>
        <v>GJ/t</v>
      </c>
      <c r="CC14" s="540">
        <f>係数表!$H33</f>
        <v>7.4800000000000005E-2</v>
      </c>
      <c r="CD14" s="547" t="s">
        <v>886</v>
      </c>
      <c r="CE14">
        <v>7</v>
      </c>
      <c r="CF14">
        <f t="shared" ca="1" si="2"/>
        <v>0</v>
      </c>
      <c r="CG14" s="548" t="str">
        <f t="shared" ca="1" si="2"/>
        <v>-</v>
      </c>
      <c r="CH14" s="548">
        <f t="shared" ca="1" si="2"/>
        <v>0</v>
      </c>
      <c r="CJ14">
        <v>7</v>
      </c>
      <c r="CK14">
        <f t="shared" ca="1" si="3"/>
        <v>0</v>
      </c>
      <c r="CL14" s="548" t="str">
        <f t="shared" ca="1" si="3"/>
        <v>-</v>
      </c>
      <c r="CM14" s="548">
        <f t="shared" ca="1" si="1"/>
        <v>0</v>
      </c>
      <c r="CN14" s="548">
        <f t="shared" ca="1" si="1"/>
        <v>0</v>
      </c>
      <c r="CP14">
        <v>7</v>
      </c>
      <c r="CQ14">
        <f t="shared" ca="1" si="4"/>
        <v>0</v>
      </c>
      <c r="CR14" s="548" t="str">
        <f t="shared" ca="1" si="4"/>
        <v>-</v>
      </c>
      <c r="CS14" s="548">
        <f t="shared" ca="1" si="4"/>
        <v>0</v>
      </c>
      <c r="CU14">
        <v>7</v>
      </c>
      <c r="CV14">
        <f t="shared" ca="1" si="5"/>
        <v>0</v>
      </c>
      <c r="CW14" s="548" t="str">
        <f t="shared" ca="1" si="5"/>
        <v>-</v>
      </c>
      <c r="CX14" s="548">
        <f t="shared" ca="1" si="5"/>
        <v>0</v>
      </c>
      <c r="CZ14">
        <v>7</v>
      </c>
      <c r="DA14">
        <f t="shared" ca="1" si="6"/>
        <v>0</v>
      </c>
      <c r="DB14" s="548" t="str">
        <f t="shared" ca="1" si="6"/>
        <v>-</v>
      </c>
      <c r="DC14" s="548">
        <f t="shared" ca="1" si="6"/>
        <v>0</v>
      </c>
    </row>
    <row r="15" spans="1:107">
      <c r="A15" s="475" t="s">
        <v>149</v>
      </c>
      <c r="B15" s="455"/>
      <c r="C15" s="939"/>
      <c r="D15" s="939"/>
      <c r="E15" s="939"/>
      <c r="F15" s="939"/>
      <c r="G15" s="939"/>
      <c r="H15" s="939"/>
      <c r="I15" s="939"/>
      <c r="J15" s="939"/>
      <c r="K15" s="939"/>
      <c r="L15" s="939"/>
      <c r="M15" s="939"/>
      <c r="N15" s="939"/>
      <c r="O15" s="939"/>
      <c r="P15" s="939"/>
      <c r="Q15" s="939"/>
      <c r="R15" s="939"/>
      <c r="S15" s="939"/>
      <c r="T15" s="939"/>
      <c r="U15" s="939"/>
      <c r="V15" s="939"/>
      <c r="W15" s="939"/>
      <c r="X15" s="939"/>
      <c r="Y15" s="939"/>
      <c r="Z15" s="939"/>
      <c r="AA15" s="939"/>
      <c r="AB15" s="939"/>
      <c r="AC15" s="939"/>
      <c r="AD15" s="939"/>
      <c r="AE15" s="939"/>
      <c r="AF15" s="939"/>
      <c r="AG15" s="939"/>
      <c r="AH15" s="939"/>
      <c r="AI15" s="939"/>
      <c r="AJ15" s="939"/>
      <c r="AK15" s="939"/>
      <c r="AL15" s="939"/>
      <c r="AM15" s="939"/>
      <c r="AN15" s="939"/>
      <c r="AO15" s="939"/>
      <c r="AP15" s="939"/>
      <c r="AQ15" s="939"/>
      <c r="AR15" s="939"/>
      <c r="AS15" s="939"/>
      <c r="AT15" s="939"/>
      <c r="AU15" s="939"/>
      <c r="AV15" s="939"/>
      <c r="AW15" s="939"/>
      <c r="AX15" s="939"/>
      <c r="AY15" s="939"/>
      <c r="AZ15" s="939"/>
      <c r="BA15" s="939"/>
      <c r="BB15" s="939"/>
      <c r="BC15" s="939"/>
      <c r="BD15" s="939"/>
      <c r="BE15" s="939"/>
      <c r="BF15" s="939"/>
      <c r="BG15" s="939"/>
      <c r="BH15" s="939"/>
      <c r="BI15" s="939"/>
      <c r="BJ15" s="939"/>
      <c r="BK15" s="939"/>
      <c r="BL15" s="939"/>
      <c r="BM15" s="939"/>
      <c r="BN15" s="939"/>
      <c r="BO15" s="939"/>
      <c r="BP15" s="939"/>
      <c r="BQ15" s="939"/>
      <c r="BR15" s="939"/>
      <c r="BS15" s="939"/>
      <c r="BT15" s="939"/>
      <c r="BU15" s="1"/>
      <c r="BV15" s="1"/>
      <c r="BW15" s="1"/>
      <c r="BX15" s="538">
        <f>係数表!$B34</f>
        <v>11</v>
      </c>
      <c r="BY15" s="539" t="str">
        <f>係数表!$C34</f>
        <v>コンデンセート（NGL）</v>
      </c>
      <c r="BZ15" s="539" t="str">
        <f>係数表!D34</f>
        <v>kl</v>
      </c>
      <c r="CA15" s="839">
        <f>係数表!$J34</f>
        <v>34.799999999999997</v>
      </c>
      <c r="CB15" s="538" t="str">
        <f t="shared" si="0"/>
        <v>GJ/kl</v>
      </c>
      <c r="CC15" s="540">
        <f>係数表!$H34</f>
        <v>6.7100000000000007E-2</v>
      </c>
      <c r="CD15" s="547" t="s">
        <v>887</v>
      </c>
      <c r="CE15">
        <v>8</v>
      </c>
      <c r="CF15">
        <f t="shared" ca="1" si="2"/>
        <v>0</v>
      </c>
      <c r="CG15" s="548" t="str">
        <f t="shared" ca="1" si="2"/>
        <v>-</v>
      </c>
      <c r="CH15" s="548">
        <f t="shared" ca="1" si="2"/>
        <v>0</v>
      </c>
      <c r="CJ15">
        <v>8</v>
      </c>
      <c r="CK15">
        <f t="shared" ca="1" si="3"/>
        <v>0</v>
      </c>
      <c r="CL15" s="548" t="str">
        <f t="shared" ca="1" si="3"/>
        <v>-</v>
      </c>
      <c r="CM15" s="548">
        <f t="shared" ca="1" si="1"/>
        <v>0</v>
      </c>
      <c r="CN15" s="548">
        <f t="shared" ca="1" si="1"/>
        <v>0</v>
      </c>
      <c r="CP15">
        <v>8</v>
      </c>
      <c r="CQ15">
        <f t="shared" ca="1" si="4"/>
        <v>0</v>
      </c>
      <c r="CR15" s="548" t="str">
        <f t="shared" ca="1" si="4"/>
        <v>-</v>
      </c>
      <c r="CS15" s="548">
        <f t="shared" ca="1" si="4"/>
        <v>0</v>
      </c>
      <c r="CU15">
        <v>8</v>
      </c>
      <c r="CV15">
        <f t="shared" ca="1" si="5"/>
        <v>0</v>
      </c>
      <c r="CW15" s="548" t="str">
        <f t="shared" ca="1" si="5"/>
        <v>-</v>
      </c>
      <c r="CX15" s="548">
        <f t="shared" ca="1" si="5"/>
        <v>0</v>
      </c>
      <c r="CZ15">
        <v>8</v>
      </c>
      <c r="DA15">
        <f t="shared" ca="1" si="6"/>
        <v>0</v>
      </c>
      <c r="DB15" s="548" t="str">
        <f t="shared" ca="1" si="6"/>
        <v>-</v>
      </c>
      <c r="DC15" s="548">
        <f t="shared" ca="1" si="6"/>
        <v>0</v>
      </c>
    </row>
    <row r="16" spans="1:107">
      <c r="A16" s="429"/>
      <c r="B16" s="429"/>
      <c r="C16" s="158"/>
      <c r="D16" s="158"/>
      <c r="E16" s="158"/>
      <c r="F16" s="158"/>
      <c r="G16" s="158"/>
      <c r="H16" s="158"/>
      <c r="I16" s="158"/>
      <c r="J16" s="158"/>
      <c r="K16" s="158"/>
      <c r="L16" s="158"/>
      <c r="M16" s="158"/>
      <c r="N16" s="158"/>
      <c r="O16" s="158"/>
      <c r="P16" s="158"/>
      <c r="Q16" s="158"/>
      <c r="R16" s="158"/>
      <c r="S16" s="158"/>
      <c r="T16" s="158"/>
      <c r="U16" s="158"/>
      <c r="V16" s="158"/>
      <c r="W16" s="158"/>
      <c r="X16" s="158"/>
      <c r="Y16" s="158"/>
      <c r="Z16" s="158"/>
      <c r="AA16" s="158"/>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c r="BJ16" s="158"/>
      <c r="BK16" s="158"/>
      <c r="BL16" s="158"/>
      <c r="BM16" s="158"/>
      <c r="BN16" s="158"/>
      <c r="BO16" s="158"/>
      <c r="BP16" s="158"/>
      <c r="BQ16" s="158"/>
      <c r="BR16" s="158"/>
      <c r="BS16" s="158"/>
      <c r="BT16" s="158"/>
      <c r="BU16" s="1"/>
      <c r="BV16" s="1"/>
      <c r="BW16" s="1"/>
      <c r="BX16" s="538">
        <f>係数表!$B35</f>
        <v>12</v>
      </c>
      <c r="BY16" s="539" t="str">
        <f>係数表!$C35</f>
        <v>原油（コンデンセート（NGL）を除く。）</v>
      </c>
      <c r="BZ16" s="539" t="str">
        <f>係数表!D35</f>
        <v>kl</v>
      </c>
      <c r="CA16" s="839">
        <f>係数表!$J35</f>
        <v>38.299999999999997</v>
      </c>
      <c r="CB16" s="538" t="str">
        <f t="shared" si="0"/>
        <v>GJ/kl</v>
      </c>
      <c r="CC16" s="540">
        <f>係数表!$H35</f>
        <v>6.9666666666666668E-2</v>
      </c>
      <c r="CD16" s="547" t="s">
        <v>888</v>
      </c>
      <c r="CE16">
        <v>9</v>
      </c>
      <c r="CF16">
        <f t="shared" ca="1" si="2"/>
        <v>0</v>
      </c>
      <c r="CG16" s="548" t="str">
        <f t="shared" ca="1" si="2"/>
        <v>-</v>
      </c>
      <c r="CH16" s="548">
        <f t="shared" ca="1" si="2"/>
        <v>0</v>
      </c>
      <c r="CJ16">
        <v>9</v>
      </c>
      <c r="CK16">
        <f t="shared" ca="1" si="3"/>
        <v>0</v>
      </c>
      <c r="CL16" s="548" t="str">
        <f t="shared" ca="1" si="3"/>
        <v>-</v>
      </c>
      <c r="CM16" s="548">
        <f t="shared" ca="1" si="1"/>
        <v>0</v>
      </c>
      <c r="CN16" s="548">
        <f t="shared" ca="1" si="1"/>
        <v>0</v>
      </c>
      <c r="CP16">
        <v>9</v>
      </c>
      <c r="CQ16">
        <f t="shared" ca="1" si="4"/>
        <v>0</v>
      </c>
      <c r="CR16" s="548" t="str">
        <f t="shared" ca="1" si="4"/>
        <v>-</v>
      </c>
      <c r="CS16" s="548">
        <f t="shared" ca="1" si="4"/>
        <v>0</v>
      </c>
      <c r="CU16">
        <v>9</v>
      </c>
      <c r="CV16">
        <f t="shared" ca="1" si="5"/>
        <v>0</v>
      </c>
      <c r="CW16" s="548" t="str">
        <f t="shared" ca="1" si="5"/>
        <v>-</v>
      </c>
      <c r="CX16" s="548">
        <f t="shared" ca="1" si="5"/>
        <v>0</v>
      </c>
      <c r="CZ16">
        <v>9</v>
      </c>
      <c r="DA16">
        <f t="shared" ca="1" si="6"/>
        <v>0</v>
      </c>
      <c r="DB16" s="548" t="str">
        <f t="shared" ca="1" si="6"/>
        <v>-</v>
      </c>
      <c r="DC16" s="548">
        <f t="shared" ca="1" si="6"/>
        <v>0</v>
      </c>
    </row>
    <row r="17" spans="1:107">
      <c r="A17" s="428" t="s">
        <v>137</v>
      </c>
      <c r="B17" s="429" t="s">
        <v>382</v>
      </c>
      <c r="C17" s="320" t="str">
        <f>C98</f>
        <v>○</v>
      </c>
      <c r="D17" s="320" t="str">
        <f t="shared" ref="D17:BO17" si="9">D98</f>
        <v>○</v>
      </c>
      <c r="E17" s="320" t="str">
        <f t="shared" si="9"/>
        <v>○</v>
      </c>
      <c r="F17" s="320" t="str">
        <f t="shared" si="9"/>
        <v>○</v>
      </c>
      <c r="G17" s="320" t="str">
        <f t="shared" si="9"/>
        <v>○</v>
      </c>
      <c r="H17" s="320" t="str">
        <f t="shared" si="9"/>
        <v>○</v>
      </c>
      <c r="I17" s="320" t="str">
        <f t="shared" si="9"/>
        <v>○</v>
      </c>
      <c r="J17" s="320" t="str">
        <f t="shared" si="9"/>
        <v>○</v>
      </c>
      <c r="K17" s="320" t="str">
        <f t="shared" si="9"/>
        <v>○</v>
      </c>
      <c r="L17" s="320" t="str">
        <f t="shared" si="9"/>
        <v>○</v>
      </c>
      <c r="M17" s="320" t="str">
        <f t="shared" si="9"/>
        <v>○</v>
      </c>
      <c r="N17" s="320" t="str">
        <f t="shared" si="9"/>
        <v>○</v>
      </c>
      <c r="O17" s="320" t="str">
        <f t="shared" si="9"/>
        <v>○</v>
      </c>
      <c r="P17" s="320" t="str">
        <f t="shared" si="9"/>
        <v>○</v>
      </c>
      <c r="Q17" s="320" t="str">
        <f t="shared" si="9"/>
        <v>○</v>
      </c>
      <c r="R17" s="320" t="str">
        <f t="shared" si="9"/>
        <v>○</v>
      </c>
      <c r="S17" s="320" t="str">
        <f t="shared" si="9"/>
        <v>○</v>
      </c>
      <c r="T17" s="320" t="str">
        <f t="shared" si="9"/>
        <v>○</v>
      </c>
      <c r="U17" s="320" t="str">
        <f t="shared" si="9"/>
        <v>○</v>
      </c>
      <c r="V17" s="320" t="str">
        <f t="shared" si="9"/>
        <v>○</v>
      </c>
      <c r="W17" s="320" t="str">
        <f t="shared" si="9"/>
        <v>○</v>
      </c>
      <c r="X17" s="320" t="str">
        <f t="shared" si="9"/>
        <v>○</v>
      </c>
      <c r="Y17" s="320" t="str">
        <f t="shared" si="9"/>
        <v>○</v>
      </c>
      <c r="Z17" s="320" t="str">
        <f t="shared" si="9"/>
        <v>○</v>
      </c>
      <c r="AA17" s="320" t="str">
        <f t="shared" si="9"/>
        <v>○</v>
      </c>
      <c r="AB17" s="320" t="str">
        <f t="shared" si="9"/>
        <v>○</v>
      </c>
      <c r="AC17" s="320" t="str">
        <f t="shared" si="9"/>
        <v>○</v>
      </c>
      <c r="AD17" s="320" t="str">
        <f t="shared" si="9"/>
        <v>○</v>
      </c>
      <c r="AE17" s="320" t="str">
        <f t="shared" si="9"/>
        <v>○</v>
      </c>
      <c r="AF17" s="320" t="str">
        <f t="shared" si="9"/>
        <v>○</v>
      </c>
      <c r="AG17" s="320" t="str">
        <f t="shared" si="9"/>
        <v>○</v>
      </c>
      <c r="AH17" s="320" t="str">
        <f t="shared" si="9"/>
        <v>○</v>
      </c>
      <c r="AI17" s="320" t="str">
        <f t="shared" si="9"/>
        <v>○</v>
      </c>
      <c r="AJ17" s="320" t="str">
        <f t="shared" si="9"/>
        <v>○</v>
      </c>
      <c r="AK17" s="320" t="str">
        <f t="shared" si="9"/>
        <v>○</v>
      </c>
      <c r="AL17" s="320" t="str">
        <f t="shared" si="9"/>
        <v>○</v>
      </c>
      <c r="AM17" s="320" t="str">
        <f t="shared" si="9"/>
        <v>○</v>
      </c>
      <c r="AN17" s="320" t="str">
        <f t="shared" si="9"/>
        <v>○</v>
      </c>
      <c r="AO17" s="320" t="str">
        <f t="shared" si="9"/>
        <v>○</v>
      </c>
      <c r="AP17" s="320" t="str">
        <f t="shared" si="9"/>
        <v>○</v>
      </c>
      <c r="AQ17" s="320" t="str">
        <f t="shared" si="9"/>
        <v>○</v>
      </c>
      <c r="AR17" s="320" t="str">
        <f t="shared" si="9"/>
        <v>○</v>
      </c>
      <c r="AS17" s="320" t="str">
        <f t="shared" si="9"/>
        <v>○</v>
      </c>
      <c r="AT17" s="320" t="str">
        <f t="shared" si="9"/>
        <v>○</v>
      </c>
      <c r="AU17" s="320" t="str">
        <f t="shared" si="9"/>
        <v>○</v>
      </c>
      <c r="AV17" s="320" t="str">
        <f t="shared" si="9"/>
        <v>○</v>
      </c>
      <c r="AW17" s="320" t="str">
        <f t="shared" si="9"/>
        <v>○</v>
      </c>
      <c r="AX17" s="320" t="str">
        <f t="shared" si="9"/>
        <v>○</v>
      </c>
      <c r="AY17" s="320" t="str">
        <f t="shared" si="9"/>
        <v>○</v>
      </c>
      <c r="AZ17" s="320" t="str">
        <f t="shared" si="9"/>
        <v>○</v>
      </c>
      <c r="BA17" s="320" t="str">
        <f t="shared" si="9"/>
        <v>○</v>
      </c>
      <c r="BB17" s="320" t="str">
        <f t="shared" si="9"/>
        <v>○</v>
      </c>
      <c r="BC17" s="320" t="str">
        <f t="shared" si="9"/>
        <v>○</v>
      </c>
      <c r="BD17" s="320" t="str">
        <f t="shared" si="9"/>
        <v>○</v>
      </c>
      <c r="BE17" s="320" t="str">
        <f t="shared" si="9"/>
        <v>○</v>
      </c>
      <c r="BF17" s="320" t="str">
        <f t="shared" si="9"/>
        <v>○</v>
      </c>
      <c r="BG17" s="320" t="str">
        <f t="shared" si="9"/>
        <v>○</v>
      </c>
      <c r="BH17" s="320" t="str">
        <f t="shared" si="9"/>
        <v>○</v>
      </c>
      <c r="BI17" s="320" t="str">
        <f t="shared" si="9"/>
        <v>○</v>
      </c>
      <c r="BJ17" s="320" t="str">
        <f t="shared" si="9"/>
        <v>○</v>
      </c>
      <c r="BK17" s="320" t="str">
        <f t="shared" si="9"/>
        <v>○</v>
      </c>
      <c r="BL17" s="320" t="str">
        <f t="shared" si="9"/>
        <v>○</v>
      </c>
      <c r="BM17" s="320" t="str">
        <f t="shared" si="9"/>
        <v>○</v>
      </c>
      <c r="BN17" s="320" t="str">
        <f t="shared" si="9"/>
        <v>○</v>
      </c>
      <c r="BO17" s="320" t="str">
        <f t="shared" si="9"/>
        <v>○</v>
      </c>
      <c r="BP17" s="320" t="str">
        <f>BP98</f>
        <v>○</v>
      </c>
      <c r="BQ17" s="320" t="str">
        <f>BQ98</f>
        <v>○</v>
      </c>
      <c r="BR17" s="320" t="str">
        <f>BR98</f>
        <v>○</v>
      </c>
      <c r="BS17" s="320" t="str">
        <f>BS98</f>
        <v>○</v>
      </c>
      <c r="BT17" s="320" t="str">
        <f>BT98</f>
        <v>○</v>
      </c>
      <c r="BU17" s="1"/>
      <c r="BV17" s="1"/>
      <c r="BW17" s="1"/>
      <c r="BX17" s="538">
        <f>係数表!$B36</f>
        <v>13</v>
      </c>
      <c r="BY17" s="539" t="str">
        <f>係数表!$C36</f>
        <v>揮発油</v>
      </c>
      <c r="BZ17" s="539" t="str">
        <f>係数表!D36</f>
        <v>kl</v>
      </c>
      <c r="CA17" s="839">
        <f>係数表!$J36</f>
        <v>33.4</v>
      </c>
      <c r="CB17" s="538" t="str">
        <f t="shared" si="0"/>
        <v>GJ/kl</v>
      </c>
      <c r="CC17" s="540">
        <f>係数表!$H36</f>
        <v>6.8566666666666679E-2</v>
      </c>
      <c r="CD17" s="547" t="s">
        <v>889</v>
      </c>
      <c r="CE17">
        <v>10</v>
      </c>
      <c r="CF17">
        <f t="shared" ca="1" si="2"/>
        <v>0</v>
      </c>
      <c r="CG17" s="548" t="str">
        <f t="shared" ca="1" si="2"/>
        <v>-</v>
      </c>
      <c r="CH17" s="548">
        <f t="shared" ca="1" si="2"/>
        <v>0</v>
      </c>
      <c r="CJ17">
        <v>10</v>
      </c>
      <c r="CK17">
        <f t="shared" ca="1" si="3"/>
        <v>0</v>
      </c>
      <c r="CL17" s="548" t="str">
        <f t="shared" ca="1" si="3"/>
        <v>-</v>
      </c>
      <c r="CM17" s="548">
        <f t="shared" ca="1" si="1"/>
        <v>0</v>
      </c>
      <c r="CN17" s="548">
        <f t="shared" ca="1" si="1"/>
        <v>0</v>
      </c>
      <c r="CP17">
        <v>10</v>
      </c>
      <c r="CQ17">
        <f t="shared" ca="1" si="4"/>
        <v>0</v>
      </c>
      <c r="CR17" s="548" t="str">
        <f t="shared" ca="1" si="4"/>
        <v>-</v>
      </c>
      <c r="CS17" s="548">
        <f t="shared" ca="1" si="4"/>
        <v>0</v>
      </c>
      <c r="CU17">
        <v>10</v>
      </c>
      <c r="CV17">
        <f t="shared" ca="1" si="5"/>
        <v>0</v>
      </c>
      <c r="CW17" s="548" t="str">
        <f t="shared" ca="1" si="5"/>
        <v>-</v>
      </c>
      <c r="CX17" s="548">
        <f t="shared" ca="1" si="5"/>
        <v>0</v>
      </c>
      <c r="CZ17">
        <v>10</v>
      </c>
      <c r="DA17">
        <f t="shared" ca="1" si="6"/>
        <v>0</v>
      </c>
      <c r="DB17" s="548" t="str">
        <f t="shared" ca="1" si="6"/>
        <v>-</v>
      </c>
      <c r="DC17" s="548">
        <f t="shared" ca="1" si="6"/>
        <v>0</v>
      </c>
    </row>
    <row r="18" spans="1:107" ht="31.5" customHeight="1">
      <c r="A18" s="428"/>
      <c r="B18" s="429"/>
      <c r="C18" s="370" t="str">
        <f>IF(C17="×","必須項目が抜けています。","OK")</f>
        <v>OK</v>
      </c>
      <c r="D18" s="370" t="str">
        <f t="shared" ref="D18:BO18" si="10">IF(D17="×","必須項目が抜けています。","OK")</f>
        <v>OK</v>
      </c>
      <c r="E18" s="370" t="str">
        <f t="shared" si="10"/>
        <v>OK</v>
      </c>
      <c r="F18" s="370" t="str">
        <f t="shared" si="10"/>
        <v>OK</v>
      </c>
      <c r="G18" s="370" t="str">
        <f t="shared" si="10"/>
        <v>OK</v>
      </c>
      <c r="H18" s="370" t="str">
        <f t="shared" si="10"/>
        <v>OK</v>
      </c>
      <c r="I18" s="370" t="str">
        <f t="shared" si="10"/>
        <v>OK</v>
      </c>
      <c r="J18" s="370" t="str">
        <f t="shared" si="10"/>
        <v>OK</v>
      </c>
      <c r="K18" s="370" t="str">
        <f t="shared" si="10"/>
        <v>OK</v>
      </c>
      <c r="L18" s="370" t="str">
        <f t="shared" si="10"/>
        <v>OK</v>
      </c>
      <c r="M18" s="370" t="str">
        <f t="shared" si="10"/>
        <v>OK</v>
      </c>
      <c r="N18" s="370" t="str">
        <f t="shared" si="10"/>
        <v>OK</v>
      </c>
      <c r="O18" s="370" t="str">
        <f t="shared" si="10"/>
        <v>OK</v>
      </c>
      <c r="P18" s="370" t="str">
        <f t="shared" si="10"/>
        <v>OK</v>
      </c>
      <c r="Q18" s="370" t="str">
        <f t="shared" si="10"/>
        <v>OK</v>
      </c>
      <c r="R18" s="370" t="str">
        <f t="shared" si="10"/>
        <v>OK</v>
      </c>
      <c r="S18" s="370" t="str">
        <f t="shared" si="10"/>
        <v>OK</v>
      </c>
      <c r="T18" s="370" t="str">
        <f t="shared" si="10"/>
        <v>OK</v>
      </c>
      <c r="U18" s="370" t="str">
        <f t="shared" si="10"/>
        <v>OK</v>
      </c>
      <c r="V18" s="370" t="str">
        <f t="shared" si="10"/>
        <v>OK</v>
      </c>
      <c r="W18" s="370" t="str">
        <f t="shared" si="10"/>
        <v>OK</v>
      </c>
      <c r="X18" s="370" t="str">
        <f t="shared" si="10"/>
        <v>OK</v>
      </c>
      <c r="Y18" s="370" t="str">
        <f t="shared" si="10"/>
        <v>OK</v>
      </c>
      <c r="Z18" s="370" t="str">
        <f t="shared" si="10"/>
        <v>OK</v>
      </c>
      <c r="AA18" s="370" t="str">
        <f t="shared" si="10"/>
        <v>OK</v>
      </c>
      <c r="AB18" s="370" t="str">
        <f t="shared" si="10"/>
        <v>OK</v>
      </c>
      <c r="AC18" s="370" t="str">
        <f t="shared" si="10"/>
        <v>OK</v>
      </c>
      <c r="AD18" s="370" t="str">
        <f t="shared" si="10"/>
        <v>OK</v>
      </c>
      <c r="AE18" s="370" t="str">
        <f t="shared" si="10"/>
        <v>OK</v>
      </c>
      <c r="AF18" s="370" t="str">
        <f t="shared" si="10"/>
        <v>OK</v>
      </c>
      <c r="AG18" s="370" t="str">
        <f t="shared" si="10"/>
        <v>OK</v>
      </c>
      <c r="AH18" s="370" t="str">
        <f t="shared" si="10"/>
        <v>OK</v>
      </c>
      <c r="AI18" s="370" t="str">
        <f t="shared" si="10"/>
        <v>OK</v>
      </c>
      <c r="AJ18" s="370" t="str">
        <f t="shared" si="10"/>
        <v>OK</v>
      </c>
      <c r="AK18" s="370" t="str">
        <f t="shared" si="10"/>
        <v>OK</v>
      </c>
      <c r="AL18" s="370" t="str">
        <f t="shared" si="10"/>
        <v>OK</v>
      </c>
      <c r="AM18" s="370" t="str">
        <f t="shared" si="10"/>
        <v>OK</v>
      </c>
      <c r="AN18" s="370" t="str">
        <f t="shared" si="10"/>
        <v>OK</v>
      </c>
      <c r="AO18" s="370" t="str">
        <f t="shared" si="10"/>
        <v>OK</v>
      </c>
      <c r="AP18" s="370" t="str">
        <f t="shared" si="10"/>
        <v>OK</v>
      </c>
      <c r="AQ18" s="370" t="str">
        <f t="shared" si="10"/>
        <v>OK</v>
      </c>
      <c r="AR18" s="370" t="str">
        <f t="shared" si="10"/>
        <v>OK</v>
      </c>
      <c r="AS18" s="370" t="str">
        <f t="shared" si="10"/>
        <v>OK</v>
      </c>
      <c r="AT18" s="370" t="str">
        <f t="shared" si="10"/>
        <v>OK</v>
      </c>
      <c r="AU18" s="370" t="str">
        <f t="shared" si="10"/>
        <v>OK</v>
      </c>
      <c r="AV18" s="370" t="str">
        <f t="shared" si="10"/>
        <v>OK</v>
      </c>
      <c r="AW18" s="370" t="str">
        <f t="shared" si="10"/>
        <v>OK</v>
      </c>
      <c r="AX18" s="370" t="str">
        <f t="shared" si="10"/>
        <v>OK</v>
      </c>
      <c r="AY18" s="370" t="str">
        <f t="shared" si="10"/>
        <v>OK</v>
      </c>
      <c r="AZ18" s="370" t="str">
        <f t="shared" si="10"/>
        <v>OK</v>
      </c>
      <c r="BA18" s="370" t="str">
        <f t="shared" si="10"/>
        <v>OK</v>
      </c>
      <c r="BB18" s="370" t="str">
        <f t="shared" si="10"/>
        <v>OK</v>
      </c>
      <c r="BC18" s="370" t="str">
        <f t="shared" si="10"/>
        <v>OK</v>
      </c>
      <c r="BD18" s="370" t="str">
        <f t="shared" si="10"/>
        <v>OK</v>
      </c>
      <c r="BE18" s="370" t="str">
        <f t="shared" si="10"/>
        <v>OK</v>
      </c>
      <c r="BF18" s="370" t="str">
        <f t="shared" si="10"/>
        <v>OK</v>
      </c>
      <c r="BG18" s="370" t="str">
        <f t="shared" si="10"/>
        <v>OK</v>
      </c>
      <c r="BH18" s="370" t="str">
        <f t="shared" si="10"/>
        <v>OK</v>
      </c>
      <c r="BI18" s="370" t="str">
        <f t="shared" si="10"/>
        <v>OK</v>
      </c>
      <c r="BJ18" s="370" t="str">
        <f t="shared" si="10"/>
        <v>OK</v>
      </c>
      <c r="BK18" s="370" t="str">
        <f t="shared" si="10"/>
        <v>OK</v>
      </c>
      <c r="BL18" s="370" t="str">
        <f t="shared" si="10"/>
        <v>OK</v>
      </c>
      <c r="BM18" s="370" t="str">
        <f t="shared" si="10"/>
        <v>OK</v>
      </c>
      <c r="BN18" s="370" t="str">
        <f t="shared" si="10"/>
        <v>OK</v>
      </c>
      <c r="BO18" s="370" t="str">
        <f t="shared" si="10"/>
        <v>OK</v>
      </c>
      <c r="BP18" s="370" t="str">
        <f>IF(BP17="×","必須項目が抜けています。","OK")</f>
        <v>OK</v>
      </c>
      <c r="BQ18" s="370" t="str">
        <f>IF(BQ17="×","必須項目が抜けています。","OK")</f>
        <v>OK</v>
      </c>
      <c r="BR18" s="370" t="str">
        <f>IF(BR17="×","必須項目が抜けています。","OK")</f>
        <v>OK</v>
      </c>
      <c r="BS18" s="370" t="str">
        <f>IF(BS17="×","必須項目が抜けています。","OK")</f>
        <v>OK</v>
      </c>
      <c r="BT18" s="370" t="str">
        <f>IF(BT17="×","必須項目が抜けています。","OK")</f>
        <v>OK</v>
      </c>
      <c r="BU18" s="1"/>
      <c r="BV18" s="1"/>
      <c r="BW18" s="1"/>
      <c r="BX18" s="538">
        <f>係数表!$B37</f>
        <v>14</v>
      </c>
      <c r="BY18" s="539" t="str">
        <f>係数表!$C37</f>
        <v>ナフサ</v>
      </c>
      <c r="BZ18" s="539" t="str">
        <f>係数表!D37</f>
        <v>kl</v>
      </c>
      <c r="CA18" s="839">
        <f>係数表!$J37</f>
        <v>33.299999999999997</v>
      </c>
      <c r="CB18" s="538" t="str">
        <f t="shared" si="0"/>
        <v>GJ/kl</v>
      </c>
      <c r="CC18" s="540">
        <f>係数表!$H37</f>
        <v>6.8199999999999997E-2</v>
      </c>
      <c r="CD18" s="547" t="s">
        <v>890</v>
      </c>
      <c r="CE18">
        <v>11</v>
      </c>
      <c r="CF18">
        <f t="shared" ca="1" si="2"/>
        <v>0</v>
      </c>
      <c r="CG18" s="548" t="str">
        <f t="shared" ca="1" si="2"/>
        <v>-</v>
      </c>
      <c r="CH18" s="548">
        <f t="shared" ca="1" si="2"/>
        <v>0</v>
      </c>
      <c r="CJ18">
        <v>11</v>
      </c>
      <c r="CK18">
        <f t="shared" ca="1" si="3"/>
        <v>0</v>
      </c>
      <c r="CL18" s="548" t="str">
        <f t="shared" ca="1" si="3"/>
        <v>-</v>
      </c>
      <c r="CM18" s="548">
        <f t="shared" ca="1" si="1"/>
        <v>0</v>
      </c>
      <c r="CN18" s="548">
        <f t="shared" ca="1" si="1"/>
        <v>0</v>
      </c>
      <c r="CP18">
        <v>11</v>
      </c>
      <c r="CQ18">
        <f t="shared" ca="1" si="4"/>
        <v>0</v>
      </c>
      <c r="CR18" s="548" t="str">
        <f t="shared" ca="1" si="4"/>
        <v>-</v>
      </c>
      <c r="CS18" s="548">
        <f t="shared" ca="1" si="4"/>
        <v>0</v>
      </c>
      <c r="CU18">
        <v>11</v>
      </c>
      <c r="CV18">
        <f t="shared" ca="1" si="5"/>
        <v>0</v>
      </c>
      <c r="CW18" s="548" t="str">
        <f t="shared" ca="1" si="5"/>
        <v>-</v>
      </c>
      <c r="CX18" s="548">
        <f t="shared" ca="1" si="5"/>
        <v>0</v>
      </c>
      <c r="CZ18">
        <v>11</v>
      </c>
      <c r="DA18">
        <f t="shared" ca="1" si="6"/>
        <v>0</v>
      </c>
      <c r="DB18" s="548" t="str">
        <f t="shared" ca="1" si="6"/>
        <v>-</v>
      </c>
      <c r="DC18" s="548">
        <f t="shared" ca="1" si="6"/>
        <v>0</v>
      </c>
    </row>
    <row r="19" spans="1:107">
      <c r="A19" s="428"/>
      <c r="B19" s="429"/>
      <c r="C19" s="158"/>
      <c r="D19" s="17"/>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
      <c r="BV19" s="1"/>
      <c r="BW19" s="1"/>
      <c r="BX19" s="538">
        <f>係数表!$B38</f>
        <v>15</v>
      </c>
      <c r="BY19" s="539" t="str">
        <f>係数表!$C38</f>
        <v>ジェット燃料油</v>
      </c>
      <c r="BZ19" s="539" t="str">
        <f>係数表!D38</f>
        <v>kl</v>
      </c>
      <c r="CA19" s="839">
        <f>係数表!$J38</f>
        <v>36.299999999999997</v>
      </c>
      <c r="CB19" s="538" t="str">
        <f t="shared" si="0"/>
        <v>GJ/kl</v>
      </c>
      <c r="CC19" s="540">
        <f>係数表!$H38</f>
        <v>6.8199999999999997E-2</v>
      </c>
      <c r="CD19" s="547" t="s">
        <v>891</v>
      </c>
      <c r="CE19">
        <v>12</v>
      </c>
      <c r="CF19">
        <f t="shared" ca="1" si="2"/>
        <v>0</v>
      </c>
      <c r="CG19" s="548" t="str">
        <f t="shared" ca="1" si="2"/>
        <v>-</v>
      </c>
      <c r="CH19" s="548">
        <f t="shared" ca="1" si="2"/>
        <v>0</v>
      </c>
      <c r="CJ19">
        <v>12</v>
      </c>
      <c r="CK19">
        <f t="shared" ca="1" si="3"/>
        <v>0</v>
      </c>
      <c r="CL19" s="548" t="str">
        <f t="shared" ca="1" si="3"/>
        <v>-</v>
      </c>
      <c r="CM19" s="548">
        <f t="shared" ca="1" si="1"/>
        <v>0</v>
      </c>
      <c r="CN19" s="548">
        <f t="shared" ca="1" si="1"/>
        <v>0</v>
      </c>
      <c r="CP19">
        <v>12</v>
      </c>
      <c r="CQ19">
        <f t="shared" ca="1" si="4"/>
        <v>0</v>
      </c>
      <c r="CR19" s="548" t="str">
        <f t="shared" ca="1" si="4"/>
        <v>-</v>
      </c>
      <c r="CS19" s="548">
        <f t="shared" ca="1" si="4"/>
        <v>0</v>
      </c>
      <c r="CU19">
        <v>12</v>
      </c>
      <c r="CV19">
        <f t="shared" ca="1" si="5"/>
        <v>0</v>
      </c>
      <c r="CW19" s="548" t="str">
        <f t="shared" ca="1" si="5"/>
        <v>-</v>
      </c>
      <c r="CX19" s="548">
        <f t="shared" ca="1" si="5"/>
        <v>0</v>
      </c>
      <c r="CZ19">
        <v>12</v>
      </c>
      <c r="DA19">
        <f t="shared" ca="1" si="6"/>
        <v>0</v>
      </c>
      <c r="DB19" s="548" t="str">
        <f t="shared" ca="1" si="6"/>
        <v>-</v>
      </c>
      <c r="DC19" s="548">
        <f t="shared" ca="1" si="6"/>
        <v>0</v>
      </c>
    </row>
    <row r="20" spans="1:107">
      <c r="A20" s="393"/>
      <c r="B20" s="158"/>
      <c r="C20" s="158"/>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
      <c r="BV20" s="1"/>
      <c r="BW20" s="1"/>
      <c r="BX20" s="538">
        <f>係数表!$B39</f>
        <v>16</v>
      </c>
      <c r="BY20" s="539" t="str">
        <f>係数表!$C39</f>
        <v>灯油</v>
      </c>
      <c r="BZ20" s="539" t="str">
        <f>係数表!D39</f>
        <v>kl</v>
      </c>
      <c r="CA20" s="839">
        <f>係数表!$J39</f>
        <v>36.5</v>
      </c>
      <c r="CB20" s="538" t="str">
        <f t="shared" si="0"/>
        <v>GJ/kl</v>
      </c>
      <c r="CC20" s="540">
        <f>係数表!$H39</f>
        <v>6.8566666666666679E-2</v>
      </c>
      <c r="CD20" s="547" t="s">
        <v>892</v>
      </c>
      <c r="CE20">
        <v>13</v>
      </c>
      <c r="CF20">
        <f t="shared" ca="1" si="2"/>
        <v>0</v>
      </c>
      <c r="CG20" s="548" t="str">
        <f t="shared" ca="1" si="2"/>
        <v>-</v>
      </c>
      <c r="CH20" s="548">
        <f t="shared" ca="1" si="2"/>
        <v>0</v>
      </c>
      <c r="CJ20">
        <v>13</v>
      </c>
      <c r="CK20">
        <f t="shared" ca="1" si="3"/>
        <v>0</v>
      </c>
      <c r="CL20" s="548" t="str">
        <f t="shared" ca="1" si="3"/>
        <v>-</v>
      </c>
      <c r="CM20" s="548">
        <f t="shared" ca="1" si="1"/>
        <v>0</v>
      </c>
      <c r="CN20" s="548">
        <f t="shared" ca="1" si="1"/>
        <v>0</v>
      </c>
      <c r="CP20">
        <v>13</v>
      </c>
      <c r="CQ20">
        <f t="shared" ca="1" si="4"/>
        <v>0</v>
      </c>
      <c r="CR20" s="548" t="str">
        <f t="shared" ca="1" si="4"/>
        <v>-</v>
      </c>
      <c r="CS20" s="548">
        <f t="shared" ca="1" si="4"/>
        <v>0</v>
      </c>
      <c r="CU20">
        <v>13</v>
      </c>
      <c r="CV20">
        <f t="shared" ca="1" si="5"/>
        <v>0</v>
      </c>
      <c r="CW20" s="548" t="str">
        <f t="shared" ca="1" si="5"/>
        <v>-</v>
      </c>
      <c r="CX20" s="548">
        <f t="shared" ca="1" si="5"/>
        <v>0</v>
      </c>
      <c r="CZ20">
        <v>13</v>
      </c>
      <c r="DA20">
        <f t="shared" ca="1" si="6"/>
        <v>0</v>
      </c>
      <c r="DB20" s="548" t="str">
        <f t="shared" ca="1" si="6"/>
        <v>-</v>
      </c>
      <c r="DC20" s="548">
        <f t="shared" ca="1" si="6"/>
        <v>0</v>
      </c>
    </row>
    <row r="21" spans="1:107">
      <c r="A21" s="393"/>
      <c r="B21" s="158"/>
      <c r="C21" s="158"/>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
      <c r="BV21" s="1"/>
      <c r="BW21" s="1"/>
      <c r="BX21" s="538">
        <f>係数表!$B40</f>
        <v>17</v>
      </c>
      <c r="BY21" s="539" t="str">
        <f>係数表!$C40</f>
        <v>軽油</v>
      </c>
      <c r="BZ21" s="539" t="str">
        <f>係数表!D40</f>
        <v>kl</v>
      </c>
      <c r="CA21" s="839">
        <f>係数表!$J40</f>
        <v>38</v>
      </c>
      <c r="CB21" s="538" t="str">
        <f t="shared" si="0"/>
        <v>GJ/kl</v>
      </c>
      <c r="CC21" s="540">
        <f>係数表!$H40</f>
        <v>6.8933333333333333E-2</v>
      </c>
      <c r="CD21" s="547" t="s">
        <v>893</v>
      </c>
      <c r="CE21">
        <v>14</v>
      </c>
      <c r="CF21">
        <f t="shared" ca="1" si="2"/>
        <v>0</v>
      </c>
      <c r="CG21" s="548" t="str">
        <f t="shared" ca="1" si="2"/>
        <v>-</v>
      </c>
      <c r="CH21" s="548">
        <f t="shared" ca="1" si="2"/>
        <v>0</v>
      </c>
      <c r="CJ21">
        <v>14</v>
      </c>
      <c r="CK21">
        <f t="shared" ca="1" si="3"/>
        <v>0</v>
      </c>
      <c r="CL21" s="548" t="str">
        <f t="shared" ca="1" si="3"/>
        <v>-</v>
      </c>
      <c r="CM21" s="548">
        <f t="shared" ca="1" si="1"/>
        <v>0</v>
      </c>
      <c r="CN21" s="548">
        <f t="shared" ca="1" si="1"/>
        <v>0</v>
      </c>
      <c r="CP21">
        <v>14</v>
      </c>
      <c r="CQ21">
        <f t="shared" ca="1" si="4"/>
        <v>0</v>
      </c>
      <c r="CR21" s="548" t="str">
        <f t="shared" ca="1" si="4"/>
        <v>-</v>
      </c>
      <c r="CS21" s="548">
        <f t="shared" ca="1" si="4"/>
        <v>0</v>
      </c>
      <c r="CU21">
        <v>14</v>
      </c>
      <c r="CV21">
        <f t="shared" ca="1" si="5"/>
        <v>0</v>
      </c>
      <c r="CW21" s="548" t="str">
        <f t="shared" ca="1" si="5"/>
        <v>-</v>
      </c>
      <c r="CX21" s="548">
        <f t="shared" ca="1" si="5"/>
        <v>0</v>
      </c>
      <c r="CZ21">
        <v>14</v>
      </c>
      <c r="DA21">
        <f t="shared" ca="1" si="6"/>
        <v>0</v>
      </c>
      <c r="DB21" s="548" t="str">
        <f t="shared" ca="1" si="6"/>
        <v>-</v>
      </c>
      <c r="DC21" s="548">
        <f t="shared" ca="1" si="6"/>
        <v>0</v>
      </c>
    </row>
    <row r="22" spans="1:107">
      <c r="A22" s="393"/>
      <c r="B22" s="158"/>
      <c r="C22" s="158"/>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
      <c r="BV22" s="1"/>
      <c r="BW22" s="1"/>
      <c r="BX22" s="538">
        <f>係数表!$B41</f>
        <v>18</v>
      </c>
      <c r="BY22" s="539" t="str">
        <f>係数表!$C41</f>
        <v>A重油</v>
      </c>
      <c r="BZ22" s="539" t="str">
        <f>係数表!D41</f>
        <v>kl</v>
      </c>
      <c r="CA22" s="839">
        <f>係数表!$J41</f>
        <v>38.9</v>
      </c>
      <c r="CB22" s="538" t="str">
        <f t="shared" si="0"/>
        <v>GJ/kl</v>
      </c>
      <c r="CC22" s="540">
        <f>係数表!$H41</f>
        <v>7.0766666666666672E-2</v>
      </c>
      <c r="CD22" s="547" t="s">
        <v>894</v>
      </c>
      <c r="CE22">
        <v>15</v>
      </c>
      <c r="CF22">
        <f t="shared" ca="1" si="2"/>
        <v>0</v>
      </c>
      <c r="CG22" s="548" t="str">
        <f t="shared" ca="1" si="2"/>
        <v>-</v>
      </c>
      <c r="CH22" s="548">
        <f t="shared" ca="1" si="2"/>
        <v>0</v>
      </c>
      <c r="CJ22">
        <v>15</v>
      </c>
      <c r="CK22">
        <f t="shared" ca="1" si="3"/>
        <v>0</v>
      </c>
      <c r="CL22" s="548" t="str">
        <f t="shared" ca="1" si="3"/>
        <v>-</v>
      </c>
      <c r="CM22" s="548">
        <f t="shared" ca="1" si="1"/>
        <v>0</v>
      </c>
      <c r="CN22" s="548">
        <f t="shared" ca="1" si="1"/>
        <v>0</v>
      </c>
      <c r="CP22">
        <v>15</v>
      </c>
      <c r="CQ22">
        <f t="shared" ca="1" si="4"/>
        <v>0</v>
      </c>
      <c r="CR22" s="548" t="str">
        <f t="shared" ca="1" si="4"/>
        <v>-</v>
      </c>
      <c r="CS22" s="548">
        <f t="shared" ca="1" si="4"/>
        <v>0</v>
      </c>
      <c r="CU22">
        <v>15</v>
      </c>
      <c r="CV22">
        <f t="shared" ca="1" si="5"/>
        <v>0</v>
      </c>
      <c r="CW22" s="548" t="str">
        <f t="shared" ca="1" si="5"/>
        <v>-</v>
      </c>
      <c r="CX22" s="548">
        <f t="shared" ca="1" si="5"/>
        <v>0</v>
      </c>
      <c r="CZ22">
        <v>15</v>
      </c>
      <c r="DA22">
        <f t="shared" ca="1" si="6"/>
        <v>0</v>
      </c>
      <c r="DB22" s="548" t="str">
        <f t="shared" ca="1" si="6"/>
        <v>-</v>
      </c>
      <c r="DC22" s="548">
        <f t="shared" ca="1" si="6"/>
        <v>0</v>
      </c>
    </row>
    <row r="23" spans="1:107">
      <c r="A23" s="17" t="s">
        <v>139</v>
      </c>
      <c r="B23" s="158"/>
      <c r="C23" s="158"/>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
      <c r="BV23" s="1"/>
      <c r="BW23" s="1"/>
      <c r="BX23" s="538">
        <f>係数表!$B42</f>
        <v>19</v>
      </c>
      <c r="BY23" s="539" t="str">
        <f>係数表!$C42</f>
        <v>B・C重油</v>
      </c>
      <c r="BZ23" s="539" t="str">
        <f>係数表!D42</f>
        <v>kl</v>
      </c>
      <c r="CA23" s="839">
        <f>係数表!$J42</f>
        <v>41.8</v>
      </c>
      <c r="CB23" s="538" t="str">
        <f t="shared" si="0"/>
        <v>GJ/kl</v>
      </c>
      <c r="CC23" s="540">
        <f>係数表!$H42</f>
        <v>7.4066666666666656E-2</v>
      </c>
      <c r="CD23" s="547" t="s">
        <v>895</v>
      </c>
      <c r="CE23">
        <v>16</v>
      </c>
      <c r="CF23">
        <f t="shared" ca="1" si="2"/>
        <v>0</v>
      </c>
      <c r="CG23" s="548" t="str">
        <f t="shared" ca="1" si="2"/>
        <v>-</v>
      </c>
      <c r="CH23" s="548">
        <f t="shared" ca="1" si="2"/>
        <v>0</v>
      </c>
      <c r="CJ23">
        <v>16</v>
      </c>
      <c r="CK23">
        <f t="shared" ca="1" si="3"/>
        <v>0</v>
      </c>
      <c r="CL23" s="548" t="str">
        <f t="shared" ca="1" si="3"/>
        <v>-</v>
      </c>
      <c r="CM23" s="548">
        <f t="shared" ca="1" si="1"/>
        <v>0</v>
      </c>
      <c r="CN23" s="548">
        <f t="shared" ca="1" si="1"/>
        <v>0</v>
      </c>
      <c r="CP23">
        <v>16</v>
      </c>
      <c r="CQ23">
        <f t="shared" ca="1" si="4"/>
        <v>0</v>
      </c>
      <c r="CR23" s="548" t="str">
        <f t="shared" ca="1" si="4"/>
        <v>-</v>
      </c>
      <c r="CS23" s="548">
        <f t="shared" ca="1" si="4"/>
        <v>0</v>
      </c>
      <c r="CU23">
        <v>16</v>
      </c>
      <c r="CV23">
        <f t="shared" ca="1" si="5"/>
        <v>0</v>
      </c>
      <c r="CW23" s="548" t="str">
        <f t="shared" ca="1" si="5"/>
        <v>-</v>
      </c>
      <c r="CX23" s="548">
        <f t="shared" ca="1" si="5"/>
        <v>0</v>
      </c>
      <c r="CZ23">
        <v>16</v>
      </c>
      <c r="DA23">
        <f t="shared" ca="1" si="6"/>
        <v>0</v>
      </c>
      <c r="DB23" s="548" t="str">
        <f t="shared" ca="1" si="6"/>
        <v>-</v>
      </c>
      <c r="DC23" s="548">
        <f t="shared" ca="1" si="6"/>
        <v>0</v>
      </c>
    </row>
    <row r="24" spans="1:107">
      <c r="A24" s="454" t="s">
        <v>1</v>
      </c>
      <c r="B24" s="455" t="s">
        <v>4</v>
      </c>
      <c r="C24" s="396">
        <v>1</v>
      </c>
      <c r="D24" s="396">
        <v>2</v>
      </c>
      <c r="E24" s="396">
        <v>3</v>
      </c>
      <c r="F24" s="396">
        <v>4</v>
      </c>
      <c r="G24" s="396">
        <v>5</v>
      </c>
      <c r="H24" s="396">
        <v>6</v>
      </c>
      <c r="I24" s="396">
        <v>7</v>
      </c>
      <c r="J24" s="396">
        <v>8</v>
      </c>
      <c r="K24" s="396">
        <v>9</v>
      </c>
      <c r="L24" s="396">
        <v>10</v>
      </c>
      <c r="M24" s="396">
        <v>11</v>
      </c>
      <c r="N24" s="396">
        <v>12</v>
      </c>
      <c r="O24" s="396">
        <v>13</v>
      </c>
      <c r="P24" s="396">
        <v>14</v>
      </c>
      <c r="Q24" s="396">
        <v>15</v>
      </c>
      <c r="R24" s="396">
        <v>16</v>
      </c>
      <c r="S24" s="396">
        <v>17</v>
      </c>
      <c r="T24" s="396">
        <v>18</v>
      </c>
      <c r="U24" s="396">
        <v>19</v>
      </c>
      <c r="V24" s="396">
        <v>20</v>
      </c>
      <c r="W24" s="396">
        <v>21</v>
      </c>
      <c r="X24" s="396">
        <v>22</v>
      </c>
      <c r="Y24" s="396">
        <v>23</v>
      </c>
      <c r="Z24" s="396">
        <v>24</v>
      </c>
      <c r="AA24" s="396">
        <v>25</v>
      </c>
      <c r="AB24" s="396">
        <v>26</v>
      </c>
      <c r="AC24" s="396">
        <v>27</v>
      </c>
      <c r="AD24" s="396">
        <v>28</v>
      </c>
      <c r="AE24" s="396">
        <v>29</v>
      </c>
      <c r="AF24" s="396">
        <v>30</v>
      </c>
      <c r="AG24" s="396">
        <v>31</v>
      </c>
      <c r="AH24" s="396">
        <v>32</v>
      </c>
      <c r="AI24" s="396">
        <v>33</v>
      </c>
      <c r="AJ24" s="396">
        <v>34</v>
      </c>
      <c r="AK24" s="396">
        <v>35</v>
      </c>
      <c r="AL24" s="396">
        <v>36</v>
      </c>
      <c r="AM24" s="396">
        <v>37</v>
      </c>
      <c r="AN24" s="396">
        <v>38</v>
      </c>
      <c r="AO24" s="396">
        <v>39</v>
      </c>
      <c r="AP24" s="396">
        <v>40</v>
      </c>
      <c r="AQ24" s="396">
        <v>41</v>
      </c>
      <c r="AR24" s="396">
        <v>42</v>
      </c>
      <c r="AS24" s="396">
        <v>43</v>
      </c>
      <c r="AT24" s="396">
        <v>44</v>
      </c>
      <c r="AU24" s="396">
        <v>45</v>
      </c>
      <c r="AV24" s="396">
        <v>46</v>
      </c>
      <c r="AW24" s="396">
        <v>47</v>
      </c>
      <c r="AX24" s="396">
        <v>48</v>
      </c>
      <c r="AY24" s="396">
        <v>49</v>
      </c>
      <c r="AZ24" s="396">
        <v>50</v>
      </c>
      <c r="BA24" s="396">
        <v>51</v>
      </c>
      <c r="BB24" s="396">
        <v>52</v>
      </c>
      <c r="BC24" s="396">
        <v>53</v>
      </c>
      <c r="BD24" s="396">
        <v>54</v>
      </c>
      <c r="BE24" s="396">
        <v>55</v>
      </c>
      <c r="BF24" s="396">
        <v>56</v>
      </c>
      <c r="BG24" s="396">
        <v>57</v>
      </c>
      <c r="BH24" s="396">
        <v>58</v>
      </c>
      <c r="BI24" s="396">
        <v>59</v>
      </c>
      <c r="BJ24" s="396">
        <v>60</v>
      </c>
      <c r="BK24" s="396">
        <v>61</v>
      </c>
      <c r="BL24" s="396">
        <v>62</v>
      </c>
      <c r="BM24" s="396">
        <v>63</v>
      </c>
      <c r="BN24" s="396">
        <v>64</v>
      </c>
      <c r="BO24" s="396">
        <v>65</v>
      </c>
      <c r="BP24" s="396">
        <v>66</v>
      </c>
      <c r="BQ24" s="396">
        <v>67</v>
      </c>
      <c r="BR24" s="396">
        <v>68</v>
      </c>
      <c r="BS24" s="396">
        <v>69</v>
      </c>
      <c r="BT24" s="396">
        <v>70</v>
      </c>
      <c r="BU24" s="1"/>
      <c r="BV24" s="1"/>
      <c r="BW24" s="1"/>
      <c r="BX24" s="538">
        <f>係数表!$B43</f>
        <v>20</v>
      </c>
      <c r="BY24" s="539" t="str">
        <f>係数表!$C43</f>
        <v>潤滑油</v>
      </c>
      <c r="BZ24" s="539" t="str">
        <f>係数表!D43</f>
        <v>kl</v>
      </c>
      <c r="CA24" s="839">
        <f>係数表!$J43</f>
        <v>40.200000000000003</v>
      </c>
      <c r="CB24" s="538" t="str">
        <f t="shared" si="0"/>
        <v>GJ/kl</v>
      </c>
      <c r="CC24" s="540">
        <f>係数表!$H43</f>
        <v>7.2966666666666666E-2</v>
      </c>
      <c r="CD24" s="547" t="s">
        <v>896</v>
      </c>
      <c r="CE24">
        <v>17</v>
      </c>
      <c r="CF24">
        <f t="shared" ca="1" si="2"/>
        <v>0</v>
      </c>
      <c r="CG24" s="548" t="str">
        <f t="shared" ca="1" si="2"/>
        <v>-</v>
      </c>
      <c r="CH24" s="548">
        <f t="shared" ca="1" si="2"/>
        <v>0</v>
      </c>
      <c r="CJ24">
        <v>17</v>
      </c>
      <c r="CK24">
        <f t="shared" ca="1" si="3"/>
        <v>0</v>
      </c>
      <c r="CL24" s="548" t="str">
        <f t="shared" ca="1" si="3"/>
        <v>-</v>
      </c>
      <c r="CM24" s="548">
        <f t="shared" ca="1" si="3"/>
        <v>0</v>
      </c>
      <c r="CN24" s="548">
        <f t="shared" ca="1" si="3"/>
        <v>0</v>
      </c>
      <c r="CP24">
        <v>17</v>
      </c>
      <c r="CQ24">
        <f t="shared" ca="1" si="4"/>
        <v>0</v>
      </c>
      <c r="CR24" s="548" t="str">
        <f t="shared" ca="1" si="4"/>
        <v>-</v>
      </c>
      <c r="CS24" s="548">
        <f t="shared" ca="1" si="4"/>
        <v>0</v>
      </c>
      <c r="CU24">
        <v>17</v>
      </c>
      <c r="CV24">
        <f t="shared" ca="1" si="5"/>
        <v>0</v>
      </c>
      <c r="CW24" s="548" t="str">
        <f t="shared" ca="1" si="5"/>
        <v>-</v>
      </c>
      <c r="CX24" s="548">
        <f t="shared" ca="1" si="5"/>
        <v>0</v>
      </c>
      <c r="CZ24">
        <v>17</v>
      </c>
      <c r="DA24">
        <f t="shared" ca="1" si="6"/>
        <v>0</v>
      </c>
      <c r="DB24" s="548" t="str">
        <f t="shared" ca="1" si="6"/>
        <v>-</v>
      </c>
      <c r="DC24" s="548">
        <f t="shared" ca="1" si="6"/>
        <v>0</v>
      </c>
    </row>
    <row r="25" spans="1:107">
      <c r="A25" s="457" t="s">
        <v>55</v>
      </c>
      <c r="B25" s="455" t="s">
        <v>879</v>
      </c>
      <c r="C25" s="7"/>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1"/>
      <c r="BV25" s="1"/>
      <c r="BW25" s="1"/>
      <c r="BX25" s="538">
        <f>係数表!$B44</f>
        <v>21</v>
      </c>
      <c r="BY25" s="539" t="str">
        <f>係数表!$C44</f>
        <v>液化石油ガス（ＬＰＧ）</v>
      </c>
      <c r="BZ25" s="539" t="str">
        <f>係数表!D44</f>
        <v>t</v>
      </c>
      <c r="CA25" s="839">
        <f>係数表!$J44</f>
        <v>50.1</v>
      </c>
      <c r="CB25" s="538" t="str">
        <f t="shared" si="0"/>
        <v>GJ/t</v>
      </c>
      <c r="CC25" s="540">
        <f>係数表!$H44</f>
        <v>5.9766666666666662E-2</v>
      </c>
      <c r="CD25" s="547" t="s">
        <v>897</v>
      </c>
      <c r="CE25">
        <v>18</v>
      </c>
      <c r="CF25">
        <f t="shared" ca="1" si="2"/>
        <v>0</v>
      </c>
      <c r="CG25" s="548" t="str">
        <f t="shared" ca="1" si="2"/>
        <v>-</v>
      </c>
      <c r="CH25" s="548">
        <f t="shared" ca="1" si="2"/>
        <v>0</v>
      </c>
      <c r="CJ25">
        <v>18</v>
      </c>
      <c r="CK25">
        <f t="shared" ca="1" si="3"/>
        <v>0</v>
      </c>
      <c r="CL25" s="548" t="str">
        <f t="shared" ca="1" si="3"/>
        <v>-</v>
      </c>
      <c r="CM25" s="548">
        <f t="shared" ca="1" si="3"/>
        <v>0</v>
      </c>
      <c r="CN25" s="548">
        <f t="shared" ca="1" si="3"/>
        <v>0</v>
      </c>
      <c r="CP25">
        <v>18</v>
      </c>
      <c r="CQ25">
        <f t="shared" ca="1" si="4"/>
        <v>0</v>
      </c>
      <c r="CR25" s="548" t="str">
        <f t="shared" ca="1" si="4"/>
        <v>-</v>
      </c>
      <c r="CS25" s="548">
        <f t="shared" ca="1" si="4"/>
        <v>0</v>
      </c>
      <c r="CU25">
        <v>18</v>
      </c>
      <c r="CV25">
        <f t="shared" ca="1" si="5"/>
        <v>0</v>
      </c>
      <c r="CW25" s="548" t="str">
        <f t="shared" ca="1" si="5"/>
        <v>-</v>
      </c>
      <c r="CX25" s="548">
        <f t="shared" ca="1" si="5"/>
        <v>0</v>
      </c>
      <c r="CZ25">
        <v>18</v>
      </c>
      <c r="DA25">
        <f t="shared" ca="1" si="6"/>
        <v>0</v>
      </c>
      <c r="DB25" s="548" t="str">
        <f t="shared" ca="1" si="6"/>
        <v>-</v>
      </c>
      <c r="DC25" s="548">
        <f t="shared" ca="1" si="6"/>
        <v>0</v>
      </c>
    </row>
    <row r="26" spans="1:107">
      <c r="A26" s="457" t="s">
        <v>266</v>
      </c>
      <c r="B26" s="45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1"/>
      <c r="BV26" s="1"/>
      <c r="BW26" s="1"/>
      <c r="BX26" s="538">
        <f>係数表!$B45</f>
        <v>22</v>
      </c>
      <c r="BY26" s="539" t="str">
        <f>係数表!$C45</f>
        <v>石油系炭化水素ガス</v>
      </c>
      <c r="BZ26" s="539" t="str">
        <f>係数表!D45</f>
        <v>千m3</v>
      </c>
      <c r="CA26" s="839">
        <f>係数表!$J45</f>
        <v>46.1</v>
      </c>
      <c r="CB26" s="538" t="str">
        <f t="shared" si="0"/>
        <v>GJ/千m3</v>
      </c>
      <c r="CC26" s="540">
        <f>係数表!$H45</f>
        <v>5.2799999999999993E-2</v>
      </c>
      <c r="CD26" s="547" t="s">
        <v>898</v>
      </c>
      <c r="CE26">
        <v>19</v>
      </c>
      <c r="CF26">
        <f t="shared" ca="1" si="2"/>
        <v>0</v>
      </c>
      <c r="CG26" s="548" t="str">
        <f t="shared" ca="1" si="2"/>
        <v>-</v>
      </c>
      <c r="CH26" s="548">
        <f t="shared" ca="1" si="2"/>
        <v>0</v>
      </c>
      <c r="CJ26">
        <v>19</v>
      </c>
      <c r="CK26">
        <f t="shared" ca="1" si="3"/>
        <v>0</v>
      </c>
      <c r="CL26" s="548" t="str">
        <f t="shared" ca="1" si="3"/>
        <v>-</v>
      </c>
      <c r="CM26" s="548">
        <f t="shared" ca="1" si="3"/>
        <v>0</v>
      </c>
      <c r="CN26" s="548">
        <f t="shared" ca="1" si="3"/>
        <v>0</v>
      </c>
      <c r="CP26">
        <v>19</v>
      </c>
      <c r="CQ26">
        <f t="shared" ca="1" si="4"/>
        <v>0</v>
      </c>
      <c r="CR26" s="548" t="str">
        <f t="shared" ca="1" si="4"/>
        <v>-</v>
      </c>
      <c r="CS26" s="548">
        <f t="shared" ca="1" si="4"/>
        <v>0</v>
      </c>
      <c r="CU26">
        <v>19</v>
      </c>
      <c r="CV26">
        <f t="shared" ca="1" si="5"/>
        <v>0</v>
      </c>
      <c r="CW26" s="548" t="str">
        <f t="shared" ca="1" si="5"/>
        <v>-</v>
      </c>
      <c r="CX26" s="548">
        <f t="shared" ca="1" si="5"/>
        <v>0</v>
      </c>
      <c r="CZ26">
        <v>19</v>
      </c>
      <c r="DA26">
        <f t="shared" ca="1" si="6"/>
        <v>0</v>
      </c>
      <c r="DB26" s="548" t="str">
        <f t="shared" ca="1" si="6"/>
        <v>-</v>
      </c>
      <c r="DC26" s="548">
        <f t="shared" ca="1" si="6"/>
        <v>0</v>
      </c>
    </row>
    <row r="27" spans="1:107">
      <c r="A27" s="457" t="s">
        <v>128</v>
      </c>
      <c r="B27" s="455" t="s">
        <v>82</v>
      </c>
      <c r="C27" s="55" t="s">
        <v>20</v>
      </c>
      <c r="D27" s="55" t="s">
        <v>20</v>
      </c>
      <c r="E27" s="55" t="s">
        <v>20</v>
      </c>
      <c r="F27" s="55" t="s">
        <v>20</v>
      </c>
      <c r="G27" s="55" t="s">
        <v>20</v>
      </c>
      <c r="H27" s="55" t="s">
        <v>20</v>
      </c>
      <c r="I27" s="55" t="s">
        <v>20</v>
      </c>
      <c r="J27" s="55" t="s">
        <v>20</v>
      </c>
      <c r="K27" s="55" t="s">
        <v>20</v>
      </c>
      <c r="L27" s="55" t="s">
        <v>20</v>
      </c>
      <c r="M27" s="55" t="s">
        <v>20</v>
      </c>
      <c r="N27" s="55" t="s">
        <v>20</v>
      </c>
      <c r="O27" s="55" t="s">
        <v>20</v>
      </c>
      <c r="P27" s="55" t="s">
        <v>20</v>
      </c>
      <c r="Q27" s="55" t="s">
        <v>20</v>
      </c>
      <c r="R27" s="55" t="s">
        <v>20</v>
      </c>
      <c r="S27" s="55" t="s">
        <v>20</v>
      </c>
      <c r="T27" s="55" t="s">
        <v>20</v>
      </c>
      <c r="U27" s="55" t="s">
        <v>20</v>
      </c>
      <c r="V27" s="55" t="s">
        <v>20</v>
      </c>
      <c r="W27" s="55" t="s">
        <v>20</v>
      </c>
      <c r="X27" s="55" t="s">
        <v>20</v>
      </c>
      <c r="Y27" s="55" t="s">
        <v>20</v>
      </c>
      <c r="Z27" s="55" t="s">
        <v>20</v>
      </c>
      <c r="AA27" s="55" t="s">
        <v>20</v>
      </c>
      <c r="AB27" s="55" t="s">
        <v>20</v>
      </c>
      <c r="AC27" s="55" t="s">
        <v>20</v>
      </c>
      <c r="AD27" s="55" t="s">
        <v>20</v>
      </c>
      <c r="AE27" s="55" t="s">
        <v>20</v>
      </c>
      <c r="AF27" s="55" t="s">
        <v>20</v>
      </c>
      <c r="AG27" s="55" t="s">
        <v>20</v>
      </c>
      <c r="AH27" s="55" t="s">
        <v>20</v>
      </c>
      <c r="AI27" s="55" t="s">
        <v>20</v>
      </c>
      <c r="AJ27" s="55" t="s">
        <v>20</v>
      </c>
      <c r="AK27" s="55" t="s">
        <v>20</v>
      </c>
      <c r="AL27" s="55" t="s">
        <v>20</v>
      </c>
      <c r="AM27" s="55" t="s">
        <v>20</v>
      </c>
      <c r="AN27" s="55" t="s">
        <v>20</v>
      </c>
      <c r="AO27" s="55" t="s">
        <v>20</v>
      </c>
      <c r="AP27" s="55" t="s">
        <v>20</v>
      </c>
      <c r="AQ27" s="55" t="s">
        <v>20</v>
      </c>
      <c r="AR27" s="55" t="s">
        <v>20</v>
      </c>
      <c r="AS27" s="55" t="s">
        <v>20</v>
      </c>
      <c r="AT27" s="55" t="s">
        <v>20</v>
      </c>
      <c r="AU27" s="55" t="s">
        <v>20</v>
      </c>
      <c r="AV27" s="55" t="s">
        <v>20</v>
      </c>
      <c r="AW27" s="55" t="s">
        <v>20</v>
      </c>
      <c r="AX27" s="55" t="s">
        <v>20</v>
      </c>
      <c r="AY27" s="55" t="s">
        <v>20</v>
      </c>
      <c r="AZ27" s="55" t="s">
        <v>20</v>
      </c>
      <c r="BA27" s="55" t="s">
        <v>20</v>
      </c>
      <c r="BB27" s="55" t="s">
        <v>20</v>
      </c>
      <c r="BC27" s="55" t="s">
        <v>20</v>
      </c>
      <c r="BD27" s="55" t="s">
        <v>20</v>
      </c>
      <c r="BE27" s="55" t="s">
        <v>20</v>
      </c>
      <c r="BF27" s="55" t="s">
        <v>20</v>
      </c>
      <c r="BG27" s="55" t="s">
        <v>20</v>
      </c>
      <c r="BH27" s="55" t="s">
        <v>20</v>
      </c>
      <c r="BI27" s="55" t="s">
        <v>20</v>
      </c>
      <c r="BJ27" s="55" t="s">
        <v>20</v>
      </c>
      <c r="BK27" s="55" t="s">
        <v>20</v>
      </c>
      <c r="BL27" s="55" t="s">
        <v>20</v>
      </c>
      <c r="BM27" s="55" t="s">
        <v>20</v>
      </c>
      <c r="BN27" s="55" t="s">
        <v>20</v>
      </c>
      <c r="BO27" s="55" t="s">
        <v>20</v>
      </c>
      <c r="BP27" s="55" t="s">
        <v>20</v>
      </c>
      <c r="BQ27" s="55" t="s">
        <v>20</v>
      </c>
      <c r="BR27" s="55" t="s">
        <v>20</v>
      </c>
      <c r="BS27" s="55" t="s">
        <v>20</v>
      </c>
      <c r="BT27" s="55" t="s">
        <v>20</v>
      </c>
      <c r="BU27" s="1"/>
      <c r="BV27" s="1"/>
      <c r="BW27" s="1"/>
      <c r="BX27" s="538">
        <f>係数表!$B46</f>
        <v>23</v>
      </c>
      <c r="BY27" s="539" t="str">
        <f>係数表!$C46</f>
        <v>液化天然ガス（ＬＮＧ）</v>
      </c>
      <c r="BZ27" s="539" t="str">
        <f>係数表!D46</f>
        <v>t</v>
      </c>
      <c r="CA27" s="839">
        <f>係数表!$J46</f>
        <v>54.7</v>
      </c>
      <c r="CB27" s="538" t="str">
        <f t="shared" si="0"/>
        <v>GJ/t</v>
      </c>
      <c r="CC27" s="540">
        <f>係数表!$H46</f>
        <v>5.096666666666666E-2</v>
      </c>
      <c r="CD27" s="547" t="s">
        <v>899</v>
      </c>
      <c r="CE27">
        <v>20</v>
      </c>
      <c r="CF27">
        <f t="shared" ref="CF27:CH77" ca="1" si="11">INDIRECT($CD27&amp;CF$5)</f>
        <v>0</v>
      </c>
      <c r="CG27" s="548" t="str">
        <f t="shared" ca="1" si="11"/>
        <v>-</v>
      </c>
      <c r="CH27" s="548">
        <f t="shared" ca="1" si="11"/>
        <v>0</v>
      </c>
      <c r="CJ27">
        <v>20</v>
      </c>
      <c r="CK27">
        <f t="shared" ref="CK27:CN77" ca="1" si="12">INDIRECT($CD27&amp;CK$5)</f>
        <v>0</v>
      </c>
      <c r="CL27" s="548" t="str">
        <f t="shared" ca="1" si="12"/>
        <v>-</v>
      </c>
      <c r="CM27" s="548">
        <f t="shared" ca="1" si="12"/>
        <v>0</v>
      </c>
      <c r="CN27" s="548">
        <f t="shared" ca="1" si="12"/>
        <v>0</v>
      </c>
      <c r="CP27">
        <v>20</v>
      </c>
      <c r="CQ27">
        <f t="shared" ref="CQ27:CS77" ca="1" si="13">INDIRECT($CD27&amp;CQ$5)</f>
        <v>0</v>
      </c>
      <c r="CR27" s="548" t="str">
        <f t="shared" ca="1" si="13"/>
        <v>-</v>
      </c>
      <c r="CS27" s="548">
        <f t="shared" ca="1" si="13"/>
        <v>0</v>
      </c>
      <c r="CU27">
        <v>20</v>
      </c>
      <c r="CV27">
        <f t="shared" ref="CV27:CX77" ca="1" si="14">INDIRECT($CD27&amp;CV$5)</f>
        <v>0</v>
      </c>
      <c r="CW27" s="548" t="str">
        <f t="shared" ca="1" si="14"/>
        <v>-</v>
      </c>
      <c r="CX27" s="548">
        <f t="shared" ca="1" si="14"/>
        <v>0</v>
      </c>
      <c r="CZ27">
        <v>20</v>
      </c>
      <c r="DA27">
        <f t="shared" ref="DA27:DC77" ca="1" si="15">INDIRECT($CD27&amp;DA$5)</f>
        <v>0</v>
      </c>
      <c r="DB27" s="548" t="str">
        <f t="shared" ca="1" si="15"/>
        <v>-</v>
      </c>
      <c r="DC27" s="548">
        <f t="shared" ca="1" si="15"/>
        <v>0</v>
      </c>
    </row>
    <row r="28" spans="1:107">
      <c r="A28" s="457" t="s">
        <v>138</v>
      </c>
      <c r="B28" s="455" t="s">
        <v>129</v>
      </c>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
      <c r="BV28" s="1"/>
      <c r="BW28" s="1"/>
      <c r="BX28" s="538">
        <f>係数表!$B47</f>
        <v>24</v>
      </c>
      <c r="BY28" s="539" t="str">
        <f>係数表!$C47</f>
        <v>天然ガス（液化天然ガス（ＬＮＧ）を除く。）</v>
      </c>
      <c r="BZ28" s="539" t="str">
        <f>係数表!D47</f>
        <v>千m3</v>
      </c>
      <c r="CA28" s="839">
        <f>係数表!$J47</f>
        <v>38.4</v>
      </c>
      <c r="CB28" s="538" t="str">
        <f t="shared" si="0"/>
        <v>GJ/千m3</v>
      </c>
      <c r="CC28" s="540">
        <f>係数表!$H47</f>
        <v>5.096666666666666E-2</v>
      </c>
      <c r="CD28" s="547" t="s">
        <v>900</v>
      </c>
      <c r="CE28">
        <v>21</v>
      </c>
      <c r="CF28">
        <f t="shared" ca="1" si="11"/>
        <v>0</v>
      </c>
      <c r="CG28" s="548" t="str">
        <f t="shared" ca="1" si="11"/>
        <v>-</v>
      </c>
      <c r="CH28" s="548">
        <f t="shared" ca="1" si="11"/>
        <v>0</v>
      </c>
      <c r="CJ28">
        <v>21</v>
      </c>
      <c r="CK28">
        <f t="shared" ca="1" si="12"/>
        <v>0</v>
      </c>
      <c r="CL28" s="548" t="str">
        <f t="shared" ca="1" si="12"/>
        <v>-</v>
      </c>
      <c r="CM28" s="548">
        <f t="shared" ca="1" si="12"/>
        <v>0</v>
      </c>
      <c r="CN28" s="548">
        <f t="shared" ca="1" si="12"/>
        <v>0</v>
      </c>
      <c r="CP28">
        <v>21</v>
      </c>
      <c r="CQ28">
        <f t="shared" ca="1" si="13"/>
        <v>0</v>
      </c>
      <c r="CR28" s="548" t="str">
        <f t="shared" ca="1" si="13"/>
        <v>-</v>
      </c>
      <c r="CS28" s="548">
        <f t="shared" ca="1" si="13"/>
        <v>0</v>
      </c>
      <c r="CU28">
        <v>21</v>
      </c>
      <c r="CV28">
        <f t="shared" ca="1" si="14"/>
        <v>0</v>
      </c>
      <c r="CW28" s="548" t="str">
        <f t="shared" ca="1" si="14"/>
        <v>-</v>
      </c>
      <c r="CX28" s="548">
        <f t="shared" ca="1" si="14"/>
        <v>0</v>
      </c>
      <c r="CZ28">
        <v>21</v>
      </c>
      <c r="DA28">
        <f t="shared" ca="1" si="15"/>
        <v>0</v>
      </c>
      <c r="DB28" s="548" t="str">
        <f t="shared" ca="1" si="15"/>
        <v>-</v>
      </c>
      <c r="DC28" s="548">
        <f t="shared" ca="1" si="15"/>
        <v>0</v>
      </c>
    </row>
    <row r="29" spans="1:107">
      <c r="A29" s="457" t="s">
        <v>127</v>
      </c>
      <c r="B29" s="455" t="s">
        <v>78</v>
      </c>
      <c r="C29" s="551">
        <f>係数表!$E$77</f>
        <v>39.5</v>
      </c>
      <c r="D29" s="551">
        <f>係数表!$E$77</f>
        <v>39.5</v>
      </c>
      <c r="E29" s="551">
        <f>係数表!$E$77</f>
        <v>39.5</v>
      </c>
      <c r="F29" s="551">
        <f>係数表!$E$77</f>
        <v>39.5</v>
      </c>
      <c r="G29" s="551">
        <f>係数表!$E$77</f>
        <v>39.5</v>
      </c>
      <c r="H29" s="551">
        <f>係数表!$E$77</f>
        <v>39.5</v>
      </c>
      <c r="I29" s="551">
        <f>係数表!$E$77</f>
        <v>39.5</v>
      </c>
      <c r="J29" s="551">
        <f>係数表!$E$77</f>
        <v>39.5</v>
      </c>
      <c r="K29" s="551">
        <f>係数表!$E$77</f>
        <v>39.5</v>
      </c>
      <c r="L29" s="551">
        <f>係数表!$E$77</f>
        <v>39.5</v>
      </c>
      <c r="M29" s="551">
        <f>係数表!$E$77</f>
        <v>39.5</v>
      </c>
      <c r="N29" s="551">
        <f>係数表!$E$77</f>
        <v>39.5</v>
      </c>
      <c r="O29" s="551">
        <f>係数表!$E$77</f>
        <v>39.5</v>
      </c>
      <c r="P29" s="551">
        <f>係数表!$E$77</f>
        <v>39.5</v>
      </c>
      <c r="Q29" s="551">
        <f>係数表!$E$77</f>
        <v>39.5</v>
      </c>
      <c r="R29" s="551">
        <f>係数表!$E$77</f>
        <v>39.5</v>
      </c>
      <c r="S29" s="551">
        <f>係数表!$E$77</f>
        <v>39.5</v>
      </c>
      <c r="T29" s="551">
        <f>係数表!$E$77</f>
        <v>39.5</v>
      </c>
      <c r="U29" s="551">
        <f>係数表!$E$77</f>
        <v>39.5</v>
      </c>
      <c r="V29" s="551">
        <f>係数表!$E$77</f>
        <v>39.5</v>
      </c>
      <c r="W29" s="551">
        <f>係数表!$E$77</f>
        <v>39.5</v>
      </c>
      <c r="X29" s="551">
        <f>係数表!$E$77</f>
        <v>39.5</v>
      </c>
      <c r="Y29" s="551">
        <f>係数表!$E$77</f>
        <v>39.5</v>
      </c>
      <c r="Z29" s="551">
        <f>係数表!$E$77</f>
        <v>39.5</v>
      </c>
      <c r="AA29" s="551">
        <f>係数表!$E$77</f>
        <v>39.5</v>
      </c>
      <c r="AB29" s="551">
        <f>係数表!$E$77</f>
        <v>39.5</v>
      </c>
      <c r="AC29" s="551">
        <f>係数表!$E$77</f>
        <v>39.5</v>
      </c>
      <c r="AD29" s="551">
        <f>係数表!$E$77</f>
        <v>39.5</v>
      </c>
      <c r="AE29" s="551">
        <f>係数表!$E$77</f>
        <v>39.5</v>
      </c>
      <c r="AF29" s="551">
        <f>係数表!$E$77</f>
        <v>39.5</v>
      </c>
      <c r="AG29" s="551">
        <f>係数表!$E$77</f>
        <v>39.5</v>
      </c>
      <c r="AH29" s="551">
        <f>係数表!$E$77</f>
        <v>39.5</v>
      </c>
      <c r="AI29" s="551">
        <f>係数表!$E$77</f>
        <v>39.5</v>
      </c>
      <c r="AJ29" s="551">
        <f>係数表!$E$77</f>
        <v>39.5</v>
      </c>
      <c r="AK29" s="551">
        <f>係数表!$E$77</f>
        <v>39.5</v>
      </c>
      <c r="AL29" s="551">
        <f>係数表!$E$77</f>
        <v>39.5</v>
      </c>
      <c r="AM29" s="551">
        <f>係数表!$E$77</f>
        <v>39.5</v>
      </c>
      <c r="AN29" s="551">
        <f>係数表!$E$77</f>
        <v>39.5</v>
      </c>
      <c r="AO29" s="551">
        <f>係数表!$E$77</f>
        <v>39.5</v>
      </c>
      <c r="AP29" s="551">
        <f>係数表!$E$77</f>
        <v>39.5</v>
      </c>
      <c r="AQ29" s="551">
        <f>係数表!$E$77</f>
        <v>39.5</v>
      </c>
      <c r="AR29" s="551">
        <f>係数表!$E$77</f>
        <v>39.5</v>
      </c>
      <c r="AS29" s="551">
        <f>係数表!$E$77</f>
        <v>39.5</v>
      </c>
      <c r="AT29" s="551">
        <f>係数表!$E$77</f>
        <v>39.5</v>
      </c>
      <c r="AU29" s="551">
        <f>係数表!$E$77</f>
        <v>39.5</v>
      </c>
      <c r="AV29" s="551">
        <f>係数表!$E$77</f>
        <v>39.5</v>
      </c>
      <c r="AW29" s="551">
        <f>係数表!$E$77</f>
        <v>39.5</v>
      </c>
      <c r="AX29" s="551">
        <f>係数表!$E$77</f>
        <v>39.5</v>
      </c>
      <c r="AY29" s="551">
        <f>係数表!$E$77</f>
        <v>39.5</v>
      </c>
      <c r="AZ29" s="551">
        <f>係数表!$E$77</f>
        <v>39.5</v>
      </c>
      <c r="BA29" s="551">
        <f>係数表!$E$77</f>
        <v>39.5</v>
      </c>
      <c r="BB29" s="551">
        <f>係数表!$E$77</f>
        <v>39.5</v>
      </c>
      <c r="BC29" s="551">
        <f>係数表!$E$77</f>
        <v>39.5</v>
      </c>
      <c r="BD29" s="551">
        <f>係数表!$E$77</f>
        <v>39.5</v>
      </c>
      <c r="BE29" s="551">
        <f>係数表!$E$77</f>
        <v>39.5</v>
      </c>
      <c r="BF29" s="551">
        <f>係数表!$E$77</f>
        <v>39.5</v>
      </c>
      <c r="BG29" s="551">
        <f>係数表!$E$77</f>
        <v>39.5</v>
      </c>
      <c r="BH29" s="551">
        <f>係数表!$E$77</f>
        <v>39.5</v>
      </c>
      <c r="BI29" s="551">
        <f>係数表!$E$77</f>
        <v>39.5</v>
      </c>
      <c r="BJ29" s="551">
        <f>係数表!$E$77</f>
        <v>39.5</v>
      </c>
      <c r="BK29" s="551">
        <f>係数表!$E$77</f>
        <v>39.5</v>
      </c>
      <c r="BL29" s="551">
        <f>係数表!$E$77</f>
        <v>39.5</v>
      </c>
      <c r="BM29" s="551">
        <f>係数表!$E$77</f>
        <v>39.5</v>
      </c>
      <c r="BN29" s="551">
        <f>係数表!$E$77</f>
        <v>39.5</v>
      </c>
      <c r="BO29" s="551">
        <f>係数表!$E$77</f>
        <v>39.5</v>
      </c>
      <c r="BP29" s="551">
        <f>係数表!$E$77</f>
        <v>39.5</v>
      </c>
      <c r="BQ29" s="551">
        <f>係数表!$E$77</f>
        <v>39.5</v>
      </c>
      <c r="BR29" s="551">
        <f>係数表!$E$77</f>
        <v>39.5</v>
      </c>
      <c r="BS29" s="551">
        <f>係数表!$E$77</f>
        <v>39.5</v>
      </c>
      <c r="BT29" s="551">
        <f>係数表!$E$77</f>
        <v>39.5</v>
      </c>
      <c r="BU29" s="1"/>
      <c r="BV29" s="1"/>
      <c r="BW29" s="1"/>
      <c r="BX29" s="538">
        <f>係数表!$B48</f>
        <v>25</v>
      </c>
      <c r="BY29" s="539" t="str">
        <f>係数表!$C48</f>
        <v>コークス炉ガス</v>
      </c>
      <c r="BZ29" s="539" t="str">
        <f>係数表!D48</f>
        <v>千m3</v>
      </c>
      <c r="CA29" s="839">
        <f>係数表!$J48</f>
        <v>18.399999999999999</v>
      </c>
      <c r="CB29" s="538" t="str">
        <f t="shared" si="0"/>
        <v>GJ/千m3</v>
      </c>
      <c r="CC29" s="540">
        <f>係数表!$H48</f>
        <v>3.9966666666666671E-2</v>
      </c>
      <c r="CD29" s="547" t="s">
        <v>901</v>
      </c>
      <c r="CE29">
        <v>22</v>
      </c>
      <c r="CF29">
        <f t="shared" ca="1" si="11"/>
        <v>0</v>
      </c>
      <c r="CG29" s="548" t="str">
        <f t="shared" ca="1" si="11"/>
        <v>-</v>
      </c>
      <c r="CH29" s="548">
        <f t="shared" ca="1" si="11"/>
        <v>0</v>
      </c>
      <c r="CJ29">
        <v>22</v>
      </c>
      <c r="CK29">
        <f t="shared" ca="1" si="12"/>
        <v>0</v>
      </c>
      <c r="CL29" s="548" t="str">
        <f t="shared" ca="1" si="12"/>
        <v>-</v>
      </c>
      <c r="CM29" s="548">
        <f t="shared" ca="1" si="12"/>
        <v>0</v>
      </c>
      <c r="CN29" s="548">
        <f t="shared" ca="1" si="12"/>
        <v>0</v>
      </c>
      <c r="CP29">
        <v>22</v>
      </c>
      <c r="CQ29">
        <f t="shared" ca="1" si="13"/>
        <v>0</v>
      </c>
      <c r="CR29" s="548" t="str">
        <f t="shared" ca="1" si="13"/>
        <v>-</v>
      </c>
      <c r="CS29" s="548">
        <f t="shared" ca="1" si="13"/>
        <v>0</v>
      </c>
      <c r="CU29">
        <v>22</v>
      </c>
      <c r="CV29">
        <f t="shared" ca="1" si="14"/>
        <v>0</v>
      </c>
      <c r="CW29" s="548" t="str">
        <f t="shared" ca="1" si="14"/>
        <v>-</v>
      </c>
      <c r="CX29" s="548">
        <f t="shared" ca="1" si="14"/>
        <v>0</v>
      </c>
      <c r="CZ29">
        <v>22</v>
      </c>
      <c r="DA29">
        <f t="shared" ca="1" si="15"/>
        <v>0</v>
      </c>
      <c r="DB29" s="548" t="str">
        <f t="shared" ca="1" si="15"/>
        <v>-</v>
      </c>
      <c r="DC29" s="548">
        <f t="shared" ca="1" si="15"/>
        <v>0</v>
      </c>
    </row>
    <row r="30" spans="1:107">
      <c r="A30" s="457" t="s">
        <v>147</v>
      </c>
      <c r="B30" s="455" t="s">
        <v>99</v>
      </c>
      <c r="C30" s="552">
        <f t="shared" ref="C30:BN30" si="16">C28*3.6/(C29/100)</f>
        <v>0</v>
      </c>
      <c r="D30" s="552">
        <f t="shared" si="16"/>
        <v>0</v>
      </c>
      <c r="E30" s="552">
        <f t="shared" si="16"/>
        <v>0</v>
      </c>
      <c r="F30" s="552">
        <f t="shared" si="16"/>
        <v>0</v>
      </c>
      <c r="G30" s="552">
        <f t="shared" si="16"/>
        <v>0</v>
      </c>
      <c r="H30" s="552">
        <f t="shared" si="16"/>
        <v>0</v>
      </c>
      <c r="I30" s="552">
        <f t="shared" si="16"/>
        <v>0</v>
      </c>
      <c r="J30" s="552">
        <f t="shared" si="16"/>
        <v>0</v>
      </c>
      <c r="K30" s="552">
        <f t="shared" si="16"/>
        <v>0</v>
      </c>
      <c r="L30" s="552">
        <f t="shared" si="16"/>
        <v>0</v>
      </c>
      <c r="M30" s="552">
        <f t="shared" si="16"/>
        <v>0</v>
      </c>
      <c r="N30" s="552">
        <f t="shared" si="16"/>
        <v>0</v>
      </c>
      <c r="O30" s="552">
        <f t="shared" si="16"/>
        <v>0</v>
      </c>
      <c r="P30" s="552">
        <f t="shared" si="16"/>
        <v>0</v>
      </c>
      <c r="Q30" s="552">
        <f t="shared" si="16"/>
        <v>0</v>
      </c>
      <c r="R30" s="552">
        <f t="shared" si="16"/>
        <v>0</v>
      </c>
      <c r="S30" s="552">
        <f t="shared" si="16"/>
        <v>0</v>
      </c>
      <c r="T30" s="552">
        <f t="shared" si="16"/>
        <v>0</v>
      </c>
      <c r="U30" s="552">
        <f t="shared" si="16"/>
        <v>0</v>
      </c>
      <c r="V30" s="552">
        <f t="shared" si="16"/>
        <v>0</v>
      </c>
      <c r="W30" s="552">
        <f t="shared" si="16"/>
        <v>0</v>
      </c>
      <c r="X30" s="552">
        <f t="shared" si="16"/>
        <v>0</v>
      </c>
      <c r="Y30" s="552">
        <f t="shared" si="16"/>
        <v>0</v>
      </c>
      <c r="Z30" s="552">
        <f t="shared" si="16"/>
        <v>0</v>
      </c>
      <c r="AA30" s="552">
        <f t="shared" si="16"/>
        <v>0</v>
      </c>
      <c r="AB30" s="552">
        <f t="shared" si="16"/>
        <v>0</v>
      </c>
      <c r="AC30" s="552">
        <f t="shared" si="16"/>
        <v>0</v>
      </c>
      <c r="AD30" s="552">
        <f t="shared" si="16"/>
        <v>0</v>
      </c>
      <c r="AE30" s="552">
        <f t="shared" si="16"/>
        <v>0</v>
      </c>
      <c r="AF30" s="552">
        <f t="shared" si="16"/>
        <v>0</v>
      </c>
      <c r="AG30" s="552">
        <f t="shared" si="16"/>
        <v>0</v>
      </c>
      <c r="AH30" s="552">
        <f t="shared" si="16"/>
        <v>0</v>
      </c>
      <c r="AI30" s="552">
        <f t="shared" si="16"/>
        <v>0</v>
      </c>
      <c r="AJ30" s="552">
        <f t="shared" si="16"/>
        <v>0</v>
      </c>
      <c r="AK30" s="552">
        <f t="shared" si="16"/>
        <v>0</v>
      </c>
      <c r="AL30" s="552">
        <f t="shared" si="16"/>
        <v>0</v>
      </c>
      <c r="AM30" s="552">
        <f t="shared" si="16"/>
        <v>0</v>
      </c>
      <c r="AN30" s="552">
        <f t="shared" si="16"/>
        <v>0</v>
      </c>
      <c r="AO30" s="552">
        <f t="shared" si="16"/>
        <v>0</v>
      </c>
      <c r="AP30" s="552">
        <f t="shared" si="16"/>
        <v>0</v>
      </c>
      <c r="AQ30" s="552">
        <f t="shared" si="16"/>
        <v>0</v>
      </c>
      <c r="AR30" s="552">
        <f t="shared" si="16"/>
        <v>0</v>
      </c>
      <c r="AS30" s="552">
        <f t="shared" si="16"/>
        <v>0</v>
      </c>
      <c r="AT30" s="552">
        <f t="shared" si="16"/>
        <v>0</v>
      </c>
      <c r="AU30" s="552">
        <f t="shared" si="16"/>
        <v>0</v>
      </c>
      <c r="AV30" s="552">
        <f t="shared" si="16"/>
        <v>0</v>
      </c>
      <c r="AW30" s="552">
        <f t="shared" si="16"/>
        <v>0</v>
      </c>
      <c r="AX30" s="552">
        <f t="shared" si="16"/>
        <v>0</v>
      </c>
      <c r="AY30" s="552">
        <f t="shared" si="16"/>
        <v>0</v>
      </c>
      <c r="AZ30" s="552">
        <f t="shared" si="16"/>
        <v>0</v>
      </c>
      <c r="BA30" s="552">
        <f t="shared" si="16"/>
        <v>0</v>
      </c>
      <c r="BB30" s="552">
        <f t="shared" si="16"/>
        <v>0</v>
      </c>
      <c r="BC30" s="552">
        <f t="shared" si="16"/>
        <v>0</v>
      </c>
      <c r="BD30" s="552">
        <f t="shared" si="16"/>
        <v>0</v>
      </c>
      <c r="BE30" s="552">
        <f t="shared" si="16"/>
        <v>0</v>
      </c>
      <c r="BF30" s="552">
        <f t="shared" si="16"/>
        <v>0</v>
      </c>
      <c r="BG30" s="552">
        <f t="shared" si="16"/>
        <v>0</v>
      </c>
      <c r="BH30" s="552">
        <f t="shared" si="16"/>
        <v>0</v>
      </c>
      <c r="BI30" s="552">
        <f t="shared" si="16"/>
        <v>0</v>
      </c>
      <c r="BJ30" s="552">
        <f t="shared" si="16"/>
        <v>0</v>
      </c>
      <c r="BK30" s="552">
        <f t="shared" si="16"/>
        <v>0</v>
      </c>
      <c r="BL30" s="552">
        <f t="shared" si="16"/>
        <v>0</v>
      </c>
      <c r="BM30" s="552">
        <f t="shared" si="16"/>
        <v>0</v>
      </c>
      <c r="BN30" s="552">
        <f t="shared" si="16"/>
        <v>0</v>
      </c>
      <c r="BO30" s="552">
        <f t="shared" ref="BO30:BT30" si="17">BO28*3.6/(BO29/100)</f>
        <v>0</v>
      </c>
      <c r="BP30" s="552">
        <f t="shared" si="17"/>
        <v>0</v>
      </c>
      <c r="BQ30" s="552">
        <f t="shared" si="17"/>
        <v>0</v>
      </c>
      <c r="BR30" s="552">
        <f t="shared" si="17"/>
        <v>0</v>
      </c>
      <c r="BS30" s="552">
        <f t="shared" si="17"/>
        <v>0</v>
      </c>
      <c r="BT30" s="552">
        <f t="shared" si="17"/>
        <v>0</v>
      </c>
      <c r="BU30" s="1"/>
      <c r="BV30" s="1"/>
      <c r="BW30" s="1"/>
      <c r="BX30" s="538">
        <f>係数表!$B49</f>
        <v>26</v>
      </c>
      <c r="BY30" s="539" t="str">
        <f>係数表!$C49</f>
        <v>高炉ガス</v>
      </c>
      <c r="BZ30" s="539" t="str">
        <f>係数表!D49</f>
        <v>千m3</v>
      </c>
      <c r="CA30" s="840">
        <f>係数表!$J49</f>
        <v>3.23</v>
      </c>
      <c r="CB30" s="538" t="str">
        <f t="shared" si="0"/>
        <v>GJ/千m3</v>
      </c>
      <c r="CC30" s="540">
        <f>係数表!$H49</f>
        <v>9.6799999999999997E-2</v>
      </c>
      <c r="CD30" s="547" t="s">
        <v>902</v>
      </c>
      <c r="CE30">
        <v>23</v>
      </c>
      <c r="CF30">
        <f t="shared" ca="1" si="11"/>
        <v>0</v>
      </c>
      <c r="CG30" s="548" t="str">
        <f t="shared" ca="1" si="11"/>
        <v>-</v>
      </c>
      <c r="CH30" s="548">
        <f t="shared" ca="1" si="11"/>
        <v>0</v>
      </c>
      <c r="CJ30">
        <v>23</v>
      </c>
      <c r="CK30">
        <f t="shared" ca="1" si="12"/>
        <v>0</v>
      </c>
      <c r="CL30" s="548" t="str">
        <f t="shared" ca="1" si="12"/>
        <v>-</v>
      </c>
      <c r="CM30" s="548">
        <f t="shared" ca="1" si="12"/>
        <v>0</v>
      </c>
      <c r="CN30" s="548">
        <f t="shared" ca="1" si="12"/>
        <v>0</v>
      </c>
      <c r="CP30">
        <v>23</v>
      </c>
      <c r="CQ30">
        <f t="shared" ca="1" si="13"/>
        <v>0</v>
      </c>
      <c r="CR30" s="548" t="str">
        <f t="shared" ca="1" si="13"/>
        <v>-</v>
      </c>
      <c r="CS30" s="548">
        <f t="shared" ca="1" si="13"/>
        <v>0</v>
      </c>
      <c r="CU30">
        <v>23</v>
      </c>
      <c r="CV30">
        <f t="shared" ca="1" si="14"/>
        <v>0</v>
      </c>
      <c r="CW30" s="548" t="str">
        <f t="shared" ca="1" si="14"/>
        <v>-</v>
      </c>
      <c r="CX30" s="548">
        <f t="shared" ca="1" si="14"/>
        <v>0</v>
      </c>
      <c r="CZ30">
        <v>23</v>
      </c>
      <c r="DA30">
        <f t="shared" ca="1" si="15"/>
        <v>0</v>
      </c>
      <c r="DB30" s="548" t="str">
        <f t="shared" ca="1" si="15"/>
        <v>-</v>
      </c>
      <c r="DC30" s="548">
        <f t="shared" ca="1" si="15"/>
        <v>0</v>
      </c>
    </row>
    <row r="31" spans="1:107">
      <c r="A31" s="457" t="s">
        <v>241</v>
      </c>
      <c r="B31" s="455" t="s">
        <v>226</v>
      </c>
      <c r="C31" s="549" t="str">
        <f>IFERROR(VLOOKUP(C27,$BY$5:$CC$33,5,FALSE),"-")</f>
        <v>-</v>
      </c>
      <c r="D31" s="549" t="str">
        <f t="shared" ref="D31:BO31" si="18">IFERROR(VLOOKUP(D27,$BY$5:$CC$33,5,FALSE),"-")</f>
        <v>-</v>
      </c>
      <c r="E31" s="549" t="str">
        <f t="shared" si="18"/>
        <v>-</v>
      </c>
      <c r="F31" s="549" t="str">
        <f t="shared" si="18"/>
        <v>-</v>
      </c>
      <c r="G31" s="549" t="str">
        <f t="shared" si="18"/>
        <v>-</v>
      </c>
      <c r="H31" s="549" t="str">
        <f t="shared" si="18"/>
        <v>-</v>
      </c>
      <c r="I31" s="549" t="str">
        <f t="shared" si="18"/>
        <v>-</v>
      </c>
      <c r="J31" s="549" t="str">
        <f t="shared" si="18"/>
        <v>-</v>
      </c>
      <c r="K31" s="549" t="str">
        <f t="shared" si="18"/>
        <v>-</v>
      </c>
      <c r="L31" s="549" t="str">
        <f t="shared" si="18"/>
        <v>-</v>
      </c>
      <c r="M31" s="549" t="str">
        <f t="shared" si="18"/>
        <v>-</v>
      </c>
      <c r="N31" s="549" t="str">
        <f t="shared" si="18"/>
        <v>-</v>
      </c>
      <c r="O31" s="549" t="str">
        <f t="shared" si="18"/>
        <v>-</v>
      </c>
      <c r="P31" s="549" t="str">
        <f t="shared" si="18"/>
        <v>-</v>
      </c>
      <c r="Q31" s="549" t="str">
        <f t="shared" si="18"/>
        <v>-</v>
      </c>
      <c r="R31" s="549" t="str">
        <f t="shared" si="18"/>
        <v>-</v>
      </c>
      <c r="S31" s="549" t="str">
        <f t="shared" si="18"/>
        <v>-</v>
      </c>
      <c r="T31" s="549" t="str">
        <f t="shared" si="18"/>
        <v>-</v>
      </c>
      <c r="U31" s="549" t="str">
        <f t="shared" si="18"/>
        <v>-</v>
      </c>
      <c r="V31" s="549" t="str">
        <f t="shared" si="18"/>
        <v>-</v>
      </c>
      <c r="W31" s="549" t="str">
        <f t="shared" si="18"/>
        <v>-</v>
      </c>
      <c r="X31" s="549" t="str">
        <f t="shared" si="18"/>
        <v>-</v>
      </c>
      <c r="Y31" s="549" t="str">
        <f t="shared" si="18"/>
        <v>-</v>
      </c>
      <c r="Z31" s="549" t="str">
        <f t="shared" si="18"/>
        <v>-</v>
      </c>
      <c r="AA31" s="549" t="str">
        <f t="shared" si="18"/>
        <v>-</v>
      </c>
      <c r="AB31" s="549" t="str">
        <f t="shared" si="18"/>
        <v>-</v>
      </c>
      <c r="AC31" s="549" t="str">
        <f t="shared" si="18"/>
        <v>-</v>
      </c>
      <c r="AD31" s="549" t="str">
        <f t="shared" si="18"/>
        <v>-</v>
      </c>
      <c r="AE31" s="549" t="str">
        <f t="shared" si="18"/>
        <v>-</v>
      </c>
      <c r="AF31" s="549" t="str">
        <f t="shared" si="18"/>
        <v>-</v>
      </c>
      <c r="AG31" s="549" t="str">
        <f t="shared" si="18"/>
        <v>-</v>
      </c>
      <c r="AH31" s="549" t="str">
        <f t="shared" si="18"/>
        <v>-</v>
      </c>
      <c r="AI31" s="549" t="str">
        <f t="shared" si="18"/>
        <v>-</v>
      </c>
      <c r="AJ31" s="549" t="str">
        <f t="shared" si="18"/>
        <v>-</v>
      </c>
      <c r="AK31" s="549" t="str">
        <f t="shared" si="18"/>
        <v>-</v>
      </c>
      <c r="AL31" s="549" t="str">
        <f t="shared" si="18"/>
        <v>-</v>
      </c>
      <c r="AM31" s="549" t="str">
        <f t="shared" si="18"/>
        <v>-</v>
      </c>
      <c r="AN31" s="549" t="str">
        <f t="shared" si="18"/>
        <v>-</v>
      </c>
      <c r="AO31" s="549" t="str">
        <f t="shared" si="18"/>
        <v>-</v>
      </c>
      <c r="AP31" s="549" t="str">
        <f t="shared" si="18"/>
        <v>-</v>
      </c>
      <c r="AQ31" s="549" t="str">
        <f t="shared" si="18"/>
        <v>-</v>
      </c>
      <c r="AR31" s="549" t="str">
        <f t="shared" si="18"/>
        <v>-</v>
      </c>
      <c r="AS31" s="549" t="str">
        <f t="shared" si="18"/>
        <v>-</v>
      </c>
      <c r="AT31" s="549" t="str">
        <f t="shared" si="18"/>
        <v>-</v>
      </c>
      <c r="AU31" s="549" t="str">
        <f t="shared" si="18"/>
        <v>-</v>
      </c>
      <c r="AV31" s="549" t="str">
        <f t="shared" si="18"/>
        <v>-</v>
      </c>
      <c r="AW31" s="549" t="str">
        <f t="shared" si="18"/>
        <v>-</v>
      </c>
      <c r="AX31" s="549" t="str">
        <f t="shared" si="18"/>
        <v>-</v>
      </c>
      <c r="AY31" s="549" t="str">
        <f t="shared" si="18"/>
        <v>-</v>
      </c>
      <c r="AZ31" s="549" t="str">
        <f t="shared" si="18"/>
        <v>-</v>
      </c>
      <c r="BA31" s="549" t="str">
        <f t="shared" si="18"/>
        <v>-</v>
      </c>
      <c r="BB31" s="549" t="str">
        <f t="shared" si="18"/>
        <v>-</v>
      </c>
      <c r="BC31" s="549" t="str">
        <f t="shared" si="18"/>
        <v>-</v>
      </c>
      <c r="BD31" s="549" t="str">
        <f t="shared" si="18"/>
        <v>-</v>
      </c>
      <c r="BE31" s="549" t="str">
        <f t="shared" si="18"/>
        <v>-</v>
      </c>
      <c r="BF31" s="549" t="str">
        <f t="shared" si="18"/>
        <v>-</v>
      </c>
      <c r="BG31" s="549" t="str">
        <f t="shared" si="18"/>
        <v>-</v>
      </c>
      <c r="BH31" s="549" t="str">
        <f t="shared" si="18"/>
        <v>-</v>
      </c>
      <c r="BI31" s="549" t="str">
        <f t="shared" si="18"/>
        <v>-</v>
      </c>
      <c r="BJ31" s="549" t="str">
        <f t="shared" si="18"/>
        <v>-</v>
      </c>
      <c r="BK31" s="549" t="str">
        <f t="shared" si="18"/>
        <v>-</v>
      </c>
      <c r="BL31" s="549" t="str">
        <f t="shared" si="18"/>
        <v>-</v>
      </c>
      <c r="BM31" s="549" t="str">
        <f t="shared" si="18"/>
        <v>-</v>
      </c>
      <c r="BN31" s="549" t="str">
        <f t="shared" si="18"/>
        <v>-</v>
      </c>
      <c r="BO31" s="549" t="str">
        <f t="shared" si="18"/>
        <v>-</v>
      </c>
      <c r="BP31" s="549" t="str">
        <f>IFERROR(VLOOKUP(BP27,$BY$5:$CC$33,5,FALSE),"-")</f>
        <v>-</v>
      </c>
      <c r="BQ31" s="549" t="str">
        <f>IFERROR(VLOOKUP(BQ27,$BY$5:$CC$33,5,FALSE),"-")</f>
        <v>-</v>
      </c>
      <c r="BR31" s="549" t="str">
        <f>IFERROR(VLOOKUP(BR27,$BY$5:$CC$33,5,FALSE),"-")</f>
        <v>-</v>
      </c>
      <c r="BS31" s="549" t="str">
        <f>IFERROR(VLOOKUP(BS27,$BY$5:$CC$33,5,FALSE),"-")</f>
        <v>-</v>
      </c>
      <c r="BT31" s="549" t="str">
        <f>IFERROR(VLOOKUP(BT27,$BY$5:$CC$33,5,FALSE),"-")</f>
        <v>-</v>
      </c>
      <c r="BU31" s="1"/>
      <c r="BV31" s="1"/>
      <c r="BW31" s="1"/>
      <c r="BX31" s="538">
        <f>係数表!$B50</f>
        <v>27</v>
      </c>
      <c r="BY31" s="539" t="str">
        <f>係数表!$C50</f>
        <v>発電用高炉ガス</v>
      </c>
      <c r="BZ31" s="539" t="str">
        <f>係数表!D50</f>
        <v>千m3</v>
      </c>
      <c r="CA31" s="840">
        <f>係数表!$J50</f>
        <v>3.45</v>
      </c>
      <c r="CB31" s="538" t="str">
        <f t="shared" si="0"/>
        <v>GJ/千m3</v>
      </c>
      <c r="CC31" s="540">
        <f>係数表!$H50</f>
        <v>9.6799999999999997E-2</v>
      </c>
      <c r="CD31" s="547" t="s">
        <v>903</v>
      </c>
      <c r="CE31">
        <v>24</v>
      </c>
      <c r="CF31">
        <f t="shared" ca="1" si="11"/>
        <v>0</v>
      </c>
      <c r="CG31" s="548" t="str">
        <f t="shared" ca="1" si="11"/>
        <v>-</v>
      </c>
      <c r="CH31" s="548">
        <f t="shared" ca="1" si="11"/>
        <v>0</v>
      </c>
      <c r="CJ31">
        <v>24</v>
      </c>
      <c r="CK31">
        <f t="shared" ca="1" si="12"/>
        <v>0</v>
      </c>
      <c r="CL31" s="548" t="str">
        <f t="shared" ca="1" si="12"/>
        <v>-</v>
      </c>
      <c r="CM31" s="548">
        <f t="shared" ca="1" si="12"/>
        <v>0</v>
      </c>
      <c r="CN31" s="548">
        <f t="shared" ca="1" si="12"/>
        <v>0</v>
      </c>
      <c r="CP31">
        <v>24</v>
      </c>
      <c r="CQ31">
        <f t="shared" ca="1" si="13"/>
        <v>0</v>
      </c>
      <c r="CR31" s="548" t="str">
        <f t="shared" ca="1" si="13"/>
        <v>-</v>
      </c>
      <c r="CS31" s="548">
        <f t="shared" ca="1" si="13"/>
        <v>0</v>
      </c>
      <c r="CU31">
        <v>24</v>
      </c>
      <c r="CV31">
        <f t="shared" ca="1" si="14"/>
        <v>0</v>
      </c>
      <c r="CW31" s="548" t="str">
        <f t="shared" ca="1" si="14"/>
        <v>-</v>
      </c>
      <c r="CX31" s="548">
        <f t="shared" ca="1" si="14"/>
        <v>0</v>
      </c>
      <c r="CZ31">
        <v>24</v>
      </c>
      <c r="DA31">
        <f t="shared" ca="1" si="15"/>
        <v>0</v>
      </c>
      <c r="DB31" s="548" t="str">
        <f t="shared" ca="1" si="15"/>
        <v>-</v>
      </c>
      <c r="DC31" s="548">
        <f t="shared" ca="1" si="15"/>
        <v>0</v>
      </c>
    </row>
    <row r="32" spans="1:107">
      <c r="A32" s="457" t="s">
        <v>242</v>
      </c>
      <c r="B32" s="455" t="s">
        <v>215</v>
      </c>
      <c r="C32" s="550" t="str">
        <f>IF(C31="-","-",C30*C31)</f>
        <v>-</v>
      </c>
      <c r="D32" s="550" t="str">
        <f t="shared" ref="D32:BN32" si="19">IF(D31="-","-",D30*D31)</f>
        <v>-</v>
      </c>
      <c r="E32" s="550" t="str">
        <f t="shared" si="19"/>
        <v>-</v>
      </c>
      <c r="F32" s="550" t="str">
        <f t="shared" si="19"/>
        <v>-</v>
      </c>
      <c r="G32" s="550" t="str">
        <f t="shared" si="19"/>
        <v>-</v>
      </c>
      <c r="H32" s="550" t="str">
        <f t="shared" si="19"/>
        <v>-</v>
      </c>
      <c r="I32" s="550" t="str">
        <f t="shared" si="19"/>
        <v>-</v>
      </c>
      <c r="J32" s="550" t="str">
        <f t="shared" si="19"/>
        <v>-</v>
      </c>
      <c r="K32" s="550" t="str">
        <f t="shared" si="19"/>
        <v>-</v>
      </c>
      <c r="L32" s="550" t="str">
        <f t="shared" si="19"/>
        <v>-</v>
      </c>
      <c r="M32" s="550" t="str">
        <f t="shared" si="19"/>
        <v>-</v>
      </c>
      <c r="N32" s="550" t="str">
        <f t="shared" si="19"/>
        <v>-</v>
      </c>
      <c r="O32" s="550" t="str">
        <f t="shared" si="19"/>
        <v>-</v>
      </c>
      <c r="P32" s="550" t="str">
        <f t="shared" si="19"/>
        <v>-</v>
      </c>
      <c r="Q32" s="550" t="str">
        <f t="shared" si="19"/>
        <v>-</v>
      </c>
      <c r="R32" s="550" t="str">
        <f t="shared" si="19"/>
        <v>-</v>
      </c>
      <c r="S32" s="550" t="str">
        <f t="shared" si="19"/>
        <v>-</v>
      </c>
      <c r="T32" s="550" t="str">
        <f t="shared" si="19"/>
        <v>-</v>
      </c>
      <c r="U32" s="550" t="str">
        <f t="shared" si="19"/>
        <v>-</v>
      </c>
      <c r="V32" s="550" t="str">
        <f t="shared" si="19"/>
        <v>-</v>
      </c>
      <c r="W32" s="550" t="str">
        <f t="shared" si="19"/>
        <v>-</v>
      </c>
      <c r="X32" s="550" t="str">
        <f t="shared" si="19"/>
        <v>-</v>
      </c>
      <c r="Y32" s="550" t="str">
        <f t="shared" si="19"/>
        <v>-</v>
      </c>
      <c r="Z32" s="550" t="str">
        <f t="shared" si="19"/>
        <v>-</v>
      </c>
      <c r="AA32" s="550" t="str">
        <f t="shared" si="19"/>
        <v>-</v>
      </c>
      <c r="AB32" s="550" t="str">
        <f t="shared" si="19"/>
        <v>-</v>
      </c>
      <c r="AC32" s="550" t="str">
        <f t="shared" si="19"/>
        <v>-</v>
      </c>
      <c r="AD32" s="550" t="str">
        <f t="shared" si="19"/>
        <v>-</v>
      </c>
      <c r="AE32" s="550" t="str">
        <f t="shared" si="19"/>
        <v>-</v>
      </c>
      <c r="AF32" s="550" t="str">
        <f t="shared" si="19"/>
        <v>-</v>
      </c>
      <c r="AG32" s="550" t="str">
        <f t="shared" si="19"/>
        <v>-</v>
      </c>
      <c r="AH32" s="550" t="str">
        <f t="shared" si="19"/>
        <v>-</v>
      </c>
      <c r="AI32" s="550" t="str">
        <f t="shared" si="19"/>
        <v>-</v>
      </c>
      <c r="AJ32" s="550" t="str">
        <f t="shared" si="19"/>
        <v>-</v>
      </c>
      <c r="AK32" s="550" t="str">
        <f t="shared" si="19"/>
        <v>-</v>
      </c>
      <c r="AL32" s="550" t="str">
        <f t="shared" si="19"/>
        <v>-</v>
      </c>
      <c r="AM32" s="550" t="str">
        <f t="shared" si="19"/>
        <v>-</v>
      </c>
      <c r="AN32" s="550" t="str">
        <f t="shared" si="19"/>
        <v>-</v>
      </c>
      <c r="AO32" s="550" t="str">
        <f t="shared" si="19"/>
        <v>-</v>
      </c>
      <c r="AP32" s="550" t="str">
        <f t="shared" si="19"/>
        <v>-</v>
      </c>
      <c r="AQ32" s="550" t="str">
        <f t="shared" si="19"/>
        <v>-</v>
      </c>
      <c r="AR32" s="550" t="str">
        <f t="shared" si="19"/>
        <v>-</v>
      </c>
      <c r="AS32" s="550" t="str">
        <f t="shared" si="19"/>
        <v>-</v>
      </c>
      <c r="AT32" s="550" t="str">
        <f t="shared" si="19"/>
        <v>-</v>
      </c>
      <c r="AU32" s="550" t="str">
        <f t="shared" si="19"/>
        <v>-</v>
      </c>
      <c r="AV32" s="550" t="str">
        <f t="shared" si="19"/>
        <v>-</v>
      </c>
      <c r="AW32" s="550" t="str">
        <f t="shared" si="19"/>
        <v>-</v>
      </c>
      <c r="AX32" s="550" t="str">
        <f t="shared" si="19"/>
        <v>-</v>
      </c>
      <c r="AY32" s="550" t="str">
        <f t="shared" si="19"/>
        <v>-</v>
      </c>
      <c r="AZ32" s="550" t="str">
        <f t="shared" si="19"/>
        <v>-</v>
      </c>
      <c r="BA32" s="550" t="str">
        <f t="shared" si="19"/>
        <v>-</v>
      </c>
      <c r="BB32" s="550" t="str">
        <f t="shared" si="19"/>
        <v>-</v>
      </c>
      <c r="BC32" s="550" t="str">
        <f t="shared" si="19"/>
        <v>-</v>
      </c>
      <c r="BD32" s="550" t="str">
        <f t="shared" si="19"/>
        <v>-</v>
      </c>
      <c r="BE32" s="550" t="str">
        <f t="shared" si="19"/>
        <v>-</v>
      </c>
      <c r="BF32" s="550" t="str">
        <f t="shared" si="19"/>
        <v>-</v>
      </c>
      <c r="BG32" s="550" t="str">
        <f t="shared" si="19"/>
        <v>-</v>
      </c>
      <c r="BH32" s="550" t="str">
        <f t="shared" si="19"/>
        <v>-</v>
      </c>
      <c r="BI32" s="550" t="str">
        <f t="shared" si="19"/>
        <v>-</v>
      </c>
      <c r="BJ32" s="550" t="str">
        <f t="shared" si="19"/>
        <v>-</v>
      </c>
      <c r="BK32" s="550" t="str">
        <f t="shared" si="19"/>
        <v>-</v>
      </c>
      <c r="BL32" s="550" t="str">
        <f t="shared" si="19"/>
        <v>-</v>
      </c>
      <c r="BM32" s="550" t="str">
        <f t="shared" si="19"/>
        <v>-</v>
      </c>
      <c r="BN32" s="550" t="str">
        <f t="shared" si="19"/>
        <v>-</v>
      </c>
      <c r="BO32" s="550" t="str">
        <f t="shared" ref="BO32:BT32" si="20">IF(BO31="-","-",BO30*BO31)</f>
        <v>-</v>
      </c>
      <c r="BP32" s="550" t="str">
        <f t="shared" si="20"/>
        <v>-</v>
      </c>
      <c r="BQ32" s="550" t="str">
        <f t="shared" si="20"/>
        <v>-</v>
      </c>
      <c r="BR32" s="550" t="str">
        <f t="shared" si="20"/>
        <v>-</v>
      </c>
      <c r="BS32" s="550" t="str">
        <f t="shared" si="20"/>
        <v>-</v>
      </c>
      <c r="BT32" s="550" t="str">
        <f t="shared" si="20"/>
        <v>-</v>
      </c>
      <c r="BU32" s="1"/>
      <c r="BV32" s="1"/>
      <c r="BW32" s="1"/>
      <c r="BX32" s="538">
        <f>係数表!$B51</f>
        <v>28</v>
      </c>
      <c r="BY32" s="539" t="str">
        <f>係数表!$C51</f>
        <v>転炉ガス</v>
      </c>
      <c r="BZ32" s="539" t="str">
        <f>係数表!D51</f>
        <v>千m3</v>
      </c>
      <c r="CA32" s="840">
        <f>係数表!$J51</f>
        <v>7.53</v>
      </c>
      <c r="CB32" s="538" t="str">
        <f t="shared" si="0"/>
        <v>GJ/千m3</v>
      </c>
      <c r="CC32" s="540">
        <f>係数表!$H51</f>
        <v>0.154</v>
      </c>
      <c r="CD32" s="547" t="s">
        <v>904</v>
      </c>
      <c r="CE32">
        <v>25</v>
      </c>
      <c r="CF32">
        <f t="shared" ca="1" si="11"/>
        <v>0</v>
      </c>
      <c r="CG32" s="548" t="str">
        <f t="shared" ca="1" si="11"/>
        <v>-</v>
      </c>
      <c r="CH32" s="548">
        <f t="shared" ca="1" si="11"/>
        <v>0</v>
      </c>
      <c r="CJ32">
        <v>25</v>
      </c>
      <c r="CK32">
        <f t="shared" ca="1" si="12"/>
        <v>0</v>
      </c>
      <c r="CL32" s="548" t="str">
        <f t="shared" ca="1" si="12"/>
        <v>-</v>
      </c>
      <c r="CM32" s="548">
        <f t="shared" ca="1" si="12"/>
        <v>0</v>
      </c>
      <c r="CN32" s="548">
        <f t="shared" ca="1" si="12"/>
        <v>0</v>
      </c>
      <c r="CP32">
        <v>25</v>
      </c>
      <c r="CQ32">
        <f t="shared" ca="1" si="13"/>
        <v>0</v>
      </c>
      <c r="CR32" s="548" t="str">
        <f t="shared" ca="1" si="13"/>
        <v>-</v>
      </c>
      <c r="CS32" s="548">
        <f t="shared" ca="1" si="13"/>
        <v>0</v>
      </c>
      <c r="CU32">
        <v>25</v>
      </c>
      <c r="CV32">
        <f t="shared" ca="1" si="14"/>
        <v>0</v>
      </c>
      <c r="CW32" s="548" t="str">
        <f t="shared" ca="1" si="14"/>
        <v>-</v>
      </c>
      <c r="CX32" s="548">
        <f t="shared" ca="1" si="14"/>
        <v>0</v>
      </c>
      <c r="CZ32">
        <v>25</v>
      </c>
      <c r="DA32">
        <f t="shared" ca="1" si="15"/>
        <v>0</v>
      </c>
      <c r="DB32" s="548" t="str">
        <f t="shared" ca="1" si="15"/>
        <v>-</v>
      </c>
      <c r="DC32" s="548">
        <f t="shared" ca="1" si="15"/>
        <v>0</v>
      </c>
    </row>
    <row r="33" spans="1:107">
      <c r="A33" s="475" t="s">
        <v>150</v>
      </c>
      <c r="B33" s="455"/>
      <c r="C33" s="939"/>
      <c r="D33" s="939"/>
      <c r="E33" s="939"/>
      <c r="F33" s="939"/>
      <c r="G33" s="939"/>
      <c r="H33" s="939"/>
      <c r="I33" s="939"/>
      <c r="J33" s="939"/>
      <c r="K33" s="939"/>
      <c r="L33" s="939"/>
      <c r="M33" s="939"/>
      <c r="N33" s="939"/>
      <c r="O33" s="939"/>
      <c r="P33" s="939"/>
      <c r="Q33" s="939"/>
      <c r="R33" s="939"/>
      <c r="S33" s="939"/>
      <c r="T33" s="939"/>
      <c r="U33" s="939"/>
      <c r="V33" s="939"/>
      <c r="W33" s="939"/>
      <c r="X33" s="939"/>
      <c r="Y33" s="939"/>
      <c r="Z33" s="939"/>
      <c r="AA33" s="939"/>
      <c r="AB33" s="939"/>
      <c r="AC33" s="939"/>
      <c r="AD33" s="939"/>
      <c r="AE33" s="939"/>
      <c r="AF33" s="939"/>
      <c r="AG33" s="939"/>
      <c r="AH33" s="939"/>
      <c r="AI33" s="939"/>
      <c r="AJ33" s="939"/>
      <c r="AK33" s="939"/>
      <c r="AL33" s="939"/>
      <c r="AM33" s="939"/>
      <c r="AN33" s="939"/>
      <c r="AO33" s="939"/>
      <c r="AP33" s="939"/>
      <c r="AQ33" s="939"/>
      <c r="AR33" s="939"/>
      <c r="AS33" s="939"/>
      <c r="AT33" s="939"/>
      <c r="AU33" s="939"/>
      <c r="AV33" s="939"/>
      <c r="AW33" s="939"/>
      <c r="AX33" s="939"/>
      <c r="AY33" s="939"/>
      <c r="AZ33" s="939"/>
      <c r="BA33" s="939"/>
      <c r="BB33" s="939"/>
      <c r="BC33" s="939"/>
      <c r="BD33" s="939"/>
      <c r="BE33" s="939"/>
      <c r="BF33" s="939"/>
      <c r="BG33" s="939"/>
      <c r="BH33" s="939"/>
      <c r="BI33" s="939"/>
      <c r="BJ33" s="939"/>
      <c r="BK33" s="939"/>
      <c r="BL33" s="939"/>
      <c r="BM33" s="939"/>
      <c r="BN33" s="939"/>
      <c r="BO33" s="939"/>
      <c r="BP33" s="939"/>
      <c r="BQ33" s="939"/>
      <c r="BR33" s="939"/>
      <c r="BS33" s="939"/>
      <c r="BT33" s="939"/>
      <c r="BU33" s="1"/>
      <c r="BV33" s="1"/>
      <c r="BW33" s="1"/>
      <c r="BX33" s="538">
        <f>係数表!$B52</f>
        <v>29</v>
      </c>
      <c r="BY33" s="539" t="str">
        <f>係数表!$C52</f>
        <v>都市ガス</v>
      </c>
      <c r="BZ33" s="539" t="str">
        <f>係数表!D52</f>
        <v>千m3</v>
      </c>
      <c r="CA33" s="839">
        <f>係数表!$J52</f>
        <v>44.8</v>
      </c>
      <c r="CB33" s="538" t="str">
        <f t="shared" si="0"/>
        <v>GJ/千m3</v>
      </c>
      <c r="CC33" s="540">
        <f>係数表!$H52</f>
        <v>5.1333333333333335E-2</v>
      </c>
      <c r="CD33" s="547" t="s">
        <v>905</v>
      </c>
      <c r="CE33">
        <v>26</v>
      </c>
      <c r="CF33">
        <f t="shared" ca="1" si="11"/>
        <v>0</v>
      </c>
      <c r="CG33" s="548" t="str">
        <f t="shared" ca="1" si="11"/>
        <v>-</v>
      </c>
      <c r="CH33" s="548">
        <f t="shared" ca="1" si="11"/>
        <v>0</v>
      </c>
      <c r="CJ33">
        <v>26</v>
      </c>
      <c r="CK33">
        <f t="shared" ca="1" si="12"/>
        <v>0</v>
      </c>
      <c r="CL33" s="548" t="str">
        <f t="shared" ca="1" si="12"/>
        <v>-</v>
      </c>
      <c r="CM33" s="548">
        <f t="shared" ca="1" si="12"/>
        <v>0</v>
      </c>
      <c r="CN33" s="548">
        <f t="shared" ca="1" si="12"/>
        <v>0</v>
      </c>
      <c r="CP33">
        <v>26</v>
      </c>
      <c r="CQ33">
        <f t="shared" ca="1" si="13"/>
        <v>0</v>
      </c>
      <c r="CR33" s="548" t="str">
        <f t="shared" ca="1" si="13"/>
        <v>-</v>
      </c>
      <c r="CS33" s="548">
        <f t="shared" ca="1" si="13"/>
        <v>0</v>
      </c>
      <c r="CU33">
        <v>26</v>
      </c>
      <c r="CV33">
        <f t="shared" ca="1" si="14"/>
        <v>0</v>
      </c>
      <c r="CW33" s="548" t="str">
        <f t="shared" ca="1" si="14"/>
        <v>-</v>
      </c>
      <c r="CX33" s="548">
        <f t="shared" ca="1" si="14"/>
        <v>0</v>
      </c>
      <c r="CZ33">
        <v>26</v>
      </c>
      <c r="DA33">
        <f t="shared" ca="1" si="15"/>
        <v>0</v>
      </c>
      <c r="DB33" s="548" t="str">
        <f t="shared" ca="1" si="15"/>
        <v>-</v>
      </c>
      <c r="DC33" s="548">
        <f t="shared" ca="1" si="15"/>
        <v>0</v>
      </c>
    </row>
    <row r="34" spans="1:107">
      <c r="A34" s="393" t="s">
        <v>133</v>
      </c>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8"/>
      <c r="AR34" s="158"/>
      <c r="AS34" s="158"/>
      <c r="AT34" s="158"/>
      <c r="AU34" s="158"/>
      <c r="AV34" s="158"/>
      <c r="AW34" s="158"/>
      <c r="AX34" s="158"/>
      <c r="AY34" s="158"/>
      <c r="AZ34" s="158"/>
      <c r="BA34" s="158"/>
      <c r="BB34" s="158"/>
      <c r="BC34" s="158"/>
      <c r="BD34" s="158"/>
      <c r="BE34" s="158"/>
      <c r="BF34" s="158"/>
      <c r="BG34" s="158"/>
      <c r="BH34" s="158"/>
      <c r="BI34" s="158"/>
      <c r="BJ34" s="158"/>
      <c r="BK34" s="158"/>
      <c r="BL34" s="158"/>
      <c r="BM34" s="158"/>
      <c r="BN34" s="158"/>
      <c r="BO34" s="158"/>
      <c r="BP34" s="158"/>
      <c r="BQ34" s="158"/>
      <c r="BR34" s="158"/>
      <c r="BS34" s="158"/>
      <c r="BT34" s="158"/>
      <c r="BU34" s="1"/>
      <c r="BV34" s="1"/>
      <c r="BW34" s="1"/>
      <c r="BX34" s="538">
        <v>0</v>
      </c>
      <c r="BY34" s="539" t="s">
        <v>82</v>
      </c>
      <c r="BZ34" s="538"/>
      <c r="CA34" s="540"/>
      <c r="CB34" s="538"/>
      <c r="CC34" s="540" t="s">
        <v>82</v>
      </c>
      <c r="CD34" s="547" t="s">
        <v>906</v>
      </c>
      <c r="CE34">
        <v>27</v>
      </c>
      <c r="CF34">
        <f t="shared" ca="1" si="11"/>
        <v>0</v>
      </c>
      <c r="CG34" s="548" t="str">
        <f t="shared" ca="1" si="11"/>
        <v>-</v>
      </c>
      <c r="CH34" s="548">
        <f t="shared" ca="1" si="11"/>
        <v>0</v>
      </c>
      <c r="CJ34">
        <v>27</v>
      </c>
      <c r="CK34">
        <f t="shared" ca="1" si="12"/>
        <v>0</v>
      </c>
      <c r="CL34" s="548" t="str">
        <f t="shared" ca="1" si="12"/>
        <v>-</v>
      </c>
      <c r="CM34" s="548">
        <f t="shared" ca="1" si="12"/>
        <v>0</v>
      </c>
      <c r="CN34" s="548">
        <f t="shared" ca="1" si="12"/>
        <v>0</v>
      </c>
      <c r="CP34">
        <v>27</v>
      </c>
      <c r="CQ34">
        <f t="shared" ca="1" si="13"/>
        <v>0</v>
      </c>
      <c r="CR34" s="548" t="str">
        <f t="shared" ca="1" si="13"/>
        <v>-</v>
      </c>
      <c r="CS34" s="548">
        <f t="shared" ca="1" si="13"/>
        <v>0</v>
      </c>
      <c r="CU34">
        <v>27</v>
      </c>
      <c r="CV34">
        <f t="shared" ca="1" si="14"/>
        <v>0</v>
      </c>
      <c r="CW34" s="548" t="str">
        <f t="shared" ca="1" si="14"/>
        <v>-</v>
      </c>
      <c r="CX34" s="548">
        <f t="shared" ca="1" si="14"/>
        <v>0</v>
      </c>
      <c r="CZ34">
        <v>27</v>
      </c>
      <c r="DA34">
        <f t="shared" ca="1" si="15"/>
        <v>0</v>
      </c>
      <c r="DB34" s="548" t="str">
        <f t="shared" ca="1" si="15"/>
        <v>-</v>
      </c>
      <c r="DC34" s="548">
        <f t="shared" ca="1" si="15"/>
        <v>0</v>
      </c>
    </row>
    <row r="35" spans="1:107">
      <c r="A35" s="393"/>
      <c r="B35" s="158"/>
      <c r="C35" s="158"/>
      <c r="D35" s="158"/>
      <c r="E35" s="158"/>
      <c r="F35" s="158"/>
      <c r="G35" s="158"/>
      <c r="H35" s="158"/>
      <c r="I35" s="158"/>
      <c r="J35" s="158"/>
      <c r="K35" s="158"/>
      <c r="L35" s="158"/>
      <c r="M35" s="158"/>
      <c r="N35" s="158"/>
      <c r="O35" s="158"/>
      <c r="P35" s="158"/>
      <c r="Q35" s="158"/>
      <c r="R35" s="158"/>
      <c r="S35" s="158"/>
      <c r="T35" s="158"/>
      <c r="U35" s="158"/>
      <c r="V35" s="158"/>
      <c r="W35" s="158"/>
      <c r="X35" s="158"/>
      <c r="Y35" s="158"/>
      <c r="Z35" s="158"/>
      <c r="AA35" s="158"/>
      <c r="AB35" s="158"/>
      <c r="AC35" s="158"/>
      <c r="AD35" s="158"/>
      <c r="AE35" s="158"/>
      <c r="AF35" s="158"/>
      <c r="AG35" s="158"/>
      <c r="AH35" s="158"/>
      <c r="AI35" s="158"/>
      <c r="AJ35" s="158"/>
      <c r="AK35" s="158"/>
      <c r="AL35" s="158"/>
      <c r="AM35" s="158"/>
      <c r="AN35" s="158"/>
      <c r="AO35" s="158"/>
      <c r="AP35" s="158"/>
      <c r="AQ35" s="158"/>
      <c r="AR35" s="158"/>
      <c r="AS35" s="158"/>
      <c r="AT35" s="158"/>
      <c r="AU35" s="158"/>
      <c r="AV35" s="158"/>
      <c r="AW35" s="158"/>
      <c r="AX35" s="158"/>
      <c r="AY35" s="158"/>
      <c r="AZ35" s="158"/>
      <c r="BA35" s="158"/>
      <c r="BB35" s="158"/>
      <c r="BC35" s="158"/>
      <c r="BD35" s="158"/>
      <c r="BE35" s="158"/>
      <c r="BF35" s="158"/>
      <c r="BG35" s="158"/>
      <c r="BH35" s="158"/>
      <c r="BI35" s="158"/>
      <c r="BJ35" s="158"/>
      <c r="BK35" s="158"/>
      <c r="BL35" s="158"/>
      <c r="BM35" s="158"/>
      <c r="BN35" s="158"/>
      <c r="BO35" s="158"/>
      <c r="BP35" s="158"/>
      <c r="BQ35" s="158"/>
      <c r="BR35" s="158"/>
      <c r="BS35" s="158"/>
      <c r="BT35" s="158"/>
      <c r="BU35" s="1"/>
      <c r="BV35" s="1"/>
      <c r="BW35" s="1"/>
      <c r="BX35" s="446">
        <v>91</v>
      </c>
      <c r="BY35" s="447" t="s">
        <v>130</v>
      </c>
      <c r="BZ35" s="543" t="s">
        <v>99</v>
      </c>
      <c r="CA35" s="34"/>
      <c r="CB35" s="446"/>
      <c r="CC35" s="541">
        <f>係数表!E68</f>
        <v>9.0700000000000003E-2</v>
      </c>
      <c r="CD35" s="547" t="s">
        <v>907</v>
      </c>
      <c r="CE35">
        <v>28</v>
      </c>
      <c r="CF35">
        <f t="shared" ca="1" si="11"/>
        <v>0</v>
      </c>
      <c r="CG35" s="548" t="str">
        <f t="shared" ca="1" si="11"/>
        <v>-</v>
      </c>
      <c r="CH35" s="548">
        <f t="shared" ca="1" si="11"/>
        <v>0</v>
      </c>
      <c r="CJ35">
        <v>28</v>
      </c>
      <c r="CK35">
        <f t="shared" ca="1" si="12"/>
        <v>0</v>
      </c>
      <c r="CL35" s="548" t="str">
        <f t="shared" ca="1" si="12"/>
        <v>-</v>
      </c>
      <c r="CM35" s="548">
        <f t="shared" ca="1" si="12"/>
        <v>0</v>
      </c>
      <c r="CN35" s="548">
        <f t="shared" ca="1" si="12"/>
        <v>0</v>
      </c>
      <c r="CP35">
        <v>28</v>
      </c>
      <c r="CQ35">
        <f t="shared" ca="1" si="13"/>
        <v>0</v>
      </c>
      <c r="CR35" s="548" t="str">
        <f t="shared" ca="1" si="13"/>
        <v>-</v>
      </c>
      <c r="CS35" s="548">
        <f t="shared" ca="1" si="13"/>
        <v>0</v>
      </c>
      <c r="CU35">
        <v>28</v>
      </c>
      <c r="CV35">
        <f t="shared" ca="1" si="14"/>
        <v>0</v>
      </c>
      <c r="CW35" s="548" t="str">
        <f t="shared" ca="1" si="14"/>
        <v>-</v>
      </c>
      <c r="CX35" s="548">
        <f t="shared" ca="1" si="14"/>
        <v>0</v>
      </c>
      <c r="CZ35">
        <v>28</v>
      </c>
      <c r="DA35">
        <f t="shared" ca="1" si="15"/>
        <v>0</v>
      </c>
      <c r="DB35" s="548" t="str">
        <f t="shared" ca="1" si="15"/>
        <v>-</v>
      </c>
      <c r="DC35" s="548">
        <f t="shared" ca="1" si="15"/>
        <v>0</v>
      </c>
    </row>
    <row r="36" spans="1:107">
      <c r="A36" s="428" t="s">
        <v>139</v>
      </c>
      <c r="B36" s="429" t="s">
        <v>382</v>
      </c>
      <c r="C36" s="320" t="str">
        <f>C108</f>
        <v>○</v>
      </c>
      <c r="D36" s="320" t="str">
        <f t="shared" ref="D36:BO36" si="21">D108</f>
        <v>○</v>
      </c>
      <c r="E36" s="320" t="str">
        <f t="shared" si="21"/>
        <v>○</v>
      </c>
      <c r="F36" s="320" t="str">
        <f t="shared" si="21"/>
        <v>○</v>
      </c>
      <c r="G36" s="320" t="str">
        <f t="shared" si="21"/>
        <v>○</v>
      </c>
      <c r="H36" s="320" t="str">
        <f t="shared" si="21"/>
        <v>○</v>
      </c>
      <c r="I36" s="320" t="str">
        <f t="shared" si="21"/>
        <v>○</v>
      </c>
      <c r="J36" s="320" t="str">
        <f t="shared" si="21"/>
        <v>○</v>
      </c>
      <c r="K36" s="320" t="str">
        <f t="shared" si="21"/>
        <v>○</v>
      </c>
      <c r="L36" s="320" t="str">
        <f t="shared" si="21"/>
        <v>○</v>
      </c>
      <c r="M36" s="320" t="str">
        <f t="shared" si="21"/>
        <v>○</v>
      </c>
      <c r="N36" s="320" t="str">
        <f t="shared" si="21"/>
        <v>○</v>
      </c>
      <c r="O36" s="320" t="str">
        <f t="shared" si="21"/>
        <v>○</v>
      </c>
      <c r="P36" s="320" t="str">
        <f t="shared" si="21"/>
        <v>○</v>
      </c>
      <c r="Q36" s="320" t="str">
        <f t="shared" si="21"/>
        <v>○</v>
      </c>
      <c r="R36" s="320" t="str">
        <f t="shared" si="21"/>
        <v>○</v>
      </c>
      <c r="S36" s="320" t="str">
        <f t="shared" si="21"/>
        <v>○</v>
      </c>
      <c r="T36" s="320" t="str">
        <f t="shared" si="21"/>
        <v>○</v>
      </c>
      <c r="U36" s="320" t="str">
        <f t="shared" si="21"/>
        <v>○</v>
      </c>
      <c r="V36" s="320" t="str">
        <f t="shared" si="21"/>
        <v>○</v>
      </c>
      <c r="W36" s="320" t="str">
        <f t="shared" si="21"/>
        <v>○</v>
      </c>
      <c r="X36" s="320" t="str">
        <f t="shared" si="21"/>
        <v>○</v>
      </c>
      <c r="Y36" s="320" t="str">
        <f t="shared" si="21"/>
        <v>○</v>
      </c>
      <c r="Z36" s="320" t="str">
        <f t="shared" si="21"/>
        <v>○</v>
      </c>
      <c r="AA36" s="320" t="str">
        <f t="shared" si="21"/>
        <v>○</v>
      </c>
      <c r="AB36" s="320" t="str">
        <f t="shared" si="21"/>
        <v>○</v>
      </c>
      <c r="AC36" s="320" t="str">
        <f t="shared" si="21"/>
        <v>○</v>
      </c>
      <c r="AD36" s="320" t="str">
        <f t="shared" si="21"/>
        <v>○</v>
      </c>
      <c r="AE36" s="320" t="str">
        <f t="shared" si="21"/>
        <v>○</v>
      </c>
      <c r="AF36" s="320" t="str">
        <f t="shared" si="21"/>
        <v>○</v>
      </c>
      <c r="AG36" s="320" t="str">
        <f t="shared" si="21"/>
        <v>○</v>
      </c>
      <c r="AH36" s="320" t="str">
        <f t="shared" si="21"/>
        <v>○</v>
      </c>
      <c r="AI36" s="320" t="str">
        <f t="shared" si="21"/>
        <v>○</v>
      </c>
      <c r="AJ36" s="320" t="str">
        <f t="shared" si="21"/>
        <v>○</v>
      </c>
      <c r="AK36" s="320" t="str">
        <f t="shared" si="21"/>
        <v>○</v>
      </c>
      <c r="AL36" s="320" t="str">
        <f t="shared" si="21"/>
        <v>○</v>
      </c>
      <c r="AM36" s="320" t="str">
        <f t="shared" si="21"/>
        <v>○</v>
      </c>
      <c r="AN36" s="320" t="str">
        <f t="shared" si="21"/>
        <v>○</v>
      </c>
      <c r="AO36" s="320" t="str">
        <f t="shared" si="21"/>
        <v>○</v>
      </c>
      <c r="AP36" s="320" t="str">
        <f t="shared" si="21"/>
        <v>○</v>
      </c>
      <c r="AQ36" s="320" t="str">
        <f t="shared" si="21"/>
        <v>○</v>
      </c>
      <c r="AR36" s="320" t="str">
        <f t="shared" si="21"/>
        <v>○</v>
      </c>
      <c r="AS36" s="320" t="str">
        <f t="shared" si="21"/>
        <v>○</v>
      </c>
      <c r="AT36" s="320" t="str">
        <f t="shared" si="21"/>
        <v>○</v>
      </c>
      <c r="AU36" s="320" t="str">
        <f t="shared" si="21"/>
        <v>○</v>
      </c>
      <c r="AV36" s="320" t="str">
        <f t="shared" si="21"/>
        <v>○</v>
      </c>
      <c r="AW36" s="320" t="str">
        <f t="shared" si="21"/>
        <v>○</v>
      </c>
      <c r="AX36" s="320" t="str">
        <f t="shared" si="21"/>
        <v>○</v>
      </c>
      <c r="AY36" s="320" t="str">
        <f t="shared" si="21"/>
        <v>○</v>
      </c>
      <c r="AZ36" s="320" t="str">
        <f t="shared" si="21"/>
        <v>○</v>
      </c>
      <c r="BA36" s="320" t="str">
        <f t="shared" si="21"/>
        <v>○</v>
      </c>
      <c r="BB36" s="320" t="str">
        <f t="shared" si="21"/>
        <v>○</v>
      </c>
      <c r="BC36" s="320" t="str">
        <f t="shared" si="21"/>
        <v>○</v>
      </c>
      <c r="BD36" s="320" t="str">
        <f t="shared" si="21"/>
        <v>○</v>
      </c>
      <c r="BE36" s="320" t="str">
        <f t="shared" si="21"/>
        <v>○</v>
      </c>
      <c r="BF36" s="320" t="str">
        <f t="shared" si="21"/>
        <v>○</v>
      </c>
      <c r="BG36" s="320" t="str">
        <f t="shared" si="21"/>
        <v>○</v>
      </c>
      <c r="BH36" s="320" t="str">
        <f t="shared" si="21"/>
        <v>○</v>
      </c>
      <c r="BI36" s="320" t="str">
        <f t="shared" si="21"/>
        <v>○</v>
      </c>
      <c r="BJ36" s="320" t="str">
        <f t="shared" si="21"/>
        <v>○</v>
      </c>
      <c r="BK36" s="320" t="str">
        <f t="shared" si="21"/>
        <v>○</v>
      </c>
      <c r="BL36" s="320" t="str">
        <f t="shared" si="21"/>
        <v>○</v>
      </c>
      <c r="BM36" s="320" t="str">
        <f t="shared" si="21"/>
        <v>○</v>
      </c>
      <c r="BN36" s="320" t="str">
        <f t="shared" si="21"/>
        <v>○</v>
      </c>
      <c r="BO36" s="320" t="str">
        <f t="shared" si="21"/>
        <v>○</v>
      </c>
      <c r="BP36" s="320" t="str">
        <f>BP108</f>
        <v>○</v>
      </c>
      <c r="BQ36" s="320" t="str">
        <f>BQ108</f>
        <v>○</v>
      </c>
      <c r="BR36" s="320" t="str">
        <f>BR108</f>
        <v>○</v>
      </c>
      <c r="BS36" s="320" t="str">
        <f>BS108</f>
        <v>○</v>
      </c>
      <c r="BT36" s="320" t="str">
        <f>BT108</f>
        <v>○</v>
      </c>
      <c r="BU36" s="1"/>
      <c r="BV36" s="1"/>
      <c r="BW36" s="1"/>
      <c r="BX36" s="446">
        <v>92</v>
      </c>
      <c r="BY36" s="447" t="s">
        <v>131</v>
      </c>
      <c r="BZ36" s="543" t="s">
        <v>99</v>
      </c>
      <c r="CA36" s="34"/>
      <c r="CB36" s="34"/>
      <c r="CC36" s="541">
        <f>係数表!E69</f>
        <v>7.0000000000000007E-2</v>
      </c>
      <c r="CD36" s="547" t="s">
        <v>908</v>
      </c>
      <c r="CE36">
        <v>29</v>
      </c>
      <c r="CF36">
        <f t="shared" ca="1" si="11"/>
        <v>0</v>
      </c>
      <c r="CG36" s="548" t="str">
        <f t="shared" ca="1" si="11"/>
        <v>-</v>
      </c>
      <c r="CH36" s="548">
        <f t="shared" ca="1" si="11"/>
        <v>0</v>
      </c>
      <c r="CJ36">
        <v>29</v>
      </c>
      <c r="CK36">
        <f t="shared" ca="1" si="12"/>
        <v>0</v>
      </c>
      <c r="CL36" s="548" t="str">
        <f t="shared" ca="1" si="12"/>
        <v>-</v>
      </c>
      <c r="CM36" s="548">
        <f t="shared" ca="1" si="12"/>
        <v>0</v>
      </c>
      <c r="CN36" s="548">
        <f t="shared" ca="1" si="12"/>
        <v>0</v>
      </c>
      <c r="CP36">
        <v>29</v>
      </c>
      <c r="CQ36">
        <f t="shared" ca="1" si="13"/>
        <v>0</v>
      </c>
      <c r="CR36" s="548" t="str">
        <f t="shared" ca="1" si="13"/>
        <v>-</v>
      </c>
      <c r="CS36" s="548">
        <f t="shared" ca="1" si="13"/>
        <v>0</v>
      </c>
      <c r="CU36">
        <v>29</v>
      </c>
      <c r="CV36">
        <f t="shared" ca="1" si="14"/>
        <v>0</v>
      </c>
      <c r="CW36" s="548" t="str">
        <f t="shared" ca="1" si="14"/>
        <v>-</v>
      </c>
      <c r="CX36" s="548">
        <f t="shared" ca="1" si="14"/>
        <v>0</v>
      </c>
      <c r="CZ36">
        <v>29</v>
      </c>
      <c r="DA36">
        <f t="shared" ca="1" si="15"/>
        <v>0</v>
      </c>
      <c r="DB36" s="548" t="str">
        <f t="shared" ca="1" si="15"/>
        <v>-</v>
      </c>
      <c r="DC36" s="548">
        <f t="shared" ca="1" si="15"/>
        <v>0</v>
      </c>
    </row>
    <row r="37" spans="1:107" ht="31.5" customHeight="1">
      <c r="A37" s="428"/>
      <c r="B37" s="429"/>
      <c r="C37" s="370" t="str">
        <f>IF(C36="×","必須項目が抜けています。","OK")</f>
        <v>OK</v>
      </c>
      <c r="D37" s="370" t="str">
        <f t="shared" ref="D37:BO37" si="22">IF(D36="×","必須項目が抜けています。","OK")</f>
        <v>OK</v>
      </c>
      <c r="E37" s="370" t="str">
        <f t="shared" si="22"/>
        <v>OK</v>
      </c>
      <c r="F37" s="370" t="str">
        <f t="shared" si="22"/>
        <v>OK</v>
      </c>
      <c r="G37" s="370" t="str">
        <f t="shared" si="22"/>
        <v>OK</v>
      </c>
      <c r="H37" s="370" t="str">
        <f t="shared" si="22"/>
        <v>OK</v>
      </c>
      <c r="I37" s="370" t="str">
        <f t="shared" si="22"/>
        <v>OK</v>
      </c>
      <c r="J37" s="370" t="str">
        <f t="shared" si="22"/>
        <v>OK</v>
      </c>
      <c r="K37" s="370" t="str">
        <f t="shared" si="22"/>
        <v>OK</v>
      </c>
      <c r="L37" s="370" t="str">
        <f t="shared" si="22"/>
        <v>OK</v>
      </c>
      <c r="M37" s="370" t="str">
        <f t="shared" si="22"/>
        <v>OK</v>
      </c>
      <c r="N37" s="370" t="str">
        <f t="shared" si="22"/>
        <v>OK</v>
      </c>
      <c r="O37" s="370" t="str">
        <f t="shared" si="22"/>
        <v>OK</v>
      </c>
      <c r="P37" s="370" t="str">
        <f t="shared" si="22"/>
        <v>OK</v>
      </c>
      <c r="Q37" s="370" t="str">
        <f t="shared" si="22"/>
        <v>OK</v>
      </c>
      <c r="R37" s="370" t="str">
        <f t="shared" si="22"/>
        <v>OK</v>
      </c>
      <c r="S37" s="370" t="str">
        <f t="shared" si="22"/>
        <v>OK</v>
      </c>
      <c r="T37" s="370" t="str">
        <f t="shared" si="22"/>
        <v>OK</v>
      </c>
      <c r="U37" s="370" t="str">
        <f t="shared" si="22"/>
        <v>OK</v>
      </c>
      <c r="V37" s="370" t="str">
        <f t="shared" si="22"/>
        <v>OK</v>
      </c>
      <c r="W37" s="370" t="str">
        <f t="shared" si="22"/>
        <v>OK</v>
      </c>
      <c r="X37" s="370" t="str">
        <f t="shared" si="22"/>
        <v>OK</v>
      </c>
      <c r="Y37" s="370" t="str">
        <f t="shared" si="22"/>
        <v>OK</v>
      </c>
      <c r="Z37" s="370" t="str">
        <f t="shared" si="22"/>
        <v>OK</v>
      </c>
      <c r="AA37" s="370" t="str">
        <f t="shared" si="22"/>
        <v>OK</v>
      </c>
      <c r="AB37" s="370" t="str">
        <f t="shared" si="22"/>
        <v>OK</v>
      </c>
      <c r="AC37" s="370" t="str">
        <f t="shared" si="22"/>
        <v>OK</v>
      </c>
      <c r="AD37" s="370" t="str">
        <f t="shared" si="22"/>
        <v>OK</v>
      </c>
      <c r="AE37" s="370" t="str">
        <f t="shared" si="22"/>
        <v>OK</v>
      </c>
      <c r="AF37" s="370" t="str">
        <f t="shared" si="22"/>
        <v>OK</v>
      </c>
      <c r="AG37" s="370" t="str">
        <f t="shared" si="22"/>
        <v>OK</v>
      </c>
      <c r="AH37" s="370" t="str">
        <f t="shared" si="22"/>
        <v>OK</v>
      </c>
      <c r="AI37" s="370" t="str">
        <f t="shared" si="22"/>
        <v>OK</v>
      </c>
      <c r="AJ37" s="370" t="str">
        <f t="shared" si="22"/>
        <v>OK</v>
      </c>
      <c r="AK37" s="370" t="str">
        <f t="shared" si="22"/>
        <v>OK</v>
      </c>
      <c r="AL37" s="370" t="str">
        <f t="shared" si="22"/>
        <v>OK</v>
      </c>
      <c r="AM37" s="370" t="str">
        <f t="shared" si="22"/>
        <v>OK</v>
      </c>
      <c r="AN37" s="370" t="str">
        <f t="shared" si="22"/>
        <v>OK</v>
      </c>
      <c r="AO37" s="370" t="str">
        <f t="shared" si="22"/>
        <v>OK</v>
      </c>
      <c r="AP37" s="370" t="str">
        <f t="shared" si="22"/>
        <v>OK</v>
      </c>
      <c r="AQ37" s="370" t="str">
        <f t="shared" si="22"/>
        <v>OK</v>
      </c>
      <c r="AR37" s="370" t="str">
        <f t="shared" si="22"/>
        <v>OK</v>
      </c>
      <c r="AS37" s="370" t="str">
        <f t="shared" si="22"/>
        <v>OK</v>
      </c>
      <c r="AT37" s="370" t="str">
        <f t="shared" si="22"/>
        <v>OK</v>
      </c>
      <c r="AU37" s="370" t="str">
        <f t="shared" si="22"/>
        <v>OK</v>
      </c>
      <c r="AV37" s="370" t="str">
        <f t="shared" si="22"/>
        <v>OK</v>
      </c>
      <c r="AW37" s="370" t="str">
        <f t="shared" si="22"/>
        <v>OK</v>
      </c>
      <c r="AX37" s="370" t="str">
        <f t="shared" si="22"/>
        <v>OK</v>
      </c>
      <c r="AY37" s="370" t="str">
        <f t="shared" si="22"/>
        <v>OK</v>
      </c>
      <c r="AZ37" s="370" t="str">
        <f t="shared" si="22"/>
        <v>OK</v>
      </c>
      <c r="BA37" s="370" t="str">
        <f t="shared" si="22"/>
        <v>OK</v>
      </c>
      <c r="BB37" s="370" t="str">
        <f t="shared" si="22"/>
        <v>OK</v>
      </c>
      <c r="BC37" s="370" t="str">
        <f t="shared" si="22"/>
        <v>OK</v>
      </c>
      <c r="BD37" s="370" t="str">
        <f t="shared" si="22"/>
        <v>OK</v>
      </c>
      <c r="BE37" s="370" t="str">
        <f t="shared" si="22"/>
        <v>OK</v>
      </c>
      <c r="BF37" s="370" t="str">
        <f t="shared" si="22"/>
        <v>OK</v>
      </c>
      <c r="BG37" s="370" t="str">
        <f t="shared" si="22"/>
        <v>OK</v>
      </c>
      <c r="BH37" s="370" t="str">
        <f t="shared" si="22"/>
        <v>OK</v>
      </c>
      <c r="BI37" s="370" t="str">
        <f t="shared" si="22"/>
        <v>OK</v>
      </c>
      <c r="BJ37" s="370" t="str">
        <f t="shared" si="22"/>
        <v>OK</v>
      </c>
      <c r="BK37" s="370" t="str">
        <f t="shared" si="22"/>
        <v>OK</v>
      </c>
      <c r="BL37" s="370" t="str">
        <f t="shared" si="22"/>
        <v>OK</v>
      </c>
      <c r="BM37" s="370" t="str">
        <f t="shared" si="22"/>
        <v>OK</v>
      </c>
      <c r="BN37" s="370" t="str">
        <f t="shared" si="22"/>
        <v>OK</v>
      </c>
      <c r="BO37" s="370" t="str">
        <f t="shared" si="22"/>
        <v>OK</v>
      </c>
      <c r="BP37" s="370" t="str">
        <f>IF(BP36="×","必須項目が抜けています。","OK")</f>
        <v>OK</v>
      </c>
      <c r="BQ37" s="370" t="str">
        <f>IF(BQ36="×","必須項目が抜けています。","OK")</f>
        <v>OK</v>
      </c>
      <c r="BR37" s="370" t="str">
        <f>IF(BR36="×","必須項目が抜けています。","OK")</f>
        <v>OK</v>
      </c>
      <c r="BS37" s="370" t="str">
        <f>IF(BS36="×","必須項目が抜けています。","OK")</f>
        <v>OK</v>
      </c>
      <c r="BT37" s="370" t="str">
        <f>IF(BT36="×","必須項目が抜けています。","OK")</f>
        <v>OK</v>
      </c>
      <c r="BU37" s="1"/>
      <c r="BV37" s="1"/>
      <c r="BW37" s="1"/>
      <c r="BX37" s="446">
        <v>93</v>
      </c>
      <c r="BY37" s="447" t="s">
        <v>132</v>
      </c>
      <c r="BZ37" s="543" t="s">
        <v>99</v>
      </c>
      <c r="CA37" s="34"/>
      <c r="CB37" s="34"/>
      <c r="CC37" s="541">
        <f>係数表!E70</f>
        <v>5.0500000000000003E-2</v>
      </c>
      <c r="CD37" s="547" t="s">
        <v>909</v>
      </c>
      <c r="CE37">
        <v>30</v>
      </c>
      <c r="CF37">
        <f t="shared" ca="1" si="11"/>
        <v>0</v>
      </c>
      <c r="CG37" s="548" t="str">
        <f t="shared" ca="1" si="11"/>
        <v>-</v>
      </c>
      <c r="CH37" s="548">
        <f t="shared" ca="1" si="11"/>
        <v>0</v>
      </c>
      <c r="CJ37">
        <v>30</v>
      </c>
      <c r="CK37">
        <f t="shared" ca="1" si="12"/>
        <v>0</v>
      </c>
      <c r="CL37" s="548" t="str">
        <f t="shared" ca="1" si="12"/>
        <v>-</v>
      </c>
      <c r="CM37" s="548">
        <f t="shared" ca="1" si="12"/>
        <v>0</v>
      </c>
      <c r="CN37" s="548">
        <f t="shared" ca="1" si="12"/>
        <v>0</v>
      </c>
      <c r="CP37">
        <v>30</v>
      </c>
      <c r="CQ37">
        <f t="shared" ca="1" si="13"/>
        <v>0</v>
      </c>
      <c r="CR37" s="548" t="str">
        <f t="shared" ca="1" si="13"/>
        <v>-</v>
      </c>
      <c r="CS37" s="548">
        <f t="shared" ca="1" si="13"/>
        <v>0</v>
      </c>
      <c r="CU37">
        <v>30</v>
      </c>
      <c r="CV37">
        <f t="shared" ca="1" si="14"/>
        <v>0</v>
      </c>
      <c r="CW37" s="548" t="str">
        <f t="shared" ca="1" si="14"/>
        <v>-</v>
      </c>
      <c r="CX37" s="548">
        <f t="shared" ca="1" si="14"/>
        <v>0</v>
      </c>
      <c r="CZ37">
        <v>30</v>
      </c>
      <c r="DA37">
        <f t="shared" ca="1" si="15"/>
        <v>0</v>
      </c>
      <c r="DB37" s="548" t="str">
        <f t="shared" ca="1" si="15"/>
        <v>-</v>
      </c>
      <c r="DC37" s="548">
        <f t="shared" ca="1" si="15"/>
        <v>0</v>
      </c>
    </row>
    <row r="38" spans="1:107">
      <c r="A38" s="393"/>
      <c r="B38" s="158"/>
      <c r="C38" s="158"/>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
      <c r="BV38" s="1"/>
      <c r="BW38" s="1"/>
      <c r="CD38" s="547" t="s">
        <v>910</v>
      </c>
      <c r="CE38">
        <v>31</v>
      </c>
      <c r="CF38">
        <f t="shared" ca="1" si="11"/>
        <v>0</v>
      </c>
      <c r="CG38" s="548" t="str">
        <f t="shared" ca="1" si="11"/>
        <v>-</v>
      </c>
      <c r="CH38" s="548">
        <f t="shared" ca="1" si="11"/>
        <v>0</v>
      </c>
      <c r="CJ38">
        <v>31</v>
      </c>
      <c r="CK38">
        <f t="shared" ca="1" si="12"/>
        <v>0</v>
      </c>
      <c r="CL38" s="548" t="str">
        <f t="shared" ca="1" si="12"/>
        <v>-</v>
      </c>
      <c r="CM38" s="548">
        <f t="shared" ca="1" si="12"/>
        <v>0</v>
      </c>
      <c r="CN38" s="548">
        <f t="shared" ca="1" si="12"/>
        <v>0</v>
      </c>
      <c r="CP38">
        <v>31</v>
      </c>
      <c r="CQ38">
        <f t="shared" ca="1" si="13"/>
        <v>0</v>
      </c>
      <c r="CR38" s="548" t="str">
        <f t="shared" ca="1" si="13"/>
        <v>-</v>
      </c>
      <c r="CS38" s="548">
        <f t="shared" ca="1" si="13"/>
        <v>0</v>
      </c>
      <c r="CU38">
        <v>31</v>
      </c>
      <c r="CV38">
        <f t="shared" ca="1" si="14"/>
        <v>0</v>
      </c>
      <c r="CW38" s="548" t="str">
        <f t="shared" ca="1" si="14"/>
        <v>-</v>
      </c>
      <c r="CX38" s="548">
        <f t="shared" ca="1" si="14"/>
        <v>0</v>
      </c>
      <c r="CZ38">
        <v>31</v>
      </c>
      <c r="DA38">
        <f t="shared" ca="1" si="15"/>
        <v>0</v>
      </c>
      <c r="DB38" s="548" t="str">
        <f t="shared" ca="1" si="15"/>
        <v>-</v>
      </c>
      <c r="DC38" s="548">
        <f t="shared" ca="1" si="15"/>
        <v>0</v>
      </c>
    </row>
    <row r="39" spans="1:107">
      <c r="A39" s="393"/>
      <c r="B39" s="158"/>
      <c r="C39" s="158"/>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
      <c r="BV39" s="1"/>
      <c r="BW39" s="1"/>
      <c r="CD39" s="547" t="s">
        <v>911</v>
      </c>
      <c r="CE39">
        <v>32</v>
      </c>
      <c r="CF39">
        <f t="shared" ca="1" si="11"/>
        <v>0</v>
      </c>
      <c r="CG39" s="548" t="str">
        <f t="shared" ca="1" si="11"/>
        <v>-</v>
      </c>
      <c r="CH39" s="548">
        <f t="shared" ca="1" si="11"/>
        <v>0</v>
      </c>
      <c r="CJ39">
        <v>32</v>
      </c>
      <c r="CK39">
        <f t="shared" ca="1" si="12"/>
        <v>0</v>
      </c>
      <c r="CL39" s="548" t="str">
        <f t="shared" ca="1" si="12"/>
        <v>-</v>
      </c>
      <c r="CM39" s="548">
        <f t="shared" ca="1" si="12"/>
        <v>0</v>
      </c>
      <c r="CN39" s="548">
        <f t="shared" ca="1" si="12"/>
        <v>0</v>
      </c>
      <c r="CP39">
        <v>32</v>
      </c>
      <c r="CQ39">
        <f t="shared" ca="1" si="13"/>
        <v>0</v>
      </c>
      <c r="CR39" s="548" t="str">
        <f t="shared" ca="1" si="13"/>
        <v>-</v>
      </c>
      <c r="CS39" s="548">
        <f t="shared" ca="1" si="13"/>
        <v>0</v>
      </c>
      <c r="CU39">
        <v>32</v>
      </c>
      <c r="CV39">
        <f t="shared" ca="1" si="14"/>
        <v>0</v>
      </c>
      <c r="CW39" s="548" t="str">
        <f t="shared" ca="1" si="14"/>
        <v>-</v>
      </c>
      <c r="CX39" s="548">
        <f t="shared" ca="1" si="14"/>
        <v>0</v>
      </c>
      <c r="CZ39">
        <v>32</v>
      </c>
      <c r="DA39">
        <f t="shared" ca="1" si="15"/>
        <v>0</v>
      </c>
      <c r="DB39" s="548" t="str">
        <f t="shared" ca="1" si="15"/>
        <v>-</v>
      </c>
      <c r="DC39" s="548">
        <f t="shared" ca="1" si="15"/>
        <v>0</v>
      </c>
    </row>
    <row r="40" spans="1:107">
      <c r="A40" s="393"/>
      <c r="B40" s="158"/>
      <c r="C40" s="158"/>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
      <c r="BV40" s="1"/>
      <c r="BW40" s="1"/>
      <c r="CD40" s="547" t="s">
        <v>912</v>
      </c>
      <c r="CE40">
        <v>33</v>
      </c>
      <c r="CF40">
        <f t="shared" ca="1" si="11"/>
        <v>0</v>
      </c>
      <c r="CG40" s="548" t="str">
        <f t="shared" ca="1" si="11"/>
        <v>-</v>
      </c>
      <c r="CH40" s="548">
        <f t="shared" ca="1" si="11"/>
        <v>0</v>
      </c>
      <c r="CJ40">
        <v>33</v>
      </c>
      <c r="CK40">
        <f t="shared" ca="1" si="12"/>
        <v>0</v>
      </c>
      <c r="CL40" s="548" t="str">
        <f t="shared" ca="1" si="12"/>
        <v>-</v>
      </c>
      <c r="CM40" s="548">
        <f t="shared" ca="1" si="12"/>
        <v>0</v>
      </c>
      <c r="CN40" s="548">
        <f t="shared" ca="1" si="12"/>
        <v>0</v>
      </c>
      <c r="CP40">
        <v>33</v>
      </c>
      <c r="CQ40">
        <f t="shared" ca="1" si="13"/>
        <v>0</v>
      </c>
      <c r="CR40" s="548" t="str">
        <f t="shared" ca="1" si="13"/>
        <v>-</v>
      </c>
      <c r="CS40" s="548">
        <f t="shared" ca="1" si="13"/>
        <v>0</v>
      </c>
      <c r="CU40">
        <v>33</v>
      </c>
      <c r="CV40">
        <f t="shared" ca="1" si="14"/>
        <v>0</v>
      </c>
      <c r="CW40" s="548" t="str">
        <f t="shared" ca="1" si="14"/>
        <v>-</v>
      </c>
      <c r="CX40" s="548">
        <f t="shared" ca="1" si="14"/>
        <v>0</v>
      </c>
      <c r="CZ40">
        <v>33</v>
      </c>
      <c r="DA40">
        <f t="shared" ca="1" si="15"/>
        <v>0</v>
      </c>
      <c r="DB40" s="548" t="str">
        <f t="shared" ca="1" si="15"/>
        <v>-</v>
      </c>
      <c r="DC40" s="548">
        <f t="shared" ca="1" si="15"/>
        <v>0</v>
      </c>
    </row>
    <row r="41" spans="1:107">
      <c r="A41" s="393"/>
      <c r="B41" s="158"/>
      <c r="C41" s="158"/>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
      <c r="BV41" s="1"/>
      <c r="BW41" s="1"/>
      <c r="CD41" s="547" t="s">
        <v>913</v>
      </c>
      <c r="CE41">
        <v>34</v>
      </c>
      <c r="CF41">
        <f t="shared" ca="1" si="11"/>
        <v>0</v>
      </c>
      <c r="CG41" s="548" t="str">
        <f t="shared" ca="1" si="11"/>
        <v>-</v>
      </c>
      <c r="CH41" s="548">
        <f t="shared" ca="1" si="11"/>
        <v>0</v>
      </c>
      <c r="CJ41">
        <v>34</v>
      </c>
      <c r="CK41">
        <f t="shared" ca="1" si="12"/>
        <v>0</v>
      </c>
      <c r="CL41" s="548" t="str">
        <f t="shared" ca="1" si="12"/>
        <v>-</v>
      </c>
      <c r="CM41" s="548">
        <f t="shared" ca="1" si="12"/>
        <v>0</v>
      </c>
      <c r="CN41" s="548">
        <f t="shared" ca="1" si="12"/>
        <v>0</v>
      </c>
      <c r="CP41">
        <v>34</v>
      </c>
      <c r="CQ41">
        <f t="shared" ca="1" si="13"/>
        <v>0</v>
      </c>
      <c r="CR41" s="548" t="str">
        <f t="shared" ca="1" si="13"/>
        <v>-</v>
      </c>
      <c r="CS41" s="548">
        <f t="shared" ca="1" si="13"/>
        <v>0</v>
      </c>
      <c r="CU41">
        <v>34</v>
      </c>
      <c r="CV41">
        <f t="shared" ca="1" si="14"/>
        <v>0</v>
      </c>
      <c r="CW41" s="548" t="str">
        <f t="shared" ca="1" si="14"/>
        <v>-</v>
      </c>
      <c r="CX41" s="548">
        <f t="shared" ca="1" si="14"/>
        <v>0</v>
      </c>
      <c r="CZ41">
        <v>34</v>
      </c>
      <c r="DA41">
        <f t="shared" ca="1" si="15"/>
        <v>0</v>
      </c>
      <c r="DB41" s="548" t="str">
        <f t="shared" ca="1" si="15"/>
        <v>-</v>
      </c>
      <c r="DC41" s="548">
        <f t="shared" ca="1" si="15"/>
        <v>0</v>
      </c>
    </row>
    <row r="42" spans="1:107">
      <c r="A42" s="17" t="s">
        <v>140</v>
      </c>
      <c r="B42" s="158"/>
      <c r="C42" s="158"/>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
      <c r="BV42" s="1"/>
      <c r="BW42" s="1"/>
      <c r="BX42" s="403"/>
      <c r="BY42" s="427"/>
      <c r="BZ42" s="403"/>
      <c r="CA42" s="402"/>
      <c r="CB42" s="403"/>
      <c r="CC42" s="402"/>
      <c r="CD42" s="547" t="s">
        <v>914</v>
      </c>
      <c r="CE42">
        <v>35</v>
      </c>
      <c r="CF42">
        <f t="shared" ca="1" si="11"/>
        <v>0</v>
      </c>
      <c r="CG42" s="548" t="str">
        <f t="shared" ca="1" si="11"/>
        <v>-</v>
      </c>
      <c r="CH42" s="548">
        <f t="shared" ca="1" si="11"/>
        <v>0</v>
      </c>
      <c r="CJ42">
        <v>35</v>
      </c>
      <c r="CK42">
        <f t="shared" ca="1" si="12"/>
        <v>0</v>
      </c>
      <c r="CL42" s="548" t="str">
        <f t="shared" ca="1" si="12"/>
        <v>-</v>
      </c>
      <c r="CM42" s="548">
        <f t="shared" ca="1" si="12"/>
        <v>0</v>
      </c>
      <c r="CN42" s="548">
        <f t="shared" ca="1" si="12"/>
        <v>0</v>
      </c>
      <c r="CP42">
        <v>35</v>
      </c>
      <c r="CQ42">
        <f t="shared" ca="1" si="13"/>
        <v>0</v>
      </c>
      <c r="CR42" s="548" t="str">
        <f t="shared" ca="1" si="13"/>
        <v>-</v>
      </c>
      <c r="CS42" s="548">
        <f t="shared" ca="1" si="13"/>
        <v>0</v>
      </c>
      <c r="CU42">
        <v>35</v>
      </c>
      <c r="CV42">
        <f t="shared" ca="1" si="14"/>
        <v>0</v>
      </c>
      <c r="CW42" s="548" t="str">
        <f t="shared" ca="1" si="14"/>
        <v>-</v>
      </c>
      <c r="CX42" s="548">
        <f t="shared" ca="1" si="14"/>
        <v>0</v>
      </c>
      <c r="CZ42">
        <v>35</v>
      </c>
      <c r="DA42">
        <f t="shared" ca="1" si="15"/>
        <v>0</v>
      </c>
      <c r="DB42" s="548" t="str">
        <f t="shared" ca="1" si="15"/>
        <v>-</v>
      </c>
      <c r="DC42" s="548">
        <f t="shared" ca="1" si="15"/>
        <v>0</v>
      </c>
    </row>
    <row r="43" spans="1:107">
      <c r="A43" s="454" t="s">
        <v>1</v>
      </c>
      <c r="B43" s="455" t="s">
        <v>4</v>
      </c>
      <c r="C43" s="396">
        <v>1</v>
      </c>
      <c r="D43" s="396">
        <v>2</v>
      </c>
      <c r="E43" s="396">
        <v>3</v>
      </c>
      <c r="F43" s="396">
        <v>4</v>
      </c>
      <c r="G43" s="396">
        <v>5</v>
      </c>
      <c r="H43" s="396">
        <v>6</v>
      </c>
      <c r="I43" s="396">
        <v>7</v>
      </c>
      <c r="J43" s="396">
        <v>8</v>
      </c>
      <c r="K43" s="396">
        <v>9</v>
      </c>
      <c r="L43" s="396">
        <v>10</v>
      </c>
      <c r="M43" s="396">
        <v>11</v>
      </c>
      <c r="N43" s="396">
        <v>12</v>
      </c>
      <c r="O43" s="396">
        <v>13</v>
      </c>
      <c r="P43" s="396">
        <v>14</v>
      </c>
      <c r="Q43" s="396">
        <v>15</v>
      </c>
      <c r="R43" s="396">
        <v>16</v>
      </c>
      <c r="S43" s="396">
        <v>17</v>
      </c>
      <c r="T43" s="396">
        <v>18</v>
      </c>
      <c r="U43" s="396">
        <v>19</v>
      </c>
      <c r="V43" s="396">
        <v>20</v>
      </c>
      <c r="W43" s="396">
        <v>21</v>
      </c>
      <c r="X43" s="396">
        <v>22</v>
      </c>
      <c r="Y43" s="396">
        <v>23</v>
      </c>
      <c r="Z43" s="396">
        <v>24</v>
      </c>
      <c r="AA43" s="396">
        <v>25</v>
      </c>
      <c r="AB43" s="396">
        <v>26</v>
      </c>
      <c r="AC43" s="396">
        <v>27</v>
      </c>
      <c r="AD43" s="396">
        <v>28</v>
      </c>
      <c r="AE43" s="396">
        <v>29</v>
      </c>
      <c r="AF43" s="396">
        <v>30</v>
      </c>
      <c r="AG43" s="396">
        <v>31</v>
      </c>
      <c r="AH43" s="396">
        <v>32</v>
      </c>
      <c r="AI43" s="396">
        <v>33</v>
      </c>
      <c r="AJ43" s="396">
        <v>34</v>
      </c>
      <c r="AK43" s="396">
        <v>35</v>
      </c>
      <c r="AL43" s="396">
        <v>36</v>
      </c>
      <c r="AM43" s="396">
        <v>37</v>
      </c>
      <c r="AN43" s="396">
        <v>38</v>
      </c>
      <c r="AO43" s="396">
        <v>39</v>
      </c>
      <c r="AP43" s="396">
        <v>40</v>
      </c>
      <c r="AQ43" s="396">
        <v>41</v>
      </c>
      <c r="AR43" s="396">
        <v>42</v>
      </c>
      <c r="AS43" s="396">
        <v>43</v>
      </c>
      <c r="AT43" s="396">
        <v>44</v>
      </c>
      <c r="AU43" s="396">
        <v>45</v>
      </c>
      <c r="AV43" s="396">
        <v>46</v>
      </c>
      <c r="AW43" s="396">
        <v>47</v>
      </c>
      <c r="AX43" s="396">
        <v>48</v>
      </c>
      <c r="AY43" s="396">
        <v>49</v>
      </c>
      <c r="AZ43" s="396">
        <v>50</v>
      </c>
      <c r="BA43" s="396">
        <v>51</v>
      </c>
      <c r="BB43" s="396">
        <v>52</v>
      </c>
      <c r="BC43" s="396">
        <v>53</v>
      </c>
      <c r="BD43" s="396">
        <v>54</v>
      </c>
      <c r="BE43" s="396">
        <v>55</v>
      </c>
      <c r="BF43" s="396">
        <v>56</v>
      </c>
      <c r="BG43" s="396">
        <v>57</v>
      </c>
      <c r="BH43" s="396">
        <v>58</v>
      </c>
      <c r="BI43" s="396">
        <v>59</v>
      </c>
      <c r="BJ43" s="396">
        <v>60</v>
      </c>
      <c r="BK43" s="396">
        <v>61</v>
      </c>
      <c r="BL43" s="396">
        <v>62</v>
      </c>
      <c r="BM43" s="396">
        <v>63</v>
      </c>
      <c r="BN43" s="396">
        <v>64</v>
      </c>
      <c r="BO43" s="396">
        <v>65</v>
      </c>
      <c r="BP43" s="396">
        <v>66</v>
      </c>
      <c r="BQ43" s="396">
        <v>67</v>
      </c>
      <c r="BR43" s="396">
        <v>68</v>
      </c>
      <c r="BS43" s="396">
        <v>69</v>
      </c>
      <c r="BT43" s="396">
        <v>70</v>
      </c>
      <c r="BU43" s="1"/>
      <c r="BV43" s="1"/>
      <c r="BW43" s="1"/>
      <c r="CD43" s="547" t="s">
        <v>915</v>
      </c>
      <c r="CE43">
        <v>36</v>
      </c>
      <c r="CF43">
        <f t="shared" ca="1" si="11"/>
        <v>0</v>
      </c>
      <c r="CG43" s="548" t="str">
        <f t="shared" ca="1" si="11"/>
        <v>-</v>
      </c>
      <c r="CH43" s="548">
        <f t="shared" ca="1" si="11"/>
        <v>0</v>
      </c>
      <c r="CJ43">
        <v>36</v>
      </c>
      <c r="CK43">
        <f t="shared" ca="1" si="12"/>
        <v>0</v>
      </c>
      <c r="CL43" s="548" t="str">
        <f t="shared" ca="1" si="12"/>
        <v>-</v>
      </c>
      <c r="CM43" s="548">
        <f t="shared" ca="1" si="12"/>
        <v>0</v>
      </c>
      <c r="CN43" s="548">
        <f t="shared" ca="1" si="12"/>
        <v>0</v>
      </c>
      <c r="CP43">
        <v>36</v>
      </c>
      <c r="CQ43">
        <f t="shared" ca="1" si="13"/>
        <v>0</v>
      </c>
      <c r="CR43" s="548" t="str">
        <f t="shared" ca="1" si="13"/>
        <v>-</v>
      </c>
      <c r="CS43" s="548">
        <f t="shared" ca="1" si="13"/>
        <v>0</v>
      </c>
      <c r="CU43">
        <v>36</v>
      </c>
      <c r="CV43">
        <f t="shared" ca="1" si="14"/>
        <v>0</v>
      </c>
      <c r="CW43" s="548" t="str">
        <f t="shared" ca="1" si="14"/>
        <v>-</v>
      </c>
      <c r="CX43" s="548">
        <f t="shared" ca="1" si="14"/>
        <v>0</v>
      </c>
      <c r="CZ43">
        <v>36</v>
      </c>
      <c r="DA43">
        <f t="shared" ca="1" si="15"/>
        <v>0</v>
      </c>
      <c r="DB43" s="548" t="str">
        <f t="shared" ca="1" si="15"/>
        <v>-</v>
      </c>
      <c r="DC43" s="548">
        <f t="shared" ca="1" si="15"/>
        <v>0</v>
      </c>
    </row>
    <row r="44" spans="1:107">
      <c r="A44" s="457" t="s">
        <v>55</v>
      </c>
      <c r="B44" s="455" t="s">
        <v>879</v>
      </c>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1"/>
      <c r="BV44" s="1"/>
      <c r="BW44" s="1"/>
      <c r="CD44" s="547" t="s">
        <v>917</v>
      </c>
      <c r="CE44">
        <v>37</v>
      </c>
      <c r="CF44">
        <f t="shared" ca="1" si="11"/>
        <v>0</v>
      </c>
      <c r="CG44" s="548" t="str">
        <f t="shared" ca="1" si="11"/>
        <v>-</v>
      </c>
      <c r="CH44" s="548">
        <f t="shared" ca="1" si="11"/>
        <v>0</v>
      </c>
      <c r="CJ44">
        <v>37</v>
      </c>
      <c r="CK44">
        <f t="shared" ca="1" si="12"/>
        <v>0</v>
      </c>
      <c r="CL44" s="548" t="str">
        <f t="shared" ca="1" si="12"/>
        <v>-</v>
      </c>
      <c r="CM44" s="548">
        <f t="shared" ca="1" si="12"/>
        <v>0</v>
      </c>
      <c r="CN44" s="548">
        <f t="shared" ca="1" si="12"/>
        <v>0</v>
      </c>
      <c r="CP44">
        <v>37</v>
      </c>
      <c r="CQ44">
        <f t="shared" ca="1" si="13"/>
        <v>0</v>
      </c>
      <c r="CR44" s="548" t="str">
        <f t="shared" ca="1" si="13"/>
        <v>-</v>
      </c>
      <c r="CS44" s="548">
        <f t="shared" ca="1" si="13"/>
        <v>0</v>
      </c>
      <c r="CU44">
        <v>37</v>
      </c>
      <c r="CV44">
        <f t="shared" ca="1" si="14"/>
        <v>0</v>
      </c>
      <c r="CW44" s="548" t="str">
        <f t="shared" ca="1" si="14"/>
        <v>-</v>
      </c>
      <c r="CX44" s="548">
        <f t="shared" ca="1" si="14"/>
        <v>0</v>
      </c>
      <c r="CZ44">
        <v>37</v>
      </c>
      <c r="DA44">
        <f t="shared" ca="1" si="15"/>
        <v>0</v>
      </c>
      <c r="DB44" s="548" t="str">
        <f t="shared" ca="1" si="15"/>
        <v>-</v>
      </c>
      <c r="DC44" s="548">
        <f t="shared" ca="1" si="15"/>
        <v>0</v>
      </c>
    </row>
    <row r="45" spans="1:107">
      <c r="A45" s="457" t="s">
        <v>266</v>
      </c>
      <c r="B45" s="455"/>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1"/>
      <c r="BV45" s="1"/>
      <c r="BW45" s="1"/>
      <c r="CD45" s="547" t="s">
        <v>916</v>
      </c>
      <c r="CE45">
        <v>38</v>
      </c>
      <c r="CF45">
        <f t="shared" ca="1" si="11"/>
        <v>0</v>
      </c>
      <c r="CG45" s="548" t="str">
        <f t="shared" ca="1" si="11"/>
        <v>-</v>
      </c>
      <c r="CH45" s="548">
        <f t="shared" ca="1" si="11"/>
        <v>0</v>
      </c>
      <c r="CJ45">
        <v>38</v>
      </c>
      <c r="CK45">
        <f t="shared" ca="1" si="12"/>
        <v>0</v>
      </c>
      <c r="CL45" s="548" t="str">
        <f t="shared" ca="1" si="12"/>
        <v>-</v>
      </c>
      <c r="CM45" s="548">
        <f t="shared" ca="1" si="12"/>
        <v>0</v>
      </c>
      <c r="CN45" s="548">
        <f t="shared" ca="1" si="12"/>
        <v>0</v>
      </c>
      <c r="CP45">
        <v>38</v>
      </c>
      <c r="CQ45">
        <f t="shared" ca="1" si="13"/>
        <v>0</v>
      </c>
      <c r="CR45" s="548" t="str">
        <f t="shared" ca="1" si="13"/>
        <v>-</v>
      </c>
      <c r="CS45" s="548">
        <f t="shared" ca="1" si="13"/>
        <v>0</v>
      </c>
      <c r="CU45">
        <v>38</v>
      </c>
      <c r="CV45">
        <f t="shared" ca="1" si="14"/>
        <v>0</v>
      </c>
      <c r="CW45" s="548" t="str">
        <f t="shared" ca="1" si="14"/>
        <v>-</v>
      </c>
      <c r="CX45" s="548">
        <f t="shared" ca="1" si="14"/>
        <v>0</v>
      </c>
      <c r="CZ45">
        <v>38</v>
      </c>
      <c r="DA45">
        <f t="shared" ca="1" si="15"/>
        <v>0</v>
      </c>
      <c r="DB45" s="548" t="str">
        <f t="shared" ca="1" si="15"/>
        <v>-</v>
      </c>
      <c r="DC45" s="548">
        <f t="shared" ca="1" si="15"/>
        <v>0</v>
      </c>
    </row>
    <row r="46" spans="1:107">
      <c r="A46" s="457" t="s">
        <v>141</v>
      </c>
      <c r="B46" s="455" t="s">
        <v>82</v>
      </c>
      <c r="C46" s="55" t="s">
        <v>20</v>
      </c>
      <c r="D46" s="55" t="s">
        <v>20</v>
      </c>
      <c r="E46" s="55" t="s">
        <v>20</v>
      </c>
      <c r="F46" s="55" t="s">
        <v>20</v>
      </c>
      <c r="G46" s="55" t="s">
        <v>20</v>
      </c>
      <c r="H46" s="55" t="s">
        <v>20</v>
      </c>
      <c r="I46" s="55" t="s">
        <v>20</v>
      </c>
      <c r="J46" s="55" t="s">
        <v>20</v>
      </c>
      <c r="K46" s="55" t="s">
        <v>20</v>
      </c>
      <c r="L46" s="55" t="s">
        <v>20</v>
      </c>
      <c r="M46" s="55" t="s">
        <v>20</v>
      </c>
      <c r="N46" s="55" t="s">
        <v>20</v>
      </c>
      <c r="O46" s="55" t="s">
        <v>20</v>
      </c>
      <c r="P46" s="55" t="s">
        <v>20</v>
      </c>
      <c r="Q46" s="55" t="s">
        <v>20</v>
      </c>
      <c r="R46" s="55" t="s">
        <v>20</v>
      </c>
      <c r="S46" s="55" t="s">
        <v>20</v>
      </c>
      <c r="T46" s="55" t="s">
        <v>20</v>
      </c>
      <c r="U46" s="55" t="s">
        <v>20</v>
      </c>
      <c r="V46" s="55" t="s">
        <v>20</v>
      </c>
      <c r="W46" s="55" t="s">
        <v>20</v>
      </c>
      <c r="X46" s="55" t="s">
        <v>20</v>
      </c>
      <c r="Y46" s="55" t="s">
        <v>20</v>
      </c>
      <c r="Z46" s="55" t="s">
        <v>20</v>
      </c>
      <c r="AA46" s="55" t="s">
        <v>20</v>
      </c>
      <c r="AB46" s="55" t="s">
        <v>20</v>
      </c>
      <c r="AC46" s="55" t="s">
        <v>20</v>
      </c>
      <c r="AD46" s="55" t="s">
        <v>20</v>
      </c>
      <c r="AE46" s="55" t="s">
        <v>20</v>
      </c>
      <c r="AF46" s="55" t="s">
        <v>20</v>
      </c>
      <c r="AG46" s="55" t="s">
        <v>20</v>
      </c>
      <c r="AH46" s="55" t="s">
        <v>20</v>
      </c>
      <c r="AI46" s="55" t="s">
        <v>20</v>
      </c>
      <c r="AJ46" s="55" t="s">
        <v>20</v>
      </c>
      <c r="AK46" s="55" t="s">
        <v>20</v>
      </c>
      <c r="AL46" s="55" t="s">
        <v>20</v>
      </c>
      <c r="AM46" s="55" t="s">
        <v>20</v>
      </c>
      <c r="AN46" s="55" t="s">
        <v>20</v>
      </c>
      <c r="AO46" s="55" t="s">
        <v>20</v>
      </c>
      <c r="AP46" s="55" t="s">
        <v>20</v>
      </c>
      <c r="AQ46" s="55" t="s">
        <v>20</v>
      </c>
      <c r="AR46" s="55" t="s">
        <v>20</v>
      </c>
      <c r="AS46" s="55" t="s">
        <v>20</v>
      </c>
      <c r="AT46" s="55" t="s">
        <v>20</v>
      </c>
      <c r="AU46" s="55" t="s">
        <v>20</v>
      </c>
      <c r="AV46" s="55" t="s">
        <v>20</v>
      </c>
      <c r="AW46" s="55" t="s">
        <v>20</v>
      </c>
      <c r="AX46" s="55" t="s">
        <v>20</v>
      </c>
      <c r="AY46" s="55" t="s">
        <v>20</v>
      </c>
      <c r="AZ46" s="55" t="s">
        <v>20</v>
      </c>
      <c r="BA46" s="55" t="s">
        <v>20</v>
      </c>
      <c r="BB46" s="55" t="s">
        <v>20</v>
      </c>
      <c r="BC46" s="55" t="s">
        <v>20</v>
      </c>
      <c r="BD46" s="55" t="s">
        <v>20</v>
      </c>
      <c r="BE46" s="55" t="s">
        <v>20</v>
      </c>
      <c r="BF46" s="55" t="s">
        <v>20</v>
      </c>
      <c r="BG46" s="55" t="s">
        <v>20</v>
      </c>
      <c r="BH46" s="55" t="s">
        <v>20</v>
      </c>
      <c r="BI46" s="55" t="s">
        <v>20</v>
      </c>
      <c r="BJ46" s="55" t="s">
        <v>20</v>
      </c>
      <c r="BK46" s="55" t="s">
        <v>20</v>
      </c>
      <c r="BL46" s="55" t="s">
        <v>20</v>
      </c>
      <c r="BM46" s="55" t="s">
        <v>20</v>
      </c>
      <c r="BN46" s="55" t="s">
        <v>20</v>
      </c>
      <c r="BO46" s="55" t="s">
        <v>20</v>
      </c>
      <c r="BP46" s="55" t="s">
        <v>20</v>
      </c>
      <c r="BQ46" s="55" t="s">
        <v>20</v>
      </c>
      <c r="BR46" s="55" t="s">
        <v>20</v>
      </c>
      <c r="BS46" s="55" t="s">
        <v>20</v>
      </c>
      <c r="BT46" s="55" t="s">
        <v>20</v>
      </c>
      <c r="BU46" s="1"/>
      <c r="BV46" s="1"/>
      <c r="BW46" s="1"/>
      <c r="CD46" s="547" t="s">
        <v>918</v>
      </c>
      <c r="CE46">
        <v>39</v>
      </c>
      <c r="CF46">
        <f t="shared" ca="1" si="11"/>
        <v>0</v>
      </c>
      <c r="CG46" s="548" t="str">
        <f t="shared" ca="1" si="11"/>
        <v>-</v>
      </c>
      <c r="CH46" s="548">
        <f t="shared" ca="1" si="11"/>
        <v>0</v>
      </c>
      <c r="CJ46">
        <v>39</v>
      </c>
      <c r="CK46">
        <f t="shared" ca="1" si="12"/>
        <v>0</v>
      </c>
      <c r="CL46" s="548" t="str">
        <f t="shared" ca="1" si="12"/>
        <v>-</v>
      </c>
      <c r="CM46" s="548">
        <f t="shared" ca="1" si="12"/>
        <v>0</v>
      </c>
      <c r="CN46" s="548">
        <f t="shared" ca="1" si="12"/>
        <v>0</v>
      </c>
      <c r="CP46">
        <v>39</v>
      </c>
      <c r="CQ46">
        <f t="shared" ca="1" si="13"/>
        <v>0</v>
      </c>
      <c r="CR46" s="548" t="str">
        <f t="shared" ca="1" si="13"/>
        <v>-</v>
      </c>
      <c r="CS46" s="548">
        <f t="shared" ca="1" si="13"/>
        <v>0</v>
      </c>
      <c r="CU46">
        <v>39</v>
      </c>
      <c r="CV46">
        <f t="shared" ca="1" si="14"/>
        <v>0</v>
      </c>
      <c r="CW46" s="548" t="str">
        <f t="shared" ca="1" si="14"/>
        <v>-</v>
      </c>
      <c r="CX46" s="548">
        <f t="shared" ca="1" si="14"/>
        <v>0</v>
      </c>
      <c r="CZ46">
        <v>39</v>
      </c>
      <c r="DA46">
        <f t="shared" ca="1" si="15"/>
        <v>0</v>
      </c>
      <c r="DB46" s="548" t="str">
        <f t="shared" ca="1" si="15"/>
        <v>-</v>
      </c>
      <c r="DC46" s="548">
        <f t="shared" ca="1" si="15"/>
        <v>0</v>
      </c>
    </row>
    <row r="47" spans="1:107">
      <c r="A47" s="457" t="s">
        <v>243</v>
      </c>
      <c r="B47" s="455" t="s">
        <v>99</v>
      </c>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
      <c r="BV47" s="1"/>
      <c r="BW47" s="1"/>
      <c r="CD47" s="547" t="s">
        <v>919</v>
      </c>
      <c r="CE47">
        <v>40</v>
      </c>
      <c r="CF47">
        <f t="shared" ca="1" si="11"/>
        <v>0</v>
      </c>
      <c r="CG47" s="548" t="str">
        <f t="shared" ca="1" si="11"/>
        <v>-</v>
      </c>
      <c r="CH47" s="548">
        <f t="shared" ca="1" si="11"/>
        <v>0</v>
      </c>
      <c r="CJ47">
        <v>40</v>
      </c>
      <c r="CK47">
        <f t="shared" ca="1" si="12"/>
        <v>0</v>
      </c>
      <c r="CL47" s="548" t="str">
        <f t="shared" ca="1" si="12"/>
        <v>-</v>
      </c>
      <c r="CM47" s="548">
        <f t="shared" ca="1" si="12"/>
        <v>0</v>
      </c>
      <c r="CN47" s="548">
        <f t="shared" ca="1" si="12"/>
        <v>0</v>
      </c>
      <c r="CP47">
        <v>40</v>
      </c>
      <c r="CQ47">
        <f t="shared" ca="1" si="13"/>
        <v>0</v>
      </c>
      <c r="CR47" s="548" t="str">
        <f t="shared" ca="1" si="13"/>
        <v>-</v>
      </c>
      <c r="CS47" s="548">
        <f t="shared" ca="1" si="13"/>
        <v>0</v>
      </c>
      <c r="CU47">
        <v>40</v>
      </c>
      <c r="CV47">
        <f t="shared" ca="1" si="14"/>
        <v>0</v>
      </c>
      <c r="CW47" s="548" t="str">
        <f t="shared" ca="1" si="14"/>
        <v>-</v>
      </c>
      <c r="CX47" s="548">
        <f t="shared" ca="1" si="14"/>
        <v>0</v>
      </c>
      <c r="CZ47">
        <v>40</v>
      </c>
      <c r="DA47">
        <f t="shared" ca="1" si="15"/>
        <v>0</v>
      </c>
      <c r="DB47" s="548" t="str">
        <f t="shared" ca="1" si="15"/>
        <v>-</v>
      </c>
      <c r="DC47" s="548">
        <f t="shared" ca="1" si="15"/>
        <v>0</v>
      </c>
    </row>
    <row r="48" spans="1:107">
      <c r="A48" s="553" t="s">
        <v>244</v>
      </c>
      <c r="B48" s="455" t="s">
        <v>226</v>
      </c>
      <c r="C48" s="549" t="str">
        <f t="shared" ref="C48:AH48" si="23">IFERROR(VLOOKUP(C46,$BY$34:$CC$37,5,FALSE),"-")</f>
        <v>-</v>
      </c>
      <c r="D48" s="549" t="str">
        <f t="shared" si="23"/>
        <v>-</v>
      </c>
      <c r="E48" s="549" t="str">
        <f t="shared" si="23"/>
        <v>-</v>
      </c>
      <c r="F48" s="549" t="str">
        <f t="shared" si="23"/>
        <v>-</v>
      </c>
      <c r="G48" s="549" t="str">
        <f t="shared" si="23"/>
        <v>-</v>
      </c>
      <c r="H48" s="549" t="str">
        <f t="shared" si="23"/>
        <v>-</v>
      </c>
      <c r="I48" s="549" t="str">
        <f t="shared" si="23"/>
        <v>-</v>
      </c>
      <c r="J48" s="549" t="str">
        <f t="shared" si="23"/>
        <v>-</v>
      </c>
      <c r="K48" s="549" t="str">
        <f t="shared" si="23"/>
        <v>-</v>
      </c>
      <c r="L48" s="549" t="str">
        <f t="shared" si="23"/>
        <v>-</v>
      </c>
      <c r="M48" s="549" t="str">
        <f t="shared" si="23"/>
        <v>-</v>
      </c>
      <c r="N48" s="549" t="str">
        <f t="shared" si="23"/>
        <v>-</v>
      </c>
      <c r="O48" s="549" t="str">
        <f t="shared" si="23"/>
        <v>-</v>
      </c>
      <c r="P48" s="549" t="str">
        <f t="shared" si="23"/>
        <v>-</v>
      </c>
      <c r="Q48" s="549" t="str">
        <f t="shared" si="23"/>
        <v>-</v>
      </c>
      <c r="R48" s="549" t="str">
        <f t="shared" si="23"/>
        <v>-</v>
      </c>
      <c r="S48" s="549" t="str">
        <f t="shared" si="23"/>
        <v>-</v>
      </c>
      <c r="T48" s="549" t="str">
        <f t="shared" si="23"/>
        <v>-</v>
      </c>
      <c r="U48" s="549" t="str">
        <f t="shared" si="23"/>
        <v>-</v>
      </c>
      <c r="V48" s="549" t="str">
        <f t="shared" si="23"/>
        <v>-</v>
      </c>
      <c r="W48" s="549" t="str">
        <f t="shared" si="23"/>
        <v>-</v>
      </c>
      <c r="X48" s="549" t="str">
        <f t="shared" si="23"/>
        <v>-</v>
      </c>
      <c r="Y48" s="549" t="str">
        <f t="shared" si="23"/>
        <v>-</v>
      </c>
      <c r="Z48" s="549" t="str">
        <f t="shared" si="23"/>
        <v>-</v>
      </c>
      <c r="AA48" s="549" t="str">
        <f t="shared" si="23"/>
        <v>-</v>
      </c>
      <c r="AB48" s="549" t="str">
        <f t="shared" si="23"/>
        <v>-</v>
      </c>
      <c r="AC48" s="549" t="str">
        <f t="shared" si="23"/>
        <v>-</v>
      </c>
      <c r="AD48" s="549" t="str">
        <f t="shared" si="23"/>
        <v>-</v>
      </c>
      <c r="AE48" s="549" t="str">
        <f t="shared" si="23"/>
        <v>-</v>
      </c>
      <c r="AF48" s="549" t="str">
        <f t="shared" si="23"/>
        <v>-</v>
      </c>
      <c r="AG48" s="549" t="str">
        <f t="shared" si="23"/>
        <v>-</v>
      </c>
      <c r="AH48" s="549" t="str">
        <f t="shared" si="23"/>
        <v>-</v>
      </c>
      <c r="AI48" s="549" t="str">
        <f t="shared" ref="AI48:BN48" si="24">IFERROR(VLOOKUP(AI46,$BY$34:$CC$37,5,FALSE),"-")</f>
        <v>-</v>
      </c>
      <c r="AJ48" s="549" t="str">
        <f t="shared" si="24"/>
        <v>-</v>
      </c>
      <c r="AK48" s="549" t="str">
        <f t="shared" si="24"/>
        <v>-</v>
      </c>
      <c r="AL48" s="549" t="str">
        <f t="shared" si="24"/>
        <v>-</v>
      </c>
      <c r="AM48" s="549" t="str">
        <f t="shared" si="24"/>
        <v>-</v>
      </c>
      <c r="AN48" s="549" t="str">
        <f t="shared" si="24"/>
        <v>-</v>
      </c>
      <c r="AO48" s="549" t="str">
        <f t="shared" si="24"/>
        <v>-</v>
      </c>
      <c r="AP48" s="549" t="str">
        <f t="shared" si="24"/>
        <v>-</v>
      </c>
      <c r="AQ48" s="549" t="str">
        <f t="shared" si="24"/>
        <v>-</v>
      </c>
      <c r="AR48" s="549" t="str">
        <f t="shared" si="24"/>
        <v>-</v>
      </c>
      <c r="AS48" s="549" t="str">
        <f t="shared" si="24"/>
        <v>-</v>
      </c>
      <c r="AT48" s="549" t="str">
        <f t="shared" si="24"/>
        <v>-</v>
      </c>
      <c r="AU48" s="549" t="str">
        <f t="shared" si="24"/>
        <v>-</v>
      </c>
      <c r="AV48" s="549" t="str">
        <f t="shared" si="24"/>
        <v>-</v>
      </c>
      <c r="AW48" s="549" t="str">
        <f t="shared" si="24"/>
        <v>-</v>
      </c>
      <c r="AX48" s="549" t="str">
        <f t="shared" si="24"/>
        <v>-</v>
      </c>
      <c r="AY48" s="549" t="str">
        <f t="shared" si="24"/>
        <v>-</v>
      </c>
      <c r="AZ48" s="549" t="str">
        <f t="shared" si="24"/>
        <v>-</v>
      </c>
      <c r="BA48" s="549" t="str">
        <f t="shared" si="24"/>
        <v>-</v>
      </c>
      <c r="BB48" s="549" t="str">
        <f t="shared" si="24"/>
        <v>-</v>
      </c>
      <c r="BC48" s="549" t="str">
        <f t="shared" si="24"/>
        <v>-</v>
      </c>
      <c r="BD48" s="549" t="str">
        <f t="shared" si="24"/>
        <v>-</v>
      </c>
      <c r="BE48" s="549" t="str">
        <f t="shared" si="24"/>
        <v>-</v>
      </c>
      <c r="BF48" s="549" t="str">
        <f t="shared" si="24"/>
        <v>-</v>
      </c>
      <c r="BG48" s="549" t="str">
        <f t="shared" si="24"/>
        <v>-</v>
      </c>
      <c r="BH48" s="549" t="str">
        <f t="shared" si="24"/>
        <v>-</v>
      </c>
      <c r="BI48" s="549" t="str">
        <f t="shared" si="24"/>
        <v>-</v>
      </c>
      <c r="BJ48" s="549" t="str">
        <f t="shared" si="24"/>
        <v>-</v>
      </c>
      <c r="BK48" s="549" t="str">
        <f t="shared" si="24"/>
        <v>-</v>
      </c>
      <c r="BL48" s="549" t="str">
        <f t="shared" si="24"/>
        <v>-</v>
      </c>
      <c r="BM48" s="549" t="str">
        <f t="shared" si="24"/>
        <v>-</v>
      </c>
      <c r="BN48" s="549" t="str">
        <f t="shared" si="24"/>
        <v>-</v>
      </c>
      <c r="BO48" s="549" t="str">
        <f t="shared" ref="BO48:BT48" si="25">IFERROR(VLOOKUP(BO46,$BY$34:$CC$37,5,FALSE),"-")</f>
        <v>-</v>
      </c>
      <c r="BP48" s="549" t="str">
        <f t="shared" si="25"/>
        <v>-</v>
      </c>
      <c r="BQ48" s="549" t="str">
        <f t="shared" si="25"/>
        <v>-</v>
      </c>
      <c r="BR48" s="549" t="str">
        <f t="shared" si="25"/>
        <v>-</v>
      </c>
      <c r="BS48" s="549" t="str">
        <f t="shared" si="25"/>
        <v>-</v>
      </c>
      <c r="BT48" s="549" t="str">
        <f t="shared" si="25"/>
        <v>-</v>
      </c>
      <c r="BU48" s="1"/>
      <c r="BV48" s="1"/>
      <c r="BW48" s="1"/>
      <c r="CD48" s="547" t="s">
        <v>920</v>
      </c>
      <c r="CE48">
        <v>41</v>
      </c>
      <c r="CF48">
        <f t="shared" ca="1" si="11"/>
        <v>0</v>
      </c>
      <c r="CG48" s="548" t="str">
        <f t="shared" ca="1" si="11"/>
        <v>-</v>
      </c>
      <c r="CH48" s="548">
        <f t="shared" ca="1" si="11"/>
        <v>0</v>
      </c>
      <c r="CJ48">
        <v>41</v>
      </c>
      <c r="CK48">
        <f t="shared" ca="1" si="12"/>
        <v>0</v>
      </c>
      <c r="CL48" s="548" t="str">
        <f t="shared" ca="1" si="12"/>
        <v>-</v>
      </c>
      <c r="CM48" s="548">
        <f t="shared" ca="1" si="12"/>
        <v>0</v>
      </c>
      <c r="CN48" s="548">
        <f t="shared" ca="1" si="12"/>
        <v>0</v>
      </c>
      <c r="CP48">
        <v>41</v>
      </c>
      <c r="CQ48">
        <f t="shared" ca="1" si="13"/>
        <v>0</v>
      </c>
      <c r="CR48" s="548" t="str">
        <f t="shared" ca="1" si="13"/>
        <v>-</v>
      </c>
      <c r="CS48" s="548">
        <f t="shared" ca="1" si="13"/>
        <v>0</v>
      </c>
      <c r="CU48">
        <v>41</v>
      </c>
      <c r="CV48">
        <f t="shared" ca="1" si="14"/>
        <v>0</v>
      </c>
      <c r="CW48" s="548" t="str">
        <f t="shared" ca="1" si="14"/>
        <v>-</v>
      </c>
      <c r="CX48" s="548">
        <f t="shared" ca="1" si="14"/>
        <v>0</v>
      </c>
      <c r="CZ48">
        <v>41</v>
      </c>
      <c r="DA48">
        <f t="shared" ca="1" si="15"/>
        <v>0</v>
      </c>
      <c r="DB48" s="548" t="str">
        <f t="shared" ca="1" si="15"/>
        <v>-</v>
      </c>
      <c r="DC48" s="548">
        <f t="shared" ca="1" si="15"/>
        <v>0</v>
      </c>
    </row>
    <row r="49" spans="1:107">
      <c r="A49" s="457" t="s">
        <v>240</v>
      </c>
      <c r="B49" s="455" t="s">
        <v>215</v>
      </c>
      <c r="C49" s="550" t="str">
        <f t="shared" ref="C49:BN49" si="26">IF(C48="-","-",C47*C48)</f>
        <v>-</v>
      </c>
      <c r="D49" s="550" t="str">
        <f t="shared" si="26"/>
        <v>-</v>
      </c>
      <c r="E49" s="550" t="str">
        <f t="shared" si="26"/>
        <v>-</v>
      </c>
      <c r="F49" s="550" t="str">
        <f t="shared" si="26"/>
        <v>-</v>
      </c>
      <c r="G49" s="550" t="str">
        <f t="shared" si="26"/>
        <v>-</v>
      </c>
      <c r="H49" s="550" t="str">
        <f t="shared" si="26"/>
        <v>-</v>
      </c>
      <c r="I49" s="550" t="str">
        <f t="shared" si="26"/>
        <v>-</v>
      </c>
      <c r="J49" s="550" t="str">
        <f t="shared" si="26"/>
        <v>-</v>
      </c>
      <c r="K49" s="550" t="str">
        <f t="shared" si="26"/>
        <v>-</v>
      </c>
      <c r="L49" s="550" t="str">
        <f t="shared" si="26"/>
        <v>-</v>
      </c>
      <c r="M49" s="550" t="str">
        <f t="shared" si="26"/>
        <v>-</v>
      </c>
      <c r="N49" s="550" t="str">
        <f t="shared" si="26"/>
        <v>-</v>
      </c>
      <c r="O49" s="550" t="str">
        <f t="shared" si="26"/>
        <v>-</v>
      </c>
      <c r="P49" s="550" t="str">
        <f t="shared" si="26"/>
        <v>-</v>
      </c>
      <c r="Q49" s="550" t="str">
        <f t="shared" si="26"/>
        <v>-</v>
      </c>
      <c r="R49" s="550" t="str">
        <f t="shared" si="26"/>
        <v>-</v>
      </c>
      <c r="S49" s="550" t="str">
        <f t="shared" si="26"/>
        <v>-</v>
      </c>
      <c r="T49" s="550" t="str">
        <f t="shared" si="26"/>
        <v>-</v>
      </c>
      <c r="U49" s="550" t="str">
        <f t="shared" si="26"/>
        <v>-</v>
      </c>
      <c r="V49" s="550" t="str">
        <f t="shared" si="26"/>
        <v>-</v>
      </c>
      <c r="W49" s="550" t="str">
        <f t="shared" si="26"/>
        <v>-</v>
      </c>
      <c r="X49" s="550" t="str">
        <f t="shared" si="26"/>
        <v>-</v>
      </c>
      <c r="Y49" s="550" t="str">
        <f t="shared" si="26"/>
        <v>-</v>
      </c>
      <c r="Z49" s="550" t="str">
        <f t="shared" si="26"/>
        <v>-</v>
      </c>
      <c r="AA49" s="550" t="str">
        <f t="shared" si="26"/>
        <v>-</v>
      </c>
      <c r="AB49" s="550" t="str">
        <f t="shared" si="26"/>
        <v>-</v>
      </c>
      <c r="AC49" s="550" t="str">
        <f t="shared" si="26"/>
        <v>-</v>
      </c>
      <c r="AD49" s="550" t="str">
        <f t="shared" si="26"/>
        <v>-</v>
      </c>
      <c r="AE49" s="550" t="str">
        <f t="shared" si="26"/>
        <v>-</v>
      </c>
      <c r="AF49" s="550" t="str">
        <f t="shared" si="26"/>
        <v>-</v>
      </c>
      <c r="AG49" s="550" t="str">
        <f t="shared" si="26"/>
        <v>-</v>
      </c>
      <c r="AH49" s="550" t="str">
        <f t="shared" si="26"/>
        <v>-</v>
      </c>
      <c r="AI49" s="550" t="str">
        <f t="shared" si="26"/>
        <v>-</v>
      </c>
      <c r="AJ49" s="550" t="str">
        <f t="shared" si="26"/>
        <v>-</v>
      </c>
      <c r="AK49" s="550" t="str">
        <f t="shared" si="26"/>
        <v>-</v>
      </c>
      <c r="AL49" s="550" t="str">
        <f t="shared" si="26"/>
        <v>-</v>
      </c>
      <c r="AM49" s="550" t="str">
        <f t="shared" si="26"/>
        <v>-</v>
      </c>
      <c r="AN49" s="550" t="str">
        <f t="shared" si="26"/>
        <v>-</v>
      </c>
      <c r="AO49" s="550" t="str">
        <f t="shared" si="26"/>
        <v>-</v>
      </c>
      <c r="AP49" s="550" t="str">
        <f t="shared" si="26"/>
        <v>-</v>
      </c>
      <c r="AQ49" s="550" t="str">
        <f t="shared" si="26"/>
        <v>-</v>
      </c>
      <c r="AR49" s="550" t="str">
        <f t="shared" si="26"/>
        <v>-</v>
      </c>
      <c r="AS49" s="550" t="str">
        <f t="shared" si="26"/>
        <v>-</v>
      </c>
      <c r="AT49" s="550" t="str">
        <f t="shared" si="26"/>
        <v>-</v>
      </c>
      <c r="AU49" s="550" t="str">
        <f t="shared" si="26"/>
        <v>-</v>
      </c>
      <c r="AV49" s="550" t="str">
        <f t="shared" si="26"/>
        <v>-</v>
      </c>
      <c r="AW49" s="550" t="str">
        <f t="shared" si="26"/>
        <v>-</v>
      </c>
      <c r="AX49" s="550" t="str">
        <f t="shared" si="26"/>
        <v>-</v>
      </c>
      <c r="AY49" s="550" t="str">
        <f t="shared" si="26"/>
        <v>-</v>
      </c>
      <c r="AZ49" s="550" t="str">
        <f t="shared" si="26"/>
        <v>-</v>
      </c>
      <c r="BA49" s="550" t="str">
        <f t="shared" si="26"/>
        <v>-</v>
      </c>
      <c r="BB49" s="550" t="str">
        <f t="shared" si="26"/>
        <v>-</v>
      </c>
      <c r="BC49" s="550" t="str">
        <f t="shared" si="26"/>
        <v>-</v>
      </c>
      <c r="BD49" s="550" t="str">
        <f t="shared" si="26"/>
        <v>-</v>
      </c>
      <c r="BE49" s="550" t="str">
        <f t="shared" si="26"/>
        <v>-</v>
      </c>
      <c r="BF49" s="550" t="str">
        <f t="shared" si="26"/>
        <v>-</v>
      </c>
      <c r="BG49" s="550" t="str">
        <f t="shared" si="26"/>
        <v>-</v>
      </c>
      <c r="BH49" s="550" t="str">
        <f t="shared" si="26"/>
        <v>-</v>
      </c>
      <c r="BI49" s="550" t="str">
        <f t="shared" si="26"/>
        <v>-</v>
      </c>
      <c r="BJ49" s="550" t="str">
        <f t="shared" si="26"/>
        <v>-</v>
      </c>
      <c r="BK49" s="550" t="str">
        <f t="shared" si="26"/>
        <v>-</v>
      </c>
      <c r="BL49" s="550" t="str">
        <f t="shared" si="26"/>
        <v>-</v>
      </c>
      <c r="BM49" s="550" t="str">
        <f t="shared" si="26"/>
        <v>-</v>
      </c>
      <c r="BN49" s="550" t="str">
        <f t="shared" si="26"/>
        <v>-</v>
      </c>
      <c r="BO49" s="550" t="str">
        <f t="shared" ref="BO49:BT49" si="27">IF(BO48="-","-",BO47*BO48)</f>
        <v>-</v>
      </c>
      <c r="BP49" s="550" t="str">
        <f t="shared" si="27"/>
        <v>-</v>
      </c>
      <c r="BQ49" s="550" t="str">
        <f t="shared" si="27"/>
        <v>-</v>
      </c>
      <c r="BR49" s="550" t="str">
        <f t="shared" si="27"/>
        <v>-</v>
      </c>
      <c r="BS49" s="550" t="str">
        <f t="shared" si="27"/>
        <v>-</v>
      </c>
      <c r="BT49" s="550" t="str">
        <f t="shared" si="27"/>
        <v>-</v>
      </c>
      <c r="BU49" s="1"/>
      <c r="BV49" s="1"/>
      <c r="BW49" s="1"/>
      <c r="CD49" s="547" t="s">
        <v>921</v>
      </c>
      <c r="CE49">
        <v>42</v>
      </c>
      <c r="CF49">
        <f t="shared" ca="1" si="11"/>
        <v>0</v>
      </c>
      <c r="CG49" s="548" t="str">
        <f t="shared" ca="1" si="11"/>
        <v>-</v>
      </c>
      <c r="CH49" s="548">
        <f t="shared" ca="1" si="11"/>
        <v>0</v>
      </c>
      <c r="CJ49">
        <v>42</v>
      </c>
      <c r="CK49">
        <f t="shared" ca="1" si="12"/>
        <v>0</v>
      </c>
      <c r="CL49" s="548" t="str">
        <f t="shared" ca="1" si="12"/>
        <v>-</v>
      </c>
      <c r="CM49" s="548">
        <f t="shared" ca="1" si="12"/>
        <v>0</v>
      </c>
      <c r="CN49" s="548">
        <f t="shared" ca="1" si="12"/>
        <v>0</v>
      </c>
      <c r="CP49">
        <v>42</v>
      </c>
      <c r="CQ49">
        <f t="shared" ca="1" si="13"/>
        <v>0</v>
      </c>
      <c r="CR49" s="548" t="str">
        <f t="shared" ca="1" si="13"/>
        <v>-</v>
      </c>
      <c r="CS49" s="548">
        <f t="shared" ca="1" si="13"/>
        <v>0</v>
      </c>
      <c r="CU49">
        <v>42</v>
      </c>
      <c r="CV49">
        <f t="shared" ca="1" si="14"/>
        <v>0</v>
      </c>
      <c r="CW49" s="548" t="str">
        <f t="shared" ca="1" si="14"/>
        <v>-</v>
      </c>
      <c r="CX49" s="548">
        <f t="shared" ca="1" si="14"/>
        <v>0</v>
      </c>
      <c r="CZ49">
        <v>42</v>
      </c>
      <c r="DA49">
        <f t="shared" ca="1" si="15"/>
        <v>0</v>
      </c>
      <c r="DB49" s="548" t="str">
        <f t="shared" ca="1" si="15"/>
        <v>-</v>
      </c>
      <c r="DC49" s="548">
        <f t="shared" ca="1" si="15"/>
        <v>0</v>
      </c>
    </row>
    <row r="50" spans="1:107">
      <c r="A50" s="475" t="s">
        <v>149</v>
      </c>
      <c r="B50" s="455"/>
      <c r="C50" s="939"/>
      <c r="D50" s="939"/>
      <c r="E50" s="939"/>
      <c r="F50" s="939"/>
      <c r="G50" s="939"/>
      <c r="H50" s="939"/>
      <c r="I50" s="939"/>
      <c r="J50" s="939"/>
      <c r="K50" s="939"/>
      <c r="L50" s="939"/>
      <c r="M50" s="939"/>
      <c r="N50" s="939"/>
      <c r="O50" s="939"/>
      <c r="P50" s="939"/>
      <c r="Q50" s="939"/>
      <c r="R50" s="939"/>
      <c r="S50" s="939"/>
      <c r="T50" s="939"/>
      <c r="U50" s="939"/>
      <c r="V50" s="939"/>
      <c r="W50" s="939"/>
      <c r="X50" s="939"/>
      <c r="Y50" s="939"/>
      <c r="Z50" s="939"/>
      <c r="AA50" s="939"/>
      <c r="AB50" s="939"/>
      <c r="AC50" s="939"/>
      <c r="AD50" s="939"/>
      <c r="AE50" s="939"/>
      <c r="AF50" s="939"/>
      <c r="AG50" s="939"/>
      <c r="AH50" s="939"/>
      <c r="AI50" s="939"/>
      <c r="AJ50" s="939"/>
      <c r="AK50" s="939"/>
      <c r="AL50" s="939"/>
      <c r="AM50" s="939"/>
      <c r="AN50" s="939"/>
      <c r="AO50" s="939"/>
      <c r="AP50" s="939"/>
      <c r="AQ50" s="939"/>
      <c r="AR50" s="939"/>
      <c r="AS50" s="939"/>
      <c r="AT50" s="939"/>
      <c r="AU50" s="939"/>
      <c r="AV50" s="939"/>
      <c r="AW50" s="939"/>
      <c r="AX50" s="939"/>
      <c r="AY50" s="939"/>
      <c r="AZ50" s="939"/>
      <c r="BA50" s="939"/>
      <c r="BB50" s="939"/>
      <c r="BC50" s="939"/>
      <c r="BD50" s="939"/>
      <c r="BE50" s="939"/>
      <c r="BF50" s="939"/>
      <c r="BG50" s="939"/>
      <c r="BH50" s="939"/>
      <c r="BI50" s="939"/>
      <c r="BJ50" s="939"/>
      <c r="BK50" s="939"/>
      <c r="BL50" s="939"/>
      <c r="BM50" s="939"/>
      <c r="BN50" s="939"/>
      <c r="BO50" s="939"/>
      <c r="BP50" s="939"/>
      <c r="BQ50" s="939"/>
      <c r="BR50" s="939"/>
      <c r="BS50" s="939"/>
      <c r="BT50" s="939"/>
      <c r="BU50" s="1"/>
      <c r="BV50" s="1"/>
      <c r="BW50" s="1"/>
      <c r="CD50" s="547" t="s">
        <v>922</v>
      </c>
      <c r="CE50">
        <v>43</v>
      </c>
      <c r="CF50">
        <f t="shared" ca="1" si="11"/>
        <v>0</v>
      </c>
      <c r="CG50" s="548" t="str">
        <f t="shared" ca="1" si="11"/>
        <v>-</v>
      </c>
      <c r="CH50" s="548">
        <f t="shared" ca="1" si="11"/>
        <v>0</v>
      </c>
      <c r="CJ50">
        <v>43</v>
      </c>
      <c r="CK50">
        <f t="shared" ca="1" si="12"/>
        <v>0</v>
      </c>
      <c r="CL50" s="548" t="str">
        <f t="shared" ca="1" si="12"/>
        <v>-</v>
      </c>
      <c r="CM50" s="548">
        <f t="shared" ca="1" si="12"/>
        <v>0</v>
      </c>
      <c r="CN50" s="548">
        <f t="shared" ca="1" si="12"/>
        <v>0</v>
      </c>
      <c r="CP50">
        <v>43</v>
      </c>
      <c r="CQ50">
        <f t="shared" ca="1" si="13"/>
        <v>0</v>
      </c>
      <c r="CR50" s="548" t="str">
        <f t="shared" ca="1" si="13"/>
        <v>-</v>
      </c>
      <c r="CS50" s="548">
        <f t="shared" ca="1" si="13"/>
        <v>0</v>
      </c>
      <c r="CU50">
        <v>43</v>
      </c>
      <c r="CV50">
        <f t="shared" ca="1" si="14"/>
        <v>0</v>
      </c>
      <c r="CW50" s="548" t="str">
        <f t="shared" ca="1" si="14"/>
        <v>-</v>
      </c>
      <c r="CX50" s="548">
        <f t="shared" ca="1" si="14"/>
        <v>0</v>
      </c>
      <c r="CZ50">
        <v>43</v>
      </c>
      <c r="DA50">
        <f t="shared" ca="1" si="15"/>
        <v>0</v>
      </c>
      <c r="DB50" s="548" t="str">
        <f t="shared" ca="1" si="15"/>
        <v>-</v>
      </c>
      <c r="DC50" s="548">
        <f t="shared" ca="1" si="15"/>
        <v>0</v>
      </c>
    </row>
    <row r="51" spans="1:107">
      <c r="A51" s="393"/>
      <c r="B51" s="158"/>
      <c r="C51" s="158"/>
      <c r="D51" s="158"/>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58"/>
      <c r="AC51" s="158"/>
      <c r="AD51" s="158"/>
      <c r="AE51" s="158"/>
      <c r="AF51" s="158"/>
      <c r="AG51" s="158"/>
      <c r="AH51" s="158"/>
      <c r="AI51" s="158"/>
      <c r="AJ51" s="158"/>
      <c r="AK51" s="158"/>
      <c r="AL51" s="158"/>
      <c r="AM51" s="158"/>
      <c r="AN51" s="158"/>
      <c r="AO51" s="158"/>
      <c r="AP51" s="158"/>
      <c r="AQ51" s="158"/>
      <c r="AR51" s="158"/>
      <c r="AS51" s="158"/>
      <c r="AT51" s="158"/>
      <c r="AU51" s="158"/>
      <c r="AV51" s="158"/>
      <c r="AW51" s="158"/>
      <c r="AX51" s="158"/>
      <c r="AY51" s="158"/>
      <c r="AZ51" s="158"/>
      <c r="BA51" s="158"/>
      <c r="BB51" s="158"/>
      <c r="BC51" s="158"/>
      <c r="BD51" s="158"/>
      <c r="BE51" s="158"/>
      <c r="BF51" s="158"/>
      <c r="BG51" s="158"/>
      <c r="BH51" s="158"/>
      <c r="BI51" s="158"/>
      <c r="BJ51" s="158"/>
      <c r="BK51" s="158"/>
      <c r="BL51" s="158"/>
      <c r="BM51" s="158"/>
      <c r="BN51" s="158"/>
      <c r="BO51" s="158"/>
      <c r="BP51" s="158"/>
      <c r="BQ51" s="158"/>
      <c r="BR51" s="158"/>
      <c r="BS51" s="158"/>
      <c r="BT51" s="158"/>
      <c r="BU51" s="1"/>
      <c r="BV51" s="1"/>
      <c r="BW51" s="1"/>
      <c r="CD51" s="547" t="s">
        <v>923</v>
      </c>
      <c r="CE51">
        <v>44</v>
      </c>
      <c r="CF51">
        <f t="shared" ca="1" si="11"/>
        <v>0</v>
      </c>
      <c r="CG51" s="548" t="str">
        <f t="shared" ca="1" si="11"/>
        <v>-</v>
      </c>
      <c r="CH51" s="548">
        <f t="shared" ca="1" si="11"/>
        <v>0</v>
      </c>
      <c r="CJ51">
        <v>44</v>
      </c>
      <c r="CK51">
        <f t="shared" ca="1" si="12"/>
        <v>0</v>
      </c>
      <c r="CL51" s="548" t="str">
        <f t="shared" ca="1" si="12"/>
        <v>-</v>
      </c>
      <c r="CM51" s="548">
        <f t="shared" ca="1" si="12"/>
        <v>0</v>
      </c>
      <c r="CN51" s="548">
        <f t="shared" ca="1" si="12"/>
        <v>0</v>
      </c>
      <c r="CP51">
        <v>44</v>
      </c>
      <c r="CQ51">
        <f t="shared" ca="1" si="13"/>
        <v>0</v>
      </c>
      <c r="CR51" s="548" t="str">
        <f t="shared" ca="1" si="13"/>
        <v>-</v>
      </c>
      <c r="CS51" s="548">
        <f t="shared" ca="1" si="13"/>
        <v>0</v>
      </c>
      <c r="CU51">
        <v>44</v>
      </c>
      <c r="CV51">
        <f t="shared" ca="1" si="14"/>
        <v>0</v>
      </c>
      <c r="CW51" s="548" t="str">
        <f t="shared" ca="1" si="14"/>
        <v>-</v>
      </c>
      <c r="CX51" s="548">
        <f t="shared" ca="1" si="14"/>
        <v>0</v>
      </c>
      <c r="CZ51">
        <v>44</v>
      </c>
      <c r="DA51">
        <f t="shared" ca="1" si="15"/>
        <v>0</v>
      </c>
      <c r="DB51" s="548" t="str">
        <f t="shared" ca="1" si="15"/>
        <v>-</v>
      </c>
      <c r="DC51" s="548">
        <f t="shared" ca="1" si="15"/>
        <v>0</v>
      </c>
    </row>
    <row r="52" spans="1:107">
      <c r="A52" s="428" t="s">
        <v>140</v>
      </c>
      <c r="B52" s="429" t="s">
        <v>382</v>
      </c>
      <c r="C52" s="320" t="str">
        <f>C118</f>
        <v>○</v>
      </c>
      <c r="D52" s="320" t="str">
        <f t="shared" ref="D52:BO52" si="28">D118</f>
        <v>○</v>
      </c>
      <c r="E52" s="320" t="str">
        <f t="shared" si="28"/>
        <v>○</v>
      </c>
      <c r="F52" s="320" t="str">
        <f t="shared" si="28"/>
        <v>○</v>
      </c>
      <c r="G52" s="320" t="str">
        <f t="shared" si="28"/>
        <v>○</v>
      </c>
      <c r="H52" s="320" t="str">
        <f t="shared" si="28"/>
        <v>○</v>
      </c>
      <c r="I52" s="320" t="str">
        <f t="shared" si="28"/>
        <v>○</v>
      </c>
      <c r="J52" s="320" t="str">
        <f t="shared" si="28"/>
        <v>○</v>
      </c>
      <c r="K52" s="320" t="str">
        <f t="shared" si="28"/>
        <v>○</v>
      </c>
      <c r="L52" s="320" t="str">
        <f t="shared" si="28"/>
        <v>○</v>
      </c>
      <c r="M52" s="320" t="str">
        <f t="shared" si="28"/>
        <v>○</v>
      </c>
      <c r="N52" s="320" t="str">
        <f t="shared" si="28"/>
        <v>○</v>
      </c>
      <c r="O52" s="320" t="str">
        <f t="shared" si="28"/>
        <v>○</v>
      </c>
      <c r="P52" s="320" t="str">
        <f t="shared" si="28"/>
        <v>○</v>
      </c>
      <c r="Q52" s="320" t="str">
        <f t="shared" si="28"/>
        <v>○</v>
      </c>
      <c r="R52" s="320" t="str">
        <f t="shared" si="28"/>
        <v>○</v>
      </c>
      <c r="S52" s="320" t="str">
        <f t="shared" si="28"/>
        <v>○</v>
      </c>
      <c r="T52" s="320" t="str">
        <f t="shared" si="28"/>
        <v>○</v>
      </c>
      <c r="U52" s="320" t="str">
        <f t="shared" si="28"/>
        <v>○</v>
      </c>
      <c r="V52" s="320" t="str">
        <f t="shared" si="28"/>
        <v>○</v>
      </c>
      <c r="W52" s="320" t="str">
        <f t="shared" si="28"/>
        <v>○</v>
      </c>
      <c r="X52" s="320" t="str">
        <f t="shared" si="28"/>
        <v>○</v>
      </c>
      <c r="Y52" s="320" t="str">
        <f t="shared" si="28"/>
        <v>○</v>
      </c>
      <c r="Z52" s="320" t="str">
        <f t="shared" si="28"/>
        <v>○</v>
      </c>
      <c r="AA52" s="320" t="str">
        <f t="shared" si="28"/>
        <v>○</v>
      </c>
      <c r="AB52" s="320" t="str">
        <f t="shared" si="28"/>
        <v>○</v>
      </c>
      <c r="AC52" s="320" t="str">
        <f t="shared" si="28"/>
        <v>○</v>
      </c>
      <c r="AD52" s="320" t="str">
        <f t="shared" si="28"/>
        <v>○</v>
      </c>
      <c r="AE52" s="320" t="str">
        <f t="shared" si="28"/>
        <v>○</v>
      </c>
      <c r="AF52" s="320" t="str">
        <f t="shared" si="28"/>
        <v>○</v>
      </c>
      <c r="AG52" s="320" t="str">
        <f t="shared" si="28"/>
        <v>○</v>
      </c>
      <c r="AH52" s="320" t="str">
        <f t="shared" si="28"/>
        <v>○</v>
      </c>
      <c r="AI52" s="320" t="str">
        <f t="shared" si="28"/>
        <v>○</v>
      </c>
      <c r="AJ52" s="320" t="str">
        <f t="shared" si="28"/>
        <v>○</v>
      </c>
      <c r="AK52" s="320" t="str">
        <f t="shared" si="28"/>
        <v>○</v>
      </c>
      <c r="AL52" s="320" t="str">
        <f t="shared" si="28"/>
        <v>○</v>
      </c>
      <c r="AM52" s="320" t="str">
        <f t="shared" si="28"/>
        <v>○</v>
      </c>
      <c r="AN52" s="320" t="str">
        <f t="shared" si="28"/>
        <v>○</v>
      </c>
      <c r="AO52" s="320" t="str">
        <f t="shared" si="28"/>
        <v>○</v>
      </c>
      <c r="AP52" s="320" t="str">
        <f t="shared" si="28"/>
        <v>○</v>
      </c>
      <c r="AQ52" s="320" t="str">
        <f t="shared" si="28"/>
        <v>○</v>
      </c>
      <c r="AR52" s="320" t="str">
        <f t="shared" si="28"/>
        <v>○</v>
      </c>
      <c r="AS52" s="320" t="str">
        <f t="shared" si="28"/>
        <v>○</v>
      </c>
      <c r="AT52" s="320" t="str">
        <f t="shared" si="28"/>
        <v>○</v>
      </c>
      <c r="AU52" s="320" t="str">
        <f t="shared" si="28"/>
        <v>○</v>
      </c>
      <c r="AV52" s="320" t="str">
        <f t="shared" si="28"/>
        <v>○</v>
      </c>
      <c r="AW52" s="320" t="str">
        <f t="shared" si="28"/>
        <v>○</v>
      </c>
      <c r="AX52" s="320" t="str">
        <f t="shared" si="28"/>
        <v>○</v>
      </c>
      <c r="AY52" s="320" t="str">
        <f t="shared" si="28"/>
        <v>○</v>
      </c>
      <c r="AZ52" s="320" t="str">
        <f t="shared" si="28"/>
        <v>○</v>
      </c>
      <c r="BA52" s="320" t="str">
        <f t="shared" si="28"/>
        <v>○</v>
      </c>
      <c r="BB52" s="320" t="str">
        <f t="shared" si="28"/>
        <v>○</v>
      </c>
      <c r="BC52" s="320" t="str">
        <f t="shared" si="28"/>
        <v>○</v>
      </c>
      <c r="BD52" s="320" t="str">
        <f t="shared" si="28"/>
        <v>○</v>
      </c>
      <c r="BE52" s="320" t="str">
        <f t="shared" si="28"/>
        <v>○</v>
      </c>
      <c r="BF52" s="320" t="str">
        <f t="shared" si="28"/>
        <v>○</v>
      </c>
      <c r="BG52" s="320" t="str">
        <f t="shared" si="28"/>
        <v>○</v>
      </c>
      <c r="BH52" s="320" t="str">
        <f t="shared" si="28"/>
        <v>○</v>
      </c>
      <c r="BI52" s="320" t="str">
        <f t="shared" si="28"/>
        <v>○</v>
      </c>
      <c r="BJ52" s="320" t="str">
        <f t="shared" si="28"/>
        <v>○</v>
      </c>
      <c r="BK52" s="320" t="str">
        <f t="shared" si="28"/>
        <v>○</v>
      </c>
      <c r="BL52" s="320" t="str">
        <f t="shared" si="28"/>
        <v>○</v>
      </c>
      <c r="BM52" s="320" t="str">
        <f t="shared" si="28"/>
        <v>○</v>
      </c>
      <c r="BN52" s="320" t="str">
        <f t="shared" si="28"/>
        <v>○</v>
      </c>
      <c r="BO52" s="320" t="str">
        <f t="shared" si="28"/>
        <v>○</v>
      </c>
      <c r="BP52" s="320" t="str">
        <f>BP118</f>
        <v>○</v>
      </c>
      <c r="BQ52" s="320" t="str">
        <f>BQ118</f>
        <v>○</v>
      </c>
      <c r="BR52" s="320" t="str">
        <f>BR118</f>
        <v>○</v>
      </c>
      <c r="BS52" s="320" t="str">
        <f>BS118</f>
        <v>○</v>
      </c>
      <c r="BT52" s="320" t="str">
        <f>BT118</f>
        <v>○</v>
      </c>
      <c r="BU52" s="1"/>
      <c r="BV52" s="1"/>
      <c r="BW52" s="1"/>
      <c r="CD52" s="547" t="s">
        <v>924</v>
      </c>
      <c r="CE52">
        <v>45</v>
      </c>
      <c r="CF52">
        <f t="shared" ca="1" si="11"/>
        <v>0</v>
      </c>
      <c r="CG52" s="548" t="str">
        <f t="shared" ca="1" si="11"/>
        <v>-</v>
      </c>
      <c r="CH52" s="548">
        <f t="shared" ca="1" si="11"/>
        <v>0</v>
      </c>
      <c r="CJ52">
        <v>45</v>
      </c>
      <c r="CK52">
        <f t="shared" ca="1" si="12"/>
        <v>0</v>
      </c>
      <c r="CL52" s="548" t="str">
        <f t="shared" ca="1" si="12"/>
        <v>-</v>
      </c>
      <c r="CM52" s="548">
        <f t="shared" ca="1" si="12"/>
        <v>0</v>
      </c>
      <c r="CN52" s="548">
        <f t="shared" ca="1" si="12"/>
        <v>0</v>
      </c>
      <c r="CP52">
        <v>45</v>
      </c>
      <c r="CQ52">
        <f t="shared" ca="1" si="13"/>
        <v>0</v>
      </c>
      <c r="CR52" s="548" t="str">
        <f t="shared" ca="1" si="13"/>
        <v>-</v>
      </c>
      <c r="CS52" s="548">
        <f t="shared" ca="1" si="13"/>
        <v>0</v>
      </c>
      <c r="CU52">
        <v>45</v>
      </c>
      <c r="CV52">
        <f t="shared" ca="1" si="14"/>
        <v>0</v>
      </c>
      <c r="CW52" s="548" t="str">
        <f t="shared" ca="1" si="14"/>
        <v>-</v>
      </c>
      <c r="CX52" s="548">
        <f t="shared" ca="1" si="14"/>
        <v>0</v>
      </c>
      <c r="CZ52">
        <v>45</v>
      </c>
      <c r="DA52">
        <f t="shared" ca="1" si="15"/>
        <v>0</v>
      </c>
      <c r="DB52" s="548" t="str">
        <f t="shared" ca="1" si="15"/>
        <v>-</v>
      </c>
      <c r="DC52" s="548">
        <f t="shared" ca="1" si="15"/>
        <v>0</v>
      </c>
    </row>
    <row r="53" spans="1:107" ht="31.5" customHeight="1">
      <c r="A53" s="428"/>
      <c r="B53" s="429"/>
      <c r="C53" s="370" t="str">
        <f>IF(C52="×","必須項目が抜けています。","OK")</f>
        <v>OK</v>
      </c>
      <c r="D53" s="370" t="str">
        <f t="shared" ref="D53:BO53" si="29">IF(D52="×","必須項目が抜けています。","OK")</f>
        <v>OK</v>
      </c>
      <c r="E53" s="370" t="str">
        <f t="shared" si="29"/>
        <v>OK</v>
      </c>
      <c r="F53" s="370" t="str">
        <f t="shared" si="29"/>
        <v>OK</v>
      </c>
      <c r="G53" s="370" t="str">
        <f t="shared" si="29"/>
        <v>OK</v>
      </c>
      <c r="H53" s="370" t="str">
        <f t="shared" si="29"/>
        <v>OK</v>
      </c>
      <c r="I53" s="370" t="str">
        <f t="shared" si="29"/>
        <v>OK</v>
      </c>
      <c r="J53" s="370" t="str">
        <f t="shared" si="29"/>
        <v>OK</v>
      </c>
      <c r="K53" s="370" t="str">
        <f t="shared" si="29"/>
        <v>OK</v>
      </c>
      <c r="L53" s="370" t="str">
        <f t="shared" si="29"/>
        <v>OK</v>
      </c>
      <c r="M53" s="370" t="str">
        <f t="shared" si="29"/>
        <v>OK</v>
      </c>
      <c r="N53" s="370" t="str">
        <f t="shared" si="29"/>
        <v>OK</v>
      </c>
      <c r="O53" s="370" t="str">
        <f t="shared" si="29"/>
        <v>OK</v>
      </c>
      <c r="P53" s="370" t="str">
        <f t="shared" si="29"/>
        <v>OK</v>
      </c>
      <c r="Q53" s="370" t="str">
        <f t="shared" si="29"/>
        <v>OK</v>
      </c>
      <c r="R53" s="370" t="str">
        <f t="shared" si="29"/>
        <v>OK</v>
      </c>
      <c r="S53" s="370" t="str">
        <f t="shared" si="29"/>
        <v>OK</v>
      </c>
      <c r="T53" s="370" t="str">
        <f t="shared" si="29"/>
        <v>OK</v>
      </c>
      <c r="U53" s="370" t="str">
        <f t="shared" si="29"/>
        <v>OK</v>
      </c>
      <c r="V53" s="370" t="str">
        <f t="shared" si="29"/>
        <v>OK</v>
      </c>
      <c r="W53" s="370" t="str">
        <f t="shared" si="29"/>
        <v>OK</v>
      </c>
      <c r="X53" s="370" t="str">
        <f t="shared" si="29"/>
        <v>OK</v>
      </c>
      <c r="Y53" s="370" t="str">
        <f t="shared" si="29"/>
        <v>OK</v>
      </c>
      <c r="Z53" s="370" t="str">
        <f t="shared" si="29"/>
        <v>OK</v>
      </c>
      <c r="AA53" s="370" t="str">
        <f t="shared" si="29"/>
        <v>OK</v>
      </c>
      <c r="AB53" s="370" t="str">
        <f t="shared" si="29"/>
        <v>OK</v>
      </c>
      <c r="AC53" s="370" t="str">
        <f t="shared" si="29"/>
        <v>OK</v>
      </c>
      <c r="AD53" s="370" t="str">
        <f t="shared" si="29"/>
        <v>OK</v>
      </c>
      <c r="AE53" s="370" t="str">
        <f t="shared" si="29"/>
        <v>OK</v>
      </c>
      <c r="AF53" s="370" t="str">
        <f t="shared" si="29"/>
        <v>OK</v>
      </c>
      <c r="AG53" s="370" t="str">
        <f t="shared" si="29"/>
        <v>OK</v>
      </c>
      <c r="AH53" s="370" t="str">
        <f t="shared" si="29"/>
        <v>OK</v>
      </c>
      <c r="AI53" s="370" t="str">
        <f t="shared" si="29"/>
        <v>OK</v>
      </c>
      <c r="AJ53" s="370" t="str">
        <f t="shared" si="29"/>
        <v>OK</v>
      </c>
      <c r="AK53" s="370" t="str">
        <f t="shared" si="29"/>
        <v>OK</v>
      </c>
      <c r="AL53" s="370" t="str">
        <f t="shared" si="29"/>
        <v>OK</v>
      </c>
      <c r="AM53" s="370" t="str">
        <f t="shared" si="29"/>
        <v>OK</v>
      </c>
      <c r="AN53" s="370" t="str">
        <f t="shared" si="29"/>
        <v>OK</v>
      </c>
      <c r="AO53" s="370" t="str">
        <f t="shared" si="29"/>
        <v>OK</v>
      </c>
      <c r="AP53" s="370" t="str">
        <f t="shared" si="29"/>
        <v>OK</v>
      </c>
      <c r="AQ53" s="370" t="str">
        <f t="shared" si="29"/>
        <v>OK</v>
      </c>
      <c r="AR53" s="370" t="str">
        <f t="shared" si="29"/>
        <v>OK</v>
      </c>
      <c r="AS53" s="370" t="str">
        <f t="shared" si="29"/>
        <v>OK</v>
      </c>
      <c r="AT53" s="370" t="str">
        <f t="shared" si="29"/>
        <v>OK</v>
      </c>
      <c r="AU53" s="370" t="str">
        <f t="shared" si="29"/>
        <v>OK</v>
      </c>
      <c r="AV53" s="370" t="str">
        <f t="shared" si="29"/>
        <v>OK</v>
      </c>
      <c r="AW53" s="370" t="str">
        <f t="shared" si="29"/>
        <v>OK</v>
      </c>
      <c r="AX53" s="370" t="str">
        <f t="shared" si="29"/>
        <v>OK</v>
      </c>
      <c r="AY53" s="370" t="str">
        <f t="shared" si="29"/>
        <v>OK</v>
      </c>
      <c r="AZ53" s="370" t="str">
        <f t="shared" si="29"/>
        <v>OK</v>
      </c>
      <c r="BA53" s="370" t="str">
        <f t="shared" si="29"/>
        <v>OK</v>
      </c>
      <c r="BB53" s="370" t="str">
        <f t="shared" si="29"/>
        <v>OK</v>
      </c>
      <c r="BC53" s="370" t="str">
        <f t="shared" si="29"/>
        <v>OK</v>
      </c>
      <c r="BD53" s="370" t="str">
        <f t="shared" si="29"/>
        <v>OK</v>
      </c>
      <c r="BE53" s="370" t="str">
        <f t="shared" si="29"/>
        <v>OK</v>
      </c>
      <c r="BF53" s="370" t="str">
        <f t="shared" si="29"/>
        <v>OK</v>
      </c>
      <c r="BG53" s="370" t="str">
        <f t="shared" si="29"/>
        <v>OK</v>
      </c>
      <c r="BH53" s="370" t="str">
        <f t="shared" si="29"/>
        <v>OK</v>
      </c>
      <c r="BI53" s="370" t="str">
        <f t="shared" si="29"/>
        <v>OK</v>
      </c>
      <c r="BJ53" s="370" t="str">
        <f t="shared" si="29"/>
        <v>OK</v>
      </c>
      <c r="BK53" s="370" t="str">
        <f t="shared" si="29"/>
        <v>OK</v>
      </c>
      <c r="BL53" s="370" t="str">
        <f t="shared" si="29"/>
        <v>OK</v>
      </c>
      <c r="BM53" s="370" t="str">
        <f t="shared" si="29"/>
        <v>OK</v>
      </c>
      <c r="BN53" s="370" t="str">
        <f t="shared" si="29"/>
        <v>OK</v>
      </c>
      <c r="BO53" s="370" t="str">
        <f t="shared" si="29"/>
        <v>OK</v>
      </c>
      <c r="BP53" s="370" t="str">
        <f>IF(BP52="×","必須項目が抜けています。","OK")</f>
        <v>OK</v>
      </c>
      <c r="BQ53" s="370" t="str">
        <f>IF(BQ52="×","必須項目が抜けています。","OK")</f>
        <v>OK</v>
      </c>
      <c r="BR53" s="370" t="str">
        <f>IF(BR52="×","必須項目が抜けています。","OK")</f>
        <v>OK</v>
      </c>
      <c r="BS53" s="370" t="str">
        <f>IF(BS52="×","必須項目が抜けています。","OK")</f>
        <v>OK</v>
      </c>
      <c r="BT53" s="370" t="str">
        <f>IF(BT52="×","必須項目が抜けています。","OK")</f>
        <v>OK</v>
      </c>
      <c r="BU53" s="1"/>
      <c r="BV53" s="1"/>
      <c r="BW53" s="1"/>
      <c r="CD53" s="547" t="s">
        <v>925</v>
      </c>
      <c r="CE53">
        <v>46</v>
      </c>
      <c r="CF53">
        <f t="shared" ca="1" si="11"/>
        <v>0</v>
      </c>
      <c r="CG53" s="548" t="str">
        <f t="shared" ca="1" si="11"/>
        <v>-</v>
      </c>
      <c r="CH53" s="548">
        <f t="shared" ca="1" si="11"/>
        <v>0</v>
      </c>
      <c r="CJ53">
        <v>46</v>
      </c>
      <c r="CK53">
        <f t="shared" ca="1" si="12"/>
        <v>0</v>
      </c>
      <c r="CL53" s="548" t="str">
        <f t="shared" ca="1" si="12"/>
        <v>-</v>
      </c>
      <c r="CM53" s="548">
        <f t="shared" ca="1" si="12"/>
        <v>0</v>
      </c>
      <c r="CN53" s="548">
        <f t="shared" ca="1" si="12"/>
        <v>0</v>
      </c>
      <c r="CP53">
        <v>46</v>
      </c>
      <c r="CQ53">
        <f t="shared" ca="1" si="13"/>
        <v>0</v>
      </c>
      <c r="CR53" s="548" t="str">
        <f t="shared" ca="1" si="13"/>
        <v>-</v>
      </c>
      <c r="CS53" s="548">
        <f t="shared" ca="1" si="13"/>
        <v>0</v>
      </c>
      <c r="CU53">
        <v>46</v>
      </c>
      <c r="CV53">
        <f t="shared" ca="1" si="14"/>
        <v>0</v>
      </c>
      <c r="CW53" s="548" t="str">
        <f t="shared" ca="1" si="14"/>
        <v>-</v>
      </c>
      <c r="CX53" s="548">
        <f t="shared" ca="1" si="14"/>
        <v>0</v>
      </c>
      <c r="CZ53">
        <v>46</v>
      </c>
      <c r="DA53">
        <f t="shared" ca="1" si="15"/>
        <v>0</v>
      </c>
      <c r="DB53" s="548" t="str">
        <f t="shared" ca="1" si="15"/>
        <v>-</v>
      </c>
      <c r="DC53" s="548">
        <f t="shared" ca="1" si="15"/>
        <v>0</v>
      </c>
    </row>
    <row r="54" spans="1:107">
      <c r="A54" s="393"/>
      <c r="B54" s="158"/>
      <c r="C54" s="158"/>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
      <c r="BV54" s="1"/>
      <c r="BW54" s="1"/>
      <c r="CD54" s="547" t="s">
        <v>926</v>
      </c>
      <c r="CE54">
        <v>47</v>
      </c>
      <c r="CF54">
        <f t="shared" ca="1" si="11"/>
        <v>0</v>
      </c>
      <c r="CG54" s="548" t="str">
        <f t="shared" ca="1" si="11"/>
        <v>-</v>
      </c>
      <c r="CH54" s="548">
        <f t="shared" ca="1" si="11"/>
        <v>0</v>
      </c>
      <c r="CJ54">
        <v>47</v>
      </c>
      <c r="CK54">
        <f t="shared" ca="1" si="12"/>
        <v>0</v>
      </c>
      <c r="CL54" s="548" t="str">
        <f t="shared" ca="1" si="12"/>
        <v>-</v>
      </c>
      <c r="CM54" s="548">
        <f t="shared" ca="1" si="12"/>
        <v>0</v>
      </c>
      <c r="CN54" s="548">
        <f t="shared" ca="1" si="12"/>
        <v>0</v>
      </c>
      <c r="CP54">
        <v>47</v>
      </c>
      <c r="CQ54">
        <f t="shared" ca="1" si="13"/>
        <v>0</v>
      </c>
      <c r="CR54" s="548" t="str">
        <f t="shared" ca="1" si="13"/>
        <v>-</v>
      </c>
      <c r="CS54" s="548">
        <f t="shared" ca="1" si="13"/>
        <v>0</v>
      </c>
      <c r="CU54">
        <v>47</v>
      </c>
      <c r="CV54">
        <f t="shared" ca="1" si="14"/>
        <v>0</v>
      </c>
      <c r="CW54" s="548" t="str">
        <f t="shared" ca="1" si="14"/>
        <v>-</v>
      </c>
      <c r="CX54" s="548">
        <f t="shared" ca="1" si="14"/>
        <v>0</v>
      </c>
      <c r="CZ54">
        <v>47</v>
      </c>
      <c r="DA54">
        <f t="shared" ca="1" si="15"/>
        <v>0</v>
      </c>
      <c r="DB54" s="548" t="str">
        <f t="shared" ca="1" si="15"/>
        <v>-</v>
      </c>
      <c r="DC54" s="548">
        <f t="shared" ca="1" si="15"/>
        <v>0</v>
      </c>
    </row>
    <row r="55" spans="1:107">
      <c r="A55" s="393"/>
      <c r="B55" s="158"/>
      <c r="C55" s="158"/>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
      <c r="BV55" s="1"/>
      <c r="BW55" s="1"/>
      <c r="BX55" s="403"/>
      <c r="BY55" s="427"/>
      <c r="BZ55" s="403"/>
      <c r="CA55" s="402"/>
      <c r="CB55" s="403"/>
      <c r="CC55" s="402"/>
      <c r="CD55" s="547" t="s">
        <v>927</v>
      </c>
      <c r="CE55">
        <v>48</v>
      </c>
      <c r="CF55">
        <f t="shared" ca="1" si="11"/>
        <v>0</v>
      </c>
      <c r="CG55" s="548" t="str">
        <f t="shared" ca="1" si="11"/>
        <v>-</v>
      </c>
      <c r="CH55" s="548">
        <f t="shared" ca="1" si="11"/>
        <v>0</v>
      </c>
      <c r="CJ55">
        <v>48</v>
      </c>
      <c r="CK55">
        <f t="shared" ca="1" si="12"/>
        <v>0</v>
      </c>
      <c r="CL55" s="548" t="str">
        <f t="shared" ca="1" si="12"/>
        <v>-</v>
      </c>
      <c r="CM55" s="548">
        <f t="shared" ca="1" si="12"/>
        <v>0</v>
      </c>
      <c r="CN55" s="548">
        <f t="shared" ca="1" si="12"/>
        <v>0</v>
      </c>
      <c r="CP55">
        <v>48</v>
      </c>
      <c r="CQ55">
        <f t="shared" ca="1" si="13"/>
        <v>0</v>
      </c>
      <c r="CR55" s="548" t="str">
        <f t="shared" ca="1" si="13"/>
        <v>-</v>
      </c>
      <c r="CS55" s="548">
        <f t="shared" ca="1" si="13"/>
        <v>0</v>
      </c>
      <c r="CU55">
        <v>48</v>
      </c>
      <c r="CV55">
        <f t="shared" ca="1" si="14"/>
        <v>0</v>
      </c>
      <c r="CW55" s="548" t="str">
        <f t="shared" ca="1" si="14"/>
        <v>-</v>
      </c>
      <c r="CX55" s="548">
        <f t="shared" ca="1" si="14"/>
        <v>0</v>
      </c>
      <c r="CZ55">
        <v>48</v>
      </c>
      <c r="DA55">
        <f t="shared" ca="1" si="15"/>
        <v>0</v>
      </c>
      <c r="DB55" s="548" t="str">
        <f t="shared" ca="1" si="15"/>
        <v>-</v>
      </c>
      <c r="DC55" s="548">
        <f t="shared" ca="1" si="15"/>
        <v>0</v>
      </c>
    </row>
    <row r="56" spans="1:107">
      <c r="A56" s="393"/>
      <c r="B56" s="158"/>
      <c r="C56" s="158"/>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
      <c r="BV56" s="1"/>
      <c r="BW56" s="1"/>
      <c r="CD56" s="547" t="s">
        <v>928</v>
      </c>
      <c r="CE56">
        <v>49</v>
      </c>
      <c r="CF56">
        <f t="shared" ca="1" si="11"/>
        <v>0</v>
      </c>
      <c r="CG56" s="548" t="str">
        <f t="shared" ca="1" si="11"/>
        <v>-</v>
      </c>
      <c r="CH56" s="548">
        <f t="shared" ca="1" si="11"/>
        <v>0</v>
      </c>
      <c r="CJ56">
        <v>49</v>
      </c>
      <c r="CK56">
        <f t="shared" ca="1" si="12"/>
        <v>0</v>
      </c>
      <c r="CL56" s="548" t="str">
        <f t="shared" ca="1" si="12"/>
        <v>-</v>
      </c>
      <c r="CM56" s="548">
        <f t="shared" ca="1" si="12"/>
        <v>0</v>
      </c>
      <c r="CN56" s="548">
        <f t="shared" ca="1" si="12"/>
        <v>0</v>
      </c>
      <c r="CP56">
        <v>49</v>
      </c>
      <c r="CQ56">
        <f t="shared" ca="1" si="13"/>
        <v>0</v>
      </c>
      <c r="CR56" s="548" t="str">
        <f t="shared" ca="1" si="13"/>
        <v>-</v>
      </c>
      <c r="CS56" s="548">
        <f t="shared" ca="1" si="13"/>
        <v>0</v>
      </c>
      <c r="CU56">
        <v>49</v>
      </c>
      <c r="CV56">
        <f t="shared" ca="1" si="14"/>
        <v>0</v>
      </c>
      <c r="CW56" s="548" t="str">
        <f t="shared" ca="1" si="14"/>
        <v>-</v>
      </c>
      <c r="CX56" s="548">
        <f t="shared" ca="1" si="14"/>
        <v>0</v>
      </c>
      <c r="CZ56">
        <v>49</v>
      </c>
      <c r="DA56">
        <f t="shared" ca="1" si="15"/>
        <v>0</v>
      </c>
      <c r="DB56" s="548" t="str">
        <f t="shared" ca="1" si="15"/>
        <v>-</v>
      </c>
      <c r="DC56" s="548">
        <f t="shared" ca="1" si="15"/>
        <v>0</v>
      </c>
    </row>
    <row r="57" spans="1:107">
      <c r="A57" s="393"/>
      <c r="B57" s="158"/>
      <c r="C57" s="158"/>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
      <c r="BV57" s="1"/>
      <c r="BW57" s="1"/>
      <c r="CD57" s="547" t="s">
        <v>929</v>
      </c>
      <c r="CE57">
        <v>50</v>
      </c>
      <c r="CF57">
        <f t="shared" ca="1" si="11"/>
        <v>0</v>
      </c>
      <c r="CG57" s="548" t="str">
        <f t="shared" ca="1" si="11"/>
        <v>-</v>
      </c>
      <c r="CH57" s="548">
        <f t="shared" ca="1" si="11"/>
        <v>0</v>
      </c>
      <c r="CJ57">
        <v>50</v>
      </c>
      <c r="CK57">
        <f t="shared" ca="1" si="12"/>
        <v>0</v>
      </c>
      <c r="CL57" s="548" t="str">
        <f t="shared" ca="1" si="12"/>
        <v>-</v>
      </c>
      <c r="CM57" s="548">
        <f t="shared" ca="1" si="12"/>
        <v>0</v>
      </c>
      <c r="CN57" s="548">
        <f t="shared" ca="1" si="12"/>
        <v>0</v>
      </c>
      <c r="CP57">
        <v>50</v>
      </c>
      <c r="CQ57">
        <f t="shared" ca="1" si="13"/>
        <v>0</v>
      </c>
      <c r="CR57" s="548" t="str">
        <f t="shared" ca="1" si="13"/>
        <v>-</v>
      </c>
      <c r="CS57" s="548">
        <f t="shared" ca="1" si="13"/>
        <v>0</v>
      </c>
      <c r="CU57">
        <v>50</v>
      </c>
      <c r="CV57">
        <f t="shared" ca="1" si="14"/>
        <v>0</v>
      </c>
      <c r="CW57" s="548" t="str">
        <f t="shared" ca="1" si="14"/>
        <v>-</v>
      </c>
      <c r="CX57" s="548">
        <f t="shared" ca="1" si="14"/>
        <v>0</v>
      </c>
      <c r="CZ57">
        <v>50</v>
      </c>
      <c r="DA57">
        <f t="shared" ca="1" si="15"/>
        <v>0</v>
      </c>
      <c r="DB57" s="548" t="str">
        <f t="shared" ca="1" si="15"/>
        <v>-</v>
      </c>
      <c r="DC57" s="548">
        <f t="shared" ca="1" si="15"/>
        <v>0</v>
      </c>
    </row>
    <row r="58" spans="1:107">
      <c r="A58" s="17" t="s">
        <v>142</v>
      </c>
      <c r="B58" s="158"/>
      <c r="C58" s="158"/>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
      <c r="BV58" s="1"/>
      <c r="BW58" s="1"/>
      <c r="CD58" s="547" t="s">
        <v>930</v>
      </c>
      <c r="CE58">
        <v>51</v>
      </c>
      <c r="CF58">
        <f t="shared" ca="1" si="11"/>
        <v>0</v>
      </c>
      <c r="CG58" s="548" t="str">
        <f t="shared" ca="1" si="11"/>
        <v>-</v>
      </c>
      <c r="CH58" s="548">
        <f t="shared" ca="1" si="11"/>
        <v>0</v>
      </c>
      <c r="CJ58">
        <v>51</v>
      </c>
      <c r="CK58">
        <f t="shared" ca="1" si="12"/>
        <v>0</v>
      </c>
      <c r="CL58" s="548" t="str">
        <f t="shared" ca="1" si="12"/>
        <v>-</v>
      </c>
      <c r="CM58" s="548">
        <f t="shared" ca="1" si="12"/>
        <v>0</v>
      </c>
      <c r="CN58" s="548">
        <f t="shared" ca="1" si="12"/>
        <v>0</v>
      </c>
      <c r="CP58">
        <v>51</v>
      </c>
      <c r="CQ58">
        <f t="shared" ca="1" si="13"/>
        <v>0</v>
      </c>
      <c r="CR58" s="548" t="str">
        <f t="shared" ca="1" si="13"/>
        <v>-</v>
      </c>
      <c r="CS58" s="548">
        <f t="shared" ca="1" si="13"/>
        <v>0</v>
      </c>
      <c r="CU58">
        <v>51</v>
      </c>
      <c r="CV58">
        <f t="shared" ca="1" si="14"/>
        <v>0</v>
      </c>
      <c r="CW58" s="548" t="str">
        <f t="shared" ca="1" si="14"/>
        <v>-</v>
      </c>
      <c r="CX58" s="548">
        <f t="shared" ca="1" si="14"/>
        <v>0</v>
      </c>
      <c r="CZ58">
        <v>51</v>
      </c>
      <c r="DA58">
        <f t="shared" ca="1" si="15"/>
        <v>0</v>
      </c>
      <c r="DB58" s="548" t="str">
        <f t="shared" ca="1" si="15"/>
        <v>-</v>
      </c>
      <c r="DC58" s="548">
        <f t="shared" ca="1" si="15"/>
        <v>0</v>
      </c>
    </row>
    <row r="59" spans="1:107">
      <c r="A59" s="454" t="s">
        <v>1</v>
      </c>
      <c r="B59" s="455" t="s">
        <v>4</v>
      </c>
      <c r="C59" s="396">
        <v>1</v>
      </c>
      <c r="D59" s="396">
        <v>2</v>
      </c>
      <c r="E59" s="396">
        <v>3</v>
      </c>
      <c r="F59" s="396">
        <v>4</v>
      </c>
      <c r="G59" s="396">
        <v>5</v>
      </c>
      <c r="H59" s="396">
        <v>6</v>
      </c>
      <c r="I59" s="396">
        <v>7</v>
      </c>
      <c r="J59" s="396">
        <v>8</v>
      </c>
      <c r="K59" s="396">
        <v>9</v>
      </c>
      <c r="L59" s="396">
        <v>10</v>
      </c>
      <c r="M59" s="396">
        <v>11</v>
      </c>
      <c r="N59" s="396">
        <v>12</v>
      </c>
      <c r="O59" s="396">
        <v>13</v>
      </c>
      <c r="P59" s="396">
        <v>14</v>
      </c>
      <c r="Q59" s="396">
        <v>15</v>
      </c>
      <c r="R59" s="396">
        <v>16</v>
      </c>
      <c r="S59" s="396">
        <v>17</v>
      </c>
      <c r="T59" s="396">
        <v>18</v>
      </c>
      <c r="U59" s="396">
        <v>19</v>
      </c>
      <c r="V59" s="396">
        <v>20</v>
      </c>
      <c r="W59" s="396">
        <v>21</v>
      </c>
      <c r="X59" s="396">
        <v>22</v>
      </c>
      <c r="Y59" s="396">
        <v>23</v>
      </c>
      <c r="Z59" s="396">
        <v>24</v>
      </c>
      <c r="AA59" s="396">
        <v>25</v>
      </c>
      <c r="AB59" s="396">
        <v>26</v>
      </c>
      <c r="AC59" s="396">
        <v>27</v>
      </c>
      <c r="AD59" s="396">
        <v>28</v>
      </c>
      <c r="AE59" s="396">
        <v>29</v>
      </c>
      <c r="AF59" s="396">
        <v>30</v>
      </c>
      <c r="AG59" s="396">
        <v>31</v>
      </c>
      <c r="AH59" s="396">
        <v>32</v>
      </c>
      <c r="AI59" s="396">
        <v>33</v>
      </c>
      <c r="AJ59" s="396">
        <v>34</v>
      </c>
      <c r="AK59" s="396">
        <v>35</v>
      </c>
      <c r="AL59" s="396">
        <v>36</v>
      </c>
      <c r="AM59" s="396">
        <v>37</v>
      </c>
      <c r="AN59" s="396">
        <v>38</v>
      </c>
      <c r="AO59" s="396">
        <v>39</v>
      </c>
      <c r="AP59" s="396">
        <v>40</v>
      </c>
      <c r="AQ59" s="396">
        <v>41</v>
      </c>
      <c r="AR59" s="396">
        <v>42</v>
      </c>
      <c r="AS59" s="396">
        <v>43</v>
      </c>
      <c r="AT59" s="396">
        <v>44</v>
      </c>
      <c r="AU59" s="396">
        <v>45</v>
      </c>
      <c r="AV59" s="396">
        <v>46</v>
      </c>
      <c r="AW59" s="396">
        <v>47</v>
      </c>
      <c r="AX59" s="396">
        <v>48</v>
      </c>
      <c r="AY59" s="396">
        <v>49</v>
      </c>
      <c r="AZ59" s="396">
        <v>50</v>
      </c>
      <c r="BA59" s="396">
        <v>51</v>
      </c>
      <c r="BB59" s="396">
        <v>52</v>
      </c>
      <c r="BC59" s="396">
        <v>53</v>
      </c>
      <c r="BD59" s="396">
        <v>54</v>
      </c>
      <c r="BE59" s="396">
        <v>55</v>
      </c>
      <c r="BF59" s="396">
        <v>56</v>
      </c>
      <c r="BG59" s="396">
        <v>57</v>
      </c>
      <c r="BH59" s="396">
        <v>58</v>
      </c>
      <c r="BI59" s="396">
        <v>59</v>
      </c>
      <c r="BJ59" s="396">
        <v>60</v>
      </c>
      <c r="BK59" s="396">
        <v>61</v>
      </c>
      <c r="BL59" s="396">
        <v>62</v>
      </c>
      <c r="BM59" s="396">
        <v>63</v>
      </c>
      <c r="BN59" s="396">
        <v>64</v>
      </c>
      <c r="BO59" s="396">
        <v>65</v>
      </c>
      <c r="BP59" s="396">
        <v>66</v>
      </c>
      <c r="BQ59" s="396">
        <v>67</v>
      </c>
      <c r="BR59" s="396">
        <v>68</v>
      </c>
      <c r="BS59" s="396">
        <v>69</v>
      </c>
      <c r="BT59" s="396">
        <v>70</v>
      </c>
      <c r="BU59" s="1"/>
      <c r="BV59" s="1"/>
      <c r="BW59" s="1"/>
      <c r="CD59" s="547" t="s">
        <v>931</v>
      </c>
      <c r="CE59">
        <v>52</v>
      </c>
      <c r="CF59">
        <f t="shared" ca="1" si="11"/>
        <v>0</v>
      </c>
      <c r="CG59" s="548" t="str">
        <f t="shared" ca="1" si="11"/>
        <v>-</v>
      </c>
      <c r="CH59" s="548">
        <f t="shared" ca="1" si="11"/>
        <v>0</v>
      </c>
      <c r="CJ59">
        <v>52</v>
      </c>
      <c r="CK59">
        <f t="shared" ca="1" si="12"/>
        <v>0</v>
      </c>
      <c r="CL59" s="548" t="str">
        <f t="shared" ca="1" si="12"/>
        <v>-</v>
      </c>
      <c r="CM59" s="548">
        <f t="shared" ca="1" si="12"/>
        <v>0</v>
      </c>
      <c r="CN59" s="548">
        <f t="shared" ca="1" si="12"/>
        <v>0</v>
      </c>
      <c r="CP59">
        <v>52</v>
      </c>
      <c r="CQ59">
        <f t="shared" ca="1" si="13"/>
        <v>0</v>
      </c>
      <c r="CR59" s="548" t="str">
        <f t="shared" ca="1" si="13"/>
        <v>-</v>
      </c>
      <c r="CS59" s="548">
        <f t="shared" ca="1" si="13"/>
        <v>0</v>
      </c>
      <c r="CU59">
        <v>52</v>
      </c>
      <c r="CV59">
        <f t="shared" ca="1" si="14"/>
        <v>0</v>
      </c>
      <c r="CW59" s="548" t="str">
        <f t="shared" ca="1" si="14"/>
        <v>-</v>
      </c>
      <c r="CX59" s="548">
        <f t="shared" ca="1" si="14"/>
        <v>0</v>
      </c>
      <c r="CZ59">
        <v>52</v>
      </c>
      <c r="DA59">
        <f t="shared" ca="1" si="15"/>
        <v>0</v>
      </c>
      <c r="DB59" s="548" t="str">
        <f t="shared" ca="1" si="15"/>
        <v>-</v>
      </c>
      <c r="DC59" s="548">
        <f t="shared" ca="1" si="15"/>
        <v>0</v>
      </c>
    </row>
    <row r="60" spans="1:107">
      <c r="A60" s="457" t="s">
        <v>55</v>
      </c>
      <c r="B60" s="455" t="s">
        <v>879</v>
      </c>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1"/>
      <c r="BV60" s="1"/>
      <c r="BW60" s="1"/>
      <c r="CD60" s="547" t="s">
        <v>932</v>
      </c>
      <c r="CE60">
        <v>53</v>
      </c>
      <c r="CF60">
        <f t="shared" ca="1" si="11"/>
        <v>0</v>
      </c>
      <c r="CG60" s="548" t="str">
        <f t="shared" ca="1" si="11"/>
        <v>-</v>
      </c>
      <c r="CH60" s="548">
        <f t="shared" ca="1" si="11"/>
        <v>0</v>
      </c>
      <c r="CJ60">
        <v>53</v>
      </c>
      <c r="CK60">
        <f t="shared" ca="1" si="12"/>
        <v>0</v>
      </c>
      <c r="CL60" s="548" t="str">
        <f t="shared" ca="1" si="12"/>
        <v>-</v>
      </c>
      <c r="CM60" s="548">
        <f t="shared" ca="1" si="12"/>
        <v>0</v>
      </c>
      <c r="CN60" s="548">
        <f t="shared" ca="1" si="12"/>
        <v>0</v>
      </c>
      <c r="CP60">
        <v>53</v>
      </c>
      <c r="CQ60">
        <f t="shared" ca="1" si="13"/>
        <v>0</v>
      </c>
      <c r="CR60" s="548" t="str">
        <f t="shared" ca="1" si="13"/>
        <v>-</v>
      </c>
      <c r="CS60" s="548">
        <f t="shared" ca="1" si="13"/>
        <v>0</v>
      </c>
      <c r="CU60">
        <v>53</v>
      </c>
      <c r="CV60">
        <f t="shared" ca="1" si="14"/>
        <v>0</v>
      </c>
      <c r="CW60" s="548" t="str">
        <f t="shared" ca="1" si="14"/>
        <v>-</v>
      </c>
      <c r="CX60" s="548">
        <f t="shared" ca="1" si="14"/>
        <v>0</v>
      </c>
      <c r="CZ60">
        <v>53</v>
      </c>
      <c r="DA60">
        <f t="shared" ca="1" si="15"/>
        <v>0</v>
      </c>
      <c r="DB60" s="548" t="str">
        <f t="shared" ca="1" si="15"/>
        <v>-</v>
      </c>
      <c r="DC60" s="548">
        <f t="shared" ca="1" si="15"/>
        <v>0</v>
      </c>
    </row>
    <row r="61" spans="1:107">
      <c r="A61" s="457" t="s">
        <v>266</v>
      </c>
      <c r="B61" s="45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1"/>
      <c r="BV61" s="1"/>
      <c r="BW61" s="1"/>
      <c r="CD61" s="547" t="s">
        <v>933</v>
      </c>
      <c r="CE61">
        <v>54</v>
      </c>
      <c r="CF61">
        <f t="shared" ca="1" si="11"/>
        <v>0</v>
      </c>
      <c r="CG61" s="548" t="str">
        <f t="shared" ca="1" si="11"/>
        <v>-</v>
      </c>
      <c r="CH61" s="548">
        <f t="shared" ca="1" si="11"/>
        <v>0</v>
      </c>
      <c r="CJ61">
        <v>54</v>
      </c>
      <c r="CK61">
        <f t="shared" ca="1" si="12"/>
        <v>0</v>
      </c>
      <c r="CL61" s="548" t="str">
        <f t="shared" ca="1" si="12"/>
        <v>-</v>
      </c>
      <c r="CM61" s="548">
        <f t="shared" ca="1" si="12"/>
        <v>0</v>
      </c>
      <c r="CN61" s="548">
        <f t="shared" ca="1" si="12"/>
        <v>0</v>
      </c>
      <c r="CP61">
        <v>54</v>
      </c>
      <c r="CQ61">
        <f t="shared" ca="1" si="13"/>
        <v>0</v>
      </c>
      <c r="CR61" s="548" t="str">
        <f t="shared" ca="1" si="13"/>
        <v>-</v>
      </c>
      <c r="CS61" s="548">
        <f t="shared" ca="1" si="13"/>
        <v>0</v>
      </c>
      <c r="CU61">
        <v>54</v>
      </c>
      <c r="CV61">
        <f t="shared" ca="1" si="14"/>
        <v>0</v>
      </c>
      <c r="CW61" s="548" t="str">
        <f t="shared" ca="1" si="14"/>
        <v>-</v>
      </c>
      <c r="CX61" s="548">
        <f t="shared" ca="1" si="14"/>
        <v>0</v>
      </c>
      <c r="CZ61">
        <v>54</v>
      </c>
      <c r="DA61">
        <f t="shared" ca="1" si="15"/>
        <v>0</v>
      </c>
      <c r="DB61" s="548" t="str">
        <f t="shared" ca="1" si="15"/>
        <v>-</v>
      </c>
      <c r="DC61" s="548">
        <f t="shared" ca="1" si="15"/>
        <v>0</v>
      </c>
    </row>
    <row r="62" spans="1:107">
      <c r="A62" s="457" t="s">
        <v>141</v>
      </c>
      <c r="B62" s="455" t="s">
        <v>82</v>
      </c>
      <c r="C62" s="55" t="s">
        <v>20</v>
      </c>
      <c r="D62" s="55" t="s">
        <v>20</v>
      </c>
      <c r="E62" s="55" t="s">
        <v>20</v>
      </c>
      <c r="F62" s="55" t="s">
        <v>20</v>
      </c>
      <c r="G62" s="55" t="s">
        <v>20</v>
      </c>
      <c r="H62" s="55" t="s">
        <v>20</v>
      </c>
      <c r="I62" s="55" t="s">
        <v>20</v>
      </c>
      <c r="J62" s="55" t="s">
        <v>20</v>
      </c>
      <c r="K62" s="55" t="s">
        <v>20</v>
      </c>
      <c r="L62" s="55" t="s">
        <v>20</v>
      </c>
      <c r="M62" s="55" t="s">
        <v>20</v>
      </c>
      <c r="N62" s="55" t="s">
        <v>20</v>
      </c>
      <c r="O62" s="55" t="s">
        <v>20</v>
      </c>
      <c r="P62" s="55" t="s">
        <v>20</v>
      </c>
      <c r="Q62" s="55" t="s">
        <v>20</v>
      </c>
      <c r="R62" s="55" t="s">
        <v>20</v>
      </c>
      <c r="S62" s="55" t="s">
        <v>20</v>
      </c>
      <c r="T62" s="55" t="s">
        <v>20</v>
      </c>
      <c r="U62" s="55" t="s">
        <v>20</v>
      </c>
      <c r="V62" s="55" t="s">
        <v>20</v>
      </c>
      <c r="W62" s="55" t="s">
        <v>20</v>
      </c>
      <c r="X62" s="55" t="s">
        <v>20</v>
      </c>
      <c r="Y62" s="55" t="s">
        <v>20</v>
      </c>
      <c r="Z62" s="55" t="s">
        <v>20</v>
      </c>
      <c r="AA62" s="55" t="s">
        <v>20</v>
      </c>
      <c r="AB62" s="55" t="s">
        <v>20</v>
      </c>
      <c r="AC62" s="55" t="s">
        <v>20</v>
      </c>
      <c r="AD62" s="55" t="s">
        <v>20</v>
      </c>
      <c r="AE62" s="55" t="s">
        <v>20</v>
      </c>
      <c r="AF62" s="55" t="s">
        <v>20</v>
      </c>
      <c r="AG62" s="55" t="s">
        <v>20</v>
      </c>
      <c r="AH62" s="55" t="s">
        <v>20</v>
      </c>
      <c r="AI62" s="55" t="s">
        <v>20</v>
      </c>
      <c r="AJ62" s="55" t="s">
        <v>20</v>
      </c>
      <c r="AK62" s="55" t="s">
        <v>20</v>
      </c>
      <c r="AL62" s="55" t="s">
        <v>20</v>
      </c>
      <c r="AM62" s="55" t="s">
        <v>20</v>
      </c>
      <c r="AN62" s="55" t="s">
        <v>20</v>
      </c>
      <c r="AO62" s="55" t="s">
        <v>20</v>
      </c>
      <c r="AP62" s="55" t="s">
        <v>20</v>
      </c>
      <c r="AQ62" s="55" t="s">
        <v>20</v>
      </c>
      <c r="AR62" s="55" t="s">
        <v>20</v>
      </c>
      <c r="AS62" s="55" t="s">
        <v>20</v>
      </c>
      <c r="AT62" s="55" t="s">
        <v>20</v>
      </c>
      <c r="AU62" s="55" t="s">
        <v>20</v>
      </c>
      <c r="AV62" s="55" t="s">
        <v>20</v>
      </c>
      <c r="AW62" s="55" t="s">
        <v>20</v>
      </c>
      <c r="AX62" s="55" t="s">
        <v>20</v>
      </c>
      <c r="AY62" s="55" t="s">
        <v>20</v>
      </c>
      <c r="AZ62" s="55" t="s">
        <v>20</v>
      </c>
      <c r="BA62" s="55" t="s">
        <v>20</v>
      </c>
      <c r="BB62" s="55" t="s">
        <v>20</v>
      </c>
      <c r="BC62" s="55" t="s">
        <v>20</v>
      </c>
      <c r="BD62" s="55" t="s">
        <v>20</v>
      </c>
      <c r="BE62" s="55" t="s">
        <v>20</v>
      </c>
      <c r="BF62" s="55" t="s">
        <v>20</v>
      </c>
      <c r="BG62" s="55" t="s">
        <v>20</v>
      </c>
      <c r="BH62" s="55" t="s">
        <v>20</v>
      </c>
      <c r="BI62" s="55" t="s">
        <v>20</v>
      </c>
      <c r="BJ62" s="55" t="s">
        <v>20</v>
      </c>
      <c r="BK62" s="55" t="s">
        <v>20</v>
      </c>
      <c r="BL62" s="55" t="s">
        <v>20</v>
      </c>
      <c r="BM62" s="55" t="s">
        <v>20</v>
      </c>
      <c r="BN62" s="55" t="s">
        <v>20</v>
      </c>
      <c r="BO62" s="55" t="s">
        <v>20</v>
      </c>
      <c r="BP62" s="55" t="s">
        <v>20</v>
      </c>
      <c r="BQ62" s="55" t="s">
        <v>20</v>
      </c>
      <c r="BR62" s="55" t="s">
        <v>20</v>
      </c>
      <c r="BS62" s="55" t="s">
        <v>20</v>
      </c>
      <c r="BT62" s="55" t="s">
        <v>20</v>
      </c>
      <c r="BU62" s="1"/>
      <c r="BV62" s="1"/>
      <c r="BW62" s="1"/>
      <c r="BX62" s="403"/>
      <c r="BY62" s="427"/>
      <c r="BZ62" s="403"/>
      <c r="CA62" s="402"/>
      <c r="CB62" s="403"/>
      <c r="CC62" s="402"/>
      <c r="CD62" s="547" t="s">
        <v>934</v>
      </c>
      <c r="CE62">
        <v>55</v>
      </c>
      <c r="CF62">
        <f t="shared" ca="1" si="11"/>
        <v>0</v>
      </c>
      <c r="CG62" s="548" t="str">
        <f t="shared" ca="1" si="11"/>
        <v>-</v>
      </c>
      <c r="CH62" s="548">
        <f t="shared" ca="1" si="11"/>
        <v>0</v>
      </c>
      <c r="CJ62">
        <v>55</v>
      </c>
      <c r="CK62">
        <f t="shared" ca="1" si="12"/>
        <v>0</v>
      </c>
      <c r="CL62" s="548" t="str">
        <f t="shared" ca="1" si="12"/>
        <v>-</v>
      </c>
      <c r="CM62" s="548">
        <f t="shared" ca="1" si="12"/>
        <v>0</v>
      </c>
      <c r="CN62" s="548">
        <f t="shared" ca="1" si="12"/>
        <v>0</v>
      </c>
      <c r="CP62">
        <v>55</v>
      </c>
      <c r="CQ62">
        <f t="shared" ca="1" si="13"/>
        <v>0</v>
      </c>
      <c r="CR62" s="548" t="str">
        <f t="shared" ca="1" si="13"/>
        <v>-</v>
      </c>
      <c r="CS62" s="548">
        <f t="shared" ca="1" si="13"/>
        <v>0</v>
      </c>
      <c r="CU62">
        <v>55</v>
      </c>
      <c r="CV62">
        <f t="shared" ca="1" si="14"/>
        <v>0</v>
      </c>
      <c r="CW62" s="548" t="str">
        <f t="shared" ca="1" si="14"/>
        <v>-</v>
      </c>
      <c r="CX62" s="548">
        <f t="shared" ca="1" si="14"/>
        <v>0</v>
      </c>
      <c r="CZ62">
        <v>55</v>
      </c>
      <c r="DA62">
        <f t="shared" ca="1" si="15"/>
        <v>0</v>
      </c>
      <c r="DB62" s="548" t="str">
        <f t="shared" ca="1" si="15"/>
        <v>-</v>
      </c>
      <c r="DC62" s="548">
        <f t="shared" ca="1" si="15"/>
        <v>0</v>
      </c>
    </row>
    <row r="63" spans="1:107">
      <c r="A63" s="457" t="s">
        <v>145</v>
      </c>
      <c r="B63" s="455" t="s">
        <v>129</v>
      </c>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
      <c r="BV63" s="1"/>
      <c r="BW63" s="1"/>
      <c r="CD63" s="547" t="s">
        <v>935</v>
      </c>
      <c r="CE63">
        <v>56</v>
      </c>
      <c r="CF63">
        <f t="shared" ca="1" si="11"/>
        <v>0</v>
      </c>
      <c r="CG63" s="548" t="str">
        <f t="shared" ca="1" si="11"/>
        <v>-</v>
      </c>
      <c r="CH63" s="548">
        <f t="shared" ca="1" si="11"/>
        <v>0</v>
      </c>
      <c r="CJ63">
        <v>56</v>
      </c>
      <c r="CK63">
        <f t="shared" ca="1" si="12"/>
        <v>0</v>
      </c>
      <c r="CL63" s="548" t="str">
        <f t="shared" ca="1" si="12"/>
        <v>-</v>
      </c>
      <c r="CM63" s="548">
        <f t="shared" ca="1" si="12"/>
        <v>0</v>
      </c>
      <c r="CN63" s="548">
        <f t="shared" ca="1" si="12"/>
        <v>0</v>
      </c>
      <c r="CP63">
        <v>56</v>
      </c>
      <c r="CQ63">
        <f t="shared" ca="1" si="13"/>
        <v>0</v>
      </c>
      <c r="CR63" s="548" t="str">
        <f t="shared" ca="1" si="13"/>
        <v>-</v>
      </c>
      <c r="CS63" s="548">
        <f t="shared" ca="1" si="13"/>
        <v>0</v>
      </c>
      <c r="CU63">
        <v>56</v>
      </c>
      <c r="CV63">
        <f t="shared" ca="1" si="14"/>
        <v>0</v>
      </c>
      <c r="CW63" s="548" t="str">
        <f t="shared" ca="1" si="14"/>
        <v>-</v>
      </c>
      <c r="CX63" s="548">
        <f t="shared" ca="1" si="14"/>
        <v>0</v>
      </c>
      <c r="CZ63">
        <v>56</v>
      </c>
      <c r="DA63">
        <f t="shared" ca="1" si="15"/>
        <v>0</v>
      </c>
      <c r="DB63" s="548" t="str">
        <f t="shared" ca="1" si="15"/>
        <v>-</v>
      </c>
      <c r="DC63" s="548">
        <f t="shared" ca="1" si="15"/>
        <v>0</v>
      </c>
    </row>
    <row r="64" spans="1:107">
      <c r="A64" s="457" t="s">
        <v>127</v>
      </c>
      <c r="B64" s="455" t="s">
        <v>78</v>
      </c>
      <c r="C64" s="551">
        <f>係数表!$E$77</f>
        <v>39.5</v>
      </c>
      <c r="D64" s="551">
        <f>係数表!$E$77</f>
        <v>39.5</v>
      </c>
      <c r="E64" s="551">
        <f>係数表!$E$77</f>
        <v>39.5</v>
      </c>
      <c r="F64" s="551">
        <f>係数表!$E$77</f>
        <v>39.5</v>
      </c>
      <c r="G64" s="551">
        <f>係数表!$E$77</f>
        <v>39.5</v>
      </c>
      <c r="H64" s="551">
        <f>係数表!$E$77</f>
        <v>39.5</v>
      </c>
      <c r="I64" s="551">
        <f>係数表!$E$77</f>
        <v>39.5</v>
      </c>
      <c r="J64" s="551">
        <f>係数表!$E$77</f>
        <v>39.5</v>
      </c>
      <c r="K64" s="551">
        <f>係数表!$E$77</f>
        <v>39.5</v>
      </c>
      <c r="L64" s="551">
        <f>係数表!$E$77</f>
        <v>39.5</v>
      </c>
      <c r="M64" s="551">
        <f>係数表!$E$77</f>
        <v>39.5</v>
      </c>
      <c r="N64" s="551">
        <f>係数表!$E$77</f>
        <v>39.5</v>
      </c>
      <c r="O64" s="551">
        <f>係数表!$E$77</f>
        <v>39.5</v>
      </c>
      <c r="P64" s="551">
        <f>係数表!$E$77</f>
        <v>39.5</v>
      </c>
      <c r="Q64" s="551">
        <f>係数表!$E$77</f>
        <v>39.5</v>
      </c>
      <c r="R64" s="551">
        <f>係数表!$E$77</f>
        <v>39.5</v>
      </c>
      <c r="S64" s="551">
        <f>係数表!$E$77</f>
        <v>39.5</v>
      </c>
      <c r="T64" s="551">
        <f>係数表!$E$77</f>
        <v>39.5</v>
      </c>
      <c r="U64" s="551">
        <f>係数表!$E$77</f>
        <v>39.5</v>
      </c>
      <c r="V64" s="551">
        <f>係数表!$E$77</f>
        <v>39.5</v>
      </c>
      <c r="W64" s="551">
        <f>係数表!$E$77</f>
        <v>39.5</v>
      </c>
      <c r="X64" s="551">
        <f>係数表!$E$77</f>
        <v>39.5</v>
      </c>
      <c r="Y64" s="551">
        <f>係数表!$E$77</f>
        <v>39.5</v>
      </c>
      <c r="Z64" s="551">
        <f>係数表!$E$77</f>
        <v>39.5</v>
      </c>
      <c r="AA64" s="551">
        <f>係数表!$E$77</f>
        <v>39.5</v>
      </c>
      <c r="AB64" s="551">
        <f>係数表!$E$77</f>
        <v>39.5</v>
      </c>
      <c r="AC64" s="551">
        <f>係数表!$E$77</f>
        <v>39.5</v>
      </c>
      <c r="AD64" s="551">
        <f>係数表!$E$77</f>
        <v>39.5</v>
      </c>
      <c r="AE64" s="551">
        <f>係数表!$E$77</f>
        <v>39.5</v>
      </c>
      <c r="AF64" s="551">
        <f>係数表!$E$77</f>
        <v>39.5</v>
      </c>
      <c r="AG64" s="551">
        <f>係数表!$E$77</f>
        <v>39.5</v>
      </c>
      <c r="AH64" s="551">
        <f>係数表!$E$77</f>
        <v>39.5</v>
      </c>
      <c r="AI64" s="551">
        <f>係数表!$E$77</f>
        <v>39.5</v>
      </c>
      <c r="AJ64" s="551">
        <f>係数表!$E$77</f>
        <v>39.5</v>
      </c>
      <c r="AK64" s="551">
        <f>係数表!$E$77</f>
        <v>39.5</v>
      </c>
      <c r="AL64" s="551">
        <f>係数表!$E$77</f>
        <v>39.5</v>
      </c>
      <c r="AM64" s="551">
        <f>係数表!$E$77</f>
        <v>39.5</v>
      </c>
      <c r="AN64" s="551">
        <f>係数表!$E$77</f>
        <v>39.5</v>
      </c>
      <c r="AO64" s="551">
        <f>係数表!$E$77</f>
        <v>39.5</v>
      </c>
      <c r="AP64" s="551">
        <f>係数表!$E$77</f>
        <v>39.5</v>
      </c>
      <c r="AQ64" s="551">
        <f>係数表!$E$77</f>
        <v>39.5</v>
      </c>
      <c r="AR64" s="551">
        <f>係数表!$E$77</f>
        <v>39.5</v>
      </c>
      <c r="AS64" s="551">
        <f>係数表!$E$77</f>
        <v>39.5</v>
      </c>
      <c r="AT64" s="551">
        <f>係数表!$E$77</f>
        <v>39.5</v>
      </c>
      <c r="AU64" s="551">
        <f>係数表!$E$77</f>
        <v>39.5</v>
      </c>
      <c r="AV64" s="551">
        <f>係数表!$E$77</f>
        <v>39.5</v>
      </c>
      <c r="AW64" s="551">
        <f>係数表!$E$77</f>
        <v>39.5</v>
      </c>
      <c r="AX64" s="551">
        <f>係数表!$E$77</f>
        <v>39.5</v>
      </c>
      <c r="AY64" s="551">
        <f>係数表!$E$77</f>
        <v>39.5</v>
      </c>
      <c r="AZ64" s="551">
        <f>係数表!$E$77</f>
        <v>39.5</v>
      </c>
      <c r="BA64" s="551">
        <f>係数表!$E$77</f>
        <v>39.5</v>
      </c>
      <c r="BB64" s="551">
        <f>係数表!$E$77</f>
        <v>39.5</v>
      </c>
      <c r="BC64" s="551">
        <f>係数表!$E$77</f>
        <v>39.5</v>
      </c>
      <c r="BD64" s="551">
        <f>係数表!$E$77</f>
        <v>39.5</v>
      </c>
      <c r="BE64" s="551">
        <f>係数表!$E$77</f>
        <v>39.5</v>
      </c>
      <c r="BF64" s="551">
        <f>係数表!$E$77</f>
        <v>39.5</v>
      </c>
      <c r="BG64" s="551">
        <f>係数表!$E$77</f>
        <v>39.5</v>
      </c>
      <c r="BH64" s="551">
        <f>係数表!$E$77</f>
        <v>39.5</v>
      </c>
      <c r="BI64" s="551">
        <f>係数表!$E$77</f>
        <v>39.5</v>
      </c>
      <c r="BJ64" s="551">
        <f>係数表!$E$77</f>
        <v>39.5</v>
      </c>
      <c r="BK64" s="551">
        <f>係数表!$E$77</f>
        <v>39.5</v>
      </c>
      <c r="BL64" s="551">
        <f>係数表!$E$77</f>
        <v>39.5</v>
      </c>
      <c r="BM64" s="551">
        <f>係数表!$E$77</f>
        <v>39.5</v>
      </c>
      <c r="BN64" s="551">
        <f>係数表!$E$77</f>
        <v>39.5</v>
      </c>
      <c r="BO64" s="551">
        <f>係数表!$E$77</f>
        <v>39.5</v>
      </c>
      <c r="BP64" s="551">
        <f>係数表!$E$77</f>
        <v>39.5</v>
      </c>
      <c r="BQ64" s="551">
        <f>係数表!$E$77</f>
        <v>39.5</v>
      </c>
      <c r="BR64" s="551">
        <f>係数表!$E$77</f>
        <v>39.5</v>
      </c>
      <c r="BS64" s="551">
        <f>係数表!$E$77</f>
        <v>39.5</v>
      </c>
      <c r="BT64" s="551">
        <f>係数表!$E$77</f>
        <v>39.5</v>
      </c>
      <c r="BU64" s="1"/>
      <c r="BV64" s="1"/>
      <c r="BW64" s="1"/>
      <c r="CD64" s="547" t="s">
        <v>936</v>
      </c>
      <c r="CE64">
        <v>57</v>
      </c>
      <c r="CF64">
        <f t="shared" ca="1" si="11"/>
        <v>0</v>
      </c>
      <c r="CG64" s="548" t="str">
        <f t="shared" ca="1" si="11"/>
        <v>-</v>
      </c>
      <c r="CH64" s="548">
        <f t="shared" ca="1" si="11"/>
        <v>0</v>
      </c>
      <c r="CJ64">
        <v>57</v>
      </c>
      <c r="CK64">
        <f t="shared" ca="1" si="12"/>
        <v>0</v>
      </c>
      <c r="CL64" s="548" t="str">
        <f t="shared" ca="1" si="12"/>
        <v>-</v>
      </c>
      <c r="CM64" s="548">
        <f t="shared" ca="1" si="12"/>
        <v>0</v>
      </c>
      <c r="CN64" s="548">
        <f t="shared" ca="1" si="12"/>
        <v>0</v>
      </c>
      <c r="CP64">
        <v>57</v>
      </c>
      <c r="CQ64">
        <f t="shared" ca="1" si="13"/>
        <v>0</v>
      </c>
      <c r="CR64" s="548" t="str">
        <f t="shared" ca="1" si="13"/>
        <v>-</v>
      </c>
      <c r="CS64" s="548">
        <f t="shared" ca="1" si="13"/>
        <v>0</v>
      </c>
      <c r="CU64">
        <v>57</v>
      </c>
      <c r="CV64">
        <f t="shared" ca="1" si="14"/>
        <v>0</v>
      </c>
      <c r="CW64" s="548" t="str">
        <f t="shared" ca="1" si="14"/>
        <v>-</v>
      </c>
      <c r="CX64" s="548">
        <f t="shared" ca="1" si="14"/>
        <v>0</v>
      </c>
      <c r="CZ64">
        <v>57</v>
      </c>
      <c r="DA64">
        <f t="shared" ca="1" si="15"/>
        <v>0</v>
      </c>
      <c r="DB64" s="548" t="str">
        <f t="shared" ca="1" si="15"/>
        <v>-</v>
      </c>
      <c r="DC64" s="548">
        <f t="shared" ca="1" si="15"/>
        <v>0</v>
      </c>
    </row>
    <row r="65" spans="1:107">
      <c r="A65" s="457" t="s">
        <v>146</v>
      </c>
      <c r="B65" s="455" t="s">
        <v>99</v>
      </c>
      <c r="C65" s="552">
        <f t="shared" ref="C65:BN65" si="30">C63*3.6/(C64/100)</f>
        <v>0</v>
      </c>
      <c r="D65" s="552">
        <f t="shared" si="30"/>
        <v>0</v>
      </c>
      <c r="E65" s="552">
        <f t="shared" si="30"/>
        <v>0</v>
      </c>
      <c r="F65" s="552">
        <f t="shared" si="30"/>
        <v>0</v>
      </c>
      <c r="G65" s="552">
        <f t="shared" si="30"/>
        <v>0</v>
      </c>
      <c r="H65" s="552">
        <f t="shared" si="30"/>
        <v>0</v>
      </c>
      <c r="I65" s="552">
        <f t="shared" si="30"/>
        <v>0</v>
      </c>
      <c r="J65" s="552">
        <f t="shared" si="30"/>
        <v>0</v>
      </c>
      <c r="K65" s="552">
        <f t="shared" si="30"/>
        <v>0</v>
      </c>
      <c r="L65" s="552">
        <f t="shared" si="30"/>
        <v>0</v>
      </c>
      <c r="M65" s="552">
        <f t="shared" si="30"/>
        <v>0</v>
      </c>
      <c r="N65" s="552">
        <f t="shared" si="30"/>
        <v>0</v>
      </c>
      <c r="O65" s="552">
        <f t="shared" si="30"/>
        <v>0</v>
      </c>
      <c r="P65" s="552">
        <f t="shared" si="30"/>
        <v>0</v>
      </c>
      <c r="Q65" s="552">
        <f t="shared" si="30"/>
        <v>0</v>
      </c>
      <c r="R65" s="552">
        <f t="shared" si="30"/>
        <v>0</v>
      </c>
      <c r="S65" s="552">
        <f t="shared" si="30"/>
        <v>0</v>
      </c>
      <c r="T65" s="552">
        <f t="shared" si="30"/>
        <v>0</v>
      </c>
      <c r="U65" s="552">
        <f t="shared" si="30"/>
        <v>0</v>
      </c>
      <c r="V65" s="552">
        <f t="shared" si="30"/>
        <v>0</v>
      </c>
      <c r="W65" s="552">
        <f t="shared" si="30"/>
        <v>0</v>
      </c>
      <c r="X65" s="552">
        <f t="shared" si="30"/>
        <v>0</v>
      </c>
      <c r="Y65" s="552">
        <f t="shared" si="30"/>
        <v>0</v>
      </c>
      <c r="Z65" s="552">
        <f t="shared" si="30"/>
        <v>0</v>
      </c>
      <c r="AA65" s="552">
        <f t="shared" si="30"/>
        <v>0</v>
      </c>
      <c r="AB65" s="552">
        <f t="shared" si="30"/>
        <v>0</v>
      </c>
      <c r="AC65" s="552">
        <f t="shared" si="30"/>
        <v>0</v>
      </c>
      <c r="AD65" s="552">
        <f t="shared" si="30"/>
        <v>0</v>
      </c>
      <c r="AE65" s="552">
        <f t="shared" si="30"/>
        <v>0</v>
      </c>
      <c r="AF65" s="552">
        <f t="shared" si="30"/>
        <v>0</v>
      </c>
      <c r="AG65" s="552">
        <f t="shared" si="30"/>
        <v>0</v>
      </c>
      <c r="AH65" s="552">
        <f t="shared" si="30"/>
        <v>0</v>
      </c>
      <c r="AI65" s="552">
        <f t="shared" si="30"/>
        <v>0</v>
      </c>
      <c r="AJ65" s="552">
        <f t="shared" si="30"/>
        <v>0</v>
      </c>
      <c r="AK65" s="552">
        <f t="shared" si="30"/>
        <v>0</v>
      </c>
      <c r="AL65" s="552">
        <f t="shared" si="30"/>
        <v>0</v>
      </c>
      <c r="AM65" s="552">
        <f t="shared" si="30"/>
        <v>0</v>
      </c>
      <c r="AN65" s="552">
        <f t="shared" si="30"/>
        <v>0</v>
      </c>
      <c r="AO65" s="552">
        <f t="shared" si="30"/>
        <v>0</v>
      </c>
      <c r="AP65" s="552">
        <f t="shared" si="30"/>
        <v>0</v>
      </c>
      <c r="AQ65" s="552">
        <f t="shared" si="30"/>
        <v>0</v>
      </c>
      <c r="AR65" s="552">
        <f t="shared" si="30"/>
        <v>0</v>
      </c>
      <c r="AS65" s="552">
        <f t="shared" si="30"/>
        <v>0</v>
      </c>
      <c r="AT65" s="552">
        <f t="shared" si="30"/>
        <v>0</v>
      </c>
      <c r="AU65" s="552">
        <f t="shared" si="30"/>
        <v>0</v>
      </c>
      <c r="AV65" s="552">
        <f t="shared" si="30"/>
        <v>0</v>
      </c>
      <c r="AW65" s="552">
        <f t="shared" si="30"/>
        <v>0</v>
      </c>
      <c r="AX65" s="552">
        <f t="shared" si="30"/>
        <v>0</v>
      </c>
      <c r="AY65" s="552">
        <f t="shared" si="30"/>
        <v>0</v>
      </c>
      <c r="AZ65" s="552">
        <f t="shared" si="30"/>
        <v>0</v>
      </c>
      <c r="BA65" s="552">
        <f t="shared" si="30"/>
        <v>0</v>
      </c>
      <c r="BB65" s="552">
        <f t="shared" si="30"/>
        <v>0</v>
      </c>
      <c r="BC65" s="552">
        <f t="shared" si="30"/>
        <v>0</v>
      </c>
      <c r="BD65" s="552">
        <f t="shared" si="30"/>
        <v>0</v>
      </c>
      <c r="BE65" s="552">
        <f t="shared" si="30"/>
        <v>0</v>
      </c>
      <c r="BF65" s="552">
        <f t="shared" si="30"/>
        <v>0</v>
      </c>
      <c r="BG65" s="552">
        <f t="shared" si="30"/>
        <v>0</v>
      </c>
      <c r="BH65" s="552">
        <f t="shared" si="30"/>
        <v>0</v>
      </c>
      <c r="BI65" s="552">
        <f t="shared" si="30"/>
        <v>0</v>
      </c>
      <c r="BJ65" s="552">
        <f t="shared" si="30"/>
        <v>0</v>
      </c>
      <c r="BK65" s="552">
        <f t="shared" si="30"/>
        <v>0</v>
      </c>
      <c r="BL65" s="552">
        <f t="shared" si="30"/>
        <v>0</v>
      </c>
      <c r="BM65" s="552">
        <f t="shared" si="30"/>
        <v>0</v>
      </c>
      <c r="BN65" s="552">
        <f t="shared" si="30"/>
        <v>0</v>
      </c>
      <c r="BO65" s="552">
        <f t="shared" ref="BO65:BT65" si="31">BO63*3.6/(BO64/100)</f>
        <v>0</v>
      </c>
      <c r="BP65" s="552">
        <f t="shared" si="31"/>
        <v>0</v>
      </c>
      <c r="BQ65" s="552">
        <f t="shared" si="31"/>
        <v>0</v>
      </c>
      <c r="BR65" s="552">
        <f t="shared" si="31"/>
        <v>0</v>
      </c>
      <c r="BS65" s="552">
        <f t="shared" si="31"/>
        <v>0</v>
      </c>
      <c r="BT65" s="552">
        <f t="shared" si="31"/>
        <v>0</v>
      </c>
      <c r="BU65" s="1"/>
      <c r="BV65" s="1"/>
      <c r="BW65" s="1"/>
      <c r="CD65" s="547" t="s">
        <v>937</v>
      </c>
      <c r="CE65">
        <v>58</v>
      </c>
      <c r="CF65">
        <f t="shared" ca="1" si="11"/>
        <v>0</v>
      </c>
      <c r="CG65" s="548" t="str">
        <f t="shared" ca="1" si="11"/>
        <v>-</v>
      </c>
      <c r="CH65" s="548">
        <f t="shared" ca="1" si="11"/>
        <v>0</v>
      </c>
      <c r="CJ65">
        <v>58</v>
      </c>
      <c r="CK65">
        <f t="shared" ca="1" si="12"/>
        <v>0</v>
      </c>
      <c r="CL65" s="548" t="str">
        <f t="shared" ca="1" si="12"/>
        <v>-</v>
      </c>
      <c r="CM65" s="548">
        <f t="shared" ca="1" si="12"/>
        <v>0</v>
      </c>
      <c r="CN65" s="548">
        <f t="shared" ca="1" si="12"/>
        <v>0</v>
      </c>
      <c r="CP65">
        <v>58</v>
      </c>
      <c r="CQ65">
        <f t="shared" ca="1" si="13"/>
        <v>0</v>
      </c>
      <c r="CR65" s="548" t="str">
        <f t="shared" ca="1" si="13"/>
        <v>-</v>
      </c>
      <c r="CS65" s="548">
        <f t="shared" ca="1" si="13"/>
        <v>0</v>
      </c>
      <c r="CU65">
        <v>58</v>
      </c>
      <c r="CV65">
        <f t="shared" ca="1" si="14"/>
        <v>0</v>
      </c>
      <c r="CW65" s="548" t="str">
        <f t="shared" ca="1" si="14"/>
        <v>-</v>
      </c>
      <c r="CX65" s="548">
        <f t="shared" ca="1" si="14"/>
        <v>0</v>
      </c>
      <c r="CZ65">
        <v>58</v>
      </c>
      <c r="DA65">
        <f t="shared" ca="1" si="15"/>
        <v>0</v>
      </c>
      <c r="DB65" s="548" t="str">
        <f t="shared" ca="1" si="15"/>
        <v>-</v>
      </c>
      <c r="DC65" s="548">
        <f t="shared" ca="1" si="15"/>
        <v>0</v>
      </c>
    </row>
    <row r="66" spans="1:107">
      <c r="A66" s="553" t="s">
        <v>245</v>
      </c>
      <c r="B66" s="455" t="s">
        <v>226</v>
      </c>
      <c r="C66" s="549" t="str">
        <f t="shared" ref="C66:AH66" si="32">IFERROR(VLOOKUP(C62,$BY$34:$CC$37,5,FALSE),"-")</f>
        <v>-</v>
      </c>
      <c r="D66" s="549" t="str">
        <f t="shared" si="32"/>
        <v>-</v>
      </c>
      <c r="E66" s="549" t="str">
        <f t="shared" si="32"/>
        <v>-</v>
      </c>
      <c r="F66" s="549" t="str">
        <f t="shared" si="32"/>
        <v>-</v>
      </c>
      <c r="G66" s="549" t="str">
        <f t="shared" si="32"/>
        <v>-</v>
      </c>
      <c r="H66" s="549" t="str">
        <f t="shared" si="32"/>
        <v>-</v>
      </c>
      <c r="I66" s="549" t="str">
        <f t="shared" si="32"/>
        <v>-</v>
      </c>
      <c r="J66" s="549" t="str">
        <f t="shared" si="32"/>
        <v>-</v>
      </c>
      <c r="K66" s="549" t="str">
        <f t="shared" si="32"/>
        <v>-</v>
      </c>
      <c r="L66" s="549" t="str">
        <f t="shared" si="32"/>
        <v>-</v>
      </c>
      <c r="M66" s="549" t="str">
        <f t="shared" si="32"/>
        <v>-</v>
      </c>
      <c r="N66" s="549" t="str">
        <f t="shared" si="32"/>
        <v>-</v>
      </c>
      <c r="O66" s="549" t="str">
        <f t="shared" si="32"/>
        <v>-</v>
      </c>
      <c r="P66" s="549" t="str">
        <f t="shared" si="32"/>
        <v>-</v>
      </c>
      <c r="Q66" s="549" t="str">
        <f t="shared" si="32"/>
        <v>-</v>
      </c>
      <c r="R66" s="549" t="str">
        <f t="shared" si="32"/>
        <v>-</v>
      </c>
      <c r="S66" s="549" t="str">
        <f t="shared" si="32"/>
        <v>-</v>
      </c>
      <c r="T66" s="549" t="str">
        <f t="shared" si="32"/>
        <v>-</v>
      </c>
      <c r="U66" s="549" t="str">
        <f t="shared" si="32"/>
        <v>-</v>
      </c>
      <c r="V66" s="549" t="str">
        <f t="shared" si="32"/>
        <v>-</v>
      </c>
      <c r="W66" s="549" t="str">
        <f t="shared" si="32"/>
        <v>-</v>
      </c>
      <c r="X66" s="549" t="str">
        <f t="shared" si="32"/>
        <v>-</v>
      </c>
      <c r="Y66" s="549" t="str">
        <f t="shared" si="32"/>
        <v>-</v>
      </c>
      <c r="Z66" s="549" t="str">
        <f t="shared" si="32"/>
        <v>-</v>
      </c>
      <c r="AA66" s="549" t="str">
        <f t="shared" si="32"/>
        <v>-</v>
      </c>
      <c r="AB66" s="549" t="str">
        <f t="shared" si="32"/>
        <v>-</v>
      </c>
      <c r="AC66" s="549" t="str">
        <f t="shared" si="32"/>
        <v>-</v>
      </c>
      <c r="AD66" s="549" t="str">
        <f t="shared" si="32"/>
        <v>-</v>
      </c>
      <c r="AE66" s="549" t="str">
        <f t="shared" si="32"/>
        <v>-</v>
      </c>
      <c r="AF66" s="549" t="str">
        <f t="shared" si="32"/>
        <v>-</v>
      </c>
      <c r="AG66" s="549" t="str">
        <f t="shared" si="32"/>
        <v>-</v>
      </c>
      <c r="AH66" s="549" t="str">
        <f t="shared" si="32"/>
        <v>-</v>
      </c>
      <c r="AI66" s="549" t="str">
        <f t="shared" ref="AI66:BN66" si="33">IFERROR(VLOOKUP(AI62,$BY$34:$CC$37,5,FALSE),"-")</f>
        <v>-</v>
      </c>
      <c r="AJ66" s="549" t="str">
        <f t="shared" si="33"/>
        <v>-</v>
      </c>
      <c r="AK66" s="549" t="str">
        <f t="shared" si="33"/>
        <v>-</v>
      </c>
      <c r="AL66" s="549" t="str">
        <f t="shared" si="33"/>
        <v>-</v>
      </c>
      <c r="AM66" s="549" t="str">
        <f t="shared" si="33"/>
        <v>-</v>
      </c>
      <c r="AN66" s="549" t="str">
        <f t="shared" si="33"/>
        <v>-</v>
      </c>
      <c r="AO66" s="549" t="str">
        <f t="shared" si="33"/>
        <v>-</v>
      </c>
      <c r="AP66" s="549" t="str">
        <f t="shared" si="33"/>
        <v>-</v>
      </c>
      <c r="AQ66" s="549" t="str">
        <f t="shared" si="33"/>
        <v>-</v>
      </c>
      <c r="AR66" s="549" t="str">
        <f t="shared" si="33"/>
        <v>-</v>
      </c>
      <c r="AS66" s="549" t="str">
        <f t="shared" si="33"/>
        <v>-</v>
      </c>
      <c r="AT66" s="549" t="str">
        <f t="shared" si="33"/>
        <v>-</v>
      </c>
      <c r="AU66" s="549" t="str">
        <f t="shared" si="33"/>
        <v>-</v>
      </c>
      <c r="AV66" s="549" t="str">
        <f t="shared" si="33"/>
        <v>-</v>
      </c>
      <c r="AW66" s="549" t="str">
        <f t="shared" si="33"/>
        <v>-</v>
      </c>
      <c r="AX66" s="549" t="str">
        <f t="shared" si="33"/>
        <v>-</v>
      </c>
      <c r="AY66" s="549" t="str">
        <f t="shared" si="33"/>
        <v>-</v>
      </c>
      <c r="AZ66" s="549" t="str">
        <f t="shared" si="33"/>
        <v>-</v>
      </c>
      <c r="BA66" s="549" t="str">
        <f t="shared" si="33"/>
        <v>-</v>
      </c>
      <c r="BB66" s="549" t="str">
        <f t="shared" si="33"/>
        <v>-</v>
      </c>
      <c r="BC66" s="549" t="str">
        <f t="shared" si="33"/>
        <v>-</v>
      </c>
      <c r="BD66" s="549" t="str">
        <f t="shared" si="33"/>
        <v>-</v>
      </c>
      <c r="BE66" s="549" t="str">
        <f t="shared" si="33"/>
        <v>-</v>
      </c>
      <c r="BF66" s="549" t="str">
        <f t="shared" si="33"/>
        <v>-</v>
      </c>
      <c r="BG66" s="549" t="str">
        <f t="shared" si="33"/>
        <v>-</v>
      </c>
      <c r="BH66" s="549" t="str">
        <f t="shared" si="33"/>
        <v>-</v>
      </c>
      <c r="BI66" s="549" t="str">
        <f t="shared" si="33"/>
        <v>-</v>
      </c>
      <c r="BJ66" s="549" t="str">
        <f t="shared" si="33"/>
        <v>-</v>
      </c>
      <c r="BK66" s="549" t="str">
        <f t="shared" si="33"/>
        <v>-</v>
      </c>
      <c r="BL66" s="549" t="str">
        <f t="shared" si="33"/>
        <v>-</v>
      </c>
      <c r="BM66" s="549" t="str">
        <f t="shared" si="33"/>
        <v>-</v>
      </c>
      <c r="BN66" s="549" t="str">
        <f t="shared" si="33"/>
        <v>-</v>
      </c>
      <c r="BO66" s="549" t="str">
        <f t="shared" ref="BO66:BT66" si="34">IFERROR(VLOOKUP(BO62,$BY$34:$CC$37,5,FALSE),"-")</f>
        <v>-</v>
      </c>
      <c r="BP66" s="549" t="str">
        <f t="shared" si="34"/>
        <v>-</v>
      </c>
      <c r="BQ66" s="549" t="str">
        <f t="shared" si="34"/>
        <v>-</v>
      </c>
      <c r="BR66" s="549" t="str">
        <f t="shared" si="34"/>
        <v>-</v>
      </c>
      <c r="BS66" s="549" t="str">
        <f t="shared" si="34"/>
        <v>-</v>
      </c>
      <c r="BT66" s="549" t="str">
        <f t="shared" si="34"/>
        <v>-</v>
      </c>
      <c r="BU66" s="1"/>
      <c r="BV66" s="1"/>
      <c r="BW66" s="1"/>
      <c r="CD66" s="547" t="s">
        <v>938</v>
      </c>
      <c r="CE66">
        <v>59</v>
      </c>
      <c r="CF66">
        <f t="shared" ca="1" si="11"/>
        <v>0</v>
      </c>
      <c r="CG66" s="548" t="str">
        <f t="shared" ca="1" si="11"/>
        <v>-</v>
      </c>
      <c r="CH66" s="548">
        <f t="shared" ca="1" si="11"/>
        <v>0</v>
      </c>
      <c r="CJ66">
        <v>59</v>
      </c>
      <c r="CK66">
        <f t="shared" ca="1" si="12"/>
        <v>0</v>
      </c>
      <c r="CL66" s="548" t="str">
        <f t="shared" ca="1" si="12"/>
        <v>-</v>
      </c>
      <c r="CM66" s="548">
        <f t="shared" ca="1" si="12"/>
        <v>0</v>
      </c>
      <c r="CN66" s="548">
        <f t="shared" ca="1" si="12"/>
        <v>0</v>
      </c>
      <c r="CP66">
        <v>59</v>
      </c>
      <c r="CQ66">
        <f t="shared" ca="1" si="13"/>
        <v>0</v>
      </c>
      <c r="CR66" s="548" t="str">
        <f t="shared" ca="1" si="13"/>
        <v>-</v>
      </c>
      <c r="CS66" s="548">
        <f t="shared" ca="1" si="13"/>
        <v>0</v>
      </c>
      <c r="CU66">
        <v>59</v>
      </c>
      <c r="CV66">
        <f t="shared" ca="1" si="14"/>
        <v>0</v>
      </c>
      <c r="CW66" s="548" t="str">
        <f t="shared" ca="1" si="14"/>
        <v>-</v>
      </c>
      <c r="CX66" s="548">
        <f t="shared" ca="1" si="14"/>
        <v>0</v>
      </c>
      <c r="CZ66">
        <v>59</v>
      </c>
      <c r="DA66">
        <f t="shared" ca="1" si="15"/>
        <v>0</v>
      </c>
      <c r="DB66" s="548" t="str">
        <f t="shared" ca="1" si="15"/>
        <v>-</v>
      </c>
      <c r="DC66" s="548">
        <f t="shared" ca="1" si="15"/>
        <v>0</v>
      </c>
    </row>
    <row r="67" spans="1:107">
      <c r="A67" s="457" t="s">
        <v>242</v>
      </c>
      <c r="B67" s="455" t="s">
        <v>215</v>
      </c>
      <c r="C67" s="550" t="str">
        <f t="shared" ref="C67:BN67" si="35">IF(C66="-","-",C65*C66)</f>
        <v>-</v>
      </c>
      <c r="D67" s="550" t="str">
        <f t="shared" si="35"/>
        <v>-</v>
      </c>
      <c r="E67" s="550" t="str">
        <f t="shared" si="35"/>
        <v>-</v>
      </c>
      <c r="F67" s="550" t="str">
        <f t="shared" si="35"/>
        <v>-</v>
      </c>
      <c r="G67" s="550" t="str">
        <f t="shared" si="35"/>
        <v>-</v>
      </c>
      <c r="H67" s="550" t="str">
        <f t="shared" si="35"/>
        <v>-</v>
      </c>
      <c r="I67" s="550" t="str">
        <f t="shared" si="35"/>
        <v>-</v>
      </c>
      <c r="J67" s="550" t="str">
        <f t="shared" si="35"/>
        <v>-</v>
      </c>
      <c r="K67" s="550" t="str">
        <f t="shared" si="35"/>
        <v>-</v>
      </c>
      <c r="L67" s="550" t="str">
        <f t="shared" si="35"/>
        <v>-</v>
      </c>
      <c r="M67" s="550" t="str">
        <f t="shared" si="35"/>
        <v>-</v>
      </c>
      <c r="N67" s="550" t="str">
        <f t="shared" si="35"/>
        <v>-</v>
      </c>
      <c r="O67" s="550" t="str">
        <f t="shared" si="35"/>
        <v>-</v>
      </c>
      <c r="P67" s="550" t="str">
        <f t="shared" si="35"/>
        <v>-</v>
      </c>
      <c r="Q67" s="550" t="str">
        <f t="shared" si="35"/>
        <v>-</v>
      </c>
      <c r="R67" s="550" t="str">
        <f t="shared" si="35"/>
        <v>-</v>
      </c>
      <c r="S67" s="550" t="str">
        <f t="shared" si="35"/>
        <v>-</v>
      </c>
      <c r="T67" s="550" t="str">
        <f t="shared" si="35"/>
        <v>-</v>
      </c>
      <c r="U67" s="550" t="str">
        <f t="shared" si="35"/>
        <v>-</v>
      </c>
      <c r="V67" s="550" t="str">
        <f t="shared" si="35"/>
        <v>-</v>
      </c>
      <c r="W67" s="550" t="str">
        <f t="shared" si="35"/>
        <v>-</v>
      </c>
      <c r="X67" s="550" t="str">
        <f t="shared" si="35"/>
        <v>-</v>
      </c>
      <c r="Y67" s="550" t="str">
        <f t="shared" si="35"/>
        <v>-</v>
      </c>
      <c r="Z67" s="550" t="str">
        <f t="shared" si="35"/>
        <v>-</v>
      </c>
      <c r="AA67" s="550" t="str">
        <f t="shared" si="35"/>
        <v>-</v>
      </c>
      <c r="AB67" s="550" t="str">
        <f t="shared" si="35"/>
        <v>-</v>
      </c>
      <c r="AC67" s="550" t="str">
        <f t="shared" si="35"/>
        <v>-</v>
      </c>
      <c r="AD67" s="550" t="str">
        <f t="shared" si="35"/>
        <v>-</v>
      </c>
      <c r="AE67" s="550" t="str">
        <f t="shared" si="35"/>
        <v>-</v>
      </c>
      <c r="AF67" s="550" t="str">
        <f t="shared" si="35"/>
        <v>-</v>
      </c>
      <c r="AG67" s="550" t="str">
        <f t="shared" si="35"/>
        <v>-</v>
      </c>
      <c r="AH67" s="550" t="str">
        <f t="shared" si="35"/>
        <v>-</v>
      </c>
      <c r="AI67" s="550" t="str">
        <f t="shared" si="35"/>
        <v>-</v>
      </c>
      <c r="AJ67" s="550" t="str">
        <f t="shared" si="35"/>
        <v>-</v>
      </c>
      <c r="AK67" s="550" t="str">
        <f t="shared" si="35"/>
        <v>-</v>
      </c>
      <c r="AL67" s="550" t="str">
        <f t="shared" si="35"/>
        <v>-</v>
      </c>
      <c r="AM67" s="550" t="str">
        <f t="shared" si="35"/>
        <v>-</v>
      </c>
      <c r="AN67" s="550" t="str">
        <f t="shared" si="35"/>
        <v>-</v>
      </c>
      <c r="AO67" s="550" t="str">
        <f t="shared" si="35"/>
        <v>-</v>
      </c>
      <c r="AP67" s="550" t="str">
        <f t="shared" si="35"/>
        <v>-</v>
      </c>
      <c r="AQ67" s="550" t="str">
        <f t="shared" si="35"/>
        <v>-</v>
      </c>
      <c r="AR67" s="550" t="str">
        <f t="shared" si="35"/>
        <v>-</v>
      </c>
      <c r="AS67" s="550" t="str">
        <f t="shared" si="35"/>
        <v>-</v>
      </c>
      <c r="AT67" s="550" t="str">
        <f t="shared" si="35"/>
        <v>-</v>
      </c>
      <c r="AU67" s="550" t="str">
        <f t="shared" si="35"/>
        <v>-</v>
      </c>
      <c r="AV67" s="550" t="str">
        <f t="shared" si="35"/>
        <v>-</v>
      </c>
      <c r="AW67" s="550" t="str">
        <f t="shared" si="35"/>
        <v>-</v>
      </c>
      <c r="AX67" s="550" t="str">
        <f t="shared" si="35"/>
        <v>-</v>
      </c>
      <c r="AY67" s="550" t="str">
        <f t="shared" si="35"/>
        <v>-</v>
      </c>
      <c r="AZ67" s="550" t="str">
        <f t="shared" si="35"/>
        <v>-</v>
      </c>
      <c r="BA67" s="550" t="str">
        <f t="shared" si="35"/>
        <v>-</v>
      </c>
      <c r="BB67" s="550" t="str">
        <f t="shared" si="35"/>
        <v>-</v>
      </c>
      <c r="BC67" s="550" t="str">
        <f t="shared" si="35"/>
        <v>-</v>
      </c>
      <c r="BD67" s="550" t="str">
        <f t="shared" si="35"/>
        <v>-</v>
      </c>
      <c r="BE67" s="550" t="str">
        <f t="shared" si="35"/>
        <v>-</v>
      </c>
      <c r="BF67" s="550" t="str">
        <f t="shared" si="35"/>
        <v>-</v>
      </c>
      <c r="BG67" s="550" t="str">
        <f t="shared" si="35"/>
        <v>-</v>
      </c>
      <c r="BH67" s="550" t="str">
        <f t="shared" si="35"/>
        <v>-</v>
      </c>
      <c r="BI67" s="550" t="str">
        <f t="shared" si="35"/>
        <v>-</v>
      </c>
      <c r="BJ67" s="550" t="str">
        <f t="shared" si="35"/>
        <v>-</v>
      </c>
      <c r="BK67" s="550" t="str">
        <f t="shared" si="35"/>
        <v>-</v>
      </c>
      <c r="BL67" s="550" t="str">
        <f t="shared" si="35"/>
        <v>-</v>
      </c>
      <c r="BM67" s="550" t="str">
        <f t="shared" si="35"/>
        <v>-</v>
      </c>
      <c r="BN67" s="550" t="str">
        <f t="shared" si="35"/>
        <v>-</v>
      </c>
      <c r="BO67" s="550" t="str">
        <f t="shared" ref="BO67:BT67" si="36">IF(BO66="-","-",BO65*BO66)</f>
        <v>-</v>
      </c>
      <c r="BP67" s="550" t="str">
        <f t="shared" si="36"/>
        <v>-</v>
      </c>
      <c r="BQ67" s="550" t="str">
        <f t="shared" si="36"/>
        <v>-</v>
      </c>
      <c r="BR67" s="550" t="str">
        <f t="shared" si="36"/>
        <v>-</v>
      </c>
      <c r="BS67" s="550" t="str">
        <f t="shared" si="36"/>
        <v>-</v>
      </c>
      <c r="BT67" s="550" t="str">
        <f t="shared" si="36"/>
        <v>-</v>
      </c>
      <c r="BU67" s="1"/>
      <c r="BV67" s="1"/>
      <c r="BW67" s="1"/>
      <c r="CD67" s="547" t="s">
        <v>939</v>
      </c>
      <c r="CE67">
        <v>60</v>
      </c>
      <c r="CF67">
        <f t="shared" ca="1" si="11"/>
        <v>0</v>
      </c>
      <c r="CG67" s="548" t="str">
        <f t="shared" ca="1" si="11"/>
        <v>-</v>
      </c>
      <c r="CH67" s="548">
        <f t="shared" ca="1" si="11"/>
        <v>0</v>
      </c>
      <c r="CJ67">
        <v>60</v>
      </c>
      <c r="CK67">
        <f t="shared" ca="1" si="12"/>
        <v>0</v>
      </c>
      <c r="CL67" s="548" t="str">
        <f t="shared" ca="1" si="12"/>
        <v>-</v>
      </c>
      <c r="CM67" s="548">
        <f t="shared" ca="1" si="12"/>
        <v>0</v>
      </c>
      <c r="CN67" s="548">
        <f t="shared" ca="1" si="12"/>
        <v>0</v>
      </c>
      <c r="CP67">
        <v>60</v>
      </c>
      <c r="CQ67">
        <f t="shared" ca="1" si="13"/>
        <v>0</v>
      </c>
      <c r="CR67" s="548" t="str">
        <f t="shared" ca="1" si="13"/>
        <v>-</v>
      </c>
      <c r="CS67" s="548">
        <f t="shared" ca="1" si="13"/>
        <v>0</v>
      </c>
      <c r="CU67">
        <v>60</v>
      </c>
      <c r="CV67">
        <f t="shared" ca="1" si="14"/>
        <v>0</v>
      </c>
      <c r="CW67" s="548" t="str">
        <f t="shared" ca="1" si="14"/>
        <v>-</v>
      </c>
      <c r="CX67" s="548">
        <f t="shared" ca="1" si="14"/>
        <v>0</v>
      </c>
      <c r="CZ67">
        <v>60</v>
      </c>
      <c r="DA67">
        <f t="shared" ca="1" si="15"/>
        <v>0</v>
      </c>
      <c r="DB67" s="548" t="str">
        <f t="shared" ca="1" si="15"/>
        <v>-</v>
      </c>
      <c r="DC67" s="548">
        <f t="shared" ca="1" si="15"/>
        <v>0</v>
      </c>
    </row>
    <row r="68" spans="1:107">
      <c r="A68" s="475" t="s">
        <v>150</v>
      </c>
      <c r="B68" s="455"/>
      <c r="C68" s="939"/>
      <c r="D68" s="939"/>
      <c r="E68" s="939"/>
      <c r="F68" s="939"/>
      <c r="G68" s="939"/>
      <c r="H68" s="939"/>
      <c r="I68" s="939"/>
      <c r="J68" s="939"/>
      <c r="K68" s="939"/>
      <c r="L68" s="939"/>
      <c r="M68" s="939"/>
      <c r="N68" s="939"/>
      <c r="O68" s="939"/>
      <c r="P68" s="939"/>
      <c r="Q68" s="939"/>
      <c r="R68" s="939"/>
      <c r="S68" s="939"/>
      <c r="T68" s="939"/>
      <c r="U68" s="939"/>
      <c r="V68" s="939"/>
      <c r="W68" s="939"/>
      <c r="X68" s="939"/>
      <c r="Y68" s="939"/>
      <c r="Z68" s="939"/>
      <c r="AA68" s="939"/>
      <c r="AB68" s="939"/>
      <c r="AC68" s="939"/>
      <c r="AD68" s="939"/>
      <c r="AE68" s="939"/>
      <c r="AF68" s="939"/>
      <c r="AG68" s="939"/>
      <c r="AH68" s="939"/>
      <c r="AI68" s="939"/>
      <c r="AJ68" s="939"/>
      <c r="AK68" s="939"/>
      <c r="AL68" s="939"/>
      <c r="AM68" s="939"/>
      <c r="AN68" s="939"/>
      <c r="AO68" s="939"/>
      <c r="AP68" s="939"/>
      <c r="AQ68" s="939"/>
      <c r="AR68" s="939"/>
      <c r="AS68" s="939"/>
      <c r="AT68" s="939"/>
      <c r="AU68" s="939"/>
      <c r="AV68" s="939"/>
      <c r="AW68" s="939"/>
      <c r="AX68" s="939"/>
      <c r="AY68" s="939"/>
      <c r="AZ68" s="939"/>
      <c r="BA68" s="939"/>
      <c r="BB68" s="939"/>
      <c r="BC68" s="939"/>
      <c r="BD68" s="939"/>
      <c r="BE68" s="939"/>
      <c r="BF68" s="939"/>
      <c r="BG68" s="939"/>
      <c r="BH68" s="939"/>
      <c r="BI68" s="939"/>
      <c r="BJ68" s="939"/>
      <c r="BK68" s="939"/>
      <c r="BL68" s="939"/>
      <c r="BM68" s="939"/>
      <c r="BN68" s="939"/>
      <c r="BO68" s="939"/>
      <c r="BP68" s="939"/>
      <c r="BQ68" s="939"/>
      <c r="BR68" s="939"/>
      <c r="BS68" s="939"/>
      <c r="BT68" s="939"/>
      <c r="BU68" s="1"/>
      <c r="BV68" s="1"/>
      <c r="BW68" s="1"/>
      <c r="CD68" s="547" t="s">
        <v>940</v>
      </c>
      <c r="CE68">
        <v>61</v>
      </c>
      <c r="CF68">
        <f t="shared" ca="1" si="11"/>
        <v>0</v>
      </c>
      <c r="CG68" s="548" t="str">
        <f t="shared" ca="1" si="11"/>
        <v>-</v>
      </c>
      <c r="CH68" s="548">
        <f t="shared" ca="1" si="11"/>
        <v>0</v>
      </c>
      <c r="CJ68">
        <v>61</v>
      </c>
      <c r="CK68">
        <f t="shared" ca="1" si="12"/>
        <v>0</v>
      </c>
      <c r="CL68" s="548" t="str">
        <f t="shared" ca="1" si="12"/>
        <v>-</v>
      </c>
      <c r="CM68" s="548">
        <f t="shared" ca="1" si="12"/>
        <v>0</v>
      </c>
      <c r="CN68" s="548">
        <f t="shared" ca="1" si="12"/>
        <v>0</v>
      </c>
      <c r="CP68">
        <v>61</v>
      </c>
      <c r="CQ68">
        <f t="shared" ca="1" si="13"/>
        <v>0</v>
      </c>
      <c r="CR68" s="548" t="str">
        <f t="shared" ca="1" si="13"/>
        <v>-</v>
      </c>
      <c r="CS68" s="548">
        <f t="shared" ca="1" si="13"/>
        <v>0</v>
      </c>
      <c r="CU68">
        <v>61</v>
      </c>
      <c r="CV68">
        <f t="shared" ca="1" si="14"/>
        <v>0</v>
      </c>
      <c r="CW68" s="548" t="str">
        <f t="shared" ca="1" si="14"/>
        <v>-</v>
      </c>
      <c r="CX68" s="548">
        <f t="shared" ca="1" si="14"/>
        <v>0</v>
      </c>
      <c r="CZ68">
        <v>61</v>
      </c>
      <c r="DA68">
        <f t="shared" ca="1" si="15"/>
        <v>0</v>
      </c>
      <c r="DB68" s="548" t="str">
        <f t="shared" ca="1" si="15"/>
        <v>-</v>
      </c>
      <c r="DC68" s="548">
        <f t="shared" ca="1" si="15"/>
        <v>0</v>
      </c>
    </row>
    <row r="69" spans="1:107">
      <c r="A69" s="393" t="s">
        <v>133</v>
      </c>
      <c r="B69" s="158"/>
      <c r="C69" s="158"/>
      <c r="D69" s="158"/>
      <c r="E69" s="158"/>
      <c r="F69" s="158"/>
      <c r="G69" s="158"/>
      <c r="H69" s="158"/>
      <c r="I69" s="158"/>
      <c r="J69" s="158"/>
      <c r="K69" s="158"/>
      <c r="L69" s="158"/>
      <c r="M69" s="158"/>
      <c r="N69" s="158"/>
      <c r="O69" s="158"/>
      <c r="P69" s="158"/>
      <c r="Q69" s="158"/>
      <c r="R69" s="158"/>
      <c r="S69" s="158"/>
      <c r="T69" s="158"/>
      <c r="U69" s="158"/>
      <c r="V69" s="158"/>
      <c r="W69" s="158"/>
      <c r="X69" s="158"/>
      <c r="Y69" s="158"/>
      <c r="Z69" s="158"/>
      <c r="AA69" s="158"/>
      <c r="AB69" s="158"/>
      <c r="AC69" s="158"/>
      <c r="AD69" s="158"/>
      <c r="AE69" s="158"/>
      <c r="AF69" s="158"/>
      <c r="AG69" s="158"/>
      <c r="AH69" s="158"/>
      <c r="AI69" s="158"/>
      <c r="AJ69" s="158"/>
      <c r="AK69" s="158"/>
      <c r="AL69" s="158"/>
      <c r="AM69" s="158"/>
      <c r="AN69" s="158"/>
      <c r="AO69" s="158"/>
      <c r="AP69" s="158"/>
      <c r="AQ69" s="158"/>
      <c r="AR69" s="158"/>
      <c r="AS69" s="158"/>
      <c r="AT69" s="158"/>
      <c r="AU69" s="158"/>
      <c r="AV69" s="158"/>
      <c r="AW69" s="158"/>
      <c r="AX69" s="158"/>
      <c r="AY69" s="158"/>
      <c r="AZ69" s="158"/>
      <c r="BA69" s="158"/>
      <c r="BB69" s="158"/>
      <c r="BC69" s="158"/>
      <c r="BD69" s="158"/>
      <c r="BE69" s="158"/>
      <c r="BF69" s="158"/>
      <c r="BG69" s="158"/>
      <c r="BH69" s="158"/>
      <c r="BI69" s="158"/>
      <c r="BJ69" s="158"/>
      <c r="BK69" s="158"/>
      <c r="BL69" s="158"/>
      <c r="BM69" s="158"/>
      <c r="BN69" s="158"/>
      <c r="BO69" s="158"/>
      <c r="BP69" s="158"/>
      <c r="BQ69" s="158"/>
      <c r="BR69" s="158"/>
      <c r="BS69" s="158"/>
      <c r="BT69" s="158"/>
      <c r="BU69" s="1"/>
      <c r="BV69" s="1"/>
      <c r="BW69" s="1"/>
      <c r="BX69" s="403"/>
      <c r="BY69" s="427"/>
      <c r="BZ69" s="403"/>
      <c r="CA69" s="402"/>
      <c r="CB69" s="403"/>
      <c r="CC69" s="402"/>
      <c r="CD69" s="547" t="s">
        <v>941</v>
      </c>
      <c r="CE69">
        <v>62</v>
      </c>
      <c r="CF69">
        <f t="shared" ca="1" si="11"/>
        <v>0</v>
      </c>
      <c r="CG69" s="548" t="str">
        <f t="shared" ca="1" si="11"/>
        <v>-</v>
      </c>
      <c r="CH69" s="548">
        <f t="shared" ca="1" si="11"/>
        <v>0</v>
      </c>
      <c r="CJ69">
        <v>62</v>
      </c>
      <c r="CK69">
        <f t="shared" ca="1" si="12"/>
        <v>0</v>
      </c>
      <c r="CL69" s="548" t="str">
        <f t="shared" ca="1" si="12"/>
        <v>-</v>
      </c>
      <c r="CM69" s="548">
        <f t="shared" ca="1" si="12"/>
        <v>0</v>
      </c>
      <c r="CN69" s="548">
        <f t="shared" ca="1" si="12"/>
        <v>0</v>
      </c>
      <c r="CP69">
        <v>62</v>
      </c>
      <c r="CQ69">
        <f t="shared" ca="1" si="13"/>
        <v>0</v>
      </c>
      <c r="CR69" s="548" t="str">
        <f t="shared" ca="1" si="13"/>
        <v>-</v>
      </c>
      <c r="CS69" s="548">
        <f t="shared" ca="1" si="13"/>
        <v>0</v>
      </c>
      <c r="CU69">
        <v>62</v>
      </c>
      <c r="CV69">
        <f t="shared" ca="1" si="14"/>
        <v>0</v>
      </c>
      <c r="CW69" s="548" t="str">
        <f t="shared" ca="1" si="14"/>
        <v>-</v>
      </c>
      <c r="CX69" s="548">
        <f t="shared" ca="1" si="14"/>
        <v>0</v>
      </c>
      <c r="CZ69">
        <v>62</v>
      </c>
      <c r="DA69">
        <f t="shared" ca="1" si="15"/>
        <v>0</v>
      </c>
      <c r="DB69" s="548" t="str">
        <f t="shared" ca="1" si="15"/>
        <v>-</v>
      </c>
      <c r="DC69" s="548">
        <f t="shared" ca="1" si="15"/>
        <v>0</v>
      </c>
    </row>
    <row r="70" spans="1:107">
      <c r="A70" s="428" t="s">
        <v>142</v>
      </c>
      <c r="B70" s="429" t="s">
        <v>382</v>
      </c>
      <c r="C70" s="320" t="str">
        <f>C128</f>
        <v>○</v>
      </c>
      <c r="D70" s="320" t="str">
        <f t="shared" ref="D70:BO70" si="37">D128</f>
        <v>○</v>
      </c>
      <c r="E70" s="320" t="str">
        <f t="shared" si="37"/>
        <v>○</v>
      </c>
      <c r="F70" s="320" t="str">
        <f t="shared" si="37"/>
        <v>○</v>
      </c>
      <c r="G70" s="320" t="str">
        <f t="shared" si="37"/>
        <v>○</v>
      </c>
      <c r="H70" s="320" t="str">
        <f t="shared" si="37"/>
        <v>○</v>
      </c>
      <c r="I70" s="320" t="str">
        <f t="shared" si="37"/>
        <v>○</v>
      </c>
      <c r="J70" s="320" t="str">
        <f t="shared" si="37"/>
        <v>○</v>
      </c>
      <c r="K70" s="320" t="str">
        <f t="shared" si="37"/>
        <v>○</v>
      </c>
      <c r="L70" s="320" t="str">
        <f t="shared" si="37"/>
        <v>○</v>
      </c>
      <c r="M70" s="320" t="str">
        <f t="shared" si="37"/>
        <v>○</v>
      </c>
      <c r="N70" s="320" t="str">
        <f t="shared" si="37"/>
        <v>○</v>
      </c>
      <c r="O70" s="320" t="str">
        <f t="shared" si="37"/>
        <v>○</v>
      </c>
      <c r="P70" s="320" t="str">
        <f t="shared" si="37"/>
        <v>○</v>
      </c>
      <c r="Q70" s="320" t="str">
        <f t="shared" si="37"/>
        <v>○</v>
      </c>
      <c r="R70" s="320" t="str">
        <f t="shared" si="37"/>
        <v>○</v>
      </c>
      <c r="S70" s="320" t="str">
        <f t="shared" si="37"/>
        <v>○</v>
      </c>
      <c r="T70" s="320" t="str">
        <f t="shared" si="37"/>
        <v>○</v>
      </c>
      <c r="U70" s="320" t="str">
        <f t="shared" si="37"/>
        <v>○</v>
      </c>
      <c r="V70" s="320" t="str">
        <f t="shared" si="37"/>
        <v>○</v>
      </c>
      <c r="W70" s="320" t="str">
        <f t="shared" si="37"/>
        <v>○</v>
      </c>
      <c r="X70" s="320" t="str">
        <f t="shared" si="37"/>
        <v>○</v>
      </c>
      <c r="Y70" s="320" t="str">
        <f t="shared" si="37"/>
        <v>○</v>
      </c>
      <c r="Z70" s="320" t="str">
        <f t="shared" si="37"/>
        <v>○</v>
      </c>
      <c r="AA70" s="320" t="str">
        <f t="shared" si="37"/>
        <v>○</v>
      </c>
      <c r="AB70" s="320" t="str">
        <f t="shared" si="37"/>
        <v>○</v>
      </c>
      <c r="AC70" s="320" t="str">
        <f t="shared" si="37"/>
        <v>○</v>
      </c>
      <c r="AD70" s="320" t="str">
        <f t="shared" si="37"/>
        <v>○</v>
      </c>
      <c r="AE70" s="320" t="str">
        <f t="shared" si="37"/>
        <v>○</v>
      </c>
      <c r="AF70" s="320" t="str">
        <f t="shared" si="37"/>
        <v>○</v>
      </c>
      <c r="AG70" s="320" t="str">
        <f t="shared" si="37"/>
        <v>○</v>
      </c>
      <c r="AH70" s="320" t="str">
        <f t="shared" si="37"/>
        <v>○</v>
      </c>
      <c r="AI70" s="320" t="str">
        <f t="shared" si="37"/>
        <v>○</v>
      </c>
      <c r="AJ70" s="320" t="str">
        <f t="shared" si="37"/>
        <v>○</v>
      </c>
      <c r="AK70" s="320" t="str">
        <f t="shared" si="37"/>
        <v>○</v>
      </c>
      <c r="AL70" s="320" t="str">
        <f t="shared" si="37"/>
        <v>○</v>
      </c>
      <c r="AM70" s="320" t="str">
        <f t="shared" si="37"/>
        <v>○</v>
      </c>
      <c r="AN70" s="320" t="str">
        <f t="shared" si="37"/>
        <v>○</v>
      </c>
      <c r="AO70" s="320" t="str">
        <f t="shared" si="37"/>
        <v>○</v>
      </c>
      <c r="AP70" s="320" t="str">
        <f t="shared" si="37"/>
        <v>○</v>
      </c>
      <c r="AQ70" s="320" t="str">
        <f t="shared" si="37"/>
        <v>○</v>
      </c>
      <c r="AR70" s="320" t="str">
        <f t="shared" si="37"/>
        <v>○</v>
      </c>
      <c r="AS70" s="320" t="str">
        <f t="shared" si="37"/>
        <v>○</v>
      </c>
      <c r="AT70" s="320" t="str">
        <f t="shared" si="37"/>
        <v>○</v>
      </c>
      <c r="AU70" s="320" t="str">
        <f t="shared" si="37"/>
        <v>○</v>
      </c>
      <c r="AV70" s="320" t="str">
        <f t="shared" si="37"/>
        <v>○</v>
      </c>
      <c r="AW70" s="320" t="str">
        <f t="shared" si="37"/>
        <v>○</v>
      </c>
      <c r="AX70" s="320" t="str">
        <f t="shared" si="37"/>
        <v>○</v>
      </c>
      <c r="AY70" s="320" t="str">
        <f t="shared" si="37"/>
        <v>○</v>
      </c>
      <c r="AZ70" s="320" t="str">
        <f t="shared" si="37"/>
        <v>○</v>
      </c>
      <c r="BA70" s="320" t="str">
        <f t="shared" si="37"/>
        <v>○</v>
      </c>
      <c r="BB70" s="320" t="str">
        <f t="shared" si="37"/>
        <v>○</v>
      </c>
      <c r="BC70" s="320" t="str">
        <f t="shared" si="37"/>
        <v>○</v>
      </c>
      <c r="BD70" s="320" t="str">
        <f t="shared" si="37"/>
        <v>○</v>
      </c>
      <c r="BE70" s="320" t="str">
        <f t="shared" si="37"/>
        <v>○</v>
      </c>
      <c r="BF70" s="320" t="str">
        <f t="shared" si="37"/>
        <v>○</v>
      </c>
      <c r="BG70" s="320" t="str">
        <f t="shared" si="37"/>
        <v>○</v>
      </c>
      <c r="BH70" s="320" t="str">
        <f t="shared" si="37"/>
        <v>○</v>
      </c>
      <c r="BI70" s="320" t="str">
        <f t="shared" si="37"/>
        <v>○</v>
      </c>
      <c r="BJ70" s="320" t="str">
        <f t="shared" si="37"/>
        <v>○</v>
      </c>
      <c r="BK70" s="320" t="str">
        <f t="shared" si="37"/>
        <v>○</v>
      </c>
      <c r="BL70" s="320" t="str">
        <f t="shared" si="37"/>
        <v>○</v>
      </c>
      <c r="BM70" s="320" t="str">
        <f t="shared" si="37"/>
        <v>○</v>
      </c>
      <c r="BN70" s="320" t="str">
        <f t="shared" si="37"/>
        <v>○</v>
      </c>
      <c r="BO70" s="320" t="str">
        <f t="shared" si="37"/>
        <v>○</v>
      </c>
      <c r="BP70" s="320" t="str">
        <f>BP128</f>
        <v>○</v>
      </c>
      <c r="BQ70" s="320" t="str">
        <f>BQ128</f>
        <v>○</v>
      </c>
      <c r="BR70" s="320" t="str">
        <f>BR128</f>
        <v>○</v>
      </c>
      <c r="BS70" s="320" t="str">
        <f>BS128</f>
        <v>○</v>
      </c>
      <c r="BT70" s="320" t="str">
        <f>BT128</f>
        <v>○</v>
      </c>
      <c r="BU70" s="1"/>
      <c r="BV70" s="1"/>
      <c r="BW70" s="1"/>
      <c r="CD70" s="547" t="s">
        <v>942</v>
      </c>
      <c r="CE70">
        <v>63</v>
      </c>
      <c r="CF70">
        <f t="shared" ca="1" si="11"/>
        <v>0</v>
      </c>
      <c r="CG70" s="548" t="str">
        <f t="shared" ca="1" si="11"/>
        <v>-</v>
      </c>
      <c r="CH70" s="548">
        <f t="shared" ca="1" si="11"/>
        <v>0</v>
      </c>
      <c r="CJ70">
        <v>63</v>
      </c>
      <c r="CK70">
        <f t="shared" ca="1" si="12"/>
        <v>0</v>
      </c>
      <c r="CL70" s="548" t="str">
        <f t="shared" ca="1" si="12"/>
        <v>-</v>
      </c>
      <c r="CM70" s="548">
        <f t="shared" ca="1" si="12"/>
        <v>0</v>
      </c>
      <c r="CN70" s="548">
        <f t="shared" ca="1" si="12"/>
        <v>0</v>
      </c>
      <c r="CP70">
        <v>63</v>
      </c>
      <c r="CQ70">
        <f t="shared" ca="1" si="13"/>
        <v>0</v>
      </c>
      <c r="CR70" s="548" t="str">
        <f t="shared" ca="1" si="13"/>
        <v>-</v>
      </c>
      <c r="CS70" s="548">
        <f t="shared" ca="1" si="13"/>
        <v>0</v>
      </c>
      <c r="CU70">
        <v>63</v>
      </c>
      <c r="CV70">
        <f t="shared" ca="1" si="14"/>
        <v>0</v>
      </c>
      <c r="CW70" s="548" t="str">
        <f t="shared" ca="1" si="14"/>
        <v>-</v>
      </c>
      <c r="CX70" s="548">
        <f t="shared" ca="1" si="14"/>
        <v>0</v>
      </c>
      <c r="CZ70">
        <v>63</v>
      </c>
      <c r="DA70">
        <f t="shared" ca="1" si="15"/>
        <v>0</v>
      </c>
      <c r="DB70" s="548" t="str">
        <f t="shared" ca="1" si="15"/>
        <v>-</v>
      </c>
      <c r="DC70" s="548">
        <f t="shared" ca="1" si="15"/>
        <v>0</v>
      </c>
    </row>
    <row r="71" spans="1:107" ht="30.75" customHeight="1">
      <c r="A71" s="428"/>
      <c r="B71" s="429"/>
      <c r="C71" s="370" t="str">
        <f>IF(C70="×","必須項目が抜けています。","OK")</f>
        <v>OK</v>
      </c>
      <c r="D71" s="370" t="str">
        <f t="shared" ref="D71:BO71" si="38">IF(D70="×","必須項目が抜けています。","OK")</f>
        <v>OK</v>
      </c>
      <c r="E71" s="370" t="str">
        <f t="shared" si="38"/>
        <v>OK</v>
      </c>
      <c r="F71" s="370" t="str">
        <f t="shared" si="38"/>
        <v>OK</v>
      </c>
      <c r="G71" s="370" t="str">
        <f t="shared" si="38"/>
        <v>OK</v>
      </c>
      <c r="H71" s="370" t="str">
        <f t="shared" si="38"/>
        <v>OK</v>
      </c>
      <c r="I71" s="370" t="str">
        <f t="shared" si="38"/>
        <v>OK</v>
      </c>
      <c r="J71" s="370" t="str">
        <f t="shared" si="38"/>
        <v>OK</v>
      </c>
      <c r="K71" s="370" t="str">
        <f t="shared" si="38"/>
        <v>OK</v>
      </c>
      <c r="L71" s="370" t="str">
        <f t="shared" si="38"/>
        <v>OK</v>
      </c>
      <c r="M71" s="370" t="str">
        <f t="shared" si="38"/>
        <v>OK</v>
      </c>
      <c r="N71" s="370" t="str">
        <f t="shared" si="38"/>
        <v>OK</v>
      </c>
      <c r="O71" s="370" t="str">
        <f t="shared" si="38"/>
        <v>OK</v>
      </c>
      <c r="P71" s="370" t="str">
        <f t="shared" si="38"/>
        <v>OK</v>
      </c>
      <c r="Q71" s="370" t="str">
        <f t="shared" si="38"/>
        <v>OK</v>
      </c>
      <c r="R71" s="370" t="str">
        <f t="shared" si="38"/>
        <v>OK</v>
      </c>
      <c r="S71" s="370" t="str">
        <f t="shared" si="38"/>
        <v>OK</v>
      </c>
      <c r="T71" s="370" t="str">
        <f t="shared" si="38"/>
        <v>OK</v>
      </c>
      <c r="U71" s="370" t="str">
        <f t="shared" si="38"/>
        <v>OK</v>
      </c>
      <c r="V71" s="370" t="str">
        <f t="shared" si="38"/>
        <v>OK</v>
      </c>
      <c r="W71" s="370" t="str">
        <f t="shared" si="38"/>
        <v>OK</v>
      </c>
      <c r="X71" s="370" t="str">
        <f t="shared" si="38"/>
        <v>OK</v>
      </c>
      <c r="Y71" s="370" t="str">
        <f t="shared" si="38"/>
        <v>OK</v>
      </c>
      <c r="Z71" s="370" t="str">
        <f t="shared" si="38"/>
        <v>OK</v>
      </c>
      <c r="AA71" s="370" t="str">
        <f t="shared" si="38"/>
        <v>OK</v>
      </c>
      <c r="AB71" s="370" t="str">
        <f t="shared" si="38"/>
        <v>OK</v>
      </c>
      <c r="AC71" s="370" t="str">
        <f t="shared" si="38"/>
        <v>OK</v>
      </c>
      <c r="AD71" s="370" t="str">
        <f t="shared" si="38"/>
        <v>OK</v>
      </c>
      <c r="AE71" s="370" t="str">
        <f t="shared" si="38"/>
        <v>OK</v>
      </c>
      <c r="AF71" s="370" t="str">
        <f t="shared" si="38"/>
        <v>OK</v>
      </c>
      <c r="AG71" s="370" t="str">
        <f t="shared" si="38"/>
        <v>OK</v>
      </c>
      <c r="AH71" s="370" t="str">
        <f t="shared" si="38"/>
        <v>OK</v>
      </c>
      <c r="AI71" s="370" t="str">
        <f t="shared" si="38"/>
        <v>OK</v>
      </c>
      <c r="AJ71" s="370" t="str">
        <f t="shared" si="38"/>
        <v>OK</v>
      </c>
      <c r="AK71" s="370" t="str">
        <f t="shared" si="38"/>
        <v>OK</v>
      </c>
      <c r="AL71" s="370" t="str">
        <f t="shared" si="38"/>
        <v>OK</v>
      </c>
      <c r="AM71" s="370" t="str">
        <f t="shared" si="38"/>
        <v>OK</v>
      </c>
      <c r="AN71" s="370" t="str">
        <f t="shared" si="38"/>
        <v>OK</v>
      </c>
      <c r="AO71" s="370" t="str">
        <f t="shared" si="38"/>
        <v>OK</v>
      </c>
      <c r="AP71" s="370" t="str">
        <f t="shared" si="38"/>
        <v>OK</v>
      </c>
      <c r="AQ71" s="370" t="str">
        <f t="shared" si="38"/>
        <v>OK</v>
      </c>
      <c r="AR71" s="370" t="str">
        <f t="shared" si="38"/>
        <v>OK</v>
      </c>
      <c r="AS71" s="370" t="str">
        <f t="shared" si="38"/>
        <v>OK</v>
      </c>
      <c r="AT71" s="370" t="str">
        <f t="shared" si="38"/>
        <v>OK</v>
      </c>
      <c r="AU71" s="370" t="str">
        <f t="shared" si="38"/>
        <v>OK</v>
      </c>
      <c r="AV71" s="370" t="str">
        <f t="shared" si="38"/>
        <v>OK</v>
      </c>
      <c r="AW71" s="370" t="str">
        <f t="shared" si="38"/>
        <v>OK</v>
      </c>
      <c r="AX71" s="370" t="str">
        <f t="shared" si="38"/>
        <v>OK</v>
      </c>
      <c r="AY71" s="370" t="str">
        <f t="shared" si="38"/>
        <v>OK</v>
      </c>
      <c r="AZ71" s="370" t="str">
        <f t="shared" si="38"/>
        <v>OK</v>
      </c>
      <c r="BA71" s="370" t="str">
        <f t="shared" si="38"/>
        <v>OK</v>
      </c>
      <c r="BB71" s="370" t="str">
        <f t="shared" si="38"/>
        <v>OK</v>
      </c>
      <c r="BC71" s="370" t="str">
        <f t="shared" si="38"/>
        <v>OK</v>
      </c>
      <c r="BD71" s="370" t="str">
        <f t="shared" si="38"/>
        <v>OK</v>
      </c>
      <c r="BE71" s="370" t="str">
        <f t="shared" si="38"/>
        <v>OK</v>
      </c>
      <c r="BF71" s="370" t="str">
        <f t="shared" si="38"/>
        <v>OK</v>
      </c>
      <c r="BG71" s="370" t="str">
        <f t="shared" si="38"/>
        <v>OK</v>
      </c>
      <c r="BH71" s="370" t="str">
        <f t="shared" si="38"/>
        <v>OK</v>
      </c>
      <c r="BI71" s="370" t="str">
        <f t="shared" si="38"/>
        <v>OK</v>
      </c>
      <c r="BJ71" s="370" t="str">
        <f t="shared" si="38"/>
        <v>OK</v>
      </c>
      <c r="BK71" s="370" t="str">
        <f t="shared" si="38"/>
        <v>OK</v>
      </c>
      <c r="BL71" s="370" t="str">
        <f t="shared" si="38"/>
        <v>OK</v>
      </c>
      <c r="BM71" s="370" t="str">
        <f t="shared" si="38"/>
        <v>OK</v>
      </c>
      <c r="BN71" s="370" t="str">
        <f t="shared" si="38"/>
        <v>OK</v>
      </c>
      <c r="BO71" s="370" t="str">
        <f t="shared" si="38"/>
        <v>OK</v>
      </c>
      <c r="BP71" s="370" t="str">
        <f>IF(BP70="×","必須項目が抜けています。","OK")</f>
        <v>OK</v>
      </c>
      <c r="BQ71" s="370" t="str">
        <f>IF(BQ70="×","必須項目が抜けています。","OK")</f>
        <v>OK</v>
      </c>
      <c r="BR71" s="370" t="str">
        <f>IF(BR70="×","必須項目が抜けています。","OK")</f>
        <v>OK</v>
      </c>
      <c r="BS71" s="370" t="str">
        <f>IF(BS70="×","必須項目が抜けています。","OK")</f>
        <v>OK</v>
      </c>
      <c r="BT71" s="370" t="str">
        <f>IF(BT70="×","必須項目が抜けています。","OK")</f>
        <v>OK</v>
      </c>
      <c r="BU71" s="1"/>
      <c r="BV71" s="1"/>
      <c r="BW71" s="1"/>
      <c r="CD71" s="547" t="s">
        <v>943</v>
      </c>
      <c r="CE71">
        <v>64</v>
      </c>
      <c r="CF71">
        <f t="shared" ca="1" si="11"/>
        <v>0</v>
      </c>
      <c r="CG71" s="548" t="str">
        <f t="shared" ca="1" si="11"/>
        <v>-</v>
      </c>
      <c r="CH71" s="548">
        <f t="shared" ca="1" si="11"/>
        <v>0</v>
      </c>
      <c r="CJ71">
        <v>64</v>
      </c>
      <c r="CK71">
        <f t="shared" ca="1" si="12"/>
        <v>0</v>
      </c>
      <c r="CL71" s="548" t="str">
        <f t="shared" ca="1" si="12"/>
        <v>-</v>
      </c>
      <c r="CM71" s="548">
        <f t="shared" ca="1" si="12"/>
        <v>0</v>
      </c>
      <c r="CN71" s="548">
        <f t="shared" ca="1" si="12"/>
        <v>0</v>
      </c>
      <c r="CP71">
        <v>64</v>
      </c>
      <c r="CQ71">
        <f t="shared" ca="1" si="13"/>
        <v>0</v>
      </c>
      <c r="CR71" s="548" t="str">
        <f t="shared" ca="1" si="13"/>
        <v>-</v>
      </c>
      <c r="CS71" s="548">
        <f t="shared" ca="1" si="13"/>
        <v>0</v>
      </c>
      <c r="CU71">
        <v>64</v>
      </c>
      <c r="CV71">
        <f t="shared" ca="1" si="14"/>
        <v>0</v>
      </c>
      <c r="CW71" s="548" t="str">
        <f t="shared" ca="1" si="14"/>
        <v>-</v>
      </c>
      <c r="CX71" s="548">
        <f t="shared" ca="1" si="14"/>
        <v>0</v>
      </c>
      <c r="CZ71">
        <v>64</v>
      </c>
      <c r="DA71">
        <f t="shared" ca="1" si="15"/>
        <v>0</v>
      </c>
      <c r="DB71" s="548" t="str">
        <f t="shared" ca="1" si="15"/>
        <v>-</v>
      </c>
      <c r="DC71" s="548">
        <f t="shared" ca="1" si="15"/>
        <v>0</v>
      </c>
    </row>
    <row r="72" spans="1:107">
      <c r="A72" s="393"/>
      <c r="B72" s="158"/>
      <c r="C72" s="158"/>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
      <c r="BV72" s="1"/>
      <c r="BW72" s="1"/>
      <c r="CD72" s="547" t="s">
        <v>944</v>
      </c>
      <c r="CE72">
        <v>65</v>
      </c>
      <c r="CF72">
        <f t="shared" ca="1" si="11"/>
        <v>0</v>
      </c>
      <c r="CG72" s="548" t="str">
        <f t="shared" ca="1" si="11"/>
        <v>-</v>
      </c>
      <c r="CH72" s="548">
        <f t="shared" ca="1" si="11"/>
        <v>0</v>
      </c>
      <c r="CJ72">
        <v>65</v>
      </c>
      <c r="CK72">
        <f t="shared" ca="1" si="12"/>
        <v>0</v>
      </c>
      <c r="CL72" s="548" t="str">
        <f t="shared" ca="1" si="12"/>
        <v>-</v>
      </c>
      <c r="CM72" s="548">
        <f t="shared" ca="1" si="12"/>
        <v>0</v>
      </c>
      <c r="CN72" s="548">
        <f t="shared" ca="1" si="12"/>
        <v>0</v>
      </c>
      <c r="CP72">
        <v>65</v>
      </c>
      <c r="CQ72">
        <f t="shared" ca="1" si="13"/>
        <v>0</v>
      </c>
      <c r="CR72" s="548" t="str">
        <f t="shared" ca="1" si="13"/>
        <v>-</v>
      </c>
      <c r="CS72" s="548">
        <f t="shared" ca="1" si="13"/>
        <v>0</v>
      </c>
      <c r="CU72">
        <v>65</v>
      </c>
      <c r="CV72">
        <f t="shared" ca="1" si="14"/>
        <v>0</v>
      </c>
      <c r="CW72" s="548" t="str">
        <f t="shared" ca="1" si="14"/>
        <v>-</v>
      </c>
      <c r="CX72" s="548">
        <f t="shared" ca="1" si="14"/>
        <v>0</v>
      </c>
      <c r="CZ72">
        <v>65</v>
      </c>
      <c r="DA72">
        <f t="shared" ca="1" si="15"/>
        <v>0</v>
      </c>
      <c r="DB72" s="548" t="str">
        <f t="shared" ca="1" si="15"/>
        <v>-</v>
      </c>
      <c r="DC72" s="548">
        <f t="shared" ca="1" si="15"/>
        <v>0</v>
      </c>
    </row>
    <row r="73" spans="1:107">
      <c r="A73" s="393"/>
      <c r="B73" s="158"/>
      <c r="C73" s="158"/>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
      <c r="BV73" s="1"/>
      <c r="BW73" s="1"/>
      <c r="CD73" s="547" t="s">
        <v>945</v>
      </c>
      <c r="CE73">
        <v>66</v>
      </c>
      <c r="CF73">
        <f t="shared" ca="1" si="11"/>
        <v>0</v>
      </c>
      <c r="CG73" s="548" t="str">
        <f t="shared" ca="1" si="11"/>
        <v>-</v>
      </c>
      <c r="CH73" s="548">
        <f t="shared" ca="1" si="11"/>
        <v>0</v>
      </c>
      <c r="CJ73">
        <v>66</v>
      </c>
      <c r="CK73">
        <f t="shared" ca="1" si="12"/>
        <v>0</v>
      </c>
      <c r="CL73" s="548" t="str">
        <f t="shared" ca="1" si="12"/>
        <v>-</v>
      </c>
      <c r="CM73" s="548">
        <f t="shared" ca="1" si="12"/>
        <v>0</v>
      </c>
      <c r="CN73" s="548">
        <f t="shared" ca="1" si="12"/>
        <v>0</v>
      </c>
      <c r="CP73">
        <v>66</v>
      </c>
      <c r="CQ73">
        <f t="shared" ca="1" si="13"/>
        <v>0</v>
      </c>
      <c r="CR73" s="548" t="str">
        <f t="shared" ca="1" si="13"/>
        <v>-</v>
      </c>
      <c r="CS73" s="548">
        <f t="shared" ca="1" si="13"/>
        <v>0</v>
      </c>
      <c r="CU73">
        <v>66</v>
      </c>
      <c r="CV73">
        <f t="shared" ca="1" si="14"/>
        <v>0</v>
      </c>
      <c r="CW73" s="548" t="str">
        <f t="shared" ca="1" si="14"/>
        <v>-</v>
      </c>
      <c r="CX73" s="548">
        <f t="shared" ca="1" si="14"/>
        <v>0</v>
      </c>
      <c r="CZ73">
        <v>66</v>
      </c>
      <c r="DA73">
        <f t="shared" ca="1" si="15"/>
        <v>0</v>
      </c>
      <c r="DB73" s="548" t="str">
        <f t="shared" ca="1" si="15"/>
        <v>-</v>
      </c>
      <c r="DC73" s="548">
        <f t="shared" ca="1" si="15"/>
        <v>0</v>
      </c>
    </row>
    <row r="74" spans="1:107">
      <c r="A74" s="393"/>
      <c r="B74" s="158"/>
      <c r="C74" s="158"/>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
      <c r="BV74" s="1"/>
      <c r="BW74" s="1"/>
      <c r="CD74" s="547" t="s">
        <v>946</v>
      </c>
      <c r="CE74">
        <v>67</v>
      </c>
      <c r="CF74">
        <f t="shared" ca="1" si="11"/>
        <v>0</v>
      </c>
      <c r="CG74" s="548" t="str">
        <f t="shared" ca="1" si="11"/>
        <v>-</v>
      </c>
      <c r="CH74" s="548">
        <f t="shared" ca="1" si="11"/>
        <v>0</v>
      </c>
      <c r="CJ74">
        <v>67</v>
      </c>
      <c r="CK74">
        <f t="shared" ca="1" si="12"/>
        <v>0</v>
      </c>
      <c r="CL74" s="548" t="str">
        <f t="shared" ca="1" si="12"/>
        <v>-</v>
      </c>
      <c r="CM74" s="548">
        <f t="shared" ca="1" si="12"/>
        <v>0</v>
      </c>
      <c r="CN74" s="548">
        <f t="shared" ca="1" si="12"/>
        <v>0</v>
      </c>
      <c r="CP74">
        <v>67</v>
      </c>
      <c r="CQ74">
        <f t="shared" ca="1" si="13"/>
        <v>0</v>
      </c>
      <c r="CR74" s="548" t="str">
        <f t="shared" ca="1" si="13"/>
        <v>-</v>
      </c>
      <c r="CS74" s="548">
        <f t="shared" ca="1" si="13"/>
        <v>0</v>
      </c>
      <c r="CU74">
        <v>67</v>
      </c>
      <c r="CV74">
        <f t="shared" ca="1" si="14"/>
        <v>0</v>
      </c>
      <c r="CW74" s="548" t="str">
        <f t="shared" ca="1" si="14"/>
        <v>-</v>
      </c>
      <c r="CX74" s="548">
        <f t="shared" ca="1" si="14"/>
        <v>0</v>
      </c>
      <c r="CZ74">
        <v>67</v>
      </c>
      <c r="DA74">
        <f t="shared" ca="1" si="15"/>
        <v>0</v>
      </c>
      <c r="DB74" s="548" t="str">
        <f t="shared" ca="1" si="15"/>
        <v>-</v>
      </c>
      <c r="DC74" s="548">
        <f t="shared" ca="1" si="15"/>
        <v>0</v>
      </c>
    </row>
    <row r="75" spans="1:107">
      <c r="A75" s="393"/>
      <c r="B75" s="158"/>
      <c r="C75" s="158"/>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
      <c r="BV75" s="1"/>
      <c r="BW75" s="1"/>
      <c r="CD75" s="547" t="s">
        <v>947</v>
      </c>
      <c r="CE75">
        <v>68</v>
      </c>
      <c r="CF75">
        <f t="shared" ca="1" si="11"/>
        <v>0</v>
      </c>
      <c r="CG75" s="548" t="str">
        <f t="shared" ca="1" si="11"/>
        <v>-</v>
      </c>
      <c r="CH75" s="548">
        <f t="shared" ca="1" si="11"/>
        <v>0</v>
      </c>
      <c r="CJ75">
        <v>68</v>
      </c>
      <c r="CK75">
        <f t="shared" ca="1" si="12"/>
        <v>0</v>
      </c>
      <c r="CL75" s="548" t="str">
        <f t="shared" ca="1" si="12"/>
        <v>-</v>
      </c>
      <c r="CM75" s="548">
        <f t="shared" ca="1" si="12"/>
        <v>0</v>
      </c>
      <c r="CN75" s="548">
        <f t="shared" ca="1" si="12"/>
        <v>0</v>
      </c>
      <c r="CP75">
        <v>68</v>
      </c>
      <c r="CQ75">
        <f t="shared" ca="1" si="13"/>
        <v>0</v>
      </c>
      <c r="CR75" s="548" t="str">
        <f t="shared" ca="1" si="13"/>
        <v>-</v>
      </c>
      <c r="CS75" s="548">
        <f t="shared" ca="1" si="13"/>
        <v>0</v>
      </c>
      <c r="CU75">
        <v>68</v>
      </c>
      <c r="CV75">
        <f t="shared" ca="1" si="14"/>
        <v>0</v>
      </c>
      <c r="CW75" s="548" t="str">
        <f t="shared" ca="1" si="14"/>
        <v>-</v>
      </c>
      <c r="CX75" s="548">
        <f t="shared" ca="1" si="14"/>
        <v>0</v>
      </c>
      <c r="CZ75">
        <v>68</v>
      </c>
      <c r="DA75">
        <f t="shared" ca="1" si="15"/>
        <v>0</v>
      </c>
      <c r="DB75" s="548" t="str">
        <f t="shared" ca="1" si="15"/>
        <v>-</v>
      </c>
      <c r="DC75" s="548">
        <f t="shared" ca="1" si="15"/>
        <v>0</v>
      </c>
    </row>
    <row r="76" spans="1:107">
      <c r="A76" s="17" t="s">
        <v>143</v>
      </c>
      <c r="B76" s="158"/>
      <c r="C76" s="158"/>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
      <c r="BV76" s="1"/>
      <c r="BW76" s="1"/>
      <c r="BX76" s="403"/>
      <c r="BY76" s="427"/>
      <c r="BZ76" s="403"/>
      <c r="CA76" s="402"/>
      <c r="CB76" s="403"/>
      <c r="CC76" s="402"/>
      <c r="CD76" s="547" t="s">
        <v>948</v>
      </c>
      <c r="CE76">
        <v>69</v>
      </c>
      <c r="CF76">
        <f t="shared" ca="1" si="11"/>
        <v>0</v>
      </c>
      <c r="CG76" s="548" t="str">
        <f t="shared" ca="1" si="11"/>
        <v>-</v>
      </c>
      <c r="CH76" s="548">
        <f t="shared" ca="1" si="11"/>
        <v>0</v>
      </c>
      <c r="CJ76">
        <v>69</v>
      </c>
      <c r="CK76">
        <f t="shared" ca="1" si="12"/>
        <v>0</v>
      </c>
      <c r="CL76" s="548" t="str">
        <f t="shared" ca="1" si="12"/>
        <v>-</v>
      </c>
      <c r="CM76" s="548">
        <f t="shared" ca="1" si="12"/>
        <v>0</v>
      </c>
      <c r="CN76" s="548">
        <f t="shared" ca="1" si="12"/>
        <v>0</v>
      </c>
      <c r="CP76">
        <v>69</v>
      </c>
      <c r="CQ76">
        <f t="shared" ca="1" si="13"/>
        <v>0</v>
      </c>
      <c r="CR76" s="548" t="str">
        <f t="shared" ca="1" si="13"/>
        <v>-</v>
      </c>
      <c r="CS76" s="548">
        <f t="shared" ca="1" si="13"/>
        <v>0</v>
      </c>
      <c r="CU76">
        <v>69</v>
      </c>
      <c r="CV76">
        <f t="shared" ca="1" si="14"/>
        <v>0</v>
      </c>
      <c r="CW76" s="548" t="str">
        <f t="shared" ca="1" si="14"/>
        <v>-</v>
      </c>
      <c r="CX76" s="548">
        <f t="shared" ca="1" si="14"/>
        <v>0</v>
      </c>
      <c r="CZ76">
        <v>69</v>
      </c>
      <c r="DA76">
        <f t="shared" ca="1" si="15"/>
        <v>0</v>
      </c>
      <c r="DB76" s="548" t="str">
        <f t="shared" ca="1" si="15"/>
        <v>-</v>
      </c>
      <c r="DC76" s="548">
        <f t="shared" ca="1" si="15"/>
        <v>0</v>
      </c>
    </row>
    <row r="77" spans="1:107">
      <c r="A77" s="454" t="s">
        <v>1</v>
      </c>
      <c r="B77" s="455" t="s">
        <v>4</v>
      </c>
      <c r="C77" s="396">
        <v>1</v>
      </c>
      <c r="D77" s="396">
        <v>2</v>
      </c>
      <c r="E77" s="396">
        <v>3</v>
      </c>
      <c r="F77" s="396">
        <v>4</v>
      </c>
      <c r="G77" s="396">
        <v>5</v>
      </c>
      <c r="H77" s="396">
        <v>6</v>
      </c>
      <c r="I77" s="396">
        <v>7</v>
      </c>
      <c r="J77" s="396">
        <v>8</v>
      </c>
      <c r="K77" s="396">
        <v>9</v>
      </c>
      <c r="L77" s="396">
        <v>10</v>
      </c>
      <c r="M77" s="396">
        <v>11</v>
      </c>
      <c r="N77" s="396">
        <v>12</v>
      </c>
      <c r="O77" s="396">
        <v>13</v>
      </c>
      <c r="P77" s="396">
        <v>14</v>
      </c>
      <c r="Q77" s="396">
        <v>15</v>
      </c>
      <c r="R77" s="396">
        <v>16</v>
      </c>
      <c r="S77" s="396">
        <v>17</v>
      </c>
      <c r="T77" s="396">
        <v>18</v>
      </c>
      <c r="U77" s="396">
        <v>19</v>
      </c>
      <c r="V77" s="396">
        <v>20</v>
      </c>
      <c r="W77" s="396">
        <v>21</v>
      </c>
      <c r="X77" s="396">
        <v>22</v>
      </c>
      <c r="Y77" s="396">
        <v>23</v>
      </c>
      <c r="Z77" s="396">
        <v>24</v>
      </c>
      <c r="AA77" s="396">
        <v>25</v>
      </c>
      <c r="AB77" s="396">
        <v>26</v>
      </c>
      <c r="AC77" s="396">
        <v>27</v>
      </c>
      <c r="AD77" s="396">
        <v>28</v>
      </c>
      <c r="AE77" s="396">
        <v>29</v>
      </c>
      <c r="AF77" s="396">
        <v>30</v>
      </c>
      <c r="AG77" s="396">
        <v>31</v>
      </c>
      <c r="AH77" s="396">
        <v>32</v>
      </c>
      <c r="AI77" s="396">
        <v>33</v>
      </c>
      <c r="AJ77" s="396">
        <v>34</v>
      </c>
      <c r="AK77" s="396">
        <v>35</v>
      </c>
      <c r="AL77" s="396">
        <v>36</v>
      </c>
      <c r="AM77" s="396">
        <v>37</v>
      </c>
      <c r="AN77" s="396">
        <v>38</v>
      </c>
      <c r="AO77" s="396">
        <v>39</v>
      </c>
      <c r="AP77" s="396">
        <v>40</v>
      </c>
      <c r="AQ77" s="396">
        <v>41</v>
      </c>
      <c r="AR77" s="396">
        <v>42</v>
      </c>
      <c r="AS77" s="396">
        <v>43</v>
      </c>
      <c r="AT77" s="396">
        <v>44</v>
      </c>
      <c r="AU77" s="396">
        <v>45</v>
      </c>
      <c r="AV77" s="396">
        <v>46</v>
      </c>
      <c r="AW77" s="396">
        <v>47</v>
      </c>
      <c r="AX77" s="396">
        <v>48</v>
      </c>
      <c r="AY77" s="396">
        <v>49</v>
      </c>
      <c r="AZ77" s="396">
        <v>50</v>
      </c>
      <c r="BA77" s="396">
        <v>51</v>
      </c>
      <c r="BB77" s="396">
        <v>52</v>
      </c>
      <c r="BC77" s="396">
        <v>53</v>
      </c>
      <c r="BD77" s="396">
        <v>54</v>
      </c>
      <c r="BE77" s="396">
        <v>55</v>
      </c>
      <c r="BF77" s="396">
        <v>56</v>
      </c>
      <c r="BG77" s="396">
        <v>57</v>
      </c>
      <c r="BH77" s="396">
        <v>58</v>
      </c>
      <c r="BI77" s="396">
        <v>59</v>
      </c>
      <c r="BJ77" s="396">
        <v>60</v>
      </c>
      <c r="BK77" s="396">
        <v>61</v>
      </c>
      <c r="BL77" s="396">
        <v>62</v>
      </c>
      <c r="BM77" s="396">
        <v>63</v>
      </c>
      <c r="BN77" s="396">
        <v>64</v>
      </c>
      <c r="BO77" s="396">
        <v>65</v>
      </c>
      <c r="BP77" s="396">
        <v>66</v>
      </c>
      <c r="BQ77" s="396">
        <v>67</v>
      </c>
      <c r="BR77" s="396">
        <v>68</v>
      </c>
      <c r="BS77" s="396">
        <v>69</v>
      </c>
      <c r="BT77" s="396">
        <v>70</v>
      </c>
      <c r="BU77" s="1"/>
      <c r="BV77" s="1"/>
      <c r="BW77" s="1"/>
      <c r="CD77" s="547" t="s">
        <v>949</v>
      </c>
      <c r="CE77">
        <v>70</v>
      </c>
      <c r="CF77">
        <f t="shared" ca="1" si="11"/>
        <v>0</v>
      </c>
      <c r="CG77" s="548" t="str">
        <f t="shared" ca="1" si="11"/>
        <v>-</v>
      </c>
      <c r="CH77" s="548">
        <f t="shared" ca="1" si="11"/>
        <v>0</v>
      </c>
      <c r="CJ77">
        <v>70</v>
      </c>
      <c r="CK77">
        <f t="shared" ca="1" si="12"/>
        <v>0</v>
      </c>
      <c r="CL77" s="548" t="str">
        <f t="shared" ca="1" si="12"/>
        <v>-</v>
      </c>
      <c r="CM77" s="548">
        <f t="shared" ca="1" si="12"/>
        <v>0</v>
      </c>
      <c r="CN77" s="548">
        <f t="shared" ca="1" si="12"/>
        <v>0</v>
      </c>
      <c r="CP77">
        <v>70</v>
      </c>
      <c r="CQ77">
        <f t="shared" ca="1" si="13"/>
        <v>0</v>
      </c>
      <c r="CR77" s="548" t="str">
        <f t="shared" ca="1" si="13"/>
        <v>-</v>
      </c>
      <c r="CS77" s="548">
        <f t="shared" ca="1" si="13"/>
        <v>0</v>
      </c>
      <c r="CU77">
        <v>70</v>
      </c>
      <c r="CV77">
        <f t="shared" ca="1" si="14"/>
        <v>0</v>
      </c>
      <c r="CW77" s="548" t="str">
        <f t="shared" ca="1" si="14"/>
        <v>-</v>
      </c>
      <c r="CX77" s="548">
        <f t="shared" ca="1" si="14"/>
        <v>0</v>
      </c>
      <c r="CZ77">
        <v>70</v>
      </c>
      <c r="DA77">
        <f t="shared" ca="1" si="15"/>
        <v>0</v>
      </c>
      <c r="DB77" s="548" t="str">
        <f t="shared" ca="1" si="15"/>
        <v>-</v>
      </c>
      <c r="DC77" s="548">
        <f t="shared" ca="1" si="15"/>
        <v>0</v>
      </c>
    </row>
    <row r="78" spans="1:107">
      <c r="A78" s="457" t="s">
        <v>55</v>
      </c>
      <c r="B78" s="455" t="s">
        <v>0</v>
      </c>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1"/>
      <c r="BV78" s="1"/>
      <c r="BW78" s="1"/>
    </row>
    <row r="79" spans="1:107">
      <c r="A79" s="457" t="s">
        <v>266</v>
      </c>
      <c r="B79" s="455"/>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1"/>
      <c r="BV79" s="1"/>
      <c r="BW79" s="1"/>
    </row>
    <row r="80" spans="1:107">
      <c r="A80" s="457" t="s">
        <v>185</v>
      </c>
      <c r="B80" s="455" t="s">
        <v>129</v>
      </c>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
      <c r="BV80" s="1"/>
      <c r="BW80" s="1"/>
      <c r="CE80">
        <v>1</v>
      </c>
      <c r="CF80" s="179">
        <f ca="1">COUNTIF($CF$8:$CF$77,CE80)</f>
        <v>0</v>
      </c>
      <c r="CJ80">
        <v>1</v>
      </c>
      <c r="CK80" s="179">
        <f ca="1">COUNTIF($CK$8:$CK$77,CJ80)</f>
        <v>0</v>
      </c>
      <c r="CP80">
        <v>1</v>
      </c>
      <c r="CQ80" s="179">
        <f ca="1">COUNTIF($CQ$8:$CQ$77,CP80)</f>
        <v>0</v>
      </c>
      <c r="CU80">
        <v>1</v>
      </c>
      <c r="CV80" s="179">
        <f ca="1">COUNTIF($CV$8:$CV$77,CU80)</f>
        <v>0</v>
      </c>
      <c r="CZ80">
        <v>1</v>
      </c>
      <c r="DA80" s="179">
        <f ca="1">COUNTIF($DA$8:$DA$77,CZ80)</f>
        <v>0</v>
      </c>
    </row>
    <row r="81" spans="1:105">
      <c r="A81" s="457" t="s">
        <v>246</v>
      </c>
      <c r="B81" s="455" t="s">
        <v>214</v>
      </c>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c r="AR81" s="98"/>
      <c r="AS81" s="98"/>
      <c r="AT81" s="98"/>
      <c r="AU81" s="98"/>
      <c r="AV81" s="98"/>
      <c r="AW81" s="98"/>
      <c r="AX81" s="98"/>
      <c r="AY81" s="98"/>
      <c r="AZ81" s="98"/>
      <c r="BA81" s="98"/>
      <c r="BB81" s="98"/>
      <c r="BC81" s="98"/>
      <c r="BD81" s="98"/>
      <c r="BE81" s="98"/>
      <c r="BF81" s="98"/>
      <c r="BG81" s="98"/>
      <c r="BH81" s="98"/>
      <c r="BI81" s="98"/>
      <c r="BJ81" s="98"/>
      <c r="BK81" s="98"/>
      <c r="BL81" s="98"/>
      <c r="BM81" s="98"/>
      <c r="BN81" s="98"/>
      <c r="BO81" s="98"/>
      <c r="BP81" s="98"/>
      <c r="BQ81" s="98"/>
      <c r="BR81" s="98"/>
      <c r="BS81" s="98"/>
      <c r="BT81" s="98"/>
      <c r="BU81" s="1"/>
      <c r="BV81" s="1"/>
      <c r="BW81" s="1"/>
      <c r="CE81">
        <v>2</v>
      </c>
      <c r="CF81" s="179">
        <f t="shared" ref="CF81:CF144" ca="1" si="39">COUNTIF($CF$8:$CF$77,CE81)</f>
        <v>0</v>
      </c>
      <c r="CJ81">
        <v>2</v>
      </c>
      <c r="CK81" s="179">
        <f t="shared" ref="CK81:CK144" ca="1" si="40">COUNTIF($CK$8:$CK$77,CJ81)</f>
        <v>0</v>
      </c>
      <c r="CP81">
        <v>2</v>
      </c>
      <c r="CQ81" s="179">
        <f t="shared" ref="CQ81:CQ144" ca="1" si="41">COUNTIF($CQ$8:$CQ$77,CP81)</f>
        <v>0</v>
      </c>
      <c r="CU81">
        <v>2</v>
      </c>
      <c r="CV81" s="179">
        <f t="shared" ref="CV81:CV144" ca="1" si="42">COUNTIF($CV$8:$CV$77,CU81)</f>
        <v>0</v>
      </c>
      <c r="CZ81">
        <v>2</v>
      </c>
      <c r="DA81" s="179">
        <f t="shared" ref="DA81:DA144" ca="1" si="43">COUNTIF($DA$8:$DA$77,CZ81)</f>
        <v>0</v>
      </c>
    </row>
    <row r="82" spans="1:105">
      <c r="A82" s="457" t="s">
        <v>247</v>
      </c>
      <c r="B82" s="455" t="s">
        <v>215</v>
      </c>
      <c r="C82" s="550" t="str">
        <f>IF(C81="","-",C80*C81)</f>
        <v>-</v>
      </c>
      <c r="D82" s="550" t="str">
        <f t="shared" ref="D82:BO82" si="44">IF(D81="","-",D80*D81)</f>
        <v>-</v>
      </c>
      <c r="E82" s="550" t="str">
        <f t="shared" si="44"/>
        <v>-</v>
      </c>
      <c r="F82" s="550" t="str">
        <f t="shared" si="44"/>
        <v>-</v>
      </c>
      <c r="G82" s="550" t="str">
        <f t="shared" si="44"/>
        <v>-</v>
      </c>
      <c r="H82" s="550" t="str">
        <f t="shared" si="44"/>
        <v>-</v>
      </c>
      <c r="I82" s="550" t="str">
        <f t="shared" si="44"/>
        <v>-</v>
      </c>
      <c r="J82" s="550" t="str">
        <f t="shared" si="44"/>
        <v>-</v>
      </c>
      <c r="K82" s="550" t="str">
        <f t="shared" si="44"/>
        <v>-</v>
      </c>
      <c r="L82" s="550" t="str">
        <f t="shared" si="44"/>
        <v>-</v>
      </c>
      <c r="M82" s="550" t="str">
        <f t="shared" si="44"/>
        <v>-</v>
      </c>
      <c r="N82" s="550" t="str">
        <f t="shared" si="44"/>
        <v>-</v>
      </c>
      <c r="O82" s="550" t="str">
        <f t="shared" si="44"/>
        <v>-</v>
      </c>
      <c r="P82" s="550" t="str">
        <f t="shared" si="44"/>
        <v>-</v>
      </c>
      <c r="Q82" s="550" t="str">
        <f t="shared" si="44"/>
        <v>-</v>
      </c>
      <c r="R82" s="550" t="str">
        <f t="shared" si="44"/>
        <v>-</v>
      </c>
      <c r="S82" s="550" t="str">
        <f t="shared" si="44"/>
        <v>-</v>
      </c>
      <c r="T82" s="550" t="str">
        <f t="shared" si="44"/>
        <v>-</v>
      </c>
      <c r="U82" s="550" t="str">
        <f t="shared" si="44"/>
        <v>-</v>
      </c>
      <c r="V82" s="550" t="str">
        <f t="shared" si="44"/>
        <v>-</v>
      </c>
      <c r="W82" s="550" t="str">
        <f t="shared" si="44"/>
        <v>-</v>
      </c>
      <c r="X82" s="550" t="str">
        <f t="shared" si="44"/>
        <v>-</v>
      </c>
      <c r="Y82" s="550" t="str">
        <f t="shared" si="44"/>
        <v>-</v>
      </c>
      <c r="Z82" s="550" t="str">
        <f t="shared" si="44"/>
        <v>-</v>
      </c>
      <c r="AA82" s="550" t="str">
        <f t="shared" si="44"/>
        <v>-</v>
      </c>
      <c r="AB82" s="550" t="str">
        <f t="shared" si="44"/>
        <v>-</v>
      </c>
      <c r="AC82" s="550" t="str">
        <f t="shared" si="44"/>
        <v>-</v>
      </c>
      <c r="AD82" s="550" t="str">
        <f t="shared" si="44"/>
        <v>-</v>
      </c>
      <c r="AE82" s="550" t="str">
        <f t="shared" si="44"/>
        <v>-</v>
      </c>
      <c r="AF82" s="550" t="str">
        <f t="shared" si="44"/>
        <v>-</v>
      </c>
      <c r="AG82" s="550" t="str">
        <f t="shared" si="44"/>
        <v>-</v>
      </c>
      <c r="AH82" s="550" t="str">
        <f t="shared" si="44"/>
        <v>-</v>
      </c>
      <c r="AI82" s="550" t="str">
        <f t="shared" si="44"/>
        <v>-</v>
      </c>
      <c r="AJ82" s="550" t="str">
        <f t="shared" si="44"/>
        <v>-</v>
      </c>
      <c r="AK82" s="550" t="str">
        <f t="shared" si="44"/>
        <v>-</v>
      </c>
      <c r="AL82" s="550" t="str">
        <f t="shared" si="44"/>
        <v>-</v>
      </c>
      <c r="AM82" s="550" t="str">
        <f t="shared" si="44"/>
        <v>-</v>
      </c>
      <c r="AN82" s="550" t="str">
        <f t="shared" si="44"/>
        <v>-</v>
      </c>
      <c r="AO82" s="550" t="str">
        <f t="shared" si="44"/>
        <v>-</v>
      </c>
      <c r="AP82" s="550" t="str">
        <f t="shared" si="44"/>
        <v>-</v>
      </c>
      <c r="AQ82" s="550" t="str">
        <f t="shared" si="44"/>
        <v>-</v>
      </c>
      <c r="AR82" s="550" t="str">
        <f t="shared" si="44"/>
        <v>-</v>
      </c>
      <c r="AS82" s="550" t="str">
        <f t="shared" si="44"/>
        <v>-</v>
      </c>
      <c r="AT82" s="550" t="str">
        <f t="shared" si="44"/>
        <v>-</v>
      </c>
      <c r="AU82" s="550" t="str">
        <f t="shared" si="44"/>
        <v>-</v>
      </c>
      <c r="AV82" s="550" t="str">
        <f t="shared" si="44"/>
        <v>-</v>
      </c>
      <c r="AW82" s="550" t="str">
        <f t="shared" si="44"/>
        <v>-</v>
      </c>
      <c r="AX82" s="550" t="str">
        <f t="shared" si="44"/>
        <v>-</v>
      </c>
      <c r="AY82" s="550" t="str">
        <f t="shared" si="44"/>
        <v>-</v>
      </c>
      <c r="AZ82" s="550" t="str">
        <f t="shared" si="44"/>
        <v>-</v>
      </c>
      <c r="BA82" s="550" t="str">
        <f t="shared" si="44"/>
        <v>-</v>
      </c>
      <c r="BB82" s="550" t="str">
        <f t="shared" si="44"/>
        <v>-</v>
      </c>
      <c r="BC82" s="550" t="str">
        <f t="shared" si="44"/>
        <v>-</v>
      </c>
      <c r="BD82" s="550" t="str">
        <f t="shared" si="44"/>
        <v>-</v>
      </c>
      <c r="BE82" s="550" t="str">
        <f t="shared" si="44"/>
        <v>-</v>
      </c>
      <c r="BF82" s="550" t="str">
        <f t="shared" si="44"/>
        <v>-</v>
      </c>
      <c r="BG82" s="550" t="str">
        <f t="shared" si="44"/>
        <v>-</v>
      </c>
      <c r="BH82" s="550" t="str">
        <f t="shared" si="44"/>
        <v>-</v>
      </c>
      <c r="BI82" s="550" t="str">
        <f t="shared" si="44"/>
        <v>-</v>
      </c>
      <c r="BJ82" s="550" t="str">
        <f t="shared" si="44"/>
        <v>-</v>
      </c>
      <c r="BK82" s="550" t="str">
        <f t="shared" si="44"/>
        <v>-</v>
      </c>
      <c r="BL82" s="550" t="str">
        <f t="shared" si="44"/>
        <v>-</v>
      </c>
      <c r="BM82" s="550" t="str">
        <f t="shared" si="44"/>
        <v>-</v>
      </c>
      <c r="BN82" s="550" t="str">
        <f t="shared" si="44"/>
        <v>-</v>
      </c>
      <c r="BO82" s="550" t="str">
        <f t="shared" si="44"/>
        <v>-</v>
      </c>
      <c r="BP82" s="550" t="str">
        <f>IF(BP81="","-",BP80*BP81)</f>
        <v>-</v>
      </c>
      <c r="BQ82" s="550" t="str">
        <f>IF(BQ81="","-",BQ80*BQ81)</f>
        <v>-</v>
      </c>
      <c r="BR82" s="550" t="str">
        <f>IF(BR81="","-",BR80*BR81)</f>
        <v>-</v>
      </c>
      <c r="BS82" s="550" t="str">
        <f>IF(BS81="","-",BS80*BS81)</f>
        <v>-</v>
      </c>
      <c r="BT82" s="550" t="str">
        <f>IF(BT81="","-",BT80*BT81)</f>
        <v>-</v>
      </c>
      <c r="BU82" s="1"/>
      <c r="BV82" s="1"/>
      <c r="BW82" s="1"/>
      <c r="CE82">
        <v>3</v>
      </c>
      <c r="CF82" s="179">
        <f t="shared" ca="1" si="39"/>
        <v>0</v>
      </c>
      <c r="CJ82">
        <v>3</v>
      </c>
      <c r="CK82" s="179">
        <f t="shared" ca="1" si="40"/>
        <v>0</v>
      </c>
      <c r="CP82">
        <v>3</v>
      </c>
      <c r="CQ82" s="179">
        <f t="shared" ca="1" si="41"/>
        <v>0</v>
      </c>
      <c r="CU82">
        <v>3</v>
      </c>
      <c r="CV82" s="179">
        <f t="shared" ca="1" si="42"/>
        <v>0</v>
      </c>
      <c r="CZ82">
        <v>3</v>
      </c>
      <c r="DA82" s="179">
        <f t="shared" ca="1" si="43"/>
        <v>0</v>
      </c>
    </row>
    <row r="83" spans="1:105">
      <c r="A83" s="475" t="s">
        <v>210</v>
      </c>
      <c r="B83" s="455"/>
      <c r="C83" s="939"/>
      <c r="D83" s="939"/>
      <c r="E83" s="939"/>
      <c r="F83" s="939"/>
      <c r="G83" s="939"/>
      <c r="H83" s="939"/>
      <c r="I83" s="939"/>
      <c r="J83" s="939"/>
      <c r="K83" s="939"/>
      <c r="L83" s="939"/>
      <c r="M83" s="939"/>
      <c r="N83" s="939"/>
      <c r="O83" s="939"/>
      <c r="P83" s="939"/>
      <c r="Q83" s="939"/>
      <c r="R83" s="939"/>
      <c r="S83" s="939"/>
      <c r="T83" s="939"/>
      <c r="U83" s="939"/>
      <c r="V83" s="939"/>
      <c r="W83" s="939"/>
      <c r="X83" s="939"/>
      <c r="Y83" s="939"/>
      <c r="Z83" s="939"/>
      <c r="AA83" s="939"/>
      <c r="AB83" s="939"/>
      <c r="AC83" s="939"/>
      <c r="AD83" s="939"/>
      <c r="AE83" s="939"/>
      <c r="AF83" s="939"/>
      <c r="AG83" s="939"/>
      <c r="AH83" s="939"/>
      <c r="AI83" s="939"/>
      <c r="AJ83" s="939"/>
      <c r="AK83" s="939"/>
      <c r="AL83" s="939"/>
      <c r="AM83" s="939"/>
      <c r="AN83" s="939"/>
      <c r="AO83" s="939"/>
      <c r="AP83" s="939"/>
      <c r="AQ83" s="939"/>
      <c r="AR83" s="939"/>
      <c r="AS83" s="939"/>
      <c r="AT83" s="939"/>
      <c r="AU83" s="939"/>
      <c r="AV83" s="939"/>
      <c r="AW83" s="939"/>
      <c r="AX83" s="939"/>
      <c r="AY83" s="939"/>
      <c r="AZ83" s="939"/>
      <c r="BA83" s="939"/>
      <c r="BB83" s="939"/>
      <c r="BC83" s="939"/>
      <c r="BD83" s="939"/>
      <c r="BE83" s="939"/>
      <c r="BF83" s="939"/>
      <c r="BG83" s="939"/>
      <c r="BH83" s="939"/>
      <c r="BI83" s="939"/>
      <c r="BJ83" s="939"/>
      <c r="BK83" s="939"/>
      <c r="BL83" s="939"/>
      <c r="BM83" s="939"/>
      <c r="BN83" s="939"/>
      <c r="BO83" s="939"/>
      <c r="BP83" s="939"/>
      <c r="BQ83" s="939"/>
      <c r="BR83" s="939"/>
      <c r="BS83" s="939"/>
      <c r="BT83" s="939"/>
      <c r="BU83" s="1"/>
      <c r="BV83" s="1"/>
      <c r="BW83" s="1"/>
      <c r="BX83" s="403"/>
      <c r="BY83" s="427"/>
      <c r="BZ83" s="403"/>
      <c r="CA83" s="402"/>
      <c r="CB83" s="403"/>
      <c r="CC83" s="402"/>
      <c r="CE83">
        <v>4</v>
      </c>
      <c r="CF83" s="179">
        <f t="shared" ca="1" si="39"/>
        <v>0</v>
      </c>
      <c r="CJ83">
        <v>4</v>
      </c>
      <c r="CK83" s="179">
        <f t="shared" ca="1" si="40"/>
        <v>0</v>
      </c>
      <c r="CP83">
        <v>4</v>
      </c>
      <c r="CQ83" s="179">
        <f t="shared" ca="1" si="41"/>
        <v>0</v>
      </c>
      <c r="CU83">
        <v>4</v>
      </c>
      <c r="CV83" s="179">
        <f t="shared" ca="1" si="42"/>
        <v>0</v>
      </c>
      <c r="CZ83">
        <v>4</v>
      </c>
      <c r="DA83" s="179">
        <f t="shared" ca="1" si="43"/>
        <v>0</v>
      </c>
    </row>
    <row r="84" spans="1:105">
      <c r="A84" s="393"/>
      <c r="B84" s="158"/>
      <c r="C84" s="158"/>
      <c r="D84" s="158"/>
      <c r="E84" s="158"/>
      <c r="F84" s="158"/>
      <c r="G84" s="158"/>
      <c r="H84" s="158"/>
      <c r="I84" s="158"/>
      <c r="J84" s="158"/>
      <c r="K84" s="158"/>
      <c r="L84" s="158"/>
      <c r="M84" s="158"/>
      <c r="N84" s="158"/>
      <c r="O84" s="158"/>
      <c r="P84" s="158"/>
      <c r="Q84" s="158"/>
      <c r="R84" s="158"/>
      <c r="S84" s="158"/>
      <c r="T84" s="158"/>
      <c r="U84" s="158"/>
      <c r="V84" s="158"/>
      <c r="W84" s="158"/>
      <c r="X84" s="158"/>
      <c r="Y84" s="158"/>
      <c r="Z84" s="158"/>
      <c r="AA84" s="158"/>
      <c r="AB84" s="158"/>
      <c r="AC84" s="158"/>
      <c r="AD84" s="158"/>
      <c r="AE84" s="158"/>
      <c r="AF84" s="158"/>
      <c r="AG84" s="158"/>
      <c r="AH84" s="158"/>
      <c r="AI84" s="158"/>
      <c r="AJ84" s="158"/>
      <c r="AK84" s="158"/>
      <c r="AL84" s="158"/>
      <c r="AM84" s="158"/>
      <c r="AN84" s="158"/>
      <c r="AO84" s="158"/>
      <c r="AP84" s="158"/>
      <c r="AQ84" s="158"/>
      <c r="AR84" s="158"/>
      <c r="AS84" s="158"/>
      <c r="AT84" s="158"/>
      <c r="AU84" s="158"/>
      <c r="AV84" s="158"/>
      <c r="AW84" s="158"/>
      <c r="AX84" s="158"/>
      <c r="AY84" s="158"/>
      <c r="AZ84" s="158"/>
      <c r="BA84" s="158"/>
      <c r="BB84" s="158"/>
      <c r="BC84" s="158"/>
      <c r="BD84" s="158"/>
      <c r="BE84" s="158"/>
      <c r="BF84" s="158"/>
      <c r="BG84" s="158"/>
      <c r="BH84" s="158"/>
      <c r="BI84" s="158"/>
      <c r="BJ84" s="158"/>
      <c r="BK84" s="158"/>
      <c r="BL84" s="158"/>
      <c r="BM84" s="158"/>
      <c r="BN84" s="158"/>
      <c r="BO84" s="158"/>
      <c r="BP84" s="158"/>
      <c r="BQ84" s="158"/>
      <c r="BR84" s="158"/>
      <c r="BS84" s="158"/>
      <c r="BT84" s="158"/>
      <c r="BU84" s="1"/>
      <c r="BV84" s="1"/>
      <c r="BW84" s="1"/>
      <c r="CD84" s="402"/>
      <c r="CE84">
        <v>5</v>
      </c>
      <c r="CF84" s="179">
        <f t="shared" ca="1" si="39"/>
        <v>0</v>
      </c>
      <c r="CJ84">
        <v>5</v>
      </c>
      <c r="CK84" s="179">
        <f t="shared" ca="1" si="40"/>
        <v>0</v>
      </c>
      <c r="CP84">
        <v>5</v>
      </c>
      <c r="CQ84" s="179">
        <f t="shared" ca="1" si="41"/>
        <v>0</v>
      </c>
      <c r="CU84">
        <v>5</v>
      </c>
      <c r="CV84" s="179">
        <f t="shared" ca="1" si="42"/>
        <v>0</v>
      </c>
      <c r="CZ84">
        <v>5</v>
      </c>
      <c r="DA84" s="179">
        <f t="shared" ca="1" si="43"/>
        <v>0</v>
      </c>
    </row>
    <row r="85" spans="1:105">
      <c r="A85" s="428" t="s">
        <v>143</v>
      </c>
      <c r="B85" s="429" t="s">
        <v>382</v>
      </c>
      <c r="C85" s="320" t="str">
        <f>C138</f>
        <v>○</v>
      </c>
      <c r="D85" s="320" t="str">
        <f t="shared" ref="D85:BO85" si="45">D138</f>
        <v>○</v>
      </c>
      <c r="E85" s="320" t="str">
        <f t="shared" si="45"/>
        <v>○</v>
      </c>
      <c r="F85" s="320" t="str">
        <f t="shared" si="45"/>
        <v>○</v>
      </c>
      <c r="G85" s="320" t="str">
        <f t="shared" si="45"/>
        <v>○</v>
      </c>
      <c r="H85" s="320" t="str">
        <f t="shared" si="45"/>
        <v>○</v>
      </c>
      <c r="I85" s="320" t="str">
        <f t="shared" si="45"/>
        <v>○</v>
      </c>
      <c r="J85" s="320" t="str">
        <f t="shared" si="45"/>
        <v>○</v>
      </c>
      <c r="K85" s="320" t="str">
        <f t="shared" si="45"/>
        <v>○</v>
      </c>
      <c r="L85" s="320" t="str">
        <f t="shared" si="45"/>
        <v>○</v>
      </c>
      <c r="M85" s="320" t="str">
        <f t="shared" si="45"/>
        <v>○</v>
      </c>
      <c r="N85" s="320" t="str">
        <f t="shared" si="45"/>
        <v>○</v>
      </c>
      <c r="O85" s="320" t="str">
        <f t="shared" si="45"/>
        <v>○</v>
      </c>
      <c r="P85" s="320" t="str">
        <f t="shared" si="45"/>
        <v>○</v>
      </c>
      <c r="Q85" s="320" t="str">
        <f t="shared" si="45"/>
        <v>○</v>
      </c>
      <c r="R85" s="320" t="str">
        <f t="shared" si="45"/>
        <v>○</v>
      </c>
      <c r="S85" s="320" t="str">
        <f t="shared" si="45"/>
        <v>○</v>
      </c>
      <c r="T85" s="320" t="str">
        <f t="shared" si="45"/>
        <v>○</v>
      </c>
      <c r="U85" s="320" t="str">
        <f t="shared" si="45"/>
        <v>○</v>
      </c>
      <c r="V85" s="320" t="str">
        <f t="shared" si="45"/>
        <v>○</v>
      </c>
      <c r="W85" s="320" t="str">
        <f t="shared" si="45"/>
        <v>○</v>
      </c>
      <c r="X85" s="320" t="str">
        <f t="shared" si="45"/>
        <v>○</v>
      </c>
      <c r="Y85" s="320" t="str">
        <f t="shared" si="45"/>
        <v>○</v>
      </c>
      <c r="Z85" s="320" t="str">
        <f t="shared" si="45"/>
        <v>○</v>
      </c>
      <c r="AA85" s="320" t="str">
        <f t="shared" si="45"/>
        <v>○</v>
      </c>
      <c r="AB85" s="320" t="str">
        <f t="shared" si="45"/>
        <v>○</v>
      </c>
      <c r="AC85" s="320" t="str">
        <f t="shared" si="45"/>
        <v>○</v>
      </c>
      <c r="AD85" s="320" t="str">
        <f t="shared" si="45"/>
        <v>○</v>
      </c>
      <c r="AE85" s="320" t="str">
        <f t="shared" si="45"/>
        <v>○</v>
      </c>
      <c r="AF85" s="320" t="str">
        <f t="shared" si="45"/>
        <v>○</v>
      </c>
      <c r="AG85" s="320" t="str">
        <f t="shared" si="45"/>
        <v>○</v>
      </c>
      <c r="AH85" s="320" t="str">
        <f t="shared" si="45"/>
        <v>○</v>
      </c>
      <c r="AI85" s="320" t="str">
        <f t="shared" si="45"/>
        <v>○</v>
      </c>
      <c r="AJ85" s="320" t="str">
        <f t="shared" si="45"/>
        <v>○</v>
      </c>
      <c r="AK85" s="320" t="str">
        <f t="shared" si="45"/>
        <v>○</v>
      </c>
      <c r="AL85" s="320" t="str">
        <f t="shared" si="45"/>
        <v>○</v>
      </c>
      <c r="AM85" s="320" t="str">
        <f t="shared" si="45"/>
        <v>○</v>
      </c>
      <c r="AN85" s="320" t="str">
        <f t="shared" si="45"/>
        <v>○</v>
      </c>
      <c r="AO85" s="320" t="str">
        <f t="shared" si="45"/>
        <v>○</v>
      </c>
      <c r="AP85" s="320" t="str">
        <f t="shared" si="45"/>
        <v>○</v>
      </c>
      <c r="AQ85" s="320" t="str">
        <f t="shared" si="45"/>
        <v>○</v>
      </c>
      <c r="AR85" s="320" t="str">
        <f t="shared" si="45"/>
        <v>○</v>
      </c>
      <c r="AS85" s="320" t="str">
        <f t="shared" si="45"/>
        <v>○</v>
      </c>
      <c r="AT85" s="320" t="str">
        <f t="shared" si="45"/>
        <v>○</v>
      </c>
      <c r="AU85" s="320" t="str">
        <f t="shared" si="45"/>
        <v>○</v>
      </c>
      <c r="AV85" s="320" t="str">
        <f t="shared" si="45"/>
        <v>○</v>
      </c>
      <c r="AW85" s="320" t="str">
        <f t="shared" si="45"/>
        <v>○</v>
      </c>
      <c r="AX85" s="320" t="str">
        <f t="shared" si="45"/>
        <v>○</v>
      </c>
      <c r="AY85" s="320" t="str">
        <f t="shared" si="45"/>
        <v>○</v>
      </c>
      <c r="AZ85" s="320" t="str">
        <f t="shared" si="45"/>
        <v>○</v>
      </c>
      <c r="BA85" s="320" t="str">
        <f t="shared" si="45"/>
        <v>○</v>
      </c>
      <c r="BB85" s="320" t="str">
        <f t="shared" si="45"/>
        <v>○</v>
      </c>
      <c r="BC85" s="320" t="str">
        <f t="shared" si="45"/>
        <v>○</v>
      </c>
      <c r="BD85" s="320" t="str">
        <f t="shared" si="45"/>
        <v>○</v>
      </c>
      <c r="BE85" s="320" t="str">
        <f t="shared" si="45"/>
        <v>○</v>
      </c>
      <c r="BF85" s="320" t="str">
        <f t="shared" si="45"/>
        <v>○</v>
      </c>
      <c r="BG85" s="320" t="str">
        <f t="shared" si="45"/>
        <v>○</v>
      </c>
      <c r="BH85" s="320" t="str">
        <f t="shared" si="45"/>
        <v>○</v>
      </c>
      <c r="BI85" s="320" t="str">
        <f t="shared" si="45"/>
        <v>○</v>
      </c>
      <c r="BJ85" s="320" t="str">
        <f t="shared" si="45"/>
        <v>○</v>
      </c>
      <c r="BK85" s="320" t="str">
        <f t="shared" si="45"/>
        <v>○</v>
      </c>
      <c r="BL85" s="320" t="str">
        <f t="shared" si="45"/>
        <v>○</v>
      </c>
      <c r="BM85" s="320" t="str">
        <f t="shared" si="45"/>
        <v>○</v>
      </c>
      <c r="BN85" s="320" t="str">
        <f t="shared" si="45"/>
        <v>○</v>
      </c>
      <c r="BO85" s="320" t="str">
        <f t="shared" si="45"/>
        <v>○</v>
      </c>
      <c r="BP85" s="320" t="str">
        <f>BP138</f>
        <v>○</v>
      </c>
      <c r="BQ85" s="320" t="str">
        <f>BQ138</f>
        <v>○</v>
      </c>
      <c r="BR85" s="320" t="str">
        <f>BR138</f>
        <v>○</v>
      </c>
      <c r="BS85" s="320" t="str">
        <f>BS138</f>
        <v>○</v>
      </c>
      <c r="BT85" s="320" t="str">
        <f>BT138</f>
        <v>○</v>
      </c>
      <c r="BU85" s="1"/>
      <c r="BV85" s="1"/>
      <c r="BW85" s="1"/>
      <c r="CE85">
        <v>6</v>
      </c>
      <c r="CF85" s="179">
        <f t="shared" ca="1" si="39"/>
        <v>0</v>
      </c>
      <c r="CJ85">
        <v>6</v>
      </c>
      <c r="CK85" s="179">
        <f t="shared" ca="1" si="40"/>
        <v>0</v>
      </c>
      <c r="CP85">
        <v>6</v>
      </c>
      <c r="CQ85" s="179">
        <f t="shared" ca="1" si="41"/>
        <v>0</v>
      </c>
      <c r="CU85">
        <v>6</v>
      </c>
      <c r="CV85" s="179">
        <f t="shared" ca="1" si="42"/>
        <v>0</v>
      </c>
      <c r="CZ85">
        <v>6</v>
      </c>
      <c r="DA85" s="179">
        <f t="shared" ca="1" si="43"/>
        <v>0</v>
      </c>
    </row>
    <row r="86" spans="1:105" ht="31.5" customHeight="1">
      <c r="A86" s="428"/>
      <c r="B86" s="429"/>
      <c r="C86" s="370" t="str">
        <f>IF(C85="×","必須項目が抜けています。","OK")</f>
        <v>OK</v>
      </c>
      <c r="D86" s="370" t="str">
        <f t="shared" ref="D86:BO86" si="46">IF(D85="×","必須項目が抜けています。","OK")</f>
        <v>OK</v>
      </c>
      <c r="E86" s="370" t="str">
        <f t="shared" si="46"/>
        <v>OK</v>
      </c>
      <c r="F86" s="370" t="str">
        <f t="shared" si="46"/>
        <v>OK</v>
      </c>
      <c r="G86" s="370" t="str">
        <f t="shared" si="46"/>
        <v>OK</v>
      </c>
      <c r="H86" s="370" t="str">
        <f t="shared" si="46"/>
        <v>OK</v>
      </c>
      <c r="I86" s="370" t="str">
        <f t="shared" si="46"/>
        <v>OK</v>
      </c>
      <c r="J86" s="370" t="str">
        <f t="shared" si="46"/>
        <v>OK</v>
      </c>
      <c r="K86" s="370" t="str">
        <f t="shared" si="46"/>
        <v>OK</v>
      </c>
      <c r="L86" s="370" t="str">
        <f t="shared" si="46"/>
        <v>OK</v>
      </c>
      <c r="M86" s="370" t="str">
        <f t="shared" si="46"/>
        <v>OK</v>
      </c>
      <c r="N86" s="370" t="str">
        <f t="shared" si="46"/>
        <v>OK</v>
      </c>
      <c r="O86" s="370" t="str">
        <f t="shared" si="46"/>
        <v>OK</v>
      </c>
      <c r="P86" s="370" t="str">
        <f t="shared" si="46"/>
        <v>OK</v>
      </c>
      <c r="Q86" s="370" t="str">
        <f t="shared" si="46"/>
        <v>OK</v>
      </c>
      <c r="R86" s="370" t="str">
        <f t="shared" si="46"/>
        <v>OK</v>
      </c>
      <c r="S86" s="370" t="str">
        <f t="shared" si="46"/>
        <v>OK</v>
      </c>
      <c r="T86" s="370" t="str">
        <f t="shared" si="46"/>
        <v>OK</v>
      </c>
      <c r="U86" s="370" t="str">
        <f t="shared" si="46"/>
        <v>OK</v>
      </c>
      <c r="V86" s="370" t="str">
        <f t="shared" si="46"/>
        <v>OK</v>
      </c>
      <c r="W86" s="370" t="str">
        <f t="shared" si="46"/>
        <v>OK</v>
      </c>
      <c r="X86" s="370" t="str">
        <f t="shared" si="46"/>
        <v>OK</v>
      </c>
      <c r="Y86" s="370" t="str">
        <f t="shared" si="46"/>
        <v>OK</v>
      </c>
      <c r="Z86" s="370" t="str">
        <f t="shared" si="46"/>
        <v>OK</v>
      </c>
      <c r="AA86" s="370" t="str">
        <f t="shared" si="46"/>
        <v>OK</v>
      </c>
      <c r="AB86" s="370" t="str">
        <f t="shared" si="46"/>
        <v>OK</v>
      </c>
      <c r="AC86" s="370" t="str">
        <f t="shared" si="46"/>
        <v>OK</v>
      </c>
      <c r="AD86" s="370" t="str">
        <f t="shared" si="46"/>
        <v>OK</v>
      </c>
      <c r="AE86" s="370" t="str">
        <f t="shared" si="46"/>
        <v>OK</v>
      </c>
      <c r="AF86" s="370" t="str">
        <f t="shared" si="46"/>
        <v>OK</v>
      </c>
      <c r="AG86" s="370" t="str">
        <f t="shared" si="46"/>
        <v>OK</v>
      </c>
      <c r="AH86" s="370" t="str">
        <f t="shared" si="46"/>
        <v>OK</v>
      </c>
      <c r="AI86" s="370" t="str">
        <f t="shared" si="46"/>
        <v>OK</v>
      </c>
      <c r="AJ86" s="370" t="str">
        <f t="shared" si="46"/>
        <v>OK</v>
      </c>
      <c r="AK86" s="370" t="str">
        <f t="shared" si="46"/>
        <v>OK</v>
      </c>
      <c r="AL86" s="370" t="str">
        <f t="shared" si="46"/>
        <v>OK</v>
      </c>
      <c r="AM86" s="370" t="str">
        <f t="shared" si="46"/>
        <v>OK</v>
      </c>
      <c r="AN86" s="370" t="str">
        <f t="shared" si="46"/>
        <v>OK</v>
      </c>
      <c r="AO86" s="370" t="str">
        <f t="shared" si="46"/>
        <v>OK</v>
      </c>
      <c r="AP86" s="370" t="str">
        <f t="shared" si="46"/>
        <v>OK</v>
      </c>
      <c r="AQ86" s="370" t="str">
        <f t="shared" si="46"/>
        <v>OK</v>
      </c>
      <c r="AR86" s="370" t="str">
        <f t="shared" si="46"/>
        <v>OK</v>
      </c>
      <c r="AS86" s="370" t="str">
        <f t="shared" si="46"/>
        <v>OK</v>
      </c>
      <c r="AT86" s="370" t="str">
        <f t="shared" si="46"/>
        <v>OK</v>
      </c>
      <c r="AU86" s="370" t="str">
        <f t="shared" si="46"/>
        <v>OK</v>
      </c>
      <c r="AV86" s="370" t="str">
        <f t="shared" si="46"/>
        <v>OK</v>
      </c>
      <c r="AW86" s="370" t="str">
        <f t="shared" si="46"/>
        <v>OK</v>
      </c>
      <c r="AX86" s="370" t="str">
        <f t="shared" si="46"/>
        <v>OK</v>
      </c>
      <c r="AY86" s="370" t="str">
        <f t="shared" si="46"/>
        <v>OK</v>
      </c>
      <c r="AZ86" s="370" t="str">
        <f t="shared" si="46"/>
        <v>OK</v>
      </c>
      <c r="BA86" s="370" t="str">
        <f t="shared" si="46"/>
        <v>OK</v>
      </c>
      <c r="BB86" s="370" t="str">
        <f t="shared" si="46"/>
        <v>OK</v>
      </c>
      <c r="BC86" s="370" t="str">
        <f t="shared" si="46"/>
        <v>OK</v>
      </c>
      <c r="BD86" s="370" t="str">
        <f t="shared" si="46"/>
        <v>OK</v>
      </c>
      <c r="BE86" s="370" t="str">
        <f t="shared" si="46"/>
        <v>OK</v>
      </c>
      <c r="BF86" s="370" t="str">
        <f t="shared" si="46"/>
        <v>OK</v>
      </c>
      <c r="BG86" s="370" t="str">
        <f t="shared" si="46"/>
        <v>OK</v>
      </c>
      <c r="BH86" s="370" t="str">
        <f t="shared" si="46"/>
        <v>OK</v>
      </c>
      <c r="BI86" s="370" t="str">
        <f t="shared" si="46"/>
        <v>OK</v>
      </c>
      <c r="BJ86" s="370" t="str">
        <f t="shared" si="46"/>
        <v>OK</v>
      </c>
      <c r="BK86" s="370" t="str">
        <f t="shared" si="46"/>
        <v>OK</v>
      </c>
      <c r="BL86" s="370" t="str">
        <f t="shared" si="46"/>
        <v>OK</v>
      </c>
      <c r="BM86" s="370" t="str">
        <f t="shared" si="46"/>
        <v>OK</v>
      </c>
      <c r="BN86" s="370" t="str">
        <f t="shared" si="46"/>
        <v>OK</v>
      </c>
      <c r="BO86" s="370" t="str">
        <f t="shared" si="46"/>
        <v>OK</v>
      </c>
      <c r="BP86" s="370" t="str">
        <f>IF(BP85="×","必須項目が抜けています。","OK")</f>
        <v>OK</v>
      </c>
      <c r="BQ86" s="370" t="str">
        <f>IF(BQ85="×","必須項目が抜けています。","OK")</f>
        <v>OK</v>
      </c>
      <c r="BR86" s="370" t="str">
        <f>IF(BR85="×","必須項目が抜けています。","OK")</f>
        <v>OK</v>
      </c>
      <c r="BS86" s="370" t="str">
        <f>IF(BS85="×","必須項目が抜けています。","OK")</f>
        <v>OK</v>
      </c>
      <c r="BT86" s="370" t="str">
        <f>IF(BT85="×","必須項目が抜けています。","OK")</f>
        <v>OK</v>
      </c>
      <c r="BU86" s="1"/>
      <c r="BV86" s="1"/>
      <c r="BW86" s="1"/>
      <c r="CE86">
        <v>7</v>
      </c>
      <c r="CF86" s="179">
        <f t="shared" ca="1" si="39"/>
        <v>0</v>
      </c>
      <c r="CJ86">
        <v>7</v>
      </c>
      <c r="CK86" s="179">
        <f t="shared" ca="1" si="40"/>
        <v>0</v>
      </c>
      <c r="CP86">
        <v>7</v>
      </c>
      <c r="CQ86" s="179">
        <f t="shared" ca="1" si="41"/>
        <v>0</v>
      </c>
      <c r="CU86">
        <v>7</v>
      </c>
      <c r="CV86" s="179">
        <f t="shared" ca="1" si="42"/>
        <v>0</v>
      </c>
      <c r="CZ86">
        <v>7</v>
      </c>
      <c r="DA86" s="179">
        <f t="shared" ca="1" si="43"/>
        <v>0</v>
      </c>
    </row>
    <row r="87" spans="1:105">
      <c r="A87" s="393"/>
      <c r="B87" s="158"/>
      <c r="C87" s="158"/>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
      <c r="BV87" s="1"/>
      <c r="BW87" s="1"/>
      <c r="CE87">
        <v>8</v>
      </c>
      <c r="CF87" s="179">
        <f t="shared" ca="1" si="39"/>
        <v>0</v>
      </c>
      <c r="CJ87">
        <v>8</v>
      </c>
      <c r="CK87" s="179">
        <f t="shared" ca="1" si="40"/>
        <v>0</v>
      </c>
      <c r="CP87">
        <v>8</v>
      </c>
      <c r="CQ87" s="179">
        <f t="shared" ca="1" si="41"/>
        <v>0</v>
      </c>
      <c r="CU87">
        <v>8</v>
      </c>
      <c r="CV87" s="179">
        <f t="shared" ca="1" si="42"/>
        <v>0</v>
      </c>
      <c r="CZ87">
        <v>8</v>
      </c>
      <c r="DA87" s="179">
        <f t="shared" ca="1" si="43"/>
        <v>0</v>
      </c>
    </row>
    <row r="88" spans="1:105">
      <c r="BW88" s="1"/>
      <c r="CE88">
        <v>9</v>
      </c>
      <c r="CF88" s="179">
        <f t="shared" ca="1" si="39"/>
        <v>0</v>
      </c>
      <c r="CJ88">
        <v>9</v>
      </c>
      <c r="CK88" s="179">
        <f t="shared" ca="1" si="40"/>
        <v>0</v>
      </c>
      <c r="CP88">
        <v>9</v>
      </c>
      <c r="CQ88" s="179">
        <f t="shared" ca="1" si="41"/>
        <v>0</v>
      </c>
      <c r="CU88">
        <v>9</v>
      </c>
      <c r="CV88" s="179">
        <f t="shared" ca="1" si="42"/>
        <v>0</v>
      </c>
      <c r="CZ88">
        <v>9</v>
      </c>
      <c r="DA88" s="179">
        <f t="shared" ca="1" si="43"/>
        <v>0</v>
      </c>
    </row>
    <row r="89" spans="1:105">
      <c r="BW89" s="1"/>
      <c r="CE89">
        <v>10</v>
      </c>
      <c r="CF89" s="179">
        <f t="shared" ca="1" si="39"/>
        <v>0</v>
      </c>
      <c r="CJ89">
        <v>10</v>
      </c>
      <c r="CK89" s="179">
        <f t="shared" ca="1" si="40"/>
        <v>0</v>
      </c>
      <c r="CP89">
        <v>10</v>
      </c>
      <c r="CQ89" s="179">
        <f t="shared" ca="1" si="41"/>
        <v>0</v>
      </c>
      <c r="CU89">
        <v>10</v>
      </c>
      <c r="CV89" s="179">
        <f t="shared" ca="1" si="42"/>
        <v>0</v>
      </c>
      <c r="CZ89">
        <v>10</v>
      </c>
      <c r="DA89" s="179">
        <f t="shared" ca="1" si="43"/>
        <v>0</v>
      </c>
    </row>
    <row r="90" spans="1:105">
      <c r="BW90" s="1"/>
      <c r="BX90" s="403"/>
      <c r="BY90" s="427"/>
      <c r="BZ90" s="403"/>
      <c r="CA90" s="402"/>
      <c r="CB90" s="403"/>
      <c r="CC90" s="402"/>
      <c r="CE90">
        <v>11</v>
      </c>
      <c r="CF90" s="179">
        <f t="shared" ca="1" si="39"/>
        <v>0</v>
      </c>
      <c r="CJ90">
        <v>11</v>
      </c>
      <c r="CK90" s="179">
        <f t="shared" ca="1" si="40"/>
        <v>0</v>
      </c>
      <c r="CP90">
        <v>11</v>
      </c>
      <c r="CQ90" s="179">
        <f t="shared" ca="1" si="41"/>
        <v>0</v>
      </c>
      <c r="CU90">
        <v>11</v>
      </c>
      <c r="CV90" s="179">
        <f t="shared" ca="1" si="42"/>
        <v>0</v>
      </c>
      <c r="CZ90">
        <v>11</v>
      </c>
      <c r="DA90" s="179">
        <f t="shared" ca="1" si="43"/>
        <v>0</v>
      </c>
    </row>
    <row r="91" spans="1:105">
      <c r="BW91" s="1"/>
      <c r="CE91">
        <v>12</v>
      </c>
      <c r="CF91" s="179">
        <f t="shared" ca="1" si="39"/>
        <v>0</v>
      </c>
      <c r="CJ91">
        <v>12</v>
      </c>
      <c r="CK91" s="179">
        <f t="shared" ca="1" si="40"/>
        <v>0</v>
      </c>
      <c r="CP91">
        <v>12</v>
      </c>
      <c r="CQ91" s="179">
        <f t="shared" ca="1" si="41"/>
        <v>0</v>
      </c>
      <c r="CU91">
        <v>12</v>
      </c>
      <c r="CV91" s="179">
        <f t="shared" ca="1" si="42"/>
        <v>0</v>
      </c>
      <c r="CZ91">
        <v>12</v>
      </c>
      <c r="DA91" s="179">
        <f t="shared" ca="1" si="43"/>
        <v>0</v>
      </c>
    </row>
    <row r="92" spans="1:105" hidden="1" outlineLevel="1">
      <c r="B92" s="338" t="s">
        <v>877</v>
      </c>
      <c r="BW92" s="1"/>
      <c r="CE92">
        <v>13</v>
      </c>
      <c r="CF92" s="179">
        <f t="shared" ca="1" si="39"/>
        <v>0</v>
      </c>
      <c r="CJ92">
        <v>13</v>
      </c>
      <c r="CK92" s="179">
        <f t="shared" ca="1" si="40"/>
        <v>0</v>
      </c>
      <c r="CP92">
        <v>13</v>
      </c>
      <c r="CQ92" s="179">
        <f t="shared" ca="1" si="41"/>
        <v>0</v>
      </c>
      <c r="CU92">
        <v>13</v>
      </c>
      <c r="CV92" s="179">
        <f t="shared" ca="1" si="42"/>
        <v>0</v>
      </c>
      <c r="CZ92">
        <v>13</v>
      </c>
      <c r="DA92" s="179">
        <f t="shared" ca="1" si="43"/>
        <v>0</v>
      </c>
    </row>
    <row r="93" spans="1:105" hidden="1" outlineLevel="1">
      <c r="A93" s="435" t="s">
        <v>137</v>
      </c>
      <c r="B93" s="338" t="s">
        <v>55</v>
      </c>
      <c r="C93" s="338">
        <f t="shared" ref="C93:BN94" si="47">IF(C9="",0,1)</f>
        <v>0</v>
      </c>
      <c r="D93" s="338">
        <f t="shared" si="47"/>
        <v>0</v>
      </c>
      <c r="E93" s="338">
        <f t="shared" si="47"/>
        <v>0</v>
      </c>
      <c r="F93" s="338">
        <f t="shared" si="47"/>
        <v>0</v>
      </c>
      <c r="G93" s="338">
        <f t="shared" si="47"/>
        <v>0</v>
      </c>
      <c r="H93" s="338">
        <f t="shared" si="47"/>
        <v>0</v>
      </c>
      <c r="I93" s="338">
        <f t="shared" si="47"/>
        <v>0</v>
      </c>
      <c r="J93" s="338">
        <f t="shared" si="47"/>
        <v>0</v>
      </c>
      <c r="K93" s="338">
        <f t="shared" si="47"/>
        <v>0</v>
      </c>
      <c r="L93" s="338">
        <f t="shared" si="47"/>
        <v>0</v>
      </c>
      <c r="M93" s="338">
        <f t="shared" si="47"/>
        <v>0</v>
      </c>
      <c r="N93" s="338">
        <f t="shared" si="47"/>
        <v>0</v>
      </c>
      <c r="O93" s="338">
        <f t="shared" si="47"/>
        <v>0</v>
      </c>
      <c r="P93" s="338">
        <f t="shared" si="47"/>
        <v>0</v>
      </c>
      <c r="Q93" s="338">
        <f t="shared" si="47"/>
        <v>0</v>
      </c>
      <c r="R93" s="338">
        <f t="shared" si="47"/>
        <v>0</v>
      </c>
      <c r="S93" s="338">
        <f t="shared" si="47"/>
        <v>0</v>
      </c>
      <c r="T93" s="338">
        <f t="shared" si="47"/>
        <v>0</v>
      </c>
      <c r="U93" s="338">
        <f t="shared" si="47"/>
        <v>0</v>
      </c>
      <c r="V93" s="338">
        <f t="shared" si="47"/>
        <v>0</v>
      </c>
      <c r="W93" s="338">
        <f t="shared" si="47"/>
        <v>0</v>
      </c>
      <c r="X93" s="338">
        <f t="shared" si="47"/>
        <v>0</v>
      </c>
      <c r="Y93" s="338">
        <f t="shared" si="47"/>
        <v>0</v>
      </c>
      <c r="Z93" s="338">
        <f t="shared" si="47"/>
        <v>0</v>
      </c>
      <c r="AA93" s="338">
        <f t="shared" si="47"/>
        <v>0</v>
      </c>
      <c r="AB93" s="338">
        <f t="shared" si="47"/>
        <v>0</v>
      </c>
      <c r="AC93" s="338">
        <f t="shared" si="47"/>
        <v>0</v>
      </c>
      <c r="AD93" s="338">
        <f t="shared" si="47"/>
        <v>0</v>
      </c>
      <c r="AE93" s="338">
        <f t="shared" si="47"/>
        <v>0</v>
      </c>
      <c r="AF93" s="338">
        <f t="shared" si="47"/>
        <v>0</v>
      </c>
      <c r="AG93" s="338">
        <f t="shared" si="47"/>
        <v>0</v>
      </c>
      <c r="AH93" s="338">
        <f t="shared" si="47"/>
        <v>0</v>
      </c>
      <c r="AI93" s="338">
        <f t="shared" si="47"/>
        <v>0</v>
      </c>
      <c r="AJ93" s="338">
        <f t="shared" si="47"/>
        <v>0</v>
      </c>
      <c r="AK93" s="338">
        <f t="shared" si="47"/>
        <v>0</v>
      </c>
      <c r="AL93" s="338">
        <f t="shared" si="47"/>
        <v>0</v>
      </c>
      <c r="AM93" s="338">
        <f t="shared" si="47"/>
        <v>0</v>
      </c>
      <c r="AN93" s="338">
        <f t="shared" si="47"/>
        <v>0</v>
      </c>
      <c r="AO93" s="338">
        <f t="shared" si="47"/>
        <v>0</v>
      </c>
      <c r="AP93" s="338">
        <f t="shared" si="47"/>
        <v>0</v>
      </c>
      <c r="AQ93" s="338">
        <f t="shared" si="47"/>
        <v>0</v>
      </c>
      <c r="AR93" s="338">
        <f t="shared" si="47"/>
        <v>0</v>
      </c>
      <c r="AS93" s="338">
        <f t="shared" si="47"/>
        <v>0</v>
      </c>
      <c r="AT93" s="338">
        <f t="shared" si="47"/>
        <v>0</v>
      </c>
      <c r="AU93" s="338">
        <f t="shared" si="47"/>
        <v>0</v>
      </c>
      <c r="AV93" s="338">
        <f t="shared" si="47"/>
        <v>0</v>
      </c>
      <c r="AW93" s="338">
        <f t="shared" si="47"/>
        <v>0</v>
      </c>
      <c r="AX93" s="338">
        <f t="shared" si="47"/>
        <v>0</v>
      </c>
      <c r="AY93" s="338">
        <f t="shared" si="47"/>
        <v>0</v>
      </c>
      <c r="AZ93" s="338">
        <f t="shared" si="47"/>
        <v>0</v>
      </c>
      <c r="BA93" s="338">
        <f t="shared" si="47"/>
        <v>0</v>
      </c>
      <c r="BB93" s="338">
        <f t="shared" si="47"/>
        <v>0</v>
      </c>
      <c r="BC93" s="338">
        <f t="shared" si="47"/>
        <v>0</v>
      </c>
      <c r="BD93" s="338">
        <f t="shared" si="47"/>
        <v>0</v>
      </c>
      <c r="BE93" s="338">
        <f t="shared" si="47"/>
        <v>0</v>
      </c>
      <c r="BF93" s="338">
        <f t="shared" si="47"/>
        <v>0</v>
      </c>
      <c r="BG93" s="338">
        <f t="shared" si="47"/>
        <v>0</v>
      </c>
      <c r="BH93" s="338">
        <f t="shared" si="47"/>
        <v>0</v>
      </c>
      <c r="BI93" s="338">
        <f t="shared" si="47"/>
        <v>0</v>
      </c>
      <c r="BJ93" s="338">
        <f t="shared" si="47"/>
        <v>0</v>
      </c>
      <c r="BK93" s="338">
        <f t="shared" si="47"/>
        <v>0</v>
      </c>
      <c r="BL93" s="338">
        <f t="shared" si="47"/>
        <v>0</v>
      </c>
      <c r="BM93" s="338">
        <f t="shared" si="47"/>
        <v>0</v>
      </c>
      <c r="BN93" s="338">
        <f t="shared" si="47"/>
        <v>0</v>
      </c>
      <c r="BO93" s="338">
        <f t="shared" ref="BO93:BT94" si="48">IF(BO9="",0,1)</f>
        <v>0</v>
      </c>
      <c r="BP93" s="338">
        <f t="shared" si="48"/>
        <v>0</v>
      </c>
      <c r="BQ93" s="338">
        <f t="shared" si="48"/>
        <v>0</v>
      </c>
      <c r="BR93" s="338">
        <f t="shared" si="48"/>
        <v>0</v>
      </c>
      <c r="BS93" s="338">
        <f t="shared" si="48"/>
        <v>0</v>
      </c>
      <c r="BT93" s="338">
        <f t="shared" si="48"/>
        <v>0</v>
      </c>
      <c r="BW93" s="1"/>
      <c r="CE93">
        <v>14</v>
      </c>
      <c r="CF93" s="179">
        <f t="shared" ca="1" si="39"/>
        <v>0</v>
      </c>
      <c r="CJ93">
        <v>14</v>
      </c>
      <c r="CK93" s="179">
        <f t="shared" ca="1" si="40"/>
        <v>0</v>
      </c>
      <c r="CP93">
        <v>14</v>
      </c>
      <c r="CQ93" s="179">
        <f t="shared" ca="1" si="41"/>
        <v>0</v>
      </c>
      <c r="CU93">
        <v>14</v>
      </c>
      <c r="CV93" s="179">
        <f t="shared" ca="1" si="42"/>
        <v>0</v>
      </c>
      <c r="CZ93">
        <v>14</v>
      </c>
      <c r="DA93" s="179">
        <f t="shared" ca="1" si="43"/>
        <v>0</v>
      </c>
    </row>
    <row r="94" spans="1:105" hidden="1" outlineLevel="1">
      <c r="A94" s="435"/>
      <c r="B94" s="387" t="s">
        <v>876</v>
      </c>
      <c r="C94" s="338">
        <f t="shared" si="47"/>
        <v>0</v>
      </c>
      <c r="D94" s="338">
        <f t="shared" si="47"/>
        <v>0</v>
      </c>
      <c r="E94" s="338">
        <f t="shared" si="47"/>
        <v>0</v>
      </c>
      <c r="F94" s="338">
        <f t="shared" si="47"/>
        <v>0</v>
      </c>
      <c r="G94" s="338">
        <f t="shared" si="47"/>
        <v>0</v>
      </c>
      <c r="H94" s="338">
        <f t="shared" si="47"/>
        <v>0</v>
      </c>
      <c r="I94" s="338">
        <f t="shared" si="47"/>
        <v>0</v>
      </c>
      <c r="J94" s="338">
        <f t="shared" si="47"/>
        <v>0</v>
      </c>
      <c r="K94" s="338">
        <f t="shared" si="47"/>
        <v>0</v>
      </c>
      <c r="L94" s="338">
        <f t="shared" si="47"/>
        <v>0</v>
      </c>
      <c r="M94" s="338">
        <f t="shared" si="47"/>
        <v>0</v>
      </c>
      <c r="N94" s="338">
        <f t="shared" si="47"/>
        <v>0</v>
      </c>
      <c r="O94" s="338">
        <f t="shared" si="47"/>
        <v>0</v>
      </c>
      <c r="P94" s="338">
        <f t="shared" si="47"/>
        <v>0</v>
      </c>
      <c r="Q94" s="338">
        <f t="shared" si="47"/>
        <v>0</v>
      </c>
      <c r="R94" s="338">
        <f t="shared" si="47"/>
        <v>0</v>
      </c>
      <c r="S94" s="338">
        <f t="shared" si="47"/>
        <v>0</v>
      </c>
      <c r="T94" s="338">
        <f t="shared" si="47"/>
        <v>0</v>
      </c>
      <c r="U94" s="338">
        <f t="shared" si="47"/>
        <v>0</v>
      </c>
      <c r="V94" s="338">
        <f t="shared" si="47"/>
        <v>0</v>
      </c>
      <c r="W94" s="338">
        <f t="shared" si="47"/>
        <v>0</v>
      </c>
      <c r="X94" s="338">
        <f t="shared" si="47"/>
        <v>0</v>
      </c>
      <c r="Y94" s="338">
        <f t="shared" si="47"/>
        <v>0</v>
      </c>
      <c r="Z94" s="338">
        <f t="shared" si="47"/>
        <v>0</v>
      </c>
      <c r="AA94" s="338">
        <f t="shared" si="47"/>
        <v>0</v>
      </c>
      <c r="AB94" s="338">
        <f t="shared" si="47"/>
        <v>0</v>
      </c>
      <c r="AC94" s="338">
        <f t="shared" si="47"/>
        <v>0</v>
      </c>
      <c r="AD94" s="338">
        <f t="shared" si="47"/>
        <v>0</v>
      </c>
      <c r="AE94" s="338">
        <f t="shared" si="47"/>
        <v>0</v>
      </c>
      <c r="AF94" s="338">
        <f t="shared" si="47"/>
        <v>0</v>
      </c>
      <c r="AG94" s="338">
        <f t="shared" si="47"/>
        <v>0</v>
      </c>
      <c r="AH94" s="338">
        <f t="shared" si="47"/>
        <v>0</v>
      </c>
      <c r="AI94" s="338">
        <f t="shared" si="47"/>
        <v>0</v>
      </c>
      <c r="AJ94" s="338">
        <f t="shared" si="47"/>
        <v>0</v>
      </c>
      <c r="AK94" s="338">
        <f t="shared" si="47"/>
        <v>0</v>
      </c>
      <c r="AL94" s="338">
        <f t="shared" si="47"/>
        <v>0</v>
      </c>
      <c r="AM94" s="338">
        <f t="shared" si="47"/>
        <v>0</v>
      </c>
      <c r="AN94" s="338">
        <f t="shared" si="47"/>
        <v>0</v>
      </c>
      <c r="AO94" s="338">
        <f t="shared" si="47"/>
        <v>0</v>
      </c>
      <c r="AP94" s="338">
        <f t="shared" si="47"/>
        <v>0</v>
      </c>
      <c r="AQ94" s="338">
        <f t="shared" si="47"/>
        <v>0</v>
      </c>
      <c r="AR94" s="338">
        <f t="shared" si="47"/>
        <v>0</v>
      </c>
      <c r="AS94" s="338">
        <f t="shared" si="47"/>
        <v>0</v>
      </c>
      <c r="AT94" s="338">
        <f t="shared" si="47"/>
        <v>0</v>
      </c>
      <c r="AU94" s="338">
        <f t="shared" si="47"/>
        <v>0</v>
      </c>
      <c r="AV94" s="338">
        <f t="shared" si="47"/>
        <v>0</v>
      </c>
      <c r="AW94" s="338">
        <f t="shared" si="47"/>
        <v>0</v>
      </c>
      <c r="AX94" s="338">
        <f t="shared" si="47"/>
        <v>0</v>
      </c>
      <c r="AY94" s="338">
        <f t="shared" si="47"/>
        <v>0</v>
      </c>
      <c r="AZ94" s="338">
        <f t="shared" si="47"/>
        <v>0</v>
      </c>
      <c r="BA94" s="338">
        <f t="shared" si="47"/>
        <v>0</v>
      </c>
      <c r="BB94" s="338">
        <f t="shared" si="47"/>
        <v>0</v>
      </c>
      <c r="BC94" s="338">
        <f t="shared" si="47"/>
        <v>0</v>
      </c>
      <c r="BD94" s="338">
        <f t="shared" si="47"/>
        <v>0</v>
      </c>
      <c r="BE94" s="338">
        <f t="shared" si="47"/>
        <v>0</v>
      </c>
      <c r="BF94" s="338">
        <f t="shared" si="47"/>
        <v>0</v>
      </c>
      <c r="BG94" s="338">
        <f t="shared" si="47"/>
        <v>0</v>
      </c>
      <c r="BH94" s="338">
        <f t="shared" si="47"/>
        <v>0</v>
      </c>
      <c r="BI94" s="338">
        <f t="shared" si="47"/>
        <v>0</v>
      </c>
      <c r="BJ94" s="338">
        <f t="shared" si="47"/>
        <v>0</v>
      </c>
      <c r="BK94" s="338">
        <f t="shared" si="47"/>
        <v>0</v>
      </c>
      <c r="BL94" s="338">
        <f t="shared" si="47"/>
        <v>0</v>
      </c>
      <c r="BM94" s="338">
        <f t="shared" si="47"/>
        <v>0</v>
      </c>
      <c r="BN94" s="338">
        <f t="shared" si="47"/>
        <v>0</v>
      </c>
      <c r="BO94" s="338">
        <f t="shared" si="48"/>
        <v>0</v>
      </c>
      <c r="BP94" s="338">
        <f t="shared" si="48"/>
        <v>0</v>
      </c>
      <c r="BQ94" s="338">
        <f t="shared" si="48"/>
        <v>0</v>
      </c>
      <c r="BR94" s="338">
        <f t="shared" si="48"/>
        <v>0</v>
      </c>
      <c r="BS94" s="338">
        <f t="shared" si="48"/>
        <v>0</v>
      </c>
      <c r="BT94" s="338">
        <f t="shared" si="48"/>
        <v>0</v>
      </c>
      <c r="BW94" s="1"/>
      <c r="CE94">
        <v>15</v>
      </c>
      <c r="CF94" s="179">
        <f t="shared" ca="1" si="39"/>
        <v>0</v>
      </c>
      <c r="CJ94">
        <v>15</v>
      </c>
      <c r="CK94" s="179">
        <f t="shared" ca="1" si="40"/>
        <v>0</v>
      </c>
      <c r="CP94">
        <v>15</v>
      </c>
      <c r="CQ94" s="179">
        <f t="shared" ca="1" si="41"/>
        <v>0</v>
      </c>
      <c r="CU94">
        <v>15</v>
      </c>
      <c r="CV94" s="179">
        <f t="shared" ca="1" si="42"/>
        <v>0</v>
      </c>
      <c r="CZ94">
        <v>15</v>
      </c>
      <c r="DA94" s="179">
        <f t="shared" ca="1" si="43"/>
        <v>0</v>
      </c>
    </row>
    <row r="95" spans="1:105" hidden="1" outlineLevel="1">
      <c r="A95" s="435"/>
      <c r="B95" s="338" t="s">
        <v>128</v>
      </c>
      <c r="C95" s="338">
        <f t="shared" ref="C95:BN95" si="49">IF(OR(C11="",C11="-"),0,1)</f>
        <v>0</v>
      </c>
      <c r="D95" s="338">
        <f t="shared" si="49"/>
        <v>0</v>
      </c>
      <c r="E95" s="338">
        <f t="shared" si="49"/>
        <v>0</v>
      </c>
      <c r="F95" s="338">
        <f t="shared" si="49"/>
        <v>0</v>
      </c>
      <c r="G95" s="338">
        <f t="shared" si="49"/>
        <v>0</v>
      </c>
      <c r="H95" s="338">
        <f t="shared" si="49"/>
        <v>0</v>
      </c>
      <c r="I95" s="338">
        <f t="shared" si="49"/>
        <v>0</v>
      </c>
      <c r="J95" s="338">
        <f t="shared" si="49"/>
        <v>0</v>
      </c>
      <c r="K95" s="338">
        <f t="shared" si="49"/>
        <v>0</v>
      </c>
      <c r="L95" s="338">
        <f t="shared" si="49"/>
        <v>0</v>
      </c>
      <c r="M95" s="338">
        <f t="shared" si="49"/>
        <v>0</v>
      </c>
      <c r="N95" s="338">
        <f t="shared" si="49"/>
        <v>0</v>
      </c>
      <c r="O95" s="338">
        <f t="shared" si="49"/>
        <v>0</v>
      </c>
      <c r="P95" s="338">
        <f t="shared" si="49"/>
        <v>0</v>
      </c>
      <c r="Q95" s="338">
        <f t="shared" si="49"/>
        <v>0</v>
      </c>
      <c r="R95" s="338">
        <f t="shared" si="49"/>
        <v>0</v>
      </c>
      <c r="S95" s="338">
        <f t="shared" si="49"/>
        <v>0</v>
      </c>
      <c r="T95" s="338">
        <f t="shared" si="49"/>
        <v>0</v>
      </c>
      <c r="U95" s="338">
        <f t="shared" si="49"/>
        <v>0</v>
      </c>
      <c r="V95" s="338">
        <f t="shared" si="49"/>
        <v>0</v>
      </c>
      <c r="W95" s="338">
        <f t="shared" si="49"/>
        <v>0</v>
      </c>
      <c r="X95" s="338">
        <f t="shared" si="49"/>
        <v>0</v>
      </c>
      <c r="Y95" s="338">
        <f t="shared" si="49"/>
        <v>0</v>
      </c>
      <c r="Z95" s="338">
        <f t="shared" si="49"/>
        <v>0</v>
      </c>
      <c r="AA95" s="338">
        <f t="shared" si="49"/>
        <v>0</v>
      </c>
      <c r="AB95" s="338">
        <f t="shared" si="49"/>
        <v>0</v>
      </c>
      <c r="AC95" s="338">
        <f t="shared" si="49"/>
        <v>0</v>
      </c>
      <c r="AD95" s="338">
        <f t="shared" si="49"/>
        <v>0</v>
      </c>
      <c r="AE95" s="338">
        <f t="shared" si="49"/>
        <v>0</v>
      </c>
      <c r="AF95" s="338">
        <f t="shared" si="49"/>
        <v>0</v>
      </c>
      <c r="AG95" s="338">
        <f t="shared" si="49"/>
        <v>0</v>
      </c>
      <c r="AH95" s="338">
        <f t="shared" si="49"/>
        <v>0</v>
      </c>
      <c r="AI95" s="338">
        <f t="shared" si="49"/>
        <v>0</v>
      </c>
      <c r="AJ95" s="338">
        <f t="shared" si="49"/>
        <v>0</v>
      </c>
      <c r="AK95" s="338">
        <f t="shared" si="49"/>
        <v>0</v>
      </c>
      <c r="AL95" s="338">
        <f t="shared" si="49"/>
        <v>0</v>
      </c>
      <c r="AM95" s="338">
        <f t="shared" si="49"/>
        <v>0</v>
      </c>
      <c r="AN95" s="338">
        <f t="shared" si="49"/>
        <v>0</v>
      </c>
      <c r="AO95" s="338">
        <f t="shared" si="49"/>
        <v>0</v>
      </c>
      <c r="AP95" s="338">
        <f t="shared" si="49"/>
        <v>0</v>
      </c>
      <c r="AQ95" s="338">
        <f t="shared" si="49"/>
        <v>0</v>
      </c>
      <c r="AR95" s="338">
        <f t="shared" si="49"/>
        <v>0</v>
      </c>
      <c r="AS95" s="338">
        <f t="shared" si="49"/>
        <v>0</v>
      </c>
      <c r="AT95" s="338">
        <f t="shared" si="49"/>
        <v>0</v>
      </c>
      <c r="AU95" s="338">
        <f t="shared" si="49"/>
        <v>0</v>
      </c>
      <c r="AV95" s="338">
        <f t="shared" si="49"/>
        <v>0</v>
      </c>
      <c r="AW95" s="338">
        <f t="shared" si="49"/>
        <v>0</v>
      </c>
      <c r="AX95" s="338">
        <f t="shared" si="49"/>
        <v>0</v>
      </c>
      <c r="AY95" s="338">
        <f t="shared" si="49"/>
        <v>0</v>
      </c>
      <c r="AZ95" s="338">
        <f t="shared" si="49"/>
        <v>0</v>
      </c>
      <c r="BA95" s="338">
        <f t="shared" si="49"/>
        <v>0</v>
      </c>
      <c r="BB95" s="338">
        <f t="shared" si="49"/>
        <v>0</v>
      </c>
      <c r="BC95" s="338">
        <f t="shared" si="49"/>
        <v>0</v>
      </c>
      <c r="BD95" s="338">
        <f t="shared" si="49"/>
        <v>0</v>
      </c>
      <c r="BE95" s="338">
        <f t="shared" si="49"/>
        <v>0</v>
      </c>
      <c r="BF95" s="338">
        <f t="shared" si="49"/>
        <v>0</v>
      </c>
      <c r="BG95" s="338">
        <f t="shared" si="49"/>
        <v>0</v>
      </c>
      <c r="BH95" s="338">
        <f t="shared" si="49"/>
        <v>0</v>
      </c>
      <c r="BI95" s="338">
        <f t="shared" si="49"/>
        <v>0</v>
      </c>
      <c r="BJ95" s="338">
        <f t="shared" si="49"/>
        <v>0</v>
      </c>
      <c r="BK95" s="338">
        <f t="shared" si="49"/>
        <v>0</v>
      </c>
      <c r="BL95" s="338">
        <f t="shared" si="49"/>
        <v>0</v>
      </c>
      <c r="BM95" s="338">
        <f t="shared" si="49"/>
        <v>0</v>
      </c>
      <c r="BN95" s="338">
        <f t="shared" si="49"/>
        <v>0</v>
      </c>
      <c r="BO95" s="338">
        <f t="shared" ref="BO95:BT95" si="50">IF(OR(BO11="",BO11="-"),0,1)</f>
        <v>0</v>
      </c>
      <c r="BP95" s="338">
        <f t="shared" si="50"/>
        <v>0</v>
      </c>
      <c r="BQ95" s="338">
        <f t="shared" si="50"/>
        <v>0</v>
      </c>
      <c r="BR95" s="338">
        <f t="shared" si="50"/>
        <v>0</v>
      </c>
      <c r="BS95" s="338">
        <f t="shared" si="50"/>
        <v>0</v>
      </c>
      <c r="BT95" s="338">
        <f t="shared" si="50"/>
        <v>0</v>
      </c>
      <c r="BW95" s="1"/>
      <c r="CE95">
        <v>16</v>
      </c>
      <c r="CF95" s="179">
        <f t="shared" ca="1" si="39"/>
        <v>0</v>
      </c>
      <c r="CJ95">
        <v>16</v>
      </c>
      <c r="CK95" s="179">
        <f t="shared" ca="1" si="40"/>
        <v>0</v>
      </c>
      <c r="CP95">
        <v>16</v>
      </c>
      <c r="CQ95" s="179">
        <f t="shared" ca="1" si="41"/>
        <v>0</v>
      </c>
      <c r="CU95">
        <v>16</v>
      </c>
      <c r="CV95" s="179">
        <f t="shared" ca="1" si="42"/>
        <v>0</v>
      </c>
      <c r="CZ95">
        <v>16</v>
      </c>
      <c r="DA95" s="179">
        <f t="shared" ca="1" si="43"/>
        <v>0</v>
      </c>
    </row>
    <row r="96" spans="1:105" hidden="1" outlineLevel="1">
      <c r="A96" s="435"/>
      <c r="B96" s="435" t="s">
        <v>144</v>
      </c>
      <c r="C96" s="338">
        <f t="shared" ref="C96:BN96" si="51">IF(C12="",0,1)</f>
        <v>0</v>
      </c>
      <c r="D96" s="338">
        <f t="shared" si="51"/>
        <v>0</v>
      </c>
      <c r="E96" s="338">
        <f t="shared" si="51"/>
        <v>0</v>
      </c>
      <c r="F96" s="338">
        <f t="shared" si="51"/>
        <v>0</v>
      </c>
      <c r="G96" s="338">
        <f t="shared" si="51"/>
        <v>0</v>
      </c>
      <c r="H96" s="338">
        <f t="shared" si="51"/>
        <v>0</v>
      </c>
      <c r="I96" s="338">
        <f t="shared" si="51"/>
        <v>0</v>
      </c>
      <c r="J96" s="338">
        <f t="shared" si="51"/>
        <v>0</v>
      </c>
      <c r="K96" s="338">
        <f t="shared" si="51"/>
        <v>0</v>
      </c>
      <c r="L96" s="338">
        <f t="shared" si="51"/>
        <v>0</v>
      </c>
      <c r="M96" s="338">
        <f t="shared" si="51"/>
        <v>0</v>
      </c>
      <c r="N96" s="338">
        <f t="shared" si="51"/>
        <v>0</v>
      </c>
      <c r="O96" s="338">
        <f t="shared" si="51"/>
        <v>0</v>
      </c>
      <c r="P96" s="338">
        <f t="shared" si="51"/>
        <v>0</v>
      </c>
      <c r="Q96" s="338">
        <f t="shared" si="51"/>
        <v>0</v>
      </c>
      <c r="R96" s="338">
        <f t="shared" si="51"/>
        <v>0</v>
      </c>
      <c r="S96" s="338">
        <f t="shared" si="51"/>
        <v>0</v>
      </c>
      <c r="T96" s="338">
        <f t="shared" si="51"/>
        <v>0</v>
      </c>
      <c r="U96" s="338">
        <f t="shared" si="51"/>
        <v>0</v>
      </c>
      <c r="V96" s="338">
        <f t="shared" si="51"/>
        <v>0</v>
      </c>
      <c r="W96" s="338">
        <f t="shared" si="51"/>
        <v>0</v>
      </c>
      <c r="X96" s="338">
        <f t="shared" si="51"/>
        <v>0</v>
      </c>
      <c r="Y96" s="338">
        <f t="shared" si="51"/>
        <v>0</v>
      </c>
      <c r="Z96" s="338">
        <f t="shared" si="51"/>
        <v>0</v>
      </c>
      <c r="AA96" s="338">
        <f t="shared" si="51"/>
        <v>0</v>
      </c>
      <c r="AB96" s="338">
        <f t="shared" si="51"/>
        <v>0</v>
      </c>
      <c r="AC96" s="338">
        <f t="shared" si="51"/>
        <v>0</v>
      </c>
      <c r="AD96" s="338">
        <f t="shared" si="51"/>
        <v>0</v>
      </c>
      <c r="AE96" s="338">
        <f t="shared" si="51"/>
        <v>0</v>
      </c>
      <c r="AF96" s="338">
        <f t="shared" si="51"/>
        <v>0</v>
      </c>
      <c r="AG96" s="338">
        <f t="shared" si="51"/>
        <v>0</v>
      </c>
      <c r="AH96" s="338">
        <f t="shared" si="51"/>
        <v>0</v>
      </c>
      <c r="AI96" s="338">
        <f t="shared" si="51"/>
        <v>0</v>
      </c>
      <c r="AJ96" s="338">
        <f t="shared" si="51"/>
        <v>0</v>
      </c>
      <c r="AK96" s="338">
        <f t="shared" si="51"/>
        <v>0</v>
      </c>
      <c r="AL96" s="338">
        <f t="shared" si="51"/>
        <v>0</v>
      </c>
      <c r="AM96" s="338">
        <f t="shared" si="51"/>
        <v>0</v>
      </c>
      <c r="AN96" s="338">
        <f t="shared" si="51"/>
        <v>0</v>
      </c>
      <c r="AO96" s="338">
        <f t="shared" si="51"/>
        <v>0</v>
      </c>
      <c r="AP96" s="338">
        <f t="shared" si="51"/>
        <v>0</v>
      </c>
      <c r="AQ96" s="338">
        <f t="shared" si="51"/>
        <v>0</v>
      </c>
      <c r="AR96" s="338">
        <f t="shared" si="51"/>
        <v>0</v>
      </c>
      <c r="AS96" s="338">
        <f t="shared" si="51"/>
        <v>0</v>
      </c>
      <c r="AT96" s="338">
        <f t="shared" si="51"/>
        <v>0</v>
      </c>
      <c r="AU96" s="338">
        <f t="shared" si="51"/>
        <v>0</v>
      </c>
      <c r="AV96" s="338">
        <f t="shared" si="51"/>
        <v>0</v>
      </c>
      <c r="AW96" s="338">
        <f t="shared" si="51"/>
        <v>0</v>
      </c>
      <c r="AX96" s="338">
        <f t="shared" si="51"/>
        <v>0</v>
      </c>
      <c r="AY96" s="338">
        <f t="shared" si="51"/>
        <v>0</v>
      </c>
      <c r="AZ96" s="338">
        <f t="shared" si="51"/>
        <v>0</v>
      </c>
      <c r="BA96" s="338">
        <f t="shared" si="51"/>
        <v>0</v>
      </c>
      <c r="BB96" s="338">
        <f t="shared" si="51"/>
        <v>0</v>
      </c>
      <c r="BC96" s="338">
        <f t="shared" si="51"/>
        <v>0</v>
      </c>
      <c r="BD96" s="338">
        <f t="shared" si="51"/>
        <v>0</v>
      </c>
      <c r="BE96" s="338">
        <f t="shared" si="51"/>
        <v>0</v>
      </c>
      <c r="BF96" s="338">
        <f t="shared" si="51"/>
        <v>0</v>
      </c>
      <c r="BG96" s="338">
        <f t="shared" si="51"/>
        <v>0</v>
      </c>
      <c r="BH96" s="338">
        <f t="shared" si="51"/>
        <v>0</v>
      </c>
      <c r="BI96" s="338">
        <f t="shared" si="51"/>
        <v>0</v>
      </c>
      <c r="BJ96" s="338">
        <f t="shared" si="51"/>
        <v>0</v>
      </c>
      <c r="BK96" s="338">
        <f t="shared" si="51"/>
        <v>0</v>
      </c>
      <c r="BL96" s="338">
        <f t="shared" si="51"/>
        <v>0</v>
      </c>
      <c r="BM96" s="338">
        <f t="shared" si="51"/>
        <v>0</v>
      </c>
      <c r="BN96" s="338">
        <f t="shared" si="51"/>
        <v>0</v>
      </c>
      <c r="BO96" s="338">
        <f t="shared" ref="BO96:BT96" si="52">IF(BO12="",0,1)</f>
        <v>0</v>
      </c>
      <c r="BP96" s="338">
        <f t="shared" si="52"/>
        <v>0</v>
      </c>
      <c r="BQ96" s="338">
        <f t="shared" si="52"/>
        <v>0</v>
      </c>
      <c r="BR96" s="338">
        <f t="shared" si="52"/>
        <v>0</v>
      </c>
      <c r="BS96" s="338">
        <f t="shared" si="52"/>
        <v>0</v>
      </c>
      <c r="BT96" s="338">
        <f t="shared" si="52"/>
        <v>0</v>
      </c>
      <c r="BW96" s="1"/>
      <c r="CE96">
        <v>17</v>
      </c>
      <c r="CF96" s="179">
        <f t="shared" ca="1" si="39"/>
        <v>0</v>
      </c>
      <c r="CJ96">
        <v>17</v>
      </c>
      <c r="CK96" s="179">
        <f t="shared" ca="1" si="40"/>
        <v>0</v>
      </c>
      <c r="CP96">
        <v>17</v>
      </c>
      <c r="CQ96" s="179">
        <f t="shared" ca="1" si="41"/>
        <v>0</v>
      </c>
      <c r="CU96">
        <v>17</v>
      </c>
      <c r="CV96" s="179">
        <f t="shared" ca="1" si="42"/>
        <v>0</v>
      </c>
      <c r="CZ96">
        <v>17</v>
      </c>
      <c r="DA96" s="179">
        <f t="shared" ca="1" si="43"/>
        <v>0</v>
      </c>
    </row>
    <row r="97" spans="1:105" hidden="1" outlineLevel="1">
      <c r="A97" s="387"/>
      <c r="C97" s="338">
        <f>SUM(C93:C96)</f>
        <v>0</v>
      </c>
      <c r="D97" s="338">
        <f t="shared" ref="D97:BO97" si="53">SUM(D93:D96)</f>
        <v>0</v>
      </c>
      <c r="E97" s="338">
        <f t="shared" si="53"/>
        <v>0</v>
      </c>
      <c r="F97" s="338">
        <f t="shared" si="53"/>
        <v>0</v>
      </c>
      <c r="G97" s="338">
        <f t="shared" si="53"/>
        <v>0</v>
      </c>
      <c r="H97" s="338">
        <f t="shared" si="53"/>
        <v>0</v>
      </c>
      <c r="I97" s="338">
        <f t="shared" si="53"/>
        <v>0</v>
      </c>
      <c r="J97" s="338">
        <f t="shared" si="53"/>
        <v>0</v>
      </c>
      <c r="K97" s="338">
        <f t="shared" si="53"/>
        <v>0</v>
      </c>
      <c r="L97" s="338">
        <f t="shared" si="53"/>
        <v>0</v>
      </c>
      <c r="M97" s="338">
        <f t="shared" si="53"/>
        <v>0</v>
      </c>
      <c r="N97" s="338">
        <f t="shared" si="53"/>
        <v>0</v>
      </c>
      <c r="O97" s="338">
        <f t="shared" si="53"/>
        <v>0</v>
      </c>
      <c r="P97" s="338">
        <f t="shared" si="53"/>
        <v>0</v>
      </c>
      <c r="Q97" s="338">
        <f t="shared" si="53"/>
        <v>0</v>
      </c>
      <c r="R97" s="338">
        <f t="shared" si="53"/>
        <v>0</v>
      </c>
      <c r="S97" s="338">
        <f t="shared" si="53"/>
        <v>0</v>
      </c>
      <c r="T97" s="338">
        <f t="shared" si="53"/>
        <v>0</v>
      </c>
      <c r="U97" s="338">
        <f t="shared" si="53"/>
        <v>0</v>
      </c>
      <c r="V97" s="338">
        <f t="shared" si="53"/>
        <v>0</v>
      </c>
      <c r="W97" s="338">
        <f t="shared" si="53"/>
        <v>0</v>
      </c>
      <c r="X97" s="338">
        <f t="shared" si="53"/>
        <v>0</v>
      </c>
      <c r="Y97" s="338">
        <f t="shared" si="53"/>
        <v>0</v>
      </c>
      <c r="Z97" s="338">
        <f t="shared" si="53"/>
        <v>0</v>
      </c>
      <c r="AA97" s="338">
        <f t="shared" si="53"/>
        <v>0</v>
      </c>
      <c r="AB97" s="338">
        <f t="shared" si="53"/>
        <v>0</v>
      </c>
      <c r="AC97" s="338">
        <f t="shared" si="53"/>
        <v>0</v>
      </c>
      <c r="AD97" s="338">
        <f t="shared" si="53"/>
        <v>0</v>
      </c>
      <c r="AE97" s="338">
        <f t="shared" si="53"/>
        <v>0</v>
      </c>
      <c r="AF97" s="338">
        <f t="shared" si="53"/>
        <v>0</v>
      </c>
      <c r="AG97" s="338">
        <f t="shared" si="53"/>
        <v>0</v>
      </c>
      <c r="AH97" s="338">
        <f t="shared" si="53"/>
        <v>0</v>
      </c>
      <c r="AI97" s="338">
        <f t="shared" si="53"/>
        <v>0</v>
      </c>
      <c r="AJ97" s="338">
        <f t="shared" si="53"/>
        <v>0</v>
      </c>
      <c r="AK97" s="338">
        <f t="shared" si="53"/>
        <v>0</v>
      </c>
      <c r="AL97" s="338">
        <f t="shared" si="53"/>
        <v>0</v>
      </c>
      <c r="AM97" s="338">
        <f t="shared" si="53"/>
        <v>0</v>
      </c>
      <c r="AN97" s="338">
        <f t="shared" si="53"/>
        <v>0</v>
      </c>
      <c r="AO97" s="338">
        <f t="shared" si="53"/>
        <v>0</v>
      </c>
      <c r="AP97" s="338">
        <f t="shared" si="53"/>
        <v>0</v>
      </c>
      <c r="AQ97" s="338">
        <f t="shared" si="53"/>
        <v>0</v>
      </c>
      <c r="AR97" s="338">
        <f t="shared" si="53"/>
        <v>0</v>
      </c>
      <c r="AS97" s="338">
        <f t="shared" si="53"/>
        <v>0</v>
      </c>
      <c r="AT97" s="338">
        <f t="shared" si="53"/>
        <v>0</v>
      </c>
      <c r="AU97" s="338">
        <f t="shared" si="53"/>
        <v>0</v>
      </c>
      <c r="AV97" s="338">
        <f t="shared" si="53"/>
        <v>0</v>
      </c>
      <c r="AW97" s="338">
        <f t="shared" si="53"/>
        <v>0</v>
      </c>
      <c r="AX97" s="338">
        <f t="shared" si="53"/>
        <v>0</v>
      </c>
      <c r="AY97" s="338">
        <f t="shared" si="53"/>
        <v>0</v>
      </c>
      <c r="AZ97" s="338">
        <f t="shared" si="53"/>
        <v>0</v>
      </c>
      <c r="BA97" s="338">
        <f t="shared" si="53"/>
        <v>0</v>
      </c>
      <c r="BB97" s="338">
        <f t="shared" si="53"/>
        <v>0</v>
      </c>
      <c r="BC97" s="338">
        <f t="shared" si="53"/>
        <v>0</v>
      </c>
      <c r="BD97" s="338">
        <f t="shared" si="53"/>
        <v>0</v>
      </c>
      <c r="BE97" s="338">
        <f t="shared" si="53"/>
        <v>0</v>
      </c>
      <c r="BF97" s="338">
        <f t="shared" si="53"/>
        <v>0</v>
      </c>
      <c r="BG97" s="338">
        <f t="shared" si="53"/>
        <v>0</v>
      </c>
      <c r="BH97" s="338">
        <f t="shared" si="53"/>
        <v>0</v>
      </c>
      <c r="BI97" s="338">
        <f t="shared" si="53"/>
        <v>0</v>
      </c>
      <c r="BJ97" s="338">
        <f t="shared" si="53"/>
        <v>0</v>
      </c>
      <c r="BK97" s="338">
        <f t="shared" si="53"/>
        <v>0</v>
      </c>
      <c r="BL97" s="338">
        <f t="shared" si="53"/>
        <v>0</v>
      </c>
      <c r="BM97" s="338">
        <f t="shared" si="53"/>
        <v>0</v>
      </c>
      <c r="BN97" s="338">
        <f t="shared" si="53"/>
        <v>0</v>
      </c>
      <c r="BO97" s="338">
        <f t="shared" si="53"/>
        <v>0</v>
      </c>
      <c r="BP97" s="338">
        <f>SUM(BP93:BP96)</f>
        <v>0</v>
      </c>
      <c r="BQ97" s="338">
        <f>SUM(BQ93:BQ96)</f>
        <v>0</v>
      </c>
      <c r="BR97" s="338">
        <f>SUM(BR93:BR96)</f>
        <v>0</v>
      </c>
      <c r="BS97" s="338">
        <f>SUM(BS93:BS96)</f>
        <v>0</v>
      </c>
      <c r="BT97" s="338">
        <f>SUM(BT93:BT96)</f>
        <v>0</v>
      </c>
      <c r="BW97" s="1"/>
      <c r="CE97">
        <v>18</v>
      </c>
      <c r="CF97" s="179">
        <f t="shared" ca="1" si="39"/>
        <v>0</v>
      </c>
      <c r="CJ97">
        <v>18</v>
      </c>
      <c r="CK97" s="179">
        <f t="shared" ca="1" si="40"/>
        <v>0</v>
      </c>
      <c r="CP97">
        <v>18</v>
      </c>
      <c r="CQ97" s="179">
        <f t="shared" ca="1" si="41"/>
        <v>0</v>
      </c>
      <c r="CU97">
        <v>18</v>
      </c>
      <c r="CV97" s="179">
        <f t="shared" ca="1" si="42"/>
        <v>0</v>
      </c>
      <c r="CZ97">
        <v>18</v>
      </c>
      <c r="DA97" s="179">
        <f t="shared" ca="1" si="43"/>
        <v>0</v>
      </c>
    </row>
    <row r="98" spans="1:105" hidden="1" outlineLevel="1">
      <c r="A98" s="435"/>
      <c r="B98" s="338" t="s">
        <v>254</v>
      </c>
      <c r="C98" s="451" t="str">
        <f>IF(OR(C97=0,C97=4),"○","×")</f>
        <v>○</v>
      </c>
      <c r="D98" s="451" t="str">
        <f t="shared" ref="D98:BO98" si="54">IF(OR(D97=0,D97=4),"○","×")</f>
        <v>○</v>
      </c>
      <c r="E98" s="451" t="str">
        <f t="shared" si="54"/>
        <v>○</v>
      </c>
      <c r="F98" s="451" t="str">
        <f t="shared" si="54"/>
        <v>○</v>
      </c>
      <c r="G98" s="451" t="str">
        <f t="shared" si="54"/>
        <v>○</v>
      </c>
      <c r="H98" s="451" t="str">
        <f t="shared" si="54"/>
        <v>○</v>
      </c>
      <c r="I98" s="451" t="str">
        <f t="shared" si="54"/>
        <v>○</v>
      </c>
      <c r="J98" s="451" t="str">
        <f t="shared" si="54"/>
        <v>○</v>
      </c>
      <c r="K98" s="451" t="str">
        <f t="shared" si="54"/>
        <v>○</v>
      </c>
      <c r="L98" s="451" t="str">
        <f t="shared" si="54"/>
        <v>○</v>
      </c>
      <c r="M98" s="451" t="str">
        <f t="shared" si="54"/>
        <v>○</v>
      </c>
      <c r="N98" s="451" t="str">
        <f t="shared" si="54"/>
        <v>○</v>
      </c>
      <c r="O98" s="451" t="str">
        <f t="shared" si="54"/>
        <v>○</v>
      </c>
      <c r="P98" s="451" t="str">
        <f t="shared" si="54"/>
        <v>○</v>
      </c>
      <c r="Q98" s="451" t="str">
        <f t="shared" si="54"/>
        <v>○</v>
      </c>
      <c r="R98" s="451" t="str">
        <f t="shared" si="54"/>
        <v>○</v>
      </c>
      <c r="S98" s="451" t="str">
        <f t="shared" si="54"/>
        <v>○</v>
      </c>
      <c r="T98" s="451" t="str">
        <f t="shared" si="54"/>
        <v>○</v>
      </c>
      <c r="U98" s="451" t="str">
        <f t="shared" si="54"/>
        <v>○</v>
      </c>
      <c r="V98" s="451" t="str">
        <f t="shared" si="54"/>
        <v>○</v>
      </c>
      <c r="W98" s="451" t="str">
        <f t="shared" si="54"/>
        <v>○</v>
      </c>
      <c r="X98" s="451" t="str">
        <f t="shared" si="54"/>
        <v>○</v>
      </c>
      <c r="Y98" s="451" t="str">
        <f t="shared" si="54"/>
        <v>○</v>
      </c>
      <c r="Z98" s="451" t="str">
        <f t="shared" si="54"/>
        <v>○</v>
      </c>
      <c r="AA98" s="451" t="str">
        <f t="shared" si="54"/>
        <v>○</v>
      </c>
      <c r="AB98" s="451" t="str">
        <f t="shared" si="54"/>
        <v>○</v>
      </c>
      <c r="AC98" s="451" t="str">
        <f t="shared" si="54"/>
        <v>○</v>
      </c>
      <c r="AD98" s="451" t="str">
        <f t="shared" si="54"/>
        <v>○</v>
      </c>
      <c r="AE98" s="451" t="str">
        <f t="shared" si="54"/>
        <v>○</v>
      </c>
      <c r="AF98" s="451" t="str">
        <f t="shared" si="54"/>
        <v>○</v>
      </c>
      <c r="AG98" s="451" t="str">
        <f t="shared" si="54"/>
        <v>○</v>
      </c>
      <c r="AH98" s="451" t="str">
        <f t="shared" si="54"/>
        <v>○</v>
      </c>
      <c r="AI98" s="451" t="str">
        <f t="shared" si="54"/>
        <v>○</v>
      </c>
      <c r="AJ98" s="451" t="str">
        <f t="shared" si="54"/>
        <v>○</v>
      </c>
      <c r="AK98" s="451" t="str">
        <f t="shared" si="54"/>
        <v>○</v>
      </c>
      <c r="AL98" s="451" t="str">
        <f t="shared" si="54"/>
        <v>○</v>
      </c>
      <c r="AM98" s="451" t="str">
        <f t="shared" si="54"/>
        <v>○</v>
      </c>
      <c r="AN98" s="451" t="str">
        <f t="shared" si="54"/>
        <v>○</v>
      </c>
      <c r="AO98" s="451" t="str">
        <f t="shared" si="54"/>
        <v>○</v>
      </c>
      <c r="AP98" s="451" t="str">
        <f t="shared" si="54"/>
        <v>○</v>
      </c>
      <c r="AQ98" s="451" t="str">
        <f t="shared" si="54"/>
        <v>○</v>
      </c>
      <c r="AR98" s="451" t="str">
        <f t="shared" si="54"/>
        <v>○</v>
      </c>
      <c r="AS98" s="451" t="str">
        <f t="shared" si="54"/>
        <v>○</v>
      </c>
      <c r="AT98" s="451" t="str">
        <f t="shared" si="54"/>
        <v>○</v>
      </c>
      <c r="AU98" s="451" t="str">
        <f t="shared" si="54"/>
        <v>○</v>
      </c>
      <c r="AV98" s="451" t="str">
        <f t="shared" si="54"/>
        <v>○</v>
      </c>
      <c r="AW98" s="451" t="str">
        <f t="shared" si="54"/>
        <v>○</v>
      </c>
      <c r="AX98" s="451" t="str">
        <f t="shared" si="54"/>
        <v>○</v>
      </c>
      <c r="AY98" s="451" t="str">
        <f t="shared" si="54"/>
        <v>○</v>
      </c>
      <c r="AZ98" s="451" t="str">
        <f t="shared" si="54"/>
        <v>○</v>
      </c>
      <c r="BA98" s="451" t="str">
        <f t="shared" si="54"/>
        <v>○</v>
      </c>
      <c r="BB98" s="451" t="str">
        <f t="shared" si="54"/>
        <v>○</v>
      </c>
      <c r="BC98" s="451" t="str">
        <f t="shared" si="54"/>
        <v>○</v>
      </c>
      <c r="BD98" s="451" t="str">
        <f t="shared" si="54"/>
        <v>○</v>
      </c>
      <c r="BE98" s="451" t="str">
        <f t="shared" si="54"/>
        <v>○</v>
      </c>
      <c r="BF98" s="451" t="str">
        <f t="shared" si="54"/>
        <v>○</v>
      </c>
      <c r="BG98" s="451" t="str">
        <f t="shared" si="54"/>
        <v>○</v>
      </c>
      <c r="BH98" s="451" t="str">
        <f t="shared" si="54"/>
        <v>○</v>
      </c>
      <c r="BI98" s="451" t="str">
        <f t="shared" si="54"/>
        <v>○</v>
      </c>
      <c r="BJ98" s="451" t="str">
        <f t="shared" si="54"/>
        <v>○</v>
      </c>
      <c r="BK98" s="451" t="str">
        <f t="shared" si="54"/>
        <v>○</v>
      </c>
      <c r="BL98" s="451" t="str">
        <f t="shared" si="54"/>
        <v>○</v>
      </c>
      <c r="BM98" s="451" t="str">
        <f t="shared" si="54"/>
        <v>○</v>
      </c>
      <c r="BN98" s="451" t="str">
        <f t="shared" si="54"/>
        <v>○</v>
      </c>
      <c r="BO98" s="451" t="str">
        <f t="shared" si="54"/>
        <v>○</v>
      </c>
      <c r="BP98" s="451" t="str">
        <f>IF(OR(BP97=0,BP97=4),"○","×")</f>
        <v>○</v>
      </c>
      <c r="BQ98" s="451" t="str">
        <f>IF(OR(BQ97=0,BQ97=4),"○","×")</f>
        <v>○</v>
      </c>
      <c r="BR98" s="451" t="str">
        <f>IF(OR(BR97=0,BR97=4),"○","×")</f>
        <v>○</v>
      </c>
      <c r="BS98" s="451" t="str">
        <f>IF(OR(BS97=0,BS97=4),"○","×")</f>
        <v>○</v>
      </c>
      <c r="BT98" s="451" t="str">
        <f>IF(OR(BT97=0,BT97=4),"○","×")</f>
        <v>○</v>
      </c>
      <c r="BW98" s="1"/>
      <c r="CE98">
        <v>19</v>
      </c>
      <c r="CF98" s="179">
        <f t="shared" ca="1" si="39"/>
        <v>0</v>
      </c>
      <c r="CJ98">
        <v>19</v>
      </c>
      <c r="CK98" s="179">
        <f t="shared" ca="1" si="40"/>
        <v>0</v>
      </c>
      <c r="CP98">
        <v>19</v>
      </c>
      <c r="CQ98" s="179">
        <f t="shared" ca="1" si="41"/>
        <v>0</v>
      </c>
      <c r="CU98">
        <v>19</v>
      </c>
      <c r="CV98" s="179">
        <f t="shared" ca="1" si="42"/>
        <v>0</v>
      </c>
      <c r="CZ98">
        <v>19</v>
      </c>
      <c r="DA98" s="179">
        <f t="shared" ca="1" si="43"/>
        <v>0</v>
      </c>
    </row>
    <row r="99" spans="1:105" hidden="1" outlineLevel="1">
      <c r="A99" s="440" t="s">
        <v>355</v>
      </c>
      <c r="B99">
        <f>COUNTIF(C98:BT98,"○")</f>
        <v>70</v>
      </c>
      <c r="BW99" s="1"/>
      <c r="CE99">
        <v>20</v>
      </c>
      <c r="CF99" s="179">
        <f t="shared" ca="1" si="39"/>
        <v>0</v>
      </c>
      <c r="CJ99">
        <v>20</v>
      </c>
      <c r="CK99" s="179">
        <f t="shared" ca="1" si="40"/>
        <v>0</v>
      </c>
      <c r="CP99">
        <v>20</v>
      </c>
      <c r="CQ99" s="179">
        <f t="shared" ca="1" si="41"/>
        <v>0</v>
      </c>
      <c r="CU99">
        <v>20</v>
      </c>
      <c r="CV99" s="179">
        <f t="shared" ca="1" si="42"/>
        <v>0</v>
      </c>
      <c r="CZ99">
        <v>20</v>
      </c>
      <c r="DA99" s="179">
        <f t="shared" ca="1" si="43"/>
        <v>0</v>
      </c>
    </row>
    <row r="100" spans="1:105" hidden="1" outlineLevel="1">
      <c r="BW100" s="1"/>
      <c r="CE100">
        <v>21</v>
      </c>
      <c r="CF100" s="179">
        <f t="shared" ca="1" si="39"/>
        <v>0</v>
      </c>
      <c r="CJ100">
        <v>21</v>
      </c>
      <c r="CK100" s="179">
        <f t="shared" ca="1" si="40"/>
        <v>0</v>
      </c>
      <c r="CP100">
        <v>21</v>
      </c>
      <c r="CQ100" s="179">
        <f t="shared" ca="1" si="41"/>
        <v>0</v>
      </c>
      <c r="CU100">
        <v>21</v>
      </c>
      <c r="CV100" s="179">
        <f t="shared" ca="1" si="42"/>
        <v>0</v>
      </c>
      <c r="CZ100">
        <v>21</v>
      </c>
      <c r="DA100" s="179">
        <f t="shared" ca="1" si="43"/>
        <v>0</v>
      </c>
    </row>
    <row r="101" spans="1:105" hidden="1" outlineLevel="1">
      <c r="BW101" s="1"/>
      <c r="CE101">
        <v>22</v>
      </c>
      <c r="CF101" s="179">
        <f t="shared" ca="1" si="39"/>
        <v>0</v>
      </c>
      <c r="CJ101">
        <v>22</v>
      </c>
      <c r="CK101" s="179">
        <f t="shared" ca="1" si="40"/>
        <v>0</v>
      </c>
      <c r="CP101">
        <v>22</v>
      </c>
      <c r="CQ101" s="179">
        <f t="shared" ca="1" si="41"/>
        <v>0</v>
      </c>
      <c r="CU101">
        <v>22</v>
      </c>
      <c r="CV101" s="179">
        <f t="shared" ca="1" si="42"/>
        <v>0</v>
      </c>
      <c r="CZ101">
        <v>22</v>
      </c>
      <c r="DA101" s="179">
        <f t="shared" ca="1" si="43"/>
        <v>0</v>
      </c>
    </row>
    <row r="102" spans="1:105" hidden="1" outlineLevel="1">
      <c r="BW102" s="1"/>
      <c r="CE102">
        <v>23</v>
      </c>
      <c r="CF102" s="179">
        <f t="shared" ca="1" si="39"/>
        <v>0</v>
      </c>
      <c r="CJ102">
        <v>23</v>
      </c>
      <c r="CK102" s="179">
        <f t="shared" ca="1" si="40"/>
        <v>0</v>
      </c>
      <c r="CP102">
        <v>23</v>
      </c>
      <c r="CQ102" s="179">
        <f t="shared" ca="1" si="41"/>
        <v>0</v>
      </c>
      <c r="CU102">
        <v>23</v>
      </c>
      <c r="CV102" s="179">
        <f t="shared" ca="1" si="42"/>
        <v>0</v>
      </c>
      <c r="CZ102">
        <v>23</v>
      </c>
      <c r="DA102" s="179">
        <f t="shared" ca="1" si="43"/>
        <v>0</v>
      </c>
    </row>
    <row r="103" spans="1:105" hidden="1" outlineLevel="1">
      <c r="A103" s="440" t="s">
        <v>139</v>
      </c>
      <c r="B103" s="338" t="s">
        <v>55</v>
      </c>
      <c r="C103" s="338">
        <f t="shared" ref="C103:BN104" si="55">IF(C25="",0,1)</f>
        <v>0</v>
      </c>
      <c r="D103" s="338">
        <f t="shared" si="55"/>
        <v>0</v>
      </c>
      <c r="E103" s="338">
        <f t="shared" si="55"/>
        <v>0</v>
      </c>
      <c r="F103" s="338">
        <f t="shared" si="55"/>
        <v>0</v>
      </c>
      <c r="G103" s="338">
        <f t="shared" si="55"/>
        <v>0</v>
      </c>
      <c r="H103" s="338">
        <f t="shared" si="55"/>
        <v>0</v>
      </c>
      <c r="I103" s="338">
        <f t="shared" si="55"/>
        <v>0</v>
      </c>
      <c r="J103" s="338">
        <f t="shared" si="55"/>
        <v>0</v>
      </c>
      <c r="K103" s="338">
        <f t="shared" si="55"/>
        <v>0</v>
      </c>
      <c r="L103" s="338">
        <f t="shared" si="55"/>
        <v>0</v>
      </c>
      <c r="M103" s="338">
        <f t="shared" si="55"/>
        <v>0</v>
      </c>
      <c r="N103" s="338">
        <f t="shared" si="55"/>
        <v>0</v>
      </c>
      <c r="O103" s="338">
        <f t="shared" si="55"/>
        <v>0</v>
      </c>
      <c r="P103" s="338">
        <f t="shared" si="55"/>
        <v>0</v>
      </c>
      <c r="Q103" s="338">
        <f t="shared" si="55"/>
        <v>0</v>
      </c>
      <c r="R103" s="338">
        <f t="shared" si="55"/>
        <v>0</v>
      </c>
      <c r="S103" s="338">
        <f t="shared" si="55"/>
        <v>0</v>
      </c>
      <c r="T103" s="338">
        <f t="shared" si="55"/>
        <v>0</v>
      </c>
      <c r="U103" s="338">
        <f t="shared" si="55"/>
        <v>0</v>
      </c>
      <c r="V103" s="338">
        <f t="shared" si="55"/>
        <v>0</v>
      </c>
      <c r="W103" s="338">
        <f t="shared" si="55"/>
        <v>0</v>
      </c>
      <c r="X103" s="338">
        <f t="shared" si="55"/>
        <v>0</v>
      </c>
      <c r="Y103" s="338">
        <f t="shared" si="55"/>
        <v>0</v>
      </c>
      <c r="Z103" s="338">
        <f t="shared" si="55"/>
        <v>0</v>
      </c>
      <c r="AA103" s="338">
        <f t="shared" si="55"/>
        <v>0</v>
      </c>
      <c r="AB103" s="338">
        <f t="shared" si="55"/>
        <v>0</v>
      </c>
      <c r="AC103" s="338">
        <f t="shared" si="55"/>
        <v>0</v>
      </c>
      <c r="AD103" s="338">
        <f t="shared" si="55"/>
        <v>0</v>
      </c>
      <c r="AE103" s="338">
        <f t="shared" si="55"/>
        <v>0</v>
      </c>
      <c r="AF103" s="338">
        <f t="shared" si="55"/>
        <v>0</v>
      </c>
      <c r="AG103" s="338">
        <f t="shared" si="55"/>
        <v>0</v>
      </c>
      <c r="AH103" s="338">
        <f t="shared" si="55"/>
        <v>0</v>
      </c>
      <c r="AI103" s="338">
        <f t="shared" si="55"/>
        <v>0</v>
      </c>
      <c r="AJ103" s="338">
        <f t="shared" si="55"/>
        <v>0</v>
      </c>
      <c r="AK103" s="338">
        <f t="shared" si="55"/>
        <v>0</v>
      </c>
      <c r="AL103" s="338">
        <f t="shared" si="55"/>
        <v>0</v>
      </c>
      <c r="AM103" s="338">
        <f t="shared" si="55"/>
        <v>0</v>
      </c>
      <c r="AN103" s="338">
        <f t="shared" si="55"/>
        <v>0</v>
      </c>
      <c r="AO103" s="338">
        <f t="shared" si="55"/>
        <v>0</v>
      </c>
      <c r="AP103" s="338">
        <f t="shared" si="55"/>
        <v>0</v>
      </c>
      <c r="AQ103" s="338">
        <f t="shared" si="55"/>
        <v>0</v>
      </c>
      <c r="AR103" s="338">
        <f t="shared" si="55"/>
        <v>0</v>
      </c>
      <c r="AS103" s="338">
        <f t="shared" si="55"/>
        <v>0</v>
      </c>
      <c r="AT103" s="338">
        <f t="shared" si="55"/>
        <v>0</v>
      </c>
      <c r="AU103" s="338">
        <f t="shared" si="55"/>
        <v>0</v>
      </c>
      <c r="AV103" s="338">
        <f t="shared" si="55"/>
        <v>0</v>
      </c>
      <c r="AW103" s="338">
        <f t="shared" si="55"/>
        <v>0</v>
      </c>
      <c r="AX103" s="338">
        <f t="shared" si="55"/>
        <v>0</v>
      </c>
      <c r="AY103" s="338">
        <f t="shared" si="55"/>
        <v>0</v>
      </c>
      <c r="AZ103" s="338">
        <f t="shared" si="55"/>
        <v>0</v>
      </c>
      <c r="BA103" s="338">
        <f t="shared" si="55"/>
        <v>0</v>
      </c>
      <c r="BB103" s="338">
        <f t="shared" si="55"/>
        <v>0</v>
      </c>
      <c r="BC103" s="338">
        <f t="shared" si="55"/>
        <v>0</v>
      </c>
      <c r="BD103" s="338">
        <f t="shared" si="55"/>
        <v>0</v>
      </c>
      <c r="BE103" s="338">
        <f t="shared" si="55"/>
        <v>0</v>
      </c>
      <c r="BF103" s="338">
        <f t="shared" si="55"/>
        <v>0</v>
      </c>
      <c r="BG103" s="338">
        <f t="shared" si="55"/>
        <v>0</v>
      </c>
      <c r="BH103" s="338">
        <f t="shared" si="55"/>
        <v>0</v>
      </c>
      <c r="BI103" s="338">
        <f t="shared" si="55"/>
        <v>0</v>
      </c>
      <c r="BJ103" s="338">
        <f t="shared" si="55"/>
        <v>0</v>
      </c>
      <c r="BK103" s="338">
        <f t="shared" si="55"/>
        <v>0</v>
      </c>
      <c r="BL103" s="338">
        <f t="shared" si="55"/>
        <v>0</v>
      </c>
      <c r="BM103" s="338">
        <f t="shared" si="55"/>
        <v>0</v>
      </c>
      <c r="BN103" s="338">
        <f t="shared" si="55"/>
        <v>0</v>
      </c>
      <c r="BO103" s="338">
        <f t="shared" ref="BO103:BT104" si="56">IF(BO25="",0,1)</f>
        <v>0</v>
      </c>
      <c r="BP103" s="338">
        <f t="shared" si="56"/>
        <v>0</v>
      </c>
      <c r="BQ103" s="338">
        <f t="shared" si="56"/>
        <v>0</v>
      </c>
      <c r="BR103" s="338">
        <f t="shared" si="56"/>
        <v>0</v>
      </c>
      <c r="BS103" s="338">
        <f t="shared" si="56"/>
        <v>0</v>
      </c>
      <c r="BT103" s="338">
        <f t="shared" si="56"/>
        <v>0</v>
      </c>
      <c r="BW103" s="1"/>
      <c r="CE103">
        <v>24</v>
      </c>
      <c r="CF103" s="179">
        <f t="shared" ca="1" si="39"/>
        <v>0</v>
      </c>
      <c r="CJ103">
        <v>24</v>
      </c>
      <c r="CK103" s="179">
        <f t="shared" ca="1" si="40"/>
        <v>0</v>
      </c>
      <c r="CP103">
        <v>24</v>
      </c>
      <c r="CQ103" s="179">
        <f t="shared" ca="1" si="41"/>
        <v>0</v>
      </c>
      <c r="CU103">
        <v>24</v>
      </c>
      <c r="CV103" s="179">
        <f t="shared" ca="1" si="42"/>
        <v>0</v>
      </c>
      <c r="CZ103">
        <v>24</v>
      </c>
      <c r="DA103" s="179">
        <f t="shared" ca="1" si="43"/>
        <v>0</v>
      </c>
    </row>
    <row r="104" spans="1:105" hidden="1" outlineLevel="1">
      <c r="B104" s="387" t="s">
        <v>876</v>
      </c>
      <c r="C104" s="338">
        <f t="shared" si="55"/>
        <v>0</v>
      </c>
      <c r="D104" s="338">
        <f t="shared" si="55"/>
        <v>0</v>
      </c>
      <c r="E104" s="338">
        <f t="shared" si="55"/>
        <v>0</v>
      </c>
      <c r="F104" s="338">
        <f t="shared" si="55"/>
        <v>0</v>
      </c>
      <c r="G104" s="338">
        <f t="shared" si="55"/>
        <v>0</v>
      </c>
      <c r="H104" s="338">
        <f t="shared" si="55"/>
        <v>0</v>
      </c>
      <c r="I104" s="338">
        <f t="shared" si="55"/>
        <v>0</v>
      </c>
      <c r="J104" s="338">
        <f t="shared" si="55"/>
        <v>0</v>
      </c>
      <c r="K104" s="338">
        <f t="shared" si="55"/>
        <v>0</v>
      </c>
      <c r="L104" s="338">
        <f t="shared" si="55"/>
        <v>0</v>
      </c>
      <c r="M104" s="338">
        <f t="shared" si="55"/>
        <v>0</v>
      </c>
      <c r="N104" s="338">
        <f t="shared" si="55"/>
        <v>0</v>
      </c>
      <c r="O104" s="338">
        <f t="shared" si="55"/>
        <v>0</v>
      </c>
      <c r="P104" s="338">
        <f t="shared" si="55"/>
        <v>0</v>
      </c>
      <c r="Q104" s="338">
        <f t="shared" si="55"/>
        <v>0</v>
      </c>
      <c r="R104" s="338">
        <f t="shared" si="55"/>
        <v>0</v>
      </c>
      <c r="S104" s="338">
        <f t="shared" si="55"/>
        <v>0</v>
      </c>
      <c r="T104" s="338">
        <f t="shared" si="55"/>
        <v>0</v>
      </c>
      <c r="U104" s="338">
        <f t="shared" si="55"/>
        <v>0</v>
      </c>
      <c r="V104" s="338">
        <f t="shared" si="55"/>
        <v>0</v>
      </c>
      <c r="W104" s="338">
        <f t="shared" si="55"/>
        <v>0</v>
      </c>
      <c r="X104" s="338">
        <f t="shared" si="55"/>
        <v>0</v>
      </c>
      <c r="Y104" s="338">
        <f t="shared" si="55"/>
        <v>0</v>
      </c>
      <c r="Z104" s="338">
        <f t="shared" si="55"/>
        <v>0</v>
      </c>
      <c r="AA104" s="338">
        <f t="shared" si="55"/>
        <v>0</v>
      </c>
      <c r="AB104" s="338">
        <f t="shared" si="55"/>
        <v>0</v>
      </c>
      <c r="AC104" s="338">
        <f t="shared" si="55"/>
        <v>0</v>
      </c>
      <c r="AD104" s="338">
        <f t="shared" si="55"/>
        <v>0</v>
      </c>
      <c r="AE104" s="338">
        <f t="shared" si="55"/>
        <v>0</v>
      </c>
      <c r="AF104" s="338">
        <f t="shared" si="55"/>
        <v>0</v>
      </c>
      <c r="AG104" s="338">
        <f t="shared" si="55"/>
        <v>0</v>
      </c>
      <c r="AH104" s="338">
        <f t="shared" si="55"/>
        <v>0</v>
      </c>
      <c r="AI104" s="338">
        <f t="shared" si="55"/>
        <v>0</v>
      </c>
      <c r="AJ104" s="338">
        <f t="shared" si="55"/>
        <v>0</v>
      </c>
      <c r="AK104" s="338">
        <f t="shared" si="55"/>
        <v>0</v>
      </c>
      <c r="AL104" s="338">
        <f t="shared" si="55"/>
        <v>0</v>
      </c>
      <c r="AM104" s="338">
        <f t="shared" si="55"/>
        <v>0</v>
      </c>
      <c r="AN104" s="338">
        <f t="shared" si="55"/>
        <v>0</v>
      </c>
      <c r="AO104" s="338">
        <f t="shared" si="55"/>
        <v>0</v>
      </c>
      <c r="AP104" s="338">
        <f t="shared" si="55"/>
        <v>0</v>
      </c>
      <c r="AQ104" s="338">
        <f t="shared" si="55"/>
        <v>0</v>
      </c>
      <c r="AR104" s="338">
        <f t="shared" si="55"/>
        <v>0</v>
      </c>
      <c r="AS104" s="338">
        <f t="shared" si="55"/>
        <v>0</v>
      </c>
      <c r="AT104" s="338">
        <f t="shared" si="55"/>
        <v>0</v>
      </c>
      <c r="AU104" s="338">
        <f t="shared" si="55"/>
        <v>0</v>
      </c>
      <c r="AV104" s="338">
        <f t="shared" si="55"/>
        <v>0</v>
      </c>
      <c r="AW104" s="338">
        <f t="shared" si="55"/>
        <v>0</v>
      </c>
      <c r="AX104" s="338">
        <f t="shared" si="55"/>
        <v>0</v>
      </c>
      <c r="AY104" s="338">
        <f t="shared" si="55"/>
        <v>0</v>
      </c>
      <c r="AZ104" s="338">
        <f t="shared" si="55"/>
        <v>0</v>
      </c>
      <c r="BA104" s="338">
        <f t="shared" si="55"/>
        <v>0</v>
      </c>
      <c r="BB104" s="338">
        <f t="shared" si="55"/>
        <v>0</v>
      </c>
      <c r="BC104" s="338">
        <f t="shared" si="55"/>
        <v>0</v>
      </c>
      <c r="BD104" s="338">
        <f t="shared" si="55"/>
        <v>0</v>
      </c>
      <c r="BE104" s="338">
        <f t="shared" si="55"/>
        <v>0</v>
      </c>
      <c r="BF104" s="338">
        <f t="shared" si="55"/>
        <v>0</v>
      </c>
      <c r="BG104" s="338">
        <f t="shared" si="55"/>
        <v>0</v>
      </c>
      <c r="BH104" s="338">
        <f t="shared" si="55"/>
        <v>0</v>
      </c>
      <c r="BI104" s="338">
        <f t="shared" si="55"/>
        <v>0</v>
      </c>
      <c r="BJ104" s="338">
        <f t="shared" si="55"/>
        <v>0</v>
      </c>
      <c r="BK104" s="338">
        <f t="shared" si="55"/>
        <v>0</v>
      </c>
      <c r="BL104" s="338">
        <f t="shared" si="55"/>
        <v>0</v>
      </c>
      <c r="BM104" s="338">
        <f t="shared" si="55"/>
        <v>0</v>
      </c>
      <c r="BN104" s="338">
        <f t="shared" si="55"/>
        <v>0</v>
      </c>
      <c r="BO104" s="338">
        <f t="shared" si="56"/>
        <v>0</v>
      </c>
      <c r="BP104" s="338">
        <f t="shared" si="56"/>
        <v>0</v>
      </c>
      <c r="BQ104" s="338">
        <f t="shared" si="56"/>
        <v>0</v>
      </c>
      <c r="BR104" s="338">
        <f t="shared" si="56"/>
        <v>0</v>
      </c>
      <c r="BS104" s="338">
        <f t="shared" si="56"/>
        <v>0</v>
      </c>
      <c r="BT104" s="338">
        <f t="shared" si="56"/>
        <v>0</v>
      </c>
      <c r="BW104" s="1"/>
      <c r="CE104">
        <v>25</v>
      </c>
      <c r="CF104" s="179">
        <f t="shared" ca="1" si="39"/>
        <v>0</v>
      </c>
      <c r="CJ104">
        <v>25</v>
      </c>
      <c r="CK104" s="179">
        <f t="shared" ca="1" si="40"/>
        <v>0</v>
      </c>
      <c r="CP104">
        <v>25</v>
      </c>
      <c r="CQ104" s="179">
        <f t="shared" ca="1" si="41"/>
        <v>0</v>
      </c>
      <c r="CU104">
        <v>25</v>
      </c>
      <c r="CV104" s="179">
        <f t="shared" ca="1" si="42"/>
        <v>0</v>
      </c>
      <c r="CZ104">
        <v>25</v>
      </c>
      <c r="DA104" s="179">
        <f t="shared" ca="1" si="43"/>
        <v>0</v>
      </c>
    </row>
    <row r="105" spans="1:105" hidden="1" outlineLevel="1">
      <c r="B105" s="338" t="s">
        <v>128</v>
      </c>
      <c r="C105" s="338">
        <f t="shared" ref="C105:BN105" si="57">IF(OR(C27="",C27="-"),0,1)</f>
        <v>0</v>
      </c>
      <c r="D105" s="338">
        <f t="shared" si="57"/>
        <v>0</v>
      </c>
      <c r="E105" s="338">
        <f t="shared" si="57"/>
        <v>0</v>
      </c>
      <c r="F105" s="338">
        <f t="shared" si="57"/>
        <v>0</v>
      </c>
      <c r="G105" s="338">
        <f t="shared" si="57"/>
        <v>0</v>
      </c>
      <c r="H105" s="338">
        <f t="shared" si="57"/>
        <v>0</v>
      </c>
      <c r="I105" s="338">
        <f t="shared" si="57"/>
        <v>0</v>
      </c>
      <c r="J105" s="338">
        <f t="shared" si="57"/>
        <v>0</v>
      </c>
      <c r="K105" s="338">
        <f t="shared" si="57"/>
        <v>0</v>
      </c>
      <c r="L105" s="338">
        <f t="shared" si="57"/>
        <v>0</v>
      </c>
      <c r="M105" s="338">
        <f t="shared" si="57"/>
        <v>0</v>
      </c>
      <c r="N105" s="338">
        <f t="shared" si="57"/>
        <v>0</v>
      </c>
      <c r="O105" s="338">
        <f t="shared" si="57"/>
        <v>0</v>
      </c>
      <c r="P105" s="338">
        <f t="shared" si="57"/>
        <v>0</v>
      </c>
      <c r="Q105" s="338">
        <f t="shared" si="57"/>
        <v>0</v>
      </c>
      <c r="R105" s="338">
        <f t="shared" si="57"/>
        <v>0</v>
      </c>
      <c r="S105" s="338">
        <f t="shared" si="57"/>
        <v>0</v>
      </c>
      <c r="T105" s="338">
        <f t="shared" si="57"/>
        <v>0</v>
      </c>
      <c r="U105" s="338">
        <f t="shared" si="57"/>
        <v>0</v>
      </c>
      <c r="V105" s="338">
        <f t="shared" si="57"/>
        <v>0</v>
      </c>
      <c r="W105" s="338">
        <f t="shared" si="57"/>
        <v>0</v>
      </c>
      <c r="X105" s="338">
        <f t="shared" si="57"/>
        <v>0</v>
      </c>
      <c r="Y105" s="338">
        <f t="shared" si="57"/>
        <v>0</v>
      </c>
      <c r="Z105" s="338">
        <f t="shared" si="57"/>
        <v>0</v>
      </c>
      <c r="AA105" s="338">
        <f t="shared" si="57"/>
        <v>0</v>
      </c>
      <c r="AB105" s="338">
        <f t="shared" si="57"/>
        <v>0</v>
      </c>
      <c r="AC105" s="338">
        <f t="shared" si="57"/>
        <v>0</v>
      </c>
      <c r="AD105" s="338">
        <f t="shared" si="57"/>
        <v>0</v>
      </c>
      <c r="AE105" s="338">
        <f t="shared" si="57"/>
        <v>0</v>
      </c>
      <c r="AF105" s="338">
        <f t="shared" si="57"/>
        <v>0</v>
      </c>
      <c r="AG105" s="338">
        <f t="shared" si="57"/>
        <v>0</v>
      </c>
      <c r="AH105" s="338">
        <f t="shared" si="57"/>
        <v>0</v>
      </c>
      <c r="AI105" s="338">
        <f t="shared" si="57"/>
        <v>0</v>
      </c>
      <c r="AJ105" s="338">
        <f t="shared" si="57"/>
        <v>0</v>
      </c>
      <c r="AK105" s="338">
        <f t="shared" si="57"/>
        <v>0</v>
      </c>
      <c r="AL105" s="338">
        <f t="shared" si="57"/>
        <v>0</v>
      </c>
      <c r="AM105" s="338">
        <f t="shared" si="57"/>
        <v>0</v>
      </c>
      <c r="AN105" s="338">
        <f t="shared" si="57"/>
        <v>0</v>
      </c>
      <c r="AO105" s="338">
        <f t="shared" si="57"/>
        <v>0</v>
      </c>
      <c r="AP105" s="338">
        <f t="shared" si="57"/>
        <v>0</v>
      </c>
      <c r="AQ105" s="338">
        <f t="shared" si="57"/>
        <v>0</v>
      </c>
      <c r="AR105" s="338">
        <f t="shared" si="57"/>
        <v>0</v>
      </c>
      <c r="AS105" s="338">
        <f t="shared" si="57"/>
        <v>0</v>
      </c>
      <c r="AT105" s="338">
        <f t="shared" si="57"/>
        <v>0</v>
      </c>
      <c r="AU105" s="338">
        <f t="shared" si="57"/>
        <v>0</v>
      </c>
      <c r="AV105" s="338">
        <f t="shared" si="57"/>
        <v>0</v>
      </c>
      <c r="AW105" s="338">
        <f t="shared" si="57"/>
        <v>0</v>
      </c>
      <c r="AX105" s="338">
        <f t="shared" si="57"/>
        <v>0</v>
      </c>
      <c r="AY105" s="338">
        <f t="shared" si="57"/>
        <v>0</v>
      </c>
      <c r="AZ105" s="338">
        <f t="shared" si="57"/>
        <v>0</v>
      </c>
      <c r="BA105" s="338">
        <f t="shared" si="57"/>
        <v>0</v>
      </c>
      <c r="BB105" s="338">
        <f t="shared" si="57"/>
        <v>0</v>
      </c>
      <c r="BC105" s="338">
        <f t="shared" si="57"/>
        <v>0</v>
      </c>
      <c r="BD105" s="338">
        <f t="shared" si="57"/>
        <v>0</v>
      </c>
      <c r="BE105" s="338">
        <f t="shared" si="57"/>
        <v>0</v>
      </c>
      <c r="BF105" s="338">
        <f t="shared" si="57"/>
        <v>0</v>
      </c>
      <c r="BG105" s="338">
        <f t="shared" si="57"/>
        <v>0</v>
      </c>
      <c r="BH105" s="338">
        <f t="shared" si="57"/>
        <v>0</v>
      </c>
      <c r="BI105" s="338">
        <f t="shared" si="57"/>
        <v>0</v>
      </c>
      <c r="BJ105" s="338">
        <f t="shared" si="57"/>
        <v>0</v>
      </c>
      <c r="BK105" s="338">
        <f t="shared" si="57"/>
        <v>0</v>
      </c>
      <c r="BL105" s="338">
        <f t="shared" si="57"/>
        <v>0</v>
      </c>
      <c r="BM105" s="338">
        <f t="shared" si="57"/>
        <v>0</v>
      </c>
      <c r="BN105" s="338">
        <f t="shared" si="57"/>
        <v>0</v>
      </c>
      <c r="BO105" s="338">
        <f t="shared" ref="BO105:BT105" si="58">IF(OR(BO27="",BO27="-"),0,1)</f>
        <v>0</v>
      </c>
      <c r="BP105" s="338">
        <f t="shared" si="58"/>
        <v>0</v>
      </c>
      <c r="BQ105" s="338">
        <f t="shared" si="58"/>
        <v>0</v>
      </c>
      <c r="BR105" s="338">
        <f t="shared" si="58"/>
        <v>0</v>
      </c>
      <c r="BS105" s="338">
        <f t="shared" si="58"/>
        <v>0</v>
      </c>
      <c r="BT105" s="338">
        <f t="shared" si="58"/>
        <v>0</v>
      </c>
      <c r="BW105" s="1"/>
      <c r="CE105">
        <v>26</v>
      </c>
      <c r="CF105" s="179">
        <f t="shared" ca="1" si="39"/>
        <v>0</v>
      </c>
      <c r="CJ105">
        <v>26</v>
      </c>
      <c r="CK105" s="179">
        <f t="shared" ca="1" si="40"/>
        <v>0</v>
      </c>
      <c r="CP105">
        <v>26</v>
      </c>
      <c r="CQ105" s="179">
        <f t="shared" ca="1" si="41"/>
        <v>0</v>
      </c>
      <c r="CU105">
        <v>26</v>
      </c>
      <c r="CV105" s="179">
        <f t="shared" ca="1" si="42"/>
        <v>0</v>
      </c>
      <c r="CZ105">
        <v>26</v>
      </c>
      <c r="DA105" s="179">
        <f t="shared" ca="1" si="43"/>
        <v>0</v>
      </c>
    </row>
    <row r="106" spans="1:105" ht="24" hidden="1" outlineLevel="1">
      <c r="B106" s="435" t="s">
        <v>138</v>
      </c>
      <c r="C106" s="338">
        <f t="shared" ref="C106:BN106" si="59">IF(C28="",0,1)</f>
        <v>0</v>
      </c>
      <c r="D106" s="338">
        <f t="shared" si="59"/>
        <v>0</v>
      </c>
      <c r="E106" s="338">
        <f t="shared" si="59"/>
        <v>0</v>
      </c>
      <c r="F106" s="338">
        <f t="shared" si="59"/>
        <v>0</v>
      </c>
      <c r="G106" s="338">
        <f t="shared" si="59"/>
        <v>0</v>
      </c>
      <c r="H106" s="338">
        <f t="shared" si="59"/>
        <v>0</v>
      </c>
      <c r="I106" s="338">
        <f t="shared" si="59"/>
        <v>0</v>
      </c>
      <c r="J106" s="338">
        <f t="shared" si="59"/>
        <v>0</v>
      </c>
      <c r="K106" s="338">
        <f t="shared" si="59"/>
        <v>0</v>
      </c>
      <c r="L106" s="338">
        <f t="shared" si="59"/>
        <v>0</v>
      </c>
      <c r="M106" s="338">
        <f t="shared" si="59"/>
        <v>0</v>
      </c>
      <c r="N106" s="338">
        <f t="shared" si="59"/>
        <v>0</v>
      </c>
      <c r="O106" s="338">
        <f t="shared" si="59"/>
        <v>0</v>
      </c>
      <c r="P106" s="338">
        <f t="shared" si="59"/>
        <v>0</v>
      </c>
      <c r="Q106" s="338">
        <f t="shared" si="59"/>
        <v>0</v>
      </c>
      <c r="R106" s="338">
        <f t="shared" si="59"/>
        <v>0</v>
      </c>
      <c r="S106" s="338">
        <f t="shared" si="59"/>
        <v>0</v>
      </c>
      <c r="T106" s="338">
        <f t="shared" si="59"/>
        <v>0</v>
      </c>
      <c r="U106" s="338">
        <f t="shared" si="59"/>
        <v>0</v>
      </c>
      <c r="V106" s="338">
        <f t="shared" si="59"/>
        <v>0</v>
      </c>
      <c r="W106" s="338">
        <f t="shared" si="59"/>
        <v>0</v>
      </c>
      <c r="X106" s="338">
        <f t="shared" si="59"/>
        <v>0</v>
      </c>
      <c r="Y106" s="338">
        <f t="shared" si="59"/>
        <v>0</v>
      </c>
      <c r="Z106" s="338">
        <f t="shared" si="59"/>
        <v>0</v>
      </c>
      <c r="AA106" s="338">
        <f t="shared" si="59"/>
        <v>0</v>
      </c>
      <c r="AB106" s="338">
        <f t="shared" si="59"/>
        <v>0</v>
      </c>
      <c r="AC106" s="338">
        <f t="shared" si="59"/>
        <v>0</v>
      </c>
      <c r="AD106" s="338">
        <f t="shared" si="59"/>
        <v>0</v>
      </c>
      <c r="AE106" s="338">
        <f t="shared" si="59"/>
        <v>0</v>
      </c>
      <c r="AF106" s="338">
        <f t="shared" si="59"/>
        <v>0</v>
      </c>
      <c r="AG106" s="338">
        <f t="shared" si="59"/>
        <v>0</v>
      </c>
      <c r="AH106" s="338">
        <f t="shared" si="59"/>
        <v>0</v>
      </c>
      <c r="AI106" s="338">
        <f t="shared" si="59"/>
        <v>0</v>
      </c>
      <c r="AJ106" s="338">
        <f t="shared" si="59"/>
        <v>0</v>
      </c>
      <c r="AK106" s="338">
        <f t="shared" si="59"/>
        <v>0</v>
      </c>
      <c r="AL106" s="338">
        <f t="shared" si="59"/>
        <v>0</v>
      </c>
      <c r="AM106" s="338">
        <f t="shared" si="59"/>
        <v>0</v>
      </c>
      <c r="AN106" s="338">
        <f t="shared" si="59"/>
        <v>0</v>
      </c>
      <c r="AO106" s="338">
        <f t="shared" si="59"/>
        <v>0</v>
      </c>
      <c r="AP106" s="338">
        <f t="shared" si="59"/>
        <v>0</v>
      </c>
      <c r="AQ106" s="338">
        <f t="shared" si="59"/>
        <v>0</v>
      </c>
      <c r="AR106" s="338">
        <f t="shared" si="59"/>
        <v>0</v>
      </c>
      <c r="AS106" s="338">
        <f t="shared" si="59"/>
        <v>0</v>
      </c>
      <c r="AT106" s="338">
        <f t="shared" si="59"/>
        <v>0</v>
      </c>
      <c r="AU106" s="338">
        <f t="shared" si="59"/>
        <v>0</v>
      </c>
      <c r="AV106" s="338">
        <f t="shared" si="59"/>
        <v>0</v>
      </c>
      <c r="AW106" s="338">
        <f t="shared" si="59"/>
        <v>0</v>
      </c>
      <c r="AX106" s="338">
        <f t="shared" si="59"/>
        <v>0</v>
      </c>
      <c r="AY106" s="338">
        <f t="shared" si="59"/>
        <v>0</v>
      </c>
      <c r="AZ106" s="338">
        <f t="shared" si="59"/>
        <v>0</v>
      </c>
      <c r="BA106" s="338">
        <f t="shared" si="59"/>
        <v>0</v>
      </c>
      <c r="BB106" s="338">
        <f t="shared" si="59"/>
        <v>0</v>
      </c>
      <c r="BC106" s="338">
        <f t="shared" si="59"/>
        <v>0</v>
      </c>
      <c r="BD106" s="338">
        <f t="shared" si="59"/>
        <v>0</v>
      </c>
      <c r="BE106" s="338">
        <f t="shared" si="59"/>
        <v>0</v>
      </c>
      <c r="BF106" s="338">
        <f t="shared" si="59"/>
        <v>0</v>
      </c>
      <c r="BG106" s="338">
        <f t="shared" si="59"/>
        <v>0</v>
      </c>
      <c r="BH106" s="338">
        <f t="shared" si="59"/>
        <v>0</v>
      </c>
      <c r="BI106" s="338">
        <f t="shared" si="59"/>
        <v>0</v>
      </c>
      <c r="BJ106" s="338">
        <f t="shared" si="59"/>
        <v>0</v>
      </c>
      <c r="BK106" s="338">
        <f t="shared" si="59"/>
        <v>0</v>
      </c>
      <c r="BL106" s="338">
        <f t="shared" si="59"/>
        <v>0</v>
      </c>
      <c r="BM106" s="338">
        <f t="shared" si="59"/>
        <v>0</v>
      </c>
      <c r="BN106" s="338">
        <f t="shared" si="59"/>
        <v>0</v>
      </c>
      <c r="BO106" s="338">
        <f t="shared" ref="BO106:BT106" si="60">IF(BO28="",0,1)</f>
        <v>0</v>
      </c>
      <c r="BP106" s="338">
        <f t="shared" si="60"/>
        <v>0</v>
      </c>
      <c r="BQ106" s="338">
        <f t="shared" si="60"/>
        <v>0</v>
      </c>
      <c r="BR106" s="338">
        <f t="shared" si="60"/>
        <v>0</v>
      </c>
      <c r="BS106" s="338">
        <f t="shared" si="60"/>
        <v>0</v>
      </c>
      <c r="BT106" s="338">
        <f t="shared" si="60"/>
        <v>0</v>
      </c>
      <c r="BW106" s="1"/>
      <c r="CE106">
        <v>27</v>
      </c>
      <c r="CF106" s="179">
        <f t="shared" ca="1" si="39"/>
        <v>0</v>
      </c>
      <c r="CJ106">
        <v>27</v>
      </c>
      <c r="CK106" s="179">
        <f t="shared" ca="1" si="40"/>
        <v>0</v>
      </c>
      <c r="CP106">
        <v>27</v>
      </c>
      <c r="CQ106" s="179">
        <f t="shared" ca="1" si="41"/>
        <v>0</v>
      </c>
      <c r="CU106">
        <v>27</v>
      </c>
      <c r="CV106" s="179">
        <f t="shared" ca="1" si="42"/>
        <v>0</v>
      </c>
      <c r="CZ106">
        <v>27</v>
      </c>
      <c r="DA106" s="179">
        <f t="shared" ca="1" si="43"/>
        <v>0</v>
      </c>
    </row>
    <row r="107" spans="1:105" hidden="1" outlineLevel="1">
      <c r="C107" s="338">
        <f>SUM(C103:C106)</f>
        <v>0</v>
      </c>
      <c r="D107" s="338">
        <f t="shared" ref="D107:BO107" si="61">SUM(D103:D106)</f>
        <v>0</v>
      </c>
      <c r="E107" s="338">
        <f t="shared" si="61"/>
        <v>0</v>
      </c>
      <c r="F107" s="338">
        <f t="shared" si="61"/>
        <v>0</v>
      </c>
      <c r="G107" s="338">
        <f t="shared" si="61"/>
        <v>0</v>
      </c>
      <c r="H107" s="338">
        <f t="shared" si="61"/>
        <v>0</v>
      </c>
      <c r="I107" s="338">
        <f t="shared" si="61"/>
        <v>0</v>
      </c>
      <c r="J107" s="338">
        <f t="shared" si="61"/>
        <v>0</v>
      </c>
      <c r="K107" s="338">
        <f t="shared" si="61"/>
        <v>0</v>
      </c>
      <c r="L107" s="338">
        <f t="shared" si="61"/>
        <v>0</v>
      </c>
      <c r="M107" s="338">
        <f t="shared" si="61"/>
        <v>0</v>
      </c>
      <c r="N107" s="338">
        <f t="shared" si="61"/>
        <v>0</v>
      </c>
      <c r="O107" s="338">
        <f t="shared" si="61"/>
        <v>0</v>
      </c>
      <c r="P107" s="338">
        <f t="shared" si="61"/>
        <v>0</v>
      </c>
      <c r="Q107" s="338">
        <f t="shared" si="61"/>
        <v>0</v>
      </c>
      <c r="R107" s="338">
        <f t="shared" si="61"/>
        <v>0</v>
      </c>
      <c r="S107" s="338">
        <f t="shared" si="61"/>
        <v>0</v>
      </c>
      <c r="T107" s="338">
        <f t="shared" si="61"/>
        <v>0</v>
      </c>
      <c r="U107" s="338">
        <f t="shared" si="61"/>
        <v>0</v>
      </c>
      <c r="V107" s="338">
        <f t="shared" si="61"/>
        <v>0</v>
      </c>
      <c r="W107" s="338">
        <f t="shared" si="61"/>
        <v>0</v>
      </c>
      <c r="X107" s="338">
        <f t="shared" si="61"/>
        <v>0</v>
      </c>
      <c r="Y107" s="338">
        <f t="shared" si="61"/>
        <v>0</v>
      </c>
      <c r="Z107" s="338">
        <f t="shared" si="61"/>
        <v>0</v>
      </c>
      <c r="AA107" s="338">
        <f t="shared" si="61"/>
        <v>0</v>
      </c>
      <c r="AB107" s="338">
        <f t="shared" si="61"/>
        <v>0</v>
      </c>
      <c r="AC107" s="338">
        <f t="shared" si="61"/>
        <v>0</v>
      </c>
      <c r="AD107" s="338">
        <f t="shared" si="61"/>
        <v>0</v>
      </c>
      <c r="AE107" s="338">
        <f t="shared" si="61"/>
        <v>0</v>
      </c>
      <c r="AF107" s="338">
        <f t="shared" si="61"/>
        <v>0</v>
      </c>
      <c r="AG107" s="338">
        <f t="shared" si="61"/>
        <v>0</v>
      </c>
      <c r="AH107" s="338">
        <f t="shared" si="61"/>
        <v>0</v>
      </c>
      <c r="AI107" s="338">
        <f t="shared" si="61"/>
        <v>0</v>
      </c>
      <c r="AJ107" s="338">
        <f t="shared" si="61"/>
        <v>0</v>
      </c>
      <c r="AK107" s="338">
        <f t="shared" si="61"/>
        <v>0</v>
      </c>
      <c r="AL107" s="338">
        <f t="shared" si="61"/>
        <v>0</v>
      </c>
      <c r="AM107" s="338">
        <f t="shared" si="61"/>
        <v>0</v>
      </c>
      <c r="AN107" s="338">
        <f t="shared" si="61"/>
        <v>0</v>
      </c>
      <c r="AO107" s="338">
        <f t="shared" si="61"/>
        <v>0</v>
      </c>
      <c r="AP107" s="338">
        <f t="shared" si="61"/>
        <v>0</v>
      </c>
      <c r="AQ107" s="338">
        <f t="shared" si="61"/>
        <v>0</v>
      </c>
      <c r="AR107" s="338">
        <f t="shared" si="61"/>
        <v>0</v>
      </c>
      <c r="AS107" s="338">
        <f t="shared" si="61"/>
        <v>0</v>
      </c>
      <c r="AT107" s="338">
        <f t="shared" si="61"/>
        <v>0</v>
      </c>
      <c r="AU107" s="338">
        <f t="shared" si="61"/>
        <v>0</v>
      </c>
      <c r="AV107" s="338">
        <f t="shared" si="61"/>
        <v>0</v>
      </c>
      <c r="AW107" s="338">
        <f t="shared" si="61"/>
        <v>0</v>
      </c>
      <c r="AX107" s="338">
        <f t="shared" si="61"/>
        <v>0</v>
      </c>
      <c r="AY107" s="338">
        <f t="shared" si="61"/>
        <v>0</v>
      </c>
      <c r="AZ107" s="338">
        <f t="shared" si="61"/>
        <v>0</v>
      </c>
      <c r="BA107" s="338">
        <f t="shared" si="61"/>
        <v>0</v>
      </c>
      <c r="BB107" s="338">
        <f t="shared" si="61"/>
        <v>0</v>
      </c>
      <c r="BC107" s="338">
        <f t="shared" si="61"/>
        <v>0</v>
      </c>
      <c r="BD107" s="338">
        <f t="shared" si="61"/>
        <v>0</v>
      </c>
      <c r="BE107" s="338">
        <f t="shared" si="61"/>
        <v>0</v>
      </c>
      <c r="BF107" s="338">
        <f t="shared" si="61"/>
        <v>0</v>
      </c>
      <c r="BG107" s="338">
        <f t="shared" si="61"/>
        <v>0</v>
      </c>
      <c r="BH107" s="338">
        <f t="shared" si="61"/>
        <v>0</v>
      </c>
      <c r="BI107" s="338">
        <f t="shared" si="61"/>
        <v>0</v>
      </c>
      <c r="BJ107" s="338">
        <f t="shared" si="61"/>
        <v>0</v>
      </c>
      <c r="BK107" s="338">
        <f t="shared" si="61"/>
        <v>0</v>
      </c>
      <c r="BL107" s="338">
        <f t="shared" si="61"/>
        <v>0</v>
      </c>
      <c r="BM107" s="338">
        <f t="shared" si="61"/>
        <v>0</v>
      </c>
      <c r="BN107" s="338">
        <f t="shared" si="61"/>
        <v>0</v>
      </c>
      <c r="BO107" s="338">
        <f t="shared" si="61"/>
        <v>0</v>
      </c>
      <c r="BP107" s="338">
        <f>SUM(BP103:BP106)</f>
        <v>0</v>
      </c>
      <c r="BQ107" s="338">
        <f>SUM(BQ103:BQ106)</f>
        <v>0</v>
      </c>
      <c r="BR107" s="338">
        <f>SUM(BR103:BR106)</f>
        <v>0</v>
      </c>
      <c r="BS107" s="338">
        <f>SUM(BS103:BS106)</f>
        <v>0</v>
      </c>
      <c r="BT107" s="338">
        <f>SUM(BT103:BT106)</f>
        <v>0</v>
      </c>
      <c r="BW107" s="1"/>
      <c r="CE107">
        <v>28</v>
      </c>
      <c r="CF107" s="179">
        <f t="shared" ca="1" si="39"/>
        <v>0</v>
      </c>
      <c r="CJ107">
        <v>28</v>
      </c>
      <c r="CK107" s="179">
        <f t="shared" ca="1" si="40"/>
        <v>0</v>
      </c>
      <c r="CP107">
        <v>28</v>
      </c>
      <c r="CQ107" s="179">
        <f t="shared" ca="1" si="41"/>
        <v>0</v>
      </c>
      <c r="CU107">
        <v>28</v>
      </c>
      <c r="CV107" s="179">
        <f t="shared" ca="1" si="42"/>
        <v>0</v>
      </c>
      <c r="CZ107">
        <v>28</v>
      </c>
      <c r="DA107" s="179">
        <f t="shared" ca="1" si="43"/>
        <v>0</v>
      </c>
    </row>
    <row r="108" spans="1:105" hidden="1" outlineLevel="1">
      <c r="B108" s="338" t="s">
        <v>254</v>
      </c>
      <c r="C108" s="451" t="str">
        <f>IF(OR(C107=0,C107=4),"○","×")</f>
        <v>○</v>
      </c>
      <c r="D108" s="451" t="str">
        <f t="shared" ref="D108:BO108" si="62">IF(OR(D107=0,D107=4),"○","×")</f>
        <v>○</v>
      </c>
      <c r="E108" s="451" t="str">
        <f t="shared" si="62"/>
        <v>○</v>
      </c>
      <c r="F108" s="451" t="str">
        <f t="shared" si="62"/>
        <v>○</v>
      </c>
      <c r="G108" s="451" t="str">
        <f t="shared" si="62"/>
        <v>○</v>
      </c>
      <c r="H108" s="451" t="str">
        <f t="shared" si="62"/>
        <v>○</v>
      </c>
      <c r="I108" s="451" t="str">
        <f t="shared" si="62"/>
        <v>○</v>
      </c>
      <c r="J108" s="451" t="str">
        <f t="shared" si="62"/>
        <v>○</v>
      </c>
      <c r="K108" s="451" t="str">
        <f t="shared" si="62"/>
        <v>○</v>
      </c>
      <c r="L108" s="451" t="str">
        <f t="shared" si="62"/>
        <v>○</v>
      </c>
      <c r="M108" s="451" t="str">
        <f t="shared" si="62"/>
        <v>○</v>
      </c>
      <c r="N108" s="451" t="str">
        <f t="shared" si="62"/>
        <v>○</v>
      </c>
      <c r="O108" s="451" t="str">
        <f t="shared" si="62"/>
        <v>○</v>
      </c>
      <c r="P108" s="451" t="str">
        <f t="shared" si="62"/>
        <v>○</v>
      </c>
      <c r="Q108" s="451" t="str">
        <f t="shared" si="62"/>
        <v>○</v>
      </c>
      <c r="R108" s="451" t="str">
        <f t="shared" si="62"/>
        <v>○</v>
      </c>
      <c r="S108" s="451" t="str">
        <f t="shared" si="62"/>
        <v>○</v>
      </c>
      <c r="T108" s="451" t="str">
        <f t="shared" si="62"/>
        <v>○</v>
      </c>
      <c r="U108" s="451" t="str">
        <f t="shared" si="62"/>
        <v>○</v>
      </c>
      <c r="V108" s="451" t="str">
        <f t="shared" si="62"/>
        <v>○</v>
      </c>
      <c r="W108" s="451" t="str">
        <f t="shared" si="62"/>
        <v>○</v>
      </c>
      <c r="X108" s="451" t="str">
        <f t="shared" si="62"/>
        <v>○</v>
      </c>
      <c r="Y108" s="451" t="str">
        <f t="shared" si="62"/>
        <v>○</v>
      </c>
      <c r="Z108" s="451" t="str">
        <f t="shared" si="62"/>
        <v>○</v>
      </c>
      <c r="AA108" s="451" t="str">
        <f t="shared" si="62"/>
        <v>○</v>
      </c>
      <c r="AB108" s="451" t="str">
        <f t="shared" si="62"/>
        <v>○</v>
      </c>
      <c r="AC108" s="451" t="str">
        <f t="shared" si="62"/>
        <v>○</v>
      </c>
      <c r="AD108" s="451" t="str">
        <f t="shared" si="62"/>
        <v>○</v>
      </c>
      <c r="AE108" s="451" t="str">
        <f t="shared" si="62"/>
        <v>○</v>
      </c>
      <c r="AF108" s="451" t="str">
        <f t="shared" si="62"/>
        <v>○</v>
      </c>
      <c r="AG108" s="451" t="str">
        <f t="shared" si="62"/>
        <v>○</v>
      </c>
      <c r="AH108" s="451" t="str">
        <f t="shared" si="62"/>
        <v>○</v>
      </c>
      <c r="AI108" s="451" t="str">
        <f t="shared" si="62"/>
        <v>○</v>
      </c>
      <c r="AJ108" s="451" t="str">
        <f t="shared" si="62"/>
        <v>○</v>
      </c>
      <c r="AK108" s="451" t="str">
        <f t="shared" si="62"/>
        <v>○</v>
      </c>
      <c r="AL108" s="451" t="str">
        <f t="shared" si="62"/>
        <v>○</v>
      </c>
      <c r="AM108" s="451" t="str">
        <f t="shared" si="62"/>
        <v>○</v>
      </c>
      <c r="AN108" s="451" t="str">
        <f t="shared" si="62"/>
        <v>○</v>
      </c>
      <c r="AO108" s="451" t="str">
        <f t="shared" si="62"/>
        <v>○</v>
      </c>
      <c r="AP108" s="451" t="str">
        <f t="shared" si="62"/>
        <v>○</v>
      </c>
      <c r="AQ108" s="451" t="str">
        <f t="shared" si="62"/>
        <v>○</v>
      </c>
      <c r="AR108" s="451" t="str">
        <f t="shared" si="62"/>
        <v>○</v>
      </c>
      <c r="AS108" s="451" t="str">
        <f t="shared" si="62"/>
        <v>○</v>
      </c>
      <c r="AT108" s="451" t="str">
        <f t="shared" si="62"/>
        <v>○</v>
      </c>
      <c r="AU108" s="451" t="str">
        <f t="shared" si="62"/>
        <v>○</v>
      </c>
      <c r="AV108" s="451" t="str">
        <f t="shared" si="62"/>
        <v>○</v>
      </c>
      <c r="AW108" s="451" t="str">
        <f t="shared" si="62"/>
        <v>○</v>
      </c>
      <c r="AX108" s="451" t="str">
        <f t="shared" si="62"/>
        <v>○</v>
      </c>
      <c r="AY108" s="451" t="str">
        <f t="shared" si="62"/>
        <v>○</v>
      </c>
      <c r="AZ108" s="451" t="str">
        <f t="shared" si="62"/>
        <v>○</v>
      </c>
      <c r="BA108" s="451" t="str">
        <f t="shared" si="62"/>
        <v>○</v>
      </c>
      <c r="BB108" s="451" t="str">
        <f t="shared" si="62"/>
        <v>○</v>
      </c>
      <c r="BC108" s="451" t="str">
        <f t="shared" si="62"/>
        <v>○</v>
      </c>
      <c r="BD108" s="451" t="str">
        <f t="shared" si="62"/>
        <v>○</v>
      </c>
      <c r="BE108" s="451" t="str">
        <f t="shared" si="62"/>
        <v>○</v>
      </c>
      <c r="BF108" s="451" t="str">
        <f t="shared" si="62"/>
        <v>○</v>
      </c>
      <c r="BG108" s="451" t="str">
        <f t="shared" si="62"/>
        <v>○</v>
      </c>
      <c r="BH108" s="451" t="str">
        <f t="shared" si="62"/>
        <v>○</v>
      </c>
      <c r="BI108" s="451" t="str">
        <f t="shared" si="62"/>
        <v>○</v>
      </c>
      <c r="BJ108" s="451" t="str">
        <f t="shared" si="62"/>
        <v>○</v>
      </c>
      <c r="BK108" s="451" t="str">
        <f t="shared" si="62"/>
        <v>○</v>
      </c>
      <c r="BL108" s="451" t="str">
        <f t="shared" si="62"/>
        <v>○</v>
      </c>
      <c r="BM108" s="451" t="str">
        <f t="shared" si="62"/>
        <v>○</v>
      </c>
      <c r="BN108" s="451" t="str">
        <f t="shared" si="62"/>
        <v>○</v>
      </c>
      <c r="BO108" s="451" t="str">
        <f t="shared" si="62"/>
        <v>○</v>
      </c>
      <c r="BP108" s="451" t="str">
        <f>IF(OR(BP107=0,BP107=4),"○","×")</f>
        <v>○</v>
      </c>
      <c r="BQ108" s="451" t="str">
        <f>IF(OR(BQ107=0,BQ107=4),"○","×")</f>
        <v>○</v>
      </c>
      <c r="BR108" s="451" t="str">
        <f>IF(OR(BR107=0,BR107=4),"○","×")</f>
        <v>○</v>
      </c>
      <c r="BS108" s="451" t="str">
        <f>IF(OR(BS107=0,BS107=4),"○","×")</f>
        <v>○</v>
      </c>
      <c r="BT108" s="451" t="str">
        <f>IF(OR(BT107=0,BT107=4),"○","×")</f>
        <v>○</v>
      </c>
      <c r="BW108" s="1"/>
      <c r="CE108">
        <v>29</v>
      </c>
      <c r="CF108" s="179">
        <f t="shared" ca="1" si="39"/>
        <v>0</v>
      </c>
      <c r="CJ108">
        <v>29</v>
      </c>
      <c r="CK108" s="179">
        <f t="shared" ca="1" si="40"/>
        <v>0</v>
      </c>
      <c r="CP108">
        <v>29</v>
      </c>
      <c r="CQ108" s="179">
        <f t="shared" ca="1" si="41"/>
        <v>0</v>
      </c>
      <c r="CU108">
        <v>29</v>
      </c>
      <c r="CV108" s="179">
        <f t="shared" ca="1" si="42"/>
        <v>0</v>
      </c>
      <c r="CZ108">
        <v>29</v>
      </c>
      <c r="DA108" s="179">
        <f t="shared" ca="1" si="43"/>
        <v>0</v>
      </c>
    </row>
    <row r="109" spans="1:105" hidden="1" outlineLevel="1">
      <c r="A109" s="440" t="s">
        <v>355</v>
      </c>
      <c r="B109">
        <f>COUNTIF(C108:BT108,"○")</f>
        <v>70</v>
      </c>
      <c r="BW109" s="1"/>
      <c r="CE109">
        <v>30</v>
      </c>
      <c r="CF109" s="179">
        <f t="shared" ca="1" si="39"/>
        <v>0</v>
      </c>
      <c r="CJ109">
        <v>30</v>
      </c>
      <c r="CK109" s="179">
        <f t="shared" ca="1" si="40"/>
        <v>0</v>
      </c>
      <c r="CP109">
        <v>30</v>
      </c>
      <c r="CQ109" s="179">
        <f t="shared" ca="1" si="41"/>
        <v>0</v>
      </c>
      <c r="CU109">
        <v>30</v>
      </c>
      <c r="CV109" s="179">
        <f t="shared" ca="1" si="42"/>
        <v>0</v>
      </c>
      <c r="CZ109">
        <v>30</v>
      </c>
      <c r="DA109" s="179">
        <f t="shared" ca="1" si="43"/>
        <v>0</v>
      </c>
    </row>
    <row r="110" spans="1:105" hidden="1" outlineLevel="1">
      <c r="BW110" s="1"/>
      <c r="CE110">
        <v>31</v>
      </c>
      <c r="CF110" s="179">
        <f t="shared" ca="1" si="39"/>
        <v>0</v>
      </c>
      <c r="CJ110">
        <v>31</v>
      </c>
      <c r="CK110" s="179">
        <f t="shared" ca="1" si="40"/>
        <v>0</v>
      </c>
      <c r="CP110">
        <v>31</v>
      </c>
      <c r="CQ110" s="179">
        <f t="shared" ca="1" si="41"/>
        <v>0</v>
      </c>
      <c r="CU110">
        <v>31</v>
      </c>
      <c r="CV110" s="179">
        <f t="shared" ca="1" si="42"/>
        <v>0</v>
      </c>
      <c r="CZ110">
        <v>31</v>
      </c>
      <c r="DA110" s="179">
        <f t="shared" ca="1" si="43"/>
        <v>0</v>
      </c>
    </row>
    <row r="111" spans="1:105" hidden="1" outlineLevel="1">
      <c r="BW111" s="1"/>
      <c r="CE111">
        <v>32</v>
      </c>
      <c r="CF111" s="179">
        <f t="shared" ca="1" si="39"/>
        <v>0</v>
      </c>
      <c r="CJ111">
        <v>32</v>
      </c>
      <c r="CK111" s="179">
        <f t="shared" ca="1" si="40"/>
        <v>0</v>
      </c>
      <c r="CP111">
        <v>32</v>
      </c>
      <c r="CQ111" s="179">
        <f t="shared" ca="1" si="41"/>
        <v>0</v>
      </c>
      <c r="CU111">
        <v>32</v>
      </c>
      <c r="CV111" s="179">
        <f t="shared" ca="1" si="42"/>
        <v>0</v>
      </c>
      <c r="CZ111">
        <v>32</v>
      </c>
      <c r="DA111" s="179">
        <f t="shared" ca="1" si="43"/>
        <v>0</v>
      </c>
    </row>
    <row r="112" spans="1:105" hidden="1" outlineLevel="1">
      <c r="CE112">
        <v>33</v>
      </c>
      <c r="CF112" s="179">
        <f t="shared" ca="1" si="39"/>
        <v>0</v>
      </c>
      <c r="CJ112">
        <v>33</v>
      </c>
      <c r="CK112" s="179">
        <f t="shared" ca="1" si="40"/>
        <v>0</v>
      </c>
      <c r="CP112">
        <v>33</v>
      </c>
      <c r="CQ112" s="179">
        <f t="shared" ca="1" si="41"/>
        <v>0</v>
      </c>
      <c r="CU112">
        <v>33</v>
      </c>
      <c r="CV112" s="179">
        <f t="shared" ca="1" si="42"/>
        <v>0</v>
      </c>
      <c r="CZ112">
        <v>33</v>
      </c>
      <c r="DA112" s="179">
        <f t="shared" ca="1" si="43"/>
        <v>0</v>
      </c>
    </row>
    <row r="113" spans="1:105" hidden="1" outlineLevel="1">
      <c r="A113" s="435" t="s">
        <v>140</v>
      </c>
      <c r="B113" s="338" t="s">
        <v>55</v>
      </c>
      <c r="C113" s="338">
        <f t="shared" ref="C113:BN114" si="63">IF(C44="",0,1)</f>
        <v>0</v>
      </c>
      <c r="D113" s="338">
        <f t="shared" si="63"/>
        <v>0</v>
      </c>
      <c r="E113" s="338">
        <f t="shared" si="63"/>
        <v>0</v>
      </c>
      <c r="F113" s="338">
        <f t="shared" si="63"/>
        <v>0</v>
      </c>
      <c r="G113" s="338">
        <f t="shared" si="63"/>
        <v>0</v>
      </c>
      <c r="H113" s="338">
        <f t="shared" si="63"/>
        <v>0</v>
      </c>
      <c r="I113" s="338">
        <f t="shared" si="63"/>
        <v>0</v>
      </c>
      <c r="J113" s="338">
        <f t="shared" si="63"/>
        <v>0</v>
      </c>
      <c r="K113" s="338">
        <f t="shared" si="63"/>
        <v>0</v>
      </c>
      <c r="L113" s="338">
        <f t="shared" si="63"/>
        <v>0</v>
      </c>
      <c r="M113" s="338">
        <f t="shared" si="63"/>
        <v>0</v>
      </c>
      <c r="N113" s="338">
        <f t="shared" si="63"/>
        <v>0</v>
      </c>
      <c r="O113" s="338">
        <f t="shared" si="63"/>
        <v>0</v>
      </c>
      <c r="P113" s="338">
        <f t="shared" si="63"/>
        <v>0</v>
      </c>
      <c r="Q113" s="338">
        <f t="shared" si="63"/>
        <v>0</v>
      </c>
      <c r="R113" s="338">
        <f t="shared" si="63"/>
        <v>0</v>
      </c>
      <c r="S113" s="338">
        <f t="shared" si="63"/>
        <v>0</v>
      </c>
      <c r="T113" s="338">
        <f t="shared" si="63"/>
        <v>0</v>
      </c>
      <c r="U113" s="338">
        <f t="shared" si="63"/>
        <v>0</v>
      </c>
      <c r="V113" s="338">
        <f t="shared" si="63"/>
        <v>0</v>
      </c>
      <c r="W113" s="338">
        <f t="shared" si="63"/>
        <v>0</v>
      </c>
      <c r="X113" s="338">
        <f t="shared" si="63"/>
        <v>0</v>
      </c>
      <c r="Y113" s="338">
        <f t="shared" si="63"/>
        <v>0</v>
      </c>
      <c r="Z113" s="338">
        <f t="shared" si="63"/>
        <v>0</v>
      </c>
      <c r="AA113" s="338">
        <f t="shared" si="63"/>
        <v>0</v>
      </c>
      <c r="AB113" s="338">
        <f t="shared" si="63"/>
        <v>0</v>
      </c>
      <c r="AC113" s="338">
        <f t="shared" si="63"/>
        <v>0</v>
      </c>
      <c r="AD113" s="338">
        <f t="shared" si="63"/>
        <v>0</v>
      </c>
      <c r="AE113" s="338">
        <f t="shared" si="63"/>
        <v>0</v>
      </c>
      <c r="AF113" s="338">
        <f t="shared" si="63"/>
        <v>0</v>
      </c>
      <c r="AG113" s="338">
        <f t="shared" si="63"/>
        <v>0</v>
      </c>
      <c r="AH113" s="338">
        <f t="shared" si="63"/>
        <v>0</v>
      </c>
      <c r="AI113" s="338">
        <f t="shared" si="63"/>
        <v>0</v>
      </c>
      <c r="AJ113" s="338">
        <f t="shared" si="63"/>
        <v>0</v>
      </c>
      <c r="AK113" s="338">
        <f t="shared" si="63"/>
        <v>0</v>
      </c>
      <c r="AL113" s="338">
        <f t="shared" si="63"/>
        <v>0</v>
      </c>
      <c r="AM113" s="338">
        <f t="shared" si="63"/>
        <v>0</v>
      </c>
      <c r="AN113" s="338">
        <f t="shared" si="63"/>
        <v>0</v>
      </c>
      <c r="AO113" s="338">
        <f t="shared" si="63"/>
        <v>0</v>
      </c>
      <c r="AP113" s="338">
        <f t="shared" si="63"/>
        <v>0</v>
      </c>
      <c r="AQ113" s="338">
        <f t="shared" si="63"/>
        <v>0</v>
      </c>
      <c r="AR113" s="338">
        <f t="shared" si="63"/>
        <v>0</v>
      </c>
      <c r="AS113" s="338">
        <f t="shared" si="63"/>
        <v>0</v>
      </c>
      <c r="AT113" s="338">
        <f t="shared" si="63"/>
        <v>0</v>
      </c>
      <c r="AU113" s="338">
        <f t="shared" si="63"/>
        <v>0</v>
      </c>
      <c r="AV113" s="338">
        <f t="shared" si="63"/>
        <v>0</v>
      </c>
      <c r="AW113" s="338">
        <f t="shared" si="63"/>
        <v>0</v>
      </c>
      <c r="AX113" s="338">
        <f t="shared" si="63"/>
        <v>0</v>
      </c>
      <c r="AY113" s="338">
        <f t="shared" si="63"/>
        <v>0</v>
      </c>
      <c r="AZ113" s="338">
        <f t="shared" si="63"/>
        <v>0</v>
      </c>
      <c r="BA113" s="338">
        <f t="shared" si="63"/>
        <v>0</v>
      </c>
      <c r="BB113" s="338">
        <f t="shared" si="63"/>
        <v>0</v>
      </c>
      <c r="BC113" s="338">
        <f t="shared" si="63"/>
        <v>0</v>
      </c>
      <c r="BD113" s="338">
        <f t="shared" si="63"/>
        <v>0</v>
      </c>
      <c r="BE113" s="338">
        <f t="shared" si="63"/>
        <v>0</v>
      </c>
      <c r="BF113" s="338">
        <f t="shared" si="63"/>
        <v>0</v>
      </c>
      <c r="BG113" s="338">
        <f t="shared" si="63"/>
        <v>0</v>
      </c>
      <c r="BH113" s="338">
        <f t="shared" si="63"/>
        <v>0</v>
      </c>
      <c r="BI113" s="338">
        <f t="shared" si="63"/>
        <v>0</v>
      </c>
      <c r="BJ113" s="338">
        <f t="shared" si="63"/>
        <v>0</v>
      </c>
      <c r="BK113" s="338">
        <f t="shared" si="63"/>
        <v>0</v>
      </c>
      <c r="BL113" s="338">
        <f t="shared" si="63"/>
        <v>0</v>
      </c>
      <c r="BM113" s="338">
        <f t="shared" si="63"/>
        <v>0</v>
      </c>
      <c r="BN113" s="338">
        <f t="shared" si="63"/>
        <v>0</v>
      </c>
      <c r="BO113" s="338">
        <f t="shared" ref="BO113:BT114" si="64">IF(BO44="",0,1)</f>
        <v>0</v>
      </c>
      <c r="BP113" s="338">
        <f t="shared" si="64"/>
        <v>0</v>
      </c>
      <c r="BQ113" s="338">
        <f t="shared" si="64"/>
        <v>0</v>
      </c>
      <c r="BR113" s="338">
        <f t="shared" si="64"/>
        <v>0</v>
      </c>
      <c r="BS113" s="338">
        <f t="shared" si="64"/>
        <v>0</v>
      </c>
      <c r="BT113" s="338">
        <f t="shared" si="64"/>
        <v>0</v>
      </c>
      <c r="BW113" s="1"/>
      <c r="CE113">
        <v>34</v>
      </c>
      <c r="CF113" s="179">
        <f t="shared" ca="1" si="39"/>
        <v>0</v>
      </c>
      <c r="CJ113">
        <v>34</v>
      </c>
      <c r="CK113" s="179">
        <f t="shared" ca="1" si="40"/>
        <v>0</v>
      </c>
      <c r="CP113">
        <v>34</v>
      </c>
      <c r="CQ113" s="179">
        <f t="shared" ca="1" si="41"/>
        <v>0</v>
      </c>
      <c r="CU113">
        <v>34</v>
      </c>
      <c r="CV113" s="179">
        <f t="shared" ca="1" si="42"/>
        <v>0</v>
      </c>
      <c r="CZ113">
        <v>34</v>
      </c>
      <c r="DA113" s="179">
        <f t="shared" ca="1" si="43"/>
        <v>0</v>
      </c>
    </row>
    <row r="114" spans="1:105" hidden="1" outlineLevel="1">
      <c r="A114" s="435"/>
      <c r="B114" s="387" t="s">
        <v>876</v>
      </c>
      <c r="C114" s="338">
        <f t="shared" si="63"/>
        <v>0</v>
      </c>
      <c r="D114" s="338">
        <f t="shared" si="63"/>
        <v>0</v>
      </c>
      <c r="E114" s="338">
        <f t="shared" si="63"/>
        <v>0</v>
      </c>
      <c r="F114" s="338">
        <f t="shared" si="63"/>
        <v>0</v>
      </c>
      <c r="G114" s="338">
        <f t="shared" si="63"/>
        <v>0</v>
      </c>
      <c r="H114" s="338">
        <f t="shared" si="63"/>
        <v>0</v>
      </c>
      <c r="I114" s="338">
        <f t="shared" si="63"/>
        <v>0</v>
      </c>
      <c r="J114" s="338">
        <f t="shared" si="63"/>
        <v>0</v>
      </c>
      <c r="K114" s="338">
        <f t="shared" si="63"/>
        <v>0</v>
      </c>
      <c r="L114" s="338">
        <f t="shared" si="63"/>
        <v>0</v>
      </c>
      <c r="M114" s="338">
        <f t="shared" si="63"/>
        <v>0</v>
      </c>
      <c r="N114" s="338">
        <f t="shared" si="63"/>
        <v>0</v>
      </c>
      <c r="O114" s="338">
        <f t="shared" si="63"/>
        <v>0</v>
      </c>
      <c r="P114" s="338">
        <f t="shared" si="63"/>
        <v>0</v>
      </c>
      <c r="Q114" s="338">
        <f t="shared" si="63"/>
        <v>0</v>
      </c>
      <c r="R114" s="338">
        <f t="shared" si="63"/>
        <v>0</v>
      </c>
      <c r="S114" s="338">
        <f t="shared" si="63"/>
        <v>0</v>
      </c>
      <c r="T114" s="338">
        <f t="shared" si="63"/>
        <v>0</v>
      </c>
      <c r="U114" s="338">
        <f t="shared" si="63"/>
        <v>0</v>
      </c>
      <c r="V114" s="338">
        <f t="shared" si="63"/>
        <v>0</v>
      </c>
      <c r="W114" s="338">
        <f t="shared" si="63"/>
        <v>0</v>
      </c>
      <c r="X114" s="338">
        <f t="shared" si="63"/>
        <v>0</v>
      </c>
      <c r="Y114" s="338">
        <f t="shared" si="63"/>
        <v>0</v>
      </c>
      <c r="Z114" s="338">
        <f t="shared" si="63"/>
        <v>0</v>
      </c>
      <c r="AA114" s="338">
        <f t="shared" si="63"/>
        <v>0</v>
      </c>
      <c r="AB114" s="338">
        <f t="shared" si="63"/>
        <v>0</v>
      </c>
      <c r="AC114" s="338">
        <f t="shared" si="63"/>
        <v>0</v>
      </c>
      <c r="AD114" s="338">
        <f t="shared" si="63"/>
        <v>0</v>
      </c>
      <c r="AE114" s="338">
        <f t="shared" si="63"/>
        <v>0</v>
      </c>
      <c r="AF114" s="338">
        <f t="shared" si="63"/>
        <v>0</v>
      </c>
      <c r="AG114" s="338">
        <f t="shared" si="63"/>
        <v>0</v>
      </c>
      <c r="AH114" s="338">
        <f t="shared" si="63"/>
        <v>0</v>
      </c>
      <c r="AI114" s="338">
        <f t="shared" si="63"/>
        <v>0</v>
      </c>
      <c r="AJ114" s="338">
        <f t="shared" si="63"/>
        <v>0</v>
      </c>
      <c r="AK114" s="338">
        <f t="shared" si="63"/>
        <v>0</v>
      </c>
      <c r="AL114" s="338">
        <f t="shared" si="63"/>
        <v>0</v>
      </c>
      <c r="AM114" s="338">
        <f t="shared" si="63"/>
        <v>0</v>
      </c>
      <c r="AN114" s="338">
        <f t="shared" si="63"/>
        <v>0</v>
      </c>
      <c r="AO114" s="338">
        <f t="shared" si="63"/>
        <v>0</v>
      </c>
      <c r="AP114" s="338">
        <f t="shared" si="63"/>
        <v>0</v>
      </c>
      <c r="AQ114" s="338">
        <f t="shared" si="63"/>
        <v>0</v>
      </c>
      <c r="AR114" s="338">
        <f t="shared" si="63"/>
        <v>0</v>
      </c>
      <c r="AS114" s="338">
        <f t="shared" si="63"/>
        <v>0</v>
      </c>
      <c r="AT114" s="338">
        <f t="shared" si="63"/>
        <v>0</v>
      </c>
      <c r="AU114" s="338">
        <f t="shared" si="63"/>
        <v>0</v>
      </c>
      <c r="AV114" s="338">
        <f t="shared" si="63"/>
        <v>0</v>
      </c>
      <c r="AW114" s="338">
        <f t="shared" si="63"/>
        <v>0</v>
      </c>
      <c r="AX114" s="338">
        <f t="shared" si="63"/>
        <v>0</v>
      </c>
      <c r="AY114" s="338">
        <f t="shared" si="63"/>
        <v>0</v>
      </c>
      <c r="AZ114" s="338">
        <f t="shared" si="63"/>
        <v>0</v>
      </c>
      <c r="BA114" s="338">
        <f t="shared" si="63"/>
        <v>0</v>
      </c>
      <c r="BB114" s="338">
        <f t="shared" si="63"/>
        <v>0</v>
      </c>
      <c r="BC114" s="338">
        <f t="shared" si="63"/>
        <v>0</v>
      </c>
      <c r="BD114" s="338">
        <f t="shared" si="63"/>
        <v>0</v>
      </c>
      <c r="BE114" s="338">
        <f t="shared" si="63"/>
        <v>0</v>
      </c>
      <c r="BF114" s="338">
        <f t="shared" si="63"/>
        <v>0</v>
      </c>
      <c r="BG114" s="338">
        <f t="shared" si="63"/>
        <v>0</v>
      </c>
      <c r="BH114" s="338">
        <f t="shared" si="63"/>
        <v>0</v>
      </c>
      <c r="BI114" s="338">
        <f t="shared" si="63"/>
        <v>0</v>
      </c>
      <c r="BJ114" s="338">
        <f t="shared" si="63"/>
        <v>0</v>
      </c>
      <c r="BK114" s="338">
        <f t="shared" si="63"/>
        <v>0</v>
      </c>
      <c r="BL114" s="338">
        <f t="shared" si="63"/>
        <v>0</v>
      </c>
      <c r="BM114" s="338">
        <f t="shared" si="63"/>
        <v>0</v>
      </c>
      <c r="BN114" s="338">
        <f t="shared" si="63"/>
        <v>0</v>
      </c>
      <c r="BO114" s="338">
        <f t="shared" si="64"/>
        <v>0</v>
      </c>
      <c r="BP114" s="338">
        <f t="shared" si="64"/>
        <v>0</v>
      </c>
      <c r="BQ114" s="338">
        <f t="shared" si="64"/>
        <v>0</v>
      </c>
      <c r="BR114" s="338">
        <f t="shared" si="64"/>
        <v>0</v>
      </c>
      <c r="BS114" s="338">
        <f t="shared" si="64"/>
        <v>0</v>
      </c>
      <c r="BT114" s="338">
        <f t="shared" si="64"/>
        <v>0</v>
      </c>
      <c r="CE114">
        <v>35</v>
      </c>
      <c r="CF114" s="179">
        <f t="shared" ca="1" si="39"/>
        <v>0</v>
      </c>
      <c r="CJ114">
        <v>35</v>
      </c>
      <c r="CK114" s="179">
        <f t="shared" ca="1" si="40"/>
        <v>0</v>
      </c>
      <c r="CP114">
        <v>35</v>
      </c>
      <c r="CQ114" s="179">
        <f t="shared" ca="1" si="41"/>
        <v>0</v>
      </c>
      <c r="CU114">
        <v>35</v>
      </c>
      <c r="CV114" s="179">
        <f t="shared" ca="1" si="42"/>
        <v>0</v>
      </c>
      <c r="CZ114">
        <v>35</v>
      </c>
      <c r="DA114" s="179">
        <f t="shared" ca="1" si="43"/>
        <v>0</v>
      </c>
    </row>
    <row r="115" spans="1:105" hidden="1" outlineLevel="1">
      <c r="A115" s="435"/>
      <c r="B115" s="338" t="s">
        <v>141</v>
      </c>
      <c r="C115" s="338">
        <f t="shared" ref="C115:BN115" si="65">IF(OR(C46="",C46="-"),0,1)</f>
        <v>0</v>
      </c>
      <c r="D115" s="338">
        <f t="shared" si="65"/>
        <v>0</v>
      </c>
      <c r="E115" s="338">
        <f t="shared" si="65"/>
        <v>0</v>
      </c>
      <c r="F115" s="338">
        <f t="shared" si="65"/>
        <v>0</v>
      </c>
      <c r="G115" s="338">
        <f t="shared" si="65"/>
        <v>0</v>
      </c>
      <c r="H115" s="338">
        <f t="shared" si="65"/>
        <v>0</v>
      </c>
      <c r="I115" s="338">
        <f t="shared" si="65"/>
        <v>0</v>
      </c>
      <c r="J115" s="338">
        <f t="shared" si="65"/>
        <v>0</v>
      </c>
      <c r="K115" s="338">
        <f t="shared" si="65"/>
        <v>0</v>
      </c>
      <c r="L115" s="338">
        <f t="shared" si="65"/>
        <v>0</v>
      </c>
      <c r="M115" s="338">
        <f t="shared" si="65"/>
        <v>0</v>
      </c>
      <c r="N115" s="338">
        <f t="shared" si="65"/>
        <v>0</v>
      </c>
      <c r="O115" s="338">
        <f t="shared" si="65"/>
        <v>0</v>
      </c>
      <c r="P115" s="338">
        <f t="shared" si="65"/>
        <v>0</v>
      </c>
      <c r="Q115" s="338">
        <f t="shared" si="65"/>
        <v>0</v>
      </c>
      <c r="R115" s="338">
        <f t="shared" si="65"/>
        <v>0</v>
      </c>
      <c r="S115" s="338">
        <f t="shared" si="65"/>
        <v>0</v>
      </c>
      <c r="T115" s="338">
        <f t="shared" si="65"/>
        <v>0</v>
      </c>
      <c r="U115" s="338">
        <f t="shared" si="65"/>
        <v>0</v>
      </c>
      <c r="V115" s="338">
        <f t="shared" si="65"/>
        <v>0</v>
      </c>
      <c r="W115" s="338">
        <f t="shared" si="65"/>
        <v>0</v>
      </c>
      <c r="X115" s="338">
        <f t="shared" si="65"/>
        <v>0</v>
      </c>
      <c r="Y115" s="338">
        <f t="shared" si="65"/>
        <v>0</v>
      </c>
      <c r="Z115" s="338">
        <f t="shared" si="65"/>
        <v>0</v>
      </c>
      <c r="AA115" s="338">
        <f t="shared" si="65"/>
        <v>0</v>
      </c>
      <c r="AB115" s="338">
        <f t="shared" si="65"/>
        <v>0</v>
      </c>
      <c r="AC115" s="338">
        <f t="shared" si="65"/>
        <v>0</v>
      </c>
      <c r="AD115" s="338">
        <f t="shared" si="65"/>
        <v>0</v>
      </c>
      <c r="AE115" s="338">
        <f t="shared" si="65"/>
        <v>0</v>
      </c>
      <c r="AF115" s="338">
        <f t="shared" si="65"/>
        <v>0</v>
      </c>
      <c r="AG115" s="338">
        <f t="shared" si="65"/>
        <v>0</v>
      </c>
      <c r="AH115" s="338">
        <f t="shared" si="65"/>
        <v>0</v>
      </c>
      <c r="AI115" s="338">
        <f t="shared" si="65"/>
        <v>0</v>
      </c>
      <c r="AJ115" s="338">
        <f t="shared" si="65"/>
        <v>0</v>
      </c>
      <c r="AK115" s="338">
        <f t="shared" si="65"/>
        <v>0</v>
      </c>
      <c r="AL115" s="338">
        <f t="shared" si="65"/>
        <v>0</v>
      </c>
      <c r="AM115" s="338">
        <f t="shared" si="65"/>
        <v>0</v>
      </c>
      <c r="AN115" s="338">
        <f t="shared" si="65"/>
        <v>0</v>
      </c>
      <c r="AO115" s="338">
        <f t="shared" si="65"/>
        <v>0</v>
      </c>
      <c r="AP115" s="338">
        <f t="shared" si="65"/>
        <v>0</v>
      </c>
      <c r="AQ115" s="338">
        <f t="shared" si="65"/>
        <v>0</v>
      </c>
      <c r="AR115" s="338">
        <f t="shared" si="65"/>
        <v>0</v>
      </c>
      <c r="AS115" s="338">
        <f t="shared" si="65"/>
        <v>0</v>
      </c>
      <c r="AT115" s="338">
        <f t="shared" si="65"/>
        <v>0</v>
      </c>
      <c r="AU115" s="338">
        <f t="shared" si="65"/>
        <v>0</v>
      </c>
      <c r="AV115" s="338">
        <f t="shared" si="65"/>
        <v>0</v>
      </c>
      <c r="AW115" s="338">
        <f t="shared" si="65"/>
        <v>0</v>
      </c>
      <c r="AX115" s="338">
        <f t="shared" si="65"/>
        <v>0</v>
      </c>
      <c r="AY115" s="338">
        <f t="shared" si="65"/>
        <v>0</v>
      </c>
      <c r="AZ115" s="338">
        <f t="shared" si="65"/>
        <v>0</v>
      </c>
      <c r="BA115" s="338">
        <f t="shared" si="65"/>
        <v>0</v>
      </c>
      <c r="BB115" s="338">
        <f t="shared" si="65"/>
        <v>0</v>
      </c>
      <c r="BC115" s="338">
        <f t="shared" si="65"/>
        <v>0</v>
      </c>
      <c r="BD115" s="338">
        <f t="shared" si="65"/>
        <v>0</v>
      </c>
      <c r="BE115" s="338">
        <f t="shared" si="65"/>
        <v>0</v>
      </c>
      <c r="BF115" s="338">
        <f t="shared" si="65"/>
        <v>0</v>
      </c>
      <c r="BG115" s="338">
        <f t="shared" si="65"/>
        <v>0</v>
      </c>
      <c r="BH115" s="338">
        <f t="shared" si="65"/>
        <v>0</v>
      </c>
      <c r="BI115" s="338">
        <f t="shared" si="65"/>
        <v>0</v>
      </c>
      <c r="BJ115" s="338">
        <f t="shared" si="65"/>
        <v>0</v>
      </c>
      <c r="BK115" s="338">
        <f t="shared" si="65"/>
        <v>0</v>
      </c>
      <c r="BL115" s="338">
        <f t="shared" si="65"/>
        <v>0</v>
      </c>
      <c r="BM115" s="338">
        <f t="shared" si="65"/>
        <v>0</v>
      </c>
      <c r="BN115" s="338">
        <f t="shared" si="65"/>
        <v>0</v>
      </c>
      <c r="BO115" s="338">
        <f t="shared" ref="BO115:BT115" si="66">IF(OR(BO46="",BO46="-"),0,1)</f>
        <v>0</v>
      </c>
      <c r="BP115" s="338">
        <f t="shared" si="66"/>
        <v>0</v>
      </c>
      <c r="BQ115" s="338">
        <f t="shared" si="66"/>
        <v>0</v>
      </c>
      <c r="BR115" s="338">
        <f t="shared" si="66"/>
        <v>0</v>
      </c>
      <c r="BS115" s="338">
        <f t="shared" si="66"/>
        <v>0</v>
      </c>
      <c r="BT115" s="338">
        <f t="shared" si="66"/>
        <v>0</v>
      </c>
      <c r="CE115">
        <v>36</v>
      </c>
      <c r="CF115" s="179">
        <f t="shared" ca="1" si="39"/>
        <v>0</v>
      </c>
      <c r="CJ115">
        <v>36</v>
      </c>
      <c r="CK115" s="179">
        <f t="shared" ca="1" si="40"/>
        <v>0</v>
      </c>
      <c r="CP115">
        <v>36</v>
      </c>
      <c r="CQ115" s="179">
        <f t="shared" ca="1" si="41"/>
        <v>0</v>
      </c>
      <c r="CU115">
        <v>36</v>
      </c>
      <c r="CV115" s="179">
        <f t="shared" ca="1" si="42"/>
        <v>0</v>
      </c>
      <c r="CZ115">
        <v>36</v>
      </c>
      <c r="DA115" s="179">
        <f t="shared" ca="1" si="43"/>
        <v>0</v>
      </c>
    </row>
    <row r="116" spans="1:105" hidden="1" outlineLevel="1">
      <c r="A116" s="435"/>
      <c r="B116" s="435" t="s">
        <v>878</v>
      </c>
      <c r="C116" s="338">
        <f t="shared" ref="C116:BN116" si="67">IF(C47="",0,1)</f>
        <v>0</v>
      </c>
      <c r="D116" s="338">
        <f t="shared" si="67"/>
        <v>0</v>
      </c>
      <c r="E116" s="338">
        <f t="shared" si="67"/>
        <v>0</v>
      </c>
      <c r="F116" s="338">
        <f t="shared" si="67"/>
        <v>0</v>
      </c>
      <c r="G116" s="338">
        <f t="shared" si="67"/>
        <v>0</v>
      </c>
      <c r="H116" s="338">
        <f t="shared" si="67"/>
        <v>0</v>
      </c>
      <c r="I116" s="338">
        <f t="shared" si="67"/>
        <v>0</v>
      </c>
      <c r="J116" s="338">
        <f t="shared" si="67"/>
        <v>0</v>
      </c>
      <c r="K116" s="338">
        <f t="shared" si="67"/>
        <v>0</v>
      </c>
      <c r="L116" s="338">
        <f t="shared" si="67"/>
        <v>0</v>
      </c>
      <c r="M116" s="338">
        <f t="shared" si="67"/>
        <v>0</v>
      </c>
      <c r="N116" s="338">
        <f t="shared" si="67"/>
        <v>0</v>
      </c>
      <c r="O116" s="338">
        <f t="shared" si="67"/>
        <v>0</v>
      </c>
      <c r="P116" s="338">
        <f t="shared" si="67"/>
        <v>0</v>
      </c>
      <c r="Q116" s="338">
        <f t="shared" si="67"/>
        <v>0</v>
      </c>
      <c r="R116" s="338">
        <f t="shared" si="67"/>
        <v>0</v>
      </c>
      <c r="S116" s="338">
        <f t="shared" si="67"/>
        <v>0</v>
      </c>
      <c r="T116" s="338">
        <f t="shared" si="67"/>
        <v>0</v>
      </c>
      <c r="U116" s="338">
        <f t="shared" si="67"/>
        <v>0</v>
      </c>
      <c r="V116" s="338">
        <f t="shared" si="67"/>
        <v>0</v>
      </c>
      <c r="W116" s="338">
        <f t="shared" si="67"/>
        <v>0</v>
      </c>
      <c r="X116" s="338">
        <f t="shared" si="67"/>
        <v>0</v>
      </c>
      <c r="Y116" s="338">
        <f t="shared" si="67"/>
        <v>0</v>
      </c>
      <c r="Z116" s="338">
        <f t="shared" si="67"/>
        <v>0</v>
      </c>
      <c r="AA116" s="338">
        <f t="shared" si="67"/>
        <v>0</v>
      </c>
      <c r="AB116" s="338">
        <f t="shared" si="67"/>
        <v>0</v>
      </c>
      <c r="AC116" s="338">
        <f t="shared" si="67"/>
        <v>0</v>
      </c>
      <c r="AD116" s="338">
        <f t="shared" si="67"/>
        <v>0</v>
      </c>
      <c r="AE116" s="338">
        <f t="shared" si="67"/>
        <v>0</v>
      </c>
      <c r="AF116" s="338">
        <f t="shared" si="67"/>
        <v>0</v>
      </c>
      <c r="AG116" s="338">
        <f t="shared" si="67"/>
        <v>0</v>
      </c>
      <c r="AH116" s="338">
        <f t="shared" si="67"/>
        <v>0</v>
      </c>
      <c r="AI116" s="338">
        <f t="shared" si="67"/>
        <v>0</v>
      </c>
      <c r="AJ116" s="338">
        <f t="shared" si="67"/>
        <v>0</v>
      </c>
      <c r="AK116" s="338">
        <f t="shared" si="67"/>
        <v>0</v>
      </c>
      <c r="AL116" s="338">
        <f t="shared" si="67"/>
        <v>0</v>
      </c>
      <c r="AM116" s="338">
        <f t="shared" si="67"/>
        <v>0</v>
      </c>
      <c r="AN116" s="338">
        <f t="shared" si="67"/>
        <v>0</v>
      </c>
      <c r="AO116" s="338">
        <f t="shared" si="67"/>
        <v>0</v>
      </c>
      <c r="AP116" s="338">
        <f t="shared" si="67"/>
        <v>0</v>
      </c>
      <c r="AQ116" s="338">
        <f t="shared" si="67"/>
        <v>0</v>
      </c>
      <c r="AR116" s="338">
        <f t="shared" si="67"/>
        <v>0</v>
      </c>
      <c r="AS116" s="338">
        <f t="shared" si="67"/>
        <v>0</v>
      </c>
      <c r="AT116" s="338">
        <f t="shared" si="67"/>
        <v>0</v>
      </c>
      <c r="AU116" s="338">
        <f t="shared" si="67"/>
        <v>0</v>
      </c>
      <c r="AV116" s="338">
        <f t="shared" si="67"/>
        <v>0</v>
      </c>
      <c r="AW116" s="338">
        <f t="shared" si="67"/>
        <v>0</v>
      </c>
      <c r="AX116" s="338">
        <f t="shared" si="67"/>
        <v>0</v>
      </c>
      <c r="AY116" s="338">
        <f t="shared" si="67"/>
        <v>0</v>
      </c>
      <c r="AZ116" s="338">
        <f t="shared" si="67"/>
        <v>0</v>
      </c>
      <c r="BA116" s="338">
        <f t="shared" si="67"/>
        <v>0</v>
      </c>
      <c r="BB116" s="338">
        <f t="shared" si="67"/>
        <v>0</v>
      </c>
      <c r="BC116" s="338">
        <f t="shared" si="67"/>
        <v>0</v>
      </c>
      <c r="BD116" s="338">
        <f t="shared" si="67"/>
        <v>0</v>
      </c>
      <c r="BE116" s="338">
        <f t="shared" si="67"/>
        <v>0</v>
      </c>
      <c r="BF116" s="338">
        <f t="shared" si="67"/>
        <v>0</v>
      </c>
      <c r="BG116" s="338">
        <f t="shared" si="67"/>
        <v>0</v>
      </c>
      <c r="BH116" s="338">
        <f t="shared" si="67"/>
        <v>0</v>
      </c>
      <c r="BI116" s="338">
        <f t="shared" si="67"/>
        <v>0</v>
      </c>
      <c r="BJ116" s="338">
        <f t="shared" si="67"/>
        <v>0</v>
      </c>
      <c r="BK116" s="338">
        <f t="shared" si="67"/>
        <v>0</v>
      </c>
      <c r="BL116" s="338">
        <f t="shared" si="67"/>
        <v>0</v>
      </c>
      <c r="BM116" s="338">
        <f t="shared" si="67"/>
        <v>0</v>
      </c>
      <c r="BN116" s="338">
        <f t="shared" si="67"/>
        <v>0</v>
      </c>
      <c r="BO116" s="338">
        <f t="shared" ref="BO116:BT116" si="68">IF(BO47="",0,1)</f>
        <v>0</v>
      </c>
      <c r="BP116" s="338">
        <f t="shared" si="68"/>
        <v>0</v>
      </c>
      <c r="BQ116" s="338">
        <f t="shared" si="68"/>
        <v>0</v>
      </c>
      <c r="BR116" s="338">
        <f t="shared" si="68"/>
        <v>0</v>
      </c>
      <c r="BS116" s="338">
        <f t="shared" si="68"/>
        <v>0</v>
      </c>
      <c r="BT116" s="338">
        <f t="shared" si="68"/>
        <v>0</v>
      </c>
      <c r="CE116">
        <v>37</v>
      </c>
      <c r="CF116" s="179">
        <f t="shared" ca="1" si="39"/>
        <v>0</v>
      </c>
      <c r="CJ116">
        <v>37</v>
      </c>
      <c r="CK116" s="179">
        <f t="shared" ca="1" si="40"/>
        <v>0</v>
      </c>
      <c r="CP116">
        <v>37</v>
      </c>
      <c r="CQ116" s="179">
        <f t="shared" ca="1" si="41"/>
        <v>0</v>
      </c>
      <c r="CU116">
        <v>37</v>
      </c>
      <c r="CV116" s="179">
        <f t="shared" ca="1" si="42"/>
        <v>0</v>
      </c>
      <c r="CZ116">
        <v>37</v>
      </c>
      <c r="DA116" s="179">
        <f t="shared" ca="1" si="43"/>
        <v>0</v>
      </c>
    </row>
    <row r="117" spans="1:105" hidden="1" outlineLevel="1">
      <c r="A117" s="387"/>
      <c r="C117" s="338">
        <f>SUM(C113:C116)</f>
        <v>0</v>
      </c>
      <c r="D117" s="338">
        <f t="shared" ref="D117:BO117" si="69">SUM(D113:D116)</f>
        <v>0</v>
      </c>
      <c r="E117" s="338">
        <f t="shared" si="69"/>
        <v>0</v>
      </c>
      <c r="F117" s="338">
        <f t="shared" si="69"/>
        <v>0</v>
      </c>
      <c r="G117" s="338">
        <f t="shared" si="69"/>
        <v>0</v>
      </c>
      <c r="H117" s="338">
        <f t="shared" si="69"/>
        <v>0</v>
      </c>
      <c r="I117" s="338">
        <f t="shared" si="69"/>
        <v>0</v>
      </c>
      <c r="J117" s="338">
        <f t="shared" si="69"/>
        <v>0</v>
      </c>
      <c r="K117" s="338">
        <f t="shared" si="69"/>
        <v>0</v>
      </c>
      <c r="L117" s="338">
        <f t="shared" si="69"/>
        <v>0</v>
      </c>
      <c r="M117" s="338">
        <f t="shared" si="69"/>
        <v>0</v>
      </c>
      <c r="N117" s="338">
        <f t="shared" si="69"/>
        <v>0</v>
      </c>
      <c r="O117" s="338">
        <f t="shared" si="69"/>
        <v>0</v>
      </c>
      <c r="P117" s="338">
        <f t="shared" si="69"/>
        <v>0</v>
      </c>
      <c r="Q117" s="338">
        <f t="shared" si="69"/>
        <v>0</v>
      </c>
      <c r="R117" s="338">
        <f t="shared" si="69"/>
        <v>0</v>
      </c>
      <c r="S117" s="338">
        <f t="shared" si="69"/>
        <v>0</v>
      </c>
      <c r="T117" s="338">
        <f t="shared" si="69"/>
        <v>0</v>
      </c>
      <c r="U117" s="338">
        <f t="shared" si="69"/>
        <v>0</v>
      </c>
      <c r="V117" s="338">
        <f t="shared" si="69"/>
        <v>0</v>
      </c>
      <c r="W117" s="338">
        <f t="shared" si="69"/>
        <v>0</v>
      </c>
      <c r="X117" s="338">
        <f t="shared" si="69"/>
        <v>0</v>
      </c>
      <c r="Y117" s="338">
        <f t="shared" si="69"/>
        <v>0</v>
      </c>
      <c r="Z117" s="338">
        <f t="shared" si="69"/>
        <v>0</v>
      </c>
      <c r="AA117" s="338">
        <f t="shared" si="69"/>
        <v>0</v>
      </c>
      <c r="AB117" s="338">
        <f t="shared" si="69"/>
        <v>0</v>
      </c>
      <c r="AC117" s="338">
        <f t="shared" si="69"/>
        <v>0</v>
      </c>
      <c r="AD117" s="338">
        <f t="shared" si="69"/>
        <v>0</v>
      </c>
      <c r="AE117" s="338">
        <f t="shared" si="69"/>
        <v>0</v>
      </c>
      <c r="AF117" s="338">
        <f t="shared" si="69"/>
        <v>0</v>
      </c>
      <c r="AG117" s="338">
        <f t="shared" si="69"/>
        <v>0</v>
      </c>
      <c r="AH117" s="338">
        <f t="shared" si="69"/>
        <v>0</v>
      </c>
      <c r="AI117" s="338">
        <f t="shared" si="69"/>
        <v>0</v>
      </c>
      <c r="AJ117" s="338">
        <f t="shared" si="69"/>
        <v>0</v>
      </c>
      <c r="AK117" s="338">
        <f t="shared" si="69"/>
        <v>0</v>
      </c>
      <c r="AL117" s="338">
        <f t="shared" si="69"/>
        <v>0</v>
      </c>
      <c r="AM117" s="338">
        <f t="shared" si="69"/>
        <v>0</v>
      </c>
      <c r="AN117" s="338">
        <f t="shared" si="69"/>
        <v>0</v>
      </c>
      <c r="AO117" s="338">
        <f t="shared" si="69"/>
        <v>0</v>
      </c>
      <c r="AP117" s="338">
        <f t="shared" si="69"/>
        <v>0</v>
      </c>
      <c r="AQ117" s="338">
        <f t="shared" si="69"/>
        <v>0</v>
      </c>
      <c r="AR117" s="338">
        <f t="shared" si="69"/>
        <v>0</v>
      </c>
      <c r="AS117" s="338">
        <f t="shared" si="69"/>
        <v>0</v>
      </c>
      <c r="AT117" s="338">
        <f t="shared" si="69"/>
        <v>0</v>
      </c>
      <c r="AU117" s="338">
        <f t="shared" si="69"/>
        <v>0</v>
      </c>
      <c r="AV117" s="338">
        <f t="shared" si="69"/>
        <v>0</v>
      </c>
      <c r="AW117" s="338">
        <f t="shared" si="69"/>
        <v>0</v>
      </c>
      <c r="AX117" s="338">
        <f t="shared" si="69"/>
        <v>0</v>
      </c>
      <c r="AY117" s="338">
        <f t="shared" si="69"/>
        <v>0</v>
      </c>
      <c r="AZ117" s="338">
        <f t="shared" si="69"/>
        <v>0</v>
      </c>
      <c r="BA117" s="338">
        <f t="shared" si="69"/>
        <v>0</v>
      </c>
      <c r="BB117" s="338">
        <f t="shared" si="69"/>
        <v>0</v>
      </c>
      <c r="BC117" s="338">
        <f t="shared" si="69"/>
        <v>0</v>
      </c>
      <c r="BD117" s="338">
        <f t="shared" si="69"/>
        <v>0</v>
      </c>
      <c r="BE117" s="338">
        <f t="shared" si="69"/>
        <v>0</v>
      </c>
      <c r="BF117" s="338">
        <f t="shared" si="69"/>
        <v>0</v>
      </c>
      <c r="BG117" s="338">
        <f t="shared" si="69"/>
        <v>0</v>
      </c>
      <c r="BH117" s="338">
        <f t="shared" si="69"/>
        <v>0</v>
      </c>
      <c r="BI117" s="338">
        <f t="shared" si="69"/>
        <v>0</v>
      </c>
      <c r="BJ117" s="338">
        <f t="shared" si="69"/>
        <v>0</v>
      </c>
      <c r="BK117" s="338">
        <f t="shared" si="69"/>
        <v>0</v>
      </c>
      <c r="BL117" s="338">
        <f t="shared" si="69"/>
        <v>0</v>
      </c>
      <c r="BM117" s="338">
        <f t="shared" si="69"/>
        <v>0</v>
      </c>
      <c r="BN117" s="338">
        <f t="shared" si="69"/>
        <v>0</v>
      </c>
      <c r="BO117" s="338">
        <f t="shared" si="69"/>
        <v>0</v>
      </c>
      <c r="BP117" s="338">
        <f>SUM(BP113:BP116)</f>
        <v>0</v>
      </c>
      <c r="BQ117" s="338">
        <f>SUM(BQ113:BQ116)</f>
        <v>0</v>
      </c>
      <c r="BR117" s="338">
        <f>SUM(BR113:BR116)</f>
        <v>0</v>
      </c>
      <c r="BS117" s="338">
        <f>SUM(BS113:BS116)</f>
        <v>0</v>
      </c>
      <c r="BT117" s="338">
        <f>SUM(BT113:BT116)</f>
        <v>0</v>
      </c>
      <c r="CE117">
        <v>38</v>
      </c>
      <c r="CF117" s="179">
        <f t="shared" ca="1" si="39"/>
        <v>0</v>
      </c>
      <c r="CJ117">
        <v>38</v>
      </c>
      <c r="CK117" s="179">
        <f t="shared" ca="1" si="40"/>
        <v>0</v>
      </c>
      <c r="CP117">
        <v>38</v>
      </c>
      <c r="CQ117" s="179">
        <f t="shared" ca="1" si="41"/>
        <v>0</v>
      </c>
      <c r="CU117">
        <v>38</v>
      </c>
      <c r="CV117" s="179">
        <f t="shared" ca="1" si="42"/>
        <v>0</v>
      </c>
      <c r="CZ117">
        <v>38</v>
      </c>
      <c r="DA117" s="179">
        <f t="shared" ca="1" si="43"/>
        <v>0</v>
      </c>
    </row>
    <row r="118" spans="1:105" hidden="1" outlineLevel="1">
      <c r="A118" s="435"/>
      <c r="B118" s="338" t="s">
        <v>254</v>
      </c>
      <c r="C118" s="451" t="str">
        <f>IF(OR(C117=0,C117=4),"○","×")</f>
        <v>○</v>
      </c>
      <c r="D118" s="451" t="str">
        <f t="shared" ref="D118:BO118" si="70">IF(OR(D117=0,D117=4),"○","×")</f>
        <v>○</v>
      </c>
      <c r="E118" s="451" t="str">
        <f t="shared" si="70"/>
        <v>○</v>
      </c>
      <c r="F118" s="451" t="str">
        <f t="shared" si="70"/>
        <v>○</v>
      </c>
      <c r="G118" s="451" t="str">
        <f t="shared" si="70"/>
        <v>○</v>
      </c>
      <c r="H118" s="451" t="str">
        <f t="shared" si="70"/>
        <v>○</v>
      </c>
      <c r="I118" s="451" t="str">
        <f t="shared" si="70"/>
        <v>○</v>
      </c>
      <c r="J118" s="451" t="str">
        <f t="shared" si="70"/>
        <v>○</v>
      </c>
      <c r="K118" s="451" t="str">
        <f t="shared" si="70"/>
        <v>○</v>
      </c>
      <c r="L118" s="451" t="str">
        <f t="shared" si="70"/>
        <v>○</v>
      </c>
      <c r="M118" s="451" t="str">
        <f t="shared" si="70"/>
        <v>○</v>
      </c>
      <c r="N118" s="451" t="str">
        <f t="shared" si="70"/>
        <v>○</v>
      </c>
      <c r="O118" s="451" t="str">
        <f t="shared" si="70"/>
        <v>○</v>
      </c>
      <c r="P118" s="451" t="str">
        <f t="shared" si="70"/>
        <v>○</v>
      </c>
      <c r="Q118" s="451" t="str">
        <f t="shared" si="70"/>
        <v>○</v>
      </c>
      <c r="R118" s="451" t="str">
        <f t="shared" si="70"/>
        <v>○</v>
      </c>
      <c r="S118" s="451" t="str">
        <f t="shared" si="70"/>
        <v>○</v>
      </c>
      <c r="T118" s="451" t="str">
        <f t="shared" si="70"/>
        <v>○</v>
      </c>
      <c r="U118" s="451" t="str">
        <f t="shared" si="70"/>
        <v>○</v>
      </c>
      <c r="V118" s="451" t="str">
        <f t="shared" si="70"/>
        <v>○</v>
      </c>
      <c r="W118" s="451" t="str">
        <f t="shared" si="70"/>
        <v>○</v>
      </c>
      <c r="X118" s="451" t="str">
        <f t="shared" si="70"/>
        <v>○</v>
      </c>
      <c r="Y118" s="451" t="str">
        <f t="shared" si="70"/>
        <v>○</v>
      </c>
      <c r="Z118" s="451" t="str">
        <f t="shared" si="70"/>
        <v>○</v>
      </c>
      <c r="AA118" s="451" t="str">
        <f t="shared" si="70"/>
        <v>○</v>
      </c>
      <c r="AB118" s="451" t="str">
        <f t="shared" si="70"/>
        <v>○</v>
      </c>
      <c r="AC118" s="451" t="str">
        <f t="shared" si="70"/>
        <v>○</v>
      </c>
      <c r="AD118" s="451" t="str">
        <f t="shared" si="70"/>
        <v>○</v>
      </c>
      <c r="AE118" s="451" t="str">
        <f t="shared" si="70"/>
        <v>○</v>
      </c>
      <c r="AF118" s="451" t="str">
        <f t="shared" si="70"/>
        <v>○</v>
      </c>
      <c r="AG118" s="451" t="str">
        <f t="shared" si="70"/>
        <v>○</v>
      </c>
      <c r="AH118" s="451" t="str">
        <f t="shared" si="70"/>
        <v>○</v>
      </c>
      <c r="AI118" s="451" t="str">
        <f t="shared" si="70"/>
        <v>○</v>
      </c>
      <c r="AJ118" s="451" t="str">
        <f t="shared" si="70"/>
        <v>○</v>
      </c>
      <c r="AK118" s="451" t="str">
        <f t="shared" si="70"/>
        <v>○</v>
      </c>
      <c r="AL118" s="451" t="str">
        <f t="shared" si="70"/>
        <v>○</v>
      </c>
      <c r="AM118" s="451" t="str">
        <f t="shared" si="70"/>
        <v>○</v>
      </c>
      <c r="AN118" s="451" t="str">
        <f t="shared" si="70"/>
        <v>○</v>
      </c>
      <c r="AO118" s="451" t="str">
        <f t="shared" si="70"/>
        <v>○</v>
      </c>
      <c r="AP118" s="451" t="str">
        <f t="shared" si="70"/>
        <v>○</v>
      </c>
      <c r="AQ118" s="451" t="str">
        <f t="shared" si="70"/>
        <v>○</v>
      </c>
      <c r="AR118" s="451" t="str">
        <f t="shared" si="70"/>
        <v>○</v>
      </c>
      <c r="AS118" s="451" t="str">
        <f t="shared" si="70"/>
        <v>○</v>
      </c>
      <c r="AT118" s="451" t="str">
        <f t="shared" si="70"/>
        <v>○</v>
      </c>
      <c r="AU118" s="451" t="str">
        <f t="shared" si="70"/>
        <v>○</v>
      </c>
      <c r="AV118" s="451" t="str">
        <f t="shared" si="70"/>
        <v>○</v>
      </c>
      <c r="AW118" s="451" t="str">
        <f t="shared" si="70"/>
        <v>○</v>
      </c>
      <c r="AX118" s="451" t="str">
        <f t="shared" si="70"/>
        <v>○</v>
      </c>
      <c r="AY118" s="451" t="str">
        <f t="shared" si="70"/>
        <v>○</v>
      </c>
      <c r="AZ118" s="451" t="str">
        <f t="shared" si="70"/>
        <v>○</v>
      </c>
      <c r="BA118" s="451" t="str">
        <f t="shared" si="70"/>
        <v>○</v>
      </c>
      <c r="BB118" s="451" t="str">
        <f t="shared" si="70"/>
        <v>○</v>
      </c>
      <c r="BC118" s="451" t="str">
        <f t="shared" si="70"/>
        <v>○</v>
      </c>
      <c r="BD118" s="451" t="str">
        <f t="shared" si="70"/>
        <v>○</v>
      </c>
      <c r="BE118" s="451" t="str">
        <f t="shared" si="70"/>
        <v>○</v>
      </c>
      <c r="BF118" s="451" t="str">
        <f t="shared" si="70"/>
        <v>○</v>
      </c>
      <c r="BG118" s="451" t="str">
        <f t="shared" si="70"/>
        <v>○</v>
      </c>
      <c r="BH118" s="451" t="str">
        <f t="shared" si="70"/>
        <v>○</v>
      </c>
      <c r="BI118" s="451" t="str">
        <f t="shared" si="70"/>
        <v>○</v>
      </c>
      <c r="BJ118" s="451" t="str">
        <f t="shared" si="70"/>
        <v>○</v>
      </c>
      <c r="BK118" s="451" t="str">
        <f t="shared" si="70"/>
        <v>○</v>
      </c>
      <c r="BL118" s="451" t="str">
        <f t="shared" si="70"/>
        <v>○</v>
      </c>
      <c r="BM118" s="451" t="str">
        <f t="shared" si="70"/>
        <v>○</v>
      </c>
      <c r="BN118" s="451" t="str">
        <f t="shared" si="70"/>
        <v>○</v>
      </c>
      <c r="BO118" s="451" t="str">
        <f t="shared" si="70"/>
        <v>○</v>
      </c>
      <c r="BP118" s="451" t="str">
        <f>IF(OR(BP117=0,BP117=4),"○","×")</f>
        <v>○</v>
      </c>
      <c r="BQ118" s="451" t="str">
        <f>IF(OR(BQ117=0,BQ117=4),"○","×")</f>
        <v>○</v>
      </c>
      <c r="BR118" s="451" t="str">
        <f>IF(OR(BR117=0,BR117=4),"○","×")</f>
        <v>○</v>
      </c>
      <c r="BS118" s="451" t="str">
        <f>IF(OR(BS117=0,BS117=4),"○","×")</f>
        <v>○</v>
      </c>
      <c r="BT118" s="451" t="str">
        <f>IF(OR(BT117=0,BT117=4),"○","×")</f>
        <v>○</v>
      </c>
      <c r="CE118">
        <v>39</v>
      </c>
      <c r="CF118" s="179">
        <f t="shared" ca="1" si="39"/>
        <v>0</v>
      </c>
      <c r="CJ118">
        <v>39</v>
      </c>
      <c r="CK118" s="179">
        <f t="shared" ca="1" si="40"/>
        <v>0</v>
      </c>
      <c r="CP118">
        <v>39</v>
      </c>
      <c r="CQ118" s="179">
        <f t="shared" ca="1" si="41"/>
        <v>0</v>
      </c>
      <c r="CU118">
        <v>39</v>
      </c>
      <c r="CV118" s="179">
        <f t="shared" ca="1" si="42"/>
        <v>0</v>
      </c>
      <c r="CZ118">
        <v>39</v>
      </c>
      <c r="DA118" s="179">
        <f t="shared" ca="1" si="43"/>
        <v>0</v>
      </c>
    </row>
    <row r="119" spans="1:105" hidden="1" outlineLevel="1">
      <c r="A119" s="440" t="s">
        <v>355</v>
      </c>
      <c r="B119">
        <f>COUNTIF(C118:BT118,"○")</f>
        <v>70</v>
      </c>
      <c r="CE119">
        <v>40</v>
      </c>
      <c r="CF119" s="179">
        <f t="shared" ca="1" si="39"/>
        <v>0</v>
      </c>
      <c r="CJ119">
        <v>40</v>
      </c>
      <c r="CK119" s="179">
        <f t="shared" ca="1" si="40"/>
        <v>0</v>
      </c>
      <c r="CP119">
        <v>40</v>
      </c>
      <c r="CQ119" s="179">
        <f t="shared" ca="1" si="41"/>
        <v>0</v>
      </c>
      <c r="CU119">
        <v>40</v>
      </c>
      <c r="CV119" s="179">
        <f t="shared" ca="1" si="42"/>
        <v>0</v>
      </c>
      <c r="CZ119">
        <v>40</v>
      </c>
      <c r="DA119" s="179">
        <f t="shared" ca="1" si="43"/>
        <v>0</v>
      </c>
    </row>
    <row r="120" spans="1:105" hidden="1" outlineLevel="1">
      <c r="CE120">
        <v>41</v>
      </c>
      <c r="CF120" s="179">
        <f t="shared" ca="1" si="39"/>
        <v>0</v>
      </c>
      <c r="CJ120">
        <v>41</v>
      </c>
      <c r="CK120" s="179">
        <f t="shared" ca="1" si="40"/>
        <v>0</v>
      </c>
      <c r="CP120">
        <v>41</v>
      </c>
      <c r="CQ120" s="179">
        <f t="shared" ca="1" si="41"/>
        <v>0</v>
      </c>
      <c r="CU120">
        <v>41</v>
      </c>
      <c r="CV120" s="179">
        <f t="shared" ca="1" si="42"/>
        <v>0</v>
      </c>
      <c r="CZ120">
        <v>41</v>
      </c>
      <c r="DA120" s="179">
        <f t="shared" ca="1" si="43"/>
        <v>0</v>
      </c>
    </row>
    <row r="121" spans="1:105" hidden="1" outlineLevel="1">
      <c r="CE121">
        <v>42</v>
      </c>
      <c r="CF121" s="179">
        <f t="shared" ca="1" si="39"/>
        <v>0</v>
      </c>
      <c r="CJ121">
        <v>42</v>
      </c>
      <c r="CK121" s="179">
        <f t="shared" ca="1" si="40"/>
        <v>0</v>
      </c>
      <c r="CP121">
        <v>42</v>
      </c>
      <c r="CQ121" s="179">
        <f t="shared" ca="1" si="41"/>
        <v>0</v>
      </c>
      <c r="CU121">
        <v>42</v>
      </c>
      <c r="CV121" s="179">
        <f t="shared" ca="1" si="42"/>
        <v>0</v>
      </c>
      <c r="CZ121">
        <v>42</v>
      </c>
      <c r="DA121" s="179">
        <f t="shared" ca="1" si="43"/>
        <v>0</v>
      </c>
    </row>
    <row r="122" spans="1:105" hidden="1" outlineLevel="1">
      <c r="CE122">
        <v>43</v>
      </c>
      <c r="CF122" s="179">
        <f t="shared" ca="1" si="39"/>
        <v>0</v>
      </c>
      <c r="CJ122">
        <v>43</v>
      </c>
      <c r="CK122" s="179">
        <f t="shared" ca="1" si="40"/>
        <v>0</v>
      </c>
      <c r="CP122">
        <v>43</v>
      </c>
      <c r="CQ122" s="179">
        <f t="shared" ca="1" si="41"/>
        <v>0</v>
      </c>
      <c r="CU122">
        <v>43</v>
      </c>
      <c r="CV122" s="179">
        <f t="shared" ca="1" si="42"/>
        <v>0</v>
      </c>
      <c r="CZ122">
        <v>43</v>
      </c>
      <c r="DA122" s="179">
        <f t="shared" ca="1" si="43"/>
        <v>0</v>
      </c>
    </row>
    <row r="123" spans="1:105" hidden="1" outlineLevel="1">
      <c r="A123" s="435" t="s">
        <v>142</v>
      </c>
      <c r="B123" s="338" t="s">
        <v>55</v>
      </c>
      <c r="C123" s="338">
        <f t="shared" ref="C123:BN124" si="71">IF(C60="",0,1)</f>
        <v>0</v>
      </c>
      <c r="D123" s="338">
        <f t="shared" si="71"/>
        <v>0</v>
      </c>
      <c r="E123" s="338">
        <f t="shared" si="71"/>
        <v>0</v>
      </c>
      <c r="F123" s="338">
        <f t="shared" si="71"/>
        <v>0</v>
      </c>
      <c r="G123" s="338">
        <f t="shared" si="71"/>
        <v>0</v>
      </c>
      <c r="H123" s="338">
        <f t="shared" si="71"/>
        <v>0</v>
      </c>
      <c r="I123" s="338">
        <f t="shared" si="71"/>
        <v>0</v>
      </c>
      <c r="J123" s="338">
        <f t="shared" si="71"/>
        <v>0</v>
      </c>
      <c r="K123" s="338">
        <f t="shared" si="71"/>
        <v>0</v>
      </c>
      <c r="L123" s="338">
        <f t="shared" si="71"/>
        <v>0</v>
      </c>
      <c r="M123" s="338">
        <f t="shared" si="71"/>
        <v>0</v>
      </c>
      <c r="N123" s="338">
        <f t="shared" si="71"/>
        <v>0</v>
      </c>
      <c r="O123" s="338">
        <f t="shared" si="71"/>
        <v>0</v>
      </c>
      <c r="P123" s="338">
        <f t="shared" si="71"/>
        <v>0</v>
      </c>
      <c r="Q123" s="338">
        <f t="shared" si="71"/>
        <v>0</v>
      </c>
      <c r="R123" s="338">
        <f t="shared" si="71"/>
        <v>0</v>
      </c>
      <c r="S123" s="338">
        <f t="shared" si="71"/>
        <v>0</v>
      </c>
      <c r="T123" s="338">
        <f t="shared" si="71"/>
        <v>0</v>
      </c>
      <c r="U123" s="338">
        <f t="shared" si="71"/>
        <v>0</v>
      </c>
      <c r="V123" s="338">
        <f t="shared" si="71"/>
        <v>0</v>
      </c>
      <c r="W123" s="338">
        <f t="shared" si="71"/>
        <v>0</v>
      </c>
      <c r="X123" s="338">
        <f t="shared" si="71"/>
        <v>0</v>
      </c>
      <c r="Y123" s="338">
        <f t="shared" si="71"/>
        <v>0</v>
      </c>
      <c r="Z123" s="338">
        <f t="shared" si="71"/>
        <v>0</v>
      </c>
      <c r="AA123" s="338">
        <f t="shared" si="71"/>
        <v>0</v>
      </c>
      <c r="AB123" s="338">
        <f t="shared" si="71"/>
        <v>0</v>
      </c>
      <c r="AC123" s="338">
        <f t="shared" si="71"/>
        <v>0</v>
      </c>
      <c r="AD123" s="338">
        <f t="shared" si="71"/>
        <v>0</v>
      </c>
      <c r="AE123" s="338">
        <f t="shared" si="71"/>
        <v>0</v>
      </c>
      <c r="AF123" s="338">
        <f t="shared" si="71"/>
        <v>0</v>
      </c>
      <c r="AG123" s="338">
        <f t="shared" si="71"/>
        <v>0</v>
      </c>
      <c r="AH123" s="338">
        <f t="shared" si="71"/>
        <v>0</v>
      </c>
      <c r="AI123" s="338">
        <f t="shared" si="71"/>
        <v>0</v>
      </c>
      <c r="AJ123" s="338">
        <f t="shared" si="71"/>
        <v>0</v>
      </c>
      <c r="AK123" s="338">
        <f t="shared" si="71"/>
        <v>0</v>
      </c>
      <c r="AL123" s="338">
        <f t="shared" si="71"/>
        <v>0</v>
      </c>
      <c r="AM123" s="338">
        <f t="shared" si="71"/>
        <v>0</v>
      </c>
      <c r="AN123" s="338">
        <f t="shared" si="71"/>
        <v>0</v>
      </c>
      <c r="AO123" s="338">
        <f t="shared" si="71"/>
        <v>0</v>
      </c>
      <c r="AP123" s="338">
        <f t="shared" si="71"/>
        <v>0</v>
      </c>
      <c r="AQ123" s="338">
        <f t="shared" si="71"/>
        <v>0</v>
      </c>
      <c r="AR123" s="338">
        <f t="shared" si="71"/>
        <v>0</v>
      </c>
      <c r="AS123" s="338">
        <f t="shared" si="71"/>
        <v>0</v>
      </c>
      <c r="AT123" s="338">
        <f t="shared" si="71"/>
        <v>0</v>
      </c>
      <c r="AU123" s="338">
        <f t="shared" si="71"/>
        <v>0</v>
      </c>
      <c r="AV123" s="338">
        <f t="shared" si="71"/>
        <v>0</v>
      </c>
      <c r="AW123" s="338">
        <f t="shared" si="71"/>
        <v>0</v>
      </c>
      <c r="AX123" s="338">
        <f t="shared" si="71"/>
        <v>0</v>
      </c>
      <c r="AY123" s="338">
        <f t="shared" si="71"/>
        <v>0</v>
      </c>
      <c r="AZ123" s="338">
        <f t="shared" si="71"/>
        <v>0</v>
      </c>
      <c r="BA123" s="338">
        <f t="shared" si="71"/>
        <v>0</v>
      </c>
      <c r="BB123" s="338">
        <f t="shared" si="71"/>
        <v>0</v>
      </c>
      <c r="BC123" s="338">
        <f t="shared" si="71"/>
        <v>0</v>
      </c>
      <c r="BD123" s="338">
        <f t="shared" si="71"/>
        <v>0</v>
      </c>
      <c r="BE123" s="338">
        <f t="shared" si="71"/>
        <v>0</v>
      </c>
      <c r="BF123" s="338">
        <f t="shared" si="71"/>
        <v>0</v>
      </c>
      <c r="BG123" s="338">
        <f t="shared" si="71"/>
        <v>0</v>
      </c>
      <c r="BH123" s="338">
        <f t="shared" si="71"/>
        <v>0</v>
      </c>
      <c r="BI123" s="338">
        <f t="shared" si="71"/>
        <v>0</v>
      </c>
      <c r="BJ123" s="338">
        <f t="shared" si="71"/>
        <v>0</v>
      </c>
      <c r="BK123" s="338">
        <f t="shared" si="71"/>
        <v>0</v>
      </c>
      <c r="BL123" s="338">
        <f t="shared" si="71"/>
        <v>0</v>
      </c>
      <c r="BM123" s="338">
        <f t="shared" si="71"/>
        <v>0</v>
      </c>
      <c r="BN123" s="338">
        <f t="shared" si="71"/>
        <v>0</v>
      </c>
      <c r="BO123" s="338">
        <f t="shared" ref="BO123:BT124" si="72">IF(BO60="",0,1)</f>
        <v>0</v>
      </c>
      <c r="BP123" s="338">
        <f t="shared" si="72"/>
        <v>0</v>
      </c>
      <c r="BQ123" s="338">
        <f t="shared" si="72"/>
        <v>0</v>
      </c>
      <c r="BR123" s="338">
        <f t="shared" si="72"/>
        <v>0</v>
      </c>
      <c r="BS123" s="338">
        <f t="shared" si="72"/>
        <v>0</v>
      </c>
      <c r="BT123" s="338">
        <f t="shared" si="72"/>
        <v>0</v>
      </c>
      <c r="CE123">
        <v>44</v>
      </c>
      <c r="CF123" s="179">
        <f t="shared" ca="1" si="39"/>
        <v>0</v>
      </c>
      <c r="CJ123">
        <v>44</v>
      </c>
      <c r="CK123" s="179">
        <f t="shared" ca="1" si="40"/>
        <v>0</v>
      </c>
      <c r="CP123">
        <v>44</v>
      </c>
      <c r="CQ123" s="179">
        <f t="shared" ca="1" si="41"/>
        <v>0</v>
      </c>
      <c r="CU123">
        <v>44</v>
      </c>
      <c r="CV123" s="179">
        <f t="shared" ca="1" si="42"/>
        <v>0</v>
      </c>
      <c r="CZ123">
        <v>44</v>
      </c>
      <c r="DA123" s="179">
        <f t="shared" ca="1" si="43"/>
        <v>0</v>
      </c>
    </row>
    <row r="124" spans="1:105" hidden="1" outlineLevel="1">
      <c r="A124" s="435"/>
      <c r="B124" s="387" t="s">
        <v>876</v>
      </c>
      <c r="C124" s="338">
        <f t="shared" si="71"/>
        <v>0</v>
      </c>
      <c r="D124" s="338">
        <f t="shared" si="71"/>
        <v>0</v>
      </c>
      <c r="E124" s="338">
        <f t="shared" si="71"/>
        <v>0</v>
      </c>
      <c r="F124" s="338">
        <f t="shared" si="71"/>
        <v>0</v>
      </c>
      <c r="G124" s="338">
        <f t="shared" si="71"/>
        <v>0</v>
      </c>
      <c r="H124" s="338">
        <f t="shared" si="71"/>
        <v>0</v>
      </c>
      <c r="I124" s="338">
        <f t="shared" si="71"/>
        <v>0</v>
      </c>
      <c r="J124" s="338">
        <f t="shared" si="71"/>
        <v>0</v>
      </c>
      <c r="K124" s="338">
        <f t="shared" si="71"/>
        <v>0</v>
      </c>
      <c r="L124" s="338">
        <f t="shared" si="71"/>
        <v>0</v>
      </c>
      <c r="M124" s="338">
        <f t="shared" si="71"/>
        <v>0</v>
      </c>
      <c r="N124" s="338">
        <f t="shared" si="71"/>
        <v>0</v>
      </c>
      <c r="O124" s="338">
        <f t="shared" si="71"/>
        <v>0</v>
      </c>
      <c r="P124" s="338">
        <f t="shared" si="71"/>
        <v>0</v>
      </c>
      <c r="Q124" s="338">
        <f t="shared" si="71"/>
        <v>0</v>
      </c>
      <c r="R124" s="338">
        <f t="shared" si="71"/>
        <v>0</v>
      </c>
      <c r="S124" s="338">
        <f t="shared" si="71"/>
        <v>0</v>
      </c>
      <c r="T124" s="338">
        <f t="shared" si="71"/>
        <v>0</v>
      </c>
      <c r="U124" s="338">
        <f t="shared" si="71"/>
        <v>0</v>
      </c>
      <c r="V124" s="338">
        <f t="shared" si="71"/>
        <v>0</v>
      </c>
      <c r="W124" s="338">
        <f t="shared" si="71"/>
        <v>0</v>
      </c>
      <c r="X124" s="338">
        <f t="shared" si="71"/>
        <v>0</v>
      </c>
      <c r="Y124" s="338">
        <f t="shared" si="71"/>
        <v>0</v>
      </c>
      <c r="Z124" s="338">
        <f t="shared" si="71"/>
        <v>0</v>
      </c>
      <c r="AA124" s="338">
        <f t="shared" si="71"/>
        <v>0</v>
      </c>
      <c r="AB124" s="338">
        <f t="shared" si="71"/>
        <v>0</v>
      </c>
      <c r="AC124" s="338">
        <f t="shared" si="71"/>
        <v>0</v>
      </c>
      <c r="AD124" s="338">
        <f t="shared" si="71"/>
        <v>0</v>
      </c>
      <c r="AE124" s="338">
        <f t="shared" si="71"/>
        <v>0</v>
      </c>
      <c r="AF124" s="338">
        <f t="shared" si="71"/>
        <v>0</v>
      </c>
      <c r="AG124" s="338">
        <f t="shared" si="71"/>
        <v>0</v>
      </c>
      <c r="AH124" s="338">
        <f t="shared" si="71"/>
        <v>0</v>
      </c>
      <c r="AI124" s="338">
        <f t="shared" si="71"/>
        <v>0</v>
      </c>
      <c r="AJ124" s="338">
        <f t="shared" si="71"/>
        <v>0</v>
      </c>
      <c r="AK124" s="338">
        <f t="shared" si="71"/>
        <v>0</v>
      </c>
      <c r="AL124" s="338">
        <f t="shared" si="71"/>
        <v>0</v>
      </c>
      <c r="AM124" s="338">
        <f t="shared" si="71"/>
        <v>0</v>
      </c>
      <c r="AN124" s="338">
        <f t="shared" si="71"/>
        <v>0</v>
      </c>
      <c r="AO124" s="338">
        <f t="shared" si="71"/>
        <v>0</v>
      </c>
      <c r="AP124" s="338">
        <f t="shared" si="71"/>
        <v>0</v>
      </c>
      <c r="AQ124" s="338">
        <f t="shared" si="71"/>
        <v>0</v>
      </c>
      <c r="AR124" s="338">
        <f t="shared" si="71"/>
        <v>0</v>
      </c>
      <c r="AS124" s="338">
        <f t="shared" si="71"/>
        <v>0</v>
      </c>
      <c r="AT124" s="338">
        <f t="shared" si="71"/>
        <v>0</v>
      </c>
      <c r="AU124" s="338">
        <f t="shared" si="71"/>
        <v>0</v>
      </c>
      <c r="AV124" s="338">
        <f t="shared" si="71"/>
        <v>0</v>
      </c>
      <c r="AW124" s="338">
        <f t="shared" si="71"/>
        <v>0</v>
      </c>
      <c r="AX124" s="338">
        <f t="shared" si="71"/>
        <v>0</v>
      </c>
      <c r="AY124" s="338">
        <f t="shared" si="71"/>
        <v>0</v>
      </c>
      <c r="AZ124" s="338">
        <f t="shared" si="71"/>
        <v>0</v>
      </c>
      <c r="BA124" s="338">
        <f t="shared" si="71"/>
        <v>0</v>
      </c>
      <c r="BB124" s="338">
        <f t="shared" si="71"/>
        <v>0</v>
      </c>
      <c r="BC124" s="338">
        <f t="shared" si="71"/>
        <v>0</v>
      </c>
      <c r="BD124" s="338">
        <f t="shared" si="71"/>
        <v>0</v>
      </c>
      <c r="BE124" s="338">
        <f t="shared" si="71"/>
        <v>0</v>
      </c>
      <c r="BF124" s="338">
        <f t="shared" si="71"/>
        <v>0</v>
      </c>
      <c r="BG124" s="338">
        <f t="shared" si="71"/>
        <v>0</v>
      </c>
      <c r="BH124" s="338">
        <f t="shared" si="71"/>
        <v>0</v>
      </c>
      <c r="BI124" s="338">
        <f t="shared" si="71"/>
        <v>0</v>
      </c>
      <c r="BJ124" s="338">
        <f t="shared" si="71"/>
        <v>0</v>
      </c>
      <c r="BK124" s="338">
        <f t="shared" si="71"/>
        <v>0</v>
      </c>
      <c r="BL124" s="338">
        <f t="shared" si="71"/>
        <v>0</v>
      </c>
      <c r="BM124" s="338">
        <f t="shared" si="71"/>
        <v>0</v>
      </c>
      <c r="BN124" s="338">
        <f t="shared" si="71"/>
        <v>0</v>
      </c>
      <c r="BO124" s="338">
        <f t="shared" si="72"/>
        <v>0</v>
      </c>
      <c r="BP124" s="338">
        <f t="shared" si="72"/>
        <v>0</v>
      </c>
      <c r="BQ124" s="338">
        <f t="shared" si="72"/>
        <v>0</v>
      </c>
      <c r="BR124" s="338">
        <f t="shared" si="72"/>
        <v>0</v>
      </c>
      <c r="BS124" s="338">
        <f t="shared" si="72"/>
        <v>0</v>
      </c>
      <c r="BT124" s="338">
        <f t="shared" si="72"/>
        <v>0</v>
      </c>
      <c r="CE124">
        <v>45</v>
      </c>
      <c r="CF124" s="179">
        <f t="shared" ca="1" si="39"/>
        <v>0</v>
      </c>
      <c r="CJ124">
        <v>45</v>
      </c>
      <c r="CK124" s="179">
        <f t="shared" ca="1" si="40"/>
        <v>0</v>
      </c>
      <c r="CP124">
        <v>45</v>
      </c>
      <c r="CQ124" s="179">
        <f t="shared" ca="1" si="41"/>
        <v>0</v>
      </c>
      <c r="CU124">
        <v>45</v>
      </c>
      <c r="CV124" s="179">
        <f t="shared" ca="1" si="42"/>
        <v>0</v>
      </c>
      <c r="CZ124">
        <v>45</v>
      </c>
      <c r="DA124" s="179">
        <f t="shared" ca="1" si="43"/>
        <v>0</v>
      </c>
    </row>
    <row r="125" spans="1:105" hidden="1" outlineLevel="1">
      <c r="A125" s="435"/>
      <c r="B125" s="338" t="s">
        <v>141</v>
      </c>
      <c r="C125" s="338">
        <f t="shared" ref="C125:BN125" si="73">IF(OR(C62="",C62="-"),0,1)</f>
        <v>0</v>
      </c>
      <c r="D125" s="338">
        <f t="shared" si="73"/>
        <v>0</v>
      </c>
      <c r="E125" s="338">
        <f t="shared" si="73"/>
        <v>0</v>
      </c>
      <c r="F125" s="338">
        <f t="shared" si="73"/>
        <v>0</v>
      </c>
      <c r="G125" s="338">
        <f t="shared" si="73"/>
        <v>0</v>
      </c>
      <c r="H125" s="338">
        <f t="shared" si="73"/>
        <v>0</v>
      </c>
      <c r="I125" s="338">
        <f t="shared" si="73"/>
        <v>0</v>
      </c>
      <c r="J125" s="338">
        <f t="shared" si="73"/>
        <v>0</v>
      </c>
      <c r="K125" s="338">
        <f t="shared" si="73"/>
        <v>0</v>
      </c>
      <c r="L125" s="338">
        <f t="shared" si="73"/>
        <v>0</v>
      </c>
      <c r="M125" s="338">
        <f t="shared" si="73"/>
        <v>0</v>
      </c>
      <c r="N125" s="338">
        <f t="shared" si="73"/>
        <v>0</v>
      </c>
      <c r="O125" s="338">
        <f t="shared" si="73"/>
        <v>0</v>
      </c>
      <c r="P125" s="338">
        <f t="shared" si="73"/>
        <v>0</v>
      </c>
      <c r="Q125" s="338">
        <f t="shared" si="73"/>
        <v>0</v>
      </c>
      <c r="R125" s="338">
        <f t="shared" si="73"/>
        <v>0</v>
      </c>
      <c r="S125" s="338">
        <f t="shared" si="73"/>
        <v>0</v>
      </c>
      <c r="T125" s="338">
        <f t="shared" si="73"/>
        <v>0</v>
      </c>
      <c r="U125" s="338">
        <f t="shared" si="73"/>
        <v>0</v>
      </c>
      <c r="V125" s="338">
        <f t="shared" si="73"/>
        <v>0</v>
      </c>
      <c r="W125" s="338">
        <f t="shared" si="73"/>
        <v>0</v>
      </c>
      <c r="X125" s="338">
        <f t="shared" si="73"/>
        <v>0</v>
      </c>
      <c r="Y125" s="338">
        <f t="shared" si="73"/>
        <v>0</v>
      </c>
      <c r="Z125" s="338">
        <f t="shared" si="73"/>
        <v>0</v>
      </c>
      <c r="AA125" s="338">
        <f t="shared" si="73"/>
        <v>0</v>
      </c>
      <c r="AB125" s="338">
        <f t="shared" si="73"/>
        <v>0</v>
      </c>
      <c r="AC125" s="338">
        <f t="shared" si="73"/>
        <v>0</v>
      </c>
      <c r="AD125" s="338">
        <f t="shared" si="73"/>
        <v>0</v>
      </c>
      <c r="AE125" s="338">
        <f t="shared" si="73"/>
        <v>0</v>
      </c>
      <c r="AF125" s="338">
        <f t="shared" si="73"/>
        <v>0</v>
      </c>
      <c r="AG125" s="338">
        <f t="shared" si="73"/>
        <v>0</v>
      </c>
      <c r="AH125" s="338">
        <f t="shared" si="73"/>
        <v>0</v>
      </c>
      <c r="AI125" s="338">
        <f t="shared" si="73"/>
        <v>0</v>
      </c>
      <c r="AJ125" s="338">
        <f t="shared" si="73"/>
        <v>0</v>
      </c>
      <c r="AK125" s="338">
        <f t="shared" si="73"/>
        <v>0</v>
      </c>
      <c r="AL125" s="338">
        <f t="shared" si="73"/>
        <v>0</v>
      </c>
      <c r="AM125" s="338">
        <f t="shared" si="73"/>
        <v>0</v>
      </c>
      <c r="AN125" s="338">
        <f t="shared" si="73"/>
        <v>0</v>
      </c>
      <c r="AO125" s="338">
        <f t="shared" si="73"/>
        <v>0</v>
      </c>
      <c r="AP125" s="338">
        <f t="shared" si="73"/>
        <v>0</v>
      </c>
      <c r="AQ125" s="338">
        <f t="shared" si="73"/>
        <v>0</v>
      </c>
      <c r="AR125" s="338">
        <f t="shared" si="73"/>
        <v>0</v>
      </c>
      <c r="AS125" s="338">
        <f t="shared" si="73"/>
        <v>0</v>
      </c>
      <c r="AT125" s="338">
        <f t="shared" si="73"/>
        <v>0</v>
      </c>
      <c r="AU125" s="338">
        <f t="shared" si="73"/>
        <v>0</v>
      </c>
      <c r="AV125" s="338">
        <f t="shared" si="73"/>
        <v>0</v>
      </c>
      <c r="AW125" s="338">
        <f t="shared" si="73"/>
        <v>0</v>
      </c>
      <c r="AX125" s="338">
        <f t="shared" si="73"/>
        <v>0</v>
      </c>
      <c r="AY125" s="338">
        <f t="shared" si="73"/>
        <v>0</v>
      </c>
      <c r="AZ125" s="338">
        <f t="shared" si="73"/>
        <v>0</v>
      </c>
      <c r="BA125" s="338">
        <f t="shared" si="73"/>
        <v>0</v>
      </c>
      <c r="BB125" s="338">
        <f t="shared" si="73"/>
        <v>0</v>
      </c>
      <c r="BC125" s="338">
        <f t="shared" si="73"/>
        <v>0</v>
      </c>
      <c r="BD125" s="338">
        <f t="shared" si="73"/>
        <v>0</v>
      </c>
      <c r="BE125" s="338">
        <f t="shared" si="73"/>
        <v>0</v>
      </c>
      <c r="BF125" s="338">
        <f t="shared" si="73"/>
        <v>0</v>
      </c>
      <c r="BG125" s="338">
        <f t="shared" si="73"/>
        <v>0</v>
      </c>
      <c r="BH125" s="338">
        <f t="shared" si="73"/>
        <v>0</v>
      </c>
      <c r="BI125" s="338">
        <f t="shared" si="73"/>
        <v>0</v>
      </c>
      <c r="BJ125" s="338">
        <f t="shared" si="73"/>
        <v>0</v>
      </c>
      <c r="BK125" s="338">
        <f t="shared" si="73"/>
        <v>0</v>
      </c>
      <c r="BL125" s="338">
        <f t="shared" si="73"/>
        <v>0</v>
      </c>
      <c r="BM125" s="338">
        <f t="shared" si="73"/>
        <v>0</v>
      </c>
      <c r="BN125" s="338">
        <f t="shared" si="73"/>
        <v>0</v>
      </c>
      <c r="BO125" s="338">
        <f t="shared" ref="BO125:BT125" si="74">IF(OR(BO62="",BO62="-"),0,1)</f>
        <v>0</v>
      </c>
      <c r="BP125" s="338">
        <f t="shared" si="74"/>
        <v>0</v>
      </c>
      <c r="BQ125" s="338">
        <f t="shared" si="74"/>
        <v>0</v>
      </c>
      <c r="BR125" s="338">
        <f t="shared" si="74"/>
        <v>0</v>
      </c>
      <c r="BS125" s="338">
        <f t="shared" si="74"/>
        <v>0</v>
      </c>
      <c r="BT125" s="338">
        <f t="shared" si="74"/>
        <v>0</v>
      </c>
      <c r="CE125">
        <v>46</v>
      </c>
      <c r="CF125" s="179">
        <f t="shared" ca="1" si="39"/>
        <v>0</v>
      </c>
      <c r="CJ125">
        <v>46</v>
      </c>
      <c r="CK125" s="179">
        <f t="shared" ca="1" si="40"/>
        <v>0</v>
      </c>
      <c r="CP125">
        <v>46</v>
      </c>
      <c r="CQ125" s="179">
        <f t="shared" ca="1" si="41"/>
        <v>0</v>
      </c>
      <c r="CU125">
        <v>46</v>
      </c>
      <c r="CV125" s="179">
        <f t="shared" ca="1" si="42"/>
        <v>0</v>
      </c>
      <c r="CZ125">
        <v>46</v>
      </c>
      <c r="DA125" s="179">
        <f t="shared" ca="1" si="43"/>
        <v>0</v>
      </c>
    </row>
    <row r="126" spans="1:105" ht="24" hidden="1" outlineLevel="1">
      <c r="A126" s="435"/>
      <c r="B126" s="435" t="s">
        <v>145</v>
      </c>
      <c r="C126" s="338">
        <f t="shared" ref="C126:BN126" si="75">IF(C63="",0,1)</f>
        <v>0</v>
      </c>
      <c r="D126" s="338">
        <f t="shared" si="75"/>
        <v>0</v>
      </c>
      <c r="E126" s="338">
        <f t="shared" si="75"/>
        <v>0</v>
      </c>
      <c r="F126" s="338">
        <f t="shared" si="75"/>
        <v>0</v>
      </c>
      <c r="G126" s="338">
        <f t="shared" si="75"/>
        <v>0</v>
      </c>
      <c r="H126" s="338">
        <f t="shared" si="75"/>
        <v>0</v>
      </c>
      <c r="I126" s="338">
        <f t="shared" si="75"/>
        <v>0</v>
      </c>
      <c r="J126" s="338">
        <f t="shared" si="75"/>
        <v>0</v>
      </c>
      <c r="K126" s="338">
        <f t="shared" si="75"/>
        <v>0</v>
      </c>
      <c r="L126" s="338">
        <f t="shared" si="75"/>
        <v>0</v>
      </c>
      <c r="M126" s="338">
        <f t="shared" si="75"/>
        <v>0</v>
      </c>
      <c r="N126" s="338">
        <f t="shared" si="75"/>
        <v>0</v>
      </c>
      <c r="O126" s="338">
        <f t="shared" si="75"/>
        <v>0</v>
      </c>
      <c r="P126" s="338">
        <f t="shared" si="75"/>
        <v>0</v>
      </c>
      <c r="Q126" s="338">
        <f t="shared" si="75"/>
        <v>0</v>
      </c>
      <c r="R126" s="338">
        <f t="shared" si="75"/>
        <v>0</v>
      </c>
      <c r="S126" s="338">
        <f t="shared" si="75"/>
        <v>0</v>
      </c>
      <c r="T126" s="338">
        <f t="shared" si="75"/>
        <v>0</v>
      </c>
      <c r="U126" s="338">
        <f t="shared" si="75"/>
        <v>0</v>
      </c>
      <c r="V126" s="338">
        <f t="shared" si="75"/>
        <v>0</v>
      </c>
      <c r="W126" s="338">
        <f t="shared" si="75"/>
        <v>0</v>
      </c>
      <c r="X126" s="338">
        <f t="shared" si="75"/>
        <v>0</v>
      </c>
      <c r="Y126" s="338">
        <f t="shared" si="75"/>
        <v>0</v>
      </c>
      <c r="Z126" s="338">
        <f t="shared" si="75"/>
        <v>0</v>
      </c>
      <c r="AA126" s="338">
        <f t="shared" si="75"/>
        <v>0</v>
      </c>
      <c r="AB126" s="338">
        <f t="shared" si="75"/>
        <v>0</v>
      </c>
      <c r="AC126" s="338">
        <f t="shared" si="75"/>
        <v>0</v>
      </c>
      <c r="AD126" s="338">
        <f t="shared" si="75"/>
        <v>0</v>
      </c>
      <c r="AE126" s="338">
        <f t="shared" si="75"/>
        <v>0</v>
      </c>
      <c r="AF126" s="338">
        <f t="shared" si="75"/>
        <v>0</v>
      </c>
      <c r="AG126" s="338">
        <f t="shared" si="75"/>
        <v>0</v>
      </c>
      <c r="AH126" s="338">
        <f t="shared" si="75"/>
        <v>0</v>
      </c>
      <c r="AI126" s="338">
        <f t="shared" si="75"/>
        <v>0</v>
      </c>
      <c r="AJ126" s="338">
        <f t="shared" si="75"/>
        <v>0</v>
      </c>
      <c r="AK126" s="338">
        <f t="shared" si="75"/>
        <v>0</v>
      </c>
      <c r="AL126" s="338">
        <f t="shared" si="75"/>
        <v>0</v>
      </c>
      <c r="AM126" s="338">
        <f t="shared" si="75"/>
        <v>0</v>
      </c>
      <c r="AN126" s="338">
        <f t="shared" si="75"/>
        <v>0</v>
      </c>
      <c r="AO126" s="338">
        <f t="shared" si="75"/>
        <v>0</v>
      </c>
      <c r="AP126" s="338">
        <f t="shared" si="75"/>
        <v>0</v>
      </c>
      <c r="AQ126" s="338">
        <f t="shared" si="75"/>
        <v>0</v>
      </c>
      <c r="AR126" s="338">
        <f t="shared" si="75"/>
        <v>0</v>
      </c>
      <c r="AS126" s="338">
        <f t="shared" si="75"/>
        <v>0</v>
      </c>
      <c r="AT126" s="338">
        <f t="shared" si="75"/>
        <v>0</v>
      </c>
      <c r="AU126" s="338">
        <f t="shared" si="75"/>
        <v>0</v>
      </c>
      <c r="AV126" s="338">
        <f t="shared" si="75"/>
        <v>0</v>
      </c>
      <c r="AW126" s="338">
        <f t="shared" si="75"/>
        <v>0</v>
      </c>
      <c r="AX126" s="338">
        <f t="shared" si="75"/>
        <v>0</v>
      </c>
      <c r="AY126" s="338">
        <f t="shared" si="75"/>
        <v>0</v>
      </c>
      <c r="AZ126" s="338">
        <f t="shared" si="75"/>
        <v>0</v>
      </c>
      <c r="BA126" s="338">
        <f t="shared" si="75"/>
        <v>0</v>
      </c>
      <c r="BB126" s="338">
        <f t="shared" si="75"/>
        <v>0</v>
      </c>
      <c r="BC126" s="338">
        <f t="shared" si="75"/>
        <v>0</v>
      </c>
      <c r="BD126" s="338">
        <f t="shared" si="75"/>
        <v>0</v>
      </c>
      <c r="BE126" s="338">
        <f t="shared" si="75"/>
        <v>0</v>
      </c>
      <c r="BF126" s="338">
        <f t="shared" si="75"/>
        <v>0</v>
      </c>
      <c r="BG126" s="338">
        <f t="shared" si="75"/>
        <v>0</v>
      </c>
      <c r="BH126" s="338">
        <f t="shared" si="75"/>
        <v>0</v>
      </c>
      <c r="BI126" s="338">
        <f t="shared" si="75"/>
        <v>0</v>
      </c>
      <c r="BJ126" s="338">
        <f t="shared" si="75"/>
        <v>0</v>
      </c>
      <c r="BK126" s="338">
        <f t="shared" si="75"/>
        <v>0</v>
      </c>
      <c r="BL126" s="338">
        <f t="shared" si="75"/>
        <v>0</v>
      </c>
      <c r="BM126" s="338">
        <f t="shared" si="75"/>
        <v>0</v>
      </c>
      <c r="BN126" s="338">
        <f t="shared" si="75"/>
        <v>0</v>
      </c>
      <c r="BO126" s="338">
        <f t="shared" ref="BO126:BT126" si="76">IF(BO63="",0,1)</f>
        <v>0</v>
      </c>
      <c r="BP126" s="338">
        <f t="shared" si="76"/>
        <v>0</v>
      </c>
      <c r="BQ126" s="338">
        <f t="shared" si="76"/>
        <v>0</v>
      </c>
      <c r="BR126" s="338">
        <f t="shared" si="76"/>
        <v>0</v>
      </c>
      <c r="BS126" s="338">
        <f t="shared" si="76"/>
        <v>0</v>
      </c>
      <c r="BT126" s="338">
        <f t="shared" si="76"/>
        <v>0</v>
      </c>
      <c r="CE126">
        <v>47</v>
      </c>
      <c r="CF126" s="179">
        <f t="shared" ca="1" si="39"/>
        <v>0</v>
      </c>
      <c r="CJ126">
        <v>47</v>
      </c>
      <c r="CK126" s="179">
        <f t="shared" ca="1" si="40"/>
        <v>0</v>
      </c>
      <c r="CP126">
        <v>47</v>
      </c>
      <c r="CQ126" s="179">
        <f t="shared" ca="1" si="41"/>
        <v>0</v>
      </c>
      <c r="CU126">
        <v>47</v>
      </c>
      <c r="CV126" s="179">
        <f t="shared" ca="1" si="42"/>
        <v>0</v>
      </c>
      <c r="CZ126">
        <v>47</v>
      </c>
      <c r="DA126" s="179">
        <f t="shared" ca="1" si="43"/>
        <v>0</v>
      </c>
    </row>
    <row r="127" spans="1:105" hidden="1" outlineLevel="1">
      <c r="A127" s="387"/>
      <c r="C127" s="338">
        <f>SUM(C123:C126)</f>
        <v>0</v>
      </c>
      <c r="D127" s="338">
        <f t="shared" ref="D127:BO127" si="77">SUM(D123:D126)</f>
        <v>0</v>
      </c>
      <c r="E127" s="338">
        <f t="shared" si="77"/>
        <v>0</v>
      </c>
      <c r="F127" s="338">
        <f t="shared" si="77"/>
        <v>0</v>
      </c>
      <c r="G127" s="338">
        <f t="shared" si="77"/>
        <v>0</v>
      </c>
      <c r="H127" s="338">
        <f t="shared" si="77"/>
        <v>0</v>
      </c>
      <c r="I127" s="338">
        <f t="shared" si="77"/>
        <v>0</v>
      </c>
      <c r="J127" s="338">
        <f t="shared" si="77"/>
        <v>0</v>
      </c>
      <c r="K127" s="338">
        <f t="shared" si="77"/>
        <v>0</v>
      </c>
      <c r="L127" s="338">
        <f t="shared" si="77"/>
        <v>0</v>
      </c>
      <c r="M127" s="338">
        <f t="shared" si="77"/>
        <v>0</v>
      </c>
      <c r="N127" s="338">
        <f t="shared" si="77"/>
        <v>0</v>
      </c>
      <c r="O127" s="338">
        <f t="shared" si="77"/>
        <v>0</v>
      </c>
      <c r="P127" s="338">
        <f t="shared" si="77"/>
        <v>0</v>
      </c>
      <c r="Q127" s="338">
        <f t="shared" si="77"/>
        <v>0</v>
      </c>
      <c r="R127" s="338">
        <f t="shared" si="77"/>
        <v>0</v>
      </c>
      <c r="S127" s="338">
        <f t="shared" si="77"/>
        <v>0</v>
      </c>
      <c r="T127" s="338">
        <f t="shared" si="77"/>
        <v>0</v>
      </c>
      <c r="U127" s="338">
        <f t="shared" si="77"/>
        <v>0</v>
      </c>
      <c r="V127" s="338">
        <f t="shared" si="77"/>
        <v>0</v>
      </c>
      <c r="W127" s="338">
        <f t="shared" si="77"/>
        <v>0</v>
      </c>
      <c r="X127" s="338">
        <f t="shared" si="77"/>
        <v>0</v>
      </c>
      <c r="Y127" s="338">
        <f t="shared" si="77"/>
        <v>0</v>
      </c>
      <c r="Z127" s="338">
        <f t="shared" si="77"/>
        <v>0</v>
      </c>
      <c r="AA127" s="338">
        <f t="shared" si="77"/>
        <v>0</v>
      </c>
      <c r="AB127" s="338">
        <f t="shared" si="77"/>
        <v>0</v>
      </c>
      <c r="AC127" s="338">
        <f t="shared" si="77"/>
        <v>0</v>
      </c>
      <c r="AD127" s="338">
        <f t="shared" si="77"/>
        <v>0</v>
      </c>
      <c r="AE127" s="338">
        <f t="shared" si="77"/>
        <v>0</v>
      </c>
      <c r="AF127" s="338">
        <f t="shared" si="77"/>
        <v>0</v>
      </c>
      <c r="AG127" s="338">
        <f t="shared" si="77"/>
        <v>0</v>
      </c>
      <c r="AH127" s="338">
        <f t="shared" si="77"/>
        <v>0</v>
      </c>
      <c r="AI127" s="338">
        <f t="shared" si="77"/>
        <v>0</v>
      </c>
      <c r="AJ127" s="338">
        <f t="shared" si="77"/>
        <v>0</v>
      </c>
      <c r="AK127" s="338">
        <f t="shared" si="77"/>
        <v>0</v>
      </c>
      <c r="AL127" s="338">
        <f t="shared" si="77"/>
        <v>0</v>
      </c>
      <c r="AM127" s="338">
        <f t="shared" si="77"/>
        <v>0</v>
      </c>
      <c r="AN127" s="338">
        <f t="shared" si="77"/>
        <v>0</v>
      </c>
      <c r="AO127" s="338">
        <f t="shared" si="77"/>
        <v>0</v>
      </c>
      <c r="AP127" s="338">
        <f t="shared" si="77"/>
        <v>0</v>
      </c>
      <c r="AQ127" s="338">
        <f t="shared" si="77"/>
        <v>0</v>
      </c>
      <c r="AR127" s="338">
        <f t="shared" si="77"/>
        <v>0</v>
      </c>
      <c r="AS127" s="338">
        <f t="shared" si="77"/>
        <v>0</v>
      </c>
      <c r="AT127" s="338">
        <f t="shared" si="77"/>
        <v>0</v>
      </c>
      <c r="AU127" s="338">
        <f t="shared" si="77"/>
        <v>0</v>
      </c>
      <c r="AV127" s="338">
        <f t="shared" si="77"/>
        <v>0</v>
      </c>
      <c r="AW127" s="338">
        <f t="shared" si="77"/>
        <v>0</v>
      </c>
      <c r="AX127" s="338">
        <f t="shared" si="77"/>
        <v>0</v>
      </c>
      <c r="AY127" s="338">
        <f t="shared" si="77"/>
        <v>0</v>
      </c>
      <c r="AZ127" s="338">
        <f t="shared" si="77"/>
        <v>0</v>
      </c>
      <c r="BA127" s="338">
        <f t="shared" si="77"/>
        <v>0</v>
      </c>
      <c r="BB127" s="338">
        <f t="shared" si="77"/>
        <v>0</v>
      </c>
      <c r="BC127" s="338">
        <f t="shared" si="77"/>
        <v>0</v>
      </c>
      <c r="BD127" s="338">
        <f t="shared" si="77"/>
        <v>0</v>
      </c>
      <c r="BE127" s="338">
        <f t="shared" si="77"/>
        <v>0</v>
      </c>
      <c r="BF127" s="338">
        <f t="shared" si="77"/>
        <v>0</v>
      </c>
      <c r="BG127" s="338">
        <f t="shared" si="77"/>
        <v>0</v>
      </c>
      <c r="BH127" s="338">
        <f t="shared" si="77"/>
        <v>0</v>
      </c>
      <c r="BI127" s="338">
        <f t="shared" si="77"/>
        <v>0</v>
      </c>
      <c r="BJ127" s="338">
        <f t="shared" si="77"/>
        <v>0</v>
      </c>
      <c r="BK127" s="338">
        <f t="shared" si="77"/>
        <v>0</v>
      </c>
      <c r="BL127" s="338">
        <f t="shared" si="77"/>
        <v>0</v>
      </c>
      <c r="BM127" s="338">
        <f t="shared" si="77"/>
        <v>0</v>
      </c>
      <c r="BN127" s="338">
        <f t="shared" si="77"/>
        <v>0</v>
      </c>
      <c r="BO127" s="338">
        <f t="shared" si="77"/>
        <v>0</v>
      </c>
      <c r="BP127" s="338">
        <f>SUM(BP123:BP126)</f>
        <v>0</v>
      </c>
      <c r="BQ127" s="338">
        <f>SUM(BQ123:BQ126)</f>
        <v>0</v>
      </c>
      <c r="BR127" s="338">
        <f>SUM(BR123:BR126)</f>
        <v>0</v>
      </c>
      <c r="BS127" s="338">
        <f>SUM(BS123:BS126)</f>
        <v>0</v>
      </c>
      <c r="BT127" s="338">
        <f>SUM(BT123:BT126)</f>
        <v>0</v>
      </c>
      <c r="CE127">
        <v>48</v>
      </c>
      <c r="CF127" s="179">
        <f t="shared" ca="1" si="39"/>
        <v>0</v>
      </c>
      <c r="CJ127">
        <v>48</v>
      </c>
      <c r="CK127" s="179">
        <f t="shared" ca="1" si="40"/>
        <v>0</v>
      </c>
      <c r="CP127">
        <v>48</v>
      </c>
      <c r="CQ127" s="179">
        <f t="shared" ca="1" si="41"/>
        <v>0</v>
      </c>
      <c r="CU127">
        <v>48</v>
      </c>
      <c r="CV127" s="179">
        <f t="shared" ca="1" si="42"/>
        <v>0</v>
      </c>
      <c r="CZ127">
        <v>48</v>
      </c>
      <c r="DA127" s="179">
        <f t="shared" ca="1" si="43"/>
        <v>0</v>
      </c>
    </row>
    <row r="128" spans="1:105" hidden="1" outlineLevel="1">
      <c r="A128" s="435"/>
      <c r="B128" s="338" t="s">
        <v>254</v>
      </c>
      <c r="C128" s="451" t="str">
        <f>IF(OR(C127=0,C127=4),"○","×")</f>
        <v>○</v>
      </c>
      <c r="D128" s="451" t="str">
        <f t="shared" ref="D128:BO128" si="78">IF(OR(D127=0,D127=4),"○","×")</f>
        <v>○</v>
      </c>
      <c r="E128" s="451" t="str">
        <f t="shared" si="78"/>
        <v>○</v>
      </c>
      <c r="F128" s="451" t="str">
        <f t="shared" si="78"/>
        <v>○</v>
      </c>
      <c r="G128" s="451" t="str">
        <f t="shared" si="78"/>
        <v>○</v>
      </c>
      <c r="H128" s="451" t="str">
        <f t="shared" si="78"/>
        <v>○</v>
      </c>
      <c r="I128" s="451" t="str">
        <f t="shared" si="78"/>
        <v>○</v>
      </c>
      <c r="J128" s="451" t="str">
        <f t="shared" si="78"/>
        <v>○</v>
      </c>
      <c r="K128" s="451" t="str">
        <f t="shared" si="78"/>
        <v>○</v>
      </c>
      <c r="L128" s="451" t="str">
        <f t="shared" si="78"/>
        <v>○</v>
      </c>
      <c r="M128" s="451" t="str">
        <f t="shared" si="78"/>
        <v>○</v>
      </c>
      <c r="N128" s="451" t="str">
        <f t="shared" si="78"/>
        <v>○</v>
      </c>
      <c r="O128" s="451" t="str">
        <f t="shared" si="78"/>
        <v>○</v>
      </c>
      <c r="P128" s="451" t="str">
        <f t="shared" si="78"/>
        <v>○</v>
      </c>
      <c r="Q128" s="451" t="str">
        <f t="shared" si="78"/>
        <v>○</v>
      </c>
      <c r="R128" s="451" t="str">
        <f t="shared" si="78"/>
        <v>○</v>
      </c>
      <c r="S128" s="451" t="str">
        <f t="shared" si="78"/>
        <v>○</v>
      </c>
      <c r="T128" s="451" t="str">
        <f t="shared" si="78"/>
        <v>○</v>
      </c>
      <c r="U128" s="451" t="str">
        <f t="shared" si="78"/>
        <v>○</v>
      </c>
      <c r="V128" s="451" t="str">
        <f t="shared" si="78"/>
        <v>○</v>
      </c>
      <c r="W128" s="451" t="str">
        <f t="shared" si="78"/>
        <v>○</v>
      </c>
      <c r="X128" s="451" t="str">
        <f t="shared" si="78"/>
        <v>○</v>
      </c>
      <c r="Y128" s="451" t="str">
        <f t="shared" si="78"/>
        <v>○</v>
      </c>
      <c r="Z128" s="451" t="str">
        <f t="shared" si="78"/>
        <v>○</v>
      </c>
      <c r="AA128" s="451" t="str">
        <f t="shared" si="78"/>
        <v>○</v>
      </c>
      <c r="AB128" s="451" t="str">
        <f t="shared" si="78"/>
        <v>○</v>
      </c>
      <c r="AC128" s="451" t="str">
        <f t="shared" si="78"/>
        <v>○</v>
      </c>
      <c r="AD128" s="451" t="str">
        <f t="shared" si="78"/>
        <v>○</v>
      </c>
      <c r="AE128" s="451" t="str">
        <f t="shared" si="78"/>
        <v>○</v>
      </c>
      <c r="AF128" s="451" t="str">
        <f t="shared" si="78"/>
        <v>○</v>
      </c>
      <c r="AG128" s="451" t="str">
        <f t="shared" si="78"/>
        <v>○</v>
      </c>
      <c r="AH128" s="451" t="str">
        <f t="shared" si="78"/>
        <v>○</v>
      </c>
      <c r="AI128" s="451" t="str">
        <f t="shared" si="78"/>
        <v>○</v>
      </c>
      <c r="AJ128" s="451" t="str">
        <f t="shared" si="78"/>
        <v>○</v>
      </c>
      <c r="AK128" s="451" t="str">
        <f t="shared" si="78"/>
        <v>○</v>
      </c>
      <c r="AL128" s="451" t="str">
        <f t="shared" si="78"/>
        <v>○</v>
      </c>
      <c r="AM128" s="451" t="str">
        <f t="shared" si="78"/>
        <v>○</v>
      </c>
      <c r="AN128" s="451" t="str">
        <f t="shared" si="78"/>
        <v>○</v>
      </c>
      <c r="AO128" s="451" t="str">
        <f t="shared" si="78"/>
        <v>○</v>
      </c>
      <c r="AP128" s="451" t="str">
        <f t="shared" si="78"/>
        <v>○</v>
      </c>
      <c r="AQ128" s="451" t="str">
        <f t="shared" si="78"/>
        <v>○</v>
      </c>
      <c r="AR128" s="451" t="str">
        <f t="shared" si="78"/>
        <v>○</v>
      </c>
      <c r="AS128" s="451" t="str">
        <f t="shared" si="78"/>
        <v>○</v>
      </c>
      <c r="AT128" s="451" t="str">
        <f t="shared" si="78"/>
        <v>○</v>
      </c>
      <c r="AU128" s="451" t="str">
        <f t="shared" si="78"/>
        <v>○</v>
      </c>
      <c r="AV128" s="451" t="str">
        <f t="shared" si="78"/>
        <v>○</v>
      </c>
      <c r="AW128" s="451" t="str">
        <f t="shared" si="78"/>
        <v>○</v>
      </c>
      <c r="AX128" s="451" t="str">
        <f t="shared" si="78"/>
        <v>○</v>
      </c>
      <c r="AY128" s="451" t="str">
        <f t="shared" si="78"/>
        <v>○</v>
      </c>
      <c r="AZ128" s="451" t="str">
        <f t="shared" si="78"/>
        <v>○</v>
      </c>
      <c r="BA128" s="451" t="str">
        <f t="shared" si="78"/>
        <v>○</v>
      </c>
      <c r="BB128" s="451" t="str">
        <f t="shared" si="78"/>
        <v>○</v>
      </c>
      <c r="BC128" s="451" t="str">
        <f t="shared" si="78"/>
        <v>○</v>
      </c>
      <c r="BD128" s="451" t="str">
        <f t="shared" si="78"/>
        <v>○</v>
      </c>
      <c r="BE128" s="451" t="str">
        <f t="shared" si="78"/>
        <v>○</v>
      </c>
      <c r="BF128" s="451" t="str">
        <f t="shared" si="78"/>
        <v>○</v>
      </c>
      <c r="BG128" s="451" t="str">
        <f t="shared" si="78"/>
        <v>○</v>
      </c>
      <c r="BH128" s="451" t="str">
        <f t="shared" si="78"/>
        <v>○</v>
      </c>
      <c r="BI128" s="451" t="str">
        <f t="shared" si="78"/>
        <v>○</v>
      </c>
      <c r="BJ128" s="451" t="str">
        <f t="shared" si="78"/>
        <v>○</v>
      </c>
      <c r="BK128" s="451" t="str">
        <f t="shared" si="78"/>
        <v>○</v>
      </c>
      <c r="BL128" s="451" t="str">
        <f t="shared" si="78"/>
        <v>○</v>
      </c>
      <c r="BM128" s="451" t="str">
        <f t="shared" si="78"/>
        <v>○</v>
      </c>
      <c r="BN128" s="451" t="str">
        <f t="shared" si="78"/>
        <v>○</v>
      </c>
      <c r="BO128" s="451" t="str">
        <f t="shared" si="78"/>
        <v>○</v>
      </c>
      <c r="BP128" s="451" t="str">
        <f>IF(OR(BP127=0,BP127=4),"○","×")</f>
        <v>○</v>
      </c>
      <c r="BQ128" s="451" t="str">
        <f>IF(OR(BQ127=0,BQ127=4),"○","×")</f>
        <v>○</v>
      </c>
      <c r="BR128" s="451" t="str">
        <f>IF(OR(BR127=0,BR127=4),"○","×")</f>
        <v>○</v>
      </c>
      <c r="BS128" s="451" t="str">
        <f>IF(OR(BS127=0,BS127=4),"○","×")</f>
        <v>○</v>
      </c>
      <c r="BT128" s="451" t="str">
        <f>IF(OR(BT127=0,BT127=4),"○","×")</f>
        <v>○</v>
      </c>
      <c r="CE128">
        <v>49</v>
      </c>
      <c r="CF128" s="179">
        <f t="shared" ca="1" si="39"/>
        <v>0</v>
      </c>
      <c r="CJ128">
        <v>49</v>
      </c>
      <c r="CK128" s="179">
        <f t="shared" ca="1" si="40"/>
        <v>0</v>
      </c>
      <c r="CP128">
        <v>49</v>
      </c>
      <c r="CQ128" s="179">
        <f t="shared" ca="1" si="41"/>
        <v>0</v>
      </c>
      <c r="CU128">
        <v>49</v>
      </c>
      <c r="CV128" s="179">
        <f t="shared" ca="1" si="42"/>
        <v>0</v>
      </c>
      <c r="CZ128">
        <v>49</v>
      </c>
      <c r="DA128" s="179">
        <f t="shared" ca="1" si="43"/>
        <v>0</v>
      </c>
    </row>
    <row r="129" spans="1:105" hidden="1" outlineLevel="1">
      <c r="A129" s="440" t="s">
        <v>355</v>
      </c>
      <c r="B129">
        <f>COUNTIF(C128:BT128,"○")</f>
        <v>70</v>
      </c>
      <c r="CE129">
        <v>50</v>
      </c>
      <c r="CF129" s="179">
        <f t="shared" ca="1" si="39"/>
        <v>0</v>
      </c>
      <c r="CJ129">
        <v>50</v>
      </c>
      <c r="CK129" s="179">
        <f t="shared" ca="1" si="40"/>
        <v>0</v>
      </c>
      <c r="CP129">
        <v>50</v>
      </c>
      <c r="CQ129" s="179">
        <f t="shared" ca="1" si="41"/>
        <v>0</v>
      </c>
      <c r="CU129">
        <v>50</v>
      </c>
      <c r="CV129" s="179">
        <f t="shared" ca="1" si="42"/>
        <v>0</v>
      </c>
      <c r="CZ129">
        <v>50</v>
      </c>
      <c r="DA129" s="179">
        <f t="shared" ca="1" si="43"/>
        <v>0</v>
      </c>
    </row>
    <row r="130" spans="1:105" hidden="1" outlineLevel="1">
      <c r="CE130">
        <v>51</v>
      </c>
      <c r="CF130" s="179">
        <f t="shared" ca="1" si="39"/>
        <v>0</v>
      </c>
      <c r="CJ130">
        <v>51</v>
      </c>
      <c r="CK130" s="179">
        <f t="shared" ca="1" si="40"/>
        <v>0</v>
      </c>
      <c r="CP130">
        <v>51</v>
      </c>
      <c r="CQ130" s="179">
        <f t="shared" ca="1" si="41"/>
        <v>0</v>
      </c>
      <c r="CU130">
        <v>51</v>
      </c>
      <c r="CV130" s="179">
        <f t="shared" ca="1" si="42"/>
        <v>0</v>
      </c>
      <c r="CZ130">
        <v>51</v>
      </c>
      <c r="DA130" s="179">
        <f t="shared" ca="1" si="43"/>
        <v>0</v>
      </c>
    </row>
    <row r="131" spans="1:105" hidden="1" outlineLevel="1">
      <c r="CE131">
        <v>52</v>
      </c>
      <c r="CF131" s="179">
        <f t="shared" ca="1" si="39"/>
        <v>0</v>
      </c>
      <c r="CJ131">
        <v>52</v>
      </c>
      <c r="CK131" s="179">
        <f t="shared" ca="1" si="40"/>
        <v>0</v>
      </c>
      <c r="CP131">
        <v>52</v>
      </c>
      <c r="CQ131" s="179">
        <f t="shared" ca="1" si="41"/>
        <v>0</v>
      </c>
      <c r="CU131">
        <v>52</v>
      </c>
      <c r="CV131" s="179">
        <f t="shared" ca="1" si="42"/>
        <v>0</v>
      </c>
      <c r="CZ131">
        <v>52</v>
      </c>
      <c r="DA131" s="179">
        <f t="shared" ca="1" si="43"/>
        <v>0</v>
      </c>
    </row>
    <row r="132" spans="1:105" hidden="1" outlineLevel="1">
      <c r="CE132">
        <v>53</v>
      </c>
      <c r="CF132" s="179">
        <f t="shared" ca="1" si="39"/>
        <v>0</v>
      </c>
      <c r="CJ132">
        <v>53</v>
      </c>
      <c r="CK132" s="179">
        <f t="shared" ca="1" si="40"/>
        <v>0</v>
      </c>
      <c r="CP132">
        <v>53</v>
      </c>
      <c r="CQ132" s="179">
        <f t="shared" ca="1" si="41"/>
        <v>0</v>
      </c>
      <c r="CU132">
        <v>53</v>
      </c>
      <c r="CV132" s="179">
        <f t="shared" ca="1" si="42"/>
        <v>0</v>
      </c>
      <c r="CZ132">
        <v>53</v>
      </c>
      <c r="DA132" s="179">
        <f t="shared" ca="1" si="43"/>
        <v>0</v>
      </c>
    </row>
    <row r="133" spans="1:105" hidden="1" outlineLevel="1">
      <c r="A133" s="435" t="s">
        <v>143</v>
      </c>
      <c r="B133" s="338" t="s">
        <v>55</v>
      </c>
      <c r="C133" s="338">
        <f>IF(C78="",0,1)</f>
        <v>0</v>
      </c>
      <c r="D133" s="338">
        <f t="shared" ref="D133:BO136" si="79">IF(D78="",0,1)</f>
        <v>0</v>
      </c>
      <c r="E133" s="338">
        <f t="shared" si="79"/>
        <v>0</v>
      </c>
      <c r="F133" s="338">
        <f t="shared" si="79"/>
        <v>0</v>
      </c>
      <c r="G133" s="338">
        <f t="shared" si="79"/>
        <v>0</v>
      </c>
      <c r="H133" s="338">
        <f t="shared" si="79"/>
        <v>0</v>
      </c>
      <c r="I133" s="338">
        <f t="shared" si="79"/>
        <v>0</v>
      </c>
      <c r="J133" s="338">
        <f t="shared" si="79"/>
        <v>0</v>
      </c>
      <c r="K133" s="338">
        <f t="shared" si="79"/>
        <v>0</v>
      </c>
      <c r="L133" s="338">
        <f t="shared" si="79"/>
        <v>0</v>
      </c>
      <c r="M133" s="338">
        <f t="shared" si="79"/>
        <v>0</v>
      </c>
      <c r="N133" s="338">
        <f t="shared" si="79"/>
        <v>0</v>
      </c>
      <c r="O133" s="338">
        <f t="shared" si="79"/>
        <v>0</v>
      </c>
      <c r="P133" s="338">
        <f t="shared" si="79"/>
        <v>0</v>
      </c>
      <c r="Q133" s="338">
        <f t="shared" si="79"/>
        <v>0</v>
      </c>
      <c r="R133" s="338">
        <f t="shared" si="79"/>
        <v>0</v>
      </c>
      <c r="S133" s="338">
        <f t="shared" si="79"/>
        <v>0</v>
      </c>
      <c r="T133" s="338">
        <f t="shared" si="79"/>
        <v>0</v>
      </c>
      <c r="U133" s="338">
        <f t="shared" si="79"/>
        <v>0</v>
      </c>
      <c r="V133" s="338">
        <f t="shared" si="79"/>
        <v>0</v>
      </c>
      <c r="W133" s="338">
        <f t="shared" si="79"/>
        <v>0</v>
      </c>
      <c r="X133" s="338">
        <f t="shared" si="79"/>
        <v>0</v>
      </c>
      <c r="Y133" s="338">
        <f t="shared" si="79"/>
        <v>0</v>
      </c>
      <c r="Z133" s="338">
        <f t="shared" si="79"/>
        <v>0</v>
      </c>
      <c r="AA133" s="338">
        <f t="shared" si="79"/>
        <v>0</v>
      </c>
      <c r="AB133" s="338">
        <f t="shared" si="79"/>
        <v>0</v>
      </c>
      <c r="AC133" s="338">
        <f t="shared" si="79"/>
        <v>0</v>
      </c>
      <c r="AD133" s="338">
        <f t="shared" si="79"/>
        <v>0</v>
      </c>
      <c r="AE133" s="338">
        <f t="shared" si="79"/>
        <v>0</v>
      </c>
      <c r="AF133" s="338">
        <f t="shared" si="79"/>
        <v>0</v>
      </c>
      <c r="AG133" s="338">
        <f t="shared" si="79"/>
        <v>0</v>
      </c>
      <c r="AH133" s="338">
        <f t="shared" si="79"/>
        <v>0</v>
      </c>
      <c r="AI133" s="338">
        <f t="shared" si="79"/>
        <v>0</v>
      </c>
      <c r="AJ133" s="338">
        <f t="shared" si="79"/>
        <v>0</v>
      </c>
      <c r="AK133" s="338">
        <f t="shared" si="79"/>
        <v>0</v>
      </c>
      <c r="AL133" s="338">
        <f t="shared" si="79"/>
        <v>0</v>
      </c>
      <c r="AM133" s="338">
        <f t="shared" si="79"/>
        <v>0</v>
      </c>
      <c r="AN133" s="338">
        <f t="shared" si="79"/>
        <v>0</v>
      </c>
      <c r="AO133" s="338">
        <f t="shared" si="79"/>
        <v>0</v>
      </c>
      <c r="AP133" s="338">
        <f t="shared" si="79"/>
        <v>0</v>
      </c>
      <c r="AQ133" s="338">
        <f t="shared" si="79"/>
        <v>0</v>
      </c>
      <c r="AR133" s="338">
        <f t="shared" si="79"/>
        <v>0</v>
      </c>
      <c r="AS133" s="338">
        <f t="shared" si="79"/>
        <v>0</v>
      </c>
      <c r="AT133" s="338">
        <f t="shared" si="79"/>
        <v>0</v>
      </c>
      <c r="AU133" s="338">
        <f t="shared" si="79"/>
        <v>0</v>
      </c>
      <c r="AV133" s="338">
        <f t="shared" si="79"/>
        <v>0</v>
      </c>
      <c r="AW133" s="338">
        <f t="shared" si="79"/>
        <v>0</v>
      </c>
      <c r="AX133" s="338">
        <f t="shared" si="79"/>
        <v>0</v>
      </c>
      <c r="AY133" s="338">
        <f t="shared" si="79"/>
        <v>0</v>
      </c>
      <c r="AZ133" s="338">
        <f t="shared" si="79"/>
        <v>0</v>
      </c>
      <c r="BA133" s="338">
        <f t="shared" si="79"/>
        <v>0</v>
      </c>
      <c r="BB133" s="338">
        <f t="shared" si="79"/>
        <v>0</v>
      </c>
      <c r="BC133" s="338">
        <f t="shared" si="79"/>
        <v>0</v>
      </c>
      <c r="BD133" s="338">
        <f t="shared" si="79"/>
        <v>0</v>
      </c>
      <c r="BE133" s="338">
        <f t="shared" si="79"/>
        <v>0</v>
      </c>
      <c r="BF133" s="338">
        <f t="shared" si="79"/>
        <v>0</v>
      </c>
      <c r="BG133" s="338">
        <f t="shared" si="79"/>
        <v>0</v>
      </c>
      <c r="BH133" s="338">
        <f t="shared" si="79"/>
        <v>0</v>
      </c>
      <c r="BI133" s="338">
        <f t="shared" si="79"/>
        <v>0</v>
      </c>
      <c r="BJ133" s="338">
        <f t="shared" si="79"/>
        <v>0</v>
      </c>
      <c r="BK133" s="338">
        <f t="shared" si="79"/>
        <v>0</v>
      </c>
      <c r="BL133" s="338">
        <f t="shared" si="79"/>
        <v>0</v>
      </c>
      <c r="BM133" s="338">
        <f t="shared" si="79"/>
        <v>0</v>
      </c>
      <c r="BN133" s="338">
        <f t="shared" si="79"/>
        <v>0</v>
      </c>
      <c r="BO133" s="338">
        <f t="shared" si="79"/>
        <v>0</v>
      </c>
      <c r="BP133" s="338">
        <f t="shared" ref="BP133:BT136" si="80">IF(BP78="",0,1)</f>
        <v>0</v>
      </c>
      <c r="BQ133" s="338">
        <f t="shared" si="80"/>
        <v>0</v>
      </c>
      <c r="BR133" s="338">
        <f t="shared" si="80"/>
        <v>0</v>
      </c>
      <c r="BS133" s="338">
        <f t="shared" si="80"/>
        <v>0</v>
      </c>
      <c r="BT133" s="338">
        <f t="shared" si="80"/>
        <v>0</v>
      </c>
      <c r="CE133">
        <v>54</v>
      </c>
      <c r="CF133" s="179">
        <f t="shared" ca="1" si="39"/>
        <v>0</v>
      </c>
      <c r="CJ133">
        <v>54</v>
      </c>
      <c r="CK133" s="179">
        <f t="shared" ca="1" si="40"/>
        <v>0</v>
      </c>
      <c r="CP133">
        <v>54</v>
      </c>
      <c r="CQ133" s="179">
        <f t="shared" ca="1" si="41"/>
        <v>0</v>
      </c>
      <c r="CU133">
        <v>54</v>
      </c>
      <c r="CV133" s="179">
        <f t="shared" ca="1" si="42"/>
        <v>0</v>
      </c>
      <c r="CZ133">
        <v>54</v>
      </c>
      <c r="DA133" s="179">
        <f t="shared" ca="1" si="43"/>
        <v>0</v>
      </c>
    </row>
    <row r="134" spans="1:105" hidden="1" outlineLevel="1">
      <c r="A134" s="435"/>
      <c r="B134" s="387" t="s">
        <v>876</v>
      </c>
      <c r="C134" s="338">
        <f>IF(C79="",0,1)</f>
        <v>0</v>
      </c>
      <c r="D134" s="338">
        <f t="shared" si="79"/>
        <v>0</v>
      </c>
      <c r="E134" s="338">
        <f t="shared" si="79"/>
        <v>0</v>
      </c>
      <c r="F134" s="338">
        <f t="shared" si="79"/>
        <v>0</v>
      </c>
      <c r="G134" s="338">
        <f t="shared" si="79"/>
        <v>0</v>
      </c>
      <c r="H134" s="338">
        <f t="shared" si="79"/>
        <v>0</v>
      </c>
      <c r="I134" s="338">
        <f t="shared" si="79"/>
        <v>0</v>
      </c>
      <c r="J134" s="338">
        <f t="shared" si="79"/>
        <v>0</v>
      </c>
      <c r="K134" s="338">
        <f t="shared" si="79"/>
        <v>0</v>
      </c>
      <c r="L134" s="338">
        <f t="shared" si="79"/>
        <v>0</v>
      </c>
      <c r="M134" s="338">
        <f t="shared" si="79"/>
        <v>0</v>
      </c>
      <c r="N134" s="338">
        <f t="shared" si="79"/>
        <v>0</v>
      </c>
      <c r="O134" s="338">
        <f t="shared" si="79"/>
        <v>0</v>
      </c>
      <c r="P134" s="338">
        <f t="shared" si="79"/>
        <v>0</v>
      </c>
      <c r="Q134" s="338">
        <f t="shared" si="79"/>
        <v>0</v>
      </c>
      <c r="R134" s="338">
        <f t="shared" si="79"/>
        <v>0</v>
      </c>
      <c r="S134" s="338">
        <f t="shared" si="79"/>
        <v>0</v>
      </c>
      <c r="T134" s="338">
        <f t="shared" si="79"/>
        <v>0</v>
      </c>
      <c r="U134" s="338">
        <f t="shared" si="79"/>
        <v>0</v>
      </c>
      <c r="V134" s="338">
        <f t="shared" si="79"/>
        <v>0</v>
      </c>
      <c r="W134" s="338">
        <f t="shared" si="79"/>
        <v>0</v>
      </c>
      <c r="X134" s="338">
        <f t="shared" si="79"/>
        <v>0</v>
      </c>
      <c r="Y134" s="338">
        <f t="shared" si="79"/>
        <v>0</v>
      </c>
      <c r="Z134" s="338">
        <f t="shared" si="79"/>
        <v>0</v>
      </c>
      <c r="AA134" s="338">
        <f t="shared" si="79"/>
        <v>0</v>
      </c>
      <c r="AB134" s="338">
        <f t="shared" si="79"/>
        <v>0</v>
      </c>
      <c r="AC134" s="338">
        <f t="shared" si="79"/>
        <v>0</v>
      </c>
      <c r="AD134" s="338">
        <f t="shared" si="79"/>
        <v>0</v>
      </c>
      <c r="AE134" s="338">
        <f t="shared" si="79"/>
        <v>0</v>
      </c>
      <c r="AF134" s="338">
        <f t="shared" si="79"/>
        <v>0</v>
      </c>
      <c r="AG134" s="338">
        <f t="shared" si="79"/>
        <v>0</v>
      </c>
      <c r="AH134" s="338">
        <f t="shared" si="79"/>
        <v>0</v>
      </c>
      <c r="AI134" s="338">
        <f t="shared" si="79"/>
        <v>0</v>
      </c>
      <c r="AJ134" s="338">
        <f t="shared" si="79"/>
        <v>0</v>
      </c>
      <c r="AK134" s="338">
        <f t="shared" si="79"/>
        <v>0</v>
      </c>
      <c r="AL134" s="338">
        <f t="shared" si="79"/>
        <v>0</v>
      </c>
      <c r="AM134" s="338">
        <f t="shared" si="79"/>
        <v>0</v>
      </c>
      <c r="AN134" s="338">
        <f t="shared" si="79"/>
        <v>0</v>
      </c>
      <c r="AO134" s="338">
        <f t="shared" si="79"/>
        <v>0</v>
      </c>
      <c r="AP134" s="338">
        <f t="shared" si="79"/>
        <v>0</v>
      </c>
      <c r="AQ134" s="338">
        <f t="shared" si="79"/>
        <v>0</v>
      </c>
      <c r="AR134" s="338">
        <f t="shared" si="79"/>
        <v>0</v>
      </c>
      <c r="AS134" s="338">
        <f t="shared" si="79"/>
        <v>0</v>
      </c>
      <c r="AT134" s="338">
        <f t="shared" si="79"/>
        <v>0</v>
      </c>
      <c r="AU134" s="338">
        <f t="shared" si="79"/>
        <v>0</v>
      </c>
      <c r="AV134" s="338">
        <f t="shared" si="79"/>
        <v>0</v>
      </c>
      <c r="AW134" s="338">
        <f t="shared" si="79"/>
        <v>0</v>
      </c>
      <c r="AX134" s="338">
        <f t="shared" si="79"/>
        <v>0</v>
      </c>
      <c r="AY134" s="338">
        <f t="shared" si="79"/>
        <v>0</v>
      </c>
      <c r="AZ134" s="338">
        <f t="shared" si="79"/>
        <v>0</v>
      </c>
      <c r="BA134" s="338">
        <f t="shared" si="79"/>
        <v>0</v>
      </c>
      <c r="BB134" s="338">
        <f t="shared" si="79"/>
        <v>0</v>
      </c>
      <c r="BC134" s="338">
        <f t="shared" si="79"/>
        <v>0</v>
      </c>
      <c r="BD134" s="338">
        <f t="shared" si="79"/>
        <v>0</v>
      </c>
      <c r="BE134" s="338">
        <f t="shared" si="79"/>
        <v>0</v>
      </c>
      <c r="BF134" s="338">
        <f t="shared" si="79"/>
        <v>0</v>
      </c>
      <c r="BG134" s="338">
        <f t="shared" si="79"/>
        <v>0</v>
      </c>
      <c r="BH134" s="338">
        <f t="shared" si="79"/>
        <v>0</v>
      </c>
      <c r="BI134" s="338">
        <f t="shared" si="79"/>
        <v>0</v>
      </c>
      <c r="BJ134" s="338">
        <f t="shared" si="79"/>
        <v>0</v>
      </c>
      <c r="BK134" s="338">
        <f t="shared" si="79"/>
        <v>0</v>
      </c>
      <c r="BL134" s="338">
        <f t="shared" si="79"/>
        <v>0</v>
      </c>
      <c r="BM134" s="338">
        <f t="shared" si="79"/>
        <v>0</v>
      </c>
      <c r="BN134" s="338">
        <f t="shared" si="79"/>
        <v>0</v>
      </c>
      <c r="BO134" s="338">
        <f t="shared" si="79"/>
        <v>0</v>
      </c>
      <c r="BP134" s="338">
        <f t="shared" si="80"/>
        <v>0</v>
      </c>
      <c r="BQ134" s="338">
        <f t="shared" si="80"/>
        <v>0</v>
      </c>
      <c r="BR134" s="338">
        <f t="shared" si="80"/>
        <v>0</v>
      </c>
      <c r="BS134" s="338">
        <f t="shared" si="80"/>
        <v>0</v>
      </c>
      <c r="BT134" s="338">
        <f t="shared" si="80"/>
        <v>0</v>
      </c>
      <c r="CE134">
        <v>55</v>
      </c>
      <c r="CF134" s="179">
        <f t="shared" ca="1" si="39"/>
        <v>0</v>
      </c>
      <c r="CJ134">
        <v>55</v>
      </c>
      <c r="CK134" s="179">
        <f t="shared" ca="1" si="40"/>
        <v>0</v>
      </c>
      <c r="CP134">
        <v>55</v>
      </c>
      <c r="CQ134" s="179">
        <f t="shared" ca="1" si="41"/>
        <v>0</v>
      </c>
      <c r="CU134">
        <v>55</v>
      </c>
      <c r="CV134" s="179">
        <f t="shared" ca="1" si="42"/>
        <v>0</v>
      </c>
      <c r="CZ134">
        <v>55</v>
      </c>
      <c r="DA134" s="179">
        <f t="shared" ca="1" si="43"/>
        <v>0</v>
      </c>
    </row>
    <row r="135" spans="1:105" hidden="1" outlineLevel="1">
      <c r="A135" s="435"/>
      <c r="B135" s="338" t="s">
        <v>185</v>
      </c>
      <c r="C135" s="338">
        <f>IF(C80="",0,1)</f>
        <v>0</v>
      </c>
      <c r="D135" s="338">
        <f t="shared" si="79"/>
        <v>0</v>
      </c>
      <c r="E135" s="338">
        <f t="shared" si="79"/>
        <v>0</v>
      </c>
      <c r="F135" s="338">
        <f t="shared" si="79"/>
        <v>0</v>
      </c>
      <c r="G135" s="338">
        <f t="shared" si="79"/>
        <v>0</v>
      </c>
      <c r="H135" s="338">
        <f t="shared" si="79"/>
        <v>0</v>
      </c>
      <c r="I135" s="338">
        <f t="shared" si="79"/>
        <v>0</v>
      </c>
      <c r="J135" s="338">
        <f t="shared" si="79"/>
        <v>0</v>
      </c>
      <c r="K135" s="338">
        <f t="shared" si="79"/>
        <v>0</v>
      </c>
      <c r="L135" s="338">
        <f t="shared" si="79"/>
        <v>0</v>
      </c>
      <c r="M135" s="338">
        <f t="shared" si="79"/>
        <v>0</v>
      </c>
      <c r="N135" s="338">
        <f t="shared" si="79"/>
        <v>0</v>
      </c>
      <c r="O135" s="338">
        <f t="shared" si="79"/>
        <v>0</v>
      </c>
      <c r="P135" s="338">
        <f t="shared" si="79"/>
        <v>0</v>
      </c>
      <c r="Q135" s="338">
        <f t="shared" si="79"/>
        <v>0</v>
      </c>
      <c r="R135" s="338">
        <f t="shared" si="79"/>
        <v>0</v>
      </c>
      <c r="S135" s="338">
        <f t="shared" si="79"/>
        <v>0</v>
      </c>
      <c r="T135" s="338">
        <f t="shared" si="79"/>
        <v>0</v>
      </c>
      <c r="U135" s="338">
        <f t="shared" si="79"/>
        <v>0</v>
      </c>
      <c r="V135" s="338">
        <f t="shared" si="79"/>
        <v>0</v>
      </c>
      <c r="W135" s="338">
        <f t="shared" si="79"/>
        <v>0</v>
      </c>
      <c r="X135" s="338">
        <f t="shared" si="79"/>
        <v>0</v>
      </c>
      <c r="Y135" s="338">
        <f t="shared" si="79"/>
        <v>0</v>
      </c>
      <c r="Z135" s="338">
        <f t="shared" si="79"/>
        <v>0</v>
      </c>
      <c r="AA135" s="338">
        <f t="shared" si="79"/>
        <v>0</v>
      </c>
      <c r="AB135" s="338">
        <f t="shared" si="79"/>
        <v>0</v>
      </c>
      <c r="AC135" s="338">
        <f t="shared" si="79"/>
        <v>0</v>
      </c>
      <c r="AD135" s="338">
        <f t="shared" si="79"/>
        <v>0</v>
      </c>
      <c r="AE135" s="338">
        <f t="shared" si="79"/>
        <v>0</v>
      </c>
      <c r="AF135" s="338">
        <f t="shared" si="79"/>
        <v>0</v>
      </c>
      <c r="AG135" s="338">
        <f t="shared" si="79"/>
        <v>0</v>
      </c>
      <c r="AH135" s="338">
        <f t="shared" si="79"/>
        <v>0</v>
      </c>
      <c r="AI135" s="338">
        <f t="shared" si="79"/>
        <v>0</v>
      </c>
      <c r="AJ135" s="338">
        <f t="shared" si="79"/>
        <v>0</v>
      </c>
      <c r="AK135" s="338">
        <f t="shared" si="79"/>
        <v>0</v>
      </c>
      <c r="AL135" s="338">
        <f t="shared" si="79"/>
        <v>0</v>
      </c>
      <c r="AM135" s="338">
        <f t="shared" si="79"/>
        <v>0</v>
      </c>
      <c r="AN135" s="338">
        <f t="shared" si="79"/>
        <v>0</v>
      </c>
      <c r="AO135" s="338">
        <f t="shared" si="79"/>
        <v>0</v>
      </c>
      <c r="AP135" s="338">
        <f t="shared" si="79"/>
        <v>0</v>
      </c>
      <c r="AQ135" s="338">
        <f t="shared" si="79"/>
        <v>0</v>
      </c>
      <c r="AR135" s="338">
        <f t="shared" si="79"/>
        <v>0</v>
      </c>
      <c r="AS135" s="338">
        <f t="shared" si="79"/>
        <v>0</v>
      </c>
      <c r="AT135" s="338">
        <f t="shared" si="79"/>
        <v>0</v>
      </c>
      <c r="AU135" s="338">
        <f t="shared" si="79"/>
        <v>0</v>
      </c>
      <c r="AV135" s="338">
        <f t="shared" si="79"/>
        <v>0</v>
      </c>
      <c r="AW135" s="338">
        <f t="shared" si="79"/>
        <v>0</v>
      </c>
      <c r="AX135" s="338">
        <f t="shared" si="79"/>
        <v>0</v>
      </c>
      <c r="AY135" s="338">
        <f t="shared" si="79"/>
        <v>0</v>
      </c>
      <c r="AZ135" s="338">
        <f t="shared" si="79"/>
        <v>0</v>
      </c>
      <c r="BA135" s="338">
        <f t="shared" si="79"/>
        <v>0</v>
      </c>
      <c r="BB135" s="338">
        <f t="shared" si="79"/>
        <v>0</v>
      </c>
      <c r="BC135" s="338">
        <f t="shared" si="79"/>
        <v>0</v>
      </c>
      <c r="BD135" s="338">
        <f t="shared" si="79"/>
        <v>0</v>
      </c>
      <c r="BE135" s="338">
        <f t="shared" si="79"/>
        <v>0</v>
      </c>
      <c r="BF135" s="338">
        <f t="shared" si="79"/>
        <v>0</v>
      </c>
      <c r="BG135" s="338">
        <f t="shared" si="79"/>
        <v>0</v>
      </c>
      <c r="BH135" s="338">
        <f t="shared" si="79"/>
        <v>0</v>
      </c>
      <c r="BI135" s="338">
        <f t="shared" si="79"/>
        <v>0</v>
      </c>
      <c r="BJ135" s="338">
        <f t="shared" si="79"/>
        <v>0</v>
      </c>
      <c r="BK135" s="338">
        <f t="shared" si="79"/>
        <v>0</v>
      </c>
      <c r="BL135" s="338">
        <f t="shared" si="79"/>
        <v>0</v>
      </c>
      <c r="BM135" s="338">
        <f t="shared" si="79"/>
        <v>0</v>
      </c>
      <c r="BN135" s="338">
        <f t="shared" si="79"/>
        <v>0</v>
      </c>
      <c r="BO135" s="338">
        <f t="shared" si="79"/>
        <v>0</v>
      </c>
      <c r="BP135" s="338">
        <f t="shared" si="80"/>
        <v>0</v>
      </c>
      <c r="BQ135" s="338">
        <f t="shared" si="80"/>
        <v>0</v>
      </c>
      <c r="BR135" s="338">
        <f t="shared" si="80"/>
        <v>0</v>
      </c>
      <c r="BS135" s="338">
        <f t="shared" si="80"/>
        <v>0</v>
      </c>
      <c r="BT135" s="338">
        <f t="shared" si="80"/>
        <v>0</v>
      </c>
      <c r="CE135">
        <v>56</v>
      </c>
      <c r="CF135" s="179">
        <f t="shared" ca="1" si="39"/>
        <v>0</v>
      </c>
      <c r="CJ135">
        <v>56</v>
      </c>
      <c r="CK135" s="179">
        <f t="shared" ca="1" si="40"/>
        <v>0</v>
      </c>
      <c r="CP135">
        <v>56</v>
      </c>
      <c r="CQ135" s="179">
        <f t="shared" ca="1" si="41"/>
        <v>0</v>
      </c>
      <c r="CU135">
        <v>56</v>
      </c>
      <c r="CV135" s="179">
        <f t="shared" ca="1" si="42"/>
        <v>0</v>
      </c>
      <c r="CZ135">
        <v>56</v>
      </c>
      <c r="DA135" s="179">
        <f t="shared" ca="1" si="43"/>
        <v>0</v>
      </c>
    </row>
    <row r="136" spans="1:105" ht="25.5" hidden="1" outlineLevel="1">
      <c r="A136" s="435"/>
      <c r="B136" s="435" t="s">
        <v>246</v>
      </c>
      <c r="C136" s="338">
        <f>IF(C81="",0,1)</f>
        <v>0</v>
      </c>
      <c r="D136" s="338">
        <f t="shared" si="79"/>
        <v>0</v>
      </c>
      <c r="E136" s="338">
        <f t="shared" si="79"/>
        <v>0</v>
      </c>
      <c r="F136" s="338">
        <f t="shared" si="79"/>
        <v>0</v>
      </c>
      <c r="G136" s="338">
        <f t="shared" si="79"/>
        <v>0</v>
      </c>
      <c r="H136" s="338">
        <f t="shared" si="79"/>
        <v>0</v>
      </c>
      <c r="I136" s="338">
        <f t="shared" si="79"/>
        <v>0</v>
      </c>
      <c r="J136" s="338">
        <f t="shared" si="79"/>
        <v>0</v>
      </c>
      <c r="K136" s="338">
        <f t="shared" si="79"/>
        <v>0</v>
      </c>
      <c r="L136" s="338">
        <f t="shared" si="79"/>
        <v>0</v>
      </c>
      <c r="M136" s="338">
        <f t="shared" si="79"/>
        <v>0</v>
      </c>
      <c r="N136" s="338">
        <f t="shared" si="79"/>
        <v>0</v>
      </c>
      <c r="O136" s="338">
        <f t="shared" si="79"/>
        <v>0</v>
      </c>
      <c r="P136" s="338">
        <f t="shared" si="79"/>
        <v>0</v>
      </c>
      <c r="Q136" s="338">
        <f t="shared" si="79"/>
        <v>0</v>
      </c>
      <c r="R136" s="338">
        <f t="shared" si="79"/>
        <v>0</v>
      </c>
      <c r="S136" s="338">
        <f t="shared" si="79"/>
        <v>0</v>
      </c>
      <c r="T136" s="338">
        <f t="shared" si="79"/>
        <v>0</v>
      </c>
      <c r="U136" s="338">
        <f t="shared" si="79"/>
        <v>0</v>
      </c>
      <c r="V136" s="338">
        <f t="shared" si="79"/>
        <v>0</v>
      </c>
      <c r="W136" s="338">
        <f t="shared" si="79"/>
        <v>0</v>
      </c>
      <c r="X136" s="338">
        <f t="shared" si="79"/>
        <v>0</v>
      </c>
      <c r="Y136" s="338">
        <f t="shared" si="79"/>
        <v>0</v>
      </c>
      <c r="Z136" s="338">
        <f t="shared" si="79"/>
        <v>0</v>
      </c>
      <c r="AA136" s="338">
        <f t="shared" si="79"/>
        <v>0</v>
      </c>
      <c r="AB136" s="338">
        <f t="shared" si="79"/>
        <v>0</v>
      </c>
      <c r="AC136" s="338">
        <f t="shared" si="79"/>
        <v>0</v>
      </c>
      <c r="AD136" s="338">
        <f t="shared" si="79"/>
        <v>0</v>
      </c>
      <c r="AE136" s="338">
        <f t="shared" si="79"/>
        <v>0</v>
      </c>
      <c r="AF136" s="338">
        <f t="shared" si="79"/>
        <v>0</v>
      </c>
      <c r="AG136" s="338">
        <f t="shared" si="79"/>
        <v>0</v>
      </c>
      <c r="AH136" s="338">
        <f t="shared" si="79"/>
        <v>0</v>
      </c>
      <c r="AI136" s="338">
        <f t="shared" si="79"/>
        <v>0</v>
      </c>
      <c r="AJ136" s="338">
        <f t="shared" si="79"/>
        <v>0</v>
      </c>
      <c r="AK136" s="338">
        <f t="shared" si="79"/>
        <v>0</v>
      </c>
      <c r="AL136" s="338">
        <f t="shared" si="79"/>
        <v>0</v>
      </c>
      <c r="AM136" s="338">
        <f t="shared" si="79"/>
        <v>0</v>
      </c>
      <c r="AN136" s="338">
        <f t="shared" si="79"/>
        <v>0</v>
      </c>
      <c r="AO136" s="338">
        <f t="shared" si="79"/>
        <v>0</v>
      </c>
      <c r="AP136" s="338">
        <f t="shared" si="79"/>
        <v>0</v>
      </c>
      <c r="AQ136" s="338">
        <f t="shared" si="79"/>
        <v>0</v>
      </c>
      <c r="AR136" s="338">
        <f t="shared" si="79"/>
        <v>0</v>
      </c>
      <c r="AS136" s="338">
        <f t="shared" si="79"/>
        <v>0</v>
      </c>
      <c r="AT136" s="338">
        <f t="shared" si="79"/>
        <v>0</v>
      </c>
      <c r="AU136" s="338">
        <f t="shared" si="79"/>
        <v>0</v>
      </c>
      <c r="AV136" s="338">
        <f t="shared" si="79"/>
        <v>0</v>
      </c>
      <c r="AW136" s="338">
        <f t="shared" si="79"/>
        <v>0</v>
      </c>
      <c r="AX136" s="338">
        <f t="shared" si="79"/>
        <v>0</v>
      </c>
      <c r="AY136" s="338">
        <f t="shared" si="79"/>
        <v>0</v>
      </c>
      <c r="AZ136" s="338">
        <f t="shared" si="79"/>
        <v>0</v>
      </c>
      <c r="BA136" s="338">
        <f t="shared" si="79"/>
        <v>0</v>
      </c>
      <c r="BB136" s="338">
        <f t="shared" si="79"/>
        <v>0</v>
      </c>
      <c r="BC136" s="338">
        <f t="shared" si="79"/>
        <v>0</v>
      </c>
      <c r="BD136" s="338">
        <f t="shared" si="79"/>
        <v>0</v>
      </c>
      <c r="BE136" s="338">
        <f t="shared" si="79"/>
        <v>0</v>
      </c>
      <c r="BF136" s="338">
        <f t="shared" si="79"/>
        <v>0</v>
      </c>
      <c r="BG136" s="338">
        <f t="shared" si="79"/>
        <v>0</v>
      </c>
      <c r="BH136" s="338">
        <f t="shared" si="79"/>
        <v>0</v>
      </c>
      <c r="BI136" s="338">
        <f t="shared" si="79"/>
        <v>0</v>
      </c>
      <c r="BJ136" s="338">
        <f t="shared" si="79"/>
        <v>0</v>
      </c>
      <c r="BK136" s="338">
        <f t="shared" si="79"/>
        <v>0</v>
      </c>
      <c r="BL136" s="338">
        <f t="shared" si="79"/>
        <v>0</v>
      </c>
      <c r="BM136" s="338">
        <f t="shared" si="79"/>
        <v>0</v>
      </c>
      <c r="BN136" s="338">
        <f t="shared" si="79"/>
        <v>0</v>
      </c>
      <c r="BO136" s="338">
        <f>IF(BO81="",0,1)</f>
        <v>0</v>
      </c>
      <c r="BP136" s="338">
        <f t="shared" si="80"/>
        <v>0</v>
      </c>
      <c r="BQ136" s="338">
        <f t="shared" si="80"/>
        <v>0</v>
      </c>
      <c r="BR136" s="338">
        <f t="shared" si="80"/>
        <v>0</v>
      </c>
      <c r="BS136" s="338">
        <f t="shared" si="80"/>
        <v>0</v>
      </c>
      <c r="BT136" s="338">
        <f t="shared" si="80"/>
        <v>0</v>
      </c>
      <c r="CE136">
        <v>57</v>
      </c>
      <c r="CF136" s="179">
        <f t="shared" ca="1" si="39"/>
        <v>0</v>
      </c>
      <c r="CJ136">
        <v>57</v>
      </c>
      <c r="CK136" s="179">
        <f t="shared" ca="1" si="40"/>
        <v>0</v>
      </c>
      <c r="CP136">
        <v>57</v>
      </c>
      <c r="CQ136" s="179">
        <f t="shared" ca="1" si="41"/>
        <v>0</v>
      </c>
      <c r="CU136">
        <v>57</v>
      </c>
      <c r="CV136" s="179">
        <f t="shared" ca="1" si="42"/>
        <v>0</v>
      </c>
      <c r="CZ136">
        <v>57</v>
      </c>
      <c r="DA136" s="179">
        <f t="shared" ca="1" si="43"/>
        <v>0</v>
      </c>
    </row>
    <row r="137" spans="1:105" hidden="1" outlineLevel="1">
      <c r="A137" s="387"/>
      <c r="C137" s="338">
        <f>SUM(C133:C136)</f>
        <v>0</v>
      </c>
      <c r="D137" s="338">
        <f t="shared" ref="D137:BO137" si="81">SUM(D133:D136)</f>
        <v>0</v>
      </c>
      <c r="E137" s="338">
        <f t="shared" si="81"/>
        <v>0</v>
      </c>
      <c r="F137" s="338">
        <f t="shared" si="81"/>
        <v>0</v>
      </c>
      <c r="G137" s="338">
        <f t="shared" si="81"/>
        <v>0</v>
      </c>
      <c r="H137" s="338">
        <f t="shared" si="81"/>
        <v>0</v>
      </c>
      <c r="I137" s="338">
        <f t="shared" si="81"/>
        <v>0</v>
      </c>
      <c r="J137" s="338">
        <f t="shared" si="81"/>
        <v>0</v>
      </c>
      <c r="K137" s="338">
        <f t="shared" si="81"/>
        <v>0</v>
      </c>
      <c r="L137" s="338">
        <f t="shared" si="81"/>
        <v>0</v>
      </c>
      <c r="M137" s="338">
        <f t="shared" si="81"/>
        <v>0</v>
      </c>
      <c r="N137" s="338">
        <f t="shared" si="81"/>
        <v>0</v>
      </c>
      <c r="O137" s="338">
        <f t="shared" si="81"/>
        <v>0</v>
      </c>
      <c r="P137" s="338">
        <f t="shared" si="81"/>
        <v>0</v>
      </c>
      <c r="Q137" s="338">
        <f t="shared" si="81"/>
        <v>0</v>
      </c>
      <c r="R137" s="338">
        <f t="shared" si="81"/>
        <v>0</v>
      </c>
      <c r="S137" s="338">
        <f t="shared" si="81"/>
        <v>0</v>
      </c>
      <c r="T137" s="338">
        <f t="shared" si="81"/>
        <v>0</v>
      </c>
      <c r="U137" s="338">
        <f t="shared" si="81"/>
        <v>0</v>
      </c>
      <c r="V137" s="338">
        <f t="shared" si="81"/>
        <v>0</v>
      </c>
      <c r="W137" s="338">
        <f t="shared" si="81"/>
        <v>0</v>
      </c>
      <c r="X137" s="338">
        <f t="shared" si="81"/>
        <v>0</v>
      </c>
      <c r="Y137" s="338">
        <f t="shared" si="81"/>
        <v>0</v>
      </c>
      <c r="Z137" s="338">
        <f t="shared" si="81"/>
        <v>0</v>
      </c>
      <c r="AA137" s="338">
        <f t="shared" si="81"/>
        <v>0</v>
      </c>
      <c r="AB137" s="338">
        <f t="shared" si="81"/>
        <v>0</v>
      </c>
      <c r="AC137" s="338">
        <f t="shared" si="81"/>
        <v>0</v>
      </c>
      <c r="AD137" s="338">
        <f t="shared" si="81"/>
        <v>0</v>
      </c>
      <c r="AE137" s="338">
        <f t="shared" si="81"/>
        <v>0</v>
      </c>
      <c r="AF137" s="338">
        <f t="shared" si="81"/>
        <v>0</v>
      </c>
      <c r="AG137" s="338">
        <f t="shared" si="81"/>
        <v>0</v>
      </c>
      <c r="AH137" s="338">
        <f t="shared" si="81"/>
        <v>0</v>
      </c>
      <c r="AI137" s="338">
        <f t="shared" si="81"/>
        <v>0</v>
      </c>
      <c r="AJ137" s="338">
        <f t="shared" si="81"/>
        <v>0</v>
      </c>
      <c r="AK137" s="338">
        <f t="shared" si="81"/>
        <v>0</v>
      </c>
      <c r="AL137" s="338">
        <f t="shared" si="81"/>
        <v>0</v>
      </c>
      <c r="AM137" s="338">
        <f t="shared" si="81"/>
        <v>0</v>
      </c>
      <c r="AN137" s="338">
        <f t="shared" si="81"/>
        <v>0</v>
      </c>
      <c r="AO137" s="338">
        <f t="shared" si="81"/>
        <v>0</v>
      </c>
      <c r="AP137" s="338">
        <f t="shared" si="81"/>
        <v>0</v>
      </c>
      <c r="AQ137" s="338">
        <f t="shared" si="81"/>
        <v>0</v>
      </c>
      <c r="AR137" s="338">
        <f t="shared" si="81"/>
        <v>0</v>
      </c>
      <c r="AS137" s="338">
        <f t="shared" si="81"/>
        <v>0</v>
      </c>
      <c r="AT137" s="338">
        <f t="shared" si="81"/>
        <v>0</v>
      </c>
      <c r="AU137" s="338">
        <f t="shared" si="81"/>
        <v>0</v>
      </c>
      <c r="AV137" s="338">
        <f t="shared" si="81"/>
        <v>0</v>
      </c>
      <c r="AW137" s="338">
        <f t="shared" si="81"/>
        <v>0</v>
      </c>
      <c r="AX137" s="338">
        <f t="shared" si="81"/>
        <v>0</v>
      </c>
      <c r="AY137" s="338">
        <f t="shared" si="81"/>
        <v>0</v>
      </c>
      <c r="AZ137" s="338">
        <f t="shared" si="81"/>
        <v>0</v>
      </c>
      <c r="BA137" s="338">
        <f t="shared" si="81"/>
        <v>0</v>
      </c>
      <c r="BB137" s="338">
        <f t="shared" si="81"/>
        <v>0</v>
      </c>
      <c r="BC137" s="338">
        <f t="shared" si="81"/>
        <v>0</v>
      </c>
      <c r="BD137" s="338">
        <f t="shared" si="81"/>
        <v>0</v>
      </c>
      <c r="BE137" s="338">
        <f t="shared" si="81"/>
        <v>0</v>
      </c>
      <c r="BF137" s="338">
        <f t="shared" si="81"/>
        <v>0</v>
      </c>
      <c r="BG137" s="338">
        <f t="shared" si="81"/>
        <v>0</v>
      </c>
      <c r="BH137" s="338">
        <f t="shared" si="81"/>
        <v>0</v>
      </c>
      <c r="BI137" s="338">
        <f t="shared" si="81"/>
        <v>0</v>
      </c>
      <c r="BJ137" s="338">
        <f t="shared" si="81"/>
        <v>0</v>
      </c>
      <c r="BK137" s="338">
        <f t="shared" si="81"/>
        <v>0</v>
      </c>
      <c r="BL137" s="338">
        <f t="shared" si="81"/>
        <v>0</v>
      </c>
      <c r="BM137" s="338">
        <f t="shared" si="81"/>
        <v>0</v>
      </c>
      <c r="BN137" s="338">
        <f t="shared" si="81"/>
        <v>0</v>
      </c>
      <c r="BO137" s="338">
        <f t="shared" si="81"/>
        <v>0</v>
      </c>
      <c r="BP137" s="338">
        <f>SUM(BP133:BP136)</f>
        <v>0</v>
      </c>
      <c r="BQ137" s="338">
        <f>SUM(BQ133:BQ136)</f>
        <v>0</v>
      </c>
      <c r="BR137" s="338">
        <f>SUM(BR133:BR136)</f>
        <v>0</v>
      </c>
      <c r="BS137" s="338">
        <f>SUM(BS133:BS136)</f>
        <v>0</v>
      </c>
      <c r="BT137" s="338">
        <f>SUM(BT133:BT136)</f>
        <v>0</v>
      </c>
      <c r="CE137">
        <v>58</v>
      </c>
      <c r="CF137" s="179">
        <f t="shared" ca="1" si="39"/>
        <v>0</v>
      </c>
      <c r="CJ137">
        <v>58</v>
      </c>
      <c r="CK137" s="179">
        <f t="shared" ca="1" si="40"/>
        <v>0</v>
      </c>
      <c r="CP137">
        <v>58</v>
      </c>
      <c r="CQ137" s="179">
        <f t="shared" ca="1" si="41"/>
        <v>0</v>
      </c>
      <c r="CU137">
        <v>58</v>
      </c>
      <c r="CV137" s="179">
        <f t="shared" ca="1" si="42"/>
        <v>0</v>
      </c>
      <c r="CZ137">
        <v>58</v>
      </c>
      <c r="DA137" s="179">
        <f t="shared" ca="1" si="43"/>
        <v>0</v>
      </c>
    </row>
    <row r="138" spans="1:105" hidden="1" outlineLevel="1">
      <c r="A138" s="435"/>
      <c r="B138" s="338" t="s">
        <v>254</v>
      </c>
      <c r="C138" s="451" t="str">
        <f>IF(OR(C137=0,C137=4),"○","×")</f>
        <v>○</v>
      </c>
      <c r="D138" s="451" t="str">
        <f t="shared" ref="D138:BO138" si="82">IF(OR(D137=0,D137=4),"○","×")</f>
        <v>○</v>
      </c>
      <c r="E138" s="451" t="str">
        <f t="shared" si="82"/>
        <v>○</v>
      </c>
      <c r="F138" s="451" t="str">
        <f t="shared" si="82"/>
        <v>○</v>
      </c>
      <c r="G138" s="451" t="str">
        <f t="shared" si="82"/>
        <v>○</v>
      </c>
      <c r="H138" s="451" t="str">
        <f t="shared" si="82"/>
        <v>○</v>
      </c>
      <c r="I138" s="451" t="str">
        <f t="shared" si="82"/>
        <v>○</v>
      </c>
      <c r="J138" s="451" t="str">
        <f t="shared" si="82"/>
        <v>○</v>
      </c>
      <c r="K138" s="451" t="str">
        <f t="shared" si="82"/>
        <v>○</v>
      </c>
      <c r="L138" s="451" t="str">
        <f t="shared" si="82"/>
        <v>○</v>
      </c>
      <c r="M138" s="451" t="str">
        <f t="shared" si="82"/>
        <v>○</v>
      </c>
      <c r="N138" s="451" t="str">
        <f t="shared" si="82"/>
        <v>○</v>
      </c>
      <c r="O138" s="451" t="str">
        <f t="shared" si="82"/>
        <v>○</v>
      </c>
      <c r="P138" s="451" t="str">
        <f t="shared" si="82"/>
        <v>○</v>
      </c>
      <c r="Q138" s="451" t="str">
        <f t="shared" si="82"/>
        <v>○</v>
      </c>
      <c r="R138" s="451" t="str">
        <f t="shared" si="82"/>
        <v>○</v>
      </c>
      <c r="S138" s="451" t="str">
        <f t="shared" si="82"/>
        <v>○</v>
      </c>
      <c r="T138" s="451" t="str">
        <f t="shared" si="82"/>
        <v>○</v>
      </c>
      <c r="U138" s="451" t="str">
        <f t="shared" si="82"/>
        <v>○</v>
      </c>
      <c r="V138" s="451" t="str">
        <f t="shared" si="82"/>
        <v>○</v>
      </c>
      <c r="W138" s="451" t="str">
        <f t="shared" si="82"/>
        <v>○</v>
      </c>
      <c r="X138" s="451" t="str">
        <f t="shared" si="82"/>
        <v>○</v>
      </c>
      <c r="Y138" s="451" t="str">
        <f t="shared" si="82"/>
        <v>○</v>
      </c>
      <c r="Z138" s="451" t="str">
        <f t="shared" si="82"/>
        <v>○</v>
      </c>
      <c r="AA138" s="451" t="str">
        <f t="shared" si="82"/>
        <v>○</v>
      </c>
      <c r="AB138" s="451" t="str">
        <f t="shared" si="82"/>
        <v>○</v>
      </c>
      <c r="AC138" s="451" t="str">
        <f t="shared" si="82"/>
        <v>○</v>
      </c>
      <c r="AD138" s="451" t="str">
        <f t="shared" si="82"/>
        <v>○</v>
      </c>
      <c r="AE138" s="451" t="str">
        <f t="shared" si="82"/>
        <v>○</v>
      </c>
      <c r="AF138" s="451" t="str">
        <f t="shared" si="82"/>
        <v>○</v>
      </c>
      <c r="AG138" s="451" t="str">
        <f t="shared" si="82"/>
        <v>○</v>
      </c>
      <c r="AH138" s="451" t="str">
        <f t="shared" si="82"/>
        <v>○</v>
      </c>
      <c r="AI138" s="451" t="str">
        <f t="shared" si="82"/>
        <v>○</v>
      </c>
      <c r="AJ138" s="451" t="str">
        <f t="shared" si="82"/>
        <v>○</v>
      </c>
      <c r="AK138" s="451" t="str">
        <f t="shared" si="82"/>
        <v>○</v>
      </c>
      <c r="AL138" s="451" t="str">
        <f t="shared" si="82"/>
        <v>○</v>
      </c>
      <c r="AM138" s="451" t="str">
        <f t="shared" si="82"/>
        <v>○</v>
      </c>
      <c r="AN138" s="451" t="str">
        <f t="shared" si="82"/>
        <v>○</v>
      </c>
      <c r="AO138" s="451" t="str">
        <f t="shared" si="82"/>
        <v>○</v>
      </c>
      <c r="AP138" s="451" t="str">
        <f t="shared" si="82"/>
        <v>○</v>
      </c>
      <c r="AQ138" s="451" t="str">
        <f t="shared" si="82"/>
        <v>○</v>
      </c>
      <c r="AR138" s="451" t="str">
        <f t="shared" si="82"/>
        <v>○</v>
      </c>
      <c r="AS138" s="451" t="str">
        <f t="shared" si="82"/>
        <v>○</v>
      </c>
      <c r="AT138" s="451" t="str">
        <f t="shared" si="82"/>
        <v>○</v>
      </c>
      <c r="AU138" s="451" t="str">
        <f t="shared" si="82"/>
        <v>○</v>
      </c>
      <c r="AV138" s="451" t="str">
        <f t="shared" si="82"/>
        <v>○</v>
      </c>
      <c r="AW138" s="451" t="str">
        <f t="shared" si="82"/>
        <v>○</v>
      </c>
      <c r="AX138" s="451" t="str">
        <f t="shared" si="82"/>
        <v>○</v>
      </c>
      <c r="AY138" s="451" t="str">
        <f t="shared" si="82"/>
        <v>○</v>
      </c>
      <c r="AZ138" s="451" t="str">
        <f t="shared" si="82"/>
        <v>○</v>
      </c>
      <c r="BA138" s="451" t="str">
        <f t="shared" si="82"/>
        <v>○</v>
      </c>
      <c r="BB138" s="451" t="str">
        <f t="shared" si="82"/>
        <v>○</v>
      </c>
      <c r="BC138" s="451" t="str">
        <f t="shared" si="82"/>
        <v>○</v>
      </c>
      <c r="BD138" s="451" t="str">
        <f t="shared" si="82"/>
        <v>○</v>
      </c>
      <c r="BE138" s="451" t="str">
        <f t="shared" si="82"/>
        <v>○</v>
      </c>
      <c r="BF138" s="451" t="str">
        <f t="shared" si="82"/>
        <v>○</v>
      </c>
      <c r="BG138" s="451" t="str">
        <f t="shared" si="82"/>
        <v>○</v>
      </c>
      <c r="BH138" s="451" t="str">
        <f t="shared" si="82"/>
        <v>○</v>
      </c>
      <c r="BI138" s="451" t="str">
        <f t="shared" si="82"/>
        <v>○</v>
      </c>
      <c r="BJ138" s="451" t="str">
        <f t="shared" si="82"/>
        <v>○</v>
      </c>
      <c r="BK138" s="451" t="str">
        <f t="shared" si="82"/>
        <v>○</v>
      </c>
      <c r="BL138" s="451" t="str">
        <f t="shared" si="82"/>
        <v>○</v>
      </c>
      <c r="BM138" s="451" t="str">
        <f t="shared" si="82"/>
        <v>○</v>
      </c>
      <c r="BN138" s="451" t="str">
        <f t="shared" si="82"/>
        <v>○</v>
      </c>
      <c r="BO138" s="451" t="str">
        <f t="shared" si="82"/>
        <v>○</v>
      </c>
      <c r="BP138" s="451" t="str">
        <f>IF(OR(BP137=0,BP137=4),"○","×")</f>
        <v>○</v>
      </c>
      <c r="BQ138" s="451" t="str">
        <f>IF(OR(BQ137=0,BQ137=4),"○","×")</f>
        <v>○</v>
      </c>
      <c r="BR138" s="451" t="str">
        <f>IF(OR(BR137=0,BR137=4),"○","×")</f>
        <v>○</v>
      </c>
      <c r="BS138" s="451" t="str">
        <f>IF(OR(BS137=0,BS137=4),"○","×")</f>
        <v>○</v>
      </c>
      <c r="BT138" s="451" t="str">
        <f>IF(OR(BT137=0,BT137=4),"○","×")</f>
        <v>○</v>
      </c>
      <c r="CE138">
        <v>59</v>
      </c>
      <c r="CF138" s="179">
        <f t="shared" ca="1" si="39"/>
        <v>0</v>
      </c>
      <c r="CJ138">
        <v>59</v>
      </c>
      <c r="CK138" s="179">
        <f t="shared" ca="1" si="40"/>
        <v>0</v>
      </c>
      <c r="CP138">
        <v>59</v>
      </c>
      <c r="CQ138" s="179">
        <f t="shared" ca="1" si="41"/>
        <v>0</v>
      </c>
      <c r="CU138">
        <v>59</v>
      </c>
      <c r="CV138" s="179">
        <f t="shared" ca="1" si="42"/>
        <v>0</v>
      </c>
      <c r="CZ138">
        <v>59</v>
      </c>
      <c r="DA138" s="179">
        <f t="shared" ca="1" si="43"/>
        <v>0</v>
      </c>
    </row>
    <row r="139" spans="1:105" hidden="1" outlineLevel="1">
      <c r="A139" s="440" t="s">
        <v>355</v>
      </c>
      <c r="B139">
        <f>COUNTIF(C138:BT138,"○")</f>
        <v>70</v>
      </c>
      <c r="CE139">
        <v>60</v>
      </c>
      <c r="CF139" s="179">
        <f t="shared" ca="1" si="39"/>
        <v>0</v>
      </c>
      <c r="CJ139">
        <v>60</v>
      </c>
      <c r="CK139" s="179">
        <f t="shared" ca="1" si="40"/>
        <v>0</v>
      </c>
      <c r="CP139">
        <v>60</v>
      </c>
      <c r="CQ139" s="179">
        <f t="shared" ca="1" si="41"/>
        <v>0</v>
      </c>
      <c r="CU139">
        <v>60</v>
      </c>
      <c r="CV139" s="179">
        <f t="shared" ca="1" si="42"/>
        <v>0</v>
      </c>
      <c r="CZ139">
        <v>60</v>
      </c>
      <c r="DA139" s="179">
        <f t="shared" ca="1" si="43"/>
        <v>0</v>
      </c>
    </row>
    <row r="140" spans="1:105" hidden="1" outlineLevel="1">
      <c r="CE140">
        <v>61</v>
      </c>
      <c r="CF140" s="179">
        <f t="shared" ca="1" si="39"/>
        <v>0</v>
      </c>
      <c r="CJ140">
        <v>61</v>
      </c>
      <c r="CK140" s="179">
        <f t="shared" ca="1" si="40"/>
        <v>0</v>
      </c>
      <c r="CP140">
        <v>61</v>
      </c>
      <c r="CQ140" s="179">
        <f t="shared" ca="1" si="41"/>
        <v>0</v>
      </c>
      <c r="CU140">
        <v>61</v>
      </c>
      <c r="CV140" s="179">
        <f t="shared" ca="1" si="42"/>
        <v>0</v>
      </c>
      <c r="CZ140">
        <v>61</v>
      </c>
      <c r="DA140" s="179">
        <f t="shared" ca="1" si="43"/>
        <v>0</v>
      </c>
    </row>
    <row r="141" spans="1:105" collapsed="1">
      <c r="CE141">
        <v>62</v>
      </c>
      <c r="CF141" s="179">
        <f t="shared" ca="1" si="39"/>
        <v>0</v>
      </c>
      <c r="CJ141">
        <v>62</v>
      </c>
      <c r="CK141" s="179">
        <f t="shared" ca="1" si="40"/>
        <v>0</v>
      </c>
      <c r="CP141">
        <v>62</v>
      </c>
      <c r="CQ141" s="179">
        <f t="shared" ca="1" si="41"/>
        <v>0</v>
      </c>
      <c r="CU141">
        <v>62</v>
      </c>
      <c r="CV141" s="179">
        <f t="shared" ca="1" si="42"/>
        <v>0</v>
      </c>
      <c r="CZ141">
        <v>62</v>
      </c>
      <c r="DA141" s="179">
        <f t="shared" ca="1" si="43"/>
        <v>0</v>
      </c>
    </row>
    <row r="142" spans="1:105">
      <c r="CE142">
        <v>63</v>
      </c>
      <c r="CF142" s="179">
        <f t="shared" ca="1" si="39"/>
        <v>0</v>
      </c>
      <c r="CJ142">
        <v>63</v>
      </c>
      <c r="CK142" s="179">
        <f t="shared" ca="1" si="40"/>
        <v>0</v>
      </c>
      <c r="CP142">
        <v>63</v>
      </c>
      <c r="CQ142" s="179">
        <f t="shared" ca="1" si="41"/>
        <v>0</v>
      </c>
      <c r="CU142">
        <v>63</v>
      </c>
      <c r="CV142" s="179">
        <f t="shared" ca="1" si="42"/>
        <v>0</v>
      </c>
      <c r="CZ142">
        <v>63</v>
      </c>
      <c r="DA142" s="179">
        <f t="shared" ca="1" si="43"/>
        <v>0</v>
      </c>
    </row>
    <row r="143" spans="1:105">
      <c r="CE143">
        <v>64</v>
      </c>
      <c r="CF143" s="179">
        <f t="shared" ca="1" si="39"/>
        <v>0</v>
      </c>
      <c r="CJ143">
        <v>64</v>
      </c>
      <c r="CK143" s="179">
        <f t="shared" ca="1" si="40"/>
        <v>0</v>
      </c>
      <c r="CP143">
        <v>64</v>
      </c>
      <c r="CQ143" s="179">
        <f t="shared" ca="1" si="41"/>
        <v>0</v>
      </c>
      <c r="CU143">
        <v>64</v>
      </c>
      <c r="CV143" s="179">
        <f t="shared" ca="1" si="42"/>
        <v>0</v>
      </c>
      <c r="CZ143">
        <v>64</v>
      </c>
      <c r="DA143" s="179">
        <f t="shared" ca="1" si="43"/>
        <v>0</v>
      </c>
    </row>
    <row r="144" spans="1:105">
      <c r="CE144">
        <v>65</v>
      </c>
      <c r="CF144" s="179">
        <f t="shared" ca="1" si="39"/>
        <v>0</v>
      </c>
      <c r="CJ144">
        <v>65</v>
      </c>
      <c r="CK144" s="179">
        <f t="shared" ca="1" si="40"/>
        <v>0</v>
      </c>
      <c r="CP144">
        <v>65</v>
      </c>
      <c r="CQ144" s="179">
        <f t="shared" ca="1" si="41"/>
        <v>0</v>
      </c>
      <c r="CU144">
        <v>65</v>
      </c>
      <c r="CV144" s="179">
        <f t="shared" ca="1" si="42"/>
        <v>0</v>
      </c>
      <c r="CZ144">
        <v>65</v>
      </c>
      <c r="DA144" s="179">
        <f t="shared" ca="1" si="43"/>
        <v>0</v>
      </c>
    </row>
    <row r="145" spans="83:105">
      <c r="CE145">
        <v>66</v>
      </c>
      <c r="CF145" s="179">
        <f ca="1">COUNTIF($CF$8:$CF$77,CE145)</f>
        <v>0</v>
      </c>
      <c r="CJ145">
        <v>66</v>
      </c>
      <c r="CK145" s="179">
        <f ca="1">COUNTIF($CK$8:$CK$77,CJ145)</f>
        <v>0</v>
      </c>
      <c r="CP145">
        <v>66</v>
      </c>
      <c r="CQ145" s="179">
        <f ca="1">COUNTIF($CQ$8:$CQ$77,CP145)</f>
        <v>0</v>
      </c>
      <c r="CU145">
        <v>66</v>
      </c>
      <c r="CV145" s="179">
        <f ca="1">COUNTIF($CV$8:$CV$77,CU145)</f>
        <v>0</v>
      </c>
      <c r="CZ145">
        <v>66</v>
      </c>
      <c r="DA145" s="179">
        <f ca="1">COUNTIF($DA$8:$DA$77,CZ145)</f>
        <v>0</v>
      </c>
    </row>
    <row r="146" spans="83:105">
      <c r="CE146">
        <v>67</v>
      </c>
      <c r="CF146" s="179">
        <f ca="1">COUNTIF($CF$8:$CF$77,CE146)</f>
        <v>0</v>
      </c>
      <c r="CJ146">
        <v>67</v>
      </c>
      <c r="CK146" s="179">
        <f ca="1">COUNTIF($CK$8:$CK$77,CJ146)</f>
        <v>0</v>
      </c>
      <c r="CP146">
        <v>67</v>
      </c>
      <c r="CQ146" s="179">
        <f ca="1">COUNTIF($CQ$8:$CQ$77,CP146)</f>
        <v>0</v>
      </c>
      <c r="CU146">
        <v>67</v>
      </c>
      <c r="CV146" s="179">
        <f ca="1">COUNTIF($CV$8:$CV$77,CU146)</f>
        <v>0</v>
      </c>
      <c r="CZ146">
        <v>67</v>
      </c>
      <c r="DA146" s="179">
        <f ca="1">COUNTIF($DA$8:$DA$77,CZ146)</f>
        <v>0</v>
      </c>
    </row>
    <row r="147" spans="83:105">
      <c r="CE147">
        <v>68</v>
      </c>
      <c r="CF147" s="179">
        <f ca="1">COUNTIF($CF$8:$CF$77,CE147)</f>
        <v>0</v>
      </c>
      <c r="CJ147">
        <v>68</v>
      </c>
      <c r="CK147" s="179">
        <f ca="1">COUNTIF($CK$8:$CK$77,CJ147)</f>
        <v>0</v>
      </c>
      <c r="CP147">
        <v>68</v>
      </c>
      <c r="CQ147" s="179">
        <f ca="1">COUNTIF($CQ$8:$CQ$77,CP147)</f>
        <v>0</v>
      </c>
      <c r="CU147">
        <v>68</v>
      </c>
      <c r="CV147" s="179">
        <f ca="1">COUNTIF($CV$8:$CV$77,CU147)</f>
        <v>0</v>
      </c>
      <c r="CZ147">
        <v>68</v>
      </c>
      <c r="DA147" s="179">
        <f ca="1">COUNTIF($DA$8:$DA$77,CZ147)</f>
        <v>0</v>
      </c>
    </row>
    <row r="148" spans="83:105">
      <c r="CE148">
        <v>69</v>
      </c>
      <c r="CF148" s="179">
        <f ca="1">COUNTIF($CF$8:$CF$77,CE148)</f>
        <v>0</v>
      </c>
      <c r="CJ148">
        <v>69</v>
      </c>
      <c r="CK148" s="179">
        <f ca="1">COUNTIF($CK$8:$CK$77,CJ148)</f>
        <v>0</v>
      </c>
      <c r="CP148">
        <v>69</v>
      </c>
      <c r="CQ148" s="179">
        <f ca="1">COUNTIF($CQ$8:$CQ$77,CP148)</f>
        <v>0</v>
      </c>
      <c r="CU148">
        <v>69</v>
      </c>
      <c r="CV148" s="179">
        <f ca="1">COUNTIF($CV$8:$CV$77,CU148)</f>
        <v>0</v>
      </c>
      <c r="CZ148">
        <v>69</v>
      </c>
      <c r="DA148" s="179">
        <f ca="1">COUNTIF($DA$8:$DA$77,CZ148)</f>
        <v>0</v>
      </c>
    </row>
    <row r="149" spans="83:105">
      <c r="CE149">
        <v>70</v>
      </c>
      <c r="CF149" s="179">
        <f ca="1">COUNTIF($CF$8:$CF$77,CE149)</f>
        <v>0</v>
      </c>
      <c r="CJ149">
        <v>70</v>
      </c>
      <c r="CK149" s="179">
        <f ca="1">COUNTIF($CK$8:$CK$77,CJ149)</f>
        <v>0</v>
      </c>
      <c r="CP149">
        <v>70</v>
      </c>
      <c r="CQ149" s="179">
        <f ca="1">COUNTIF($CQ$8:$CQ$77,CP149)</f>
        <v>0</v>
      </c>
      <c r="CU149">
        <v>70</v>
      </c>
      <c r="CV149" s="179">
        <f ca="1">COUNTIF($CV$8:$CV$77,CU149)</f>
        <v>0</v>
      </c>
      <c r="CZ149">
        <v>70</v>
      </c>
      <c r="DA149" s="179">
        <f ca="1">COUNTIF($DA$8:$DA$77,CZ149)</f>
        <v>0</v>
      </c>
    </row>
  </sheetData>
  <sheetProtection algorithmName="SHA-512" hashValue="OibyYnZVCkDPZAYMb4L2kp24JBbGQw5abWDK+3WVOaFCYxzrkp5fRE1ozyQeDba7CvIJsdFHINymYIfuwIcQgA==" saltValue="bXk+zt2C1rSAjbucl1sxVw==" spinCount="100000" sheet="1" formatCells="0"/>
  <mergeCells count="6">
    <mergeCell ref="CC2:CC3"/>
    <mergeCell ref="BX2:BX3"/>
    <mergeCell ref="BY2:BY3"/>
    <mergeCell ref="BZ2:BZ3"/>
    <mergeCell ref="CA2:CA3"/>
    <mergeCell ref="CB2:CB3"/>
  </mergeCells>
  <phoneticPr fontId="15"/>
  <conditionalFormatting sqref="C9:BT12">
    <cfRule type="containsBlanks" dxfId="73" priority="4">
      <formula>LEN(TRIM(C9))=0</formula>
    </cfRule>
  </conditionalFormatting>
  <conditionalFormatting sqref="C11:BT11">
    <cfRule type="cellIs" dxfId="72" priority="3" operator="equal">
      <formula>"-"</formula>
    </cfRule>
  </conditionalFormatting>
  <conditionalFormatting sqref="C17:BT17">
    <cfRule type="cellIs" dxfId="71" priority="47" operator="equal">
      <formula>"△"</formula>
    </cfRule>
    <cfRule type="cellIs" dxfId="70" priority="48" operator="equal">
      <formula>"×"</formula>
    </cfRule>
  </conditionalFormatting>
  <conditionalFormatting sqref="C25:BT28">
    <cfRule type="containsBlanks" dxfId="69" priority="2">
      <formula>LEN(TRIM(C25))=0</formula>
    </cfRule>
  </conditionalFormatting>
  <conditionalFormatting sqref="C27:BT27">
    <cfRule type="cellIs" dxfId="68" priority="1" operator="equal">
      <formula>"-"</formula>
    </cfRule>
  </conditionalFormatting>
  <conditionalFormatting sqref="C36:BT36">
    <cfRule type="cellIs" dxfId="67" priority="43" operator="equal">
      <formula>"△"</formula>
    </cfRule>
    <cfRule type="cellIs" dxfId="66" priority="44" operator="equal">
      <formula>"×"</formula>
    </cfRule>
  </conditionalFormatting>
  <conditionalFormatting sqref="C44:BT47">
    <cfRule type="containsBlanks" dxfId="65" priority="26">
      <formula>LEN(TRIM(C44))=0</formula>
    </cfRule>
  </conditionalFormatting>
  <conditionalFormatting sqref="C46:BT46">
    <cfRule type="cellIs" dxfId="64" priority="25" operator="equal">
      <formula>"-"</formula>
    </cfRule>
  </conditionalFormatting>
  <conditionalFormatting sqref="C52:BT52">
    <cfRule type="cellIs" dxfId="63" priority="35" operator="equal">
      <formula>"△"</formula>
    </cfRule>
    <cfRule type="cellIs" dxfId="62" priority="36" operator="equal">
      <formula>"×"</formula>
    </cfRule>
  </conditionalFormatting>
  <conditionalFormatting sqref="C60:BT63">
    <cfRule type="containsBlanks" dxfId="61" priority="14">
      <formula>LEN(TRIM(C60))=0</formula>
    </cfRule>
  </conditionalFormatting>
  <conditionalFormatting sqref="C62:BT62">
    <cfRule type="cellIs" dxfId="60" priority="13" operator="equal">
      <formula>"-"</formula>
    </cfRule>
  </conditionalFormatting>
  <conditionalFormatting sqref="C70:BT70">
    <cfRule type="cellIs" dxfId="59" priority="18" operator="equal">
      <formula>"△"</formula>
    </cfRule>
    <cfRule type="cellIs" dxfId="58" priority="19" operator="equal">
      <formula>"×"</formula>
    </cfRule>
  </conditionalFormatting>
  <conditionalFormatting sqref="C78:BT81">
    <cfRule type="containsBlanks" dxfId="57" priority="5">
      <formula>LEN(TRIM(C78))=0</formula>
    </cfRule>
  </conditionalFormatting>
  <conditionalFormatting sqref="C85:BT85">
    <cfRule type="cellIs" dxfId="56" priority="11" operator="equal">
      <formula>"△"</formula>
    </cfRule>
    <cfRule type="cellIs" dxfId="55" priority="12" operator="equal">
      <formula>"×"</formula>
    </cfRule>
  </conditionalFormatting>
  <dataValidations count="4">
    <dataValidation type="whole" allowBlank="1" showInputMessage="1" showErrorMessage="1" sqref="C45:BT45 C10:BT10 C26:BT26 C61:BT61 C79:BT79" xr:uid="{00000000-0002-0000-0B00-000000000000}">
      <formula1>1</formula1>
      <formula2>70</formula2>
    </dataValidation>
    <dataValidation type="decimal" operator="greaterThanOrEqual" allowBlank="1" showInputMessage="1" showErrorMessage="1" error="正の値で入力してください。" sqref="C12:BT12 C28:BT28 C47:BT47 C63:BT63 C80:BT81" xr:uid="{00000000-0002-0000-0B00-000001000000}">
      <formula1>0</formula1>
    </dataValidation>
    <dataValidation type="list" allowBlank="1" showInputMessage="1" showErrorMessage="1" sqref="C46:BT46 C62:BT62" xr:uid="{00000000-0002-0000-0B00-000002000000}">
      <formula1>$BY$34:$BY$37</formula1>
    </dataValidation>
    <dataValidation type="list" allowBlank="1" showInputMessage="1" showErrorMessage="1" sqref="C27:BT27 C11:BT11" xr:uid="{00000000-0002-0000-0B00-000003000000}">
      <formula1>$BY$4:$BY$33</formula1>
    </dataValidation>
  </dataValidations>
  <pageMargins left="0.74803149606299213" right="0.74803149606299213" top="0.98425196850393704" bottom="0.98425196850393704" header="0.51181102362204722" footer="0.51181102362204722"/>
  <pageSetup paperSize="9" scale="61" fitToWidth="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tabColor rgb="FF006600"/>
  </sheetPr>
  <dimension ref="A1:DI58"/>
  <sheetViews>
    <sheetView topLeftCell="B1" workbookViewId="0">
      <selection activeCell="B1" sqref="B1"/>
    </sheetView>
  </sheetViews>
  <sheetFormatPr defaultColWidth="9" defaultRowHeight="13.5" outlineLevelRow="1" outlineLevelCol="1"/>
  <cols>
    <col min="1" max="1" width="5" hidden="1" customWidth="1" outlineLevel="1"/>
    <col min="2" max="2" width="20" customWidth="1" collapsed="1"/>
    <col min="3" max="3" width="14" customWidth="1"/>
    <col min="4" max="103" width="18.375" customWidth="1"/>
    <col min="104" max="104" width="9.25" hidden="1" customWidth="1" outlineLevel="1"/>
    <col min="105" max="106" width="9" hidden="1" customWidth="1" outlineLevel="1"/>
    <col min="107" max="107" width="9" collapsed="1"/>
    <col min="111" max="112" width="9" hidden="1" customWidth="1" outlineLevel="1"/>
    <col min="113" max="113" width="9" collapsed="1"/>
  </cols>
  <sheetData>
    <row r="1" spans="2:105">
      <c r="B1" s="17" t="s">
        <v>1536</v>
      </c>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row>
    <row r="2" spans="2:105" s="17" customFormat="1">
      <c r="B2" s="17" t="str">
        <f>"（表５－２）転売の実績（"&amp;シート①!E8&amp;"）"</f>
        <v>（表５－２）転売の実績（-）</v>
      </c>
      <c r="F2" s="349" t="s">
        <v>1425</v>
      </c>
    </row>
    <row r="3" spans="2:105" s="17" customFormat="1">
      <c r="B3" s="562" t="s">
        <v>3484</v>
      </c>
      <c r="F3" s="349"/>
    </row>
    <row r="4" spans="2:105">
      <c r="B4" s="17"/>
      <c r="C4" s="17"/>
      <c r="D4" s="349"/>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row>
    <row r="5" spans="2:105">
      <c r="B5" s="454" t="s">
        <v>1</v>
      </c>
      <c r="C5" s="455" t="s">
        <v>4</v>
      </c>
      <c r="D5" s="320">
        <v>1</v>
      </c>
      <c r="E5" s="320">
        <v>2</v>
      </c>
      <c r="F5" s="320">
        <v>3</v>
      </c>
      <c r="G5" s="320">
        <v>4</v>
      </c>
      <c r="H5" s="320">
        <v>5</v>
      </c>
      <c r="I5" s="320">
        <v>6</v>
      </c>
      <c r="J5" s="320">
        <v>7</v>
      </c>
      <c r="K5" s="320">
        <v>8</v>
      </c>
      <c r="L5" s="320">
        <v>9</v>
      </c>
      <c r="M5" s="320">
        <v>10</v>
      </c>
      <c r="N5" s="320">
        <v>11</v>
      </c>
      <c r="O5" s="320">
        <v>12</v>
      </c>
      <c r="P5" s="320">
        <v>13</v>
      </c>
      <c r="Q5" s="320">
        <v>14</v>
      </c>
      <c r="R5" s="320">
        <v>15</v>
      </c>
      <c r="S5" s="320">
        <v>16</v>
      </c>
      <c r="T5" s="320">
        <v>17</v>
      </c>
      <c r="U5" s="320">
        <v>18</v>
      </c>
      <c r="V5" s="320">
        <v>19</v>
      </c>
      <c r="W5" s="320">
        <v>20</v>
      </c>
      <c r="X5" s="320">
        <v>21</v>
      </c>
      <c r="Y5" s="320">
        <v>22</v>
      </c>
      <c r="Z5" s="320">
        <v>23</v>
      </c>
      <c r="AA5" s="320">
        <v>24</v>
      </c>
      <c r="AB5" s="320">
        <v>25</v>
      </c>
      <c r="AC5" s="320">
        <v>26</v>
      </c>
      <c r="AD5" s="320">
        <v>27</v>
      </c>
      <c r="AE5" s="320">
        <v>28</v>
      </c>
      <c r="AF5" s="320">
        <v>29</v>
      </c>
      <c r="AG5" s="320">
        <v>30</v>
      </c>
      <c r="AH5" s="320">
        <v>31</v>
      </c>
      <c r="AI5" s="320">
        <v>32</v>
      </c>
      <c r="AJ5" s="320">
        <v>33</v>
      </c>
      <c r="AK5" s="320">
        <v>34</v>
      </c>
      <c r="AL5" s="320">
        <v>35</v>
      </c>
      <c r="AM5" s="320">
        <v>36</v>
      </c>
      <c r="AN5" s="320">
        <v>37</v>
      </c>
      <c r="AO5" s="320">
        <v>38</v>
      </c>
      <c r="AP5" s="320">
        <v>39</v>
      </c>
      <c r="AQ5" s="320">
        <v>40</v>
      </c>
      <c r="AR5" s="320">
        <v>41</v>
      </c>
      <c r="AS5" s="320">
        <v>42</v>
      </c>
      <c r="AT5" s="320">
        <v>43</v>
      </c>
      <c r="AU5" s="320">
        <v>44</v>
      </c>
      <c r="AV5" s="320">
        <v>45</v>
      </c>
      <c r="AW5" s="320">
        <v>46</v>
      </c>
      <c r="AX5" s="320">
        <v>47</v>
      </c>
      <c r="AY5" s="320">
        <v>48</v>
      </c>
      <c r="AZ5" s="320">
        <v>49</v>
      </c>
      <c r="BA5" s="320">
        <v>50</v>
      </c>
      <c r="BB5" s="320">
        <v>51</v>
      </c>
      <c r="BC5" s="320">
        <v>52</v>
      </c>
      <c r="BD5" s="320">
        <v>53</v>
      </c>
      <c r="BE5" s="320">
        <v>54</v>
      </c>
      <c r="BF5" s="320">
        <v>55</v>
      </c>
      <c r="BG5" s="320">
        <v>56</v>
      </c>
      <c r="BH5" s="320">
        <v>57</v>
      </c>
      <c r="BI5" s="320">
        <v>58</v>
      </c>
      <c r="BJ5" s="320">
        <v>59</v>
      </c>
      <c r="BK5" s="320">
        <v>60</v>
      </c>
      <c r="BL5" s="320">
        <v>61</v>
      </c>
      <c r="BM5" s="320">
        <v>62</v>
      </c>
      <c r="BN5" s="320">
        <v>63</v>
      </c>
      <c r="BO5" s="320">
        <v>64</v>
      </c>
      <c r="BP5" s="320">
        <v>65</v>
      </c>
      <c r="BQ5" s="320">
        <v>66</v>
      </c>
      <c r="BR5" s="320">
        <v>67</v>
      </c>
      <c r="BS5" s="320">
        <v>68</v>
      </c>
      <c r="BT5" s="320">
        <v>69</v>
      </c>
      <c r="BU5" s="320">
        <v>70</v>
      </c>
      <c r="BV5" s="320">
        <v>71</v>
      </c>
      <c r="BW5" s="320">
        <v>72</v>
      </c>
      <c r="BX5" s="320">
        <v>73</v>
      </c>
      <c r="BY5" s="320">
        <v>74</v>
      </c>
      <c r="BZ5" s="320">
        <v>75</v>
      </c>
      <c r="CA5" s="320">
        <v>76</v>
      </c>
      <c r="CB5" s="320">
        <v>77</v>
      </c>
      <c r="CC5" s="320">
        <v>78</v>
      </c>
      <c r="CD5" s="320">
        <v>79</v>
      </c>
      <c r="CE5" s="320">
        <v>80</v>
      </c>
      <c r="CF5" s="320">
        <v>81</v>
      </c>
      <c r="CG5" s="320">
        <v>82</v>
      </c>
      <c r="CH5" s="320">
        <v>83</v>
      </c>
      <c r="CI5" s="320">
        <v>84</v>
      </c>
      <c r="CJ5" s="320">
        <v>85</v>
      </c>
      <c r="CK5" s="320">
        <v>86</v>
      </c>
      <c r="CL5" s="320">
        <v>87</v>
      </c>
      <c r="CM5" s="320">
        <v>88</v>
      </c>
      <c r="CN5" s="320">
        <v>89</v>
      </c>
      <c r="CO5" s="320">
        <v>90</v>
      </c>
      <c r="CP5" s="320">
        <v>91</v>
      </c>
      <c r="CQ5" s="320">
        <v>92</v>
      </c>
      <c r="CR5" s="320">
        <v>93</v>
      </c>
      <c r="CS5" s="320">
        <v>94</v>
      </c>
      <c r="CT5" s="320">
        <v>95</v>
      </c>
      <c r="CU5" s="320">
        <v>96</v>
      </c>
      <c r="CV5" s="320">
        <v>97</v>
      </c>
      <c r="CW5" s="320">
        <v>98</v>
      </c>
      <c r="CX5" s="320">
        <v>99</v>
      </c>
      <c r="CY5" s="320">
        <v>100</v>
      </c>
      <c r="CZ5" s="452"/>
      <c r="DA5" s="16"/>
    </row>
    <row r="6" spans="2:105" ht="30" customHeight="1">
      <c r="B6" s="352" t="s">
        <v>274</v>
      </c>
      <c r="C6" s="353" t="s">
        <v>82</v>
      </c>
      <c r="D6" s="189"/>
      <c r="E6" s="189"/>
      <c r="F6" s="189"/>
      <c r="G6" s="189"/>
      <c r="H6" s="189"/>
      <c r="I6" s="189"/>
      <c r="J6" s="189"/>
      <c r="K6" s="189"/>
      <c r="L6" s="189"/>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89"/>
      <c r="BN6" s="189"/>
      <c r="BO6" s="189"/>
      <c r="BP6" s="189"/>
      <c r="BQ6" s="189"/>
      <c r="BR6" s="189"/>
      <c r="BS6" s="189"/>
      <c r="BT6" s="189"/>
      <c r="BU6" s="189"/>
      <c r="BV6" s="189"/>
      <c r="BW6" s="189"/>
      <c r="BX6" s="189"/>
      <c r="BY6" s="189"/>
      <c r="BZ6" s="189"/>
      <c r="CA6" s="189"/>
      <c r="CB6" s="189"/>
      <c r="CC6" s="189"/>
      <c r="CD6" s="189"/>
      <c r="CE6" s="189"/>
      <c r="CF6" s="189"/>
      <c r="CG6" s="189"/>
      <c r="CH6" s="189"/>
      <c r="CI6" s="189"/>
      <c r="CJ6" s="189"/>
      <c r="CK6" s="189"/>
      <c r="CL6" s="189"/>
      <c r="CM6" s="189"/>
      <c r="CN6" s="189"/>
      <c r="CO6" s="189"/>
      <c r="CP6" s="189"/>
      <c r="CQ6" s="189"/>
      <c r="CR6" s="189"/>
      <c r="CS6" s="189"/>
      <c r="CT6" s="189"/>
      <c r="CU6" s="189"/>
      <c r="CV6" s="189"/>
      <c r="CW6" s="189"/>
      <c r="CX6" s="189"/>
      <c r="CY6" s="189"/>
    </row>
    <row r="7" spans="2:105" ht="13.5" customHeight="1">
      <c r="B7" s="1278" t="s">
        <v>384</v>
      </c>
      <c r="C7" s="602" t="s">
        <v>98</v>
      </c>
      <c r="D7" s="182">
        <f t="shared" ref="D7:CY7" si="0">SUM(D8:D19)</f>
        <v>0</v>
      </c>
      <c r="E7" s="182">
        <f t="shared" si="0"/>
        <v>0</v>
      </c>
      <c r="F7" s="182">
        <f t="shared" si="0"/>
        <v>0</v>
      </c>
      <c r="G7" s="182">
        <f t="shared" si="0"/>
        <v>0</v>
      </c>
      <c r="H7" s="182">
        <f t="shared" si="0"/>
        <v>0</v>
      </c>
      <c r="I7" s="182">
        <f t="shared" si="0"/>
        <v>0</v>
      </c>
      <c r="J7" s="182">
        <f t="shared" si="0"/>
        <v>0</v>
      </c>
      <c r="K7" s="182">
        <f t="shared" si="0"/>
        <v>0</v>
      </c>
      <c r="L7" s="182">
        <f t="shared" si="0"/>
        <v>0</v>
      </c>
      <c r="M7" s="182">
        <f t="shared" si="0"/>
        <v>0</v>
      </c>
      <c r="N7" s="182">
        <f t="shared" si="0"/>
        <v>0</v>
      </c>
      <c r="O7" s="182">
        <f t="shared" si="0"/>
        <v>0</v>
      </c>
      <c r="P7" s="182">
        <f t="shared" si="0"/>
        <v>0</v>
      </c>
      <c r="Q7" s="182">
        <f t="shared" si="0"/>
        <v>0</v>
      </c>
      <c r="R7" s="182">
        <f t="shared" si="0"/>
        <v>0</v>
      </c>
      <c r="S7" s="182">
        <f t="shared" si="0"/>
        <v>0</v>
      </c>
      <c r="T7" s="182">
        <f t="shared" si="0"/>
        <v>0</v>
      </c>
      <c r="U7" s="182">
        <f t="shared" si="0"/>
        <v>0</v>
      </c>
      <c r="V7" s="182">
        <f t="shared" si="0"/>
        <v>0</v>
      </c>
      <c r="W7" s="182">
        <f t="shared" si="0"/>
        <v>0</v>
      </c>
      <c r="X7" s="182">
        <f t="shared" si="0"/>
        <v>0</v>
      </c>
      <c r="Y7" s="182">
        <f t="shared" si="0"/>
        <v>0</v>
      </c>
      <c r="Z7" s="182">
        <f t="shared" si="0"/>
        <v>0</v>
      </c>
      <c r="AA7" s="182">
        <f t="shared" si="0"/>
        <v>0</v>
      </c>
      <c r="AB7" s="182">
        <f t="shared" si="0"/>
        <v>0</v>
      </c>
      <c r="AC7" s="182">
        <f t="shared" si="0"/>
        <v>0</v>
      </c>
      <c r="AD7" s="182">
        <f t="shared" si="0"/>
        <v>0</v>
      </c>
      <c r="AE7" s="182">
        <f t="shared" si="0"/>
        <v>0</v>
      </c>
      <c r="AF7" s="182">
        <f t="shared" si="0"/>
        <v>0</v>
      </c>
      <c r="AG7" s="182">
        <f t="shared" si="0"/>
        <v>0</v>
      </c>
      <c r="AH7" s="182">
        <f t="shared" si="0"/>
        <v>0</v>
      </c>
      <c r="AI7" s="182">
        <f t="shared" si="0"/>
        <v>0</v>
      </c>
      <c r="AJ7" s="182">
        <f t="shared" si="0"/>
        <v>0</v>
      </c>
      <c r="AK7" s="182">
        <f t="shared" si="0"/>
        <v>0</v>
      </c>
      <c r="AL7" s="182">
        <f t="shared" si="0"/>
        <v>0</v>
      </c>
      <c r="AM7" s="182">
        <f t="shared" si="0"/>
        <v>0</v>
      </c>
      <c r="AN7" s="182">
        <f t="shared" si="0"/>
        <v>0</v>
      </c>
      <c r="AO7" s="182">
        <f t="shared" si="0"/>
        <v>0</v>
      </c>
      <c r="AP7" s="182">
        <f t="shared" si="0"/>
        <v>0</v>
      </c>
      <c r="AQ7" s="182">
        <f t="shared" si="0"/>
        <v>0</v>
      </c>
      <c r="AR7" s="182">
        <f t="shared" si="0"/>
        <v>0</v>
      </c>
      <c r="AS7" s="182">
        <f t="shared" si="0"/>
        <v>0</v>
      </c>
      <c r="AT7" s="182">
        <f t="shared" si="0"/>
        <v>0</v>
      </c>
      <c r="AU7" s="182">
        <f t="shared" si="0"/>
        <v>0</v>
      </c>
      <c r="AV7" s="182">
        <f t="shared" si="0"/>
        <v>0</v>
      </c>
      <c r="AW7" s="182">
        <f t="shared" si="0"/>
        <v>0</v>
      </c>
      <c r="AX7" s="182">
        <f t="shared" si="0"/>
        <v>0</v>
      </c>
      <c r="AY7" s="182">
        <f t="shared" si="0"/>
        <v>0</v>
      </c>
      <c r="AZ7" s="182">
        <f t="shared" si="0"/>
        <v>0</v>
      </c>
      <c r="BA7" s="182">
        <f t="shared" ref="BA7:CJ7" si="1">SUM(BA8:BA19)</f>
        <v>0</v>
      </c>
      <c r="BB7" s="182">
        <f t="shared" si="1"/>
        <v>0</v>
      </c>
      <c r="BC7" s="182">
        <f t="shared" si="1"/>
        <v>0</v>
      </c>
      <c r="BD7" s="182">
        <f t="shared" si="1"/>
        <v>0</v>
      </c>
      <c r="BE7" s="182">
        <f t="shared" si="1"/>
        <v>0</v>
      </c>
      <c r="BF7" s="182">
        <f t="shared" si="1"/>
        <v>0</v>
      </c>
      <c r="BG7" s="182">
        <f t="shared" si="1"/>
        <v>0</v>
      </c>
      <c r="BH7" s="182">
        <f t="shared" si="1"/>
        <v>0</v>
      </c>
      <c r="BI7" s="182">
        <f t="shared" si="1"/>
        <v>0</v>
      </c>
      <c r="BJ7" s="182">
        <f t="shared" si="1"/>
        <v>0</v>
      </c>
      <c r="BK7" s="182">
        <f t="shared" si="1"/>
        <v>0</v>
      </c>
      <c r="BL7" s="182">
        <f t="shared" si="1"/>
        <v>0</v>
      </c>
      <c r="BM7" s="182">
        <f t="shared" si="1"/>
        <v>0</v>
      </c>
      <c r="BN7" s="182">
        <f t="shared" si="1"/>
        <v>0</v>
      </c>
      <c r="BO7" s="182">
        <f t="shared" si="1"/>
        <v>0</v>
      </c>
      <c r="BP7" s="182">
        <f t="shared" si="1"/>
        <v>0</v>
      </c>
      <c r="BQ7" s="182">
        <f t="shared" si="1"/>
        <v>0</v>
      </c>
      <c r="BR7" s="182">
        <f t="shared" si="1"/>
        <v>0</v>
      </c>
      <c r="BS7" s="182">
        <f t="shared" si="1"/>
        <v>0</v>
      </c>
      <c r="BT7" s="182">
        <f t="shared" si="1"/>
        <v>0</v>
      </c>
      <c r="BU7" s="182">
        <f t="shared" si="1"/>
        <v>0</v>
      </c>
      <c r="BV7" s="182">
        <f t="shared" si="1"/>
        <v>0</v>
      </c>
      <c r="BW7" s="182">
        <f t="shared" si="1"/>
        <v>0</v>
      </c>
      <c r="BX7" s="182">
        <f t="shared" si="1"/>
        <v>0</v>
      </c>
      <c r="BY7" s="182">
        <f t="shared" si="1"/>
        <v>0</v>
      </c>
      <c r="BZ7" s="182">
        <f t="shared" si="1"/>
        <v>0</v>
      </c>
      <c r="CA7" s="182">
        <f t="shared" si="1"/>
        <v>0</v>
      </c>
      <c r="CB7" s="182">
        <f t="shared" si="1"/>
        <v>0</v>
      </c>
      <c r="CC7" s="182">
        <f t="shared" si="1"/>
        <v>0</v>
      </c>
      <c r="CD7" s="182">
        <f t="shared" si="1"/>
        <v>0</v>
      </c>
      <c r="CE7" s="182">
        <f t="shared" si="1"/>
        <v>0</v>
      </c>
      <c r="CF7" s="182">
        <f t="shared" si="1"/>
        <v>0</v>
      </c>
      <c r="CG7" s="182">
        <f t="shared" si="1"/>
        <v>0</v>
      </c>
      <c r="CH7" s="182">
        <f t="shared" si="1"/>
        <v>0</v>
      </c>
      <c r="CI7" s="182">
        <f t="shared" si="1"/>
        <v>0</v>
      </c>
      <c r="CJ7" s="182">
        <f t="shared" si="1"/>
        <v>0</v>
      </c>
      <c r="CK7" s="182">
        <f t="shared" ref="CK7:CX7" si="2">SUM(CK8:CK19)</f>
        <v>0</v>
      </c>
      <c r="CL7" s="182">
        <f t="shared" si="2"/>
        <v>0</v>
      </c>
      <c r="CM7" s="182">
        <f t="shared" si="2"/>
        <v>0</v>
      </c>
      <c r="CN7" s="182">
        <f t="shared" si="2"/>
        <v>0</v>
      </c>
      <c r="CO7" s="182">
        <f t="shared" si="2"/>
        <v>0</v>
      </c>
      <c r="CP7" s="182">
        <f t="shared" si="2"/>
        <v>0</v>
      </c>
      <c r="CQ7" s="182">
        <f t="shared" si="2"/>
        <v>0</v>
      </c>
      <c r="CR7" s="182">
        <f t="shared" si="2"/>
        <v>0</v>
      </c>
      <c r="CS7" s="182">
        <f t="shared" si="2"/>
        <v>0</v>
      </c>
      <c r="CT7" s="182">
        <f t="shared" si="2"/>
        <v>0</v>
      </c>
      <c r="CU7" s="182">
        <f t="shared" si="2"/>
        <v>0</v>
      </c>
      <c r="CV7" s="182">
        <f t="shared" si="2"/>
        <v>0</v>
      </c>
      <c r="CW7" s="182">
        <f t="shared" si="2"/>
        <v>0</v>
      </c>
      <c r="CX7" s="182">
        <f t="shared" si="2"/>
        <v>0</v>
      </c>
      <c r="CY7" s="182">
        <f t="shared" si="0"/>
        <v>0</v>
      </c>
    </row>
    <row r="8" spans="2:105">
      <c r="B8" s="1278"/>
      <c r="C8" s="355" t="s">
        <v>3507</v>
      </c>
      <c r="D8" s="54"/>
      <c r="E8" s="54"/>
      <c r="F8" s="54"/>
      <c r="G8" s="54"/>
      <c r="H8" s="54"/>
      <c r="I8" s="54"/>
      <c r="J8" s="54"/>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row>
    <row r="9" spans="2:105">
      <c r="B9" s="1278"/>
      <c r="C9" s="355" t="s">
        <v>3509</v>
      </c>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row>
    <row r="10" spans="2:105">
      <c r="B10" s="1278"/>
      <c r="C10" s="355" t="s">
        <v>3511</v>
      </c>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row>
    <row r="11" spans="2:105">
      <c r="B11" s="1278"/>
      <c r="C11" s="355" t="s">
        <v>3512</v>
      </c>
      <c r="D11" s="54"/>
      <c r="E11" s="54"/>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row>
    <row r="12" spans="2:105">
      <c r="B12" s="1278"/>
      <c r="C12" s="355" t="s">
        <v>3513</v>
      </c>
      <c r="D12" s="54"/>
      <c r="E12" s="54"/>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row>
    <row r="13" spans="2:105">
      <c r="B13" s="1278"/>
      <c r="C13" s="355" t="s">
        <v>3514</v>
      </c>
      <c r="D13" s="54"/>
      <c r="E13" s="54"/>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row>
    <row r="14" spans="2:105">
      <c r="B14" s="1278"/>
      <c r="C14" s="355" t="s">
        <v>3515</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row>
    <row r="15" spans="2:105">
      <c r="B15" s="1278"/>
      <c r="C15" s="355" t="s">
        <v>3516</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row>
    <row r="16" spans="2:105">
      <c r="B16" s="1278"/>
      <c r="C16" s="355" t="s">
        <v>3517</v>
      </c>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row>
    <row r="17" spans="2:111">
      <c r="B17" s="1278"/>
      <c r="C17" s="355" t="s">
        <v>3518</v>
      </c>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row>
    <row r="18" spans="2:111">
      <c r="B18" s="1278"/>
      <c r="C18" s="555" t="s">
        <v>3519</v>
      </c>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row>
    <row r="19" spans="2:111">
      <c r="B19" s="1278"/>
      <c r="C19" s="556" t="s">
        <v>3520</v>
      </c>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c r="CD19" s="102"/>
      <c r="CE19" s="102"/>
      <c r="CF19" s="102"/>
      <c r="CG19" s="102"/>
      <c r="CH19" s="102"/>
      <c r="CI19" s="102"/>
      <c r="CJ19" s="102"/>
      <c r="CK19" s="102"/>
      <c r="CL19" s="102"/>
      <c r="CM19" s="102"/>
      <c r="CN19" s="102"/>
      <c r="CO19" s="102"/>
      <c r="CP19" s="102"/>
      <c r="CQ19" s="102"/>
      <c r="CR19" s="102"/>
      <c r="CS19" s="102"/>
      <c r="CT19" s="102"/>
      <c r="CU19" s="102"/>
      <c r="CV19" s="102"/>
      <c r="CW19" s="102"/>
      <c r="CX19" s="102"/>
      <c r="CY19" s="102"/>
    </row>
    <row r="20" spans="2:111" ht="30" customHeight="1">
      <c r="B20" s="24" t="s">
        <v>1830</v>
      </c>
      <c r="C20" s="351" t="s">
        <v>82</v>
      </c>
      <c r="D20" s="186" t="s">
        <v>20</v>
      </c>
      <c r="E20" s="186" t="s">
        <v>20</v>
      </c>
      <c r="F20" s="186" t="s">
        <v>20</v>
      </c>
      <c r="G20" s="186" t="s">
        <v>20</v>
      </c>
      <c r="H20" s="186" t="s">
        <v>20</v>
      </c>
      <c r="I20" s="186" t="s">
        <v>20</v>
      </c>
      <c r="J20" s="186" t="s">
        <v>20</v>
      </c>
      <c r="K20" s="186" t="s">
        <v>20</v>
      </c>
      <c r="L20" s="186" t="s">
        <v>20</v>
      </c>
      <c r="M20" s="186" t="s">
        <v>20</v>
      </c>
      <c r="N20" s="186" t="s">
        <v>20</v>
      </c>
      <c r="O20" s="186" t="s">
        <v>20</v>
      </c>
      <c r="P20" s="186" t="s">
        <v>20</v>
      </c>
      <c r="Q20" s="186" t="s">
        <v>20</v>
      </c>
      <c r="R20" s="186" t="s">
        <v>20</v>
      </c>
      <c r="S20" s="186" t="s">
        <v>20</v>
      </c>
      <c r="T20" s="186" t="s">
        <v>20</v>
      </c>
      <c r="U20" s="186" t="s">
        <v>20</v>
      </c>
      <c r="V20" s="186" t="s">
        <v>20</v>
      </c>
      <c r="W20" s="186" t="s">
        <v>20</v>
      </c>
      <c r="X20" s="186" t="s">
        <v>20</v>
      </c>
      <c r="Y20" s="186" t="s">
        <v>20</v>
      </c>
      <c r="Z20" s="186" t="s">
        <v>20</v>
      </c>
      <c r="AA20" s="186" t="s">
        <v>20</v>
      </c>
      <c r="AB20" s="186" t="s">
        <v>20</v>
      </c>
      <c r="AC20" s="186" t="s">
        <v>20</v>
      </c>
      <c r="AD20" s="186" t="s">
        <v>20</v>
      </c>
      <c r="AE20" s="186" t="s">
        <v>20</v>
      </c>
      <c r="AF20" s="186" t="s">
        <v>20</v>
      </c>
      <c r="AG20" s="186" t="s">
        <v>20</v>
      </c>
      <c r="AH20" s="186" t="s">
        <v>20</v>
      </c>
      <c r="AI20" s="186" t="s">
        <v>20</v>
      </c>
      <c r="AJ20" s="186" t="s">
        <v>20</v>
      </c>
      <c r="AK20" s="186" t="s">
        <v>20</v>
      </c>
      <c r="AL20" s="186" t="s">
        <v>20</v>
      </c>
      <c r="AM20" s="186" t="s">
        <v>20</v>
      </c>
      <c r="AN20" s="186" t="s">
        <v>20</v>
      </c>
      <c r="AO20" s="186" t="s">
        <v>20</v>
      </c>
      <c r="AP20" s="186" t="s">
        <v>20</v>
      </c>
      <c r="AQ20" s="186" t="s">
        <v>20</v>
      </c>
      <c r="AR20" s="186" t="s">
        <v>20</v>
      </c>
      <c r="AS20" s="186" t="s">
        <v>20</v>
      </c>
      <c r="AT20" s="186" t="s">
        <v>20</v>
      </c>
      <c r="AU20" s="186" t="s">
        <v>20</v>
      </c>
      <c r="AV20" s="186" t="s">
        <v>20</v>
      </c>
      <c r="AW20" s="186" t="s">
        <v>20</v>
      </c>
      <c r="AX20" s="186" t="s">
        <v>20</v>
      </c>
      <c r="AY20" s="186" t="s">
        <v>20</v>
      </c>
      <c r="AZ20" s="186" t="s">
        <v>20</v>
      </c>
      <c r="BA20" s="186" t="s">
        <v>20</v>
      </c>
      <c r="BB20" s="186" t="s">
        <v>20</v>
      </c>
      <c r="BC20" s="186" t="s">
        <v>20</v>
      </c>
      <c r="BD20" s="186" t="s">
        <v>20</v>
      </c>
      <c r="BE20" s="186" t="s">
        <v>20</v>
      </c>
      <c r="BF20" s="186" t="s">
        <v>20</v>
      </c>
      <c r="BG20" s="186" t="s">
        <v>20</v>
      </c>
      <c r="BH20" s="186" t="s">
        <v>20</v>
      </c>
      <c r="BI20" s="186" t="s">
        <v>20</v>
      </c>
      <c r="BJ20" s="186" t="s">
        <v>20</v>
      </c>
      <c r="BK20" s="186" t="s">
        <v>20</v>
      </c>
      <c r="BL20" s="186" t="s">
        <v>20</v>
      </c>
      <c r="BM20" s="186" t="s">
        <v>20</v>
      </c>
      <c r="BN20" s="186" t="s">
        <v>20</v>
      </c>
      <c r="BO20" s="186" t="s">
        <v>20</v>
      </c>
      <c r="BP20" s="186" t="s">
        <v>20</v>
      </c>
      <c r="BQ20" s="186" t="s">
        <v>20</v>
      </c>
      <c r="BR20" s="186" t="s">
        <v>20</v>
      </c>
      <c r="BS20" s="186" t="s">
        <v>20</v>
      </c>
      <c r="BT20" s="186" t="s">
        <v>20</v>
      </c>
      <c r="BU20" s="186" t="s">
        <v>20</v>
      </c>
      <c r="BV20" s="186" t="s">
        <v>20</v>
      </c>
      <c r="BW20" s="186" t="s">
        <v>20</v>
      </c>
      <c r="BX20" s="186" t="s">
        <v>20</v>
      </c>
      <c r="BY20" s="186" t="s">
        <v>20</v>
      </c>
      <c r="BZ20" s="186" t="s">
        <v>20</v>
      </c>
      <c r="CA20" s="186" t="s">
        <v>20</v>
      </c>
      <c r="CB20" s="186" t="s">
        <v>20</v>
      </c>
      <c r="CC20" s="186" t="s">
        <v>20</v>
      </c>
      <c r="CD20" s="186" t="s">
        <v>20</v>
      </c>
      <c r="CE20" s="186" t="s">
        <v>20</v>
      </c>
      <c r="CF20" s="186" t="s">
        <v>20</v>
      </c>
      <c r="CG20" s="186" t="s">
        <v>20</v>
      </c>
      <c r="CH20" s="186" t="s">
        <v>20</v>
      </c>
      <c r="CI20" s="186" t="s">
        <v>20</v>
      </c>
      <c r="CJ20" s="186" t="s">
        <v>20</v>
      </c>
      <c r="CK20" s="186" t="s">
        <v>20</v>
      </c>
      <c r="CL20" s="186" t="s">
        <v>20</v>
      </c>
      <c r="CM20" s="186" t="s">
        <v>20</v>
      </c>
      <c r="CN20" s="186" t="s">
        <v>20</v>
      </c>
      <c r="CO20" s="186" t="s">
        <v>20</v>
      </c>
      <c r="CP20" s="186" t="s">
        <v>20</v>
      </c>
      <c r="CQ20" s="186" t="s">
        <v>20</v>
      </c>
      <c r="CR20" s="186" t="s">
        <v>20</v>
      </c>
      <c r="CS20" s="186" t="s">
        <v>20</v>
      </c>
      <c r="CT20" s="186" t="s">
        <v>20</v>
      </c>
      <c r="CU20" s="186" t="s">
        <v>20</v>
      </c>
      <c r="CV20" s="186" t="s">
        <v>20</v>
      </c>
      <c r="CW20" s="186" t="s">
        <v>20</v>
      </c>
      <c r="CX20" s="186" t="s">
        <v>20</v>
      </c>
      <c r="CY20" s="186" t="s">
        <v>20</v>
      </c>
    </row>
    <row r="21" spans="2:111" ht="70.5" customHeight="1">
      <c r="B21" s="557" t="s">
        <v>1831</v>
      </c>
      <c r="C21" s="558" t="s">
        <v>214</v>
      </c>
      <c r="D21" s="190" t="str">
        <f>IF(D47=1,$DE$7,IF(D47=2,VLOOKUP(はじめに!$J$2,事業者比較!$B$9:$G$1001,4,FALSE),IF(D47=3,VLOOKUP(はじめに!$J$2,事業者比較!$B$9:$G$1001,5,FALSE),IF(D47=4,VLOOKUP(はじめに!$J$2,事業者比較!$B$9:$G$1001,6,FALSE),IF(D47=5,"ここに排出係数を入力してください","")))))</f>
        <v/>
      </c>
      <c r="E21" s="190" t="str">
        <f>IF(E47=1,$DE$7,IF(E47=2,VLOOKUP(はじめに!$J$2,事業者比較!$B$9:$G$1001,4,FALSE),IF(E47=3,VLOOKUP(はじめに!$J$2,事業者比較!$B$9:$G$1001,5,FALSE),IF(E47=4,VLOOKUP(はじめに!$J$2,事業者比較!$B$9:$G$1001,6,FALSE),IF(E47=5,"ここに排出係数を入力してください","")))))</f>
        <v/>
      </c>
      <c r="F21" s="190" t="str">
        <f>IF(F47=1,$DE$7,IF(F47=2,VLOOKUP(はじめに!$J$2,事業者比較!$B$9:$G$1001,4,FALSE),IF(F47=3,VLOOKUP(はじめに!$J$2,事業者比較!$B$9:$G$1001,5,FALSE),IF(F47=4,VLOOKUP(はじめに!$J$2,事業者比較!$B$9:$G$1001,6,FALSE),IF(F47=5,"ここに排出係数を入力してください","")))))</f>
        <v/>
      </c>
      <c r="G21" s="190" t="str">
        <f>IF(G47=1,$DE$7,IF(G47=2,VLOOKUP(はじめに!$J$2,事業者比較!$B$9:$G$1001,4,FALSE),IF(G47=3,VLOOKUP(はじめに!$J$2,事業者比較!$B$9:$G$1001,5,FALSE),IF(G47=4,VLOOKUP(はじめに!$J$2,事業者比較!$B$9:$G$1001,6,FALSE),IF(G47=5,"ここに排出係数を入力してください","")))))</f>
        <v/>
      </c>
      <c r="H21" s="190" t="str">
        <f>IF(H47=1,$DE$7,IF(H47=2,VLOOKUP(はじめに!$J$2,事業者比較!$B$9:$G$1001,4,FALSE),IF(H47=3,VLOOKUP(はじめに!$J$2,事業者比較!$B$9:$G$1001,5,FALSE),IF(H47=4,VLOOKUP(はじめに!$J$2,事業者比較!$B$9:$G$1001,6,FALSE),IF(H47=5,"ここに排出係数を入力してください","")))))</f>
        <v/>
      </c>
      <c r="I21" s="190" t="str">
        <f>IF(I47=1,$DE$7,IF(I47=2,VLOOKUP(はじめに!$J$2,事業者比較!$B$9:$G$1001,4,FALSE),IF(I47=3,VLOOKUP(はじめに!$J$2,事業者比較!$B$9:$G$1001,5,FALSE),IF(I47=4,VLOOKUP(はじめに!$J$2,事業者比較!$B$9:$G$1001,6,FALSE),IF(I47=5,"ここに排出係数を入力してください","")))))</f>
        <v/>
      </c>
      <c r="J21" s="190" t="str">
        <f>IF(J47=1,$DE$7,IF(J47=2,VLOOKUP(はじめに!$J$2,事業者比較!$B$9:$G$1001,4,FALSE),IF(J47=3,VLOOKUP(はじめに!$J$2,事業者比較!$B$9:$G$1001,5,FALSE),IF(J47=4,VLOOKUP(はじめに!$J$2,事業者比較!$B$9:$G$1001,6,FALSE),IF(J47=5,"ここに排出係数を入力してください","")))))</f>
        <v/>
      </c>
      <c r="K21" s="190" t="str">
        <f>IF(K47=1,$DE$7,IF(K47=2,VLOOKUP(はじめに!$J$2,事業者比較!$B$9:$G$1001,4,FALSE),IF(K47=3,VLOOKUP(はじめに!$J$2,事業者比較!$B$9:$G$1001,5,FALSE),IF(K47=4,VLOOKUP(はじめに!$J$2,事業者比較!$B$9:$G$1001,6,FALSE),IF(K47=5,"ここに排出係数を入力してください","")))))</f>
        <v/>
      </c>
      <c r="L21" s="190" t="str">
        <f>IF(L47=1,$DE$7,IF(L47=2,VLOOKUP(はじめに!$J$2,事業者比較!$B$9:$G$1001,4,FALSE),IF(L47=3,VLOOKUP(はじめに!$J$2,事業者比較!$B$9:$G$1001,5,FALSE),IF(L47=4,VLOOKUP(はじめに!$J$2,事業者比較!$B$9:$G$1001,6,FALSE),IF(L47=5,"ここに排出係数を入力してください","")))))</f>
        <v/>
      </c>
      <c r="M21" s="190" t="str">
        <f>IF(M47=1,$DE$7,IF(M47=2,VLOOKUP(はじめに!$J$2,事業者比較!$B$9:$G$1001,4,FALSE),IF(M47=3,VLOOKUP(はじめに!$J$2,事業者比較!$B$9:$G$1001,5,FALSE),IF(M47=4,VLOOKUP(はじめに!$J$2,事業者比較!$B$9:$G$1001,6,FALSE),IF(M47=5,"ここに排出係数を入力してください","")))))</f>
        <v/>
      </c>
      <c r="N21" s="190" t="str">
        <f>IF(N47=1,$DE$7,IF(N47=2,VLOOKUP(はじめに!$J$2,事業者比較!$B$9:$G$1001,4,FALSE),IF(N47=3,VLOOKUP(はじめに!$J$2,事業者比較!$B$9:$G$1001,5,FALSE),IF(N47=4,VLOOKUP(はじめに!$J$2,事業者比較!$B$9:$G$1001,6,FALSE),IF(N47=5,"ここに排出係数を入力してください","")))))</f>
        <v/>
      </c>
      <c r="O21" s="190" t="str">
        <f>IF(O47=1,$DE$7,IF(O47=2,VLOOKUP(はじめに!$J$2,事業者比較!$B$9:$G$1001,4,FALSE),IF(O47=3,VLOOKUP(はじめに!$J$2,事業者比較!$B$9:$G$1001,5,FALSE),IF(O47=4,VLOOKUP(はじめに!$J$2,事業者比較!$B$9:$G$1001,6,FALSE),IF(O47=5,"ここに排出係数を入力してください","")))))</f>
        <v/>
      </c>
      <c r="P21" s="190" t="str">
        <f>IF(P47=1,$DE$7,IF(P47=2,VLOOKUP(はじめに!$J$2,事業者比較!$B$9:$G$1001,4,FALSE),IF(P47=3,VLOOKUP(はじめに!$J$2,事業者比較!$B$9:$G$1001,5,FALSE),IF(P47=4,VLOOKUP(はじめに!$J$2,事業者比較!$B$9:$G$1001,6,FALSE),IF(P47=5,"ここに排出係数を入力してください","")))))</f>
        <v/>
      </c>
      <c r="Q21" s="190" t="str">
        <f>IF(Q47=1,$DE$7,IF(Q47=2,VLOOKUP(はじめに!$J$2,事業者比較!$B$9:$G$1001,4,FALSE),IF(Q47=3,VLOOKUP(はじめに!$J$2,事業者比較!$B$9:$G$1001,5,FALSE),IF(Q47=4,VLOOKUP(はじめに!$J$2,事業者比較!$B$9:$G$1001,6,FALSE),IF(Q47=5,"ここに排出係数を入力してください","")))))</f>
        <v/>
      </c>
      <c r="R21" s="190" t="str">
        <f>IF(R47=1,$DE$7,IF(R47=2,VLOOKUP(はじめに!$J$2,事業者比較!$B$9:$G$1001,4,FALSE),IF(R47=3,VLOOKUP(はじめに!$J$2,事業者比較!$B$9:$G$1001,5,FALSE),IF(R47=4,VLOOKUP(はじめに!$J$2,事業者比較!$B$9:$G$1001,6,FALSE),IF(R47=5,"ここに排出係数を入力してください","")))))</f>
        <v/>
      </c>
      <c r="S21" s="190" t="str">
        <f>IF(S47=1,$DE$7,IF(S47=2,VLOOKUP(はじめに!$J$2,事業者比較!$B$9:$G$1001,4,FALSE),IF(S47=3,VLOOKUP(はじめに!$J$2,事業者比較!$B$9:$G$1001,5,FALSE),IF(S47=4,VLOOKUP(はじめに!$J$2,事業者比較!$B$9:$G$1001,6,FALSE),IF(S47=5,"ここに排出係数を入力してください","")))))</f>
        <v/>
      </c>
      <c r="T21" s="190" t="str">
        <f>IF(T47=1,$DE$7,IF(T47=2,VLOOKUP(はじめに!$J$2,事業者比較!$B$9:$G$1001,4,FALSE),IF(T47=3,VLOOKUP(はじめに!$J$2,事業者比較!$B$9:$G$1001,5,FALSE),IF(T47=4,VLOOKUP(はじめに!$J$2,事業者比較!$B$9:$G$1001,6,FALSE),IF(T47=5,"ここに排出係数を入力してください","")))))</f>
        <v/>
      </c>
      <c r="U21" s="190" t="str">
        <f>IF(U47=1,$DE$7,IF(U47=2,VLOOKUP(はじめに!$J$2,事業者比較!$B$9:$G$1001,4,FALSE),IF(U47=3,VLOOKUP(はじめに!$J$2,事業者比較!$B$9:$G$1001,5,FALSE),IF(U47=4,VLOOKUP(はじめに!$J$2,事業者比較!$B$9:$G$1001,6,FALSE),IF(U47=5,"ここに排出係数を入力してください","")))))</f>
        <v/>
      </c>
      <c r="V21" s="190" t="str">
        <f>IF(V47=1,$DE$7,IF(V47=2,VLOOKUP(はじめに!$J$2,事業者比較!$B$9:$G$1001,4,FALSE),IF(V47=3,VLOOKUP(はじめに!$J$2,事業者比較!$B$9:$G$1001,5,FALSE),IF(V47=4,VLOOKUP(はじめに!$J$2,事業者比較!$B$9:$G$1001,6,FALSE),IF(V47=5,"ここに排出係数を入力してください","")))))</f>
        <v/>
      </c>
      <c r="W21" s="190" t="str">
        <f>IF(W47=1,$DE$7,IF(W47=2,VLOOKUP(はじめに!$J$2,事業者比較!$B$9:$G$1001,4,FALSE),IF(W47=3,VLOOKUP(はじめに!$J$2,事業者比較!$B$9:$G$1001,5,FALSE),IF(W47=4,VLOOKUP(はじめに!$J$2,事業者比較!$B$9:$G$1001,6,FALSE),IF(W47=5,"ここに排出係数を入力してください","")))))</f>
        <v/>
      </c>
      <c r="X21" s="190" t="str">
        <f>IF(X47=1,$DE$7,IF(X47=2,VLOOKUP(はじめに!$J$2,事業者比較!$B$9:$G$1001,4,FALSE),IF(X47=3,VLOOKUP(はじめに!$J$2,事業者比較!$B$9:$G$1001,5,FALSE),IF(X47=4,VLOOKUP(はじめに!$J$2,事業者比較!$B$9:$G$1001,6,FALSE),IF(X47=5,"ここに排出係数を入力してください","")))))</f>
        <v/>
      </c>
      <c r="Y21" s="190" t="str">
        <f>IF(Y47=1,$DE$7,IF(Y47=2,VLOOKUP(はじめに!$J$2,事業者比較!$B$9:$G$1001,4,FALSE),IF(Y47=3,VLOOKUP(はじめに!$J$2,事業者比較!$B$9:$G$1001,5,FALSE),IF(Y47=4,VLOOKUP(はじめに!$J$2,事業者比較!$B$9:$G$1001,6,FALSE),IF(Y47=5,"ここに排出係数を入力してください","")))))</f>
        <v/>
      </c>
      <c r="Z21" s="190" t="str">
        <f>IF(Z47=1,$DE$7,IF(Z47=2,VLOOKUP(はじめに!$J$2,事業者比較!$B$9:$G$1001,4,FALSE),IF(Z47=3,VLOOKUP(はじめに!$J$2,事業者比較!$B$9:$G$1001,5,FALSE),IF(Z47=4,VLOOKUP(はじめに!$J$2,事業者比較!$B$9:$G$1001,6,FALSE),IF(Z47=5,"ここに排出係数を入力してください","")))))</f>
        <v/>
      </c>
      <c r="AA21" s="190" t="str">
        <f>IF(AA47=1,$DE$7,IF(AA47=2,VLOOKUP(はじめに!$J$2,事業者比較!$B$9:$G$1001,4,FALSE),IF(AA47=3,VLOOKUP(はじめに!$J$2,事業者比較!$B$9:$G$1001,5,FALSE),IF(AA47=4,VLOOKUP(はじめに!$J$2,事業者比較!$B$9:$G$1001,6,FALSE),IF(AA47=5,"ここに排出係数を入力してください","")))))</f>
        <v/>
      </c>
      <c r="AB21" s="190" t="str">
        <f>IF(AB47=1,$DE$7,IF(AB47=2,VLOOKUP(はじめに!$J$2,事業者比較!$B$9:$G$1001,4,FALSE),IF(AB47=3,VLOOKUP(はじめに!$J$2,事業者比較!$B$9:$G$1001,5,FALSE),IF(AB47=4,VLOOKUP(はじめに!$J$2,事業者比較!$B$9:$G$1001,6,FALSE),IF(AB47=5,"ここに排出係数を入力してください","")))))</f>
        <v/>
      </c>
      <c r="AC21" s="190" t="str">
        <f>IF(AC47=1,$DE$7,IF(AC47=2,VLOOKUP(はじめに!$J$2,事業者比較!$B$9:$G$1001,4,FALSE),IF(AC47=3,VLOOKUP(はじめに!$J$2,事業者比較!$B$9:$G$1001,5,FALSE),IF(AC47=4,VLOOKUP(はじめに!$J$2,事業者比較!$B$9:$G$1001,6,FALSE),IF(AC47=5,"ここに排出係数を入力してください","")))))</f>
        <v/>
      </c>
      <c r="AD21" s="190" t="str">
        <f>IF(AD47=1,$DE$7,IF(AD47=2,VLOOKUP(はじめに!$J$2,事業者比較!$B$9:$G$1001,4,FALSE),IF(AD47=3,VLOOKUP(はじめに!$J$2,事業者比較!$B$9:$G$1001,5,FALSE),IF(AD47=4,VLOOKUP(はじめに!$J$2,事業者比較!$B$9:$G$1001,6,FALSE),IF(AD47=5,"ここに排出係数を入力してください","")))))</f>
        <v/>
      </c>
      <c r="AE21" s="190" t="str">
        <f>IF(AE47=1,$DE$7,IF(AE47=2,VLOOKUP(はじめに!$J$2,事業者比較!$B$9:$G$1001,4,FALSE),IF(AE47=3,VLOOKUP(はじめに!$J$2,事業者比較!$B$9:$G$1001,5,FALSE),IF(AE47=4,VLOOKUP(はじめに!$J$2,事業者比較!$B$9:$G$1001,6,FALSE),IF(AE47=5,"ここに排出係数を入力してください","")))))</f>
        <v/>
      </c>
      <c r="AF21" s="190" t="str">
        <f>IF(AF47=1,$DE$7,IF(AF47=2,VLOOKUP(はじめに!$J$2,事業者比較!$B$9:$G$1001,4,FALSE),IF(AF47=3,VLOOKUP(はじめに!$J$2,事業者比較!$B$9:$G$1001,5,FALSE),IF(AF47=4,VLOOKUP(はじめに!$J$2,事業者比較!$B$9:$G$1001,6,FALSE),IF(AF47=5,"ここに排出係数を入力してください","")))))</f>
        <v/>
      </c>
      <c r="AG21" s="190" t="str">
        <f>IF(AG47=1,$DE$7,IF(AG47=2,VLOOKUP(はじめに!$J$2,事業者比較!$B$9:$G$1001,4,FALSE),IF(AG47=3,VLOOKUP(はじめに!$J$2,事業者比較!$B$9:$G$1001,5,FALSE),IF(AG47=4,VLOOKUP(はじめに!$J$2,事業者比較!$B$9:$G$1001,6,FALSE),IF(AG47=5,"ここに排出係数を入力してください","")))))</f>
        <v/>
      </c>
      <c r="AH21" s="190" t="str">
        <f>IF(AH47=1,$DE$7,IF(AH47=2,VLOOKUP(はじめに!$J$2,事業者比較!$B$9:$G$1001,4,FALSE),IF(AH47=3,VLOOKUP(はじめに!$J$2,事業者比較!$B$9:$G$1001,5,FALSE),IF(AH47=4,VLOOKUP(はじめに!$J$2,事業者比較!$B$9:$G$1001,6,FALSE),IF(AH47=5,"ここに排出係数を入力してください","")))))</f>
        <v/>
      </c>
      <c r="AI21" s="190" t="str">
        <f>IF(AI47=1,$DE$7,IF(AI47=2,VLOOKUP(はじめに!$J$2,事業者比較!$B$9:$G$1001,4,FALSE),IF(AI47=3,VLOOKUP(はじめに!$J$2,事業者比較!$B$9:$G$1001,5,FALSE),IF(AI47=4,VLOOKUP(はじめに!$J$2,事業者比較!$B$9:$G$1001,6,FALSE),IF(AI47=5,"ここに排出係数を入力してください","")))))</f>
        <v/>
      </c>
      <c r="AJ21" s="190" t="str">
        <f>IF(AJ47=1,$DE$7,IF(AJ47=2,VLOOKUP(はじめに!$J$2,事業者比較!$B$9:$G$1001,4,FALSE),IF(AJ47=3,VLOOKUP(はじめに!$J$2,事業者比較!$B$9:$G$1001,5,FALSE),IF(AJ47=4,VLOOKUP(はじめに!$J$2,事業者比較!$B$9:$G$1001,6,FALSE),IF(AJ47=5,"ここに排出係数を入力してください","")))))</f>
        <v/>
      </c>
      <c r="AK21" s="190" t="str">
        <f>IF(AK47=1,$DE$7,IF(AK47=2,VLOOKUP(はじめに!$J$2,事業者比較!$B$9:$G$1001,4,FALSE),IF(AK47=3,VLOOKUP(はじめに!$J$2,事業者比較!$B$9:$G$1001,5,FALSE),IF(AK47=4,VLOOKUP(はじめに!$J$2,事業者比較!$B$9:$G$1001,6,FALSE),IF(AK47=5,"ここに排出係数を入力してください","")))))</f>
        <v/>
      </c>
      <c r="AL21" s="190" t="str">
        <f>IF(AL47=1,$DE$7,IF(AL47=2,VLOOKUP(はじめに!$J$2,事業者比較!$B$9:$G$1001,4,FALSE),IF(AL47=3,VLOOKUP(はじめに!$J$2,事業者比較!$B$9:$G$1001,5,FALSE),IF(AL47=4,VLOOKUP(はじめに!$J$2,事業者比較!$B$9:$G$1001,6,FALSE),IF(AL47=5,"ここに排出係数を入力してください","")))))</f>
        <v/>
      </c>
      <c r="AM21" s="190" t="str">
        <f>IF(AM47=1,$DE$7,IF(AM47=2,VLOOKUP(はじめに!$J$2,事業者比較!$B$9:$G$1001,4,FALSE),IF(AM47=3,VLOOKUP(はじめに!$J$2,事業者比較!$B$9:$G$1001,5,FALSE),IF(AM47=4,VLOOKUP(はじめに!$J$2,事業者比較!$B$9:$G$1001,6,FALSE),IF(AM47=5,"ここに排出係数を入力してください","")))))</f>
        <v/>
      </c>
      <c r="AN21" s="190" t="str">
        <f>IF(AN47=1,$DE$7,IF(AN47=2,VLOOKUP(はじめに!$J$2,事業者比較!$B$9:$G$1001,4,FALSE),IF(AN47=3,VLOOKUP(はじめに!$J$2,事業者比較!$B$9:$G$1001,5,FALSE),IF(AN47=4,VLOOKUP(はじめに!$J$2,事業者比較!$B$9:$G$1001,6,FALSE),IF(AN47=5,"ここに排出係数を入力してください","")))))</f>
        <v/>
      </c>
      <c r="AO21" s="190" t="str">
        <f>IF(AO47=1,$DE$7,IF(AO47=2,VLOOKUP(はじめに!$J$2,事業者比較!$B$9:$G$1001,4,FALSE),IF(AO47=3,VLOOKUP(はじめに!$J$2,事業者比較!$B$9:$G$1001,5,FALSE),IF(AO47=4,VLOOKUP(はじめに!$J$2,事業者比較!$B$9:$G$1001,6,FALSE),IF(AO47=5,"ここに排出係数を入力してください","")))))</f>
        <v/>
      </c>
      <c r="AP21" s="190" t="str">
        <f>IF(AP47=1,$DE$7,IF(AP47=2,VLOOKUP(はじめに!$J$2,事業者比較!$B$9:$G$1001,4,FALSE),IF(AP47=3,VLOOKUP(はじめに!$J$2,事業者比較!$B$9:$G$1001,5,FALSE),IF(AP47=4,VLOOKUP(はじめに!$J$2,事業者比較!$B$9:$G$1001,6,FALSE),IF(AP47=5,"ここに排出係数を入力してください","")))))</f>
        <v/>
      </c>
      <c r="AQ21" s="190" t="str">
        <f>IF(AQ47=1,$DE$7,IF(AQ47=2,VLOOKUP(はじめに!$J$2,事業者比較!$B$9:$G$1001,4,FALSE),IF(AQ47=3,VLOOKUP(はじめに!$J$2,事業者比較!$B$9:$G$1001,5,FALSE),IF(AQ47=4,VLOOKUP(はじめに!$J$2,事業者比較!$B$9:$G$1001,6,FALSE),IF(AQ47=5,"ここに排出係数を入力してください","")))))</f>
        <v/>
      </c>
      <c r="AR21" s="190" t="str">
        <f>IF(AR47=1,$DE$7,IF(AR47=2,VLOOKUP(はじめに!$J$2,事業者比較!$B$9:$G$1001,4,FALSE),IF(AR47=3,VLOOKUP(はじめに!$J$2,事業者比較!$B$9:$G$1001,5,FALSE),IF(AR47=4,VLOOKUP(はじめに!$J$2,事業者比較!$B$9:$G$1001,6,FALSE),IF(AR47=5,"ここに排出係数を入力してください","")))))</f>
        <v/>
      </c>
      <c r="AS21" s="190" t="str">
        <f>IF(AS47=1,$DE$7,IF(AS47=2,VLOOKUP(はじめに!$J$2,事業者比較!$B$9:$G$1001,4,FALSE),IF(AS47=3,VLOOKUP(はじめに!$J$2,事業者比較!$B$9:$G$1001,5,FALSE),IF(AS47=4,VLOOKUP(はじめに!$J$2,事業者比較!$B$9:$G$1001,6,FALSE),IF(AS47=5,"ここに排出係数を入力してください","")))))</f>
        <v/>
      </c>
      <c r="AT21" s="190" t="str">
        <f>IF(AT47=1,$DE$7,IF(AT47=2,VLOOKUP(はじめに!$J$2,事業者比較!$B$9:$G$1001,4,FALSE),IF(AT47=3,VLOOKUP(はじめに!$J$2,事業者比較!$B$9:$G$1001,5,FALSE),IF(AT47=4,VLOOKUP(はじめに!$J$2,事業者比較!$B$9:$G$1001,6,FALSE),IF(AT47=5,"ここに排出係数を入力してください","")))))</f>
        <v/>
      </c>
      <c r="AU21" s="190" t="str">
        <f>IF(AU47=1,$DE$7,IF(AU47=2,VLOOKUP(はじめに!$J$2,事業者比較!$B$9:$G$1001,4,FALSE),IF(AU47=3,VLOOKUP(はじめに!$J$2,事業者比較!$B$9:$G$1001,5,FALSE),IF(AU47=4,VLOOKUP(はじめに!$J$2,事業者比較!$B$9:$G$1001,6,FALSE),IF(AU47=5,"ここに排出係数を入力してください","")))))</f>
        <v/>
      </c>
      <c r="AV21" s="190" t="str">
        <f>IF(AV47=1,$DE$7,IF(AV47=2,VLOOKUP(はじめに!$J$2,事業者比較!$B$9:$G$1001,4,FALSE),IF(AV47=3,VLOOKUP(はじめに!$J$2,事業者比較!$B$9:$G$1001,5,FALSE),IF(AV47=4,VLOOKUP(はじめに!$J$2,事業者比較!$B$9:$G$1001,6,FALSE),IF(AV47=5,"ここに排出係数を入力してください","")))))</f>
        <v/>
      </c>
      <c r="AW21" s="190" t="str">
        <f>IF(AW47=1,$DE$7,IF(AW47=2,VLOOKUP(はじめに!$J$2,事業者比較!$B$9:$G$1001,4,FALSE),IF(AW47=3,VLOOKUP(はじめに!$J$2,事業者比較!$B$9:$G$1001,5,FALSE),IF(AW47=4,VLOOKUP(はじめに!$J$2,事業者比較!$B$9:$G$1001,6,FALSE),IF(AW47=5,"ここに排出係数を入力してください","")))))</f>
        <v/>
      </c>
      <c r="AX21" s="190" t="str">
        <f>IF(AX47=1,$DE$7,IF(AX47=2,VLOOKUP(はじめに!$J$2,事業者比較!$B$9:$G$1001,4,FALSE),IF(AX47=3,VLOOKUP(はじめに!$J$2,事業者比較!$B$9:$G$1001,5,FALSE),IF(AX47=4,VLOOKUP(はじめに!$J$2,事業者比較!$B$9:$G$1001,6,FALSE),IF(AX47=5,"ここに排出係数を入力してください","")))))</f>
        <v/>
      </c>
      <c r="AY21" s="190" t="str">
        <f>IF(AY47=1,$DE$7,IF(AY47=2,VLOOKUP(はじめに!$J$2,事業者比較!$B$9:$G$1001,4,FALSE),IF(AY47=3,VLOOKUP(はじめに!$J$2,事業者比較!$B$9:$G$1001,5,FALSE),IF(AY47=4,VLOOKUP(はじめに!$J$2,事業者比較!$B$9:$G$1001,6,FALSE),IF(AY47=5,"ここに排出係数を入力してください","")))))</f>
        <v/>
      </c>
      <c r="AZ21" s="190" t="str">
        <f>IF(AZ47=1,$DE$7,IF(AZ47=2,VLOOKUP(はじめに!$J$2,事業者比較!$B$9:$G$1001,4,FALSE),IF(AZ47=3,VLOOKUP(はじめに!$J$2,事業者比較!$B$9:$G$1001,5,FALSE),IF(AZ47=4,VLOOKUP(はじめに!$J$2,事業者比較!$B$9:$G$1001,6,FALSE),IF(AZ47=5,"ここに排出係数を入力してください","")))))</f>
        <v/>
      </c>
      <c r="BA21" s="190" t="str">
        <f>IF(BA47=1,$DE$7,IF(BA47=2,VLOOKUP(はじめに!$J$2,事業者比較!$B$9:$G$1001,4,FALSE),IF(BA47=3,VLOOKUP(はじめに!$J$2,事業者比較!$B$9:$G$1001,5,FALSE),IF(BA47=4,VLOOKUP(はじめに!$J$2,事業者比較!$B$9:$G$1001,6,FALSE),IF(BA47=5,"ここに排出係数を入力してください","")))))</f>
        <v/>
      </c>
      <c r="BB21" s="190" t="str">
        <f>IF(BB47=1,$DE$7,IF(BB47=2,VLOOKUP(はじめに!$J$2,事業者比較!$B$9:$G$1001,4,FALSE),IF(BB47=3,VLOOKUP(はじめに!$J$2,事業者比較!$B$9:$G$1001,5,FALSE),IF(BB47=4,VLOOKUP(はじめに!$J$2,事業者比較!$B$9:$G$1001,6,FALSE),IF(BB47=5,"ここに排出係数を入力してください","")))))</f>
        <v/>
      </c>
      <c r="BC21" s="190" t="str">
        <f>IF(BC47=1,$DE$7,IF(BC47=2,VLOOKUP(はじめに!$J$2,事業者比較!$B$9:$G$1001,4,FALSE),IF(BC47=3,VLOOKUP(はじめに!$J$2,事業者比較!$B$9:$G$1001,5,FALSE),IF(BC47=4,VLOOKUP(はじめに!$J$2,事業者比較!$B$9:$G$1001,6,FALSE),IF(BC47=5,"ここに排出係数を入力してください","")))))</f>
        <v/>
      </c>
      <c r="BD21" s="190" t="str">
        <f>IF(BD47=1,$DE$7,IF(BD47=2,VLOOKUP(はじめに!$J$2,事業者比較!$B$9:$G$1001,4,FALSE),IF(BD47=3,VLOOKUP(はじめに!$J$2,事業者比較!$B$9:$G$1001,5,FALSE),IF(BD47=4,VLOOKUP(はじめに!$J$2,事業者比較!$B$9:$G$1001,6,FALSE),IF(BD47=5,"ここに排出係数を入力してください","")))))</f>
        <v/>
      </c>
      <c r="BE21" s="190" t="str">
        <f>IF(BE47=1,$DE$7,IF(BE47=2,VLOOKUP(はじめに!$J$2,事業者比較!$B$9:$G$1001,4,FALSE),IF(BE47=3,VLOOKUP(はじめに!$J$2,事業者比較!$B$9:$G$1001,5,FALSE),IF(BE47=4,VLOOKUP(はじめに!$J$2,事業者比較!$B$9:$G$1001,6,FALSE),IF(BE47=5,"ここに排出係数を入力してください","")))))</f>
        <v/>
      </c>
      <c r="BF21" s="190" t="str">
        <f>IF(BF47=1,$DE$7,IF(BF47=2,VLOOKUP(はじめに!$J$2,事業者比較!$B$9:$G$1001,4,FALSE),IF(BF47=3,VLOOKUP(はじめに!$J$2,事業者比較!$B$9:$G$1001,5,FALSE),IF(BF47=4,VLOOKUP(はじめに!$J$2,事業者比較!$B$9:$G$1001,6,FALSE),IF(BF47=5,"ここに排出係数を入力してください","")))))</f>
        <v/>
      </c>
      <c r="BG21" s="190" t="str">
        <f>IF(BG47=1,$DE$7,IF(BG47=2,VLOOKUP(はじめに!$J$2,事業者比較!$B$9:$G$1001,4,FALSE),IF(BG47=3,VLOOKUP(はじめに!$J$2,事業者比較!$B$9:$G$1001,5,FALSE),IF(BG47=4,VLOOKUP(はじめに!$J$2,事業者比較!$B$9:$G$1001,6,FALSE),IF(BG47=5,"ここに排出係数を入力してください","")))))</f>
        <v/>
      </c>
      <c r="BH21" s="190" t="str">
        <f>IF(BH47=1,$DE$7,IF(BH47=2,VLOOKUP(はじめに!$J$2,事業者比較!$B$9:$G$1001,4,FALSE),IF(BH47=3,VLOOKUP(はじめに!$J$2,事業者比較!$B$9:$G$1001,5,FALSE),IF(BH47=4,VLOOKUP(はじめに!$J$2,事業者比較!$B$9:$G$1001,6,FALSE),IF(BH47=5,"ここに排出係数を入力してください","")))))</f>
        <v/>
      </c>
      <c r="BI21" s="190" t="str">
        <f>IF(BI47=1,$DE$7,IF(BI47=2,VLOOKUP(はじめに!$J$2,事業者比較!$B$9:$G$1001,4,FALSE),IF(BI47=3,VLOOKUP(はじめに!$J$2,事業者比較!$B$9:$G$1001,5,FALSE),IF(BI47=4,VLOOKUP(はじめに!$J$2,事業者比較!$B$9:$G$1001,6,FALSE),IF(BI47=5,"ここに排出係数を入力してください","")))))</f>
        <v/>
      </c>
      <c r="BJ21" s="190" t="str">
        <f>IF(BJ47=1,$DE$7,IF(BJ47=2,VLOOKUP(はじめに!$J$2,事業者比較!$B$9:$G$1001,4,FALSE),IF(BJ47=3,VLOOKUP(はじめに!$J$2,事業者比較!$B$9:$G$1001,5,FALSE),IF(BJ47=4,VLOOKUP(はじめに!$J$2,事業者比較!$B$9:$G$1001,6,FALSE),IF(BJ47=5,"ここに排出係数を入力してください","")))))</f>
        <v/>
      </c>
      <c r="BK21" s="190" t="str">
        <f>IF(BK47=1,$DE$7,IF(BK47=2,VLOOKUP(はじめに!$J$2,事業者比較!$B$9:$G$1001,4,FALSE),IF(BK47=3,VLOOKUP(はじめに!$J$2,事業者比較!$B$9:$G$1001,5,FALSE),IF(BK47=4,VLOOKUP(はじめに!$J$2,事業者比較!$B$9:$G$1001,6,FALSE),IF(BK47=5,"ここに排出係数を入力してください","")))))</f>
        <v/>
      </c>
      <c r="BL21" s="190" t="str">
        <f>IF(BL47=1,$DE$7,IF(BL47=2,VLOOKUP(はじめに!$J$2,事業者比較!$B$9:$G$1001,4,FALSE),IF(BL47=3,VLOOKUP(はじめに!$J$2,事業者比較!$B$9:$G$1001,5,FALSE),IF(BL47=4,VLOOKUP(はじめに!$J$2,事業者比較!$B$9:$G$1001,6,FALSE),IF(BL47=5,"ここに排出係数を入力してください","")))))</f>
        <v/>
      </c>
      <c r="BM21" s="190" t="str">
        <f>IF(BM47=1,$DE$7,IF(BM47=2,VLOOKUP(はじめに!$J$2,事業者比較!$B$9:$G$1001,4,FALSE),IF(BM47=3,VLOOKUP(はじめに!$J$2,事業者比較!$B$9:$G$1001,5,FALSE),IF(BM47=4,VLOOKUP(はじめに!$J$2,事業者比較!$B$9:$G$1001,6,FALSE),IF(BM47=5,"ここに排出係数を入力してください","")))))</f>
        <v/>
      </c>
      <c r="BN21" s="190" t="str">
        <f>IF(BN47=1,$DE$7,IF(BN47=2,VLOOKUP(はじめに!$J$2,事業者比較!$B$9:$G$1001,4,FALSE),IF(BN47=3,VLOOKUP(はじめに!$J$2,事業者比較!$B$9:$G$1001,5,FALSE),IF(BN47=4,VLOOKUP(はじめに!$J$2,事業者比較!$B$9:$G$1001,6,FALSE),IF(BN47=5,"ここに排出係数を入力してください","")))))</f>
        <v/>
      </c>
      <c r="BO21" s="190" t="str">
        <f>IF(BO47=1,$DE$7,IF(BO47=2,VLOOKUP(はじめに!$J$2,事業者比較!$B$9:$G$1001,4,FALSE),IF(BO47=3,VLOOKUP(はじめに!$J$2,事業者比較!$B$9:$G$1001,5,FALSE),IF(BO47=4,VLOOKUP(はじめに!$J$2,事業者比較!$B$9:$G$1001,6,FALSE),IF(BO47=5,"ここに排出係数を入力してください","")))))</f>
        <v/>
      </c>
      <c r="BP21" s="190" t="str">
        <f>IF(BP47=1,$DE$7,IF(BP47=2,VLOOKUP(はじめに!$J$2,事業者比較!$B$9:$G$1001,4,FALSE),IF(BP47=3,VLOOKUP(はじめに!$J$2,事業者比較!$B$9:$G$1001,5,FALSE),IF(BP47=4,VLOOKUP(はじめに!$J$2,事業者比較!$B$9:$G$1001,6,FALSE),IF(BP47=5,"ここに排出係数を入力してください","")))))</f>
        <v/>
      </c>
      <c r="BQ21" s="190" t="str">
        <f>IF(BQ47=1,$DE$7,IF(BQ47=2,VLOOKUP(はじめに!$J$2,事業者比較!$B$9:$G$1001,4,FALSE),IF(BQ47=3,VLOOKUP(はじめに!$J$2,事業者比較!$B$9:$G$1001,5,FALSE),IF(BQ47=4,VLOOKUP(はじめに!$J$2,事業者比較!$B$9:$G$1001,6,FALSE),IF(BQ47=5,"ここに排出係数を入力してください","")))))</f>
        <v/>
      </c>
      <c r="BR21" s="190" t="str">
        <f>IF(BR47=1,$DE$7,IF(BR47=2,VLOOKUP(はじめに!$J$2,事業者比較!$B$9:$G$1001,4,FALSE),IF(BR47=3,VLOOKUP(はじめに!$J$2,事業者比較!$B$9:$G$1001,5,FALSE),IF(BR47=4,VLOOKUP(はじめに!$J$2,事業者比較!$B$9:$G$1001,6,FALSE),IF(BR47=5,"ここに排出係数を入力してください","")))))</f>
        <v/>
      </c>
      <c r="BS21" s="190" t="str">
        <f>IF(BS47=1,$DE$7,IF(BS47=2,VLOOKUP(はじめに!$J$2,事業者比較!$B$9:$G$1001,4,FALSE),IF(BS47=3,VLOOKUP(はじめに!$J$2,事業者比較!$B$9:$G$1001,5,FALSE),IF(BS47=4,VLOOKUP(はじめに!$J$2,事業者比較!$B$9:$G$1001,6,FALSE),IF(BS47=5,"ここに排出係数を入力してください","")))))</f>
        <v/>
      </c>
      <c r="BT21" s="190" t="str">
        <f>IF(BT47=1,$DE$7,IF(BT47=2,VLOOKUP(はじめに!$J$2,事業者比較!$B$9:$G$1001,4,FALSE),IF(BT47=3,VLOOKUP(はじめに!$J$2,事業者比較!$B$9:$G$1001,5,FALSE),IF(BT47=4,VLOOKUP(はじめに!$J$2,事業者比較!$B$9:$G$1001,6,FALSE),IF(BT47=5,"ここに排出係数を入力してください","")))))</f>
        <v/>
      </c>
      <c r="BU21" s="190" t="str">
        <f>IF(BU47=1,$DE$7,IF(BU47=2,VLOOKUP(はじめに!$J$2,事業者比較!$B$9:$G$1001,4,FALSE),IF(BU47=3,VLOOKUP(はじめに!$J$2,事業者比較!$B$9:$G$1001,5,FALSE),IF(BU47=4,VLOOKUP(はじめに!$J$2,事業者比較!$B$9:$G$1001,6,FALSE),IF(BU47=5,"ここに排出係数を入力してください","")))))</f>
        <v/>
      </c>
      <c r="BV21" s="190" t="str">
        <f>IF(BV47=1,$DE$7,IF(BV47=2,VLOOKUP(はじめに!$J$2,事業者比較!$B$9:$G$1001,4,FALSE),IF(BV47=3,VLOOKUP(はじめに!$J$2,事業者比較!$B$9:$G$1001,5,FALSE),IF(BV47=4,VLOOKUP(はじめに!$J$2,事業者比較!$B$9:$G$1001,6,FALSE),IF(BV47=5,"ここに排出係数を入力してください","")))))</f>
        <v/>
      </c>
      <c r="BW21" s="190" t="str">
        <f>IF(BW47=1,$DE$7,IF(BW47=2,VLOOKUP(はじめに!$J$2,事業者比較!$B$9:$G$1001,4,FALSE),IF(BW47=3,VLOOKUP(はじめに!$J$2,事業者比較!$B$9:$G$1001,5,FALSE),IF(BW47=4,VLOOKUP(はじめに!$J$2,事業者比較!$B$9:$G$1001,6,FALSE),IF(BW47=5,"ここに排出係数を入力してください","")))))</f>
        <v/>
      </c>
      <c r="BX21" s="190" t="str">
        <f>IF(BX47=1,$DE$7,IF(BX47=2,VLOOKUP(はじめに!$J$2,事業者比較!$B$9:$G$1001,4,FALSE),IF(BX47=3,VLOOKUP(はじめに!$J$2,事業者比較!$B$9:$G$1001,5,FALSE),IF(BX47=4,VLOOKUP(はじめに!$J$2,事業者比較!$B$9:$G$1001,6,FALSE),IF(BX47=5,"ここに排出係数を入力してください","")))))</f>
        <v/>
      </c>
      <c r="BY21" s="190" t="str">
        <f>IF(BY47=1,$DE$7,IF(BY47=2,VLOOKUP(はじめに!$J$2,事業者比較!$B$9:$G$1001,4,FALSE),IF(BY47=3,VLOOKUP(はじめに!$J$2,事業者比較!$B$9:$G$1001,5,FALSE),IF(BY47=4,VLOOKUP(はじめに!$J$2,事業者比較!$B$9:$G$1001,6,FALSE),IF(BY47=5,"ここに排出係数を入力してください","")))))</f>
        <v/>
      </c>
      <c r="BZ21" s="190" t="str">
        <f>IF(BZ47=1,$DE$7,IF(BZ47=2,VLOOKUP(はじめに!$J$2,事業者比較!$B$9:$G$1001,4,FALSE),IF(BZ47=3,VLOOKUP(はじめに!$J$2,事業者比較!$B$9:$G$1001,5,FALSE),IF(BZ47=4,VLOOKUP(はじめに!$J$2,事業者比較!$B$9:$G$1001,6,FALSE),IF(BZ47=5,"ここに排出係数を入力してください","")))))</f>
        <v/>
      </c>
      <c r="CA21" s="190" t="str">
        <f>IF(CA47=1,$DE$7,IF(CA47=2,VLOOKUP(はじめに!$J$2,事業者比較!$B$9:$G$1001,4,FALSE),IF(CA47=3,VLOOKUP(はじめに!$J$2,事業者比較!$B$9:$G$1001,5,FALSE),IF(CA47=4,VLOOKUP(はじめに!$J$2,事業者比較!$B$9:$G$1001,6,FALSE),IF(CA47=5,"ここに排出係数を入力してください","")))))</f>
        <v/>
      </c>
      <c r="CB21" s="190" t="str">
        <f>IF(CB47=1,$DE$7,IF(CB47=2,VLOOKUP(はじめに!$J$2,事業者比較!$B$9:$G$1001,4,FALSE),IF(CB47=3,VLOOKUP(はじめに!$J$2,事業者比較!$B$9:$G$1001,5,FALSE),IF(CB47=4,VLOOKUP(はじめに!$J$2,事業者比較!$B$9:$G$1001,6,FALSE),IF(CB47=5,"ここに排出係数を入力してください","")))))</f>
        <v/>
      </c>
      <c r="CC21" s="190" t="str">
        <f>IF(CC47=1,$DE$7,IF(CC47=2,VLOOKUP(はじめに!$J$2,事業者比較!$B$9:$G$1001,4,FALSE),IF(CC47=3,VLOOKUP(はじめに!$J$2,事業者比較!$B$9:$G$1001,5,FALSE),IF(CC47=4,VLOOKUP(はじめに!$J$2,事業者比較!$B$9:$G$1001,6,FALSE),IF(CC47=5,"ここに排出係数を入力してください","")))))</f>
        <v/>
      </c>
      <c r="CD21" s="190" t="str">
        <f>IF(CD47=1,$DE$7,IF(CD47=2,VLOOKUP(はじめに!$J$2,事業者比較!$B$9:$G$1001,4,FALSE),IF(CD47=3,VLOOKUP(はじめに!$J$2,事業者比較!$B$9:$G$1001,5,FALSE),IF(CD47=4,VLOOKUP(はじめに!$J$2,事業者比較!$B$9:$G$1001,6,FALSE),IF(CD47=5,"ここに排出係数を入力してください","")))))</f>
        <v/>
      </c>
      <c r="CE21" s="190" t="str">
        <f>IF(CE47=1,$DE$7,IF(CE47=2,VLOOKUP(はじめに!$J$2,事業者比較!$B$9:$G$1001,4,FALSE),IF(CE47=3,VLOOKUP(はじめに!$J$2,事業者比較!$B$9:$G$1001,5,FALSE),IF(CE47=4,VLOOKUP(はじめに!$J$2,事業者比較!$B$9:$G$1001,6,FALSE),IF(CE47=5,"ここに排出係数を入力してください","")))))</f>
        <v/>
      </c>
      <c r="CF21" s="190" t="str">
        <f>IF(CF47=1,$DE$7,IF(CF47=2,VLOOKUP(はじめに!$J$2,事業者比較!$B$9:$G$1001,4,FALSE),IF(CF47=3,VLOOKUP(はじめに!$J$2,事業者比較!$B$9:$G$1001,5,FALSE),IF(CF47=4,VLOOKUP(はじめに!$J$2,事業者比較!$B$9:$G$1001,6,FALSE),IF(CF47=5,"ここに排出係数を入力してください","")))))</f>
        <v/>
      </c>
      <c r="CG21" s="190" t="str">
        <f>IF(CG47=1,$DE$7,IF(CG47=2,VLOOKUP(はじめに!$J$2,事業者比較!$B$9:$G$1001,4,FALSE),IF(CG47=3,VLOOKUP(はじめに!$J$2,事業者比較!$B$9:$G$1001,5,FALSE),IF(CG47=4,VLOOKUP(はじめに!$J$2,事業者比較!$B$9:$G$1001,6,FALSE),IF(CG47=5,"ここに排出係数を入力してください","")))))</f>
        <v/>
      </c>
      <c r="CH21" s="190" t="str">
        <f>IF(CH47=1,$DE$7,IF(CH47=2,VLOOKUP(はじめに!$J$2,事業者比較!$B$9:$G$1001,4,FALSE),IF(CH47=3,VLOOKUP(はじめに!$J$2,事業者比較!$B$9:$G$1001,5,FALSE),IF(CH47=4,VLOOKUP(はじめに!$J$2,事業者比較!$B$9:$G$1001,6,FALSE),IF(CH47=5,"ここに排出係数を入力してください","")))))</f>
        <v/>
      </c>
      <c r="CI21" s="190" t="str">
        <f>IF(CI47=1,$DE$7,IF(CI47=2,VLOOKUP(はじめに!$J$2,事業者比較!$B$9:$G$1001,4,FALSE),IF(CI47=3,VLOOKUP(はじめに!$J$2,事業者比較!$B$9:$G$1001,5,FALSE),IF(CI47=4,VLOOKUP(はじめに!$J$2,事業者比較!$B$9:$G$1001,6,FALSE),IF(CI47=5,"ここに排出係数を入力してください","")))))</f>
        <v/>
      </c>
      <c r="CJ21" s="190" t="str">
        <f>IF(CJ47=1,$DE$7,IF(CJ47=2,VLOOKUP(はじめに!$J$2,事業者比較!$B$9:$G$1001,4,FALSE),IF(CJ47=3,VLOOKUP(はじめに!$J$2,事業者比較!$B$9:$G$1001,5,FALSE),IF(CJ47=4,VLOOKUP(はじめに!$J$2,事業者比較!$B$9:$G$1001,6,FALSE),IF(CJ47=5,"ここに排出係数を入力してください","")))))</f>
        <v/>
      </c>
      <c r="CK21" s="190" t="str">
        <f>IF(CK47=1,$DE$7,IF(CK47=2,VLOOKUP(はじめに!$J$2,事業者比較!$B$9:$G$1001,4,FALSE),IF(CK47=3,VLOOKUP(はじめに!$J$2,事業者比較!$B$9:$G$1001,5,FALSE),IF(CK47=4,VLOOKUP(はじめに!$J$2,事業者比較!$B$9:$G$1001,6,FALSE),IF(CK47=5,"ここに排出係数を入力してください","")))))</f>
        <v/>
      </c>
      <c r="CL21" s="190" t="str">
        <f>IF(CL47=1,$DE$7,IF(CL47=2,VLOOKUP(はじめに!$J$2,事業者比較!$B$9:$G$1001,4,FALSE),IF(CL47=3,VLOOKUP(はじめに!$J$2,事業者比較!$B$9:$G$1001,5,FALSE),IF(CL47=4,VLOOKUP(はじめに!$J$2,事業者比較!$B$9:$G$1001,6,FALSE),IF(CL47=5,"ここに排出係数を入力してください","")))))</f>
        <v/>
      </c>
      <c r="CM21" s="190" t="str">
        <f>IF(CM47=1,$DE$7,IF(CM47=2,VLOOKUP(はじめに!$J$2,事業者比較!$B$9:$G$1001,4,FALSE),IF(CM47=3,VLOOKUP(はじめに!$J$2,事業者比較!$B$9:$G$1001,5,FALSE),IF(CM47=4,VLOOKUP(はじめに!$J$2,事業者比較!$B$9:$G$1001,6,FALSE),IF(CM47=5,"ここに排出係数を入力してください","")))))</f>
        <v/>
      </c>
      <c r="CN21" s="190" t="str">
        <f>IF(CN47=1,$DE$7,IF(CN47=2,VLOOKUP(はじめに!$J$2,事業者比較!$B$9:$G$1001,4,FALSE),IF(CN47=3,VLOOKUP(はじめに!$J$2,事業者比較!$B$9:$G$1001,5,FALSE),IF(CN47=4,VLOOKUP(はじめに!$J$2,事業者比較!$B$9:$G$1001,6,FALSE),IF(CN47=5,"ここに排出係数を入力してください","")))))</f>
        <v/>
      </c>
      <c r="CO21" s="190" t="str">
        <f>IF(CO47=1,$DE$7,IF(CO47=2,VLOOKUP(はじめに!$J$2,事業者比較!$B$9:$G$1001,4,FALSE),IF(CO47=3,VLOOKUP(はじめに!$J$2,事業者比較!$B$9:$G$1001,5,FALSE),IF(CO47=4,VLOOKUP(はじめに!$J$2,事業者比較!$B$9:$G$1001,6,FALSE),IF(CO47=5,"ここに排出係数を入力してください","")))))</f>
        <v/>
      </c>
      <c r="CP21" s="190" t="str">
        <f>IF(CP47=1,$DE$7,IF(CP47=2,VLOOKUP(はじめに!$J$2,事業者比較!$B$9:$G$1001,4,FALSE),IF(CP47=3,VLOOKUP(はじめに!$J$2,事業者比較!$B$9:$G$1001,5,FALSE),IF(CP47=4,VLOOKUP(はじめに!$J$2,事業者比較!$B$9:$G$1001,6,FALSE),IF(CP47=5,"ここに排出係数を入力してください","")))))</f>
        <v/>
      </c>
      <c r="CQ21" s="190" t="str">
        <f>IF(CQ47=1,$DE$7,IF(CQ47=2,VLOOKUP(はじめに!$J$2,事業者比較!$B$9:$G$1001,4,FALSE),IF(CQ47=3,VLOOKUP(はじめに!$J$2,事業者比較!$B$9:$G$1001,5,FALSE),IF(CQ47=4,VLOOKUP(はじめに!$J$2,事業者比較!$B$9:$G$1001,6,FALSE),IF(CQ47=5,"ここに排出係数を入力してください","")))))</f>
        <v/>
      </c>
      <c r="CR21" s="190" t="str">
        <f>IF(CR47=1,$DE$7,IF(CR47=2,VLOOKUP(はじめに!$J$2,事業者比較!$B$9:$G$1001,4,FALSE),IF(CR47=3,VLOOKUP(はじめに!$J$2,事業者比較!$B$9:$G$1001,5,FALSE),IF(CR47=4,VLOOKUP(はじめに!$J$2,事業者比較!$B$9:$G$1001,6,FALSE),IF(CR47=5,"ここに排出係数を入力してください","")))))</f>
        <v/>
      </c>
      <c r="CS21" s="190" t="str">
        <f>IF(CS47=1,$DE$7,IF(CS47=2,VLOOKUP(はじめに!$J$2,事業者比較!$B$9:$G$1001,4,FALSE),IF(CS47=3,VLOOKUP(はじめに!$J$2,事業者比較!$B$9:$G$1001,5,FALSE),IF(CS47=4,VLOOKUP(はじめに!$J$2,事業者比較!$B$9:$G$1001,6,FALSE),IF(CS47=5,"ここに排出係数を入力してください","")))))</f>
        <v/>
      </c>
      <c r="CT21" s="190" t="str">
        <f>IF(CT47=1,$DE$7,IF(CT47=2,VLOOKUP(はじめに!$J$2,事業者比較!$B$9:$G$1001,4,FALSE),IF(CT47=3,VLOOKUP(はじめに!$J$2,事業者比較!$B$9:$G$1001,5,FALSE),IF(CT47=4,VLOOKUP(はじめに!$J$2,事業者比較!$B$9:$G$1001,6,FALSE),IF(CT47=5,"ここに排出係数を入力してください","")))))</f>
        <v/>
      </c>
      <c r="CU21" s="190" t="str">
        <f>IF(CU47=1,$DE$7,IF(CU47=2,VLOOKUP(はじめに!$J$2,事業者比較!$B$9:$G$1001,4,FALSE),IF(CU47=3,VLOOKUP(はじめに!$J$2,事業者比較!$B$9:$G$1001,5,FALSE),IF(CU47=4,VLOOKUP(はじめに!$J$2,事業者比較!$B$9:$G$1001,6,FALSE),IF(CU47=5,"ここに排出係数を入力してください","")))))</f>
        <v/>
      </c>
      <c r="CV21" s="190" t="str">
        <f>IF(CV47=1,$DE$7,IF(CV47=2,VLOOKUP(はじめに!$J$2,事業者比較!$B$9:$G$1001,4,FALSE),IF(CV47=3,VLOOKUP(はじめに!$J$2,事業者比較!$B$9:$G$1001,5,FALSE),IF(CV47=4,VLOOKUP(はじめに!$J$2,事業者比較!$B$9:$G$1001,6,FALSE),IF(CV47=5,"ここに排出係数を入力してください","")))))</f>
        <v/>
      </c>
      <c r="CW21" s="190" t="str">
        <f>IF(CW47=1,$DE$7,IF(CW47=2,VLOOKUP(はじめに!$J$2,事業者比較!$B$9:$G$1001,4,FALSE),IF(CW47=3,VLOOKUP(はじめに!$J$2,事業者比較!$B$9:$G$1001,5,FALSE),IF(CW47=4,VLOOKUP(はじめに!$J$2,事業者比較!$B$9:$G$1001,6,FALSE),IF(CW47=5,"ここに排出係数を入力してください","")))))</f>
        <v/>
      </c>
      <c r="CX21" s="190" t="str">
        <f>IF(CX47=1,$DE$7,IF(CX47=2,VLOOKUP(はじめに!$J$2,事業者比較!$B$9:$G$1001,4,FALSE),IF(CX47=3,VLOOKUP(はじめに!$J$2,事業者比較!$B$9:$G$1001,5,FALSE),IF(CX47=4,VLOOKUP(はじめに!$J$2,事業者比較!$B$9:$G$1001,6,FALSE),IF(CX47=5,"ここに排出係数を入力してください","")))))</f>
        <v/>
      </c>
      <c r="CY21" s="190" t="str">
        <f>IF(CY47=1,$DE$7,IF(CY47=2,VLOOKUP(はじめに!$J$2,事業者比較!$B$9:$G$1001,4,FALSE),IF(CY47=3,VLOOKUP(はじめに!$J$2,事業者比較!$B$9:$G$1001,5,FALSE),IF(CY47=4,VLOOKUP(はじめに!$J$2,事業者比較!$B$9:$G$1001,6,FALSE),IF(CY47=5,"ここに排出係数を入力してください","")))))</f>
        <v/>
      </c>
      <c r="DG21" s="563" t="s">
        <v>1455</v>
      </c>
    </row>
    <row r="22" spans="2:111" ht="30" customHeight="1">
      <c r="B22" s="352" t="s">
        <v>1370</v>
      </c>
      <c r="C22" s="353" t="s">
        <v>82</v>
      </c>
      <c r="D22" s="221" t="s">
        <v>20</v>
      </c>
      <c r="E22" s="221" t="s">
        <v>20</v>
      </c>
      <c r="F22" s="221" t="s">
        <v>20</v>
      </c>
      <c r="G22" s="221" t="s">
        <v>20</v>
      </c>
      <c r="H22" s="221" t="s">
        <v>20</v>
      </c>
      <c r="I22" s="221" t="s">
        <v>20</v>
      </c>
      <c r="J22" s="221" t="s">
        <v>20</v>
      </c>
      <c r="K22" s="221" t="s">
        <v>20</v>
      </c>
      <c r="L22" s="221" t="s">
        <v>20</v>
      </c>
      <c r="M22" s="221" t="s">
        <v>20</v>
      </c>
      <c r="N22" s="221" t="s">
        <v>20</v>
      </c>
      <c r="O22" s="221" t="s">
        <v>20</v>
      </c>
      <c r="P22" s="221" t="s">
        <v>20</v>
      </c>
      <c r="Q22" s="221" t="s">
        <v>20</v>
      </c>
      <c r="R22" s="221" t="s">
        <v>20</v>
      </c>
      <c r="S22" s="221" t="s">
        <v>20</v>
      </c>
      <c r="T22" s="221" t="s">
        <v>20</v>
      </c>
      <c r="U22" s="221" t="s">
        <v>20</v>
      </c>
      <c r="V22" s="221" t="s">
        <v>20</v>
      </c>
      <c r="W22" s="221" t="s">
        <v>20</v>
      </c>
      <c r="X22" s="221" t="s">
        <v>20</v>
      </c>
      <c r="Y22" s="221" t="s">
        <v>20</v>
      </c>
      <c r="Z22" s="221" t="s">
        <v>20</v>
      </c>
      <c r="AA22" s="221" t="s">
        <v>20</v>
      </c>
      <c r="AB22" s="221" t="s">
        <v>20</v>
      </c>
      <c r="AC22" s="221" t="s">
        <v>20</v>
      </c>
      <c r="AD22" s="221" t="s">
        <v>20</v>
      </c>
      <c r="AE22" s="221" t="s">
        <v>20</v>
      </c>
      <c r="AF22" s="221" t="s">
        <v>20</v>
      </c>
      <c r="AG22" s="221" t="s">
        <v>20</v>
      </c>
      <c r="AH22" s="221" t="s">
        <v>20</v>
      </c>
      <c r="AI22" s="221" t="s">
        <v>20</v>
      </c>
      <c r="AJ22" s="221" t="s">
        <v>20</v>
      </c>
      <c r="AK22" s="221" t="s">
        <v>20</v>
      </c>
      <c r="AL22" s="221" t="s">
        <v>20</v>
      </c>
      <c r="AM22" s="221" t="s">
        <v>20</v>
      </c>
      <c r="AN22" s="221" t="s">
        <v>20</v>
      </c>
      <c r="AO22" s="221" t="s">
        <v>20</v>
      </c>
      <c r="AP22" s="221" t="s">
        <v>20</v>
      </c>
      <c r="AQ22" s="221" t="s">
        <v>20</v>
      </c>
      <c r="AR22" s="221" t="s">
        <v>20</v>
      </c>
      <c r="AS22" s="221" t="s">
        <v>20</v>
      </c>
      <c r="AT22" s="221" t="s">
        <v>20</v>
      </c>
      <c r="AU22" s="221" t="s">
        <v>20</v>
      </c>
      <c r="AV22" s="221" t="s">
        <v>20</v>
      </c>
      <c r="AW22" s="221" t="s">
        <v>20</v>
      </c>
      <c r="AX22" s="221" t="s">
        <v>20</v>
      </c>
      <c r="AY22" s="221" t="s">
        <v>20</v>
      </c>
      <c r="AZ22" s="221" t="s">
        <v>20</v>
      </c>
      <c r="BA22" s="221" t="s">
        <v>20</v>
      </c>
      <c r="BB22" s="221" t="s">
        <v>20</v>
      </c>
      <c r="BC22" s="221" t="s">
        <v>20</v>
      </c>
      <c r="BD22" s="221" t="s">
        <v>20</v>
      </c>
      <c r="BE22" s="221" t="s">
        <v>20</v>
      </c>
      <c r="BF22" s="221" t="s">
        <v>20</v>
      </c>
      <c r="BG22" s="221" t="s">
        <v>20</v>
      </c>
      <c r="BH22" s="221" t="s">
        <v>20</v>
      </c>
      <c r="BI22" s="221" t="s">
        <v>20</v>
      </c>
      <c r="BJ22" s="221" t="s">
        <v>20</v>
      </c>
      <c r="BK22" s="221" t="s">
        <v>20</v>
      </c>
      <c r="BL22" s="221" t="s">
        <v>20</v>
      </c>
      <c r="BM22" s="221" t="s">
        <v>20</v>
      </c>
      <c r="BN22" s="221" t="s">
        <v>20</v>
      </c>
      <c r="BO22" s="221" t="s">
        <v>20</v>
      </c>
      <c r="BP22" s="221" t="s">
        <v>20</v>
      </c>
      <c r="BQ22" s="221" t="s">
        <v>20</v>
      </c>
      <c r="BR22" s="221" t="s">
        <v>20</v>
      </c>
      <c r="BS22" s="221" t="s">
        <v>20</v>
      </c>
      <c r="BT22" s="221" t="s">
        <v>20</v>
      </c>
      <c r="BU22" s="221" t="s">
        <v>20</v>
      </c>
      <c r="BV22" s="221" t="s">
        <v>20</v>
      </c>
      <c r="BW22" s="221" t="s">
        <v>20</v>
      </c>
      <c r="BX22" s="221" t="s">
        <v>20</v>
      </c>
      <c r="BY22" s="221" t="s">
        <v>20</v>
      </c>
      <c r="BZ22" s="221" t="s">
        <v>20</v>
      </c>
      <c r="CA22" s="221" t="s">
        <v>20</v>
      </c>
      <c r="CB22" s="221" t="s">
        <v>20</v>
      </c>
      <c r="CC22" s="221" t="s">
        <v>20</v>
      </c>
      <c r="CD22" s="221" t="s">
        <v>20</v>
      </c>
      <c r="CE22" s="221" t="s">
        <v>20</v>
      </c>
      <c r="CF22" s="221" t="s">
        <v>20</v>
      </c>
      <c r="CG22" s="221" t="s">
        <v>20</v>
      </c>
      <c r="CH22" s="221" t="s">
        <v>20</v>
      </c>
      <c r="CI22" s="221" t="s">
        <v>20</v>
      </c>
      <c r="CJ22" s="221" t="s">
        <v>20</v>
      </c>
      <c r="CK22" s="221" t="s">
        <v>20</v>
      </c>
      <c r="CL22" s="221" t="s">
        <v>20</v>
      </c>
      <c r="CM22" s="221" t="s">
        <v>20</v>
      </c>
      <c r="CN22" s="221" t="s">
        <v>20</v>
      </c>
      <c r="CO22" s="221" t="s">
        <v>20</v>
      </c>
      <c r="CP22" s="221" t="s">
        <v>20</v>
      </c>
      <c r="CQ22" s="221" t="s">
        <v>20</v>
      </c>
      <c r="CR22" s="221" t="s">
        <v>20</v>
      </c>
      <c r="CS22" s="221" t="s">
        <v>20</v>
      </c>
      <c r="CT22" s="221" t="s">
        <v>20</v>
      </c>
      <c r="CU22" s="221" t="s">
        <v>20</v>
      </c>
      <c r="CV22" s="221" t="s">
        <v>20</v>
      </c>
      <c r="CW22" s="221" t="s">
        <v>20</v>
      </c>
      <c r="CX22" s="221" t="s">
        <v>20</v>
      </c>
      <c r="CY22" s="221" t="s">
        <v>20</v>
      </c>
      <c r="DG22" t="s">
        <v>1546</v>
      </c>
    </row>
    <row r="23" spans="2:111" ht="16.5">
      <c r="B23" s="364" t="s">
        <v>381</v>
      </c>
      <c r="C23" s="365" t="s">
        <v>215</v>
      </c>
      <c r="D23" s="366">
        <f t="shared" ref="D23:AI23" si="3">IFERROR(D7*D21,0)</f>
        <v>0</v>
      </c>
      <c r="E23" s="366">
        <f t="shared" si="3"/>
        <v>0</v>
      </c>
      <c r="F23" s="366">
        <f t="shared" si="3"/>
        <v>0</v>
      </c>
      <c r="G23" s="366">
        <f t="shared" si="3"/>
        <v>0</v>
      </c>
      <c r="H23" s="366">
        <f t="shared" si="3"/>
        <v>0</v>
      </c>
      <c r="I23" s="366">
        <f t="shared" si="3"/>
        <v>0</v>
      </c>
      <c r="J23" s="366">
        <f t="shared" si="3"/>
        <v>0</v>
      </c>
      <c r="K23" s="366">
        <f t="shared" si="3"/>
        <v>0</v>
      </c>
      <c r="L23" s="366">
        <f t="shared" si="3"/>
        <v>0</v>
      </c>
      <c r="M23" s="366">
        <f t="shared" si="3"/>
        <v>0</v>
      </c>
      <c r="N23" s="366">
        <f t="shared" si="3"/>
        <v>0</v>
      </c>
      <c r="O23" s="366">
        <f t="shared" si="3"/>
        <v>0</v>
      </c>
      <c r="P23" s="366">
        <f t="shared" si="3"/>
        <v>0</v>
      </c>
      <c r="Q23" s="366">
        <f t="shared" si="3"/>
        <v>0</v>
      </c>
      <c r="R23" s="366">
        <f t="shared" si="3"/>
        <v>0</v>
      </c>
      <c r="S23" s="366">
        <f t="shared" si="3"/>
        <v>0</v>
      </c>
      <c r="T23" s="366">
        <f t="shared" si="3"/>
        <v>0</v>
      </c>
      <c r="U23" s="366">
        <f t="shared" si="3"/>
        <v>0</v>
      </c>
      <c r="V23" s="366">
        <f t="shared" si="3"/>
        <v>0</v>
      </c>
      <c r="W23" s="366">
        <f t="shared" si="3"/>
        <v>0</v>
      </c>
      <c r="X23" s="366">
        <f t="shared" si="3"/>
        <v>0</v>
      </c>
      <c r="Y23" s="366">
        <f t="shared" si="3"/>
        <v>0</v>
      </c>
      <c r="Z23" s="366">
        <f t="shared" si="3"/>
        <v>0</v>
      </c>
      <c r="AA23" s="366">
        <f t="shared" si="3"/>
        <v>0</v>
      </c>
      <c r="AB23" s="366">
        <f t="shared" si="3"/>
        <v>0</v>
      </c>
      <c r="AC23" s="366">
        <f t="shared" si="3"/>
        <v>0</v>
      </c>
      <c r="AD23" s="366">
        <f t="shared" si="3"/>
        <v>0</v>
      </c>
      <c r="AE23" s="366">
        <f t="shared" si="3"/>
        <v>0</v>
      </c>
      <c r="AF23" s="366">
        <f t="shared" si="3"/>
        <v>0</v>
      </c>
      <c r="AG23" s="366">
        <f t="shared" si="3"/>
        <v>0</v>
      </c>
      <c r="AH23" s="366">
        <f t="shared" si="3"/>
        <v>0</v>
      </c>
      <c r="AI23" s="366">
        <f t="shared" si="3"/>
        <v>0</v>
      </c>
      <c r="AJ23" s="366">
        <f t="shared" ref="AJ23:AZ23" si="4">IFERROR(AJ7*AJ21,0)</f>
        <v>0</v>
      </c>
      <c r="AK23" s="366">
        <f t="shared" si="4"/>
        <v>0</v>
      </c>
      <c r="AL23" s="366">
        <f t="shared" si="4"/>
        <v>0</v>
      </c>
      <c r="AM23" s="366">
        <f t="shared" si="4"/>
        <v>0</v>
      </c>
      <c r="AN23" s="366">
        <f t="shared" si="4"/>
        <v>0</v>
      </c>
      <c r="AO23" s="366">
        <f t="shared" si="4"/>
        <v>0</v>
      </c>
      <c r="AP23" s="366">
        <f t="shared" si="4"/>
        <v>0</v>
      </c>
      <c r="AQ23" s="366">
        <f t="shared" si="4"/>
        <v>0</v>
      </c>
      <c r="AR23" s="366">
        <f t="shared" si="4"/>
        <v>0</v>
      </c>
      <c r="AS23" s="366">
        <f t="shared" si="4"/>
        <v>0</v>
      </c>
      <c r="AT23" s="366">
        <f t="shared" si="4"/>
        <v>0</v>
      </c>
      <c r="AU23" s="366">
        <f t="shared" si="4"/>
        <v>0</v>
      </c>
      <c r="AV23" s="366">
        <f t="shared" si="4"/>
        <v>0</v>
      </c>
      <c r="AW23" s="366">
        <f t="shared" si="4"/>
        <v>0</v>
      </c>
      <c r="AX23" s="366">
        <f t="shared" si="4"/>
        <v>0</v>
      </c>
      <c r="AY23" s="366">
        <f t="shared" si="4"/>
        <v>0</v>
      </c>
      <c r="AZ23" s="366">
        <f t="shared" si="4"/>
        <v>0</v>
      </c>
      <c r="BA23" s="366">
        <f t="shared" ref="BA23:CJ23" si="5">IFERROR(BA7*BA21,0)</f>
        <v>0</v>
      </c>
      <c r="BB23" s="366">
        <f t="shared" si="5"/>
        <v>0</v>
      </c>
      <c r="BC23" s="366">
        <f t="shared" si="5"/>
        <v>0</v>
      </c>
      <c r="BD23" s="366">
        <f t="shared" si="5"/>
        <v>0</v>
      </c>
      <c r="BE23" s="366">
        <f t="shared" si="5"/>
        <v>0</v>
      </c>
      <c r="BF23" s="366">
        <f t="shared" si="5"/>
        <v>0</v>
      </c>
      <c r="BG23" s="366">
        <f t="shared" si="5"/>
        <v>0</v>
      </c>
      <c r="BH23" s="366">
        <f t="shared" si="5"/>
        <v>0</v>
      </c>
      <c r="BI23" s="366">
        <f t="shared" si="5"/>
        <v>0</v>
      </c>
      <c r="BJ23" s="366">
        <f t="shared" si="5"/>
        <v>0</v>
      </c>
      <c r="BK23" s="366">
        <f t="shared" si="5"/>
        <v>0</v>
      </c>
      <c r="BL23" s="366">
        <f t="shared" si="5"/>
        <v>0</v>
      </c>
      <c r="BM23" s="366">
        <f t="shared" si="5"/>
        <v>0</v>
      </c>
      <c r="BN23" s="366">
        <f t="shared" si="5"/>
        <v>0</v>
      </c>
      <c r="BO23" s="366">
        <f t="shared" si="5"/>
        <v>0</v>
      </c>
      <c r="BP23" s="366">
        <f t="shared" si="5"/>
        <v>0</v>
      </c>
      <c r="BQ23" s="366">
        <f t="shared" si="5"/>
        <v>0</v>
      </c>
      <c r="BR23" s="366">
        <f t="shared" si="5"/>
        <v>0</v>
      </c>
      <c r="BS23" s="366">
        <f t="shared" si="5"/>
        <v>0</v>
      </c>
      <c r="BT23" s="366">
        <f t="shared" si="5"/>
        <v>0</v>
      </c>
      <c r="BU23" s="366">
        <f t="shared" si="5"/>
        <v>0</v>
      </c>
      <c r="BV23" s="366">
        <f t="shared" si="5"/>
        <v>0</v>
      </c>
      <c r="BW23" s="366">
        <f t="shared" si="5"/>
        <v>0</v>
      </c>
      <c r="BX23" s="366">
        <f t="shared" si="5"/>
        <v>0</v>
      </c>
      <c r="BY23" s="366">
        <f t="shared" si="5"/>
        <v>0</v>
      </c>
      <c r="BZ23" s="366">
        <f t="shared" si="5"/>
        <v>0</v>
      </c>
      <c r="CA23" s="366">
        <f t="shared" si="5"/>
        <v>0</v>
      </c>
      <c r="CB23" s="366">
        <f t="shared" si="5"/>
        <v>0</v>
      </c>
      <c r="CC23" s="366">
        <f t="shared" si="5"/>
        <v>0</v>
      </c>
      <c r="CD23" s="366">
        <f t="shared" si="5"/>
        <v>0</v>
      </c>
      <c r="CE23" s="366">
        <f t="shared" si="5"/>
        <v>0</v>
      </c>
      <c r="CF23" s="366">
        <f t="shared" si="5"/>
        <v>0</v>
      </c>
      <c r="CG23" s="366">
        <f t="shared" si="5"/>
        <v>0</v>
      </c>
      <c r="CH23" s="366">
        <f t="shared" si="5"/>
        <v>0</v>
      </c>
      <c r="CI23" s="366">
        <f t="shared" si="5"/>
        <v>0</v>
      </c>
      <c r="CJ23" s="366">
        <f t="shared" si="5"/>
        <v>0</v>
      </c>
      <c r="CK23" s="366">
        <f t="shared" ref="CK23:CX23" si="6">IFERROR(CK7*CK21,0)</f>
        <v>0</v>
      </c>
      <c r="CL23" s="366">
        <f t="shared" si="6"/>
        <v>0</v>
      </c>
      <c r="CM23" s="366">
        <f t="shared" si="6"/>
        <v>0</v>
      </c>
      <c r="CN23" s="366">
        <f t="shared" si="6"/>
        <v>0</v>
      </c>
      <c r="CO23" s="366">
        <f t="shared" si="6"/>
        <v>0</v>
      </c>
      <c r="CP23" s="366">
        <f t="shared" si="6"/>
        <v>0</v>
      </c>
      <c r="CQ23" s="366">
        <f t="shared" si="6"/>
        <v>0</v>
      </c>
      <c r="CR23" s="366">
        <f t="shared" si="6"/>
        <v>0</v>
      </c>
      <c r="CS23" s="366">
        <f t="shared" si="6"/>
        <v>0</v>
      </c>
      <c r="CT23" s="366">
        <f t="shared" si="6"/>
        <v>0</v>
      </c>
      <c r="CU23" s="366">
        <f t="shared" si="6"/>
        <v>0</v>
      </c>
      <c r="CV23" s="366">
        <f t="shared" si="6"/>
        <v>0</v>
      </c>
      <c r="CW23" s="366">
        <f t="shared" si="6"/>
        <v>0</v>
      </c>
      <c r="CX23" s="366">
        <f t="shared" si="6"/>
        <v>0</v>
      </c>
      <c r="CY23" s="366">
        <f>IFERROR(CY7*CY21,0)</f>
        <v>0</v>
      </c>
      <c r="DG23" t="s">
        <v>1457</v>
      </c>
    </row>
    <row r="24" spans="2:111">
      <c r="B24" s="1279" t="s">
        <v>382</v>
      </c>
      <c r="C24" s="1280"/>
      <c r="D24" s="320" t="str">
        <f>D42</f>
        <v>○</v>
      </c>
      <c r="E24" s="320" t="str">
        <f t="shared" ref="E24:CY24" si="7">E42</f>
        <v>○</v>
      </c>
      <c r="F24" s="320" t="str">
        <f t="shared" si="7"/>
        <v>○</v>
      </c>
      <c r="G24" s="320" t="str">
        <f t="shared" si="7"/>
        <v>○</v>
      </c>
      <c r="H24" s="320" t="str">
        <f t="shared" si="7"/>
        <v>○</v>
      </c>
      <c r="I24" s="320" t="str">
        <f t="shared" si="7"/>
        <v>○</v>
      </c>
      <c r="J24" s="320" t="str">
        <f t="shared" si="7"/>
        <v>○</v>
      </c>
      <c r="K24" s="320" t="str">
        <f t="shared" si="7"/>
        <v>○</v>
      </c>
      <c r="L24" s="320" t="str">
        <f t="shared" si="7"/>
        <v>○</v>
      </c>
      <c r="M24" s="320" t="str">
        <f t="shared" si="7"/>
        <v>○</v>
      </c>
      <c r="N24" s="320" t="str">
        <f t="shared" si="7"/>
        <v>○</v>
      </c>
      <c r="O24" s="320" t="str">
        <f t="shared" si="7"/>
        <v>○</v>
      </c>
      <c r="P24" s="320" t="str">
        <f t="shared" si="7"/>
        <v>○</v>
      </c>
      <c r="Q24" s="320" t="str">
        <f t="shared" si="7"/>
        <v>○</v>
      </c>
      <c r="R24" s="320" t="str">
        <f t="shared" si="7"/>
        <v>○</v>
      </c>
      <c r="S24" s="320" t="str">
        <f t="shared" si="7"/>
        <v>○</v>
      </c>
      <c r="T24" s="320" t="str">
        <f t="shared" si="7"/>
        <v>○</v>
      </c>
      <c r="U24" s="320" t="str">
        <f t="shared" si="7"/>
        <v>○</v>
      </c>
      <c r="V24" s="320" t="str">
        <f t="shared" si="7"/>
        <v>○</v>
      </c>
      <c r="W24" s="320" t="str">
        <f t="shared" si="7"/>
        <v>○</v>
      </c>
      <c r="X24" s="320" t="str">
        <f t="shared" si="7"/>
        <v>○</v>
      </c>
      <c r="Y24" s="320" t="str">
        <f t="shared" si="7"/>
        <v>○</v>
      </c>
      <c r="Z24" s="320" t="str">
        <f t="shared" si="7"/>
        <v>○</v>
      </c>
      <c r="AA24" s="320" t="str">
        <f t="shared" si="7"/>
        <v>○</v>
      </c>
      <c r="AB24" s="320" t="str">
        <f t="shared" si="7"/>
        <v>○</v>
      </c>
      <c r="AC24" s="320" t="str">
        <f t="shared" si="7"/>
        <v>○</v>
      </c>
      <c r="AD24" s="320" t="str">
        <f t="shared" si="7"/>
        <v>○</v>
      </c>
      <c r="AE24" s="320" t="str">
        <f t="shared" si="7"/>
        <v>○</v>
      </c>
      <c r="AF24" s="320" t="str">
        <f t="shared" si="7"/>
        <v>○</v>
      </c>
      <c r="AG24" s="320" t="str">
        <f t="shared" si="7"/>
        <v>○</v>
      </c>
      <c r="AH24" s="320" t="str">
        <f t="shared" si="7"/>
        <v>○</v>
      </c>
      <c r="AI24" s="320" t="str">
        <f t="shared" si="7"/>
        <v>○</v>
      </c>
      <c r="AJ24" s="320" t="str">
        <f t="shared" si="7"/>
        <v>○</v>
      </c>
      <c r="AK24" s="320" t="str">
        <f t="shared" si="7"/>
        <v>○</v>
      </c>
      <c r="AL24" s="320" t="str">
        <f t="shared" si="7"/>
        <v>○</v>
      </c>
      <c r="AM24" s="320" t="str">
        <f t="shared" si="7"/>
        <v>○</v>
      </c>
      <c r="AN24" s="320" t="str">
        <f t="shared" si="7"/>
        <v>○</v>
      </c>
      <c r="AO24" s="320" t="str">
        <f t="shared" si="7"/>
        <v>○</v>
      </c>
      <c r="AP24" s="320" t="str">
        <f t="shared" si="7"/>
        <v>○</v>
      </c>
      <c r="AQ24" s="320" t="str">
        <f t="shared" si="7"/>
        <v>○</v>
      </c>
      <c r="AR24" s="320" t="str">
        <f t="shared" si="7"/>
        <v>○</v>
      </c>
      <c r="AS24" s="320" t="str">
        <f t="shared" si="7"/>
        <v>○</v>
      </c>
      <c r="AT24" s="320" t="str">
        <f t="shared" si="7"/>
        <v>○</v>
      </c>
      <c r="AU24" s="320" t="str">
        <f t="shared" si="7"/>
        <v>○</v>
      </c>
      <c r="AV24" s="320" t="str">
        <f t="shared" si="7"/>
        <v>○</v>
      </c>
      <c r="AW24" s="320" t="str">
        <f t="shared" si="7"/>
        <v>○</v>
      </c>
      <c r="AX24" s="320" t="str">
        <f t="shared" si="7"/>
        <v>○</v>
      </c>
      <c r="AY24" s="320" t="str">
        <f t="shared" si="7"/>
        <v>○</v>
      </c>
      <c r="AZ24" s="320" t="str">
        <f t="shared" si="7"/>
        <v>○</v>
      </c>
      <c r="BA24" s="320" t="str">
        <f t="shared" ref="BA24:CJ24" si="8">BA42</f>
        <v>○</v>
      </c>
      <c r="BB24" s="320" t="str">
        <f t="shared" si="8"/>
        <v>○</v>
      </c>
      <c r="BC24" s="320" t="str">
        <f t="shared" si="8"/>
        <v>○</v>
      </c>
      <c r="BD24" s="320" t="str">
        <f t="shared" si="8"/>
        <v>○</v>
      </c>
      <c r="BE24" s="320" t="str">
        <f t="shared" si="8"/>
        <v>○</v>
      </c>
      <c r="BF24" s="320" t="str">
        <f t="shared" si="8"/>
        <v>○</v>
      </c>
      <c r="BG24" s="320" t="str">
        <f t="shared" si="8"/>
        <v>○</v>
      </c>
      <c r="BH24" s="320" t="str">
        <f t="shared" si="8"/>
        <v>○</v>
      </c>
      <c r="BI24" s="320" t="str">
        <f t="shared" si="8"/>
        <v>○</v>
      </c>
      <c r="BJ24" s="320" t="str">
        <f t="shared" si="8"/>
        <v>○</v>
      </c>
      <c r="BK24" s="320" t="str">
        <f t="shared" si="8"/>
        <v>○</v>
      </c>
      <c r="BL24" s="320" t="str">
        <f t="shared" si="8"/>
        <v>○</v>
      </c>
      <c r="BM24" s="320" t="str">
        <f t="shared" si="8"/>
        <v>○</v>
      </c>
      <c r="BN24" s="320" t="str">
        <f t="shared" si="8"/>
        <v>○</v>
      </c>
      <c r="BO24" s="320" t="str">
        <f t="shared" si="8"/>
        <v>○</v>
      </c>
      <c r="BP24" s="320" t="str">
        <f t="shared" si="8"/>
        <v>○</v>
      </c>
      <c r="BQ24" s="320" t="str">
        <f t="shared" si="8"/>
        <v>○</v>
      </c>
      <c r="BR24" s="320" t="str">
        <f t="shared" si="8"/>
        <v>○</v>
      </c>
      <c r="BS24" s="320" t="str">
        <f t="shared" si="8"/>
        <v>○</v>
      </c>
      <c r="BT24" s="320" t="str">
        <f t="shared" si="8"/>
        <v>○</v>
      </c>
      <c r="BU24" s="320" t="str">
        <f t="shared" si="8"/>
        <v>○</v>
      </c>
      <c r="BV24" s="320" t="str">
        <f t="shared" si="8"/>
        <v>○</v>
      </c>
      <c r="BW24" s="320" t="str">
        <f t="shared" si="8"/>
        <v>○</v>
      </c>
      <c r="BX24" s="320" t="str">
        <f t="shared" si="8"/>
        <v>○</v>
      </c>
      <c r="BY24" s="320" t="str">
        <f t="shared" si="8"/>
        <v>○</v>
      </c>
      <c r="BZ24" s="320" t="str">
        <f t="shared" si="8"/>
        <v>○</v>
      </c>
      <c r="CA24" s="320" t="str">
        <f t="shared" si="8"/>
        <v>○</v>
      </c>
      <c r="CB24" s="320" t="str">
        <f t="shared" si="8"/>
        <v>○</v>
      </c>
      <c r="CC24" s="320" t="str">
        <f t="shared" si="8"/>
        <v>○</v>
      </c>
      <c r="CD24" s="320" t="str">
        <f t="shared" si="8"/>
        <v>○</v>
      </c>
      <c r="CE24" s="320" t="str">
        <f t="shared" si="8"/>
        <v>○</v>
      </c>
      <c r="CF24" s="320" t="str">
        <f t="shared" si="8"/>
        <v>○</v>
      </c>
      <c r="CG24" s="320" t="str">
        <f t="shared" si="8"/>
        <v>○</v>
      </c>
      <c r="CH24" s="320" t="str">
        <f t="shared" si="8"/>
        <v>○</v>
      </c>
      <c r="CI24" s="320" t="str">
        <f t="shared" si="8"/>
        <v>○</v>
      </c>
      <c r="CJ24" s="320" t="str">
        <f t="shared" si="8"/>
        <v>○</v>
      </c>
      <c r="CK24" s="320" t="str">
        <f t="shared" ref="CK24:CX24" si="9">CK42</f>
        <v>○</v>
      </c>
      <c r="CL24" s="320" t="str">
        <f t="shared" si="9"/>
        <v>○</v>
      </c>
      <c r="CM24" s="320" t="str">
        <f t="shared" si="9"/>
        <v>○</v>
      </c>
      <c r="CN24" s="320" t="str">
        <f t="shared" si="9"/>
        <v>○</v>
      </c>
      <c r="CO24" s="320" t="str">
        <f t="shared" si="9"/>
        <v>○</v>
      </c>
      <c r="CP24" s="320" t="str">
        <f t="shared" si="9"/>
        <v>○</v>
      </c>
      <c r="CQ24" s="320" t="str">
        <f t="shared" si="9"/>
        <v>○</v>
      </c>
      <c r="CR24" s="320" t="str">
        <f t="shared" si="9"/>
        <v>○</v>
      </c>
      <c r="CS24" s="320" t="str">
        <f t="shared" si="9"/>
        <v>○</v>
      </c>
      <c r="CT24" s="320" t="str">
        <f t="shared" si="9"/>
        <v>○</v>
      </c>
      <c r="CU24" s="320" t="str">
        <f t="shared" si="9"/>
        <v>○</v>
      </c>
      <c r="CV24" s="320" t="str">
        <f t="shared" si="9"/>
        <v>○</v>
      </c>
      <c r="CW24" s="320" t="str">
        <f t="shared" si="9"/>
        <v>○</v>
      </c>
      <c r="CX24" s="320" t="str">
        <f t="shared" si="9"/>
        <v>○</v>
      </c>
      <c r="CY24" s="320" t="str">
        <f t="shared" si="7"/>
        <v>○</v>
      </c>
      <c r="DG24" t="s">
        <v>1456</v>
      </c>
    </row>
    <row r="25" spans="2:111" ht="30.75" customHeight="1">
      <c r="B25" s="1281"/>
      <c r="C25" s="1282"/>
      <c r="D25" s="370" t="str">
        <f>IF(AND(D24="×",D41=6),"⑤FIT対象/非対象は選択しないでください。",IF(D24="×","必須項目が抜けています。","OK"))</f>
        <v>OK</v>
      </c>
      <c r="E25" s="370" t="str">
        <f t="shared" ref="E25:CY25" si="10">IF(E24="×","必須項目が抜けています。","OK")</f>
        <v>OK</v>
      </c>
      <c r="F25" s="370" t="str">
        <f t="shared" si="10"/>
        <v>OK</v>
      </c>
      <c r="G25" s="370" t="str">
        <f t="shared" si="10"/>
        <v>OK</v>
      </c>
      <c r="H25" s="370" t="str">
        <f t="shared" si="10"/>
        <v>OK</v>
      </c>
      <c r="I25" s="370" t="str">
        <f t="shared" si="10"/>
        <v>OK</v>
      </c>
      <c r="J25" s="370" t="str">
        <f t="shared" si="10"/>
        <v>OK</v>
      </c>
      <c r="K25" s="370" t="str">
        <f t="shared" si="10"/>
        <v>OK</v>
      </c>
      <c r="L25" s="370" t="str">
        <f t="shared" si="10"/>
        <v>OK</v>
      </c>
      <c r="M25" s="370" t="str">
        <f t="shared" si="10"/>
        <v>OK</v>
      </c>
      <c r="N25" s="370" t="str">
        <f t="shared" si="10"/>
        <v>OK</v>
      </c>
      <c r="O25" s="370" t="str">
        <f t="shared" si="10"/>
        <v>OK</v>
      </c>
      <c r="P25" s="370" t="str">
        <f t="shared" si="10"/>
        <v>OK</v>
      </c>
      <c r="Q25" s="370" t="str">
        <f t="shared" si="10"/>
        <v>OK</v>
      </c>
      <c r="R25" s="370" t="str">
        <f t="shared" si="10"/>
        <v>OK</v>
      </c>
      <c r="S25" s="370" t="str">
        <f t="shared" si="10"/>
        <v>OK</v>
      </c>
      <c r="T25" s="370" t="str">
        <f t="shared" si="10"/>
        <v>OK</v>
      </c>
      <c r="U25" s="370" t="str">
        <f t="shared" si="10"/>
        <v>OK</v>
      </c>
      <c r="V25" s="370" t="str">
        <f t="shared" si="10"/>
        <v>OK</v>
      </c>
      <c r="W25" s="370" t="str">
        <f t="shared" si="10"/>
        <v>OK</v>
      </c>
      <c r="X25" s="370" t="str">
        <f t="shared" si="10"/>
        <v>OK</v>
      </c>
      <c r="Y25" s="370" t="str">
        <f t="shared" si="10"/>
        <v>OK</v>
      </c>
      <c r="Z25" s="370" t="str">
        <f t="shared" si="10"/>
        <v>OK</v>
      </c>
      <c r="AA25" s="370" t="str">
        <f t="shared" si="10"/>
        <v>OK</v>
      </c>
      <c r="AB25" s="370" t="str">
        <f t="shared" si="10"/>
        <v>OK</v>
      </c>
      <c r="AC25" s="370" t="str">
        <f t="shared" si="10"/>
        <v>OK</v>
      </c>
      <c r="AD25" s="370" t="str">
        <f t="shared" si="10"/>
        <v>OK</v>
      </c>
      <c r="AE25" s="370" t="str">
        <f t="shared" si="10"/>
        <v>OK</v>
      </c>
      <c r="AF25" s="370" t="str">
        <f t="shared" si="10"/>
        <v>OK</v>
      </c>
      <c r="AG25" s="370" t="str">
        <f t="shared" si="10"/>
        <v>OK</v>
      </c>
      <c r="AH25" s="370" t="str">
        <f t="shared" si="10"/>
        <v>OK</v>
      </c>
      <c r="AI25" s="370" t="str">
        <f t="shared" si="10"/>
        <v>OK</v>
      </c>
      <c r="AJ25" s="370" t="str">
        <f t="shared" si="10"/>
        <v>OK</v>
      </c>
      <c r="AK25" s="370" t="str">
        <f t="shared" si="10"/>
        <v>OK</v>
      </c>
      <c r="AL25" s="370" t="str">
        <f t="shared" si="10"/>
        <v>OK</v>
      </c>
      <c r="AM25" s="370" t="str">
        <f t="shared" si="10"/>
        <v>OK</v>
      </c>
      <c r="AN25" s="370" t="str">
        <f t="shared" si="10"/>
        <v>OK</v>
      </c>
      <c r="AO25" s="370" t="str">
        <f t="shared" si="10"/>
        <v>OK</v>
      </c>
      <c r="AP25" s="370" t="str">
        <f t="shared" si="10"/>
        <v>OK</v>
      </c>
      <c r="AQ25" s="370" t="str">
        <f t="shared" si="10"/>
        <v>OK</v>
      </c>
      <c r="AR25" s="370" t="str">
        <f t="shared" si="10"/>
        <v>OK</v>
      </c>
      <c r="AS25" s="370" t="str">
        <f t="shared" si="10"/>
        <v>OK</v>
      </c>
      <c r="AT25" s="370" t="str">
        <f t="shared" si="10"/>
        <v>OK</v>
      </c>
      <c r="AU25" s="370" t="str">
        <f t="shared" si="10"/>
        <v>OK</v>
      </c>
      <c r="AV25" s="370" t="str">
        <f t="shared" si="10"/>
        <v>OK</v>
      </c>
      <c r="AW25" s="370" t="str">
        <f t="shared" si="10"/>
        <v>OK</v>
      </c>
      <c r="AX25" s="370" t="str">
        <f t="shared" si="10"/>
        <v>OK</v>
      </c>
      <c r="AY25" s="370" t="str">
        <f t="shared" si="10"/>
        <v>OK</v>
      </c>
      <c r="AZ25" s="370" t="str">
        <f t="shared" si="10"/>
        <v>OK</v>
      </c>
      <c r="BA25" s="370" t="str">
        <f t="shared" ref="BA25:CJ25" si="11">IF(BA24="×","必須項目が抜けています。","OK")</f>
        <v>OK</v>
      </c>
      <c r="BB25" s="370" t="str">
        <f t="shared" si="11"/>
        <v>OK</v>
      </c>
      <c r="BC25" s="370" t="str">
        <f t="shared" si="11"/>
        <v>OK</v>
      </c>
      <c r="BD25" s="370" t="str">
        <f t="shared" si="11"/>
        <v>OK</v>
      </c>
      <c r="BE25" s="370" t="str">
        <f t="shared" si="11"/>
        <v>OK</v>
      </c>
      <c r="BF25" s="370" t="str">
        <f t="shared" si="11"/>
        <v>OK</v>
      </c>
      <c r="BG25" s="370" t="str">
        <f t="shared" si="11"/>
        <v>OK</v>
      </c>
      <c r="BH25" s="370" t="str">
        <f t="shared" si="11"/>
        <v>OK</v>
      </c>
      <c r="BI25" s="370" t="str">
        <f t="shared" si="11"/>
        <v>OK</v>
      </c>
      <c r="BJ25" s="370" t="str">
        <f t="shared" si="11"/>
        <v>OK</v>
      </c>
      <c r="BK25" s="370" t="str">
        <f t="shared" si="11"/>
        <v>OK</v>
      </c>
      <c r="BL25" s="370" t="str">
        <f t="shared" si="11"/>
        <v>OK</v>
      </c>
      <c r="BM25" s="370" t="str">
        <f t="shared" si="11"/>
        <v>OK</v>
      </c>
      <c r="BN25" s="370" t="str">
        <f t="shared" si="11"/>
        <v>OK</v>
      </c>
      <c r="BO25" s="370" t="str">
        <f t="shared" si="11"/>
        <v>OK</v>
      </c>
      <c r="BP25" s="370" t="str">
        <f t="shared" si="11"/>
        <v>OK</v>
      </c>
      <c r="BQ25" s="370" t="str">
        <f t="shared" si="11"/>
        <v>OK</v>
      </c>
      <c r="BR25" s="370" t="str">
        <f t="shared" si="11"/>
        <v>OK</v>
      </c>
      <c r="BS25" s="370" t="str">
        <f t="shared" si="11"/>
        <v>OK</v>
      </c>
      <c r="BT25" s="370" t="str">
        <f t="shared" si="11"/>
        <v>OK</v>
      </c>
      <c r="BU25" s="370" t="str">
        <f t="shared" si="11"/>
        <v>OK</v>
      </c>
      <c r="BV25" s="370" t="str">
        <f t="shared" si="11"/>
        <v>OK</v>
      </c>
      <c r="BW25" s="370" t="str">
        <f t="shared" si="11"/>
        <v>OK</v>
      </c>
      <c r="BX25" s="370" t="str">
        <f t="shared" si="11"/>
        <v>OK</v>
      </c>
      <c r="BY25" s="370" t="str">
        <f t="shared" si="11"/>
        <v>OK</v>
      </c>
      <c r="BZ25" s="370" t="str">
        <f t="shared" si="11"/>
        <v>OK</v>
      </c>
      <c r="CA25" s="370" t="str">
        <f t="shared" si="11"/>
        <v>OK</v>
      </c>
      <c r="CB25" s="370" t="str">
        <f t="shared" si="11"/>
        <v>OK</v>
      </c>
      <c r="CC25" s="370" t="str">
        <f t="shared" si="11"/>
        <v>OK</v>
      </c>
      <c r="CD25" s="370" t="str">
        <f t="shared" si="11"/>
        <v>OK</v>
      </c>
      <c r="CE25" s="370" t="str">
        <f t="shared" si="11"/>
        <v>OK</v>
      </c>
      <c r="CF25" s="370" t="str">
        <f t="shared" si="11"/>
        <v>OK</v>
      </c>
      <c r="CG25" s="370" t="str">
        <f t="shared" si="11"/>
        <v>OK</v>
      </c>
      <c r="CH25" s="370" t="str">
        <f t="shared" si="11"/>
        <v>OK</v>
      </c>
      <c r="CI25" s="370" t="str">
        <f t="shared" si="11"/>
        <v>OK</v>
      </c>
      <c r="CJ25" s="370" t="str">
        <f t="shared" si="11"/>
        <v>OK</v>
      </c>
      <c r="CK25" s="370" t="str">
        <f t="shared" ref="CK25:CX25" si="12">IF(CK24="×","必須項目が抜けています。","OK")</f>
        <v>OK</v>
      </c>
      <c r="CL25" s="370" t="str">
        <f t="shared" si="12"/>
        <v>OK</v>
      </c>
      <c r="CM25" s="370" t="str">
        <f t="shared" si="12"/>
        <v>OK</v>
      </c>
      <c r="CN25" s="370" t="str">
        <f t="shared" si="12"/>
        <v>OK</v>
      </c>
      <c r="CO25" s="370" t="str">
        <f t="shared" si="12"/>
        <v>OK</v>
      </c>
      <c r="CP25" s="370" t="str">
        <f t="shared" si="12"/>
        <v>OK</v>
      </c>
      <c r="CQ25" s="370" t="str">
        <f t="shared" si="12"/>
        <v>OK</v>
      </c>
      <c r="CR25" s="370" t="str">
        <f t="shared" si="12"/>
        <v>OK</v>
      </c>
      <c r="CS25" s="370" t="str">
        <f t="shared" si="12"/>
        <v>OK</v>
      </c>
      <c r="CT25" s="370" t="str">
        <f t="shared" si="12"/>
        <v>OK</v>
      </c>
      <c r="CU25" s="370" t="str">
        <f t="shared" si="12"/>
        <v>OK</v>
      </c>
      <c r="CV25" s="370" t="str">
        <f t="shared" si="12"/>
        <v>OK</v>
      </c>
      <c r="CW25" s="370" t="str">
        <f t="shared" si="12"/>
        <v>OK</v>
      </c>
      <c r="CX25" s="370" t="str">
        <f t="shared" si="12"/>
        <v>OK</v>
      </c>
      <c r="CY25" s="370" t="str">
        <f t="shared" si="10"/>
        <v>OK</v>
      </c>
      <c r="DG25" t="s">
        <v>1576</v>
      </c>
    </row>
    <row r="27" spans="2:111" outlineLevel="1">
      <c r="B27" t="s">
        <v>1426</v>
      </c>
    </row>
    <row r="28" spans="2:111" outlineLevel="1">
      <c r="B28" s="373" t="s">
        <v>1427</v>
      </c>
      <c r="C28" s="374" t="s">
        <v>278</v>
      </c>
      <c r="D28" s="375" t="str">
        <f>IF(D22="1.FIT対象電源",D7,"")</f>
        <v/>
      </c>
      <c r="E28" s="375" t="str">
        <f t="shared" ref="E28:CY28" si="13">IF(E22="1.FIT対象電源",E7,"")</f>
        <v/>
      </c>
      <c r="F28" s="375" t="str">
        <f t="shared" si="13"/>
        <v/>
      </c>
      <c r="G28" s="375" t="str">
        <f t="shared" si="13"/>
        <v/>
      </c>
      <c r="H28" s="375" t="str">
        <f t="shared" si="13"/>
        <v/>
      </c>
      <c r="I28" s="375" t="str">
        <f t="shared" si="13"/>
        <v/>
      </c>
      <c r="J28" s="375" t="str">
        <f t="shared" si="13"/>
        <v/>
      </c>
      <c r="K28" s="375" t="str">
        <f t="shared" si="13"/>
        <v/>
      </c>
      <c r="L28" s="375" t="str">
        <f t="shared" si="13"/>
        <v/>
      </c>
      <c r="M28" s="375" t="str">
        <f t="shared" si="13"/>
        <v/>
      </c>
      <c r="N28" s="375" t="str">
        <f t="shared" si="13"/>
        <v/>
      </c>
      <c r="O28" s="375" t="str">
        <f t="shared" si="13"/>
        <v/>
      </c>
      <c r="P28" s="375" t="str">
        <f t="shared" si="13"/>
        <v/>
      </c>
      <c r="Q28" s="375" t="str">
        <f t="shared" si="13"/>
        <v/>
      </c>
      <c r="R28" s="375" t="str">
        <f t="shared" si="13"/>
        <v/>
      </c>
      <c r="S28" s="375" t="str">
        <f t="shared" si="13"/>
        <v/>
      </c>
      <c r="T28" s="375" t="str">
        <f t="shared" si="13"/>
        <v/>
      </c>
      <c r="U28" s="375" t="str">
        <f t="shared" si="13"/>
        <v/>
      </c>
      <c r="V28" s="375" t="str">
        <f t="shared" si="13"/>
        <v/>
      </c>
      <c r="W28" s="375" t="str">
        <f t="shared" si="13"/>
        <v/>
      </c>
      <c r="X28" s="375" t="str">
        <f t="shared" si="13"/>
        <v/>
      </c>
      <c r="Y28" s="375" t="str">
        <f t="shared" si="13"/>
        <v/>
      </c>
      <c r="Z28" s="375" t="str">
        <f t="shared" si="13"/>
        <v/>
      </c>
      <c r="AA28" s="375" t="str">
        <f t="shared" si="13"/>
        <v/>
      </c>
      <c r="AB28" s="375" t="str">
        <f t="shared" si="13"/>
        <v/>
      </c>
      <c r="AC28" s="375" t="str">
        <f t="shared" si="13"/>
        <v/>
      </c>
      <c r="AD28" s="375" t="str">
        <f t="shared" si="13"/>
        <v/>
      </c>
      <c r="AE28" s="375" t="str">
        <f t="shared" si="13"/>
        <v/>
      </c>
      <c r="AF28" s="375" t="str">
        <f t="shared" si="13"/>
        <v/>
      </c>
      <c r="AG28" s="375" t="str">
        <f t="shared" si="13"/>
        <v/>
      </c>
      <c r="AH28" s="375" t="str">
        <f t="shared" si="13"/>
        <v/>
      </c>
      <c r="AI28" s="375" t="str">
        <f t="shared" si="13"/>
        <v/>
      </c>
      <c r="AJ28" s="375" t="str">
        <f t="shared" si="13"/>
        <v/>
      </c>
      <c r="AK28" s="375" t="str">
        <f t="shared" si="13"/>
        <v/>
      </c>
      <c r="AL28" s="375" t="str">
        <f t="shared" si="13"/>
        <v/>
      </c>
      <c r="AM28" s="375" t="str">
        <f t="shared" si="13"/>
        <v/>
      </c>
      <c r="AN28" s="375" t="str">
        <f t="shared" si="13"/>
        <v/>
      </c>
      <c r="AO28" s="375" t="str">
        <f t="shared" si="13"/>
        <v/>
      </c>
      <c r="AP28" s="375" t="str">
        <f t="shared" si="13"/>
        <v/>
      </c>
      <c r="AQ28" s="375" t="str">
        <f t="shared" si="13"/>
        <v/>
      </c>
      <c r="AR28" s="375" t="str">
        <f t="shared" si="13"/>
        <v/>
      </c>
      <c r="AS28" s="375" t="str">
        <f t="shared" si="13"/>
        <v/>
      </c>
      <c r="AT28" s="375" t="str">
        <f t="shared" si="13"/>
        <v/>
      </c>
      <c r="AU28" s="375" t="str">
        <f t="shared" si="13"/>
        <v/>
      </c>
      <c r="AV28" s="375" t="str">
        <f t="shared" si="13"/>
        <v/>
      </c>
      <c r="AW28" s="375" t="str">
        <f t="shared" si="13"/>
        <v/>
      </c>
      <c r="AX28" s="375" t="str">
        <f t="shared" si="13"/>
        <v/>
      </c>
      <c r="AY28" s="375" t="str">
        <f t="shared" si="13"/>
        <v/>
      </c>
      <c r="AZ28" s="375" t="str">
        <f t="shared" si="13"/>
        <v/>
      </c>
      <c r="BA28" s="375" t="str">
        <f t="shared" ref="BA28:CJ28" si="14">IF(BA22="1.FIT対象電源",BA7,"")</f>
        <v/>
      </c>
      <c r="BB28" s="375" t="str">
        <f t="shared" si="14"/>
        <v/>
      </c>
      <c r="BC28" s="375" t="str">
        <f t="shared" si="14"/>
        <v/>
      </c>
      <c r="BD28" s="375" t="str">
        <f t="shared" si="14"/>
        <v/>
      </c>
      <c r="BE28" s="375" t="str">
        <f t="shared" si="14"/>
        <v/>
      </c>
      <c r="BF28" s="375" t="str">
        <f t="shared" si="14"/>
        <v/>
      </c>
      <c r="BG28" s="375" t="str">
        <f t="shared" si="14"/>
        <v/>
      </c>
      <c r="BH28" s="375" t="str">
        <f t="shared" si="14"/>
        <v/>
      </c>
      <c r="BI28" s="375" t="str">
        <f t="shared" si="14"/>
        <v/>
      </c>
      <c r="BJ28" s="375" t="str">
        <f t="shared" si="14"/>
        <v/>
      </c>
      <c r="BK28" s="375" t="str">
        <f t="shared" si="14"/>
        <v/>
      </c>
      <c r="BL28" s="375" t="str">
        <f t="shared" si="14"/>
        <v/>
      </c>
      <c r="BM28" s="375" t="str">
        <f t="shared" si="14"/>
        <v/>
      </c>
      <c r="BN28" s="375" t="str">
        <f t="shared" si="14"/>
        <v/>
      </c>
      <c r="BO28" s="375" t="str">
        <f t="shared" si="14"/>
        <v/>
      </c>
      <c r="BP28" s="375" t="str">
        <f t="shared" si="14"/>
        <v/>
      </c>
      <c r="BQ28" s="375" t="str">
        <f t="shared" si="14"/>
        <v/>
      </c>
      <c r="BR28" s="375" t="str">
        <f t="shared" si="14"/>
        <v/>
      </c>
      <c r="BS28" s="375" t="str">
        <f t="shared" si="14"/>
        <v/>
      </c>
      <c r="BT28" s="375" t="str">
        <f t="shared" si="14"/>
        <v/>
      </c>
      <c r="BU28" s="375" t="str">
        <f t="shared" si="14"/>
        <v/>
      </c>
      <c r="BV28" s="375" t="str">
        <f t="shared" si="14"/>
        <v/>
      </c>
      <c r="BW28" s="375" t="str">
        <f t="shared" si="14"/>
        <v/>
      </c>
      <c r="BX28" s="375" t="str">
        <f t="shared" si="14"/>
        <v/>
      </c>
      <c r="BY28" s="375" t="str">
        <f t="shared" si="14"/>
        <v/>
      </c>
      <c r="BZ28" s="375" t="str">
        <f t="shared" si="14"/>
        <v/>
      </c>
      <c r="CA28" s="375" t="str">
        <f t="shared" si="14"/>
        <v/>
      </c>
      <c r="CB28" s="375" t="str">
        <f t="shared" si="14"/>
        <v/>
      </c>
      <c r="CC28" s="375" t="str">
        <f t="shared" si="14"/>
        <v/>
      </c>
      <c r="CD28" s="375" t="str">
        <f t="shared" si="14"/>
        <v/>
      </c>
      <c r="CE28" s="375" t="str">
        <f t="shared" si="14"/>
        <v/>
      </c>
      <c r="CF28" s="375" t="str">
        <f t="shared" si="14"/>
        <v/>
      </c>
      <c r="CG28" s="375" t="str">
        <f t="shared" si="14"/>
        <v/>
      </c>
      <c r="CH28" s="375" t="str">
        <f t="shared" si="14"/>
        <v/>
      </c>
      <c r="CI28" s="375" t="str">
        <f t="shared" si="14"/>
        <v/>
      </c>
      <c r="CJ28" s="375" t="str">
        <f t="shared" si="14"/>
        <v/>
      </c>
      <c r="CK28" s="375" t="str">
        <f t="shared" ref="CK28:CX28" si="15">IF(CK22="1.FIT対象電源",CK7,"")</f>
        <v/>
      </c>
      <c r="CL28" s="375" t="str">
        <f t="shared" si="15"/>
        <v/>
      </c>
      <c r="CM28" s="375" t="str">
        <f t="shared" si="15"/>
        <v/>
      </c>
      <c r="CN28" s="375" t="str">
        <f t="shared" si="15"/>
        <v/>
      </c>
      <c r="CO28" s="375" t="str">
        <f t="shared" si="15"/>
        <v/>
      </c>
      <c r="CP28" s="375" t="str">
        <f t="shared" si="15"/>
        <v/>
      </c>
      <c r="CQ28" s="375" t="str">
        <f t="shared" si="15"/>
        <v/>
      </c>
      <c r="CR28" s="375" t="str">
        <f t="shared" si="15"/>
        <v/>
      </c>
      <c r="CS28" s="375" t="str">
        <f t="shared" si="15"/>
        <v/>
      </c>
      <c r="CT28" s="375" t="str">
        <f t="shared" si="15"/>
        <v/>
      </c>
      <c r="CU28" s="375" t="str">
        <f t="shared" si="15"/>
        <v/>
      </c>
      <c r="CV28" s="375" t="str">
        <f t="shared" si="15"/>
        <v/>
      </c>
      <c r="CW28" s="375" t="str">
        <f t="shared" si="15"/>
        <v/>
      </c>
      <c r="CX28" s="375" t="str">
        <f t="shared" si="15"/>
        <v/>
      </c>
      <c r="CY28" s="375" t="str">
        <f t="shared" si="13"/>
        <v/>
      </c>
    </row>
    <row r="29" spans="2:111" outlineLevel="1">
      <c r="B29" s="382" t="s">
        <v>1428</v>
      </c>
      <c r="C29" s="383" t="s">
        <v>278</v>
      </c>
      <c r="D29" s="384" t="str">
        <f>IF(D20="1.加重平均値",D7,IF(D22="2.FIT非対象電源",D7,""))</f>
        <v/>
      </c>
      <c r="E29" s="384" t="str">
        <f t="shared" ref="E29:CY29" si="16">IF(E20="1.加重平均値",E7,IF(E22="2.FIT非対象電源",E7,""))</f>
        <v/>
      </c>
      <c r="F29" s="384" t="str">
        <f t="shared" si="16"/>
        <v/>
      </c>
      <c r="G29" s="384" t="str">
        <f t="shared" si="16"/>
        <v/>
      </c>
      <c r="H29" s="384" t="str">
        <f t="shared" si="16"/>
        <v/>
      </c>
      <c r="I29" s="384" t="str">
        <f t="shared" si="16"/>
        <v/>
      </c>
      <c r="J29" s="384" t="str">
        <f t="shared" si="16"/>
        <v/>
      </c>
      <c r="K29" s="384" t="str">
        <f t="shared" si="16"/>
        <v/>
      </c>
      <c r="L29" s="384" t="str">
        <f t="shared" si="16"/>
        <v/>
      </c>
      <c r="M29" s="384" t="str">
        <f t="shared" si="16"/>
        <v/>
      </c>
      <c r="N29" s="384" t="str">
        <f t="shared" si="16"/>
        <v/>
      </c>
      <c r="O29" s="384" t="str">
        <f t="shared" si="16"/>
        <v/>
      </c>
      <c r="P29" s="384" t="str">
        <f t="shared" si="16"/>
        <v/>
      </c>
      <c r="Q29" s="384" t="str">
        <f t="shared" si="16"/>
        <v/>
      </c>
      <c r="R29" s="384" t="str">
        <f t="shared" si="16"/>
        <v/>
      </c>
      <c r="S29" s="384" t="str">
        <f t="shared" si="16"/>
        <v/>
      </c>
      <c r="T29" s="384" t="str">
        <f t="shared" si="16"/>
        <v/>
      </c>
      <c r="U29" s="384" t="str">
        <f t="shared" si="16"/>
        <v/>
      </c>
      <c r="V29" s="384" t="str">
        <f t="shared" si="16"/>
        <v/>
      </c>
      <c r="W29" s="384" t="str">
        <f t="shared" si="16"/>
        <v/>
      </c>
      <c r="X29" s="384" t="str">
        <f t="shared" si="16"/>
        <v/>
      </c>
      <c r="Y29" s="384" t="str">
        <f t="shared" si="16"/>
        <v/>
      </c>
      <c r="Z29" s="384" t="str">
        <f t="shared" si="16"/>
        <v/>
      </c>
      <c r="AA29" s="384" t="str">
        <f t="shared" si="16"/>
        <v/>
      </c>
      <c r="AB29" s="384" t="str">
        <f t="shared" si="16"/>
        <v/>
      </c>
      <c r="AC29" s="384" t="str">
        <f t="shared" si="16"/>
        <v/>
      </c>
      <c r="AD29" s="384" t="str">
        <f t="shared" si="16"/>
        <v/>
      </c>
      <c r="AE29" s="384" t="str">
        <f t="shared" si="16"/>
        <v/>
      </c>
      <c r="AF29" s="384" t="str">
        <f t="shared" si="16"/>
        <v/>
      </c>
      <c r="AG29" s="384" t="str">
        <f t="shared" si="16"/>
        <v/>
      </c>
      <c r="AH29" s="384" t="str">
        <f t="shared" si="16"/>
        <v/>
      </c>
      <c r="AI29" s="384" t="str">
        <f t="shared" si="16"/>
        <v/>
      </c>
      <c r="AJ29" s="384" t="str">
        <f t="shared" si="16"/>
        <v/>
      </c>
      <c r="AK29" s="384" t="str">
        <f t="shared" si="16"/>
        <v/>
      </c>
      <c r="AL29" s="384" t="str">
        <f t="shared" si="16"/>
        <v/>
      </c>
      <c r="AM29" s="384" t="str">
        <f t="shared" si="16"/>
        <v/>
      </c>
      <c r="AN29" s="384" t="str">
        <f t="shared" si="16"/>
        <v/>
      </c>
      <c r="AO29" s="384" t="str">
        <f t="shared" si="16"/>
        <v/>
      </c>
      <c r="AP29" s="384" t="str">
        <f t="shared" si="16"/>
        <v/>
      </c>
      <c r="AQ29" s="384" t="str">
        <f t="shared" si="16"/>
        <v/>
      </c>
      <c r="AR29" s="384" t="str">
        <f t="shared" si="16"/>
        <v/>
      </c>
      <c r="AS29" s="384" t="str">
        <f t="shared" si="16"/>
        <v/>
      </c>
      <c r="AT29" s="384" t="str">
        <f t="shared" si="16"/>
        <v/>
      </c>
      <c r="AU29" s="384" t="str">
        <f t="shared" si="16"/>
        <v/>
      </c>
      <c r="AV29" s="384" t="str">
        <f t="shared" si="16"/>
        <v/>
      </c>
      <c r="AW29" s="384" t="str">
        <f t="shared" si="16"/>
        <v/>
      </c>
      <c r="AX29" s="384" t="str">
        <f t="shared" si="16"/>
        <v/>
      </c>
      <c r="AY29" s="384" t="str">
        <f t="shared" si="16"/>
        <v/>
      </c>
      <c r="AZ29" s="384" t="str">
        <f t="shared" si="16"/>
        <v/>
      </c>
      <c r="BA29" s="384" t="str">
        <f t="shared" ref="BA29:CJ29" si="17">IF(BA20="1.加重平均値",BA7,IF(BA22="2.FIT非対象電源",BA7,""))</f>
        <v/>
      </c>
      <c r="BB29" s="384" t="str">
        <f t="shared" si="17"/>
        <v/>
      </c>
      <c r="BC29" s="384" t="str">
        <f t="shared" si="17"/>
        <v/>
      </c>
      <c r="BD29" s="384" t="str">
        <f t="shared" si="17"/>
        <v/>
      </c>
      <c r="BE29" s="384" t="str">
        <f t="shared" si="17"/>
        <v/>
      </c>
      <c r="BF29" s="384" t="str">
        <f t="shared" si="17"/>
        <v/>
      </c>
      <c r="BG29" s="384" t="str">
        <f t="shared" si="17"/>
        <v/>
      </c>
      <c r="BH29" s="384" t="str">
        <f t="shared" si="17"/>
        <v/>
      </c>
      <c r="BI29" s="384" t="str">
        <f t="shared" si="17"/>
        <v/>
      </c>
      <c r="BJ29" s="384" t="str">
        <f t="shared" si="17"/>
        <v/>
      </c>
      <c r="BK29" s="384" t="str">
        <f t="shared" si="17"/>
        <v/>
      </c>
      <c r="BL29" s="384" t="str">
        <f t="shared" si="17"/>
        <v/>
      </c>
      <c r="BM29" s="384" t="str">
        <f t="shared" si="17"/>
        <v/>
      </c>
      <c r="BN29" s="384" t="str">
        <f t="shared" si="17"/>
        <v/>
      </c>
      <c r="BO29" s="384" t="str">
        <f t="shared" si="17"/>
        <v/>
      </c>
      <c r="BP29" s="384" t="str">
        <f t="shared" si="17"/>
        <v/>
      </c>
      <c r="BQ29" s="384" t="str">
        <f t="shared" si="17"/>
        <v/>
      </c>
      <c r="BR29" s="384" t="str">
        <f t="shared" si="17"/>
        <v/>
      </c>
      <c r="BS29" s="384" t="str">
        <f t="shared" si="17"/>
        <v/>
      </c>
      <c r="BT29" s="384" t="str">
        <f t="shared" si="17"/>
        <v/>
      </c>
      <c r="BU29" s="384" t="str">
        <f t="shared" si="17"/>
        <v/>
      </c>
      <c r="BV29" s="384" t="str">
        <f t="shared" si="17"/>
        <v/>
      </c>
      <c r="BW29" s="384" t="str">
        <f t="shared" si="17"/>
        <v/>
      </c>
      <c r="BX29" s="384" t="str">
        <f t="shared" si="17"/>
        <v/>
      </c>
      <c r="BY29" s="384" t="str">
        <f t="shared" si="17"/>
        <v/>
      </c>
      <c r="BZ29" s="384" t="str">
        <f t="shared" si="17"/>
        <v/>
      </c>
      <c r="CA29" s="384" t="str">
        <f t="shared" si="17"/>
        <v/>
      </c>
      <c r="CB29" s="384" t="str">
        <f t="shared" si="17"/>
        <v/>
      </c>
      <c r="CC29" s="384" t="str">
        <f t="shared" si="17"/>
        <v/>
      </c>
      <c r="CD29" s="384" t="str">
        <f t="shared" si="17"/>
        <v/>
      </c>
      <c r="CE29" s="384" t="str">
        <f t="shared" si="17"/>
        <v/>
      </c>
      <c r="CF29" s="384" t="str">
        <f t="shared" si="17"/>
        <v/>
      </c>
      <c r="CG29" s="384" t="str">
        <f t="shared" si="17"/>
        <v/>
      </c>
      <c r="CH29" s="384" t="str">
        <f t="shared" si="17"/>
        <v/>
      </c>
      <c r="CI29" s="384" t="str">
        <f t="shared" si="17"/>
        <v/>
      </c>
      <c r="CJ29" s="384" t="str">
        <f t="shared" si="17"/>
        <v/>
      </c>
      <c r="CK29" s="384" t="str">
        <f t="shared" ref="CK29:CX29" si="18">IF(CK20="1.加重平均値",CK7,IF(CK22="2.FIT非対象電源",CK7,""))</f>
        <v/>
      </c>
      <c r="CL29" s="384" t="str">
        <f t="shared" si="18"/>
        <v/>
      </c>
      <c r="CM29" s="384" t="str">
        <f t="shared" si="18"/>
        <v/>
      </c>
      <c r="CN29" s="384" t="str">
        <f t="shared" si="18"/>
        <v/>
      </c>
      <c r="CO29" s="384" t="str">
        <f t="shared" si="18"/>
        <v/>
      </c>
      <c r="CP29" s="384" t="str">
        <f t="shared" si="18"/>
        <v/>
      </c>
      <c r="CQ29" s="384" t="str">
        <f t="shared" si="18"/>
        <v/>
      </c>
      <c r="CR29" s="384" t="str">
        <f t="shared" si="18"/>
        <v/>
      </c>
      <c r="CS29" s="384" t="str">
        <f t="shared" si="18"/>
        <v/>
      </c>
      <c r="CT29" s="384" t="str">
        <f t="shared" si="18"/>
        <v/>
      </c>
      <c r="CU29" s="384" t="str">
        <f t="shared" si="18"/>
        <v/>
      </c>
      <c r="CV29" s="384" t="str">
        <f t="shared" si="18"/>
        <v/>
      </c>
      <c r="CW29" s="384" t="str">
        <f t="shared" si="18"/>
        <v/>
      </c>
      <c r="CX29" s="384" t="str">
        <f t="shared" si="18"/>
        <v/>
      </c>
      <c r="CY29" s="384" t="str">
        <f t="shared" si="16"/>
        <v/>
      </c>
    </row>
    <row r="30" spans="2:111" outlineLevel="1">
      <c r="B30" s="559"/>
      <c r="C30" s="387"/>
      <c r="D30" s="388"/>
      <c r="E30" s="388"/>
      <c r="F30" s="388"/>
      <c r="G30" s="388"/>
      <c r="H30" s="388"/>
      <c r="I30" s="388"/>
      <c r="J30" s="388"/>
      <c r="K30" s="388"/>
      <c r="L30" s="388"/>
      <c r="M30" s="388"/>
      <c r="N30" s="388"/>
      <c r="O30" s="388"/>
      <c r="P30" s="388"/>
      <c r="Q30" s="388"/>
      <c r="R30" s="388"/>
      <c r="S30" s="388"/>
      <c r="T30" s="388"/>
      <c r="U30" s="388"/>
      <c r="V30" s="388"/>
      <c r="W30" s="388"/>
      <c r="X30" s="388"/>
      <c r="Y30" s="388"/>
      <c r="Z30" s="388"/>
      <c r="AA30" s="388"/>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c r="BD30" s="388"/>
      <c r="BE30" s="388"/>
      <c r="BF30" s="388"/>
      <c r="BG30" s="388"/>
      <c r="BH30" s="388"/>
      <c r="BI30" s="388"/>
      <c r="BJ30" s="388"/>
      <c r="BK30" s="388"/>
      <c r="BL30" s="388"/>
      <c r="BM30" s="388"/>
      <c r="BN30" s="388"/>
      <c r="BO30" s="388"/>
      <c r="BP30" s="388"/>
      <c r="BQ30" s="388"/>
      <c r="BR30" s="388"/>
      <c r="BS30" s="388"/>
      <c r="BT30" s="388"/>
      <c r="BU30" s="388"/>
      <c r="BV30" s="388"/>
      <c r="BW30" s="388"/>
      <c r="BX30" s="388"/>
      <c r="BY30" s="388"/>
      <c r="BZ30" s="388"/>
      <c r="CA30" s="388"/>
      <c r="CB30" s="388"/>
      <c r="CC30" s="388"/>
      <c r="CD30" s="388"/>
      <c r="CE30" s="388"/>
      <c r="CF30" s="388"/>
      <c r="CG30" s="388"/>
      <c r="CH30" s="388"/>
      <c r="CI30" s="388"/>
      <c r="CJ30" s="388"/>
      <c r="CK30" s="388"/>
      <c r="CL30" s="388"/>
      <c r="CM30" s="388"/>
      <c r="CN30" s="388"/>
      <c r="CO30" s="388"/>
      <c r="CP30" s="388"/>
      <c r="CQ30" s="388"/>
      <c r="CR30" s="388"/>
      <c r="CS30" s="388"/>
      <c r="CT30" s="388"/>
      <c r="CU30" s="388"/>
      <c r="CV30" s="388"/>
      <c r="CW30" s="388"/>
      <c r="CX30" s="388"/>
      <c r="CY30" s="388"/>
    </row>
    <row r="31" spans="2:111" outlineLevel="1">
      <c r="B31" s="364" t="s">
        <v>1429</v>
      </c>
      <c r="C31" s="365" t="s">
        <v>278</v>
      </c>
      <c r="D31" s="389">
        <f>SUM(D28:D29)</f>
        <v>0</v>
      </c>
      <c r="E31" s="389">
        <f t="shared" ref="E31:CY31" si="19">SUM(E28:E29)</f>
        <v>0</v>
      </c>
      <c r="F31" s="389">
        <f t="shared" si="19"/>
        <v>0</v>
      </c>
      <c r="G31" s="389">
        <f t="shared" si="19"/>
        <v>0</v>
      </c>
      <c r="H31" s="389">
        <f t="shared" si="19"/>
        <v>0</v>
      </c>
      <c r="I31" s="389">
        <f t="shared" si="19"/>
        <v>0</v>
      </c>
      <c r="J31" s="389">
        <f t="shared" si="19"/>
        <v>0</v>
      </c>
      <c r="K31" s="389">
        <f t="shared" si="19"/>
        <v>0</v>
      </c>
      <c r="L31" s="389">
        <f t="shared" si="19"/>
        <v>0</v>
      </c>
      <c r="M31" s="389">
        <f t="shared" si="19"/>
        <v>0</v>
      </c>
      <c r="N31" s="389">
        <f t="shared" si="19"/>
        <v>0</v>
      </c>
      <c r="O31" s="389">
        <f t="shared" si="19"/>
        <v>0</v>
      </c>
      <c r="P31" s="389">
        <f t="shared" si="19"/>
        <v>0</v>
      </c>
      <c r="Q31" s="389">
        <f t="shared" si="19"/>
        <v>0</v>
      </c>
      <c r="R31" s="389">
        <f t="shared" si="19"/>
        <v>0</v>
      </c>
      <c r="S31" s="389">
        <f t="shared" si="19"/>
        <v>0</v>
      </c>
      <c r="T31" s="389">
        <f t="shared" si="19"/>
        <v>0</v>
      </c>
      <c r="U31" s="389">
        <f t="shared" si="19"/>
        <v>0</v>
      </c>
      <c r="V31" s="389">
        <f t="shared" si="19"/>
        <v>0</v>
      </c>
      <c r="W31" s="389">
        <f t="shared" si="19"/>
        <v>0</v>
      </c>
      <c r="X31" s="389">
        <f t="shared" si="19"/>
        <v>0</v>
      </c>
      <c r="Y31" s="389">
        <f t="shared" si="19"/>
        <v>0</v>
      </c>
      <c r="Z31" s="389">
        <f t="shared" si="19"/>
        <v>0</v>
      </c>
      <c r="AA31" s="389">
        <f t="shared" si="19"/>
        <v>0</v>
      </c>
      <c r="AB31" s="389">
        <f t="shared" si="19"/>
        <v>0</v>
      </c>
      <c r="AC31" s="389">
        <f t="shared" si="19"/>
        <v>0</v>
      </c>
      <c r="AD31" s="389">
        <f t="shared" si="19"/>
        <v>0</v>
      </c>
      <c r="AE31" s="389">
        <f t="shared" si="19"/>
        <v>0</v>
      </c>
      <c r="AF31" s="389">
        <f t="shared" si="19"/>
        <v>0</v>
      </c>
      <c r="AG31" s="389">
        <f t="shared" si="19"/>
        <v>0</v>
      </c>
      <c r="AH31" s="389">
        <f t="shared" si="19"/>
        <v>0</v>
      </c>
      <c r="AI31" s="389">
        <f t="shared" si="19"/>
        <v>0</v>
      </c>
      <c r="AJ31" s="389">
        <f t="shared" si="19"/>
        <v>0</v>
      </c>
      <c r="AK31" s="389">
        <f t="shared" si="19"/>
        <v>0</v>
      </c>
      <c r="AL31" s="389">
        <f t="shared" si="19"/>
        <v>0</v>
      </c>
      <c r="AM31" s="389">
        <f t="shared" si="19"/>
        <v>0</v>
      </c>
      <c r="AN31" s="389">
        <f t="shared" si="19"/>
        <v>0</v>
      </c>
      <c r="AO31" s="389">
        <f t="shared" si="19"/>
        <v>0</v>
      </c>
      <c r="AP31" s="389">
        <f t="shared" si="19"/>
        <v>0</v>
      </c>
      <c r="AQ31" s="389">
        <f t="shared" si="19"/>
        <v>0</v>
      </c>
      <c r="AR31" s="389">
        <f t="shared" si="19"/>
        <v>0</v>
      </c>
      <c r="AS31" s="389">
        <f t="shared" si="19"/>
        <v>0</v>
      </c>
      <c r="AT31" s="389">
        <f t="shared" si="19"/>
        <v>0</v>
      </c>
      <c r="AU31" s="389">
        <f t="shared" si="19"/>
        <v>0</v>
      </c>
      <c r="AV31" s="389">
        <f t="shared" si="19"/>
        <v>0</v>
      </c>
      <c r="AW31" s="389">
        <f t="shared" si="19"/>
        <v>0</v>
      </c>
      <c r="AX31" s="389">
        <f t="shared" si="19"/>
        <v>0</v>
      </c>
      <c r="AY31" s="389">
        <f t="shared" si="19"/>
        <v>0</v>
      </c>
      <c r="AZ31" s="389">
        <f t="shared" si="19"/>
        <v>0</v>
      </c>
      <c r="BA31" s="389">
        <f t="shared" ref="BA31:CJ31" si="20">SUM(BA28:BA29)</f>
        <v>0</v>
      </c>
      <c r="BB31" s="389">
        <f t="shared" si="20"/>
        <v>0</v>
      </c>
      <c r="BC31" s="389">
        <f t="shared" si="20"/>
        <v>0</v>
      </c>
      <c r="BD31" s="389">
        <f t="shared" si="20"/>
        <v>0</v>
      </c>
      <c r="BE31" s="389">
        <f t="shared" si="20"/>
        <v>0</v>
      </c>
      <c r="BF31" s="389">
        <f t="shared" si="20"/>
        <v>0</v>
      </c>
      <c r="BG31" s="389">
        <f t="shared" si="20"/>
        <v>0</v>
      </c>
      <c r="BH31" s="389">
        <f t="shared" si="20"/>
        <v>0</v>
      </c>
      <c r="BI31" s="389">
        <f t="shared" si="20"/>
        <v>0</v>
      </c>
      <c r="BJ31" s="389">
        <f t="shared" si="20"/>
        <v>0</v>
      </c>
      <c r="BK31" s="389">
        <f t="shared" si="20"/>
        <v>0</v>
      </c>
      <c r="BL31" s="389">
        <f t="shared" si="20"/>
        <v>0</v>
      </c>
      <c r="BM31" s="389">
        <f t="shared" si="20"/>
        <v>0</v>
      </c>
      <c r="BN31" s="389">
        <f t="shared" si="20"/>
        <v>0</v>
      </c>
      <c r="BO31" s="389">
        <f t="shared" si="20"/>
        <v>0</v>
      </c>
      <c r="BP31" s="389">
        <f t="shared" si="20"/>
        <v>0</v>
      </c>
      <c r="BQ31" s="389">
        <f t="shared" si="20"/>
        <v>0</v>
      </c>
      <c r="BR31" s="389">
        <f t="shared" si="20"/>
        <v>0</v>
      </c>
      <c r="BS31" s="389">
        <f t="shared" si="20"/>
        <v>0</v>
      </c>
      <c r="BT31" s="389">
        <f t="shared" si="20"/>
        <v>0</v>
      </c>
      <c r="BU31" s="389">
        <f t="shared" si="20"/>
        <v>0</v>
      </c>
      <c r="BV31" s="389">
        <f t="shared" si="20"/>
        <v>0</v>
      </c>
      <c r="BW31" s="389">
        <f t="shared" si="20"/>
        <v>0</v>
      </c>
      <c r="BX31" s="389">
        <f t="shared" si="20"/>
        <v>0</v>
      </c>
      <c r="BY31" s="389">
        <f t="shared" si="20"/>
        <v>0</v>
      </c>
      <c r="BZ31" s="389">
        <f t="shared" si="20"/>
        <v>0</v>
      </c>
      <c r="CA31" s="389">
        <f t="shared" si="20"/>
        <v>0</v>
      </c>
      <c r="CB31" s="389">
        <f t="shared" si="20"/>
        <v>0</v>
      </c>
      <c r="CC31" s="389">
        <f t="shared" si="20"/>
        <v>0</v>
      </c>
      <c r="CD31" s="389">
        <f t="shared" si="20"/>
        <v>0</v>
      </c>
      <c r="CE31" s="389">
        <f t="shared" si="20"/>
        <v>0</v>
      </c>
      <c r="CF31" s="389">
        <f t="shared" si="20"/>
        <v>0</v>
      </c>
      <c r="CG31" s="389">
        <f t="shared" si="20"/>
        <v>0</v>
      </c>
      <c r="CH31" s="389">
        <f t="shared" si="20"/>
        <v>0</v>
      </c>
      <c r="CI31" s="389">
        <f t="shared" si="20"/>
        <v>0</v>
      </c>
      <c r="CJ31" s="389">
        <f t="shared" si="20"/>
        <v>0</v>
      </c>
      <c r="CK31" s="389">
        <f t="shared" ref="CK31:CX31" si="21">SUM(CK28:CK29)</f>
        <v>0</v>
      </c>
      <c r="CL31" s="389">
        <f t="shared" si="21"/>
        <v>0</v>
      </c>
      <c r="CM31" s="389">
        <f t="shared" si="21"/>
        <v>0</v>
      </c>
      <c r="CN31" s="389">
        <f t="shared" si="21"/>
        <v>0</v>
      </c>
      <c r="CO31" s="389">
        <f t="shared" si="21"/>
        <v>0</v>
      </c>
      <c r="CP31" s="389">
        <f t="shared" si="21"/>
        <v>0</v>
      </c>
      <c r="CQ31" s="389">
        <f t="shared" si="21"/>
        <v>0</v>
      </c>
      <c r="CR31" s="389">
        <f t="shared" si="21"/>
        <v>0</v>
      </c>
      <c r="CS31" s="389">
        <f t="shared" si="21"/>
        <v>0</v>
      </c>
      <c r="CT31" s="389">
        <f t="shared" si="21"/>
        <v>0</v>
      </c>
      <c r="CU31" s="389">
        <f t="shared" si="21"/>
        <v>0</v>
      </c>
      <c r="CV31" s="389">
        <f t="shared" si="21"/>
        <v>0</v>
      </c>
      <c r="CW31" s="389">
        <f t="shared" si="21"/>
        <v>0</v>
      </c>
      <c r="CX31" s="389">
        <f t="shared" si="21"/>
        <v>0</v>
      </c>
      <c r="CY31" s="389">
        <f t="shared" si="19"/>
        <v>0</v>
      </c>
    </row>
    <row r="32" spans="2:111" outlineLevel="1">
      <c r="B32" s="390"/>
      <c r="C32" s="391"/>
      <c r="D32" s="392"/>
      <c r="E32" s="390"/>
      <c r="F32" s="392"/>
      <c r="G32" s="392"/>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90"/>
      <c r="AO32" s="390"/>
      <c r="AP32" s="390"/>
      <c r="AQ32" s="390"/>
      <c r="AR32" s="390"/>
      <c r="AS32" s="390"/>
      <c r="AT32" s="390"/>
      <c r="AU32" s="390"/>
      <c r="AV32" s="390"/>
      <c r="AW32" s="390"/>
      <c r="AX32" s="390"/>
      <c r="AY32" s="390"/>
      <c r="AZ32" s="390"/>
      <c r="BA32" s="390"/>
      <c r="BB32" s="390"/>
      <c r="BC32" s="390"/>
      <c r="BD32" s="390"/>
      <c r="BE32" s="390"/>
      <c r="BF32" s="390"/>
      <c r="BG32" s="390"/>
      <c r="BH32" s="390"/>
      <c r="BI32" s="390"/>
      <c r="BJ32" s="390"/>
      <c r="BK32" s="390"/>
      <c r="BL32" s="390"/>
      <c r="BM32" s="390"/>
      <c r="BN32" s="390"/>
      <c r="BO32" s="390"/>
      <c r="BP32" s="390"/>
      <c r="BQ32" s="390"/>
      <c r="BR32" s="390"/>
      <c r="BS32" s="390"/>
      <c r="BT32" s="390"/>
      <c r="BU32" s="390"/>
      <c r="BV32" s="390"/>
      <c r="BW32" s="390"/>
      <c r="BX32" s="390"/>
      <c r="BY32" s="390"/>
      <c r="BZ32" s="390"/>
      <c r="CA32" s="390"/>
      <c r="CB32" s="390"/>
      <c r="CC32" s="390"/>
      <c r="CD32" s="390"/>
      <c r="CE32" s="390"/>
      <c r="CF32" s="390"/>
      <c r="CG32" s="390"/>
      <c r="CH32" s="390"/>
      <c r="CI32" s="390"/>
      <c r="CJ32" s="390"/>
      <c r="CK32" s="390"/>
      <c r="CL32" s="390"/>
      <c r="CM32" s="390"/>
      <c r="CN32" s="390"/>
      <c r="CO32" s="390"/>
      <c r="CP32" s="390"/>
      <c r="CQ32" s="390"/>
      <c r="CR32" s="390"/>
      <c r="CS32" s="390"/>
      <c r="CT32" s="390"/>
      <c r="CU32" s="390"/>
      <c r="CV32" s="390"/>
      <c r="CW32" s="390"/>
      <c r="CX32" s="390"/>
      <c r="CY32" s="390"/>
    </row>
    <row r="33" spans="1:103">
      <c r="G33" s="387"/>
    </row>
    <row r="34" spans="1:103" hidden="1" outlineLevel="1"/>
    <row r="35" spans="1:103" hidden="1" outlineLevel="1">
      <c r="C35" t="s">
        <v>1430</v>
      </c>
    </row>
    <row r="36" spans="1:103" hidden="1" outlineLevel="1">
      <c r="C36" t="s">
        <v>275</v>
      </c>
      <c r="D36">
        <f>IF(D7&gt;0,1,0)</f>
        <v>0</v>
      </c>
      <c r="E36">
        <f t="shared" ref="E36:CY36" si="22">IF(E7&gt;0,1,0)</f>
        <v>0</v>
      </c>
      <c r="F36">
        <f t="shared" si="22"/>
        <v>0</v>
      </c>
      <c r="G36">
        <f t="shared" si="22"/>
        <v>0</v>
      </c>
      <c r="H36">
        <f t="shared" si="22"/>
        <v>0</v>
      </c>
      <c r="I36">
        <f t="shared" si="22"/>
        <v>0</v>
      </c>
      <c r="J36">
        <f t="shared" si="22"/>
        <v>0</v>
      </c>
      <c r="K36">
        <f t="shared" si="22"/>
        <v>0</v>
      </c>
      <c r="L36">
        <f t="shared" si="22"/>
        <v>0</v>
      </c>
      <c r="M36">
        <f t="shared" si="22"/>
        <v>0</v>
      </c>
      <c r="N36">
        <f t="shared" si="22"/>
        <v>0</v>
      </c>
      <c r="O36">
        <f t="shared" si="22"/>
        <v>0</v>
      </c>
      <c r="P36">
        <f t="shared" si="22"/>
        <v>0</v>
      </c>
      <c r="Q36">
        <f t="shared" si="22"/>
        <v>0</v>
      </c>
      <c r="R36">
        <f t="shared" si="22"/>
        <v>0</v>
      </c>
      <c r="S36">
        <f t="shared" si="22"/>
        <v>0</v>
      </c>
      <c r="T36">
        <f t="shared" si="22"/>
        <v>0</v>
      </c>
      <c r="U36">
        <f t="shared" si="22"/>
        <v>0</v>
      </c>
      <c r="V36">
        <f t="shared" si="22"/>
        <v>0</v>
      </c>
      <c r="W36">
        <f t="shared" si="22"/>
        <v>0</v>
      </c>
      <c r="X36">
        <f t="shared" si="22"/>
        <v>0</v>
      </c>
      <c r="Y36">
        <f t="shared" si="22"/>
        <v>0</v>
      </c>
      <c r="Z36">
        <f t="shared" si="22"/>
        <v>0</v>
      </c>
      <c r="AA36">
        <f t="shared" si="22"/>
        <v>0</v>
      </c>
      <c r="AB36">
        <f t="shared" si="22"/>
        <v>0</v>
      </c>
      <c r="AC36">
        <f t="shared" si="22"/>
        <v>0</v>
      </c>
      <c r="AD36">
        <f t="shared" si="22"/>
        <v>0</v>
      </c>
      <c r="AE36">
        <f t="shared" si="22"/>
        <v>0</v>
      </c>
      <c r="AF36">
        <f t="shared" si="22"/>
        <v>0</v>
      </c>
      <c r="AG36">
        <f t="shared" si="22"/>
        <v>0</v>
      </c>
      <c r="AH36">
        <f t="shared" si="22"/>
        <v>0</v>
      </c>
      <c r="AI36">
        <f t="shared" si="22"/>
        <v>0</v>
      </c>
      <c r="AJ36">
        <f t="shared" si="22"/>
        <v>0</v>
      </c>
      <c r="AK36">
        <f t="shared" si="22"/>
        <v>0</v>
      </c>
      <c r="AL36">
        <f t="shared" si="22"/>
        <v>0</v>
      </c>
      <c r="AM36">
        <f t="shared" si="22"/>
        <v>0</v>
      </c>
      <c r="AN36">
        <f t="shared" si="22"/>
        <v>0</v>
      </c>
      <c r="AO36">
        <f t="shared" si="22"/>
        <v>0</v>
      </c>
      <c r="AP36">
        <f t="shared" si="22"/>
        <v>0</v>
      </c>
      <c r="AQ36">
        <f t="shared" si="22"/>
        <v>0</v>
      </c>
      <c r="AR36">
        <f t="shared" si="22"/>
        <v>0</v>
      </c>
      <c r="AS36">
        <f t="shared" si="22"/>
        <v>0</v>
      </c>
      <c r="AT36">
        <f t="shared" si="22"/>
        <v>0</v>
      </c>
      <c r="AU36">
        <f t="shared" si="22"/>
        <v>0</v>
      </c>
      <c r="AV36">
        <f t="shared" si="22"/>
        <v>0</v>
      </c>
      <c r="AW36">
        <f t="shared" si="22"/>
        <v>0</v>
      </c>
      <c r="AX36">
        <f t="shared" si="22"/>
        <v>0</v>
      </c>
      <c r="AY36">
        <f t="shared" si="22"/>
        <v>0</v>
      </c>
      <c r="AZ36">
        <f t="shared" si="22"/>
        <v>0</v>
      </c>
      <c r="BA36">
        <f t="shared" ref="BA36:CJ36" si="23">IF(BA7&gt;0,1,0)</f>
        <v>0</v>
      </c>
      <c r="BB36">
        <f t="shared" si="23"/>
        <v>0</v>
      </c>
      <c r="BC36">
        <f t="shared" si="23"/>
        <v>0</v>
      </c>
      <c r="BD36">
        <f t="shared" si="23"/>
        <v>0</v>
      </c>
      <c r="BE36">
        <f t="shared" si="23"/>
        <v>0</v>
      </c>
      <c r="BF36">
        <f t="shared" si="23"/>
        <v>0</v>
      </c>
      <c r="BG36">
        <f t="shared" si="23"/>
        <v>0</v>
      </c>
      <c r="BH36">
        <f t="shared" si="23"/>
        <v>0</v>
      </c>
      <c r="BI36">
        <f t="shared" si="23"/>
        <v>0</v>
      </c>
      <c r="BJ36">
        <f t="shared" si="23"/>
        <v>0</v>
      </c>
      <c r="BK36">
        <f t="shared" si="23"/>
        <v>0</v>
      </c>
      <c r="BL36">
        <f t="shared" si="23"/>
        <v>0</v>
      </c>
      <c r="BM36">
        <f t="shared" si="23"/>
        <v>0</v>
      </c>
      <c r="BN36">
        <f t="shared" si="23"/>
        <v>0</v>
      </c>
      <c r="BO36">
        <f t="shared" si="23"/>
        <v>0</v>
      </c>
      <c r="BP36">
        <f t="shared" si="23"/>
        <v>0</v>
      </c>
      <c r="BQ36">
        <f t="shared" si="23"/>
        <v>0</v>
      </c>
      <c r="BR36">
        <f t="shared" si="23"/>
        <v>0</v>
      </c>
      <c r="BS36">
        <f t="shared" si="23"/>
        <v>0</v>
      </c>
      <c r="BT36">
        <f t="shared" si="23"/>
        <v>0</v>
      </c>
      <c r="BU36">
        <f t="shared" si="23"/>
        <v>0</v>
      </c>
      <c r="BV36">
        <f t="shared" si="23"/>
        <v>0</v>
      </c>
      <c r="BW36">
        <f t="shared" si="23"/>
        <v>0</v>
      </c>
      <c r="BX36">
        <f t="shared" si="23"/>
        <v>0</v>
      </c>
      <c r="BY36">
        <f t="shared" si="23"/>
        <v>0</v>
      </c>
      <c r="BZ36">
        <f t="shared" si="23"/>
        <v>0</v>
      </c>
      <c r="CA36">
        <f t="shared" si="23"/>
        <v>0</v>
      </c>
      <c r="CB36">
        <f t="shared" si="23"/>
        <v>0</v>
      </c>
      <c r="CC36">
        <f t="shared" si="23"/>
        <v>0</v>
      </c>
      <c r="CD36">
        <f t="shared" si="23"/>
        <v>0</v>
      </c>
      <c r="CE36">
        <f t="shared" si="23"/>
        <v>0</v>
      </c>
      <c r="CF36">
        <f t="shared" si="23"/>
        <v>0</v>
      </c>
      <c r="CG36">
        <f t="shared" si="23"/>
        <v>0</v>
      </c>
      <c r="CH36">
        <f t="shared" si="23"/>
        <v>0</v>
      </c>
      <c r="CI36">
        <f t="shared" si="23"/>
        <v>0</v>
      </c>
      <c r="CJ36">
        <f t="shared" si="23"/>
        <v>0</v>
      </c>
      <c r="CK36">
        <f t="shared" ref="CK36:CX36" si="24">IF(CK7&gt;0,1,0)</f>
        <v>0</v>
      </c>
      <c r="CL36">
        <f t="shared" si="24"/>
        <v>0</v>
      </c>
      <c r="CM36">
        <f t="shared" si="24"/>
        <v>0</v>
      </c>
      <c r="CN36">
        <f t="shared" si="24"/>
        <v>0</v>
      </c>
      <c r="CO36">
        <f t="shared" si="24"/>
        <v>0</v>
      </c>
      <c r="CP36">
        <f t="shared" si="24"/>
        <v>0</v>
      </c>
      <c r="CQ36">
        <f t="shared" si="24"/>
        <v>0</v>
      </c>
      <c r="CR36">
        <f t="shared" si="24"/>
        <v>0</v>
      </c>
      <c r="CS36">
        <f t="shared" si="24"/>
        <v>0</v>
      </c>
      <c r="CT36">
        <f t="shared" si="24"/>
        <v>0</v>
      </c>
      <c r="CU36">
        <f t="shared" si="24"/>
        <v>0</v>
      </c>
      <c r="CV36">
        <f t="shared" si="24"/>
        <v>0</v>
      </c>
      <c r="CW36">
        <f t="shared" si="24"/>
        <v>0</v>
      </c>
      <c r="CX36">
        <f t="shared" si="24"/>
        <v>0</v>
      </c>
      <c r="CY36">
        <f t="shared" si="22"/>
        <v>0</v>
      </c>
    </row>
    <row r="37" spans="1:103" hidden="1" outlineLevel="1">
      <c r="C37" t="s">
        <v>274</v>
      </c>
      <c r="D37">
        <f>IF(D6="",0,1)</f>
        <v>0</v>
      </c>
      <c r="E37">
        <f t="shared" ref="E37:CY37" si="25">IF(E6="",0,1)</f>
        <v>0</v>
      </c>
      <c r="F37">
        <f t="shared" si="25"/>
        <v>0</v>
      </c>
      <c r="G37">
        <f t="shared" si="25"/>
        <v>0</v>
      </c>
      <c r="H37">
        <f t="shared" si="25"/>
        <v>0</v>
      </c>
      <c r="I37">
        <f t="shared" si="25"/>
        <v>0</v>
      </c>
      <c r="J37">
        <f t="shared" si="25"/>
        <v>0</v>
      </c>
      <c r="K37">
        <f t="shared" si="25"/>
        <v>0</v>
      </c>
      <c r="L37">
        <f t="shared" si="25"/>
        <v>0</v>
      </c>
      <c r="M37">
        <f t="shared" si="25"/>
        <v>0</v>
      </c>
      <c r="N37">
        <f t="shared" si="25"/>
        <v>0</v>
      </c>
      <c r="O37">
        <f t="shared" si="25"/>
        <v>0</v>
      </c>
      <c r="P37">
        <f t="shared" si="25"/>
        <v>0</v>
      </c>
      <c r="Q37">
        <f t="shared" si="25"/>
        <v>0</v>
      </c>
      <c r="R37">
        <f t="shared" si="25"/>
        <v>0</v>
      </c>
      <c r="S37">
        <f t="shared" si="25"/>
        <v>0</v>
      </c>
      <c r="T37">
        <f t="shared" si="25"/>
        <v>0</v>
      </c>
      <c r="U37">
        <f t="shared" si="25"/>
        <v>0</v>
      </c>
      <c r="V37">
        <f t="shared" si="25"/>
        <v>0</v>
      </c>
      <c r="W37">
        <f t="shared" si="25"/>
        <v>0</v>
      </c>
      <c r="X37">
        <f t="shared" si="25"/>
        <v>0</v>
      </c>
      <c r="Y37">
        <f t="shared" si="25"/>
        <v>0</v>
      </c>
      <c r="Z37">
        <f t="shared" si="25"/>
        <v>0</v>
      </c>
      <c r="AA37">
        <f t="shared" si="25"/>
        <v>0</v>
      </c>
      <c r="AB37">
        <f t="shared" si="25"/>
        <v>0</v>
      </c>
      <c r="AC37">
        <f t="shared" si="25"/>
        <v>0</v>
      </c>
      <c r="AD37">
        <f t="shared" si="25"/>
        <v>0</v>
      </c>
      <c r="AE37">
        <f t="shared" si="25"/>
        <v>0</v>
      </c>
      <c r="AF37">
        <f t="shared" si="25"/>
        <v>0</v>
      </c>
      <c r="AG37">
        <f t="shared" si="25"/>
        <v>0</v>
      </c>
      <c r="AH37">
        <f t="shared" si="25"/>
        <v>0</v>
      </c>
      <c r="AI37">
        <f t="shared" si="25"/>
        <v>0</v>
      </c>
      <c r="AJ37">
        <f t="shared" si="25"/>
        <v>0</v>
      </c>
      <c r="AK37">
        <f t="shared" si="25"/>
        <v>0</v>
      </c>
      <c r="AL37">
        <f t="shared" si="25"/>
        <v>0</v>
      </c>
      <c r="AM37">
        <f t="shared" si="25"/>
        <v>0</v>
      </c>
      <c r="AN37">
        <f t="shared" si="25"/>
        <v>0</v>
      </c>
      <c r="AO37">
        <f t="shared" si="25"/>
        <v>0</v>
      </c>
      <c r="AP37">
        <f t="shared" si="25"/>
        <v>0</v>
      </c>
      <c r="AQ37">
        <f t="shared" si="25"/>
        <v>0</v>
      </c>
      <c r="AR37">
        <f t="shared" si="25"/>
        <v>0</v>
      </c>
      <c r="AS37">
        <f t="shared" si="25"/>
        <v>0</v>
      </c>
      <c r="AT37">
        <f t="shared" si="25"/>
        <v>0</v>
      </c>
      <c r="AU37">
        <f t="shared" si="25"/>
        <v>0</v>
      </c>
      <c r="AV37">
        <f t="shared" si="25"/>
        <v>0</v>
      </c>
      <c r="AW37">
        <f t="shared" si="25"/>
        <v>0</v>
      </c>
      <c r="AX37">
        <f t="shared" si="25"/>
        <v>0</v>
      </c>
      <c r="AY37">
        <f t="shared" si="25"/>
        <v>0</v>
      </c>
      <c r="AZ37">
        <f t="shared" si="25"/>
        <v>0</v>
      </c>
      <c r="BA37">
        <f t="shared" ref="BA37:CJ37" si="26">IF(BA6="",0,1)</f>
        <v>0</v>
      </c>
      <c r="BB37">
        <f t="shared" si="26"/>
        <v>0</v>
      </c>
      <c r="BC37">
        <f t="shared" si="26"/>
        <v>0</v>
      </c>
      <c r="BD37">
        <f t="shared" si="26"/>
        <v>0</v>
      </c>
      <c r="BE37">
        <f t="shared" si="26"/>
        <v>0</v>
      </c>
      <c r="BF37">
        <f t="shared" si="26"/>
        <v>0</v>
      </c>
      <c r="BG37">
        <f t="shared" si="26"/>
        <v>0</v>
      </c>
      <c r="BH37">
        <f t="shared" si="26"/>
        <v>0</v>
      </c>
      <c r="BI37">
        <f t="shared" si="26"/>
        <v>0</v>
      </c>
      <c r="BJ37">
        <f t="shared" si="26"/>
        <v>0</v>
      </c>
      <c r="BK37">
        <f t="shared" si="26"/>
        <v>0</v>
      </c>
      <c r="BL37">
        <f t="shared" si="26"/>
        <v>0</v>
      </c>
      <c r="BM37">
        <f t="shared" si="26"/>
        <v>0</v>
      </c>
      <c r="BN37">
        <f t="shared" si="26"/>
        <v>0</v>
      </c>
      <c r="BO37">
        <f t="shared" si="26"/>
        <v>0</v>
      </c>
      <c r="BP37">
        <f t="shared" si="26"/>
        <v>0</v>
      </c>
      <c r="BQ37">
        <f t="shared" si="26"/>
        <v>0</v>
      </c>
      <c r="BR37">
        <f t="shared" si="26"/>
        <v>0</v>
      </c>
      <c r="BS37">
        <f t="shared" si="26"/>
        <v>0</v>
      </c>
      <c r="BT37">
        <f t="shared" si="26"/>
        <v>0</v>
      </c>
      <c r="BU37">
        <f t="shared" si="26"/>
        <v>0</v>
      </c>
      <c r="BV37">
        <f t="shared" si="26"/>
        <v>0</v>
      </c>
      <c r="BW37">
        <f t="shared" si="26"/>
        <v>0</v>
      </c>
      <c r="BX37">
        <f t="shared" si="26"/>
        <v>0</v>
      </c>
      <c r="BY37">
        <f t="shared" si="26"/>
        <v>0</v>
      </c>
      <c r="BZ37">
        <f t="shared" si="26"/>
        <v>0</v>
      </c>
      <c r="CA37">
        <f t="shared" si="26"/>
        <v>0</v>
      </c>
      <c r="CB37">
        <f t="shared" si="26"/>
        <v>0</v>
      </c>
      <c r="CC37">
        <f t="shared" si="26"/>
        <v>0</v>
      </c>
      <c r="CD37">
        <f t="shared" si="26"/>
        <v>0</v>
      </c>
      <c r="CE37">
        <f t="shared" si="26"/>
        <v>0</v>
      </c>
      <c r="CF37">
        <f t="shared" si="26"/>
        <v>0</v>
      </c>
      <c r="CG37">
        <f t="shared" si="26"/>
        <v>0</v>
      </c>
      <c r="CH37">
        <f t="shared" si="26"/>
        <v>0</v>
      </c>
      <c r="CI37">
        <f t="shared" si="26"/>
        <v>0</v>
      </c>
      <c r="CJ37">
        <f t="shared" si="26"/>
        <v>0</v>
      </c>
      <c r="CK37">
        <f t="shared" ref="CK37:CX37" si="27">IF(CK6="",0,1)</f>
        <v>0</v>
      </c>
      <c r="CL37">
        <f t="shared" si="27"/>
        <v>0</v>
      </c>
      <c r="CM37">
        <f t="shared" si="27"/>
        <v>0</v>
      </c>
      <c r="CN37">
        <f t="shared" si="27"/>
        <v>0</v>
      </c>
      <c r="CO37">
        <f t="shared" si="27"/>
        <v>0</v>
      </c>
      <c r="CP37">
        <f t="shared" si="27"/>
        <v>0</v>
      </c>
      <c r="CQ37">
        <f t="shared" si="27"/>
        <v>0</v>
      </c>
      <c r="CR37">
        <f t="shared" si="27"/>
        <v>0</v>
      </c>
      <c r="CS37">
        <f t="shared" si="27"/>
        <v>0</v>
      </c>
      <c r="CT37">
        <f t="shared" si="27"/>
        <v>0</v>
      </c>
      <c r="CU37">
        <f t="shared" si="27"/>
        <v>0</v>
      </c>
      <c r="CV37">
        <f t="shared" si="27"/>
        <v>0</v>
      </c>
      <c r="CW37">
        <f t="shared" si="27"/>
        <v>0</v>
      </c>
      <c r="CX37">
        <f t="shared" si="27"/>
        <v>0</v>
      </c>
      <c r="CY37">
        <f t="shared" si="25"/>
        <v>0</v>
      </c>
    </row>
    <row r="38" spans="1:103" hidden="1" outlineLevel="1">
      <c r="C38" t="s">
        <v>862</v>
      </c>
      <c r="D38">
        <f>IF(D21="",0,IF(D21="ここに排出係数を入力してください",0,1))</f>
        <v>0</v>
      </c>
      <c r="E38">
        <f t="shared" ref="E38:CY38" si="28">IF(E21="",0,IF(E21="ここに排出係数を入力してください",0,1))</f>
        <v>0</v>
      </c>
      <c r="F38">
        <f t="shared" si="28"/>
        <v>0</v>
      </c>
      <c r="G38">
        <f t="shared" si="28"/>
        <v>0</v>
      </c>
      <c r="H38">
        <f t="shared" si="28"/>
        <v>0</v>
      </c>
      <c r="I38">
        <f t="shared" si="28"/>
        <v>0</v>
      </c>
      <c r="J38">
        <f t="shared" si="28"/>
        <v>0</v>
      </c>
      <c r="K38">
        <f t="shared" si="28"/>
        <v>0</v>
      </c>
      <c r="L38">
        <f t="shared" si="28"/>
        <v>0</v>
      </c>
      <c r="M38">
        <f t="shared" si="28"/>
        <v>0</v>
      </c>
      <c r="N38">
        <f t="shared" si="28"/>
        <v>0</v>
      </c>
      <c r="O38">
        <f t="shared" si="28"/>
        <v>0</v>
      </c>
      <c r="P38">
        <f t="shared" si="28"/>
        <v>0</v>
      </c>
      <c r="Q38">
        <f t="shared" si="28"/>
        <v>0</v>
      </c>
      <c r="R38">
        <f t="shared" si="28"/>
        <v>0</v>
      </c>
      <c r="S38">
        <f t="shared" si="28"/>
        <v>0</v>
      </c>
      <c r="T38">
        <f t="shared" si="28"/>
        <v>0</v>
      </c>
      <c r="U38">
        <f t="shared" si="28"/>
        <v>0</v>
      </c>
      <c r="V38">
        <f t="shared" si="28"/>
        <v>0</v>
      </c>
      <c r="W38">
        <f t="shared" si="28"/>
        <v>0</v>
      </c>
      <c r="X38">
        <f t="shared" si="28"/>
        <v>0</v>
      </c>
      <c r="Y38">
        <f t="shared" si="28"/>
        <v>0</v>
      </c>
      <c r="Z38">
        <f t="shared" si="28"/>
        <v>0</v>
      </c>
      <c r="AA38">
        <f t="shared" si="28"/>
        <v>0</v>
      </c>
      <c r="AB38">
        <f t="shared" si="28"/>
        <v>0</v>
      </c>
      <c r="AC38">
        <f t="shared" si="28"/>
        <v>0</v>
      </c>
      <c r="AD38">
        <f t="shared" si="28"/>
        <v>0</v>
      </c>
      <c r="AE38">
        <f t="shared" si="28"/>
        <v>0</v>
      </c>
      <c r="AF38">
        <f t="shared" si="28"/>
        <v>0</v>
      </c>
      <c r="AG38">
        <f t="shared" si="28"/>
        <v>0</v>
      </c>
      <c r="AH38">
        <f t="shared" si="28"/>
        <v>0</v>
      </c>
      <c r="AI38">
        <f t="shared" si="28"/>
        <v>0</v>
      </c>
      <c r="AJ38">
        <f t="shared" si="28"/>
        <v>0</v>
      </c>
      <c r="AK38">
        <f t="shared" si="28"/>
        <v>0</v>
      </c>
      <c r="AL38">
        <f t="shared" si="28"/>
        <v>0</v>
      </c>
      <c r="AM38">
        <f t="shared" si="28"/>
        <v>0</v>
      </c>
      <c r="AN38">
        <f t="shared" si="28"/>
        <v>0</v>
      </c>
      <c r="AO38">
        <f t="shared" si="28"/>
        <v>0</v>
      </c>
      <c r="AP38">
        <f t="shared" si="28"/>
        <v>0</v>
      </c>
      <c r="AQ38">
        <f t="shared" si="28"/>
        <v>0</v>
      </c>
      <c r="AR38">
        <f t="shared" si="28"/>
        <v>0</v>
      </c>
      <c r="AS38">
        <f t="shared" si="28"/>
        <v>0</v>
      </c>
      <c r="AT38">
        <f t="shared" si="28"/>
        <v>0</v>
      </c>
      <c r="AU38">
        <f t="shared" si="28"/>
        <v>0</v>
      </c>
      <c r="AV38">
        <f t="shared" si="28"/>
        <v>0</v>
      </c>
      <c r="AW38">
        <f t="shared" si="28"/>
        <v>0</v>
      </c>
      <c r="AX38">
        <f t="shared" si="28"/>
        <v>0</v>
      </c>
      <c r="AY38">
        <f t="shared" si="28"/>
        <v>0</v>
      </c>
      <c r="AZ38">
        <f t="shared" si="28"/>
        <v>0</v>
      </c>
      <c r="BA38">
        <f t="shared" ref="BA38:CJ38" si="29">IF(BA21="",0,IF(BA21="ここに排出係数を入力してください",0,1))</f>
        <v>0</v>
      </c>
      <c r="BB38">
        <f t="shared" si="29"/>
        <v>0</v>
      </c>
      <c r="BC38">
        <f t="shared" si="29"/>
        <v>0</v>
      </c>
      <c r="BD38">
        <f t="shared" si="29"/>
        <v>0</v>
      </c>
      <c r="BE38">
        <f t="shared" si="29"/>
        <v>0</v>
      </c>
      <c r="BF38">
        <f t="shared" si="29"/>
        <v>0</v>
      </c>
      <c r="BG38">
        <f t="shared" si="29"/>
        <v>0</v>
      </c>
      <c r="BH38">
        <f t="shared" si="29"/>
        <v>0</v>
      </c>
      <c r="BI38">
        <f t="shared" si="29"/>
        <v>0</v>
      </c>
      <c r="BJ38">
        <f t="shared" si="29"/>
        <v>0</v>
      </c>
      <c r="BK38">
        <f t="shared" si="29"/>
        <v>0</v>
      </c>
      <c r="BL38">
        <f t="shared" si="29"/>
        <v>0</v>
      </c>
      <c r="BM38">
        <f t="shared" si="29"/>
        <v>0</v>
      </c>
      <c r="BN38">
        <f t="shared" si="29"/>
        <v>0</v>
      </c>
      <c r="BO38">
        <f t="shared" si="29"/>
        <v>0</v>
      </c>
      <c r="BP38">
        <f t="shared" si="29"/>
        <v>0</v>
      </c>
      <c r="BQ38">
        <f t="shared" si="29"/>
        <v>0</v>
      </c>
      <c r="BR38">
        <f t="shared" si="29"/>
        <v>0</v>
      </c>
      <c r="BS38">
        <f t="shared" si="29"/>
        <v>0</v>
      </c>
      <c r="BT38">
        <f t="shared" si="29"/>
        <v>0</v>
      </c>
      <c r="BU38">
        <f t="shared" si="29"/>
        <v>0</v>
      </c>
      <c r="BV38">
        <f t="shared" si="29"/>
        <v>0</v>
      </c>
      <c r="BW38">
        <f t="shared" si="29"/>
        <v>0</v>
      </c>
      <c r="BX38">
        <f t="shared" si="29"/>
        <v>0</v>
      </c>
      <c r="BY38">
        <f t="shared" si="29"/>
        <v>0</v>
      </c>
      <c r="BZ38">
        <f t="shared" si="29"/>
        <v>0</v>
      </c>
      <c r="CA38">
        <f t="shared" si="29"/>
        <v>0</v>
      </c>
      <c r="CB38">
        <f t="shared" si="29"/>
        <v>0</v>
      </c>
      <c r="CC38">
        <f t="shared" si="29"/>
        <v>0</v>
      </c>
      <c r="CD38">
        <f t="shared" si="29"/>
        <v>0</v>
      </c>
      <c r="CE38">
        <f t="shared" si="29"/>
        <v>0</v>
      </c>
      <c r="CF38">
        <f t="shared" si="29"/>
        <v>0</v>
      </c>
      <c r="CG38">
        <f t="shared" si="29"/>
        <v>0</v>
      </c>
      <c r="CH38">
        <f t="shared" si="29"/>
        <v>0</v>
      </c>
      <c r="CI38">
        <f t="shared" si="29"/>
        <v>0</v>
      </c>
      <c r="CJ38">
        <f t="shared" si="29"/>
        <v>0</v>
      </c>
      <c r="CK38">
        <f t="shared" ref="CK38:CX38" si="30">IF(CK21="",0,IF(CK21="ここに排出係数を入力してください",0,1))</f>
        <v>0</v>
      </c>
      <c r="CL38">
        <f t="shared" si="30"/>
        <v>0</v>
      </c>
      <c r="CM38">
        <f t="shared" si="30"/>
        <v>0</v>
      </c>
      <c r="CN38">
        <f t="shared" si="30"/>
        <v>0</v>
      </c>
      <c r="CO38">
        <f t="shared" si="30"/>
        <v>0</v>
      </c>
      <c r="CP38">
        <f t="shared" si="30"/>
        <v>0</v>
      </c>
      <c r="CQ38">
        <f t="shared" si="30"/>
        <v>0</v>
      </c>
      <c r="CR38">
        <f t="shared" si="30"/>
        <v>0</v>
      </c>
      <c r="CS38">
        <f t="shared" si="30"/>
        <v>0</v>
      </c>
      <c r="CT38">
        <f t="shared" si="30"/>
        <v>0</v>
      </c>
      <c r="CU38">
        <f t="shared" si="30"/>
        <v>0</v>
      </c>
      <c r="CV38">
        <f t="shared" si="30"/>
        <v>0</v>
      </c>
      <c r="CW38">
        <f t="shared" si="30"/>
        <v>0</v>
      </c>
      <c r="CX38">
        <f t="shared" si="30"/>
        <v>0</v>
      </c>
      <c r="CY38">
        <f t="shared" si="28"/>
        <v>0</v>
      </c>
    </row>
    <row r="39" spans="1:103" hidden="1" outlineLevel="1">
      <c r="C39" t="s">
        <v>861</v>
      </c>
      <c r="D39">
        <f>IF(D20="1.加重平均値",3,IF(OR(D20="",D20="-"),0,1))</f>
        <v>0</v>
      </c>
      <c r="E39">
        <f t="shared" ref="E39:CY39" si="31">IF(E20="1.加重平均値",3,IF(OR(E20="",E20="-"),0,1))</f>
        <v>0</v>
      </c>
      <c r="F39">
        <f t="shared" si="31"/>
        <v>0</v>
      </c>
      <c r="G39">
        <f t="shared" si="31"/>
        <v>0</v>
      </c>
      <c r="H39">
        <f t="shared" si="31"/>
        <v>0</v>
      </c>
      <c r="I39">
        <f t="shared" si="31"/>
        <v>0</v>
      </c>
      <c r="J39">
        <f t="shared" si="31"/>
        <v>0</v>
      </c>
      <c r="K39">
        <f t="shared" si="31"/>
        <v>0</v>
      </c>
      <c r="L39">
        <f t="shared" si="31"/>
        <v>0</v>
      </c>
      <c r="M39">
        <f t="shared" si="31"/>
        <v>0</v>
      </c>
      <c r="N39">
        <f t="shared" si="31"/>
        <v>0</v>
      </c>
      <c r="O39">
        <f t="shared" si="31"/>
        <v>0</v>
      </c>
      <c r="P39">
        <f t="shared" si="31"/>
        <v>0</v>
      </c>
      <c r="Q39">
        <f t="shared" si="31"/>
        <v>0</v>
      </c>
      <c r="R39">
        <f t="shared" si="31"/>
        <v>0</v>
      </c>
      <c r="S39">
        <f t="shared" si="31"/>
        <v>0</v>
      </c>
      <c r="T39">
        <f t="shared" si="31"/>
        <v>0</v>
      </c>
      <c r="U39">
        <f t="shared" si="31"/>
        <v>0</v>
      </c>
      <c r="V39">
        <f t="shared" si="31"/>
        <v>0</v>
      </c>
      <c r="W39">
        <f t="shared" si="31"/>
        <v>0</v>
      </c>
      <c r="X39">
        <f t="shared" si="31"/>
        <v>0</v>
      </c>
      <c r="Y39">
        <f t="shared" si="31"/>
        <v>0</v>
      </c>
      <c r="Z39">
        <f t="shared" si="31"/>
        <v>0</v>
      </c>
      <c r="AA39">
        <f t="shared" si="31"/>
        <v>0</v>
      </c>
      <c r="AB39">
        <f t="shared" si="31"/>
        <v>0</v>
      </c>
      <c r="AC39">
        <f t="shared" si="31"/>
        <v>0</v>
      </c>
      <c r="AD39">
        <f t="shared" si="31"/>
        <v>0</v>
      </c>
      <c r="AE39">
        <f t="shared" si="31"/>
        <v>0</v>
      </c>
      <c r="AF39">
        <f t="shared" si="31"/>
        <v>0</v>
      </c>
      <c r="AG39">
        <f t="shared" si="31"/>
        <v>0</v>
      </c>
      <c r="AH39">
        <f t="shared" si="31"/>
        <v>0</v>
      </c>
      <c r="AI39">
        <f t="shared" si="31"/>
        <v>0</v>
      </c>
      <c r="AJ39">
        <f t="shared" si="31"/>
        <v>0</v>
      </c>
      <c r="AK39">
        <f t="shared" si="31"/>
        <v>0</v>
      </c>
      <c r="AL39">
        <f t="shared" si="31"/>
        <v>0</v>
      </c>
      <c r="AM39">
        <f t="shared" si="31"/>
        <v>0</v>
      </c>
      <c r="AN39">
        <f t="shared" si="31"/>
        <v>0</v>
      </c>
      <c r="AO39">
        <f t="shared" si="31"/>
        <v>0</v>
      </c>
      <c r="AP39">
        <f t="shared" si="31"/>
        <v>0</v>
      </c>
      <c r="AQ39">
        <f t="shared" si="31"/>
        <v>0</v>
      </c>
      <c r="AR39">
        <f t="shared" si="31"/>
        <v>0</v>
      </c>
      <c r="AS39">
        <f t="shared" si="31"/>
        <v>0</v>
      </c>
      <c r="AT39">
        <f t="shared" si="31"/>
        <v>0</v>
      </c>
      <c r="AU39">
        <f t="shared" si="31"/>
        <v>0</v>
      </c>
      <c r="AV39">
        <f t="shared" si="31"/>
        <v>0</v>
      </c>
      <c r="AW39">
        <f t="shared" si="31"/>
        <v>0</v>
      </c>
      <c r="AX39">
        <f t="shared" si="31"/>
        <v>0</v>
      </c>
      <c r="AY39">
        <f t="shared" si="31"/>
        <v>0</v>
      </c>
      <c r="AZ39">
        <f t="shared" si="31"/>
        <v>0</v>
      </c>
      <c r="BA39">
        <f t="shared" ref="BA39:CJ39" si="32">IF(BA20="1.加重平均値",3,IF(OR(BA20="",BA20="-"),0,1))</f>
        <v>0</v>
      </c>
      <c r="BB39">
        <f t="shared" si="32"/>
        <v>0</v>
      </c>
      <c r="BC39">
        <f t="shared" si="32"/>
        <v>0</v>
      </c>
      <c r="BD39">
        <f t="shared" si="32"/>
        <v>0</v>
      </c>
      <c r="BE39">
        <f t="shared" si="32"/>
        <v>0</v>
      </c>
      <c r="BF39">
        <f t="shared" si="32"/>
        <v>0</v>
      </c>
      <c r="BG39">
        <f t="shared" si="32"/>
        <v>0</v>
      </c>
      <c r="BH39">
        <f t="shared" si="32"/>
        <v>0</v>
      </c>
      <c r="BI39">
        <f t="shared" si="32"/>
        <v>0</v>
      </c>
      <c r="BJ39">
        <f t="shared" si="32"/>
        <v>0</v>
      </c>
      <c r="BK39">
        <f t="shared" si="32"/>
        <v>0</v>
      </c>
      <c r="BL39">
        <f t="shared" si="32"/>
        <v>0</v>
      </c>
      <c r="BM39">
        <f t="shared" si="32"/>
        <v>0</v>
      </c>
      <c r="BN39">
        <f t="shared" si="32"/>
        <v>0</v>
      </c>
      <c r="BO39">
        <f t="shared" si="32"/>
        <v>0</v>
      </c>
      <c r="BP39">
        <f t="shared" si="32"/>
        <v>0</v>
      </c>
      <c r="BQ39">
        <f t="shared" si="32"/>
        <v>0</v>
      </c>
      <c r="BR39">
        <f t="shared" si="32"/>
        <v>0</v>
      </c>
      <c r="BS39">
        <f t="shared" si="32"/>
        <v>0</v>
      </c>
      <c r="BT39">
        <f t="shared" si="32"/>
        <v>0</v>
      </c>
      <c r="BU39">
        <f t="shared" si="32"/>
        <v>0</v>
      </c>
      <c r="BV39">
        <f t="shared" si="32"/>
        <v>0</v>
      </c>
      <c r="BW39">
        <f t="shared" si="32"/>
        <v>0</v>
      </c>
      <c r="BX39">
        <f t="shared" si="32"/>
        <v>0</v>
      </c>
      <c r="BY39">
        <f t="shared" si="32"/>
        <v>0</v>
      </c>
      <c r="BZ39">
        <f t="shared" si="32"/>
        <v>0</v>
      </c>
      <c r="CA39">
        <f t="shared" si="32"/>
        <v>0</v>
      </c>
      <c r="CB39">
        <f t="shared" si="32"/>
        <v>0</v>
      </c>
      <c r="CC39">
        <f t="shared" si="32"/>
        <v>0</v>
      </c>
      <c r="CD39">
        <f t="shared" si="32"/>
        <v>0</v>
      </c>
      <c r="CE39">
        <f t="shared" si="32"/>
        <v>0</v>
      </c>
      <c r="CF39">
        <f t="shared" si="32"/>
        <v>0</v>
      </c>
      <c r="CG39">
        <f t="shared" si="32"/>
        <v>0</v>
      </c>
      <c r="CH39">
        <f t="shared" si="32"/>
        <v>0</v>
      </c>
      <c r="CI39">
        <f t="shared" si="32"/>
        <v>0</v>
      </c>
      <c r="CJ39">
        <f t="shared" si="32"/>
        <v>0</v>
      </c>
      <c r="CK39">
        <f t="shared" ref="CK39:CX39" si="33">IF(CK20="1.加重平均値",3,IF(OR(CK20="",CK20="-"),0,1))</f>
        <v>0</v>
      </c>
      <c r="CL39">
        <f t="shared" si="33"/>
        <v>0</v>
      </c>
      <c r="CM39">
        <f t="shared" si="33"/>
        <v>0</v>
      </c>
      <c r="CN39">
        <f t="shared" si="33"/>
        <v>0</v>
      </c>
      <c r="CO39">
        <f t="shared" si="33"/>
        <v>0</v>
      </c>
      <c r="CP39">
        <f t="shared" si="33"/>
        <v>0</v>
      </c>
      <c r="CQ39">
        <f t="shared" si="33"/>
        <v>0</v>
      </c>
      <c r="CR39">
        <f t="shared" si="33"/>
        <v>0</v>
      </c>
      <c r="CS39">
        <f t="shared" si="33"/>
        <v>0</v>
      </c>
      <c r="CT39">
        <f t="shared" si="33"/>
        <v>0</v>
      </c>
      <c r="CU39">
        <f t="shared" si="33"/>
        <v>0</v>
      </c>
      <c r="CV39">
        <f t="shared" si="33"/>
        <v>0</v>
      </c>
      <c r="CW39">
        <f t="shared" si="33"/>
        <v>0</v>
      </c>
      <c r="CX39">
        <f t="shared" si="33"/>
        <v>0</v>
      </c>
      <c r="CY39">
        <f t="shared" si="31"/>
        <v>0</v>
      </c>
    </row>
    <row r="40" spans="1:103" hidden="1" outlineLevel="1">
      <c r="C40" t="s">
        <v>1431</v>
      </c>
      <c r="D40">
        <f>IF(AND(D20="1.加重平均値",D22="-"),-1,IF(OR(D22="",D22="-"),0,1))</f>
        <v>0</v>
      </c>
      <c r="E40">
        <f t="shared" ref="E40:CY40" si="34">IF(AND(E20="1.加重平均値",E22="-"),-1,IF(OR(E22="",E22="-"),0,1))</f>
        <v>0</v>
      </c>
      <c r="F40">
        <f t="shared" si="34"/>
        <v>0</v>
      </c>
      <c r="G40">
        <f t="shared" si="34"/>
        <v>0</v>
      </c>
      <c r="H40">
        <f t="shared" si="34"/>
        <v>0</v>
      </c>
      <c r="I40">
        <f t="shared" si="34"/>
        <v>0</v>
      </c>
      <c r="J40">
        <f t="shared" si="34"/>
        <v>0</v>
      </c>
      <c r="K40">
        <f t="shared" si="34"/>
        <v>0</v>
      </c>
      <c r="L40">
        <f t="shared" si="34"/>
        <v>0</v>
      </c>
      <c r="M40">
        <f t="shared" si="34"/>
        <v>0</v>
      </c>
      <c r="N40">
        <f t="shared" si="34"/>
        <v>0</v>
      </c>
      <c r="O40">
        <f t="shared" si="34"/>
        <v>0</v>
      </c>
      <c r="P40">
        <f t="shared" si="34"/>
        <v>0</v>
      </c>
      <c r="Q40">
        <f t="shared" si="34"/>
        <v>0</v>
      </c>
      <c r="R40">
        <f t="shared" si="34"/>
        <v>0</v>
      </c>
      <c r="S40">
        <f t="shared" si="34"/>
        <v>0</v>
      </c>
      <c r="T40">
        <f t="shared" si="34"/>
        <v>0</v>
      </c>
      <c r="U40">
        <f t="shared" si="34"/>
        <v>0</v>
      </c>
      <c r="V40">
        <f t="shared" si="34"/>
        <v>0</v>
      </c>
      <c r="W40">
        <f t="shared" si="34"/>
        <v>0</v>
      </c>
      <c r="X40">
        <f t="shared" si="34"/>
        <v>0</v>
      </c>
      <c r="Y40">
        <f t="shared" si="34"/>
        <v>0</v>
      </c>
      <c r="Z40">
        <f t="shared" si="34"/>
        <v>0</v>
      </c>
      <c r="AA40">
        <f t="shared" si="34"/>
        <v>0</v>
      </c>
      <c r="AB40">
        <f t="shared" si="34"/>
        <v>0</v>
      </c>
      <c r="AC40">
        <f t="shared" si="34"/>
        <v>0</v>
      </c>
      <c r="AD40">
        <f t="shared" si="34"/>
        <v>0</v>
      </c>
      <c r="AE40">
        <f t="shared" si="34"/>
        <v>0</v>
      </c>
      <c r="AF40">
        <f t="shared" si="34"/>
        <v>0</v>
      </c>
      <c r="AG40">
        <f t="shared" si="34"/>
        <v>0</v>
      </c>
      <c r="AH40">
        <f t="shared" si="34"/>
        <v>0</v>
      </c>
      <c r="AI40">
        <f t="shared" si="34"/>
        <v>0</v>
      </c>
      <c r="AJ40">
        <f t="shared" si="34"/>
        <v>0</v>
      </c>
      <c r="AK40">
        <f t="shared" si="34"/>
        <v>0</v>
      </c>
      <c r="AL40">
        <f t="shared" si="34"/>
        <v>0</v>
      </c>
      <c r="AM40">
        <f t="shared" si="34"/>
        <v>0</v>
      </c>
      <c r="AN40">
        <f t="shared" si="34"/>
        <v>0</v>
      </c>
      <c r="AO40">
        <f t="shared" si="34"/>
        <v>0</v>
      </c>
      <c r="AP40">
        <f t="shared" si="34"/>
        <v>0</v>
      </c>
      <c r="AQ40">
        <f t="shared" si="34"/>
        <v>0</v>
      </c>
      <c r="AR40">
        <f t="shared" si="34"/>
        <v>0</v>
      </c>
      <c r="AS40">
        <f t="shared" si="34"/>
        <v>0</v>
      </c>
      <c r="AT40">
        <f t="shared" si="34"/>
        <v>0</v>
      </c>
      <c r="AU40">
        <f t="shared" si="34"/>
        <v>0</v>
      </c>
      <c r="AV40">
        <f t="shared" si="34"/>
        <v>0</v>
      </c>
      <c r="AW40">
        <f t="shared" si="34"/>
        <v>0</v>
      </c>
      <c r="AX40">
        <f t="shared" si="34"/>
        <v>0</v>
      </c>
      <c r="AY40">
        <f t="shared" si="34"/>
        <v>0</v>
      </c>
      <c r="AZ40">
        <f t="shared" si="34"/>
        <v>0</v>
      </c>
      <c r="BA40">
        <f t="shared" ref="BA40:CJ40" si="35">IF(AND(BA20="1.加重平均値",BA22="-"),-1,IF(OR(BA22="",BA22="-"),0,1))</f>
        <v>0</v>
      </c>
      <c r="BB40">
        <f t="shared" si="35"/>
        <v>0</v>
      </c>
      <c r="BC40">
        <f t="shared" si="35"/>
        <v>0</v>
      </c>
      <c r="BD40">
        <f t="shared" si="35"/>
        <v>0</v>
      </c>
      <c r="BE40">
        <f t="shared" si="35"/>
        <v>0</v>
      </c>
      <c r="BF40">
        <f t="shared" si="35"/>
        <v>0</v>
      </c>
      <c r="BG40">
        <f t="shared" si="35"/>
        <v>0</v>
      </c>
      <c r="BH40">
        <f t="shared" si="35"/>
        <v>0</v>
      </c>
      <c r="BI40">
        <f t="shared" si="35"/>
        <v>0</v>
      </c>
      <c r="BJ40">
        <f t="shared" si="35"/>
        <v>0</v>
      </c>
      <c r="BK40">
        <f t="shared" si="35"/>
        <v>0</v>
      </c>
      <c r="BL40">
        <f t="shared" si="35"/>
        <v>0</v>
      </c>
      <c r="BM40">
        <f t="shared" si="35"/>
        <v>0</v>
      </c>
      <c r="BN40">
        <f t="shared" si="35"/>
        <v>0</v>
      </c>
      <c r="BO40">
        <f t="shared" si="35"/>
        <v>0</v>
      </c>
      <c r="BP40">
        <f t="shared" si="35"/>
        <v>0</v>
      </c>
      <c r="BQ40">
        <f t="shared" si="35"/>
        <v>0</v>
      </c>
      <c r="BR40">
        <f t="shared" si="35"/>
        <v>0</v>
      </c>
      <c r="BS40">
        <f t="shared" si="35"/>
        <v>0</v>
      </c>
      <c r="BT40">
        <f t="shared" si="35"/>
        <v>0</v>
      </c>
      <c r="BU40">
        <f t="shared" si="35"/>
        <v>0</v>
      </c>
      <c r="BV40">
        <f t="shared" si="35"/>
        <v>0</v>
      </c>
      <c r="BW40">
        <f t="shared" si="35"/>
        <v>0</v>
      </c>
      <c r="BX40">
        <f t="shared" si="35"/>
        <v>0</v>
      </c>
      <c r="BY40">
        <f t="shared" si="35"/>
        <v>0</v>
      </c>
      <c r="BZ40">
        <f t="shared" si="35"/>
        <v>0</v>
      </c>
      <c r="CA40">
        <f t="shared" si="35"/>
        <v>0</v>
      </c>
      <c r="CB40">
        <f t="shared" si="35"/>
        <v>0</v>
      </c>
      <c r="CC40">
        <f t="shared" si="35"/>
        <v>0</v>
      </c>
      <c r="CD40">
        <f t="shared" si="35"/>
        <v>0</v>
      </c>
      <c r="CE40">
        <f t="shared" si="35"/>
        <v>0</v>
      </c>
      <c r="CF40">
        <f t="shared" si="35"/>
        <v>0</v>
      </c>
      <c r="CG40">
        <f t="shared" si="35"/>
        <v>0</v>
      </c>
      <c r="CH40">
        <f t="shared" si="35"/>
        <v>0</v>
      </c>
      <c r="CI40">
        <f t="shared" si="35"/>
        <v>0</v>
      </c>
      <c r="CJ40">
        <f t="shared" si="35"/>
        <v>0</v>
      </c>
      <c r="CK40">
        <f t="shared" ref="CK40:CX40" si="36">IF(AND(CK20="1.加重平均値",CK22="-"),-1,IF(OR(CK22="",CK22="-"),0,1))</f>
        <v>0</v>
      </c>
      <c r="CL40">
        <f t="shared" si="36"/>
        <v>0</v>
      </c>
      <c r="CM40">
        <f t="shared" si="36"/>
        <v>0</v>
      </c>
      <c r="CN40">
        <f t="shared" si="36"/>
        <v>0</v>
      </c>
      <c r="CO40">
        <f t="shared" si="36"/>
        <v>0</v>
      </c>
      <c r="CP40">
        <f t="shared" si="36"/>
        <v>0</v>
      </c>
      <c r="CQ40">
        <f t="shared" si="36"/>
        <v>0</v>
      </c>
      <c r="CR40">
        <f t="shared" si="36"/>
        <v>0</v>
      </c>
      <c r="CS40">
        <f t="shared" si="36"/>
        <v>0</v>
      </c>
      <c r="CT40">
        <f t="shared" si="36"/>
        <v>0</v>
      </c>
      <c r="CU40">
        <f t="shared" si="36"/>
        <v>0</v>
      </c>
      <c r="CV40">
        <f t="shared" si="36"/>
        <v>0</v>
      </c>
      <c r="CW40">
        <f t="shared" si="36"/>
        <v>0</v>
      </c>
      <c r="CX40">
        <f t="shared" si="36"/>
        <v>0</v>
      </c>
      <c r="CY40">
        <f t="shared" si="34"/>
        <v>0</v>
      </c>
    </row>
    <row r="41" spans="1:103" hidden="1" outlineLevel="1">
      <c r="D41">
        <f>SUM(D37:D40)</f>
        <v>0</v>
      </c>
      <c r="E41">
        <f t="shared" ref="E41:CY41" si="37">SUM(E37:E40)</f>
        <v>0</v>
      </c>
      <c r="F41">
        <f t="shared" si="37"/>
        <v>0</v>
      </c>
      <c r="G41">
        <f t="shared" si="37"/>
        <v>0</v>
      </c>
      <c r="H41">
        <f t="shared" si="37"/>
        <v>0</v>
      </c>
      <c r="I41">
        <f t="shared" si="37"/>
        <v>0</v>
      </c>
      <c r="J41">
        <f t="shared" si="37"/>
        <v>0</v>
      </c>
      <c r="K41">
        <f t="shared" si="37"/>
        <v>0</v>
      </c>
      <c r="L41">
        <f t="shared" si="37"/>
        <v>0</v>
      </c>
      <c r="M41">
        <f t="shared" si="37"/>
        <v>0</v>
      </c>
      <c r="N41">
        <f t="shared" si="37"/>
        <v>0</v>
      </c>
      <c r="O41">
        <f t="shared" si="37"/>
        <v>0</v>
      </c>
      <c r="P41">
        <f t="shared" si="37"/>
        <v>0</v>
      </c>
      <c r="Q41">
        <f t="shared" si="37"/>
        <v>0</v>
      </c>
      <c r="R41">
        <f t="shared" si="37"/>
        <v>0</v>
      </c>
      <c r="S41">
        <f t="shared" si="37"/>
        <v>0</v>
      </c>
      <c r="T41">
        <f t="shared" si="37"/>
        <v>0</v>
      </c>
      <c r="U41">
        <f t="shared" si="37"/>
        <v>0</v>
      </c>
      <c r="V41">
        <f t="shared" si="37"/>
        <v>0</v>
      </c>
      <c r="W41">
        <f t="shared" si="37"/>
        <v>0</v>
      </c>
      <c r="X41">
        <f t="shared" si="37"/>
        <v>0</v>
      </c>
      <c r="Y41">
        <f t="shared" si="37"/>
        <v>0</v>
      </c>
      <c r="Z41">
        <f t="shared" si="37"/>
        <v>0</v>
      </c>
      <c r="AA41">
        <f t="shared" si="37"/>
        <v>0</v>
      </c>
      <c r="AB41">
        <f t="shared" si="37"/>
        <v>0</v>
      </c>
      <c r="AC41">
        <f t="shared" si="37"/>
        <v>0</v>
      </c>
      <c r="AD41">
        <f t="shared" si="37"/>
        <v>0</v>
      </c>
      <c r="AE41">
        <f t="shared" si="37"/>
        <v>0</v>
      </c>
      <c r="AF41">
        <f t="shared" si="37"/>
        <v>0</v>
      </c>
      <c r="AG41">
        <f t="shared" si="37"/>
        <v>0</v>
      </c>
      <c r="AH41">
        <f t="shared" si="37"/>
        <v>0</v>
      </c>
      <c r="AI41">
        <f t="shared" si="37"/>
        <v>0</v>
      </c>
      <c r="AJ41">
        <f t="shared" si="37"/>
        <v>0</v>
      </c>
      <c r="AK41">
        <f t="shared" si="37"/>
        <v>0</v>
      </c>
      <c r="AL41">
        <f t="shared" si="37"/>
        <v>0</v>
      </c>
      <c r="AM41">
        <f t="shared" si="37"/>
        <v>0</v>
      </c>
      <c r="AN41">
        <f t="shared" si="37"/>
        <v>0</v>
      </c>
      <c r="AO41">
        <f t="shared" si="37"/>
        <v>0</v>
      </c>
      <c r="AP41">
        <f t="shared" si="37"/>
        <v>0</v>
      </c>
      <c r="AQ41">
        <f t="shared" si="37"/>
        <v>0</v>
      </c>
      <c r="AR41">
        <f t="shared" si="37"/>
        <v>0</v>
      </c>
      <c r="AS41">
        <f t="shared" si="37"/>
        <v>0</v>
      </c>
      <c r="AT41">
        <f t="shared" si="37"/>
        <v>0</v>
      </c>
      <c r="AU41">
        <f t="shared" si="37"/>
        <v>0</v>
      </c>
      <c r="AV41">
        <f t="shared" si="37"/>
        <v>0</v>
      </c>
      <c r="AW41">
        <f t="shared" si="37"/>
        <v>0</v>
      </c>
      <c r="AX41">
        <f t="shared" si="37"/>
        <v>0</v>
      </c>
      <c r="AY41">
        <f t="shared" si="37"/>
        <v>0</v>
      </c>
      <c r="AZ41">
        <f t="shared" si="37"/>
        <v>0</v>
      </c>
      <c r="BA41">
        <f t="shared" ref="BA41:CJ41" si="38">SUM(BA37:BA40)</f>
        <v>0</v>
      </c>
      <c r="BB41">
        <f t="shared" si="38"/>
        <v>0</v>
      </c>
      <c r="BC41">
        <f t="shared" si="38"/>
        <v>0</v>
      </c>
      <c r="BD41">
        <f t="shared" si="38"/>
        <v>0</v>
      </c>
      <c r="BE41">
        <f t="shared" si="38"/>
        <v>0</v>
      </c>
      <c r="BF41">
        <f t="shared" si="38"/>
        <v>0</v>
      </c>
      <c r="BG41">
        <f t="shared" si="38"/>
        <v>0</v>
      </c>
      <c r="BH41">
        <f t="shared" si="38"/>
        <v>0</v>
      </c>
      <c r="BI41">
        <f t="shared" si="38"/>
        <v>0</v>
      </c>
      <c r="BJ41">
        <f t="shared" si="38"/>
        <v>0</v>
      </c>
      <c r="BK41">
        <f t="shared" si="38"/>
        <v>0</v>
      </c>
      <c r="BL41">
        <f t="shared" si="38"/>
        <v>0</v>
      </c>
      <c r="BM41">
        <f t="shared" si="38"/>
        <v>0</v>
      </c>
      <c r="BN41">
        <f t="shared" si="38"/>
        <v>0</v>
      </c>
      <c r="BO41">
        <f t="shared" si="38"/>
        <v>0</v>
      </c>
      <c r="BP41">
        <f t="shared" si="38"/>
        <v>0</v>
      </c>
      <c r="BQ41">
        <f t="shared" si="38"/>
        <v>0</v>
      </c>
      <c r="BR41">
        <f t="shared" si="38"/>
        <v>0</v>
      </c>
      <c r="BS41">
        <f t="shared" si="38"/>
        <v>0</v>
      </c>
      <c r="BT41">
        <f t="shared" si="38"/>
        <v>0</v>
      </c>
      <c r="BU41">
        <f t="shared" si="38"/>
        <v>0</v>
      </c>
      <c r="BV41">
        <f t="shared" si="38"/>
        <v>0</v>
      </c>
      <c r="BW41">
        <f t="shared" si="38"/>
        <v>0</v>
      </c>
      <c r="BX41">
        <f t="shared" si="38"/>
        <v>0</v>
      </c>
      <c r="BY41">
        <f t="shared" si="38"/>
        <v>0</v>
      </c>
      <c r="BZ41">
        <f t="shared" si="38"/>
        <v>0</v>
      </c>
      <c r="CA41">
        <f t="shared" si="38"/>
        <v>0</v>
      </c>
      <c r="CB41">
        <f t="shared" si="38"/>
        <v>0</v>
      </c>
      <c r="CC41">
        <f t="shared" si="38"/>
        <v>0</v>
      </c>
      <c r="CD41">
        <f t="shared" si="38"/>
        <v>0</v>
      </c>
      <c r="CE41">
        <f t="shared" si="38"/>
        <v>0</v>
      </c>
      <c r="CF41">
        <f t="shared" si="38"/>
        <v>0</v>
      </c>
      <c r="CG41">
        <f t="shared" si="38"/>
        <v>0</v>
      </c>
      <c r="CH41">
        <f t="shared" si="38"/>
        <v>0</v>
      </c>
      <c r="CI41">
        <f t="shared" si="38"/>
        <v>0</v>
      </c>
      <c r="CJ41">
        <f t="shared" si="38"/>
        <v>0</v>
      </c>
      <c r="CK41">
        <f t="shared" ref="CK41:CX41" si="39">SUM(CK37:CK40)</f>
        <v>0</v>
      </c>
      <c r="CL41">
        <f t="shared" si="39"/>
        <v>0</v>
      </c>
      <c r="CM41">
        <f t="shared" si="39"/>
        <v>0</v>
      </c>
      <c r="CN41">
        <f t="shared" si="39"/>
        <v>0</v>
      </c>
      <c r="CO41">
        <f t="shared" si="39"/>
        <v>0</v>
      </c>
      <c r="CP41">
        <f t="shared" si="39"/>
        <v>0</v>
      </c>
      <c r="CQ41">
        <f t="shared" si="39"/>
        <v>0</v>
      </c>
      <c r="CR41">
        <f t="shared" si="39"/>
        <v>0</v>
      </c>
      <c r="CS41">
        <f t="shared" si="39"/>
        <v>0</v>
      </c>
      <c r="CT41">
        <f t="shared" si="39"/>
        <v>0</v>
      </c>
      <c r="CU41">
        <f t="shared" si="39"/>
        <v>0</v>
      </c>
      <c r="CV41">
        <f t="shared" si="39"/>
        <v>0</v>
      </c>
      <c r="CW41">
        <f t="shared" si="39"/>
        <v>0</v>
      </c>
      <c r="CX41">
        <f t="shared" si="39"/>
        <v>0</v>
      </c>
      <c r="CY41">
        <f t="shared" si="37"/>
        <v>0</v>
      </c>
    </row>
    <row r="42" spans="1:103" hidden="1" outlineLevel="1">
      <c r="A42" t="s">
        <v>355</v>
      </c>
      <c r="B42">
        <f>COUNTIF(D42:CY42,"○")</f>
        <v>100</v>
      </c>
      <c r="D42" s="179" t="str">
        <f>IF(AND(D36=1,D41&lt;&gt;4),"×","○")</f>
        <v>○</v>
      </c>
      <c r="E42" s="179" t="str">
        <f t="shared" ref="E42:CY42" si="40">IF(AND(E36=1,E41&lt;&gt;4),"×","○")</f>
        <v>○</v>
      </c>
      <c r="F42" s="179" t="str">
        <f t="shared" si="40"/>
        <v>○</v>
      </c>
      <c r="G42" s="179" t="str">
        <f t="shared" si="40"/>
        <v>○</v>
      </c>
      <c r="H42" s="179" t="str">
        <f t="shared" si="40"/>
        <v>○</v>
      </c>
      <c r="I42" s="179" t="str">
        <f t="shared" si="40"/>
        <v>○</v>
      </c>
      <c r="J42" s="179" t="str">
        <f t="shared" si="40"/>
        <v>○</v>
      </c>
      <c r="K42" s="179" t="str">
        <f t="shared" si="40"/>
        <v>○</v>
      </c>
      <c r="L42" s="179" t="str">
        <f t="shared" si="40"/>
        <v>○</v>
      </c>
      <c r="M42" s="179" t="str">
        <f t="shared" si="40"/>
        <v>○</v>
      </c>
      <c r="N42" s="179" t="str">
        <f t="shared" si="40"/>
        <v>○</v>
      </c>
      <c r="O42" s="179" t="str">
        <f t="shared" si="40"/>
        <v>○</v>
      </c>
      <c r="P42" s="179" t="str">
        <f t="shared" si="40"/>
        <v>○</v>
      </c>
      <c r="Q42" s="179" t="str">
        <f t="shared" si="40"/>
        <v>○</v>
      </c>
      <c r="R42" s="179" t="str">
        <f t="shared" si="40"/>
        <v>○</v>
      </c>
      <c r="S42" s="179" t="str">
        <f t="shared" si="40"/>
        <v>○</v>
      </c>
      <c r="T42" s="179" t="str">
        <f t="shared" si="40"/>
        <v>○</v>
      </c>
      <c r="U42" s="179" t="str">
        <f t="shared" si="40"/>
        <v>○</v>
      </c>
      <c r="V42" s="179" t="str">
        <f t="shared" si="40"/>
        <v>○</v>
      </c>
      <c r="W42" s="179" t="str">
        <f t="shared" si="40"/>
        <v>○</v>
      </c>
      <c r="X42" s="179" t="str">
        <f t="shared" si="40"/>
        <v>○</v>
      </c>
      <c r="Y42" s="179" t="str">
        <f t="shared" si="40"/>
        <v>○</v>
      </c>
      <c r="Z42" s="179" t="str">
        <f t="shared" si="40"/>
        <v>○</v>
      </c>
      <c r="AA42" s="179" t="str">
        <f t="shared" si="40"/>
        <v>○</v>
      </c>
      <c r="AB42" s="179" t="str">
        <f t="shared" si="40"/>
        <v>○</v>
      </c>
      <c r="AC42" s="179" t="str">
        <f t="shared" si="40"/>
        <v>○</v>
      </c>
      <c r="AD42" s="179" t="str">
        <f t="shared" si="40"/>
        <v>○</v>
      </c>
      <c r="AE42" s="179" t="str">
        <f t="shared" si="40"/>
        <v>○</v>
      </c>
      <c r="AF42" s="179" t="str">
        <f t="shared" si="40"/>
        <v>○</v>
      </c>
      <c r="AG42" s="179" t="str">
        <f t="shared" si="40"/>
        <v>○</v>
      </c>
      <c r="AH42" s="179" t="str">
        <f t="shared" si="40"/>
        <v>○</v>
      </c>
      <c r="AI42" s="179" t="str">
        <f t="shared" si="40"/>
        <v>○</v>
      </c>
      <c r="AJ42" s="179" t="str">
        <f t="shared" si="40"/>
        <v>○</v>
      </c>
      <c r="AK42" s="179" t="str">
        <f t="shared" si="40"/>
        <v>○</v>
      </c>
      <c r="AL42" s="179" t="str">
        <f t="shared" si="40"/>
        <v>○</v>
      </c>
      <c r="AM42" s="179" t="str">
        <f t="shared" si="40"/>
        <v>○</v>
      </c>
      <c r="AN42" s="179" t="str">
        <f t="shared" si="40"/>
        <v>○</v>
      </c>
      <c r="AO42" s="179" t="str">
        <f t="shared" si="40"/>
        <v>○</v>
      </c>
      <c r="AP42" s="179" t="str">
        <f t="shared" si="40"/>
        <v>○</v>
      </c>
      <c r="AQ42" s="179" t="str">
        <f t="shared" si="40"/>
        <v>○</v>
      </c>
      <c r="AR42" s="179" t="str">
        <f t="shared" si="40"/>
        <v>○</v>
      </c>
      <c r="AS42" s="179" t="str">
        <f t="shared" si="40"/>
        <v>○</v>
      </c>
      <c r="AT42" s="179" t="str">
        <f t="shared" si="40"/>
        <v>○</v>
      </c>
      <c r="AU42" s="179" t="str">
        <f t="shared" si="40"/>
        <v>○</v>
      </c>
      <c r="AV42" s="179" t="str">
        <f t="shared" si="40"/>
        <v>○</v>
      </c>
      <c r="AW42" s="179" t="str">
        <f t="shared" si="40"/>
        <v>○</v>
      </c>
      <c r="AX42" s="179" t="str">
        <f t="shared" si="40"/>
        <v>○</v>
      </c>
      <c r="AY42" s="179" t="str">
        <f t="shared" si="40"/>
        <v>○</v>
      </c>
      <c r="AZ42" s="179" t="str">
        <f t="shared" si="40"/>
        <v>○</v>
      </c>
      <c r="BA42" s="179" t="str">
        <f t="shared" ref="BA42:CJ42" si="41">IF(AND(BA36=1,BA41&lt;&gt;4),"×","○")</f>
        <v>○</v>
      </c>
      <c r="BB42" s="179" t="str">
        <f t="shared" si="41"/>
        <v>○</v>
      </c>
      <c r="BC42" s="179" t="str">
        <f t="shared" si="41"/>
        <v>○</v>
      </c>
      <c r="BD42" s="179" t="str">
        <f t="shared" si="41"/>
        <v>○</v>
      </c>
      <c r="BE42" s="179" t="str">
        <f t="shared" si="41"/>
        <v>○</v>
      </c>
      <c r="BF42" s="179" t="str">
        <f t="shared" si="41"/>
        <v>○</v>
      </c>
      <c r="BG42" s="179" t="str">
        <f t="shared" si="41"/>
        <v>○</v>
      </c>
      <c r="BH42" s="179" t="str">
        <f t="shared" si="41"/>
        <v>○</v>
      </c>
      <c r="BI42" s="179" t="str">
        <f t="shared" si="41"/>
        <v>○</v>
      </c>
      <c r="BJ42" s="179" t="str">
        <f t="shared" si="41"/>
        <v>○</v>
      </c>
      <c r="BK42" s="179" t="str">
        <f t="shared" si="41"/>
        <v>○</v>
      </c>
      <c r="BL42" s="179" t="str">
        <f t="shared" si="41"/>
        <v>○</v>
      </c>
      <c r="BM42" s="179" t="str">
        <f t="shared" si="41"/>
        <v>○</v>
      </c>
      <c r="BN42" s="179" t="str">
        <f t="shared" si="41"/>
        <v>○</v>
      </c>
      <c r="BO42" s="179" t="str">
        <f t="shared" si="41"/>
        <v>○</v>
      </c>
      <c r="BP42" s="179" t="str">
        <f t="shared" si="41"/>
        <v>○</v>
      </c>
      <c r="BQ42" s="179" t="str">
        <f t="shared" si="41"/>
        <v>○</v>
      </c>
      <c r="BR42" s="179" t="str">
        <f t="shared" si="41"/>
        <v>○</v>
      </c>
      <c r="BS42" s="179" t="str">
        <f t="shared" si="41"/>
        <v>○</v>
      </c>
      <c r="BT42" s="179" t="str">
        <f t="shared" si="41"/>
        <v>○</v>
      </c>
      <c r="BU42" s="179" t="str">
        <f t="shared" si="41"/>
        <v>○</v>
      </c>
      <c r="BV42" s="179" t="str">
        <f t="shared" si="41"/>
        <v>○</v>
      </c>
      <c r="BW42" s="179" t="str">
        <f t="shared" si="41"/>
        <v>○</v>
      </c>
      <c r="BX42" s="179" t="str">
        <f t="shared" si="41"/>
        <v>○</v>
      </c>
      <c r="BY42" s="179" t="str">
        <f t="shared" si="41"/>
        <v>○</v>
      </c>
      <c r="BZ42" s="179" t="str">
        <f t="shared" si="41"/>
        <v>○</v>
      </c>
      <c r="CA42" s="179" t="str">
        <f t="shared" si="41"/>
        <v>○</v>
      </c>
      <c r="CB42" s="179" t="str">
        <f t="shared" si="41"/>
        <v>○</v>
      </c>
      <c r="CC42" s="179" t="str">
        <f t="shared" si="41"/>
        <v>○</v>
      </c>
      <c r="CD42" s="179" t="str">
        <f t="shared" si="41"/>
        <v>○</v>
      </c>
      <c r="CE42" s="179" t="str">
        <f t="shared" si="41"/>
        <v>○</v>
      </c>
      <c r="CF42" s="179" t="str">
        <f t="shared" si="41"/>
        <v>○</v>
      </c>
      <c r="CG42" s="179" t="str">
        <f t="shared" si="41"/>
        <v>○</v>
      </c>
      <c r="CH42" s="179" t="str">
        <f t="shared" si="41"/>
        <v>○</v>
      </c>
      <c r="CI42" s="179" t="str">
        <f t="shared" si="41"/>
        <v>○</v>
      </c>
      <c r="CJ42" s="179" t="str">
        <f t="shared" si="41"/>
        <v>○</v>
      </c>
      <c r="CK42" s="179" t="str">
        <f t="shared" ref="CK42:CX42" si="42">IF(AND(CK36=1,CK41&lt;&gt;4),"×","○")</f>
        <v>○</v>
      </c>
      <c r="CL42" s="179" t="str">
        <f t="shared" si="42"/>
        <v>○</v>
      </c>
      <c r="CM42" s="179" t="str">
        <f t="shared" si="42"/>
        <v>○</v>
      </c>
      <c r="CN42" s="179" t="str">
        <f t="shared" si="42"/>
        <v>○</v>
      </c>
      <c r="CO42" s="179" t="str">
        <f t="shared" si="42"/>
        <v>○</v>
      </c>
      <c r="CP42" s="179" t="str">
        <f t="shared" si="42"/>
        <v>○</v>
      </c>
      <c r="CQ42" s="179" t="str">
        <f t="shared" si="42"/>
        <v>○</v>
      </c>
      <c r="CR42" s="179" t="str">
        <f t="shared" si="42"/>
        <v>○</v>
      </c>
      <c r="CS42" s="179" t="str">
        <f t="shared" si="42"/>
        <v>○</v>
      </c>
      <c r="CT42" s="179" t="str">
        <f t="shared" si="42"/>
        <v>○</v>
      </c>
      <c r="CU42" s="179" t="str">
        <f t="shared" si="42"/>
        <v>○</v>
      </c>
      <c r="CV42" s="179" t="str">
        <f t="shared" si="42"/>
        <v>○</v>
      </c>
      <c r="CW42" s="179" t="str">
        <f t="shared" si="42"/>
        <v>○</v>
      </c>
      <c r="CX42" s="179" t="str">
        <f t="shared" si="42"/>
        <v>○</v>
      </c>
      <c r="CY42" s="179" t="str">
        <f t="shared" si="40"/>
        <v>○</v>
      </c>
    </row>
    <row r="43" spans="1:103" hidden="1" outlineLevel="1"/>
    <row r="44" spans="1:103" hidden="1" outlineLevel="1">
      <c r="C44" t="s">
        <v>851</v>
      </c>
      <c r="D44" t="e">
        <f>VLOOKUP(はじめに!$J$2,事業者比較!$B$9:$F$868,3,FALSE)</f>
        <v>#N/A</v>
      </c>
      <c r="E44" t="e">
        <f>VLOOKUP(はじめに!$J$2,事業者比較!$B$9:$F$868,3,FALSE)</f>
        <v>#N/A</v>
      </c>
      <c r="F44" t="e">
        <f>VLOOKUP(はじめに!$J$2,事業者比較!$B$9:$F$868,3,FALSE)</f>
        <v>#N/A</v>
      </c>
      <c r="G44" t="e">
        <f>VLOOKUP(はじめに!$J$2,事業者比較!$B$9:$F$868,3,FALSE)</f>
        <v>#N/A</v>
      </c>
      <c r="H44" t="e">
        <f>VLOOKUP(はじめに!$J$2,事業者比較!$B$9:$F$868,3,FALSE)</f>
        <v>#N/A</v>
      </c>
      <c r="I44" t="e">
        <f>VLOOKUP(はじめに!$J$2,事業者比較!$B$9:$F$868,3,FALSE)</f>
        <v>#N/A</v>
      </c>
      <c r="J44" t="e">
        <f>VLOOKUP(はじめに!$J$2,事業者比較!$B$9:$F$868,3,FALSE)</f>
        <v>#N/A</v>
      </c>
      <c r="K44" t="e">
        <f>VLOOKUP(はじめに!$J$2,事業者比較!$B$9:$F$868,3,FALSE)</f>
        <v>#N/A</v>
      </c>
      <c r="L44" t="e">
        <f>VLOOKUP(はじめに!$J$2,事業者比較!$B$9:$F$868,3,FALSE)</f>
        <v>#N/A</v>
      </c>
      <c r="M44" t="e">
        <f>VLOOKUP(はじめに!$J$2,事業者比較!$B$9:$F$868,3,FALSE)</f>
        <v>#N/A</v>
      </c>
      <c r="N44" t="e">
        <f>VLOOKUP(はじめに!$J$2,事業者比較!$B$9:$F$868,3,FALSE)</f>
        <v>#N/A</v>
      </c>
      <c r="O44" t="e">
        <f>VLOOKUP(はじめに!$J$2,事業者比較!$B$9:$F$868,3,FALSE)</f>
        <v>#N/A</v>
      </c>
      <c r="P44" t="e">
        <f>VLOOKUP(はじめに!$J$2,事業者比較!$B$9:$F$868,3,FALSE)</f>
        <v>#N/A</v>
      </c>
      <c r="Q44" t="e">
        <f>VLOOKUP(はじめに!$J$2,事業者比較!$B$9:$F$868,3,FALSE)</f>
        <v>#N/A</v>
      </c>
      <c r="R44" t="e">
        <f>VLOOKUP(はじめに!$J$2,事業者比較!$B$9:$F$868,3,FALSE)</f>
        <v>#N/A</v>
      </c>
      <c r="S44" t="e">
        <f>VLOOKUP(はじめに!$J$2,事業者比較!$B$9:$F$868,3,FALSE)</f>
        <v>#N/A</v>
      </c>
      <c r="T44" t="e">
        <f>VLOOKUP(はじめに!$J$2,事業者比較!$B$9:$F$868,3,FALSE)</f>
        <v>#N/A</v>
      </c>
      <c r="U44" t="e">
        <f>VLOOKUP(はじめに!$J$2,事業者比較!$B$9:$F$868,3,FALSE)</f>
        <v>#N/A</v>
      </c>
      <c r="V44" t="e">
        <f>VLOOKUP(はじめに!$J$2,事業者比較!$B$9:$F$868,3,FALSE)</f>
        <v>#N/A</v>
      </c>
      <c r="W44" t="e">
        <f>VLOOKUP(はじめに!$J$2,事業者比較!$B$9:$F$868,3,FALSE)</f>
        <v>#N/A</v>
      </c>
      <c r="X44" t="e">
        <f>VLOOKUP(はじめに!$J$2,事業者比較!$B$9:$F$868,3,FALSE)</f>
        <v>#N/A</v>
      </c>
      <c r="Y44" t="e">
        <f>VLOOKUP(はじめに!$J$2,事業者比較!$B$9:$F$868,3,FALSE)</f>
        <v>#N/A</v>
      </c>
      <c r="Z44" t="e">
        <f>VLOOKUP(はじめに!$J$2,事業者比較!$B$9:$F$868,3,FALSE)</f>
        <v>#N/A</v>
      </c>
      <c r="AA44" t="e">
        <f>VLOOKUP(はじめに!$J$2,事業者比較!$B$9:$F$868,3,FALSE)</f>
        <v>#N/A</v>
      </c>
      <c r="AB44" t="e">
        <f>VLOOKUP(はじめに!$J$2,事業者比較!$B$9:$F$868,3,FALSE)</f>
        <v>#N/A</v>
      </c>
      <c r="AC44" t="e">
        <f>VLOOKUP(はじめに!$J$2,事業者比較!$B$9:$F$868,3,FALSE)</f>
        <v>#N/A</v>
      </c>
      <c r="AD44" t="e">
        <f>VLOOKUP(はじめに!$J$2,事業者比較!$B$9:$F$868,3,FALSE)</f>
        <v>#N/A</v>
      </c>
      <c r="AE44" t="e">
        <f>VLOOKUP(はじめに!$J$2,事業者比較!$B$9:$F$868,3,FALSE)</f>
        <v>#N/A</v>
      </c>
      <c r="AF44" t="e">
        <f>VLOOKUP(はじめに!$J$2,事業者比較!$B$9:$F$868,3,FALSE)</f>
        <v>#N/A</v>
      </c>
      <c r="AG44" t="e">
        <f>VLOOKUP(はじめに!$J$2,事業者比較!$B$9:$F$868,3,FALSE)</f>
        <v>#N/A</v>
      </c>
      <c r="AH44" t="e">
        <f>VLOOKUP(はじめに!$J$2,事業者比較!$B$9:$F$868,3,FALSE)</f>
        <v>#N/A</v>
      </c>
      <c r="AI44" t="e">
        <f>VLOOKUP(はじめに!$J$2,事業者比較!$B$9:$F$868,3,FALSE)</f>
        <v>#N/A</v>
      </c>
      <c r="AJ44" t="e">
        <f>VLOOKUP(はじめに!$J$2,事業者比較!$B$9:$F$868,3,FALSE)</f>
        <v>#N/A</v>
      </c>
      <c r="AK44" t="e">
        <f>VLOOKUP(はじめに!$J$2,事業者比較!$B$9:$F$868,3,FALSE)</f>
        <v>#N/A</v>
      </c>
      <c r="AL44" t="e">
        <f>VLOOKUP(はじめに!$J$2,事業者比較!$B$9:$F$868,3,FALSE)</f>
        <v>#N/A</v>
      </c>
      <c r="AM44" t="e">
        <f>VLOOKUP(はじめに!$J$2,事業者比較!$B$9:$F$868,3,FALSE)</f>
        <v>#N/A</v>
      </c>
      <c r="AN44" t="e">
        <f>VLOOKUP(はじめに!$J$2,事業者比較!$B$9:$F$868,3,FALSE)</f>
        <v>#N/A</v>
      </c>
      <c r="AO44" t="e">
        <f>VLOOKUP(はじめに!$J$2,事業者比較!$B$9:$F$868,3,FALSE)</f>
        <v>#N/A</v>
      </c>
      <c r="AP44" t="e">
        <f>VLOOKUP(はじめに!$J$2,事業者比較!$B$9:$F$868,3,FALSE)</f>
        <v>#N/A</v>
      </c>
      <c r="AQ44" t="e">
        <f>VLOOKUP(はじめに!$J$2,事業者比較!$B$9:$F$868,3,FALSE)</f>
        <v>#N/A</v>
      </c>
      <c r="AR44" t="e">
        <f>VLOOKUP(はじめに!$J$2,事業者比較!$B$9:$F$868,3,FALSE)</f>
        <v>#N/A</v>
      </c>
      <c r="AS44" t="e">
        <f>VLOOKUP(はじめに!$J$2,事業者比較!$B$9:$F$868,3,FALSE)</f>
        <v>#N/A</v>
      </c>
      <c r="AT44" t="e">
        <f>VLOOKUP(はじめに!$J$2,事業者比較!$B$9:$F$868,3,FALSE)</f>
        <v>#N/A</v>
      </c>
      <c r="AU44" t="e">
        <f>VLOOKUP(はじめに!$J$2,事業者比較!$B$9:$F$868,3,FALSE)</f>
        <v>#N/A</v>
      </c>
      <c r="AV44" t="e">
        <f>VLOOKUP(はじめに!$J$2,事業者比較!$B$9:$F$868,3,FALSE)</f>
        <v>#N/A</v>
      </c>
      <c r="AW44" t="e">
        <f>VLOOKUP(はじめに!$J$2,事業者比較!$B$9:$F$868,3,FALSE)</f>
        <v>#N/A</v>
      </c>
      <c r="AX44" t="e">
        <f>VLOOKUP(はじめに!$J$2,事業者比較!$B$9:$F$868,3,FALSE)</f>
        <v>#N/A</v>
      </c>
      <c r="AY44" t="e">
        <f>VLOOKUP(はじめに!$J$2,事業者比較!$B$9:$F$868,3,FALSE)</f>
        <v>#N/A</v>
      </c>
      <c r="AZ44" t="e">
        <f>VLOOKUP(はじめに!$J$2,事業者比較!$B$9:$F$868,3,FALSE)</f>
        <v>#N/A</v>
      </c>
      <c r="BA44" t="e">
        <f>VLOOKUP(はじめに!$J$2,事業者比較!$B$9:$F$868,3,FALSE)</f>
        <v>#N/A</v>
      </c>
      <c r="BB44" t="e">
        <f>VLOOKUP(はじめに!$J$2,事業者比較!$B$9:$F$868,3,FALSE)</f>
        <v>#N/A</v>
      </c>
      <c r="BC44" t="e">
        <f>VLOOKUP(はじめに!$J$2,事業者比較!$B$9:$F$868,3,FALSE)</f>
        <v>#N/A</v>
      </c>
      <c r="BD44" t="e">
        <f>VLOOKUP(はじめに!$J$2,事業者比較!$B$9:$F$868,3,FALSE)</f>
        <v>#N/A</v>
      </c>
      <c r="BE44" t="e">
        <f>VLOOKUP(はじめに!$J$2,事業者比較!$B$9:$F$868,3,FALSE)</f>
        <v>#N/A</v>
      </c>
      <c r="BF44" t="e">
        <f>VLOOKUP(はじめに!$J$2,事業者比較!$B$9:$F$868,3,FALSE)</f>
        <v>#N/A</v>
      </c>
      <c r="BG44" t="e">
        <f>VLOOKUP(はじめに!$J$2,事業者比較!$B$9:$F$868,3,FALSE)</f>
        <v>#N/A</v>
      </c>
      <c r="BH44" t="e">
        <f>VLOOKUP(はじめに!$J$2,事業者比較!$B$9:$F$868,3,FALSE)</f>
        <v>#N/A</v>
      </c>
      <c r="BI44" t="e">
        <f>VLOOKUP(はじめに!$J$2,事業者比較!$B$9:$F$868,3,FALSE)</f>
        <v>#N/A</v>
      </c>
      <c r="BJ44" t="e">
        <f>VLOOKUP(はじめに!$J$2,事業者比較!$B$9:$F$868,3,FALSE)</f>
        <v>#N/A</v>
      </c>
      <c r="BK44" t="e">
        <f>VLOOKUP(はじめに!$J$2,事業者比較!$B$9:$F$868,3,FALSE)</f>
        <v>#N/A</v>
      </c>
      <c r="BL44" t="e">
        <f>VLOOKUP(はじめに!$J$2,事業者比較!$B$9:$F$868,3,FALSE)</f>
        <v>#N/A</v>
      </c>
      <c r="BM44" t="e">
        <f>VLOOKUP(はじめに!$J$2,事業者比較!$B$9:$F$868,3,FALSE)</f>
        <v>#N/A</v>
      </c>
      <c r="BN44" t="e">
        <f>VLOOKUP(はじめに!$J$2,事業者比較!$B$9:$F$868,3,FALSE)</f>
        <v>#N/A</v>
      </c>
      <c r="BO44" t="e">
        <f>VLOOKUP(はじめに!$J$2,事業者比較!$B$9:$F$868,3,FALSE)</f>
        <v>#N/A</v>
      </c>
      <c r="BP44" t="e">
        <f>VLOOKUP(はじめに!$J$2,事業者比較!$B$9:$F$868,3,FALSE)</f>
        <v>#N/A</v>
      </c>
      <c r="BQ44" t="e">
        <f>VLOOKUP(はじめに!$J$2,事業者比較!$B$9:$F$868,3,FALSE)</f>
        <v>#N/A</v>
      </c>
      <c r="BR44" t="e">
        <f>VLOOKUP(はじめに!$J$2,事業者比較!$B$9:$F$868,3,FALSE)</f>
        <v>#N/A</v>
      </c>
      <c r="BS44" t="e">
        <f>VLOOKUP(はじめに!$J$2,事業者比較!$B$9:$F$868,3,FALSE)</f>
        <v>#N/A</v>
      </c>
      <c r="BT44" t="e">
        <f>VLOOKUP(はじめに!$J$2,事業者比較!$B$9:$F$868,3,FALSE)</f>
        <v>#N/A</v>
      </c>
      <c r="BU44" t="e">
        <f>VLOOKUP(はじめに!$J$2,事業者比較!$B$9:$F$868,3,FALSE)</f>
        <v>#N/A</v>
      </c>
      <c r="BV44" t="e">
        <f>VLOOKUP(はじめに!$J$2,事業者比較!$B$9:$F$868,3,FALSE)</f>
        <v>#N/A</v>
      </c>
      <c r="BW44" t="e">
        <f>VLOOKUP(はじめに!$J$2,事業者比較!$B$9:$F$868,3,FALSE)</f>
        <v>#N/A</v>
      </c>
      <c r="BX44" t="e">
        <f>VLOOKUP(はじめに!$J$2,事業者比較!$B$9:$F$868,3,FALSE)</f>
        <v>#N/A</v>
      </c>
      <c r="BY44" t="e">
        <f>VLOOKUP(はじめに!$J$2,事業者比較!$B$9:$F$868,3,FALSE)</f>
        <v>#N/A</v>
      </c>
      <c r="BZ44" t="e">
        <f>VLOOKUP(はじめに!$J$2,事業者比較!$B$9:$F$868,3,FALSE)</f>
        <v>#N/A</v>
      </c>
      <c r="CA44" t="e">
        <f>VLOOKUP(はじめに!$J$2,事業者比較!$B$9:$F$868,3,FALSE)</f>
        <v>#N/A</v>
      </c>
      <c r="CB44" t="e">
        <f>VLOOKUP(はじめに!$J$2,事業者比較!$B$9:$F$868,3,FALSE)</f>
        <v>#N/A</v>
      </c>
      <c r="CC44" t="e">
        <f>VLOOKUP(はじめに!$J$2,事業者比較!$B$9:$F$868,3,FALSE)</f>
        <v>#N/A</v>
      </c>
      <c r="CD44" t="e">
        <f>VLOOKUP(はじめに!$J$2,事業者比較!$B$9:$F$868,3,FALSE)</f>
        <v>#N/A</v>
      </c>
      <c r="CE44" t="e">
        <f>VLOOKUP(はじめに!$J$2,事業者比較!$B$9:$F$868,3,FALSE)</f>
        <v>#N/A</v>
      </c>
      <c r="CF44" t="e">
        <f>VLOOKUP(はじめに!$J$2,事業者比較!$B$9:$F$868,3,FALSE)</f>
        <v>#N/A</v>
      </c>
      <c r="CG44" t="e">
        <f>VLOOKUP(はじめに!$J$2,事業者比較!$B$9:$F$868,3,FALSE)</f>
        <v>#N/A</v>
      </c>
      <c r="CH44" t="e">
        <f>VLOOKUP(はじめに!$J$2,事業者比較!$B$9:$F$868,3,FALSE)</f>
        <v>#N/A</v>
      </c>
      <c r="CI44" t="e">
        <f>VLOOKUP(はじめに!$J$2,事業者比較!$B$9:$F$868,3,FALSE)</f>
        <v>#N/A</v>
      </c>
      <c r="CJ44" t="e">
        <f>VLOOKUP(はじめに!$J$2,事業者比較!$B$9:$F$868,3,FALSE)</f>
        <v>#N/A</v>
      </c>
      <c r="CK44" t="e">
        <f>VLOOKUP(はじめに!$J$2,事業者比較!$B$9:$F$868,3,FALSE)</f>
        <v>#N/A</v>
      </c>
      <c r="CL44" t="e">
        <f>VLOOKUP(はじめに!$J$2,事業者比較!$B$9:$F$868,3,FALSE)</f>
        <v>#N/A</v>
      </c>
      <c r="CM44" t="e">
        <f>VLOOKUP(はじめに!$J$2,事業者比較!$B$9:$F$868,3,FALSE)</f>
        <v>#N/A</v>
      </c>
      <c r="CN44" t="e">
        <f>VLOOKUP(はじめに!$J$2,事業者比較!$B$9:$F$868,3,FALSE)</f>
        <v>#N/A</v>
      </c>
      <c r="CO44" t="e">
        <f>VLOOKUP(はじめに!$J$2,事業者比較!$B$9:$F$868,3,FALSE)</f>
        <v>#N/A</v>
      </c>
      <c r="CP44" t="e">
        <f>VLOOKUP(はじめに!$J$2,事業者比較!$B$9:$F$868,3,FALSE)</f>
        <v>#N/A</v>
      </c>
      <c r="CQ44" t="e">
        <f>VLOOKUP(はじめに!$J$2,事業者比較!$B$9:$F$868,3,FALSE)</f>
        <v>#N/A</v>
      </c>
      <c r="CR44" t="e">
        <f>VLOOKUP(はじめに!$J$2,事業者比較!$B$9:$F$868,3,FALSE)</f>
        <v>#N/A</v>
      </c>
      <c r="CS44" t="e">
        <f>VLOOKUP(はじめに!$J$2,事業者比較!$B$9:$F$868,3,FALSE)</f>
        <v>#N/A</v>
      </c>
      <c r="CT44" t="e">
        <f>VLOOKUP(はじめに!$J$2,事業者比較!$B$9:$F$868,3,FALSE)</f>
        <v>#N/A</v>
      </c>
      <c r="CU44" t="e">
        <f>VLOOKUP(はじめに!$J$2,事業者比較!$B$9:$F$868,3,FALSE)</f>
        <v>#N/A</v>
      </c>
      <c r="CV44" t="e">
        <f>VLOOKUP(はじめに!$J$2,事業者比較!$B$9:$F$868,3,FALSE)</f>
        <v>#N/A</v>
      </c>
      <c r="CW44" t="e">
        <f>VLOOKUP(はじめに!$J$2,事業者比較!$B$9:$F$868,3,FALSE)</f>
        <v>#N/A</v>
      </c>
      <c r="CX44" t="e">
        <f>VLOOKUP(はじめに!$J$2,事業者比較!$B$9:$F$868,3,FALSE)</f>
        <v>#N/A</v>
      </c>
      <c r="CY44" t="e">
        <f>VLOOKUP(はじめに!$J$2,事業者比較!$B$9:$F$868,3,FALSE)</f>
        <v>#N/A</v>
      </c>
    </row>
    <row r="45" spans="1:103" hidden="1" outlineLevel="1">
      <c r="D45" t="e">
        <f>IF(D44=2,"都の前年度自社排出係数",IF(D44=3,"環境省の前年度排出係数","エビデンスの確認"))</f>
        <v>#N/A</v>
      </c>
      <c r="E45" t="e">
        <f t="shared" ref="E45:CY45" si="43">IF(E44=2,"都の前年度自社排出係数",IF(E44=3,"環境省の前年度排出係数","エビデンスの確認"))</f>
        <v>#N/A</v>
      </c>
      <c r="F45" t="e">
        <f t="shared" si="43"/>
        <v>#N/A</v>
      </c>
      <c r="G45" t="e">
        <f t="shared" si="43"/>
        <v>#N/A</v>
      </c>
      <c r="H45" t="e">
        <f t="shared" si="43"/>
        <v>#N/A</v>
      </c>
      <c r="I45" t="e">
        <f t="shared" si="43"/>
        <v>#N/A</v>
      </c>
      <c r="J45" t="e">
        <f t="shared" si="43"/>
        <v>#N/A</v>
      </c>
      <c r="K45" t="e">
        <f t="shared" si="43"/>
        <v>#N/A</v>
      </c>
      <c r="L45" t="e">
        <f t="shared" si="43"/>
        <v>#N/A</v>
      </c>
      <c r="M45" t="e">
        <f t="shared" si="43"/>
        <v>#N/A</v>
      </c>
      <c r="N45" t="e">
        <f t="shared" si="43"/>
        <v>#N/A</v>
      </c>
      <c r="O45" t="e">
        <f t="shared" si="43"/>
        <v>#N/A</v>
      </c>
      <c r="P45" t="e">
        <f t="shared" si="43"/>
        <v>#N/A</v>
      </c>
      <c r="Q45" t="e">
        <f t="shared" si="43"/>
        <v>#N/A</v>
      </c>
      <c r="R45" t="e">
        <f t="shared" si="43"/>
        <v>#N/A</v>
      </c>
      <c r="S45" t="e">
        <f t="shared" si="43"/>
        <v>#N/A</v>
      </c>
      <c r="T45" t="e">
        <f t="shared" si="43"/>
        <v>#N/A</v>
      </c>
      <c r="U45" t="e">
        <f t="shared" si="43"/>
        <v>#N/A</v>
      </c>
      <c r="V45" t="e">
        <f t="shared" si="43"/>
        <v>#N/A</v>
      </c>
      <c r="W45" t="e">
        <f t="shared" si="43"/>
        <v>#N/A</v>
      </c>
      <c r="X45" t="e">
        <f t="shared" si="43"/>
        <v>#N/A</v>
      </c>
      <c r="Y45" t="e">
        <f t="shared" si="43"/>
        <v>#N/A</v>
      </c>
      <c r="Z45" t="e">
        <f t="shared" si="43"/>
        <v>#N/A</v>
      </c>
      <c r="AA45" t="e">
        <f t="shared" si="43"/>
        <v>#N/A</v>
      </c>
      <c r="AB45" t="e">
        <f t="shared" si="43"/>
        <v>#N/A</v>
      </c>
      <c r="AC45" t="e">
        <f t="shared" si="43"/>
        <v>#N/A</v>
      </c>
      <c r="AD45" t="e">
        <f t="shared" si="43"/>
        <v>#N/A</v>
      </c>
      <c r="AE45" t="e">
        <f t="shared" si="43"/>
        <v>#N/A</v>
      </c>
      <c r="AF45" t="e">
        <f t="shared" si="43"/>
        <v>#N/A</v>
      </c>
      <c r="AG45" t="e">
        <f t="shared" si="43"/>
        <v>#N/A</v>
      </c>
      <c r="AH45" t="e">
        <f t="shared" si="43"/>
        <v>#N/A</v>
      </c>
      <c r="AI45" t="e">
        <f t="shared" si="43"/>
        <v>#N/A</v>
      </c>
      <c r="AJ45" t="e">
        <f t="shared" si="43"/>
        <v>#N/A</v>
      </c>
      <c r="AK45" t="e">
        <f t="shared" si="43"/>
        <v>#N/A</v>
      </c>
      <c r="AL45" t="e">
        <f t="shared" si="43"/>
        <v>#N/A</v>
      </c>
      <c r="AM45" t="e">
        <f t="shared" si="43"/>
        <v>#N/A</v>
      </c>
      <c r="AN45" t="e">
        <f t="shared" si="43"/>
        <v>#N/A</v>
      </c>
      <c r="AO45" t="e">
        <f t="shared" si="43"/>
        <v>#N/A</v>
      </c>
      <c r="AP45" t="e">
        <f t="shared" si="43"/>
        <v>#N/A</v>
      </c>
      <c r="AQ45" t="e">
        <f t="shared" si="43"/>
        <v>#N/A</v>
      </c>
      <c r="AR45" t="e">
        <f t="shared" si="43"/>
        <v>#N/A</v>
      </c>
      <c r="AS45" t="e">
        <f t="shared" si="43"/>
        <v>#N/A</v>
      </c>
      <c r="AT45" t="e">
        <f t="shared" si="43"/>
        <v>#N/A</v>
      </c>
      <c r="AU45" t="e">
        <f t="shared" si="43"/>
        <v>#N/A</v>
      </c>
      <c r="AV45" t="e">
        <f t="shared" si="43"/>
        <v>#N/A</v>
      </c>
      <c r="AW45" t="e">
        <f t="shared" si="43"/>
        <v>#N/A</v>
      </c>
      <c r="AX45" t="e">
        <f t="shared" si="43"/>
        <v>#N/A</v>
      </c>
      <c r="AY45" t="e">
        <f t="shared" si="43"/>
        <v>#N/A</v>
      </c>
      <c r="AZ45" t="e">
        <f t="shared" si="43"/>
        <v>#N/A</v>
      </c>
      <c r="BA45" t="e">
        <f t="shared" ref="BA45:CJ45" si="44">IF(BA44=2,"都の前年度自社排出係数",IF(BA44=3,"環境省の前年度排出係数","エビデンスの確認"))</f>
        <v>#N/A</v>
      </c>
      <c r="BB45" t="e">
        <f t="shared" si="44"/>
        <v>#N/A</v>
      </c>
      <c r="BC45" t="e">
        <f t="shared" si="44"/>
        <v>#N/A</v>
      </c>
      <c r="BD45" t="e">
        <f t="shared" si="44"/>
        <v>#N/A</v>
      </c>
      <c r="BE45" t="e">
        <f t="shared" si="44"/>
        <v>#N/A</v>
      </c>
      <c r="BF45" t="e">
        <f t="shared" si="44"/>
        <v>#N/A</v>
      </c>
      <c r="BG45" t="e">
        <f t="shared" si="44"/>
        <v>#N/A</v>
      </c>
      <c r="BH45" t="e">
        <f t="shared" si="44"/>
        <v>#N/A</v>
      </c>
      <c r="BI45" t="e">
        <f t="shared" si="44"/>
        <v>#N/A</v>
      </c>
      <c r="BJ45" t="e">
        <f t="shared" si="44"/>
        <v>#N/A</v>
      </c>
      <c r="BK45" t="e">
        <f t="shared" si="44"/>
        <v>#N/A</v>
      </c>
      <c r="BL45" t="e">
        <f t="shared" si="44"/>
        <v>#N/A</v>
      </c>
      <c r="BM45" t="e">
        <f t="shared" si="44"/>
        <v>#N/A</v>
      </c>
      <c r="BN45" t="e">
        <f t="shared" si="44"/>
        <v>#N/A</v>
      </c>
      <c r="BO45" t="e">
        <f t="shared" si="44"/>
        <v>#N/A</v>
      </c>
      <c r="BP45" t="e">
        <f t="shared" si="44"/>
        <v>#N/A</v>
      </c>
      <c r="BQ45" t="e">
        <f t="shared" si="44"/>
        <v>#N/A</v>
      </c>
      <c r="BR45" t="e">
        <f t="shared" si="44"/>
        <v>#N/A</v>
      </c>
      <c r="BS45" t="e">
        <f t="shared" si="44"/>
        <v>#N/A</v>
      </c>
      <c r="BT45" t="e">
        <f t="shared" si="44"/>
        <v>#N/A</v>
      </c>
      <c r="BU45" t="e">
        <f t="shared" si="44"/>
        <v>#N/A</v>
      </c>
      <c r="BV45" t="e">
        <f t="shared" si="44"/>
        <v>#N/A</v>
      </c>
      <c r="BW45" t="e">
        <f t="shared" si="44"/>
        <v>#N/A</v>
      </c>
      <c r="BX45" t="e">
        <f t="shared" si="44"/>
        <v>#N/A</v>
      </c>
      <c r="BY45" t="e">
        <f t="shared" si="44"/>
        <v>#N/A</v>
      </c>
      <c r="BZ45" t="e">
        <f t="shared" si="44"/>
        <v>#N/A</v>
      </c>
      <c r="CA45" t="e">
        <f t="shared" si="44"/>
        <v>#N/A</v>
      </c>
      <c r="CB45" t="e">
        <f t="shared" si="44"/>
        <v>#N/A</v>
      </c>
      <c r="CC45" t="e">
        <f t="shared" si="44"/>
        <v>#N/A</v>
      </c>
      <c r="CD45" t="e">
        <f t="shared" si="44"/>
        <v>#N/A</v>
      </c>
      <c r="CE45" t="e">
        <f t="shared" si="44"/>
        <v>#N/A</v>
      </c>
      <c r="CF45" t="e">
        <f t="shared" si="44"/>
        <v>#N/A</v>
      </c>
      <c r="CG45" t="e">
        <f t="shared" si="44"/>
        <v>#N/A</v>
      </c>
      <c r="CH45" t="e">
        <f t="shared" si="44"/>
        <v>#N/A</v>
      </c>
      <c r="CI45" t="e">
        <f t="shared" si="44"/>
        <v>#N/A</v>
      </c>
      <c r="CJ45" t="e">
        <f t="shared" si="44"/>
        <v>#N/A</v>
      </c>
      <c r="CK45" t="e">
        <f t="shared" ref="CK45:CX45" si="45">IF(CK44=2,"都の前年度自社排出係数",IF(CK44=3,"環境省の前年度排出係数","エビデンスの確認"))</f>
        <v>#N/A</v>
      </c>
      <c r="CL45" t="e">
        <f t="shared" si="45"/>
        <v>#N/A</v>
      </c>
      <c r="CM45" t="e">
        <f t="shared" si="45"/>
        <v>#N/A</v>
      </c>
      <c r="CN45" t="e">
        <f t="shared" si="45"/>
        <v>#N/A</v>
      </c>
      <c r="CO45" t="e">
        <f t="shared" si="45"/>
        <v>#N/A</v>
      </c>
      <c r="CP45" t="e">
        <f t="shared" si="45"/>
        <v>#N/A</v>
      </c>
      <c r="CQ45" t="e">
        <f t="shared" si="45"/>
        <v>#N/A</v>
      </c>
      <c r="CR45" t="e">
        <f t="shared" si="45"/>
        <v>#N/A</v>
      </c>
      <c r="CS45" t="e">
        <f t="shared" si="45"/>
        <v>#N/A</v>
      </c>
      <c r="CT45" t="e">
        <f t="shared" si="45"/>
        <v>#N/A</v>
      </c>
      <c r="CU45" t="e">
        <f t="shared" si="45"/>
        <v>#N/A</v>
      </c>
      <c r="CV45" t="e">
        <f t="shared" si="45"/>
        <v>#N/A</v>
      </c>
      <c r="CW45" t="e">
        <f t="shared" si="45"/>
        <v>#N/A</v>
      </c>
      <c r="CX45" t="e">
        <f t="shared" si="45"/>
        <v>#N/A</v>
      </c>
      <c r="CY45" t="e">
        <f t="shared" si="43"/>
        <v>#N/A</v>
      </c>
    </row>
    <row r="46" spans="1:103" hidden="1" outlineLevel="1"/>
    <row r="47" spans="1:103" hidden="1" outlineLevel="1">
      <c r="C47" t="s">
        <v>857</v>
      </c>
      <c r="D47" s="179" t="str">
        <f t="shared" ref="D47:AI47" si="46">IFERROR(VALUE(LEFT(D20,1)),"")</f>
        <v/>
      </c>
      <c r="E47" s="179" t="str">
        <f t="shared" si="46"/>
        <v/>
      </c>
      <c r="F47" s="179" t="str">
        <f t="shared" si="46"/>
        <v/>
      </c>
      <c r="G47" s="179" t="str">
        <f t="shared" si="46"/>
        <v/>
      </c>
      <c r="H47" s="179" t="str">
        <f t="shared" si="46"/>
        <v/>
      </c>
      <c r="I47" s="179" t="str">
        <f t="shared" si="46"/>
        <v/>
      </c>
      <c r="J47" s="179" t="str">
        <f t="shared" si="46"/>
        <v/>
      </c>
      <c r="K47" s="179" t="str">
        <f t="shared" si="46"/>
        <v/>
      </c>
      <c r="L47" s="179" t="str">
        <f t="shared" si="46"/>
        <v/>
      </c>
      <c r="M47" s="179" t="str">
        <f t="shared" si="46"/>
        <v/>
      </c>
      <c r="N47" s="179" t="str">
        <f t="shared" si="46"/>
        <v/>
      </c>
      <c r="O47" s="179" t="str">
        <f t="shared" si="46"/>
        <v/>
      </c>
      <c r="P47" s="179" t="str">
        <f t="shared" si="46"/>
        <v/>
      </c>
      <c r="Q47" s="179" t="str">
        <f t="shared" si="46"/>
        <v/>
      </c>
      <c r="R47" s="179" t="str">
        <f t="shared" si="46"/>
        <v/>
      </c>
      <c r="S47" s="179" t="str">
        <f t="shared" si="46"/>
        <v/>
      </c>
      <c r="T47" s="179" t="str">
        <f t="shared" si="46"/>
        <v/>
      </c>
      <c r="U47" s="179" t="str">
        <f t="shared" si="46"/>
        <v/>
      </c>
      <c r="V47" s="179" t="str">
        <f t="shared" si="46"/>
        <v/>
      </c>
      <c r="W47" s="179" t="str">
        <f t="shared" si="46"/>
        <v/>
      </c>
      <c r="X47" s="179" t="str">
        <f t="shared" si="46"/>
        <v/>
      </c>
      <c r="Y47" s="179" t="str">
        <f t="shared" si="46"/>
        <v/>
      </c>
      <c r="Z47" s="179" t="str">
        <f t="shared" si="46"/>
        <v/>
      </c>
      <c r="AA47" s="179" t="str">
        <f t="shared" si="46"/>
        <v/>
      </c>
      <c r="AB47" s="179" t="str">
        <f t="shared" si="46"/>
        <v/>
      </c>
      <c r="AC47" s="179" t="str">
        <f t="shared" si="46"/>
        <v/>
      </c>
      <c r="AD47" s="179" t="str">
        <f t="shared" si="46"/>
        <v/>
      </c>
      <c r="AE47" s="179" t="str">
        <f t="shared" si="46"/>
        <v/>
      </c>
      <c r="AF47" s="179" t="str">
        <f t="shared" si="46"/>
        <v/>
      </c>
      <c r="AG47" s="179" t="str">
        <f t="shared" si="46"/>
        <v/>
      </c>
      <c r="AH47" s="179" t="str">
        <f t="shared" si="46"/>
        <v/>
      </c>
      <c r="AI47" s="179" t="str">
        <f t="shared" si="46"/>
        <v/>
      </c>
      <c r="AJ47" s="179" t="str">
        <f t="shared" ref="AJ47:AZ47" si="47">IFERROR(VALUE(LEFT(AJ20,1)),"")</f>
        <v/>
      </c>
      <c r="AK47" s="179" t="str">
        <f t="shared" si="47"/>
        <v/>
      </c>
      <c r="AL47" s="179" t="str">
        <f t="shared" si="47"/>
        <v/>
      </c>
      <c r="AM47" s="179" t="str">
        <f t="shared" si="47"/>
        <v/>
      </c>
      <c r="AN47" s="179" t="str">
        <f t="shared" si="47"/>
        <v/>
      </c>
      <c r="AO47" s="179" t="str">
        <f t="shared" si="47"/>
        <v/>
      </c>
      <c r="AP47" s="179" t="str">
        <f t="shared" si="47"/>
        <v/>
      </c>
      <c r="AQ47" s="179" t="str">
        <f t="shared" si="47"/>
        <v/>
      </c>
      <c r="AR47" s="179" t="str">
        <f t="shared" si="47"/>
        <v/>
      </c>
      <c r="AS47" s="179" t="str">
        <f t="shared" si="47"/>
        <v/>
      </c>
      <c r="AT47" s="179" t="str">
        <f t="shared" si="47"/>
        <v/>
      </c>
      <c r="AU47" s="179" t="str">
        <f t="shared" si="47"/>
        <v/>
      </c>
      <c r="AV47" s="179" t="str">
        <f t="shared" si="47"/>
        <v/>
      </c>
      <c r="AW47" s="179" t="str">
        <f t="shared" si="47"/>
        <v/>
      </c>
      <c r="AX47" s="179" t="str">
        <f t="shared" si="47"/>
        <v/>
      </c>
      <c r="AY47" s="179" t="str">
        <f t="shared" si="47"/>
        <v/>
      </c>
      <c r="AZ47" s="179" t="str">
        <f t="shared" si="47"/>
        <v/>
      </c>
      <c r="BA47" s="179" t="str">
        <f t="shared" ref="BA47:CJ47" si="48">IFERROR(VALUE(LEFT(BA20,1)),"")</f>
        <v/>
      </c>
      <c r="BB47" s="179" t="str">
        <f t="shared" si="48"/>
        <v/>
      </c>
      <c r="BC47" s="179" t="str">
        <f t="shared" si="48"/>
        <v/>
      </c>
      <c r="BD47" s="179" t="str">
        <f t="shared" si="48"/>
        <v/>
      </c>
      <c r="BE47" s="179" t="str">
        <f t="shared" si="48"/>
        <v/>
      </c>
      <c r="BF47" s="179" t="str">
        <f t="shared" si="48"/>
        <v/>
      </c>
      <c r="BG47" s="179" t="str">
        <f t="shared" si="48"/>
        <v/>
      </c>
      <c r="BH47" s="179" t="str">
        <f t="shared" si="48"/>
        <v/>
      </c>
      <c r="BI47" s="179" t="str">
        <f t="shared" si="48"/>
        <v/>
      </c>
      <c r="BJ47" s="179" t="str">
        <f t="shared" si="48"/>
        <v/>
      </c>
      <c r="BK47" s="179" t="str">
        <f t="shared" si="48"/>
        <v/>
      </c>
      <c r="BL47" s="179" t="str">
        <f t="shared" si="48"/>
        <v/>
      </c>
      <c r="BM47" s="179" t="str">
        <f t="shared" si="48"/>
        <v/>
      </c>
      <c r="BN47" s="179" t="str">
        <f t="shared" si="48"/>
        <v/>
      </c>
      <c r="BO47" s="179" t="str">
        <f t="shared" si="48"/>
        <v/>
      </c>
      <c r="BP47" s="179" t="str">
        <f t="shared" si="48"/>
        <v/>
      </c>
      <c r="BQ47" s="179" t="str">
        <f t="shared" si="48"/>
        <v/>
      </c>
      <c r="BR47" s="179" t="str">
        <f t="shared" si="48"/>
        <v/>
      </c>
      <c r="BS47" s="179" t="str">
        <f t="shared" si="48"/>
        <v/>
      </c>
      <c r="BT47" s="179" t="str">
        <f t="shared" si="48"/>
        <v/>
      </c>
      <c r="BU47" s="179" t="str">
        <f t="shared" si="48"/>
        <v/>
      </c>
      <c r="BV47" s="179" t="str">
        <f t="shared" si="48"/>
        <v/>
      </c>
      <c r="BW47" s="179" t="str">
        <f t="shared" si="48"/>
        <v/>
      </c>
      <c r="BX47" s="179" t="str">
        <f t="shared" si="48"/>
        <v/>
      </c>
      <c r="BY47" s="179" t="str">
        <f t="shared" si="48"/>
        <v/>
      </c>
      <c r="BZ47" s="179" t="str">
        <f t="shared" si="48"/>
        <v/>
      </c>
      <c r="CA47" s="179" t="str">
        <f t="shared" si="48"/>
        <v/>
      </c>
      <c r="CB47" s="179" t="str">
        <f t="shared" si="48"/>
        <v/>
      </c>
      <c r="CC47" s="179" t="str">
        <f t="shared" si="48"/>
        <v/>
      </c>
      <c r="CD47" s="179" t="str">
        <f t="shared" si="48"/>
        <v/>
      </c>
      <c r="CE47" s="179" t="str">
        <f t="shared" si="48"/>
        <v/>
      </c>
      <c r="CF47" s="179" t="str">
        <f t="shared" si="48"/>
        <v/>
      </c>
      <c r="CG47" s="179" t="str">
        <f t="shared" si="48"/>
        <v/>
      </c>
      <c r="CH47" s="179" t="str">
        <f t="shared" si="48"/>
        <v/>
      </c>
      <c r="CI47" s="179" t="str">
        <f t="shared" si="48"/>
        <v/>
      </c>
      <c r="CJ47" s="179" t="str">
        <f t="shared" si="48"/>
        <v/>
      </c>
      <c r="CK47" s="179" t="str">
        <f t="shared" ref="CK47:CX47" si="49">IFERROR(VALUE(LEFT(CK20,1)),"")</f>
        <v/>
      </c>
      <c r="CL47" s="179" t="str">
        <f t="shared" si="49"/>
        <v/>
      </c>
      <c r="CM47" s="179" t="str">
        <f t="shared" si="49"/>
        <v/>
      </c>
      <c r="CN47" s="179" t="str">
        <f t="shared" si="49"/>
        <v/>
      </c>
      <c r="CO47" s="179" t="str">
        <f t="shared" si="49"/>
        <v/>
      </c>
      <c r="CP47" s="179" t="str">
        <f t="shared" si="49"/>
        <v/>
      </c>
      <c r="CQ47" s="179" t="str">
        <f t="shared" si="49"/>
        <v/>
      </c>
      <c r="CR47" s="179" t="str">
        <f t="shared" si="49"/>
        <v/>
      </c>
      <c r="CS47" s="179" t="str">
        <f t="shared" si="49"/>
        <v/>
      </c>
      <c r="CT47" s="179" t="str">
        <f t="shared" si="49"/>
        <v/>
      </c>
      <c r="CU47" s="179" t="str">
        <f t="shared" si="49"/>
        <v/>
      </c>
      <c r="CV47" s="179" t="str">
        <f t="shared" si="49"/>
        <v/>
      </c>
      <c r="CW47" s="179" t="str">
        <f t="shared" si="49"/>
        <v/>
      </c>
      <c r="CX47" s="179" t="str">
        <f t="shared" si="49"/>
        <v/>
      </c>
      <c r="CY47" s="179" t="str">
        <f>IFERROR(VALUE(LEFT(CY20,1)),"")</f>
        <v/>
      </c>
    </row>
    <row r="48" spans="1:103" hidden="1" outlineLevel="1">
      <c r="C48" t="s">
        <v>858</v>
      </c>
      <c r="D48" t="str">
        <f>IFERROR(IF(D44=D47,"○",IF(D44+D47=7,"○","×")),"")</f>
        <v/>
      </c>
      <c r="E48" t="str">
        <f t="shared" ref="E48:CY48" si="50">IFERROR(IF(E44=E47,"○",IF(E44+E47=7,"○","×")),"")</f>
        <v/>
      </c>
      <c r="F48" t="str">
        <f t="shared" si="50"/>
        <v/>
      </c>
      <c r="G48" t="str">
        <f t="shared" si="50"/>
        <v/>
      </c>
      <c r="H48" t="str">
        <f t="shared" si="50"/>
        <v/>
      </c>
      <c r="I48" t="str">
        <f t="shared" si="50"/>
        <v/>
      </c>
      <c r="J48" t="str">
        <f t="shared" si="50"/>
        <v/>
      </c>
      <c r="K48" t="str">
        <f t="shared" si="50"/>
        <v/>
      </c>
      <c r="L48" t="str">
        <f t="shared" si="50"/>
        <v/>
      </c>
      <c r="M48" t="str">
        <f t="shared" si="50"/>
        <v/>
      </c>
      <c r="N48" t="str">
        <f t="shared" si="50"/>
        <v/>
      </c>
      <c r="O48" t="str">
        <f t="shared" si="50"/>
        <v/>
      </c>
      <c r="P48" t="str">
        <f t="shared" si="50"/>
        <v/>
      </c>
      <c r="Q48" t="str">
        <f t="shared" si="50"/>
        <v/>
      </c>
      <c r="R48" t="str">
        <f t="shared" si="50"/>
        <v/>
      </c>
      <c r="S48" t="str">
        <f t="shared" si="50"/>
        <v/>
      </c>
      <c r="T48" t="str">
        <f t="shared" si="50"/>
        <v/>
      </c>
      <c r="U48" t="str">
        <f t="shared" si="50"/>
        <v/>
      </c>
      <c r="V48" t="str">
        <f t="shared" si="50"/>
        <v/>
      </c>
      <c r="W48" t="str">
        <f t="shared" si="50"/>
        <v/>
      </c>
      <c r="X48" t="str">
        <f t="shared" si="50"/>
        <v/>
      </c>
      <c r="Y48" t="str">
        <f t="shared" si="50"/>
        <v/>
      </c>
      <c r="Z48" t="str">
        <f t="shared" si="50"/>
        <v/>
      </c>
      <c r="AA48" t="str">
        <f t="shared" si="50"/>
        <v/>
      </c>
      <c r="AB48" t="str">
        <f t="shared" si="50"/>
        <v/>
      </c>
      <c r="AC48" t="str">
        <f t="shared" si="50"/>
        <v/>
      </c>
      <c r="AD48" t="str">
        <f t="shared" si="50"/>
        <v/>
      </c>
      <c r="AE48" t="str">
        <f t="shared" si="50"/>
        <v/>
      </c>
      <c r="AF48" t="str">
        <f t="shared" si="50"/>
        <v/>
      </c>
      <c r="AG48" t="str">
        <f t="shared" si="50"/>
        <v/>
      </c>
      <c r="AH48" t="str">
        <f t="shared" si="50"/>
        <v/>
      </c>
      <c r="AI48" t="str">
        <f t="shared" si="50"/>
        <v/>
      </c>
      <c r="AJ48" t="str">
        <f t="shared" si="50"/>
        <v/>
      </c>
      <c r="AK48" t="str">
        <f t="shared" si="50"/>
        <v/>
      </c>
      <c r="AL48" t="str">
        <f t="shared" si="50"/>
        <v/>
      </c>
      <c r="AM48" t="str">
        <f t="shared" si="50"/>
        <v/>
      </c>
      <c r="AN48" t="str">
        <f t="shared" si="50"/>
        <v/>
      </c>
      <c r="AO48" t="str">
        <f t="shared" si="50"/>
        <v/>
      </c>
      <c r="AP48" t="str">
        <f t="shared" si="50"/>
        <v/>
      </c>
      <c r="AQ48" t="str">
        <f t="shared" si="50"/>
        <v/>
      </c>
      <c r="AR48" t="str">
        <f t="shared" si="50"/>
        <v/>
      </c>
      <c r="AS48" t="str">
        <f t="shared" si="50"/>
        <v/>
      </c>
      <c r="AT48" t="str">
        <f t="shared" si="50"/>
        <v/>
      </c>
      <c r="AU48" t="str">
        <f t="shared" si="50"/>
        <v/>
      </c>
      <c r="AV48" t="str">
        <f t="shared" si="50"/>
        <v/>
      </c>
      <c r="AW48" t="str">
        <f t="shared" si="50"/>
        <v/>
      </c>
      <c r="AX48" t="str">
        <f t="shared" si="50"/>
        <v/>
      </c>
      <c r="AY48" t="str">
        <f t="shared" si="50"/>
        <v/>
      </c>
      <c r="AZ48" t="str">
        <f t="shared" si="50"/>
        <v/>
      </c>
      <c r="BA48" t="str">
        <f t="shared" ref="BA48:CJ48" si="51">IFERROR(IF(BA44=BA47,"○",IF(BA44+BA47=7,"○","×")),"")</f>
        <v/>
      </c>
      <c r="BB48" t="str">
        <f t="shared" si="51"/>
        <v/>
      </c>
      <c r="BC48" t="str">
        <f t="shared" si="51"/>
        <v/>
      </c>
      <c r="BD48" t="str">
        <f t="shared" si="51"/>
        <v/>
      </c>
      <c r="BE48" t="str">
        <f t="shared" si="51"/>
        <v/>
      </c>
      <c r="BF48" t="str">
        <f t="shared" si="51"/>
        <v/>
      </c>
      <c r="BG48" t="str">
        <f t="shared" si="51"/>
        <v/>
      </c>
      <c r="BH48" t="str">
        <f t="shared" si="51"/>
        <v/>
      </c>
      <c r="BI48" t="str">
        <f t="shared" si="51"/>
        <v/>
      </c>
      <c r="BJ48" t="str">
        <f t="shared" si="51"/>
        <v/>
      </c>
      <c r="BK48" t="str">
        <f t="shared" si="51"/>
        <v/>
      </c>
      <c r="BL48" t="str">
        <f t="shared" si="51"/>
        <v/>
      </c>
      <c r="BM48" t="str">
        <f t="shared" si="51"/>
        <v/>
      </c>
      <c r="BN48" t="str">
        <f t="shared" si="51"/>
        <v/>
      </c>
      <c r="BO48" t="str">
        <f t="shared" si="51"/>
        <v/>
      </c>
      <c r="BP48" t="str">
        <f t="shared" si="51"/>
        <v/>
      </c>
      <c r="BQ48" t="str">
        <f t="shared" si="51"/>
        <v/>
      </c>
      <c r="BR48" t="str">
        <f t="shared" si="51"/>
        <v/>
      </c>
      <c r="BS48" t="str">
        <f t="shared" si="51"/>
        <v/>
      </c>
      <c r="BT48" t="str">
        <f t="shared" si="51"/>
        <v/>
      </c>
      <c r="BU48" t="str">
        <f t="shared" si="51"/>
        <v/>
      </c>
      <c r="BV48" t="str">
        <f t="shared" si="51"/>
        <v/>
      </c>
      <c r="BW48" t="str">
        <f t="shared" si="51"/>
        <v/>
      </c>
      <c r="BX48" t="str">
        <f t="shared" si="51"/>
        <v/>
      </c>
      <c r="BY48" t="str">
        <f t="shared" si="51"/>
        <v/>
      </c>
      <c r="BZ48" t="str">
        <f t="shared" si="51"/>
        <v/>
      </c>
      <c r="CA48" t="str">
        <f t="shared" si="51"/>
        <v/>
      </c>
      <c r="CB48" t="str">
        <f t="shared" si="51"/>
        <v/>
      </c>
      <c r="CC48" t="str">
        <f t="shared" si="51"/>
        <v/>
      </c>
      <c r="CD48" t="str">
        <f t="shared" si="51"/>
        <v/>
      </c>
      <c r="CE48" t="str">
        <f t="shared" si="51"/>
        <v/>
      </c>
      <c r="CF48" t="str">
        <f t="shared" si="51"/>
        <v/>
      </c>
      <c r="CG48" t="str">
        <f t="shared" si="51"/>
        <v/>
      </c>
      <c r="CH48" t="str">
        <f t="shared" si="51"/>
        <v/>
      </c>
      <c r="CI48" t="str">
        <f t="shared" si="51"/>
        <v/>
      </c>
      <c r="CJ48" t="str">
        <f t="shared" si="51"/>
        <v/>
      </c>
      <c r="CK48" t="str">
        <f t="shared" ref="CK48:CX48" si="52">IFERROR(IF(CK44=CK47,"○",IF(CK44+CK47=7,"○","×")),"")</f>
        <v/>
      </c>
      <c r="CL48" t="str">
        <f t="shared" si="52"/>
        <v/>
      </c>
      <c r="CM48" t="str">
        <f t="shared" si="52"/>
        <v/>
      </c>
      <c r="CN48" t="str">
        <f t="shared" si="52"/>
        <v/>
      </c>
      <c r="CO48" t="str">
        <f t="shared" si="52"/>
        <v/>
      </c>
      <c r="CP48" t="str">
        <f t="shared" si="52"/>
        <v/>
      </c>
      <c r="CQ48" t="str">
        <f t="shared" si="52"/>
        <v/>
      </c>
      <c r="CR48" t="str">
        <f t="shared" si="52"/>
        <v/>
      </c>
      <c r="CS48" t="str">
        <f t="shared" si="52"/>
        <v/>
      </c>
      <c r="CT48" t="str">
        <f t="shared" si="52"/>
        <v/>
      </c>
      <c r="CU48" t="str">
        <f t="shared" si="52"/>
        <v/>
      </c>
      <c r="CV48" t="str">
        <f t="shared" si="52"/>
        <v/>
      </c>
      <c r="CW48" t="str">
        <f t="shared" si="52"/>
        <v/>
      </c>
      <c r="CX48" t="str">
        <f t="shared" si="52"/>
        <v/>
      </c>
      <c r="CY48" t="str">
        <f t="shared" si="50"/>
        <v/>
      </c>
    </row>
    <row r="49" spans="3:103" hidden="1" outlineLevel="1"/>
    <row r="50" spans="3:103" hidden="1" outlineLevel="1">
      <c r="C50" t="s">
        <v>94</v>
      </c>
      <c r="D50" s="560" t="e">
        <f>IF(D44=1,VLOOKUP(はじめに!$J$2,事業者比較!$B$9:$F$868,4,FALSE),IF(D44=2,VLOOKUP(はじめに!$J$2,事業者比較!$B$9:$F$868,5,FALSE),""))</f>
        <v>#N/A</v>
      </c>
      <c r="E50" s="560" t="e">
        <f>IF(E44=1,VLOOKUP(はじめに!$J$2,事業者比較!$B$9:$F$868,4,FALSE),IF(E44=2,VLOOKUP(はじめに!$J$2,事業者比較!$B$9:$F$868,5,FALSE),""))</f>
        <v>#N/A</v>
      </c>
      <c r="F50" s="560" t="e">
        <f>IF(F44=1,VLOOKUP(はじめに!$J$2,事業者比較!$B$9:$F$868,4,FALSE),IF(F44=2,VLOOKUP(はじめに!$J$2,事業者比較!$B$9:$F$868,5,FALSE),""))</f>
        <v>#N/A</v>
      </c>
      <c r="G50" s="560" t="e">
        <f>IF(G44=1,VLOOKUP(はじめに!$J$2,事業者比較!$B$9:$F$868,4,FALSE),IF(G44=2,VLOOKUP(はじめに!$J$2,事業者比較!$B$9:$F$868,5,FALSE),""))</f>
        <v>#N/A</v>
      </c>
      <c r="H50" s="560" t="e">
        <f>IF(H44=1,VLOOKUP(はじめに!$J$2,事業者比較!$B$9:$F$868,4,FALSE),IF(H44=2,VLOOKUP(はじめに!$J$2,事業者比較!$B$9:$F$868,5,FALSE),""))</f>
        <v>#N/A</v>
      </c>
      <c r="I50" s="560" t="e">
        <f>IF(I44=1,VLOOKUP(はじめに!$J$2,事業者比較!$B$9:$F$868,4,FALSE),IF(I44=2,VLOOKUP(はじめに!$J$2,事業者比較!$B$9:$F$868,5,FALSE),""))</f>
        <v>#N/A</v>
      </c>
      <c r="J50" s="560" t="e">
        <f>IF(J44=1,VLOOKUP(はじめに!$J$2,事業者比較!$B$9:$F$868,4,FALSE),IF(J44=2,VLOOKUP(はじめに!$J$2,事業者比較!$B$9:$F$868,5,FALSE),""))</f>
        <v>#N/A</v>
      </c>
      <c r="K50" s="560" t="e">
        <f>IF(K44=1,VLOOKUP(はじめに!$J$2,事業者比較!$B$9:$F$868,4,FALSE),IF(K44=2,VLOOKUP(はじめに!$J$2,事業者比較!$B$9:$F$868,5,FALSE),""))</f>
        <v>#N/A</v>
      </c>
      <c r="L50" s="560" t="e">
        <f>IF(L44=1,VLOOKUP(はじめに!$J$2,事業者比較!$B$9:$F$868,4,FALSE),IF(L44=2,VLOOKUP(はじめに!$J$2,事業者比較!$B$9:$F$868,5,FALSE),""))</f>
        <v>#N/A</v>
      </c>
      <c r="M50" s="560" t="e">
        <f>IF(M44=1,VLOOKUP(はじめに!$J$2,事業者比較!$B$9:$F$868,4,FALSE),IF(M44=2,VLOOKUP(はじめに!$J$2,事業者比較!$B$9:$F$868,5,FALSE),""))</f>
        <v>#N/A</v>
      </c>
      <c r="N50" s="560" t="e">
        <f>IF(N44=1,VLOOKUP(はじめに!$J$2,事業者比較!$B$9:$F$868,4,FALSE),IF(N44=2,VLOOKUP(はじめに!$J$2,事業者比較!$B$9:$F$868,5,FALSE),""))</f>
        <v>#N/A</v>
      </c>
      <c r="O50" s="560" t="e">
        <f>IF(O44=1,VLOOKUP(はじめに!$J$2,事業者比較!$B$9:$F$868,4,FALSE),IF(O44=2,VLOOKUP(はじめに!$J$2,事業者比較!$B$9:$F$868,5,FALSE),""))</f>
        <v>#N/A</v>
      </c>
      <c r="P50" s="560" t="e">
        <f>IF(P44=1,VLOOKUP(はじめに!$J$2,事業者比較!$B$9:$F$868,4,FALSE),IF(P44=2,VLOOKUP(はじめに!$J$2,事業者比較!$B$9:$F$868,5,FALSE),""))</f>
        <v>#N/A</v>
      </c>
      <c r="Q50" s="560" t="e">
        <f>IF(Q44=1,VLOOKUP(はじめに!$J$2,事業者比較!$B$9:$F$868,4,FALSE),IF(Q44=2,VLOOKUP(はじめに!$J$2,事業者比較!$B$9:$F$868,5,FALSE),""))</f>
        <v>#N/A</v>
      </c>
      <c r="R50" s="560" t="e">
        <f>IF(R44=1,VLOOKUP(はじめに!$J$2,事業者比較!$B$9:$F$868,4,FALSE),IF(R44=2,VLOOKUP(はじめに!$J$2,事業者比較!$B$9:$F$868,5,FALSE),""))</f>
        <v>#N/A</v>
      </c>
      <c r="S50" s="560" t="e">
        <f>IF(S44=1,VLOOKUP(はじめに!$J$2,事業者比較!$B$9:$F$868,4,FALSE),IF(S44=2,VLOOKUP(はじめに!$J$2,事業者比較!$B$9:$F$868,5,FALSE),""))</f>
        <v>#N/A</v>
      </c>
      <c r="T50" s="560" t="e">
        <f>IF(T44=1,VLOOKUP(はじめに!$J$2,事業者比較!$B$9:$F$868,4,FALSE),IF(T44=2,VLOOKUP(はじめに!$J$2,事業者比較!$B$9:$F$868,5,FALSE),""))</f>
        <v>#N/A</v>
      </c>
      <c r="U50" s="560" t="e">
        <f>IF(U44=1,VLOOKUP(はじめに!$J$2,事業者比較!$B$9:$F$868,4,FALSE),IF(U44=2,VLOOKUP(はじめに!$J$2,事業者比較!$B$9:$F$868,5,FALSE),""))</f>
        <v>#N/A</v>
      </c>
      <c r="V50" s="560" t="e">
        <f>IF(V44=1,VLOOKUP(はじめに!$J$2,事業者比較!$B$9:$F$868,4,FALSE),IF(V44=2,VLOOKUP(はじめに!$J$2,事業者比較!$B$9:$F$868,5,FALSE),""))</f>
        <v>#N/A</v>
      </c>
      <c r="W50" s="560" t="e">
        <f>IF(W44=1,VLOOKUP(はじめに!$J$2,事業者比較!$B$9:$F$868,4,FALSE),IF(W44=2,VLOOKUP(はじめに!$J$2,事業者比較!$B$9:$F$868,5,FALSE),""))</f>
        <v>#N/A</v>
      </c>
      <c r="X50" s="560" t="e">
        <f>IF(X44=1,VLOOKUP(はじめに!$J$2,事業者比較!$B$9:$F$868,4,FALSE),IF(X44=2,VLOOKUP(はじめに!$J$2,事業者比較!$B$9:$F$868,5,FALSE),""))</f>
        <v>#N/A</v>
      </c>
      <c r="Y50" s="560" t="e">
        <f>IF(Y44=1,VLOOKUP(はじめに!$J$2,事業者比較!$B$9:$F$868,4,FALSE),IF(Y44=2,VLOOKUP(はじめに!$J$2,事業者比較!$B$9:$F$868,5,FALSE),""))</f>
        <v>#N/A</v>
      </c>
      <c r="Z50" s="560" t="e">
        <f>IF(Z44=1,VLOOKUP(はじめに!$J$2,事業者比較!$B$9:$F$868,4,FALSE),IF(Z44=2,VLOOKUP(はじめに!$J$2,事業者比較!$B$9:$F$868,5,FALSE),""))</f>
        <v>#N/A</v>
      </c>
      <c r="AA50" s="560" t="e">
        <f>IF(AA44=1,VLOOKUP(はじめに!$J$2,事業者比較!$B$9:$F$868,4,FALSE),IF(AA44=2,VLOOKUP(はじめに!$J$2,事業者比較!$B$9:$F$868,5,FALSE),""))</f>
        <v>#N/A</v>
      </c>
      <c r="AB50" s="560" t="e">
        <f>IF(AB44=1,VLOOKUP(はじめに!$J$2,事業者比較!$B$9:$F$868,4,FALSE),IF(AB44=2,VLOOKUP(はじめに!$J$2,事業者比較!$B$9:$F$868,5,FALSE),""))</f>
        <v>#N/A</v>
      </c>
      <c r="AC50" s="560" t="e">
        <f>IF(AC44=1,VLOOKUP(はじめに!$J$2,事業者比較!$B$9:$F$868,4,FALSE),IF(AC44=2,VLOOKUP(はじめに!$J$2,事業者比較!$B$9:$F$868,5,FALSE),""))</f>
        <v>#N/A</v>
      </c>
      <c r="AD50" s="560" t="e">
        <f>IF(AD44=1,VLOOKUP(はじめに!$J$2,事業者比較!$B$9:$F$868,4,FALSE),IF(AD44=2,VLOOKUP(はじめに!$J$2,事業者比較!$B$9:$F$868,5,FALSE),""))</f>
        <v>#N/A</v>
      </c>
      <c r="AE50" s="560" t="e">
        <f>IF(AE44=1,VLOOKUP(はじめに!$J$2,事業者比較!$B$9:$F$868,4,FALSE),IF(AE44=2,VLOOKUP(はじめに!$J$2,事業者比較!$B$9:$F$868,5,FALSE),""))</f>
        <v>#N/A</v>
      </c>
      <c r="AF50" s="560" t="e">
        <f>IF(AF44=1,VLOOKUP(はじめに!$J$2,事業者比較!$B$9:$F$868,4,FALSE),IF(AF44=2,VLOOKUP(はじめに!$J$2,事業者比較!$B$9:$F$868,5,FALSE),""))</f>
        <v>#N/A</v>
      </c>
      <c r="AG50" s="560" t="e">
        <f>IF(AG44=1,VLOOKUP(はじめに!$J$2,事業者比較!$B$9:$F$868,4,FALSE),IF(AG44=2,VLOOKUP(はじめに!$J$2,事業者比較!$B$9:$F$868,5,FALSE),""))</f>
        <v>#N/A</v>
      </c>
      <c r="AH50" s="560" t="e">
        <f>IF(AH44=1,VLOOKUP(はじめに!$J$2,事業者比較!$B$9:$F$868,4,FALSE),IF(AH44=2,VLOOKUP(はじめに!$J$2,事業者比較!$B$9:$F$868,5,FALSE),""))</f>
        <v>#N/A</v>
      </c>
      <c r="AI50" s="560" t="e">
        <f>IF(AI44=1,VLOOKUP(はじめに!$J$2,事業者比較!$B$9:$F$868,4,FALSE),IF(AI44=2,VLOOKUP(はじめに!$J$2,事業者比較!$B$9:$F$868,5,FALSE),""))</f>
        <v>#N/A</v>
      </c>
      <c r="AJ50" s="560" t="e">
        <f>IF(AJ44=1,VLOOKUP(はじめに!$J$2,事業者比較!$B$9:$F$868,4,FALSE),IF(AJ44=2,VLOOKUP(はじめに!$J$2,事業者比較!$B$9:$F$868,5,FALSE),""))</f>
        <v>#N/A</v>
      </c>
      <c r="AK50" s="560" t="e">
        <f>IF(AK44=1,VLOOKUP(はじめに!$J$2,事業者比較!$B$9:$F$868,4,FALSE),IF(AK44=2,VLOOKUP(はじめに!$J$2,事業者比較!$B$9:$F$868,5,FALSE),""))</f>
        <v>#N/A</v>
      </c>
      <c r="AL50" s="560" t="e">
        <f>IF(AL44=1,VLOOKUP(はじめに!$J$2,事業者比較!$B$9:$F$868,4,FALSE),IF(AL44=2,VLOOKUP(はじめに!$J$2,事業者比較!$B$9:$F$868,5,FALSE),""))</f>
        <v>#N/A</v>
      </c>
      <c r="AM50" s="560" t="e">
        <f>IF(AM44=1,VLOOKUP(はじめに!$J$2,事業者比較!$B$9:$F$868,4,FALSE),IF(AM44=2,VLOOKUP(はじめに!$J$2,事業者比較!$B$9:$F$868,5,FALSE),""))</f>
        <v>#N/A</v>
      </c>
      <c r="AN50" s="560" t="e">
        <f>IF(AN44=1,VLOOKUP(はじめに!$J$2,事業者比較!$B$9:$F$868,4,FALSE),IF(AN44=2,VLOOKUP(はじめに!$J$2,事業者比較!$B$9:$F$868,5,FALSE),""))</f>
        <v>#N/A</v>
      </c>
      <c r="AO50" s="560" t="e">
        <f>IF(AO44=1,VLOOKUP(はじめに!$J$2,事業者比較!$B$9:$F$868,4,FALSE),IF(AO44=2,VLOOKUP(はじめに!$J$2,事業者比較!$B$9:$F$868,5,FALSE),""))</f>
        <v>#N/A</v>
      </c>
      <c r="AP50" s="560" t="e">
        <f>IF(AP44=1,VLOOKUP(はじめに!$J$2,事業者比較!$B$9:$F$868,4,FALSE),IF(AP44=2,VLOOKUP(はじめに!$J$2,事業者比較!$B$9:$F$868,5,FALSE),""))</f>
        <v>#N/A</v>
      </c>
      <c r="AQ50" s="560" t="e">
        <f>IF(AQ44=1,VLOOKUP(はじめに!$J$2,事業者比較!$B$9:$F$868,4,FALSE),IF(AQ44=2,VLOOKUP(はじめに!$J$2,事業者比較!$B$9:$F$868,5,FALSE),""))</f>
        <v>#N/A</v>
      </c>
      <c r="AR50" s="560" t="e">
        <f>IF(AR44=1,VLOOKUP(はじめに!$J$2,事業者比較!$B$9:$F$868,4,FALSE),IF(AR44=2,VLOOKUP(はじめに!$J$2,事業者比較!$B$9:$F$868,5,FALSE),""))</f>
        <v>#N/A</v>
      </c>
      <c r="AS50" s="560" t="e">
        <f>IF(AS44=1,VLOOKUP(はじめに!$J$2,事業者比較!$B$9:$F$868,4,FALSE),IF(AS44=2,VLOOKUP(はじめに!$J$2,事業者比較!$B$9:$F$868,5,FALSE),""))</f>
        <v>#N/A</v>
      </c>
      <c r="AT50" s="560" t="e">
        <f>IF(AT44=1,VLOOKUP(はじめに!$J$2,事業者比較!$B$9:$F$868,4,FALSE),IF(AT44=2,VLOOKUP(はじめに!$J$2,事業者比較!$B$9:$F$868,5,FALSE),""))</f>
        <v>#N/A</v>
      </c>
      <c r="AU50" s="560" t="e">
        <f>IF(AU44=1,VLOOKUP(はじめに!$J$2,事業者比較!$B$9:$F$868,4,FALSE),IF(AU44=2,VLOOKUP(はじめに!$J$2,事業者比較!$B$9:$F$868,5,FALSE),""))</f>
        <v>#N/A</v>
      </c>
      <c r="AV50" s="560" t="e">
        <f>IF(AV44=1,VLOOKUP(はじめに!$J$2,事業者比較!$B$9:$F$868,4,FALSE),IF(AV44=2,VLOOKUP(はじめに!$J$2,事業者比較!$B$9:$F$868,5,FALSE),""))</f>
        <v>#N/A</v>
      </c>
      <c r="AW50" s="560" t="e">
        <f>IF(AW44=1,VLOOKUP(はじめに!$J$2,事業者比較!$B$9:$F$868,4,FALSE),IF(AW44=2,VLOOKUP(はじめに!$J$2,事業者比較!$B$9:$F$868,5,FALSE),""))</f>
        <v>#N/A</v>
      </c>
      <c r="AX50" s="560" t="e">
        <f>IF(AX44=1,VLOOKUP(はじめに!$J$2,事業者比較!$B$9:$F$868,4,FALSE),IF(AX44=2,VLOOKUP(はじめに!$J$2,事業者比較!$B$9:$F$868,5,FALSE),""))</f>
        <v>#N/A</v>
      </c>
      <c r="AY50" s="560" t="e">
        <f>IF(AY44=1,VLOOKUP(はじめに!$J$2,事業者比較!$B$9:$F$868,4,FALSE),IF(AY44=2,VLOOKUP(はじめに!$J$2,事業者比較!$B$9:$F$868,5,FALSE),""))</f>
        <v>#N/A</v>
      </c>
      <c r="AZ50" s="560" t="e">
        <f>IF(AZ44=1,VLOOKUP(はじめに!$J$2,事業者比較!$B$9:$F$868,4,FALSE),IF(AZ44=2,VLOOKUP(はじめに!$J$2,事業者比較!$B$9:$F$868,5,FALSE),""))</f>
        <v>#N/A</v>
      </c>
      <c r="BA50" s="560" t="e">
        <f>IF(BA44=1,VLOOKUP(はじめに!$J$2,事業者比較!$B$9:$F$868,4,FALSE),IF(BA44=2,VLOOKUP(はじめに!$J$2,事業者比較!$B$9:$F$868,5,FALSE),""))</f>
        <v>#N/A</v>
      </c>
      <c r="BB50" s="560" t="e">
        <f>IF(BB44=1,VLOOKUP(はじめに!$J$2,事業者比較!$B$9:$F$868,4,FALSE),IF(BB44=2,VLOOKUP(はじめに!$J$2,事業者比較!$B$9:$F$868,5,FALSE),""))</f>
        <v>#N/A</v>
      </c>
      <c r="BC50" s="560" t="e">
        <f>IF(BC44=1,VLOOKUP(はじめに!$J$2,事業者比較!$B$9:$F$868,4,FALSE),IF(BC44=2,VLOOKUP(はじめに!$J$2,事業者比較!$B$9:$F$868,5,FALSE),""))</f>
        <v>#N/A</v>
      </c>
      <c r="BD50" s="560" t="e">
        <f>IF(BD44=1,VLOOKUP(はじめに!$J$2,事業者比較!$B$9:$F$868,4,FALSE),IF(BD44=2,VLOOKUP(はじめに!$J$2,事業者比較!$B$9:$F$868,5,FALSE),""))</f>
        <v>#N/A</v>
      </c>
      <c r="BE50" s="560" t="e">
        <f>IF(BE44=1,VLOOKUP(はじめに!$J$2,事業者比較!$B$9:$F$868,4,FALSE),IF(BE44=2,VLOOKUP(はじめに!$J$2,事業者比較!$B$9:$F$868,5,FALSE),""))</f>
        <v>#N/A</v>
      </c>
      <c r="BF50" s="560" t="e">
        <f>IF(BF44=1,VLOOKUP(はじめに!$J$2,事業者比較!$B$9:$F$868,4,FALSE),IF(BF44=2,VLOOKUP(はじめに!$J$2,事業者比較!$B$9:$F$868,5,FALSE),""))</f>
        <v>#N/A</v>
      </c>
      <c r="BG50" s="560" t="e">
        <f>IF(BG44=1,VLOOKUP(はじめに!$J$2,事業者比較!$B$9:$F$868,4,FALSE),IF(BG44=2,VLOOKUP(はじめに!$J$2,事業者比較!$B$9:$F$868,5,FALSE),""))</f>
        <v>#N/A</v>
      </c>
      <c r="BH50" s="560" t="e">
        <f>IF(BH44=1,VLOOKUP(はじめに!$J$2,事業者比較!$B$9:$F$868,4,FALSE),IF(BH44=2,VLOOKUP(はじめに!$J$2,事業者比較!$B$9:$F$868,5,FALSE),""))</f>
        <v>#N/A</v>
      </c>
      <c r="BI50" s="560" t="e">
        <f>IF(BI44=1,VLOOKUP(はじめに!$J$2,事業者比較!$B$9:$F$868,4,FALSE),IF(BI44=2,VLOOKUP(はじめに!$J$2,事業者比較!$B$9:$F$868,5,FALSE),""))</f>
        <v>#N/A</v>
      </c>
      <c r="BJ50" s="560" t="e">
        <f>IF(BJ44=1,VLOOKUP(はじめに!$J$2,事業者比較!$B$9:$F$868,4,FALSE),IF(BJ44=2,VLOOKUP(はじめに!$J$2,事業者比較!$B$9:$F$868,5,FALSE),""))</f>
        <v>#N/A</v>
      </c>
      <c r="BK50" s="560" t="e">
        <f>IF(BK44=1,VLOOKUP(はじめに!$J$2,事業者比較!$B$9:$F$868,4,FALSE),IF(BK44=2,VLOOKUP(はじめに!$J$2,事業者比較!$B$9:$F$868,5,FALSE),""))</f>
        <v>#N/A</v>
      </c>
      <c r="BL50" s="560" t="e">
        <f>IF(BL44=1,VLOOKUP(はじめに!$J$2,事業者比較!$B$9:$F$868,4,FALSE),IF(BL44=2,VLOOKUP(はじめに!$J$2,事業者比較!$B$9:$F$868,5,FALSE),""))</f>
        <v>#N/A</v>
      </c>
      <c r="BM50" s="560" t="e">
        <f>IF(BM44=1,VLOOKUP(はじめに!$J$2,事業者比較!$B$9:$F$868,4,FALSE),IF(BM44=2,VLOOKUP(はじめに!$J$2,事業者比較!$B$9:$F$868,5,FALSE),""))</f>
        <v>#N/A</v>
      </c>
      <c r="BN50" s="560" t="e">
        <f>IF(BN44=1,VLOOKUP(はじめに!$J$2,事業者比較!$B$9:$F$868,4,FALSE),IF(BN44=2,VLOOKUP(はじめに!$J$2,事業者比較!$B$9:$F$868,5,FALSE),""))</f>
        <v>#N/A</v>
      </c>
      <c r="BO50" s="560" t="e">
        <f>IF(BO44=1,VLOOKUP(はじめに!$J$2,事業者比較!$B$9:$F$868,4,FALSE),IF(BO44=2,VLOOKUP(はじめに!$J$2,事業者比較!$B$9:$F$868,5,FALSE),""))</f>
        <v>#N/A</v>
      </c>
      <c r="BP50" s="560" t="e">
        <f>IF(BP44=1,VLOOKUP(はじめに!$J$2,事業者比較!$B$9:$F$868,4,FALSE),IF(BP44=2,VLOOKUP(はじめに!$J$2,事業者比較!$B$9:$F$868,5,FALSE),""))</f>
        <v>#N/A</v>
      </c>
      <c r="BQ50" s="560" t="e">
        <f>IF(BQ44=1,VLOOKUP(はじめに!$J$2,事業者比較!$B$9:$F$868,4,FALSE),IF(BQ44=2,VLOOKUP(はじめに!$J$2,事業者比較!$B$9:$F$868,5,FALSE),""))</f>
        <v>#N/A</v>
      </c>
      <c r="BR50" s="560" t="e">
        <f>IF(BR44=1,VLOOKUP(はじめに!$J$2,事業者比較!$B$9:$F$868,4,FALSE),IF(BR44=2,VLOOKUP(はじめに!$J$2,事業者比較!$B$9:$F$868,5,FALSE),""))</f>
        <v>#N/A</v>
      </c>
      <c r="BS50" s="560" t="e">
        <f>IF(BS44=1,VLOOKUP(はじめに!$J$2,事業者比較!$B$9:$F$868,4,FALSE),IF(BS44=2,VLOOKUP(はじめに!$J$2,事業者比較!$B$9:$F$868,5,FALSE),""))</f>
        <v>#N/A</v>
      </c>
      <c r="BT50" s="560" t="e">
        <f>IF(BT44=1,VLOOKUP(はじめに!$J$2,事業者比較!$B$9:$F$868,4,FALSE),IF(BT44=2,VLOOKUP(はじめに!$J$2,事業者比較!$B$9:$F$868,5,FALSE),""))</f>
        <v>#N/A</v>
      </c>
      <c r="BU50" s="560" t="e">
        <f>IF(BU44=1,VLOOKUP(はじめに!$J$2,事業者比較!$B$9:$F$868,4,FALSE),IF(BU44=2,VLOOKUP(はじめに!$J$2,事業者比較!$B$9:$F$868,5,FALSE),""))</f>
        <v>#N/A</v>
      </c>
      <c r="BV50" s="560" t="e">
        <f>IF(BV44=1,VLOOKUP(はじめに!$J$2,事業者比較!$B$9:$F$868,4,FALSE),IF(BV44=2,VLOOKUP(はじめに!$J$2,事業者比較!$B$9:$F$868,5,FALSE),""))</f>
        <v>#N/A</v>
      </c>
      <c r="BW50" s="560" t="e">
        <f>IF(BW44=1,VLOOKUP(はじめに!$J$2,事業者比較!$B$9:$F$868,4,FALSE),IF(BW44=2,VLOOKUP(はじめに!$J$2,事業者比較!$B$9:$F$868,5,FALSE),""))</f>
        <v>#N/A</v>
      </c>
      <c r="BX50" s="560" t="e">
        <f>IF(BX44=1,VLOOKUP(はじめに!$J$2,事業者比較!$B$9:$F$868,4,FALSE),IF(BX44=2,VLOOKUP(はじめに!$J$2,事業者比較!$B$9:$F$868,5,FALSE),""))</f>
        <v>#N/A</v>
      </c>
      <c r="BY50" s="560" t="e">
        <f>IF(BY44=1,VLOOKUP(はじめに!$J$2,事業者比較!$B$9:$F$868,4,FALSE),IF(BY44=2,VLOOKUP(はじめに!$J$2,事業者比較!$B$9:$F$868,5,FALSE),""))</f>
        <v>#N/A</v>
      </c>
      <c r="BZ50" s="560" t="e">
        <f>IF(BZ44=1,VLOOKUP(はじめに!$J$2,事業者比較!$B$9:$F$868,4,FALSE),IF(BZ44=2,VLOOKUP(はじめに!$J$2,事業者比較!$B$9:$F$868,5,FALSE),""))</f>
        <v>#N/A</v>
      </c>
      <c r="CA50" s="560" t="e">
        <f>IF(CA44=1,VLOOKUP(はじめに!$J$2,事業者比較!$B$9:$F$868,4,FALSE),IF(CA44=2,VLOOKUP(はじめに!$J$2,事業者比較!$B$9:$F$868,5,FALSE),""))</f>
        <v>#N/A</v>
      </c>
      <c r="CB50" s="560" t="e">
        <f>IF(CB44=1,VLOOKUP(はじめに!$J$2,事業者比較!$B$9:$F$868,4,FALSE),IF(CB44=2,VLOOKUP(はじめに!$J$2,事業者比較!$B$9:$F$868,5,FALSE),""))</f>
        <v>#N/A</v>
      </c>
      <c r="CC50" s="560" t="e">
        <f>IF(CC44=1,VLOOKUP(はじめに!$J$2,事業者比較!$B$9:$F$868,4,FALSE),IF(CC44=2,VLOOKUP(はじめに!$J$2,事業者比較!$B$9:$F$868,5,FALSE),""))</f>
        <v>#N/A</v>
      </c>
      <c r="CD50" s="560" t="e">
        <f>IF(CD44=1,VLOOKUP(はじめに!$J$2,事業者比較!$B$9:$F$868,4,FALSE),IF(CD44=2,VLOOKUP(はじめに!$J$2,事業者比較!$B$9:$F$868,5,FALSE),""))</f>
        <v>#N/A</v>
      </c>
      <c r="CE50" s="560" t="e">
        <f>IF(CE44=1,VLOOKUP(はじめに!$J$2,事業者比較!$B$9:$F$868,4,FALSE),IF(CE44=2,VLOOKUP(はじめに!$J$2,事業者比較!$B$9:$F$868,5,FALSE),""))</f>
        <v>#N/A</v>
      </c>
      <c r="CF50" s="560" t="e">
        <f>IF(CF44=1,VLOOKUP(はじめに!$J$2,事業者比較!$B$9:$F$868,4,FALSE),IF(CF44=2,VLOOKUP(はじめに!$J$2,事業者比較!$B$9:$F$868,5,FALSE),""))</f>
        <v>#N/A</v>
      </c>
      <c r="CG50" s="560" t="e">
        <f>IF(CG44=1,VLOOKUP(はじめに!$J$2,事業者比較!$B$9:$F$868,4,FALSE),IF(CG44=2,VLOOKUP(はじめに!$J$2,事業者比較!$B$9:$F$868,5,FALSE),""))</f>
        <v>#N/A</v>
      </c>
      <c r="CH50" s="560" t="e">
        <f>IF(CH44=1,VLOOKUP(はじめに!$J$2,事業者比較!$B$9:$F$868,4,FALSE),IF(CH44=2,VLOOKUP(はじめに!$J$2,事業者比較!$B$9:$F$868,5,FALSE),""))</f>
        <v>#N/A</v>
      </c>
      <c r="CI50" s="560" t="e">
        <f>IF(CI44=1,VLOOKUP(はじめに!$J$2,事業者比較!$B$9:$F$868,4,FALSE),IF(CI44=2,VLOOKUP(はじめに!$J$2,事業者比較!$B$9:$F$868,5,FALSE),""))</f>
        <v>#N/A</v>
      </c>
      <c r="CJ50" s="560" t="e">
        <f>IF(CJ44=1,VLOOKUP(はじめに!$J$2,事業者比較!$B$9:$F$868,4,FALSE),IF(CJ44=2,VLOOKUP(はじめに!$J$2,事業者比較!$B$9:$F$868,5,FALSE),""))</f>
        <v>#N/A</v>
      </c>
      <c r="CK50" s="560" t="e">
        <f>IF(CK44=1,VLOOKUP(はじめに!$J$2,事業者比較!$B$9:$F$868,4,FALSE),IF(CK44=2,VLOOKUP(はじめに!$J$2,事業者比較!$B$9:$F$868,5,FALSE),""))</f>
        <v>#N/A</v>
      </c>
      <c r="CL50" s="560" t="e">
        <f>IF(CL44=1,VLOOKUP(はじめに!$J$2,事業者比較!$B$9:$F$868,4,FALSE),IF(CL44=2,VLOOKUP(はじめに!$J$2,事業者比較!$B$9:$F$868,5,FALSE),""))</f>
        <v>#N/A</v>
      </c>
      <c r="CM50" s="560" t="e">
        <f>IF(CM44=1,VLOOKUP(はじめに!$J$2,事業者比較!$B$9:$F$868,4,FALSE),IF(CM44=2,VLOOKUP(はじめに!$J$2,事業者比較!$B$9:$F$868,5,FALSE),""))</f>
        <v>#N/A</v>
      </c>
      <c r="CN50" s="560" t="e">
        <f>IF(CN44=1,VLOOKUP(はじめに!$J$2,事業者比較!$B$9:$F$868,4,FALSE),IF(CN44=2,VLOOKUP(はじめに!$J$2,事業者比較!$B$9:$F$868,5,FALSE),""))</f>
        <v>#N/A</v>
      </c>
      <c r="CO50" s="560" t="e">
        <f>IF(CO44=1,VLOOKUP(はじめに!$J$2,事業者比較!$B$9:$F$868,4,FALSE),IF(CO44=2,VLOOKUP(はじめに!$J$2,事業者比較!$B$9:$F$868,5,FALSE),""))</f>
        <v>#N/A</v>
      </c>
      <c r="CP50" s="560" t="e">
        <f>IF(CP44=1,VLOOKUP(はじめに!$J$2,事業者比較!$B$9:$F$868,4,FALSE),IF(CP44=2,VLOOKUP(はじめに!$J$2,事業者比較!$B$9:$F$868,5,FALSE),""))</f>
        <v>#N/A</v>
      </c>
      <c r="CQ50" s="560" t="e">
        <f>IF(CQ44=1,VLOOKUP(はじめに!$J$2,事業者比較!$B$9:$F$868,4,FALSE),IF(CQ44=2,VLOOKUP(はじめに!$J$2,事業者比較!$B$9:$F$868,5,FALSE),""))</f>
        <v>#N/A</v>
      </c>
      <c r="CR50" s="560" t="e">
        <f>IF(CR44=1,VLOOKUP(はじめに!$J$2,事業者比較!$B$9:$F$868,4,FALSE),IF(CR44=2,VLOOKUP(はじめに!$J$2,事業者比較!$B$9:$F$868,5,FALSE),""))</f>
        <v>#N/A</v>
      </c>
      <c r="CS50" s="560" t="e">
        <f>IF(CS44=1,VLOOKUP(はじめに!$J$2,事業者比較!$B$9:$F$868,4,FALSE),IF(CS44=2,VLOOKUP(はじめに!$J$2,事業者比較!$B$9:$F$868,5,FALSE),""))</f>
        <v>#N/A</v>
      </c>
      <c r="CT50" s="560" t="e">
        <f>IF(CT44=1,VLOOKUP(はじめに!$J$2,事業者比較!$B$9:$F$868,4,FALSE),IF(CT44=2,VLOOKUP(はじめに!$J$2,事業者比較!$B$9:$F$868,5,FALSE),""))</f>
        <v>#N/A</v>
      </c>
      <c r="CU50" s="560" t="e">
        <f>IF(CU44=1,VLOOKUP(はじめに!$J$2,事業者比較!$B$9:$F$868,4,FALSE),IF(CU44=2,VLOOKUP(はじめに!$J$2,事業者比較!$B$9:$F$868,5,FALSE),""))</f>
        <v>#N/A</v>
      </c>
      <c r="CV50" s="560" t="e">
        <f>IF(CV44=1,VLOOKUP(はじめに!$J$2,事業者比較!$B$9:$F$868,4,FALSE),IF(CV44=2,VLOOKUP(はじめに!$J$2,事業者比較!$B$9:$F$868,5,FALSE),""))</f>
        <v>#N/A</v>
      </c>
      <c r="CW50" s="560" t="e">
        <f>IF(CW44=1,VLOOKUP(はじめに!$J$2,事業者比較!$B$9:$F$868,4,FALSE),IF(CW44=2,VLOOKUP(はじめに!$J$2,事業者比較!$B$9:$F$868,5,FALSE),""))</f>
        <v>#N/A</v>
      </c>
      <c r="CX50" s="560" t="e">
        <f>IF(CX44=1,VLOOKUP(はじめに!$J$2,事業者比較!$B$9:$F$868,4,FALSE),IF(CX44=2,VLOOKUP(はじめに!$J$2,事業者比較!$B$9:$F$868,5,FALSE),""))</f>
        <v>#N/A</v>
      </c>
      <c r="CY50" s="560" t="e">
        <f>IF(CY44=1,VLOOKUP(はじめに!$J$2,事業者比較!$B$9:$F$868,4,FALSE),IF(CY44=2,VLOOKUP(はじめに!$J$2,事業者比較!$B$9:$F$868,5,FALSE),""))</f>
        <v>#N/A</v>
      </c>
    </row>
    <row r="51" spans="3:103" hidden="1" outlineLevel="1">
      <c r="C51" t="s">
        <v>852</v>
      </c>
      <c r="D51" s="561" t="str">
        <f>IFERROR(ROUND(D50,3),"")</f>
        <v/>
      </c>
      <c r="E51" s="561" t="str">
        <f t="shared" ref="E51:CY51" si="53">IFERROR(ROUND(E50,3),"")</f>
        <v/>
      </c>
      <c r="F51" s="561" t="str">
        <f t="shared" si="53"/>
        <v/>
      </c>
      <c r="G51" s="561" t="str">
        <f t="shared" si="53"/>
        <v/>
      </c>
      <c r="H51" s="561" t="str">
        <f t="shared" si="53"/>
        <v/>
      </c>
      <c r="I51" s="561" t="str">
        <f t="shared" si="53"/>
        <v/>
      </c>
      <c r="J51" s="561" t="str">
        <f t="shared" si="53"/>
        <v/>
      </c>
      <c r="K51" s="561" t="str">
        <f t="shared" si="53"/>
        <v/>
      </c>
      <c r="L51" s="561" t="str">
        <f t="shared" si="53"/>
        <v/>
      </c>
      <c r="M51" s="561" t="str">
        <f t="shared" si="53"/>
        <v/>
      </c>
      <c r="N51" s="561" t="str">
        <f t="shared" si="53"/>
        <v/>
      </c>
      <c r="O51" s="561" t="str">
        <f t="shared" si="53"/>
        <v/>
      </c>
      <c r="P51" s="561" t="str">
        <f t="shared" si="53"/>
        <v/>
      </c>
      <c r="Q51" s="561" t="str">
        <f t="shared" si="53"/>
        <v/>
      </c>
      <c r="R51" s="561" t="str">
        <f t="shared" si="53"/>
        <v/>
      </c>
      <c r="S51" s="561" t="str">
        <f t="shared" si="53"/>
        <v/>
      </c>
      <c r="T51" s="561" t="str">
        <f t="shared" si="53"/>
        <v/>
      </c>
      <c r="U51" s="561" t="str">
        <f t="shared" si="53"/>
        <v/>
      </c>
      <c r="V51" s="561" t="str">
        <f t="shared" si="53"/>
        <v/>
      </c>
      <c r="W51" s="561" t="str">
        <f t="shared" si="53"/>
        <v/>
      </c>
      <c r="X51" s="561" t="str">
        <f t="shared" si="53"/>
        <v/>
      </c>
      <c r="Y51" s="561" t="str">
        <f t="shared" si="53"/>
        <v/>
      </c>
      <c r="Z51" s="561" t="str">
        <f t="shared" si="53"/>
        <v/>
      </c>
      <c r="AA51" s="561" t="str">
        <f t="shared" si="53"/>
        <v/>
      </c>
      <c r="AB51" s="561" t="str">
        <f t="shared" si="53"/>
        <v/>
      </c>
      <c r="AC51" s="561" t="str">
        <f t="shared" si="53"/>
        <v/>
      </c>
      <c r="AD51" s="561" t="str">
        <f t="shared" si="53"/>
        <v/>
      </c>
      <c r="AE51" s="561" t="str">
        <f t="shared" si="53"/>
        <v/>
      </c>
      <c r="AF51" s="561" t="str">
        <f t="shared" si="53"/>
        <v/>
      </c>
      <c r="AG51" s="561" t="str">
        <f t="shared" si="53"/>
        <v/>
      </c>
      <c r="AH51" s="561" t="str">
        <f t="shared" si="53"/>
        <v/>
      </c>
      <c r="AI51" s="561" t="str">
        <f t="shared" si="53"/>
        <v/>
      </c>
      <c r="AJ51" s="561" t="str">
        <f t="shared" si="53"/>
        <v/>
      </c>
      <c r="AK51" s="561" t="str">
        <f t="shared" si="53"/>
        <v/>
      </c>
      <c r="AL51" s="561" t="str">
        <f t="shared" si="53"/>
        <v/>
      </c>
      <c r="AM51" s="561" t="str">
        <f t="shared" si="53"/>
        <v/>
      </c>
      <c r="AN51" s="561" t="str">
        <f t="shared" si="53"/>
        <v/>
      </c>
      <c r="AO51" s="561" t="str">
        <f t="shared" si="53"/>
        <v/>
      </c>
      <c r="AP51" s="561" t="str">
        <f t="shared" si="53"/>
        <v/>
      </c>
      <c r="AQ51" s="561" t="str">
        <f t="shared" si="53"/>
        <v/>
      </c>
      <c r="AR51" s="561" t="str">
        <f t="shared" si="53"/>
        <v/>
      </c>
      <c r="AS51" s="561" t="str">
        <f t="shared" si="53"/>
        <v/>
      </c>
      <c r="AT51" s="561" t="str">
        <f t="shared" si="53"/>
        <v/>
      </c>
      <c r="AU51" s="561" t="str">
        <f t="shared" si="53"/>
        <v/>
      </c>
      <c r="AV51" s="561" t="str">
        <f t="shared" si="53"/>
        <v/>
      </c>
      <c r="AW51" s="561" t="str">
        <f t="shared" si="53"/>
        <v/>
      </c>
      <c r="AX51" s="561" t="str">
        <f t="shared" si="53"/>
        <v/>
      </c>
      <c r="AY51" s="561" t="str">
        <f t="shared" si="53"/>
        <v/>
      </c>
      <c r="AZ51" s="561" t="str">
        <f t="shared" si="53"/>
        <v/>
      </c>
      <c r="BA51" s="561" t="str">
        <f t="shared" ref="BA51:CJ51" si="54">IFERROR(ROUND(BA50,3),"")</f>
        <v/>
      </c>
      <c r="BB51" s="561" t="str">
        <f t="shared" si="54"/>
        <v/>
      </c>
      <c r="BC51" s="561" t="str">
        <f t="shared" si="54"/>
        <v/>
      </c>
      <c r="BD51" s="561" t="str">
        <f t="shared" si="54"/>
        <v/>
      </c>
      <c r="BE51" s="561" t="str">
        <f t="shared" si="54"/>
        <v/>
      </c>
      <c r="BF51" s="561" t="str">
        <f t="shared" si="54"/>
        <v/>
      </c>
      <c r="BG51" s="561" t="str">
        <f t="shared" si="54"/>
        <v/>
      </c>
      <c r="BH51" s="561" t="str">
        <f t="shared" si="54"/>
        <v/>
      </c>
      <c r="BI51" s="561" t="str">
        <f t="shared" si="54"/>
        <v/>
      </c>
      <c r="BJ51" s="561" t="str">
        <f t="shared" si="54"/>
        <v/>
      </c>
      <c r="BK51" s="561" t="str">
        <f t="shared" si="54"/>
        <v/>
      </c>
      <c r="BL51" s="561" t="str">
        <f t="shared" si="54"/>
        <v/>
      </c>
      <c r="BM51" s="561" t="str">
        <f t="shared" si="54"/>
        <v/>
      </c>
      <c r="BN51" s="561" t="str">
        <f t="shared" si="54"/>
        <v/>
      </c>
      <c r="BO51" s="561" t="str">
        <f t="shared" si="54"/>
        <v/>
      </c>
      <c r="BP51" s="561" t="str">
        <f t="shared" si="54"/>
        <v/>
      </c>
      <c r="BQ51" s="561" t="str">
        <f t="shared" si="54"/>
        <v/>
      </c>
      <c r="BR51" s="561" t="str">
        <f t="shared" si="54"/>
        <v/>
      </c>
      <c r="BS51" s="561" t="str">
        <f t="shared" si="54"/>
        <v/>
      </c>
      <c r="BT51" s="561" t="str">
        <f t="shared" si="54"/>
        <v/>
      </c>
      <c r="BU51" s="561" t="str">
        <f t="shared" si="54"/>
        <v/>
      </c>
      <c r="BV51" s="561" t="str">
        <f t="shared" si="54"/>
        <v/>
      </c>
      <c r="BW51" s="561" t="str">
        <f t="shared" si="54"/>
        <v/>
      </c>
      <c r="BX51" s="561" t="str">
        <f t="shared" si="54"/>
        <v/>
      </c>
      <c r="BY51" s="561" t="str">
        <f t="shared" si="54"/>
        <v/>
      </c>
      <c r="BZ51" s="561" t="str">
        <f t="shared" si="54"/>
        <v/>
      </c>
      <c r="CA51" s="561" t="str">
        <f t="shared" si="54"/>
        <v/>
      </c>
      <c r="CB51" s="561" t="str">
        <f t="shared" si="54"/>
        <v/>
      </c>
      <c r="CC51" s="561" t="str">
        <f t="shared" si="54"/>
        <v/>
      </c>
      <c r="CD51" s="561" t="str">
        <f t="shared" si="54"/>
        <v/>
      </c>
      <c r="CE51" s="561" t="str">
        <f t="shared" si="54"/>
        <v/>
      </c>
      <c r="CF51" s="561" t="str">
        <f t="shared" si="54"/>
        <v/>
      </c>
      <c r="CG51" s="561" t="str">
        <f t="shared" si="54"/>
        <v/>
      </c>
      <c r="CH51" s="561" t="str">
        <f t="shared" si="54"/>
        <v/>
      </c>
      <c r="CI51" s="561" t="str">
        <f t="shared" si="54"/>
        <v/>
      </c>
      <c r="CJ51" s="561" t="str">
        <f t="shared" si="54"/>
        <v/>
      </c>
      <c r="CK51" s="561" t="str">
        <f t="shared" ref="CK51:CX51" si="55">IFERROR(ROUND(CK50,3),"")</f>
        <v/>
      </c>
      <c r="CL51" s="561" t="str">
        <f t="shared" si="55"/>
        <v/>
      </c>
      <c r="CM51" s="561" t="str">
        <f t="shared" si="55"/>
        <v/>
      </c>
      <c r="CN51" s="561" t="str">
        <f t="shared" si="55"/>
        <v/>
      </c>
      <c r="CO51" s="561" t="str">
        <f t="shared" si="55"/>
        <v/>
      </c>
      <c r="CP51" s="561" t="str">
        <f t="shared" si="55"/>
        <v/>
      </c>
      <c r="CQ51" s="561" t="str">
        <f t="shared" si="55"/>
        <v/>
      </c>
      <c r="CR51" s="561" t="str">
        <f t="shared" si="55"/>
        <v/>
      </c>
      <c r="CS51" s="561" t="str">
        <f t="shared" si="55"/>
        <v/>
      </c>
      <c r="CT51" s="561" t="str">
        <f t="shared" si="55"/>
        <v/>
      </c>
      <c r="CU51" s="561" t="str">
        <f t="shared" si="55"/>
        <v/>
      </c>
      <c r="CV51" s="561" t="str">
        <f t="shared" si="55"/>
        <v/>
      </c>
      <c r="CW51" s="561" t="str">
        <f t="shared" si="55"/>
        <v/>
      </c>
      <c r="CX51" s="561" t="str">
        <f t="shared" si="55"/>
        <v/>
      </c>
      <c r="CY51" s="561" t="str">
        <f t="shared" si="53"/>
        <v/>
      </c>
    </row>
    <row r="52" spans="3:103" hidden="1" outlineLevel="1"/>
    <row r="53" spans="3:103" hidden="1" outlineLevel="1">
      <c r="C53" t="s">
        <v>853</v>
      </c>
      <c r="D53" s="560" t="str">
        <f t="shared" ref="D53:AI53" si="56">D21</f>
        <v/>
      </c>
      <c r="E53" s="560" t="str">
        <f t="shared" si="56"/>
        <v/>
      </c>
      <c r="F53" s="560" t="str">
        <f t="shared" si="56"/>
        <v/>
      </c>
      <c r="G53" s="560" t="str">
        <f t="shared" si="56"/>
        <v/>
      </c>
      <c r="H53" s="560" t="str">
        <f t="shared" si="56"/>
        <v/>
      </c>
      <c r="I53" s="560" t="str">
        <f t="shared" si="56"/>
        <v/>
      </c>
      <c r="J53" s="560" t="str">
        <f t="shared" si="56"/>
        <v/>
      </c>
      <c r="K53" s="560" t="str">
        <f t="shared" si="56"/>
        <v/>
      </c>
      <c r="L53" s="560" t="str">
        <f t="shared" si="56"/>
        <v/>
      </c>
      <c r="M53" s="560" t="str">
        <f t="shared" si="56"/>
        <v/>
      </c>
      <c r="N53" s="560" t="str">
        <f t="shared" si="56"/>
        <v/>
      </c>
      <c r="O53" s="560" t="str">
        <f t="shared" si="56"/>
        <v/>
      </c>
      <c r="P53" s="560" t="str">
        <f t="shared" si="56"/>
        <v/>
      </c>
      <c r="Q53" s="560" t="str">
        <f t="shared" si="56"/>
        <v/>
      </c>
      <c r="R53" s="560" t="str">
        <f t="shared" si="56"/>
        <v/>
      </c>
      <c r="S53" s="560" t="str">
        <f t="shared" si="56"/>
        <v/>
      </c>
      <c r="T53" s="560" t="str">
        <f t="shared" si="56"/>
        <v/>
      </c>
      <c r="U53" s="560" t="str">
        <f t="shared" si="56"/>
        <v/>
      </c>
      <c r="V53" s="560" t="str">
        <f t="shared" si="56"/>
        <v/>
      </c>
      <c r="W53" s="560" t="str">
        <f t="shared" si="56"/>
        <v/>
      </c>
      <c r="X53" s="560" t="str">
        <f t="shared" si="56"/>
        <v/>
      </c>
      <c r="Y53" s="560" t="str">
        <f t="shared" si="56"/>
        <v/>
      </c>
      <c r="Z53" s="560" t="str">
        <f t="shared" si="56"/>
        <v/>
      </c>
      <c r="AA53" s="560" t="str">
        <f t="shared" si="56"/>
        <v/>
      </c>
      <c r="AB53" s="560" t="str">
        <f t="shared" si="56"/>
        <v/>
      </c>
      <c r="AC53" s="560" t="str">
        <f t="shared" si="56"/>
        <v/>
      </c>
      <c r="AD53" s="560" t="str">
        <f t="shared" si="56"/>
        <v/>
      </c>
      <c r="AE53" s="560" t="str">
        <f t="shared" si="56"/>
        <v/>
      </c>
      <c r="AF53" s="560" t="str">
        <f t="shared" si="56"/>
        <v/>
      </c>
      <c r="AG53" s="560" t="str">
        <f t="shared" si="56"/>
        <v/>
      </c>
      <c r="AH53" s="560" t="str">
        <f t="shared" si="56"/>
        <v/>
      </c>
      <c r="AI53" s="560" t="str">
        <f t="shared" si="56"/>
        <v/>
      </c>
      <c r="AJ53" s="560" t="str">
        <f t="shared" ref="AJ53:AZ53" si="57">AJ21</f>
        <v/>
      </c>
      <c r="AK53" s="560" t="str">
        <f t="shared" si="57"/>
        <v/>
      </c>
      <c r="AL53" s="560" t="str">
        <f t="shared" si="57"/>
        <v/>
      </c>
      <c r="AM53" s="560" t="str">
        <f t="shared" si="57"/>
        <v/>
      </c>
      <c r="AN53" s="560" t="str">
        <f t="shared" si="57"/>
        <v/>
      </c>
      <c r="AO53" s="560" t="str">
        <f t="shared" si="57"/>
        <v/>
      </c>
      <c r="AP53" s="560" t="str">
        <f t="shared" si="57"/>
        <v/>
      </c>
      <c r="AQ53" s="560" t="str">
        <f t="shared" si="57"/>
        <v/>
      </c>
      <c r="AR53" s="560" t="str">
        <f t="shared" si="57"/>
        <v/>
      </c>
      <c r="AS53" s="560" t="str">
        <f t="shared" si="57"/>
        <v/>
      </c>
      <c r="AT53" s="560" t="str">
        <f t="shared" si="57"/>
        <v/>
      </c>
      <c r="AU53" s="560" t="str">
        <f t="shared" si="57"/>
        <v/>
      </c>
      <c r="AV53" s="560" t="str">
        <f t="shared" si="57"/>
        <v/>
      </c>
      <c r="AW53" s="560" t="str">
        <f t="shared" si="57"/>
        <v/>
      </c>
      <c r="AX53" s="560" t="str">
        <f t="shared" si="57"/>
        <v/>
      </c>
      <c r="AY53" s="560" t="str">
        <f t="shared" si="57"/>
        <v/>
      </c>
      <c r="AZ53" s="560" t="str">
        <f t="shared" si="57"/>
        <v/>
      </c>
      <c r="BA53" s="560" t="str">
        <f t="shared" ref="BA53:CJ53" si="58">BA21</f>
        <v/>
      </c>
      <c r="BB53" s="560" t="str">
        <f t="shared" si="58"/>
        <v/>
      </c>
      <c r="BC53" s="560" t="str">
        <f t="shared" si="58"/>
        <v/>
      </c>
      <c r="BD53" s="560" t="str">
        <f t="shared" si="58"/>
        <v/>
      </c>
      <c r="BE53" s="560" t="str">
        <f t="shared" si="58"/>
        <v/>
      </c>
      <c r="BF53" s="560" t="str">
        <f t="shared" si="58"/>
        <v/>
      </c>
      <c r="BG53" s="560" t="str">
        <f t="shared" si="58"/>
        <v/>
      </c>
      <c r="BH53" s="560" t="str">
        <f t="shared" si="58"/>
        <v/>
      </c>
      <c r="BI53" s="560" t="str">
        <f t="shared" si="58"/>
        <v/>
      </c>
      <c r="BJ53" s="560" t="str">
        <f t="shared" si="58"/>
        <v/>
      </c>
      <c r="BK53" s="560" t="str">
        <f t="shared" si="58"/>
        <v/>
      </c>
      <c r="BL53" s="560" t="str">
        <f t="shared" si="58"/>
        <v/>
      </c>
      <c r="BM53" s="560" t="str">
        <f t="shared" si="58"/>
        <v/>
      </c>
      <c r="BN53" s="560" t="str">
        <f t="shared" si="58"/>
        <v/>
      </c>
      <c r="BO53" s="560" t="str">
        <f t="shared" si="58"/>
        <v/>
      </c>
      <c r="BP53" s="560" t="str">
        <f t="shared" si="58"/>
        <v/>
      </c>
      <c r="BQ53" s="560" t="str">
        <f t="shared" si="58"/>
        <v/>
      </c>
      <c r="BR53" s="560" t="str">
        <f t="shared" si="58"/>
        <v/>
      </c>
      <c r="BS53" s="560" t="str">
        <f t="shared" si="58"/>
        <v/>
      </c>
      <c r="BT53" s="560" t="str">
        <f t="shared" si="58"/>
        <v/>
      </c>
      <c r="BU53" s="560" t="str">
        <f t="shared" si="58"/>
        <v/>
      </c>
      <c r="BV53" s="560" t="str">
        <f t="shared" si="58"/>
        <v/>
      </c>
      <c r="BW53" s="560" t="str">
        <f t="shared" si="58"/>
        <v/>
      </c>
      <c r="BX53" s="560" t="str">
        <f t="shared" si="58"/>
        <v/>
      </c>
      <c r="BY53" s="560" t="str">
        <f t="shared" si="58"/>
        <v/>
      </c>
      <c r="BZ53" s="560" t="str">
        <f t="shared" si="58"/>
        <v/>
      </c>
      <c r="CA53" s="560" t="str">
        <f t="shared" si="58"/>
        <v/>
      </c>
      <c r="CB53" s="560" t="str">
        <f t="shared" si="58"/>
        <v/>
      </c>
      <c r="CC53" s="560" t="str">
        <f t="shared" si="58"/>
        <v/>
      </c>
      <c r="CD53" s="560" t="str">
        <f t="shared" si="58"/>
        <v/>
      </c>
      <c r="CE53" s="560" t="str">
        <f t="shared" si="58"/>
        <v/>
      </c>
      <c r="CF53" s="560" t="str">
        <f t="shared" si="58"/>
        <v/>
      </c>
      <c r="CG53" s="560" t="str">
        <f t="shared" si="58"/>
        <v/>
      </c>
      <c r="CH53" s="560" t="str">
        <f t="shared" si="58"/>
        <v/>
      </c>
      <c r="CI53" s="560" t="str">
        <f t="shared" si="58"/>
        <v/>
      </c>
      <c r="CJ53" s="560" t="str">
        <f t="shared" si="58"/>
        <v/>
      </c>
      <c r="CK53" s="560" t="str">
        <f t="shared" ref="CK53:CX53" si="59">CK21</f>
        <v/>
      </c>
      <c r="CL53" s="560" t="str">
        <f t="shared" si="59"/>
        <v/>
      </c>
      <c r="CM53" s="560" t="str">
        <f t="shared" si="59"/>
        <v/>
      </c>
      <c r="CN53" s="560" t="str">
        <f t="shared" si="59"/>
        <v/>
      </c>
      <c r="CO53" s="560" t="str">
        <f t="shared" si="59"/>
        <v/>
      </c>
      <c r="CP53" s="560" t="str">
        <f t="shared" si="59"/>
        <v/>
      </c>
      <c r="CQ53" s="560" t="str">
        <f t="shared" si="59"/>
        <v/>
      </c>
      <c r="CR53" s="560" t="str">
        <f t="shared" si="59"/>
        <v/>
      </c>
      <c r="CS53" s="560" t="str">
        <f t="shared" si="59"/>
        <v/>
      </c>
      <c r="CT53" s="560" t="str">
        <f t="shared" si="59"/>
        <v/>
      </c>
      <c r="CU53" s="560" t="str">
        <f t="shared" si="59"/>
        <v/>
      </c>
      <c r="CV53" s="560" t="str">
        <f t="shared" si="59"/>
        <v/>
      </c>
      <c r="CW53" s="560" t="str">
        <f t="shared" si="59"/>
        <v/>
      </c>
      <c r="CX53" s="560" t="str">
        <f t="shared" si="59"/>
        <v/>
      </c>
      <c r="CY53" s="560" t="str">
        <f>CY21</f>
        <v/>
      </c>
    </row>
    <row r="54" spans="3:103" hidden="1" outlineLevel="1">
      <c r="C54" t="s">
        <v>854</v>
      </c>
      <c r="D54" s="561" t="str">
        <f>IFERROR(ROUND(D53,3),"")</f>
        <v/>
      </c>
      <c r="E54" s="561" t="str">
        <f t="shared" ref="E54:CY54" si="60">IFERROR(ROUND(E53,3),"")</f>
        <v/>
      </c>
      <c r="F54" s="561" t="str">
        <f t="shared" si="60"/>
        <v/>
      </c>
      <c r="G54" s="561" t="str">
        <f t="shared" si="60"/>
        <v/>
      </c>
      <c r="H54" s="561" t="str">
        <f t="shared" si="60"/>
        <v/>
      </c>
      <c r="I54" s="561" t="str">
        <f t="shared" si="60"/>
        <v/>
      </c>
      <c r="J54" s="561" t="str">
        <f t="shared" si="60"/>
        <v/>
      </c>
      <c r="K54" s="561" t="str">
        <f t="shared" si="60"/>
        <v/>
      </c>
      <c r="L54" s="561" t="str">
        <f t="shared" si="60"/>
        <v/>
      </c>
      <c r="M54" s="561" t="str">
        <f t="shared" si="60"/>
        <v/>
      </c>
      <c r="N54" s="561" t="str">
        <f t="shared" si="60"/>
        <v/>
      </c>
      <c r="O54" s="561" t="str">
        <f t="shared" si="60"/>
        <v/>
      </c>
      <c r="P54" s="561" t="str">
        <f t="shared" si="60"/>
        <v/>
      </c>
      <c r="Q54" s="561" t="str">
        <f t="shared" si="60"/>
        <v/>
      </c>
      <c r="R54" s="561" t="str">
        <f t="shared" si="60"/>
        <v/>
      </c>
      <c r="S54" s="561" t="str">
        <f t="shared" si="60"/>
        <v/>
      </c>
      <c r="T54" s="561" t="str">
        <f t="shared" si="60"/>
        <v/>
      </c>
      <c r="U54" s="561" t="str">
        <f t="shared" si="60"/>
        <v/>
      </c>
      <c r="V54" s="561" t="str">
        <f t="shared" si="60"/>
        <v/>
      </c>
      <c r="W54" s="561" t="str">
        <f t="shared" si="60"/>
        <v/>
      </c>
      <c r="X54" s="561" t="str">
        <f t="shared" si="60"/>
        <v/>
      </c>
      <c r="Y54" s="561" t="str">
        <f t="shared" si="60"/>
        <v/>
      </c>
      <c r="Z54" s="561" t="str">
        <f t="shared" si="60"/>
        <v/>
      </c>
      <c r="AA54" s="561" t="str">
        <f t="shared" si="60"/>
        <v/>
      </c>
      <c r="AB54" s="561" t="str">
        <f t="shared" si="60"/>
        <v/>
      </c>
      <c r="AC54" s="561" t="str">
        <f t="shared" si="60"/>
        <v/>
      </c>
      <c r="AD54" s="561" t="str">
        <f t="shared" si="60"/>
        <v/>
      </c>
      <c r="AE54" s="561" t="str">
        <f t="shared" si="60"/>
        <v/>
      </c>
      <c r="AF54" s="561" t="str">
        <f t="shared" si="60"/>
        <v/>
      </c>
      <c r="AG54" s="561" t="str">
        <f t="shared" si="60"/>
        <v/>
      </c>
      <c r="AH54" s="561" t="str">
        <f t="shared" si="60"/>
        <v/>
      </c>
      <c r="AI54" s="561" t="str">
        <f t="shared" si="60"/>
        <v/>
      </c>
      <c r="AJ54" s="561" t="str">
        <f t="shared" si="60"/>
        <v/>
      </c>
      <c r="AK54" s="561" t="str">
        <f t="shared" si="60"/>
        <v/>
      </c>
      <c r="AL54" s="561" t="str">
        <f t="shared" si="60"/>
        <v/>
      </c>
      <c r="AM54" s="561" t="str">
        <f t="shared" si="60"/>
        <v/>
      </c>
      <c r="AN54" s="561" t="str">
        <f t="shared" si="60"/>
        <v/>
      </c>
      <c r="AO54" s="561" t="str">
        <f t="shared" si="60"/>
        <v/>
      </c>
      <c r="AP54" s="561" t="str">
        <f t="shared" si="60"/>
        <v/>
      </c>
      <c r="AQ54" s="561" t="str">
        <f t="shared" si="60"/>
        <v/>
      </c>
      <c r="AR54" s="561" t="str">
        <f t="shared" si="60"/>
        <v/>
      </c>
      <c r="AS54" s="561" t="str">
        <f t="shared" si="60"/>
        <v/>
      </c>
      <c r="AT54" s="561" t="str">
        <f t="shared" si="60"/>
        <v/>
      </c>
      <c r="AU54" s="561" t="str">
        <f t="shared" si="60"/>
        <v/>
      </c>
      <c r="AV54" s="561" t="str">
        <f t="shared" si="60"/>
        <v/>
      </c>
      <c r="AW54" s="561" t="str">
        <f t="shared" si="60"/>
        <v/>
      </c>
      <c r="AX54" s="561" t="str">
        <f t="shared" si="60"/>
        <v/>
      </c>
      <c r="AY54" s="561" t="str">
        <f t="shared" si="60"/>
        <v/>
      </c>
      <c r="AZ54" s="561" t="str">
        <f t="shared" si="60"/>
        <v/>
      </c>
      <c r="BA54" s="561" t="str">
        <f t="shared" ref="BA54:CJ54" si="61">IFERROR(ROUND(BA53,3),"")</f>
        <v/>
      </c>
      <c r="BB54" s="561" t="str">
        <f t="shared" si="61"/>
        <v/>
      </c>
      <c r="BC54" s="561" t="str">
        <f t="shared" si="61"/>
        <v/>
      </c>
      <c r="BD54" s="561" t="str">
        <f t="shared" si="61"/>
        <v/>
      </c>
      <c r="BE54" s="561" t="str">
        <f t="shared" si="61"/>
        <v/>
      </c>
      <c r="BF54" s="561" t="str">
        <f t="shared" si="61"/>
        <v/>
      </c>
      <c r="BG54" s="561" t="str">
        <f t="shared" si="61"/>
        <v/>
      </c>
      <c r="BH54" s="561" t="str">
        <f t="shared" si="61"/>
        <v/>
      </c>
      <c r="BI54" s="561" t="str">
        <f t="shared" si="61"/>
        <v/>
      </c>
      <c r="BJ54" s="561" t="str">
        <f t="shared" si="61"/>
        <v/>
      </c>
      <c r="BK54" s="561" t="str">
        <f t="shared" si="61"/>
        <v/>
      </c>
      <c r="BL54" s="561" t="str">
        <f t="shared" si="61"/>
        <v/>
      </c>
      <c r="BM54" s="561" t="str">
        <f t="shared" si="61"/>
        <v/>
      </c>
      <c r="BN54" s="561" t="str">
        <f t="shared" si="61"/>
        <v/>
      </c>
      <c r="BO54" s="561" t="str">
        <f t="shared" si="61"/>
        <v/>
      </c>
      <c r="BP54" s="561" t="str">
        <f t="shared" si="61"/>
        <v/>
      </c>
      <c r="BQ54" s="561" t="str">
        <f t="shared" si="61"/>
        <v/>
      </c>
      <c r="BR54" s="561" t="str">
        <f t="shared" si="61"/>
        <v/>
      </c>
      <c r="BS54" s="561" t="str">
        <f t="shared" si="61"/>
        <v/>
      </c>
      <c r="BT54" s="561" t="str">
        <f t="shared" si="61"/>
        <v/>
      </c>
      <c r="BU54" s="561" t="str">
        <f t="shared" si="61"/>
        <v/>
      </c>
      <c r="BV54" s="561" t="str">
        <f t="shared" si="61"/>
        <v/>
      </c>
      <c r="BW54" s="561" t="str">
        <f t="shared" si="61"/>
        <v/>
      </c>
      <c r="BX54" s="561" t="str">
        <f t="shared" si="61"/>
        <v/>
      </c>
      <c r="BY54" s="561" t="str">
        <f t="shared" si="61"/>
        <v/>
      </c>
      <c r="BZ54" s="561" t="str">
        <f t="shared" si="61"/>
        <v/>
      </c>
      <c r="CA54" s="561" t="str">
        <f t="shared" si="61"/>
        <v/>
      </c>
      <c r="CB54" s="561" t="str">
        <f t="shared" si="61"/>
        <v/>
      </c>
      <c r="CC54" s="561" t="str">
        <f t="shared" si="61"/>
        <v/>
      </c>
      <c r="CD54" s="561" t="str">
        <f t="shared" si="61"/>
        <v/>
      </c>
      <c r="CE54" s="561" t="str">
        <f t="shared" si="61"/>
        <v/>
      </c>
      <c r="CF54" s="561" t="str">
        <f t="shared" si="61"/>
        <v/>
      </c>
      <c r="CG54" s="561" t="str">
        <f t="shared" si="61"/>
        <v/>
      </c>
      <c r="CH54" s="561" t="str">
        <f t="shared" si="61"/>
        <v/>
      </c>
      <c r="CI54" s="561" t="str">
        <f t="shared" si="61"/>
        <v/>
      </c>
      <c r="CJ54" s="561" t="str">
        <f t="shared" si="61"/>
        <v/>
      </c>
      <c r="CK54" s="561" t="str">
        <f t="shared" ref="CK54:CX54" si="62">IFERROR(ROUND(CK53,3),"")</f>
        <v/>
      </c>
      <c r="CL54" s="561" t="str">
        <f t="shared" si="62"/>
        <v/>
      </c>
      <c r="CM54" s="561" t="str">
        <f t="shared" si="62"/>
        <v/>
      </c>
      <c r="CN54" s="561" t="str">
        <f t="shared" si="62"/>
        <v/>
      </c>
      <c r="CO54" s="561" t="str">
        <f t="shared" si="62"/>
        <v/>
      </c>
      <c r="CP54" s="561" t="str">
        <f t="shared" si="62"/>
        <v/>
      </c>
      <c r="CQ54" s="561" t="str">
        <f t="shared" si="62"/>
        <v/>
      </c>
      <c r="CR54" s="561" t="str">
        <f t="shared" si="62"/>
        <v/>
      </c>
      <c r="CS54" s="561" t="str">
        <f t="shared" si="62"/>
        <v/>
      </c>
      <c r="CT54" s="561" t="str">
        <f t="shared" si="62"/>
        <v/>
      </c>
      <c r="CU54" s="561" t="str">
        <f t="shared" si="62"/>
        <v/>
      </c>
      <c r="CV54" s="561" t="str">
        <f t="shared" si="62"/>
        <v/>
      </c>
      <c r="CW54" s="561" t="str">
        <f t="shared" si="62"/>
        <v/>
      </c>
      <c r="CX54" s="561" t="str">
        <f t="shared" si="62"/>
        <v/>
      </c>
      <c r="CY54" s="561" t="str">
        <f t="shared" si="60"/>
        <v/>
      </c>
    </row>
    <row r="55" spans="3:103" hidden="1" outlineLevel="1"/>
    <row r="56" spans="3:103" hidden="1" outlineLevel="1">
      <c r="C56" t="s">
        <v>856</v>
      </c>
      <c r="D56" t="str">
        <f t="shared" ref="D56:CY56" si="63">IF(D41=3,IF(D50=D53,"○","×"),"-")</f>
        <v>-</v>
      </c>
      <c r="E56" t="str">
        <f t="shared" si="63"/>
        <v>-</v>
      </c>
      <c r="F56" t="str">
        <f t="shared" si="63"/>
        <v>-</v>
      </c>
      <c r="G56" t="str">
        <f t="shared" si="63"/>
        <v>-</v>
      </c>
      <c r="H56" t="str">
        <f t="shared" si="63"/>
        <v>-</v>
      </c>
      <c r="I56" t="str">
        <f t="shared" si="63"/>
        <v>-</v>
      </c>
      <c r="J56" t="str">
        <f t="shared" si="63"/>
        <v>-</v>
      </c>
      <c r="K56" t="str">
        <f t="shared" si="63"/>
        <v>-</v>
      </c>
      <c r="L56" t="str">
        <f t="shared" si="63"/>
        <v>-</v>
      </c>
      <c r="M56" t="str">
        <f t="shared" si="63"/>
        <v>-</v>
      </c>
      <c r="N56" t="str">
        <f t="shared" si="63"/>
        <v>-</v>
      </c>
      <c r="O56" t="str">
        <f t="shared" si="63"/>
        <v>-</v>
      </c>
      <c r="P56" t="str">
        <f t="shared" si="63"/>
        <v>-</v>
      </c>
      <c r="Q56" t="str">
        <f t="shared" si="63"/>
        <v>-</v>
      </c>
      <c r="R56" t="str">
        <f t="shared" si="63"/>
        <v>-</v>
      </c>
      <c r="S56" t="str">
        <f t="shared" si="63"/>
        <v>-</v>
      </c>
      <c r="T56" t="str">
        <f t="shared" si="63"/>
        <v>-</v>
      </c>
      <c r="U56" t="str">
        <f t="shared" si="63"/>
        <v>-</v>
      </c>
      <c r="V56" t="str">
        <f t="shared" si="63"/>
        <v>-</v>
      </c>
      <c r="W56" t="str">
        <f t="shared" si="63"/>
        <v>-</v>
      </c>
      <c r="X56" t="str">
        <f t="shared" si="63"/>
        <v>-</v>
      </c>
      <c r="Y56" t="str">
        <f t="shared" si="63"/>
        <v>-</v>
      </c>
      <c r="Z56" t="str">
        <f t="shared" si="63"/>
        <v>-</v>
      </c>
      <c r="AA56" t="str">
        <f t="shared" si="63"/>
        <v>-</v>
      </c>
      <c r="AB56" t="str">
        <f t="shared" si="63"/>
        <v>-</v>
      </c>
      <c r="AC56" t="str">
        <f t="shared" si="63"/>
        <v>-</v>
      </c>
      <c r="AD56" t="str">
        <f t="shared" si="63"/>
        <v>-</v>
      </c>
      <c r="AE56" t="str">
        <f t="shared" si="63"/>
        <v>-</v>
      </c>
      <c r="AF56" t="str">
        <f t="shared" si="63"/>
        <v>-</v>
      </c>
      <c r="AG56" t="str">
        <f t="shared" si="63"/>
        <v>-</v>
      </c>
      <c r="AH56" t="str">
        <f t="shared" si="63"/>
        <v>-</v>
      </c>
      <c r="AI56" t="str">
        <f t="shared" si="63"/>
        <v>-</v>
      </c>
      <c r="AJ56" t="str">
        <f t="shared" si="63"/>
        <v>-</v>
      </c>
      <c r="AK56" t="str">
        <f t="shared" si="63"/>
        <v>-</v>
      </c>
      <c r="AL56" t="str">
        <f t="shared" si="63"/>
        <v>-</v>
      </c>
      <c r="AM56" t="str">
        <f t="shared" si="63"/>
        <v>-</v>
      </c>
      <c r="AN56" t="str">
        <f t="shared" si="63"/>
        <v>-</v>
      </c>
      <c r="AO56" t="str">
        <f t="shared" si="63"/>
        <v>-</v>
      </c>
      <c r="AP56" t="str">
        <f t="shared" si="63"/>
        <v>-</v>
      </c>
      <c r="AQ56" t="str">
        <f t="shared" si="63"/>
        <v>-</v>
      </c>
      <c r="AR56" t="str">
        <f t="shared" si="63"/>
        <v>-</v>
      </c>
      <c r="AS56" t="str">
        <f t="shared" si="63"/>
        <v>-</v>
      </c>
      <c r="AT56" t="str">
        <f t="shared" si="63"/>
        <v>-</v>
      </c>
      <c r="AU56" t="str">
        <f t="shared" si="63"/>
        <v>-</v>
      </c>
      <c r="AV56" t="str">
        <f t="shared" si="63"/>
        <v>-</v>
      </c>
      <c r="AW56" t="str">
        <f t="shared" si="63"/>
        <v>-</v>
      </c>
      <c r="AX56" t="str">
        <f t="shared" si="63"/>
        <v>-</v>
      </c>
      <c r="AY56" t="str">
        <f t="shared" si="63"/>
        <v>-</v>
      </c>
      <c r="AZ56" t="str">
        <f t="shared" si="63"/>
        <v>-</v>
      </c>
      <c r="BA56" t="str">
        <f t="shared" ref="BA56:CJ56" si="64">IF(BA41=3,IF(BA50=BA53,"○","×"),"-")</f>
        <v>-</v>
      </c>
      <c r="BB56" t="str">
        <f t="shared" si="64"/>
        <v>-</v>
      </c>
      <c r="BC56" t="str">
        <f t="shared" si="64"/>
        <v>-</v>
      </c>
      <c r="BD56" t="str">
        <f t="shared" si="64"/>
        <v>-</v>
      </c>
      <c r="BE56" t="str">
        <f t="shared" si="64"/>
        <v>-</v>
      </c>
      <c r="BF56" t="str">
        <f t="shared" si="64"/>
        <v>-</v>
      </c>
      <c r="BG56" t="str">
        <f t="shared" si="64"/>
        <v>-</v>
      </c>
      <c r="BH56" t="str">
        <f t="shared" si="64"/>
        <v>-</v>
      </c>
      <c r="BI56" t="str">
        <f t="shared" si="64"/>
        <v>-</v>
      </c>
      <c r="BJ56" t="str">
        <f t="shared" si="64"/>
        <v>-</v>
      </c>
      <c r="BK56" t="str">
        <f t="shared" si="64"/>
        <v>-</v>
      </c>
      <c r="BL56" t="str">
        <f t="shared" si="64"/>
        <v>-</v>
      </c>
      <c r="BM56" t="str">
        <f t="shared" si="64"/>
        <v>-</v>
      </c>
      <c r="BN56" t="str">
        <f t="shared" si="64"/>
        <v>-</v>
      </c>
      <c r="BO56" t="str">
        <f t="shared" si="64"/>
        <v>-</v>
      </c>
      <c r="BP56" t="str">
        <f t="shared" si="64"/>
        <v>-</v>
      </c>
      <c r="BQ56" t="str">
        <f t="shared" si="64"/>
        <v>-</v>
      </c>
      <c r="BR56" t="str">
        <f t="shared" si="64"/>
        <v>-</v>
      </c>
      <c r="BS56" t="str">
        <f t="shared" si="64"/>
        <v>-</v>
      </c>
      <c r="BT56" t="str">
        <f t="shared" si="64"/>
        <v>-</v>
      </c>
      <c r="BU56" t="str">
        <f t="shared" si="64"/>
        <v>-</v>
      </c>
      <c r="BV56" t="str">
        <f t="shared" si="64"/>
        <v>-</v>
      </c>
      <c r="BW56" t="str">
        <f t="shared" si="64"/>
        <v>-</v>
      </c>
      <c r="BX56" t="str">
        <f t="shared" si="64"/>
        <v>-</v>
      </c>
      <c r="BY56" t="str">
        <f t="shared" si="64"/>
        <v>-</v>
      </c>
      <c r="BZ56" t="str">
        <f t="shared" si="64"/>
        <v>-</v>
      </c>
      <c r="CA56" t="str">
        <f t="shared" si="64"/>
        <v>-</v>
      </c>
      <c r="CB56" t="str">
        <f t="shared" si="64"/>
        <v>-</v>
      </c>
      <c r="CC56" t="str">
        <f t="shared" si="64"/>
        <v>-</v>
      </c>
      <c r="CD56" t="str">
        <f t="shared" si="64"/>
        <v>-</v>
      </c>
      <c r="CE56" t="str">
        <f t="shared" si="64"/>
        <v>-</v>
      </c>
      <c r="CF56" t="str">
        <f t="shared" si="64"/>
        <v>-</v>
      </c>
      <c r="CG56" t="str">
        <f t="shared" si="64"/>
        <v>-</v>
      </c>
      <c r="CH56" t="str">
        <f t="shared" si="64"/>
        <v>-</v>
      </c>
      <c r="CI56" t="str">
        <f t="shared" si="64"/>
        <v>-</v>
      </c>
      <c r="CJ56" t="str">
        <f t="shared" si="64"/>
        <v>-</v>
      </c>
      <c r="CK56" t="str">
        <f t="shared" ref="CK56:CX56" si="65">IF(CK41=3,IF(CK50=CK53,"○","×"),"-")</f>
        <v>-</v>
      </c>
      <c r="CL56" t="str">
        <f t="shared" si="65"/>
        <v>-</v>
      </c>
      <c r="CM56" t="str">
        <f t="shared" si="65"/>
        <v>-</v>
      </c>
      <c r="CN56" t="str">
        <f t="shared" si="65"/>
        <v>-</v>
      </c>
      <c r="CO56" t="str">
        <f t="shared" si="65"/>
        <v>-</v>
      </c>
      <c r="CP56" t="str">
        <f t="shared" si="65"/>
        <v>-</v>
      </c>
      <c r="CQ56" t="str">
        <f t="shared" si="65"/>
        <v>-</v>
      </c>
      <c r="CR56" t="str">
        <f t="shared" si="65"/>
        <v>-</v>
      </c>
      <c r="CS56" t="str">
        <f t="shared" si="65"/>
        <v>-</v>
      </c>
      <c r="CT56" t="str">
        <f t="shared" si="65"/>
        <v>-</v>
      </c>
      <c r="CU56" t="str">
        <f t="shared" si="65"/>
        <v>-</v>
      </c>
      <c r="CV56" t="str">
        <f t="shared" si="65"/>
        <v>-</v>
      </c>
      <c r="CW56" t="str">
        <f t="shared" si="65"/>
        <v>-</v>
      </c>
      <c r="CX56" t="str">
        <f t="shared" si="65"/>
        <v>-</v>
      </c>
      <c r="CY56" t="str">
        <f t="shared" si="63"/>
        <v>-</v>
      </c>
    </row>
    <row r="57" spans="3:103" hidden="1" outlineLevel="1">
      <c r="C57" t="s">
        <v>855</v>
      </c>
      <c r="D57" t="str">
        <f t="shared" ref="D57:CY57" si="66">IF(D41=3,IF(D51=D54,"○","×"),"-")</f>
        <v>-</v>
      </c>
      <c r="E57" t="str">
        <f t="shared" si="66"/>
        <v>-</v>
      </c>
      <c r="F57" t="str">
        <f t="shared" si="66"/>
        <v>-</v>
      </c>
      <c r="G57" t="str">
        <f t="shared" si="66"/>
        <v>-</v>
      </c>
      <c r="H57" t="str">
        <f t="shared" si="66"/>
        <v>-</v>
      </c>
      <c r="I57" t="str">
        <f t="shared" si="66"/>
        <v>-</v>
      </c>
      <c r="J57" t="str">
        <f t="shared" si="66"/>
        <v>-</v>
      </c>
      <c r="K57" t="str">
        <f t="shared" si="66"/>
        <v>-</v>
      </c>
      <c r="L57" t="str">
        <f t="shared" si="66"/>
        <v>-</v>
      </c>
      <c r="M57" t="str">
        <f t="shared" si="66"/>
        <v>-</v>
      </c>
      <c r="N57" t="str">
        <f t="shared" si="66"/>
        <v>-</v>
      </c>
      <c r="O57" t="str">
        <f t="shared" si="66"/>
        <v>-</v>
      </c>
      <c r="P57" t="str">
        <f t="shared" si="66"/>
        <v>-</v>
      </c>
      <c r="Q57" t="str">
        <f t="shared" si="66"/>
        <v>-</v>
      </c>
      <c r="R57" t="str">
        <f t="shared" si="66"/>
        <v>-</v>
      </c>
      <c r="S57" t="str">
        <f t="shared" si="66"/>
        <v>-</v>
      </c>
      <c r="T57" t="str">
        <f t="shared" si="66"/>
        <v>-</v>
      </c>
      <c r="U57" t="str">
        <f t="shared" si="66"/>
        <v>-</v>
      </c>
      <c r="V57" t="str">
        <f t="shared" si="66"/>
        <v>-</v>
      </c>
      <c r="W57" t="str">
        <f t="shared" si="66"/>
        <v>-</v>
      </c>
      <c r="X57" t="str">
        <f t="shared" si="66"/>
        <v>-</v>
      </c>
      <c r="Y57" t="str">
        <f t="shared" si="66"/>
        <v>-</v>
      </c>
      <c r="Z57" t="str">
        <f t="shared" si="66"/>
        <v>-</v>
      </c>
      <c r="AA57" t="str">
        <f t="shared" si="66"/>
        <v>-</v>
      </c>
      <c r="AB57" t="str">
        <f t="shared" si="66"/>
        <v>-</v>
      </c>
      <c r="AC57" t="str">
        <f t="shared" si="66"/>
        <v>-</v>
      </c>
      <c r="AD57" t="str">
        <f t="shared" si="66"/>
        <v>-</v>
      </c>
      <c r="AE57" t="str">
        <f t="shared" si="66"/>
        <v>-</v>
      </c>
      <c r="AF57" t="str">
        <f t="shared" si="66"/>
        <v>-</v>
      </c>
      <c r="AG57" t="str">
        <f t="shared" si="66"/>
        <v>-</v>
      </c>
      <c r="AH57" t="str">
        <f t="shared" si="66"/>
        <v>-</v>
      </c>
      <c r="AI57" t="str">
        <f t="shared" si="66"/>
        <v>-</v>
      </c>
      <c r="AJ57" t="str">
        <f t="shared" si="66"/>
        <v>-</v>
      </c>
      <c r="AK57" t="str">
        <f t="shared" si="66"/>
        <v>-</v>
      </c>
      <c r="AL57" t="str">
        <f t="shared" si="66"/>
        <v>-</v>
      </c>
      <c r="AM57" t="str">
        <f t="shared" si="66"/>
        <v>-</v>
      </c>
      <c r="AN57" t="str">
        <f t="shared" si="66"/>
        <v>-</v>
      </c>
      <c r="AO57" t="str">
        <f t="shared" si="66"/>
        <v>-</v>
      </c>
      <c r="AP57" t="str">
        <f t="shared" si="66"/>
        <v>-</v>
      </c>
      <c r="AQ57" t="str">
        <f t="shared" si="66"/>
        <v>-</v>
      </c>
      <c r="AR57" t="str">
        <f t="shared" si="66"/>
        <v>-</v>
      </c>
      <c r="AS57" t="str">
        <f t="shared" si="66"/>
        <v>-</v>
      </c>
      <c r="AT57" t="str">
        <f t="shared" si="66"/>
        <v>-</v>
      </c>
      <c r="AU57" t="str">
        <f t="shared" si="66"/>
        <v>-</v>
      </c>
      <c r="AV57" t="str">
        <f t="shared" si="66"/>
        <v>-</v>
      </c>
      <c r="AW57" t="str">
        <f t="shared" si="66"/>
        <v>-</v>
      </c>
      <c r="AX57" t="str">
        <f t="shared" si="66"/>
        <v>-</v>
      </c>
      <c r="AY57" t="str">
        <f t="shared" si="66"/>
        <v>-</v>
      </c>
      <c r="AZ57" t="str">
        <f t="shared" si="66"/>
        <v>-</v>
      </c>
      <c r="BA57" t="str">
        <f t="shared" ref="BA57:CJ57" si="67">IF(BA41=3,IF(BA51=BA54,"○","×"),"-")</f>
        <v>-</v>
      </c>
      <c r="BB57" t="str">
        <f t="shared" si="67"/>
        <v>-</v>
      </c>
      <c r="BC57" t="str">
        <f t="shared" si="67"/>
        <v>-</v>
      </c>
      <c r="BD57" t="str">
        <f t="shared" si="67"/>
        <v>-</v>
      </c>
      <c r="BE57" t="str">
        <f t="shared" si="67"/>
        <v>-</v>
      </c>
      <c r="BF57" t="str">
        <f t="shared" si="67"/>
        <v>-</v>
      </c>
      <c r="BG57" t="str">
        <f t="shared" si="67"/>
        <v>-</v>
      </c>
      <c r="BH57" t="str">
        <f t="shared" si="67"/>
        <v>-</v>
      </c>
      <c r="BI57" t="str">
        <f t="shared" si="67"/>
        <v>-</v>
      </c>
      <c r="BJ57" t="str">
        <f t="shared" si="67"/>
        <v>-</v>
      </c>
      <c r="BK57" t="str">
        <f t="shared" si="67"/>
        <v>-</v>
      </c>
      <c r="BL57" t="str">
        <f t="shared" si="67"/>
        <v>-</v>
      </c>
      <c r="BM57" t="str">
        <f t="shared" si="67"/>
        <v>-</v>
      </c>
      <c r="BN57" t="str">
        <f t="shared" si="67"/>
        <v>-</v>
      </c>
      <c r="BO57" t="str">
        <f t="shared" si="67"/>
        <v>-</v>
      </c>
      <c r="BP57" t="str">
        <f t="shared" si="67"/>
        <v>-</v>
      </c>
      <c r="BQ57" t="str">
        <f t="shared" si="67"/>
        <v>-</v>
      </c>
      <c r="BR57" t="str">
        <f t="shared" si="67"/>
        <v>-</v>
      </c>
      <c r="BS57" t="str">
        <f t="shared" si="67"/>
        <v>-</v>
      </c>
      <c r="BT57" t="str">
        <f t="shared" si="67"/>
        <v>-</v>
      </c>
      <c r="BU57" t="str">
        <f t="shared" si="67"/>
        <v>-</v>
      </c>
      <c r="BV57" t="str">
        <f t="shared" si="67"/>
        <v>-</v>
      </c>
      <c r="BW57" t="str">
        <f t="shared" si="67"/>
        <v>-</v>
      </c>
      <c r="BX57" t="str">
        <f t="shared" si="67"/>
        <v>-</v>
      </c>
      <c r="BY57" t="str">
        <f t="shared" si="67"/>
        <v>-</v>
      </c>
      <c r="BZ57" t="str">
        <f t="shared" si="67"/>
        <v>-</v>
      </c>
      <c r="CA57" t="str">
        <f t="shared" si="67"/>
        <v>-</v>
      </c>
      <c r="CB57" t="str">
        <f t="shared" si="67"/>
        <v>-</v>
      </c>
      <c r="CC57" t="str">
        <f t="shared" si="67"/>
        <v>-</v>
      </c>
      <c r="CD57" t="str">
        <f t="shared" si="67"/>
        <v>-</v>
      </c>
      <c r="CE57" t="str">
        <f t="shared" si="67"/>
        <v>-</v>
      </c>
      <c r="CF57" t="str">
        <f t="shared" si="67"/>
        <v>-</v>
      </c>
      <c r="CG57" t="str">
        <f t="shared" si="67"/>
        <v>-</v>
      </c>
      <c r="CH57" t="str">
        <f t="shared" si="67"/>
        <v>-</v>
      </c>
      <c r="CI57" t="str">
        <f t="shared" si="67"/>
        <v>-</v>
      </c>
      <c r="CJ57" t="str">
        <f t="shared" si="67"/>
        <v>-</v>
      </c>
      <c r="CK57" t="str">
        <f t="shared" ref="CK57:CX57" si="68">IF(CK41=3,IF(CK51=CK54,"○","×"),"-")</f>
        <v>-</v>
      </c>
      <c r="CL57" t="str">
        <f t="shared" si="68"/>
        <v>-</v>
      </c>
      <c r="CM57" t="str">
        <f t="shared" si="68"/>
        <v>-</v>
      </c>
      <c r="CN57" t="str">
        <f t="shared" si="68"/>
        <v>-</v>
      </c>
      <c r="CO57" t="str">
        <f t="shared" si="68"/>
        <v>-</v>
      </c>
      <c r="CP57" t="str">
        <f t="shared" si="68"/>
        <v>-</v>
      </c>
      <c r="CQ57" t="str">
        <f t="shared" si="68"/>
        <v>-</v>
      </c>
      <c r="CR57" t="str">
        <f t="shared" si="68"/>
        <v>-</v>
      </c>
      <c r="CS57" t="str">
        <f t="shared" si="68"/>
        <v>-</v>
      </c>
      <c r="CT57" t="str">
        <f t="shared" si="68"/>
        <v>-</v>
      </c>
      <c r="CU57" t="str">
        <f t="shared" si="68"/>
        <v>-</v>
      </c>
      <c r="CV57" t="str">
        <f t="shared" si="68"/>
        <v>-</v>
      </c>
      <c r="CW57" t="str">
        <f t="shared" si="68"/>
        <v>-</v>
      </c>
      <c r="CX57" t="str">
        <f t="shared" si="68"/>
        <v>-</v>
      </c>
      <c r="CY57" t="str">
        <f t="shared" si="66"/>
        <v>-</v>
      </c>
    </row>
    <row r="58" spans="3:103" collapsed="1"/>
  </sheetData>
  <sheetProtection algorithmName="SHA-512" hashValue="b65eZLfRcD4hcZ9OLAwXnloSxTI+QSA6ifBmCJ/jHKNLOBALsN8VVQp9brCPCU925mJKR9FXf0xtB3Vypbnwdw==" saltValue="63161b7NdGfMXacjTg35uw==" spinCount="100000" sheet="1" formatCells="0"/>
  <dataConsolidate/>
  <mergeCells count="2">
    <mergeCell ref="B7:B19"/>
    <mergeCell ref="B24:C25"/>
  </mergeCells>
  <phoneticPr fontId="15"/>
  <conditionalFormatting sqref="A1:XFD1048576">
    <cfRule type="expression" dxfId="54" priority="1">
      <formula>#REF!=0</formula>
    </cfRule>
    <cfRule type="expression" dxfId="53" priority="3">
      <formula>AND(#REF!=1,#REF!=0)</formula>
    </cfRule>
  </conditionalFormatting>
  <conditionalFormatting sqref="D22:AY22">
    <cfRule type="cellIs" dxfId="52" priority="11" operator="equal">
      <formula>"-"</formula>
    </cfRule>
    <cfRule type="containsBlanks" dxfId="51" priority="12">
      <formula>LEN(TRIM(D22))=0</formula>
    </cfRule>
  </conditionalFormatting>
  <conditionalFormatting sqref="D22:CX22">
    <cfRule type="expression" dxfId="50" priority="10">
      <formula>(D20="1.加重平均値")</formula>
    </cfRule>
  </conditionalFormatting>
  <conditionalFormatting sqref="D6:CY6">
    <cfRule type="cellIs" dxfId="49" priority="212" operator="equal">
      <formula>"-"</formula>
    </cfRule>
    <cfRule type="containsBlanks" dxfId="48" priority="213">
      <formula>LEN(TRIM(D6))=0</formula>
    </cfRule>
  </conditionalFormatting>
  <conditionalFormatting sqref="D20:CY20">
    <cfRule type="cellIs" dxfId="47" priority="151" operator="equal">
      <formula>"-"</formula>
    </cfRule>
    <cfRule type="containsBlanks" dxfId="46" priority="152">
      <formula>LEN(TRIM(D20))=0</formula>
    </cfRule>
  </conditionalFormatting>
  <conditionalFormatting sqref="D21:CY21">
    <cfRule type="containsBlanks" dxfId="45" priority="215">
      <formula>LEN(TRIM(D21))=0</formula>
    </cfRule>
    <cfRule type="expression" dxfId="44" priority="1255">
      <formula>AND(D20="5.その他(要根拠資料の提出)",D38=0)</formula>
    </cfRule>
  </conditionalFormatting>
  <conditionalFormatting sqref="D24:CY24">
    <cfRule type="cellIs" dxfId="43" priority="214" operator="notEqual">
      <formula>"○"</formula>
    </cfRule>
  </conditionalFormatting>
  <conditionalFormatting sqref="AZ22:CY22">
    <cfRule type="cellIs" dxfId="42" priority="5" operator="equal">
      <formula>"-"</formula>
    </cfRule>
    <cfRule type="containsBlanks" dxfId="41" priority="6">
      <formula>LEN(TRIM(AZ22))=0</formula>
    </cfRule>
  </conditionalFormatting>
  <conditionalFormatting sqref="CY22">
    <cfRule type="expression" dxfId="40" priority="4">
      <formula>(CY20="1.加重平均値")</formula>
    </cfRule>
  </conditionalFormatting>
  <dataValidations count="3">
    <dataValidation type="decimal" operator="greaterThanOrEqual" allowBlank="1" showInputMessage="1" showErrorMessage="1" error="正の値で入力してください。" sqref="D21:CY21 D7:CY19" xr:uid="{00000000-0002-0000-0E00-000000000000}">
      <formula1>0</formula1>
    </dataValidation>
    <dataValidation type="list" allowBlank="1" showInputMessage="1" showErrorMessage="1" sqref="D22:CY22" xr:uid="{00000000-0002-0000-0E00-000001000000}">
      <formula1>"-,1.FIT対象電源,2.FIT非対象電源"</formula1>
    </dataValidation>
    <dataValidation type="list" allowBlank="1" showInputMessage="1" sqref="D20:CY20" xr:uid="{00000000-0002-0000-0E00-000002000000}">
      <formula1>$DG$21:$DG$25</formula1>
    </dataValidation>
  </dataValidations>
  <pageMargins left="0.70866141732283472" right="0.70866141732283472" top="0.74803149606299213" bottom="0.74803149606299213" header="0.31496062992125984" footer="0.31496062992125984"/>
  <pageSetup paperSize="9" scale="55" orientation="landscape" r:id="rId1"/>
  <rowBreaks count="1" manualBreakCount="1">
    <brk id="25" min="1" max="12" man="1"/>
  </rowBreaks>
  <colBreaks count="1" manualBreakCount="1">
    <brk id="13" max="71" man="1"/>
  </colBreaks>
  <ignoredErrors>
    <ignoredError sqref="D9:CY19 E7:CY7 E8:CY8" unlockedFormula="1"/>
  </ignoredError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2">
    <tabColor rgb="FF006600"/>
    <pageSetUpPr fitToPage="1"/>
  </sheetPr>
  <dimension ref="A1:AQ45"/>
  <sheetViews>
    <sheetView workbookViewId="0"/>
  </sheetViews>
  <sheetFormatPr defaultRowHeight="13.5" outlineLevelRow="1" outlineLevelCol="1"/>
  <cols>
    <col min="1" max="1" width="23.625" customWidth="1"/>
    <col min="2" max="2" width="2.375" customWidth="1"/>
    <col min="3" max="3" width="4.375" customWidth="1"/>
    <col min="4" max="4" width="40.625" customWidth="1"/>
    <col min="5" max="5" width="11.625" customWidth="1"/>
    <col min="7" max="7" width="11.625" customWidth="1"/>
    <col min="9" max="9" width="11.625" customWidth="1"/>
    <col min="10" max="10" width="9" customWidth="1"/>
    <col min="11" max="11" width="11.625" customWidth="1" outlineLevel="1"/>
    <col min="12" max="12" width="9" customWidth="1" outlineLevel="1"/>
    <col min="13" max="13" width="11.625" customWidth="1" outlineLevel="1"/>
    <col min="14" max="14" width="9" customWidth="1" outlineLevel="1"/>
    <col min="15" max="15" width="11.625" customWidth="1" outlineLevel="1"/>
    <col min="16" max="16" width="9" customWidth="1" outlineLevel="1"/>
    <col min="17" max="17" width="11.625" customWidth="1" outlineLevel="1"/>
    <col min="18" max="18" width="9" customWidth="1" outlineLevel="1"/>
    <col min="19" max="19" width="11.625" customWidth="1" outlineLevel="1"/>
    <col min="20" max="20" width="9" customWidth="1" outlineLevel="1"/>
    <col min="21" max="21" width="11.625" customWidth="1"/>
    <col min="22" max="22" width="9" customWidth="1"/>
    <col min="23" max="23" width="11.625" customWidth="1" outlineLevel="1"/>
    <col min="24" max="24" width="9" customWidth="1" outlineLevel="1"/>
    <col min="25" max="25" width="11.625" customWidth="1"/>
    <col min="26" max="26" width="9" customWidth="1"/>
    <col min="27" max="27" width="11.625" customWidth="1"/>
    <col min="29" max="29" width="11.625" customWidth="1"/>
    <col min="31" max="33" width="9" hidden="1" customWidth="1" outlineLevel="1"/>
    <col min="34" max="34" width="8.875" hidden="1" customWidth="1" outlineLevel="1"/>
    <col min="35" max="42" width="9" hidden="1" customWidth="1" outlineLevel="1"/>
    <col min="43" max="43" width="9" collapsed="1"/>
  </cols>
  <sheetData>
    <row r="1" spans="1:41" s="17" customFormat="1">
      <c r="A1" s="17" t="s">
        <v>1537</v>
      </c>
    </row>
    <row r="2" spans="1:41" s="17" customFormat="1">
      <c r="A2" s="17" t="s">
        <v>1549</v>
      </c>
    </row>
    <row r="3" spans="1:41">
      <c r="A3" s="1" t="s">
        <v>1462</v>
      </c>
      <c r="B3" s="1"/>
      <c r="C3" s="1"/>
      <c r="D3" s="1"/>
      <c r="E3" s="1"/>
      <c r="F3" s="1"/>
      <c r="G3" s="1"/>
      <c r="H3" s="1"/>
      <c r="I3" s="1"/>
      <c r="J3" s="1"/>
      <c r="K3" s="1"/>
      <c r="L3" s="1"/>
      <c r="M3" s="1"/>
      <c r="N3" s="17"/>
      <c r="O3" s="17"/>
      <c r="P3" s="17"/>
      <c r="Q3" s="17"/>
      <c r="R3" s="17"/>
      <c r="S3" s="17"/>
      <c r="T3" s="17"/>
      <c r="U3" s="17"/>
      <c r="V3" s="17"/>
      <c r="W3" s="17"/>
      <c r="X3" s="17"/>
      <c r="Y3" s="17"/>
      <c r="Z3" s="17"/>
      <c r="AA3" s="17"/>
      <c r="AB3" s="17"/>
      <c r="AC3" s="17"/>
      <c r="AD3" s="17"/>
    </row>
    <row r="4" spans="1:41" ht="32.25" customHeight="1">
      <c r="A4" s="1338" t="s">
        <v>7</v>
      </c>
      <c r="B4" s="1339"/>
      <c r="C4" s="1339"/>
      <c r="D4" s="1340"/>
      <c r="E4" s="1317" t="s">
        <v>374</v>
      </c>
      <c r="F4" s="1319"/>
      <c r="G4" s="1317" t="s">
        <v>370</v>
      </c>
      <c r="H4" s="1319"/>
      <c r="I4" s="1317" t="s">
        <v>1526</v>
      </c>
      <c r="J4" s="1319"/>
      <c r="K4" s="1317" t="s">
        <v>1527</v>
      </c>
      <c r="L4" s="1318"/>
      <c r="M4" s="1317" t="s">
        <v>1503</v>
      </c>
      <c r="N4" s="1318"/>
      <c r="O4" s="1317" t="s">
        <v>1504</v>
      </c>
      <c r="P4" s="1318"/>
      <c r="Q4" s="1317" t="s">
        <v>1505</v>
      </c>
      <c r="R4" s="1318"/>
      <c r="S4" s="1317" t="s">
        <v>1506</v>
      </c>
      <c r="T4" s="1318"/>
      <c r="U4" s="1317" t="s">
        <v>1528</v>
      </c>
      <c r="V4" s="1318"/>
      <c r="W4" s="1317" t="s">
        <v>1529</v>
      </c>
      <c r="X4" s="1318"/>
      <c r="Y4" s="1317" t="s">
        <v>1530</v>
      </c>
      <c r="Z4" s="1318"/>
      <c r="AA4" s="1317" t="s">
        <v>1578</v>
      </c>
      <c r="AB4" s="1319"/>
      <c r="AC4" s="1317" t="s">
        <v>248</v>
      </c>
      <c r="AD4" s="1318"/>
      <c r="AE4" s="1"/>
      <c r="AF4" s="17"/>
      <c r="AG4" s="17"/>
      <c r="AH4" s="17"/>
      <c r="AI4" s="17"/>
      <c r="AJ4" s="17"/>
      <c r="AK4" s="17"/>
      <c r="AL4" s="17"/>
      <c r="AM4" s="17"/>
      <c r="AN4" s="17"/>
      <c r="AO4" s="17"/>
    </row>
    <row r="5" spans="1:41">
      <c r="A5" s="1341"/>
      <c r="B5" s="1342"/>
      <c r="C5" s="1342"/>
      <c r="D5" s="1343"/>
      <c r="E5" s="93"/>
      <c r="F5" s="94" t="s">
        <v>60</v>
      </c>
      <c r="G5" s="93"/>
      <c r="H5" s="94" t="s">
        <v>60</v>
      </c>
      <c r="I5" s="93"/>
      <c r="J5" s="94" t="s">
        <v>60</v>
      </c>
      <c r="K5" s="93"/>
      <c r="L5" s="94" t="s">
        <v>60</v>
      </c>
      <c r="M5" s="93"/>
      <c r="N5" s="94" t="s">
        <v>60</v>
      </c>
      <c r="O5" s="93"/>
      <c r="P5" s="94" t="s">
        <v>60</v>
      </c>
      <c r="Q5" s="93"/>
      <c r="R5" s="94" t="s">
        <v>60</v>
      </c>
      <c r="S5" s="93"/>
      <c r="T5" s="94" t="s">
        <v>60</v>
      </c>
      <c r="U5" s="93"/>
      <c r="V5" s="94" t="s">
        <v>60</v>
      </c>
      <c r="W5" s="93"/>
      <c r="X5" s="94" t="s">
        <v>60</v>
      </c>
      <c r="Y5" s="93"/>
      <c r="Z5" s="92" t="s">
        <v>1559</v>
      </c>
      <c r="AA5" s="93"/>
      <c r="AB5" s="94" t="s">
        <v>60</v>
      </c>
      <c r="AC5" s="95"/>
      <c r="AD5" s="94" t="s">
        <v>60</v>
      </c>
      <c r="AE5" s="1"/>
      <c r="AF5" s="17"/>
      <c r="AG5" s="17"/>
      <c r="AH5" s="17"/>
      <c r="AI5" s="17"/>
      <c r="AJ5" s="17"/>
      <c r="AK5" s="17"/>
      <c r="AL5" s="17"/>
      <c r="AM5" s="17"/>
      <c r="AN5" s="17"/>
      <c r="AO5" s="17"/>
    </row>
    <row r="6" spans="1:41" ht="13.5" customHeight="1">
      <c r="A6" s="1344" t="s">
        <v>1433</v>
      </c>
      <c r="B6" s="1328" t="s">
        <v>1432</v>
      </c>
      <c r="C6" s="24" t="s">
        <v>212</v>
      </c>
      <c r="D6" s="61"/>
      <c r="E6" s="72">
        <f>SUM(シート②!D42:BA42)</f>
        <v>0</v>
      </c>
      <c r="F6" s="73" t="str">
        <f t="shared" ref="F6:F22" si="0">IF(E$23=0,"-",E6/E$23)</f>
        <v>-</v>
      </c>
      <c r="G6" s="74">
        <f>SUM(シート②!D56:BA56)</f>
        <v>0</v>
      </c>
      <c r="H6" s="73" t="str">
        <f t="shared" ref="H6:H22" si="1">IF(G$23=0,"-",G6/G$23)</f>
        <v>-</v>
      </c>
      <c r="I6" s="74">
        <f>G6</f>
        <v>0</v>
      </c>
      <c r="J6" s="260" t="str">
        <f t="shared" ref="J6:J11" si="2">IF(I$23=0,"-",I6/I$23)</f>
        <v>-</v>
      </c>
      <c r="K6" s="74">
        <f>E6-I6</f>
        <v>0</v>
      </c>
      <c r="L6" s="73" t="str">
        <f t="shared" ref="L6:L11" si="3">IF(K$23=0,"-",K6/K$23)</f>
        <v>-</v>
      </c>
      <c r="M6" s="73" t="s">
        <v>20</v>
      </c>
      <c r="N6" s="73" t="s">
        <v>20</v>
      </c>
      <c r="O6" s="73" t="s">
        <v>20</v>
      </c>
      <c r="P6" s="73" t="s">
        <v>20</v>
      </c>
      <c r="Q6" s="73" t="s">
        <v>20</v>
      </c>
      <c r="R6" s="73" t="s">
        <v>20</v>
      </c>
      <c r="S6" s="259">
        <f>IF(Q6="-",K6,Q6)</f>
        <v>0</v>
      </c>
      <c r="T6" s="260" t="str">
        <f>IF(S$23=0,"-",S6/S$23)</f>
        <v>-</v>
      </c>
      <c r="U6" s="160" t="str">
        <f>IFERROR(T6*$U$23,"-")</f>
        <v>-</v>
      </c>
      <c r="V6" s="260" t="str">
        <f t="shared" ref="V6:V23" si="4">IF(U$23=0,"-",U6/U$23)</f>
        <v>-</v>
      </c>
      <c r="W6" s="259" t="str">
        <f>IFERROR(S6-U6,"-")</f>
        <v>-</v>
      </c>
      <c r="X6" s="260" t="str">
        <f>IF(W$23=0,"-",W6/W$23)</f>
        <v>-</v>
      </c>
      <c r="Y6" s="259">
        <f t="shared" ref="Y6:Y13" si="5">SUM(I6,O6,U6)</f>
        <v>0</v>
      </c>
      <c r="Z6" s="260" t="str">
        <f>IF(Y$23=0,"-",Y6/Y$23)</f>
        <v>-</v>
      </c>
      <c r="AA6" s="259" t="str">
        <f t="shared" ref="AA6:AA23" si="6">W6</f>
        <v>-</v>
      </c>
      <c r="AB6" s="260" t="str">
        <f>IF(AA$23=0,"-",AA6/AA$23)</f>
        <v>-</v>
      </c>
      <c r="AC6" s="810">
        <f>IFERROR(SUMIF(シート②!D$34:BA$34,"010",シート②!D$31:BA$31),"0")</f>
        <v>0</v>
      </c>
      <c r="AD6" s="260" t="str">
        <f t="shared" ref="AD6:AD13" si="7">IF(AC$23=0,"-",AC6/AC$23)</f>
        <v>-</v>
      </c>
      <c r="AE6" s="1"/>
      <c r="AF6" s="17"/>
      <c r="AG6" s="17"/>
      <c r="AH6" s="17"/>
      <c r="AI6" s="17"/>
      <c r="AJ6" s="17"/>
      <c r="AK6" s="17"/>
      <c r="AL6" s="17"/>
      <c r="AM6" s="17"/>
      <c r="AN6" s="17"/>
      <c r="AO6" s="17"/>
    </row>
    <row r="7" spans="1:41">
      <c r="A7" s="1345"/>
      <c r="B7" s="1329"/>
      <c r="C7" s="24" t="s">
        <v>1376</v>
      </c>
      <c r="D7" s="61"/>
      <c r="E7" s="72">
        <f>SUM(シート②!D43:BA43)</f>
        <v>0</v>
      </c>
      <c r="F7" s="73" t="str">
        <f t="shared" si="0"/>
        <v>-</v>
      </c>
      <c r="G7" s="74">
        <f>SUM(シート②!D57:BA57)</f>
        <v>0</v>
      </c>
      <c r="H7" s="73" t="str">
        <f t="shared" si="1"/>
        <v>-</v>
      </c>
      <c r="I7" s="74">
        <f>G7</f>
        <v>0</v>
      </c>
      <c r="J7" s="73" t="str">
        <f t="shared" si="2"/>
        <v>-</v>
      </c>
      <c r="K7" s="74">
        <f>E7-I7</f>
        <v>0</v>
      </c>
      <c r="L7" s="73" t="str">
        <f t="shared" si="3"/>
        <v>-</v>
      </c>
      <c r="M7" s="73" t="s">
        <v>20</v>
      </c>
      <c r="N7" s="73" t="s">
        <v>20</v>
      </c>
      <c r="O7" s="73" t="s">
        <v>20</v>
      </c>
      <c r="P7" s="73" t="s">
        <v>20</v>
      </c>
      <c r="Q7" s="73" t="s">
        <v>20</v>
      </c>
      <c r="R7" s="73" t="s">
        <v>20</v>
      </c>
      <c r="S7" s="259">
        <f t="shared" ref="S7:S22" si="8">IF(Q7="-",K7,Q7)</f>
        <v>0</v>
      </c>
      <c r="T7" s="260" t="str">
        <f t="shared" ref="T7:T23" si="9">IF(S$23=0,"-",S7/S$23)</f>
        <v>-</v>
      </c>
      <c r="U7" s="259" t="str">
        <f>IFERROR(T7*$U$23,"-")</f>
        <v>-</v>
      </c>
      <c r="V7" s="260" t="str">
        <f t="shared" si="4"/>
        <v>-</v>
      </c>
      <c r="W7" s="259" t="str">
        <f>IFERROR(S7-U7,"-")</f>
        <v>-</v>
      </c>
      <c r="X7" s="260" t="str">
        <f t="shared" ref="X7:X23" si="10">IF(W$23=0,"-",W7/W$23)</f>
        <v>-</v>
      </c>
      <c r="Y7" s="259">
        <f t="shared" si="5"/>
        <v>0</v>
      </c>
      <c r="Z7" s="260" t="str">
        <f t="shared" ref="Z7:Z23" si="11">IF(Y$23=0,"-",Y7/Y$23)</f>
        <v>-</v>
      </c>
      <c r="AA7" s="259" t="str">
        <f t="shared" si="6"/>
        <v>-</v>
      </c>
      <c r="AB7" s="260" t="str">
        <f t="shared" ref="AB7:AB22" si="12">IF(AA$23=0,"-",AA7/AA$23)</f>
        <v>-</v>
      </c>
      <c r="AC7" s="810">
        <f>IFERROR(SUMIF(シート②!D$34:BA$34,"020",シート②!D$31:BA$31),"0")</f>
        <v>0</v>
      </c>
      <c r="AD7" s="260" t="str">
        <f t="shared" si="7"/>
        <v>-</v>
      </c>
      <c r="AE7" s="1"/>
      <c r="AF7" s="17"/>
      <c r="AG7" s="17"/>
      <c r="AH7" s="17"/>
      <c r="AI7" s="17"/>
      <c r="AJ7" s="17"/>
      <c r="AK7" s="17"/>
      <c r="AL7" s="17"/>
      <c r="AM7" s="17"/>
      <c r="AN7" s="17"/>
      <c r="AO7" s="17"/>
    </row>
    <row r="8" spans="1:41">
      <c r="A8" s="1345"/>
      <c r="B8" s="1329"/>
      <c r="C8" s="62" t="s">
        <v>51</v>
      </c>
      <c r="E8" s="257">
        <f>SUM(シート②!D44:BA44,シート②!D52:BA52)</f>
        <v>0</v>
      </c>
      <c r="F8" s="73" t="str">
        <f t="shared" si="0"/>
        <v>-</v>
      </c>
      <c r="G8" s="259">
        <f>SUM(シート②!D58:BA58,シート②!D66:BA66)</f>
        <v>0</v>
      </c>
      <c r="H8" s="73" t="str">
        <f t="shared" si="1"/>
        <v>-</v>
      </c>
      <c r="I8" s="74">
        <f>G8</f>
        <v>0</v>
      </c>
      <c r="J8" s="73" t="str">
        <f t="shared" si="2"/>
        <v>-</v>
      </c>
      <c r="K8" s="74">
        <f>E8-I8</f>
        <v>0</v>
      </c>
      <c r="L8" s="73" t="str">
        <f t="shared" si="3"/>
        <v>-</v>
      </c>
      <c r="M8" s="74" t="s">
        <v>20</v>
      </c>
      <c r="N8" s="265" t="s">
        <v>20</v>
      </c>
      <c r="O8" s="160" t="s">
        <v>20</v>
      </c>
      <c r="P8" s="73" t="s">
        <v>20</v>
      </c>
      <c r="Q8" s="73" t="s">
        <v>20</v>
      </c>
      <c r="R8" s="73" t="s">
        <v>20</v>
      </c>
      <c r="S8" s="259">
        <f>IF(Q8="-",K8,Q8)</f>
        <v>0</v>
      </c>
      <c r="T8" s="260" t="str">
        <f t="shared" si="9"/>
        <v>-</v>
      </c>
      <c r="U8" s="259" t="str">
        <f>IFERROR(T8*$U$23,"-")</f>
        <v>-</v>
      </c>
      <c r="V8" s="260" t="str">
        <f t="shared" si="4"/>
        <v>-</v>
      </c>
      <c r="W8" s="259" t="str">
        <f>IFERROR(S8-U8,"-")</f>
        <v>-</v>
      </c>
      <c r="X8" s="260" t="str">
        <f t="shared" si="10"/>
        <v>-</v>
      </c>
      <c r="Y8" s="259">
        <f t="shared" si="5"/>
        <v>0</v>
      </c>
      <c r="Z8" s="260" t="str">
        <f t="shared" si="11"/>
        <v>-</v>
      </c>
      <c r="AA8" s="259" t="str">
        <f t="shared" si="6"/>
        <v>-</v>
      </c>
      <c r="AB8" s="260" t="str">
        <f t="shared" si="12"/>
        <v>-</v>
      </c>
      <c r="AC8" s="810">
        <f>IFERROR((SUMIF(シート②!D$34:BA$34,"030",シート②!D$31:BA$31)+SUMIF(シート②!D$34:BA$34,"090",シート②!D$31:BA$31)),"0")</f>
        <v>0</v>
      </c>
      <c r="AD8" s="260" t="str">
        <f t="shared" si="7"/>
        <v>-</v>
      </c>
      <c r="AE8" s="1"/>
      <c r="AF8" s="17"/>
      <c r="AG8" s="17"/>
      <c r="AH8" s="17"/>
      <c r="AI8" s="17"/>
      <c r="AJ8" s="17"/>
      <c r="AK8" s="17"/>
      <c r="AL8" s="17"/>
      <c r="AM8" s="17"/>
      <c r="AN8" s="17"/>
      <c r="AO8" s="17"/>
    </row>
    <row r="9" spans="1:41">
      <c r="A9" s="1345"/>
      <c r="B9" s="1329"/>
      <c r="C9" s="63" t="s">
        <v>390</v>
      </c>
      <c r="D9" s="64"/>
      <c r="E9" s="75">
        <f>SUM(E10:E11)</f>
        <v>0</v>
      </c>
      <c r="F9" s="76" t="str">
        <f t="shared" si="0"/>
        <v>-</v>
      </c>
      <c r="G9" s="77">
        <f>SUM(G10:G11)</f>
        <v>0</v>
      </c>
      <c r="H9" s="76" t="str">
        <f t="shared" si="1"/>
        <v>-</v>
      </c>
      <c r="I9" s="78">
        <f>SUM(I10:I11)</f>
        <v>0</v>
      </c>
      <c r="J9" s="76" t="str">
        <f t="shared" si="2"/>
        <v>-</v>
      </c>
      <c r="K9" s="78">
        <f>SUM(K10:K11)</f>
        <v>0</v>
      </c>
      <c r="L9" s="76" t="str">
        <f t="shared" si="3"/>
        <v>-</v>
      </c>
      <c r="M9" s="261">
        <f>SUM(M10:M11)</f>
        <v>0</v>
      </c>
      <c r="N9" s="262" t="str">
        <f>IF(M$23=0,"-",M9/M$23)</f>
        <v>-</v>
      </c>
      <c r="O9" s="261">
        <f>SUM(O10:O11)</f>
        <v>0</v>
      </c>
      <c r="P9" s="76" t="str">
        <f>IF(O$23=0,"-",O9/O$23)</f>
        <v>-</v>
      </c>
      <c r="Q9" s="78">
        <f>IFERROR(M9-O9,"-")</f>
        <v>0</v>
      </c>
      <c r="R9" s="76" t="str">
        <f>IF(Q$23=0,"-",Q9/Q$23)</f>
        <v>-</v>
      </c>
      <c r="S9" s="261">
        <f>SUM(S10:S11)</f>
        <v>0</v>
      </c>
      <c r="T9" s="262" t="str">
        <f t="shared" si="9"/>
        <v>-</v>
      </c>
      <c r="U9" s="261">
        <f>SUM(U10:U11)</f>
        <v>0</v>
      </c>
      <c r="V9" s="262" t="str">
        <f t="shared" si="4"/>
        <v>-</v>
      </c>
      <c r="W9" s="263">
        <f>S9-U9</f>
        <v>0</v>
      </c>
      <c r="X9" s="262" t="str">
        <f t="shared" si="10"/>
        <v>-</v>
      </c>
      <c r="Y9" s="261">
        <f t="shared" si="5"/>
        <v>0</v>
      </c>
      <c r="Z9" s="262" t="str">
        <f t="shared" si="11"/>
        <v>-</v>
      </c>
      <c r="AA9" s="263">
        <f t="shared" si="6"/>
        <v>0</v>
      </c>
      <c r="AB9" s="264" t="str">
        <f>IF(AA$23=0,"-",AA9/AA$23)</f>
        <v>-</v>
      </c>
      <c r="AC9" s="261">
        <f>SUM(AC10:AC11)</f>
        <v>0</v>
      </c>
      <c r="AD9" s="264" t="str">
        <f t="shared" si="7"/>
        <v>-</v>
      </c>
      <c r="AE9" s="1"/>
      <c r="AF9" s="17"/>
      <c r="AG9" s="17"/>
      <c r="AH9" s="17"/>
      <c r="AI9" s="17"/>
      <c r="AJ9" s="17"/>
      <c r="AK9" s="17"/>
      <c r="AL9" s="17"/>
      <c r="AM9" s="17"/>
      <c r="AN9" s="17"/>
      <c r="AO9" s="17"/>
    </row>
    <row r="10" spans="1:41">
      <c r="A10" s="1345"/>
      <c r="B10" s="1329"/>
      <c r="C10" s="65"/>
      <c r="D10" s="66" t="s">
        <v>373</v>
      </c>
      <c r="E10" s="81">
        <f>SUM(シート②!D45:BA45,シート②!D47:BA47)</f>
        <v>0</v>
      </c>
      <c r="F10" s="79" t="str">
        <f t="shared" si="0"/>
        <v>-</v>
      </c>
      <c r="G10" s="160">
        <f>SUM(シート②!D59:BA59,シート②!D61:BA61)</f>
        <v>0</v>
      </c>
      <c r="H10" s="79" t="str">
        <f t="shared" si="1"/>
        <v>-</v>
      </c>
      <c r="I10" s="80">
        <f>G10</f>
        <v>0</v>
      </c>
      <c r="J10" s="79" t="str">
        <f t="shared" si="2"/>
        <v>-</v>
      </c>
      <c r="K10" s="80">
        <f>E10-I10</f>
        <v>0</v>
      </c>
      <c r="L10" s="79" t="str">
        <f t="shared" si="3"/>
        <v>-</v>
      </c>
      <c r="M10" s="160">
        <f>K10</f>
        <v>0</v>
      </c>
      <c r="N10" s="265" t="str">
        <f>IF(M$23=0,"-",M10/M$23)</f>
        <v>-</v>
      </c>
      <c r="O10" s="160" t="str">
        <f>IFERROR(N10*$O$23,"-")</f>
        <v>-</v>
      </c>
      <c r="P10" s="79" t="str">
        <f>IF(O$23=0,"-",O10/O23)</f>
        <v>-</v>
      </c>
      <c r="Q10" s="80" t="str">
        <f>IFERROR(M10-O10,"-")</f>
        <v>-</v>
      </c>
      <c r="R10" s="79" t="str">
        <f>IF(Q$23=0,"-",Q10/Q$23)</f>
        <v>-</v>
      </c>
      <c r="S10" s="160">
        <f t="shared" si="8"/>
        <v>0</v>
      </c>
      <c r="T10" s="265" t="str">
        <f t="shared" si="9"/>
        <v>-</v>
      </c>
      <c r="U10" s="160" t="str">
        <f>IFERROR(T10*$U$23,"-")</f>
        <v>-</v>
      </c>
      <c r="V10" s="265" t="str">
        <f t="shared" si="4"/>
        <v>-</v>
      </c>
      <c r="W10" s="266" t="str">
        <f>IFERROR(S10-U10,"-")</f>
        <v>-</v>
      </c>
      <c r="X10" s="265" t="str">
        <f t="shared" si="10"/>
        <v>-</v>
      </c>
      <c r="Y10" s="160">
        <f t="shared" si="5"/>
        <v>0</v>
      </c>
      <c r="Z10" s="265" t="str">
        <f t="shared" si="11"/>
        <v>-</v>
      </c>
      <c r="AA10" s="266" t="str">
        <f t="shared" si="6"/>
        <v>-</v>
      </c>
      <c r="AB10" s="267" t="str">
        <f t="shared" si="12"/>
        <v>-</v>
      </c>
      <c r="AC10" s="811">
        <f>IFERROR((SUMIF(シート②!D$34:BA$34,"041",シート②!D$31:BA$31)+SUMIF(シート②!D$34:BA$34,"051",シート②!D$31:BA$31)),"0")</f>
        <v>0</v>
      </c>
      <c r="AD10" s="267" t="str">
        <f t="shared" si="7"/>
        <v>-</v>
      </c>
      <c r="AE10" s="1"/>
      <c r="AF10" s="17"/>
      <c r="AG10" s="17"/>
      <c r="AH10" s="17"/>
      <c r="AI10" s="17"/>
      <c r="AJ10" s="17"/>
      <c r="AK10" s="17"/>
      <c r="AL10" s="17"/>
      <c r="AM10" s="17"/>
      <c r="AN10" s="17"/>
      <c r="AO10" s="17"/>
    </row>
    <row r="11" spans="1:41">
      <c r="A11" s="1345"/>
      <c r="B11" s="1330"/>
      <c r="C11" s="67"/>
      <c r="D11" s="68" t="s">
        <v>34</v>
      </c>
      <c r="E11" s="799">
        <f>SUM(シート②!D46:BA46,シート②!D48:BA51,シート②!D53:BA54)</f>
        <v>0</v>
      </c>
      <c r="F11" s="83" t="str">
        <f t="shared" si="0"/>
        <v>-</v>
      </c>
      <c r="G11" s="84">
        <f>SUM(シート②!D60:BA60,シート②!D62:BA65,シート②!D67:BA68)</f>
        <v>0</v>
      </c>
      <c r="H11" s="83" t="str">
        <f t="shared" si="1"/>
        <v>-</v>
      </c>
      <c r="I11" s="85">
        <f>G11</f>
        <v>0</v>
      </c>
      <c r="J11" s="83" t="str">
        <f t="shared" si="2"/>
        <v>-</v>
      </c>
      <c r="K11" s="85">
        <f>E11-I11</f>
        <v>0</v>
      </c>
      <c r="L11" s="83" t="str">
        <f t="shared" si="3"/>
        <v>-</v>
      </c>
      <c r="M11" s="83" t="s">
        <v>20</v>
      </c>
      <c r="N11" s="83" t="s">
        <v>20</v>
      </c>
      <c r="O11" s="84" t="s">
        <v>20</v>
      </c>
      <c r="P11" s="83" t="s">
        <v>20</v>
      </c>
      <c r="Q11" s="85" t="s">
        <v>20</v>
      </c>
      <c r="R11" s="83" t="s">
        <v>20</v>
      </c>
      <c r="S11" s="84">
        <f t="shared" si="8"/>
        <v>0</v>
      </c>
      <c r="T11" s="268" t="str">
        <f t="shared" si="9"/>
        <v>-</v>
      </c>
      <c r="U11" s="84" t="str">
        <f>IFERROR(T11*$U$23,"-")</f>
        <v>-</v>
      </c>
      <c r="V11" s="268" t="str">
        <f t="shared" si="4"/>
        <v>-</v>
      </c>
      <c r="W11" s="269" t="str">
        <f>IFERROR(S11-U11,"-")</f>
        <v>-</v>
      </c>
      <c r="X11" s="268" t="str">
        <f t="shared" si="10"/>
        <v>-</v>
      </c>
      <c r="Y11" s="84">
        <f t="shared" si="5"/>
        <v>0</v>
      </c>
      <c r="Z11" s="268" t="str">
        <f t="shared" si="11"/>
        <v>-</v>
      </c>
      <c r="AA11" s="269" t="str">
        <f t="shared" si="6"/>
        <v>-</v>
      </c>
      <c r="AB11" s="270" t="str">
        <f>IF(AA$23=0,"-",AA11/AA$23)</f>
        <v>-</v>
      </c>
      <c r="AC11" s="812">
        <f>IFERROR(SUM(シート②!D31:BA31)-SUM(AC6:AC8,AC10),"0")</f>
        <v>0</v>
      </c>
      <c r="AD11" s="271" t="str">
        <f t="shared" si="7"/>
        <v>-</v>
      </c>
      <c r="AE11" s="1"/>
      <c r="AF11" s="17"/>
      <c r="AG11" s="17"/>
      <c r="AH11" s="17"/>
      <c r="AI11" s="17"/>
      <c r="AJ11" s="17"/>
      <c r="AK11" s="17"/>
      <c r="AL11" s="17"/>
      <c r="AM11" s="17"/>
      <c r="AN11" s="17"/>
      <c r="AO11" s="17"/>
    </row>
    <row r="12" spans="1:41">
      <c r="A12" s="1345"/>
      <c r="B12" s="1347" t="s">
        <v>1430</v>
      </c>
      <c r="C12" s="1355" t="s">
        <v>1434</v>
      </c>
      <c r="D12" s="1356"/>
      <c r="E12" s="222" t="s">
        <v>82</v>
      </c>
      <c r="F12" s="223" t="s">
        <v>82</v>
      </c>
      <c r="G12" s="226">
        <f>SUM(シート⑧!D28:CY28)</f>
        <v>0</v>
      </c>
      <c r="H12" s="223" t="str">
        <f t="shared" si="1"/>
        <v>-</v>
      </c>
      <c r="I12" s="222" t="s">
        <v>20</v>
      </c>
      <c r="J12" s="223" t="s">
        <v>20</v>
      </c>
      <c r="K12" s="222" t="s">
        <v>20</v>
      </c>
      <c r="L12" s="223" t="s">
        <v>20</v>
      </c>
      <c r="M12" s="223" t="s">
        <v>20</v>
      </c>
      <c r="N12" s="223" t="s">
        <v>20</v>
      </c>
      <c r="O12" s="226" t="s">
        <v>20</v>
      </c>
      <c r="P12" s="223" t="s">
        <v>20</v>
      </c>
      <c r="Q12" s="222" t="s">
        <v>20</v>
      </c>
      <c r="R12" s="223" t="s">
        <v>20</v>
      </c>
      <c r="S12" s="226" t="str">
        <f t="shared" si="8"/>
        <v>-</v>
      </c>
      <c r="T12" s="272" t="s">
        <v>20</v>
      </c>
      <c r="U12" s="226" t="s">
        <v>20</v>
      </c>
      <c r="V12" s="272" t="s">
        <v>20</v>
      </c>
      <c r="W12" s="226" t="s">
        <v>20</v>
      </c>
      <c r="X12" s="272" t="s">
        <v>20</v>
      </c>
      <c r="Y12" s="226">
        <f t="shared" si="5"/>
        <v>0</v>
      </c>
      <c r="Z12" s="272" t="str">
        <f t="shared" si="11"/>
        <v>-</v>
      </c>
      <c r="AA12" s="273" t="str">
        <f t="shared" si="6"/>
        <v>-</v>
      </c>
      <c r="AB12" s="274" t="s">
        <v>20</v>
      </c>
      <c r="AC12" s="813">
        <f>IFERROR(-SUMIF(シート⑧!$D$22:$CY$22,"1.FIT対象電源",シート⑧!$D$23:$CY$23),"0")</f>
        <v>0</v>
      </c>
      <c r="AD12" s="275" t="str">
        <f t="shared" si="7"/>
        <v>-</v>
      </c>
      <c r="AE12" s="1"/>
      <c r="AF12" s="17"/>
      <c r="AG12" s="17"/>
      <c r="AH12" s="17"/>
      <c r="AI12" s="17"/>
      <c r="AJ12" s="17"/>
      <c r="AK12" s="17"/>
      <c r="AL12" s="17"/>
      <c r="AM12" s="17"/>
      <c r="AN12" s="17"/>
      <c r="AO12" s="17"/>
    </row>
    <row r="13" spans="1:41">
      <c r="A13" s="1346"/>
      <c r="B13" s="1348"/>
      <c r="C13" s="1357" t="s">
        <v>1435</v>
      </c>
      <c r="D13" s="1358"/>
      <c r="E13" s="224" t="s">
        <v>82</v>
      </c>
      <c r="F13" s="225" t="s">
        <v>82</v>
      </c>
      <c r="G13" s="227">
        <f>SUM(シート⑧!D29:CY29)</f>
        <v>0</v>
      </c>
      <c r="H13" s="225" t="str">
        <f t="shared" si="1"/>
        <v>-</v>
      </c>
      <c r="I13" s="224" t="s">
        <v>20</v>
      </c>
      <c r="J13" s="225" t="s">
        <v>20</v>
      </c>
      <c r="K13" s="224" t="s">
        <v>20</v>
      </c>
      <c r="L13" s="225" t="s">
        <v>20</v>
      </c>
      <c r="M13" s="225" t="s">
        <v>20</v>
      </c>
      <c r="N13" s="225" t="s">
        <v>20</v>
      </c>
      <c r="O13" s="227" t="s">
        <v>20</v>
      </c>
      <c r="P13" s="225" t="s">
        <v>20</v>
      </c>
      <c r="Q13" s="224" t="s">
        <v>20</v>
      </c>
      <c r="R13" s="225" t="s">
        <v>20</v>
      </c>
      <c r="S13" s="227" t="str">
        <f t="shared" si="8"/>
        <v>-</v>
      </c>
      <c r="T13" s="276" t="s">
        <v>20</v>
      </c>
      <c r="U13" s="227" t="s">
        <v>20</v>
      </c>
      <c r="V13" s="276" t="s">
        <v>20</v>
      </c>
      <c r="W13" s="227" t="s">
        <v>20</v>
      </c>
      <c r="X13" s="276" t="s">
        <v>20</v>
      </c>
      <c r="Y13" s="227">
        <f t="shared" si="5"/>
        <v>0</v>
      </c>
      <c r="Z13" s="276" t="str">
        <f t="shared" si="11"/>
        <v>-</v>
      </c>
      <c r="AA13" s="277" t="str">
        <f t="shared" si="6"/>
        <v>-</v>
      </c>
      <c r="AB13" s="271" t="s">
        <v>20</v>
      </c>
      <c r="AC13" s="814">
        <f>IFERROR(-SUMIF(シート⑧!$D$22:$CY$22,"2.FIT非対象電源",シート⑧!$D$23:$CY$23)+(-SUMIF(シート⑧!$D$22:$CY$22,"-",シート⑧!$D$23:$CY$23)),"0")</f>
        <v>0</v>
      </c>
      <c r="AD13" s="278" t="str">
        <f t="shared" si="7"/>
        <v>-</v>
      </c>
      <c r="AE13" s="1"/>
      <c r="AF13" s="17"/>
      <c r="AG13" s="17"/>
      <c r="AH13" s="17"/>
      <c r="AI13" s="17"/>
      <c r="AJ13" s="17"/>
      <c r="AK13" s="17"/>
      <c r="AL13" s="17"/>
      <c r="AM13" s="17"/>
      <c r="AN13" s="17"/>
      <c r="AO13" s="17"/>
    </row>
    <row r="14" spans="1:41">
      <c r="A14" s="1321" t="s">
        <v>371</v>
      </c>
      <c r="B14" s="1279" t="s">
        <v>59</v>
      </c>
      <c r="C14" s="1323"/>
      <c r="D14" s="69"/>
      <c r="E14" s="75">
        <f>SUM(E15:E17)</f>
        <v>0</v>
      </c>
      <c r="F14" s="76" t="str">
        <f t="shared" si="0"/>
        <v>-</v>
      </c>
      <c r="G14" s="77">
        <f>SUM(G15:G17)</f>
        <v>0</v>
      </c>
      <c r="H14" s="76" t="str">
        <f t="shared" si="1"/>
        <v>-</v>
      </c>
      <c r="I14" s="78">
        <f>SUM(I15:I17)</f>
        <v>0</v>
      </c>
      <c r="J14" s="76" t="str">
        <f t="shared" ref="J14:J23" si="13">IF(I$23=0,"-",I14/I$23)</f>
        <v>-</v>
      </c>
      <c r="K14" s="78">
        <f>SUM(K15:K17)</f>
        <v>0</v>
      </c>
      <c r="L14" s="76" t="str">
        <f t="shared" ref="L14:L23" si="14">IF(K$23=0,"-",K14/K$23)</f>
        <v>-</v>
      </c>
      <c r="M14" s="261">
        <f>SUM(M15:M17)</f>
        <v>0</v>
      </c>
      <c r="N14" s="76" t="str">
        <f>IF(M$23=0,"-",M14/M$23)</f>
        <v>-</v>
      </c>
      <c r="O14" s="261">
        <f>SUM(O15:O17)</f>
        <v>0</v>
      </c>
      <c r="P14" s="76" t="str">
        <f>IF(O$23=0,"-",O14/O$23)</f>
        <v>-</v>
      </c>
      <c r="Q14" s="78">
        <f>IFERROR(M14-O14,"-")</f>
        <v>0</v>
      </c>
      <c r="R14" s="76" t="str">
        <f>IF(Q$23=0,"-",Q14/Q$23)</f>
        <v>-</v>
      </c>
      <c r="S14" s="261">
        <f>SUM(S15:S17)</f>
        <v>0</v>
      </c>
      <c r="T14" s="262" t="str">
        <f t="shared" si="9"/>
        <v>-</v>
      </c>
      <c r="U14" s="261">
        <f>SUM(U15:U17)</f>
        <v>0</v>
      </c>
      <c r="V14" s="262" t="str">
        <f t="shared" si="4"/>
        <v>-</v>
      </c>
      <c r="W14" s="261">
        <f>S14-U14</f>
        <v>0</v>
      </c>
      <c r="X14" s="262" t="str">
        <f t="shared" si="10"/>
        <v>-</v>
      </c>
      <c r="Y14" s="261">
        <f>SUM(Y15:Y17)</f>
        <v>0</v>
      </c>
      <c r="Z14" s="262" t="str">
        <f t="shared" si="11"/>
        <v>-</v>
      </c>
      <c r="AA14" s="263">
        <f t="shared" si="6"/>
        <v>0</v>
      </c>
      <c r="AB14" s="264" t="str">
        <f t="shared" si="12"/>
        <v>-</v>
      </c>
      <c r="AC14" s="273"/>
      <c r="AD14" s="273"/>
      <c r="AE14" s="1"/>
      <c r="AF14" s="17"/>
      <c r="AG14" s="17"/>
      <c r="AH14" s="17"/>
      <c r="AI14" s="17"/>
      <c r="AJ14" s="17"/>
      <c r="AK14" s="17"/>
      <c r="AL14" s="17"/>
      <c r="AM14" s="17"/>
      <c r="AN14" s="17"/>
      <c r="AO14" s="17"/>
    </row>
    <row r="15" spans="1:41">
      <c r="A15" s="1322"/>
      <c r="B15" s="1324"/>
      <c r="C15" s="1325"/>
      <c r="D15" s="66" t="s">
        <v>373</v>
      </c>
      <c r="E15" s="81">
        <f>SUM(シート③!D43:EW43,シート③!D51:EW51)</f>
        <v>0</v>
      </c>
      <c r="F15" s="79" t="str">
        <f t="shared" si="0"/>
        <v>-</v>
      </c>
      <c r="G15" s="86">
        <f>SUM(シート③!D46:EW46,シート③!D54:EW54)</f>
        <v>0</v>
      </c>
      <c r="H15" s="79" t="str">
        <f t="shared" si="1"/>
        <v>-</v>
      </c>
      <c r="I15" s="80">
        <f>G15</f>
        <v>0</v>
      </c>
      <c r="J15" s="79" t="str">
        <f t="shared" si="13"/>
        <v>-</v>
      </c>
      <c r="K15" s="80">
        <f>E15-I15</f>
        <v>0</v>
      </c>
      <c r="L15" s="79" t="str">
        <f t="shared" si="14"/>
        <v>-</v>
      </c>
      <c r="M15" s="160">
        <f>K15</f>
        <v>0</v>
      </c>
      <c r="N15" s="79" t="str">
        <f>IF(M$23=0,"-",M15/M$23)</f>
        <v>-</v>
      </c>
      <c r="O15" s="160" t="str">
        <f>IFERROR(N15*$O$23,"-")</f>
        <v>-</v>
      </c>
      <c r="P15" s="79" t="str">
        <f>IF(O$23=0,"-",O15/O$23)</f>
        <v>-</v>
      </c>
      <c r="Q15" s="80" t="str">
        <f>IFERROR(M15-O15,"-")</f>
        <v>-</v>
      </c>
      <c r="R15" s="79" t="str">
        <f>IF(Q$23=0,"-",Q15/Q$23)</f>
        <v>-</v>
      </c>
      <c r="S15" s="160">
        <f t="shared" si="8"/>
        <v>0</v>
      </c>
      <c r="T15" s="265" t="str">
        <f t="shared" si="9"/>
        <v>-</v>
      </c>
      <c r="U15" s="160" t="str">
        <f>IFERROR(T15*$U$23,"-")</f>
        <v>-</v>
      </c>
      <c r="V15" s="265" t="str">
        <f t="shared" si="4"/>
        <v>-</v>
      </c>
      <c r="W15" s="160" t="str">
        <f>IFERROR(S15-U15,"-")</f>
        <v>-</v>
      </c>
      <c r="X15" s="265" t="str">
        <f t="shared" si="10"/>
        <v>-</v>
      </c>
      <c r="Y15" s="160">
        <f>SUM(I15,O15,U15)</f>
        <v>0</v>
      </c>
      <c r="Z15" s="265" t="str">
        <f t="shared" si="11"/>
        <v>-</v>
      </c>
      <c r="AA15" s="266" t="str">
        <f t="shared" si="6"/>
        <v>-</v>
      </c>
      <c r="AB15" s="267" t="str">
        <f t="shared" si="12"/>
        <v>-</v>
      </c>
      <c r="AC15" s="266"/>
      <c r="AD15" s="266"/>
      <c r="AE15" s="1"/>
      <c r="AF15" s="17"/>
      <c r="AG15" s="17"/>
      <c r="AH15" s="17"/>
      <c r="AI15" s="17"/>
      <c r="AJ15" s="17"/>
      <c r="AK15" s="17"/>
      <c r="AL15" s="17"/>
      <c r="AM15" s="17"/>
      <c r="AN15" s="17"/>
      <c r="AO15" s="17"/>
    </row>
    <row r="16" spans="1:41">
      <c r="A16" s="1322"/>
      <c r="B16" s="1324"/>
      <c r="C16" s="1325"/>
      <c r="D16" s="66" t="s">
        <v>200</v>
      </c>
      <c r="E16" s="81">
        <f>SUM(シート③!D44:EW44,シート③!D52:EW52)</f>
        <v>0</v>
      </c>
      <c r="F16" s="79" t="str">
        <f t="shared" si="0"/>
        <v>-</v>
      </c>
      <c r="G16" s="86">
        <f>SUM(シート③!D47:EW47,シート③!D55:EW55)</f>
        <v>0</v>
      </c>
      <c r="H16" s="79" t="str">
        <f t="shared" si="1"/>
        <v>-</v>
      </c>
      <c r="I16" s="80">
        <f>G16</f>
        <v>0</v>
      </c>
      <c r="J16" s="79" t="str">
        <f t="shared" si="13"/>
        <v>-</v>
      </c>
      <c r="K16" s="80">
        <f>E16-I16</f>
        <v>0</v>
      </c>
      <c r="L16" s="79" t="str">
        <f t="shared" si="14"/>
        <v>-</v>
      </c>
      <c r="M16" s="79" t="s">
        <v>20</v>
      </c>
      <c r="N16" s="79" t="s">
        <v>20</v>
      </c>
      <c r="O16" s="160" t="s">
        <v>20</v>
      </c>
      <c r="P16" s="79" t="s">
        <v>20</v>
      </c>
      <c r="Q16" s="80" t="s">
        <v>20</v>
      </c>
      <c r="R16" s="79" t="s">
        <v>20</v>
      </c>
      <c r="S16" s="160">
        <f t="shared" si="8"/>
        <v>0</v>
      </c>
      <c r="T16" s="265" t="str">
        <f t="shared" si="9"/>
        <v>-</v>
      </c>
      <c r="U16" s="160" t="str">
        <f>IFERROR(T16*$U$23,"-")</f>
        <v>-</v>
      </c>
      <c r="V16" s="265" t="str">
        <f t="shared" si="4"/>
        <v>-</v>
      </c>
      <c r="W16" s="160" t="str">
        <f>IFERROR(S16-U16,"-")</f>
        <v>-</v>
      </c>
      <c r="X16" s="265" t="str">
        <f t="shared" si="10"/>
        <v>-</v>
      </c>
      <c r="Y16" s="160">
        <f>SUM(I16,O16,U16)</f>
        <v>0</v>
      </c>
      <c r="Z16" s="265" t="str">
        <f t="shared" si="11"/>
        <v>-</v>
      </c>
      <c r="AA16" s="266" t="str">
        <f t="shared" si="6"/>
        <v>-</v>
      </c>
      <c r="AB16" s="267" t="str">
        <f t="shared" si="12"/>
        <v>-</v>
      </c>
      <c r="AC16" s="266"/>
      <c r="AD16" s="279"/>
      <c r="AE16" s="1"/>
      <c r="AF16" s="17"/>
      <c r="AG16" s="17"/>
      <c r="AH16" s="17"/>
      <c r="AI16" s="17"/>
      <c r="AJ16" s="17"/>
      <c r="AK16" s="17"/>
      <c r="AL16" s="17"/>
      <c r="AM16" s="17"/>
      <c r="AN16" s="17"/>
      <c r="AO16" s="17"/>
    </row>
    <row r="17" spans="1:41">
      <c r="A17" s="1322"/>
      <c r="B17" s="1326"/>
      <c r="C17" s="1327"/>
      <c r="D17" s="70" t="s">
        <v>26</v>
      </c>
      <c r="E17" s="82">
        <f>SUM(シート③!D45:EW45,シート③!D53:EW53)</f>
        <v>0</v>
      </c>
      <c r="F17" s="83" t="str">
        <f t="shared" si="0"/>
        <v>-</v>
      </c>
      <c r="G17" s="86">
        <f>SUM(シート③!D48:EW48,シート③!D56:EW56)</f>
        <v>0</v>
      </c>
      <c r="H17" s="83" t="str">
        <f t="shared" si="1"/>
        <v>-</v>
      </c>
      <c r="I17" s="85">
        <f>G17</f>
        <v>0</v>
      </c>
      <c r="J17" s="83" t="str">
        <f t="shared" si="13"/>
        <v>-</v>
      </c>
      <c r="K17" s="85">
        <f>E17-I17</f>
        <v>0</v>
      </c>
      <c r="L17" s="83" t="str">
        <f t="shared" si="14"/>
        <v>-</v>
      </c>
      <c r="M17" s="83" t="s">
        <v>20</v>
      </c>
      <c r="N17" s="83" t="s">
        <v>20</v>
      </c>
      <c r="O17" s="159" t="s">
        <v>20</v>
      </c>
      <c r="P17" s="83" t="s">
        <v>20</v>
      </c>
      <c r="Q17" s="85" t="s">
        <v>20</v>
      </c>
      <c r="R17" s="83" t="s">
        <v>20</v>
      </c>
      <c r="S17" s="159">
        <f t="shared" si="8"/>
        <v>0</v>
      </c>
      <c r="T17" s="280" t="str">
        <f t="shared" si="9"/>
        <v>-</v>
      </c>
      <c r="U17" s="159" t="str">
        <f>IFERROR(T17*$U$23,"-")</f>
        <v>-</v>
      </c>
      <c r="V17" s="280" t="str">
        <f t="shared" si="4"/>
        <v>-</v>
      </c>
      <c r="W17" s="159" t="str">
        <f>IFERROR(S17-U17,"-")</f>
        <v>-</v>
      </c>
      <c r="X17" s="280" t="str">
        <f t="shared" si="10"/>
        <v>-</v>
      </c>
      <c r="Y17" s="159">
        <f>SUM(I17,O17,U17)</f>
        <v>0</v>
      </c>
      <c r="Z17" s="280" t="str">
        <f t="shared" si="11"/>
        <v>-</v>
      </c>
      <c r="AA17" s="269" t="str">
        <f t="shared" si="6"/>
        <v>-</v>
      </c>
      <c r="AB17" s="270" t="str">
        <f t="shared" si="12"/>
        <v>-</v>
      </c>
      <c r="AC17" s="277"/>
      <c r="AD17" s="281"/>
      <c r="AE17" s="1"/>
      <c r="AF17" s="17"/>
      <c r="AG17" s="17"/>
      <c r="AH17" s="17"/>
      <c r="AI17" s="17"/>
      <c r="AJ17" s="17"/>
      <c r="AK17" s="17"/>
      <c r="AL17" s="17"/>
      <c r="AM17" s="17"/>
      <c r="AN17" s="17"/>
      <c r="AO17" s="17"/>
    </row>
    <row r="18" spans="1:41">
      <c r="A18" s="1321" t="s">
        <v>372</v>
      </c>
      <c r="B18" s="1279" t="s">
        <v>58</v>
      </c>
      <c r="C18" s="1323"/>
      <c r="D18" s="64"/>
      <c r="E18" s="75">
        <f>SUM(E19:E22)</f>
        <v>0</v>
      </c>
      <c r="F18" s="76" t="str">
        <f t="shared" si="0"/>
        <v>-</v>
      </c>
      <c r="G18" s="78">
        <f>SUM(G19:G22)</f>
        <v>0</v>
      </c>
      <c r="H18" s="76" t="str">
        <f t="shared" si="1"/>
        <v>-</v>
      </c>
      <c r="I18" s="78">
        <f>SUM(I19:I22)</f>
        <v>0</v>
      </c>
      <c r="J18" s="76" t="str">
        <f t="shared" si="13"/>
        <v>-</v>
      </c>
      <c r="K18" s="78">
        <f>SUM(K19:K22)</f>
        <v>0</v>
      </c>
      <c r="L18" s="76" t="str">
        <f t="shared" si="14"/>
        <v>-</v>
      </c>
      <c r="M18" s="263">
        <f>SUM(M19:M22)</f>
        <v>0</v>
      </c>
      <c r="N18" s="76" t="str">
        <f>IF(M$23=0,"-",M18/M$23)</f>
        <v>-</v>
      </c>
      <c r="O18" s="263">
        <f>SUM(O19:O22)</f>
        <v>0</v>
      </c>
      <c r="P18" s="76" t="str">
        <f>IF(O$23=0,"-",O18/O$23)</f>
        <v>-</v>
      </c>
      <c r="Q18" s="78">
        <f>IFERROR(M18-O18,"-")</f>
        <v>0</v>
      </c>
      <c r="R18" s="76" t="str">
        <f>IF(Q$23=0,"-",Q18/Q$23)</f>
        <v>-</v>
      </c>
      <c r="S18" s="263">
        <f>SUM(S19:S22)</f>
        <v>0</v>
      </c>
      <c r="T18" s="264" t="str">
        <f t="shared" si="9"/>
        <v>-</v>
      </c>
      <c r="U18" s="263">
        <f>SUM(U19:U22)</f>
        <v>0</v>
      </c>
      <c r="V18" s="264" t="str">
        <f t="shared" si="4"/>
        <v>-</v>
      </c>
      <c r="W18" s="263">
        <f>S18-U18</f>
        <v>0</v>
      </c>
      <c r="X18" s="264" t="str">
        <f t="shared" si="10"/>
        <v>-</v>
      </c>
      <c r="Y18" s="263">
        <f>SUM(Y19:Y22)</f>
        <v>0</v>
      </c>
      <c r="Z18" s="264" t="str">
        <f t="shared" si="11"/>
        <v>-</v>
      </c>
      <c r="AA18" s="263">
        <f t="shared" si="6"/>
        <v>0</v>
      </c>
      <c r="AB18" s="264" t="str">
        <f t="shared" si="12"/>
        <v>-</v>
      </c>
      <c r="AC18" s="282">
        <f>SUM(AC21:AC22)</f>
        <v>0</v>
      </c>
      <c r="AD18" s="283" t="str">
        <f>IF(AC$23=0,"-",AC18/AC$23)</f>
        <v>-</v>
      </c>
      <c r="AE18" s="1"/>
      <c r="AF18" s="17"/>
      <c r="AG18" s="17"/>
      <c r="AH18" s="17"/>
      <c r="AI18" s="17"/>
      <c r="AJ18" s="17"/>
      <c r="AK18" s="17"/>
      <c r="AL18" s="17"/>
      <c r="AM18" s="17"/>
      <c r="AN18" s="17"/>
      <c r="AO18" s="17"/>
    </row>
    <row r="19" spans="1:41">
      <c r="A19" s="1322"/>
      <c r="B19" s="1324"/>
      <c r="C19" s="1325"/>
      <c r="D19" s="66" t="s">
        <v>373</v>
      </c>
      <c r="E19" s="87">
        <f>SUM(シート④!E197:BV197,シート④!E208:BV208)</f>
        <v>0</v>
      </c>
      <c r="F19" s="79" t="str">
        <f t="shared" si="0"/>
        <v>-</v>
      </c>
      <c r="G19" s="86">
        <f>SUM(シート④!E201:BV201,シート④!E212:BV212)</f>
        <v>0</v>
      </c>
      <c r="H19" s="79" t="str">
        <f t="shared" si="1"/>
        <v>-</v>
      </c>
      <c r="I19" s="80">
        <f>G19</f>
        <v>0</v>
      </c>
      <c r="J19" s="79" t="str">
        <f t="shared" si="13"/>
        <v>-</v>
      </c>
      <c r="K19" s="80">
        <f>E19-I19</f>
        <v>0</v>
      </c>
      <c r="L19" s="79" t="str">
        <f t="shared" si="14"/>
        <v>-</v>
      </c>
      <c r="M19" s="160">
        <f>K19</f>
        <v>0</v>
      </c>
      <c r="N19" s="79" t="str">
        <f>IF(M$23=0,"-",M19/M$23)</f>
        <v>-</v>
      </c>
      <c r="O19" s="160" t="str">
        <f>IFERROR(N19*$O$23,"-")</f>
        <v>-</v>
      </c>
      <c r="P19" s="79" t="str">
        <f>IF(O$23=0,"-",O19/O$23)</f>
        <v>-</v>
      </c>
      <c r="Q19" s="80" t="str">
        <f>IFERROR(M19-O19,"-")</f>
        <v>-</v>
      </c>
      <c r="R19" s="79" t="str">
        <f>IF(Q$23=0,"-",Q19/Q$23)</f>
        <v>-</v>
      </c>
      <c r="S19" s="160">
        <f t="shared" si="8"/>
        <v>0</v>
      </c>
      <c r="T19" s="265" t="str">
        <f t="shared" si="9"/>
        <v>-</v>
      </c>
      <c r="U19" s="160" t="str">
        <f>IFERROR(T19*$U$23,"-")</f>
        <v>-</v>
      </c>
      <c r="V19" s="265" t="str">
        <f t="shared" si="4"/>
        <v>-</v>
      </c>
      <c r="W19" s="160" t="str">
        <f>IFERROR(S19-U19,"-")</f>
        <v>-</v>
      </c>
      <c r="X19" s="265" t="str">
        <f t="shared" si="10"/>
        <v>-</v>
      </c>
      <c r="Y19" s="160">
        <f>SUM(I19,O19,U19)</f>
        <v>0</v>
      </c>
      <c r="Z19" s="265" t="str">
        <f t="shared" si="11"/>
        <v>-</v>
      </c>
      <c r="AA19" s="266" t="str">
        <f t="shared" si="6"/>
        <v>-</v>
      </c>
      <c r="AB19" s="267" t="str">
        <f t="shared" si="12"/>
        <v>-</v>
      </c>
      <c r="AC19" s="266"/>
      <c r="AD19" s="267"/>
      <c r="AE19" s="1"/>
      <c r="AF19" s="17"/>
      <c r="AG19" s="17"/>
      <c r="AH19" s="17"/>
      <c r="AI19" s="17"/>
      <c r="AJ19" s="17"/>
      <c r="AK19" s="17"/>
      <c r="AL19" s="17"/>
      <c r="AM19" s="17"/>
      <c r="AN19" s="17"/>
      <c r="AO19" s="17"/>
    </row>
    <row r="20" spans="1:41">
      <c r="A20" s="1322"/>
      <c r="B20" s="1324"/>
      <c r="C20" s="1325"/>
      <c r="D20" s="66" t="s">
        <v>201</v>
      </c>
      <c r="E20" s="87">
        <f>SUM(シート④!E198:BV198,シート④!E209:BV209)</f>
        <v>0</v>
      </c>
      <c r="F20" s="79" t="str">
        <f t="shared" si="0"/>
        <v>-</v>
      </c>
      <c r="G20" s="86">
        <f>SUM(シート④!E202:BV202,シート④!E213:BV213)</f>
        <v>0</v>
      </c>
      <c r="H20" s="79" t="str">
        <f t="shared" si="1"/>
        <v>-</v>
      </c>
      <c r="I20" s="80">
        <f>G20</f>
        <v>0</v>
      </c>
      <c r="J20" s="79" t="str">
        <f t="shared" si="13"/>
        <v>-</v>
      </c>
      <c r="K20" s="80">
        <f>E20-I20</f>
        <v>0</v>
      </c>
      <c r="L20" s="79" t="str">
        <f t="shared" si="14"/>
        <v>-</v>
      </c>
      <c r="M20" s="79" t="s">
        <v>20</v>
      </c>
      <c r="N20" s="79" t="s">
        <v>20</v>
      </c>
      <c r="O20" s="79" t="s">
        <v>20</v>
      </c>
      <c r="P20" s="79" t="s">
        <v>20</v>
      </c>
      <c r="Q20" s="80" t="s">
        <v>20</v>
      </c>
      <c r="R20" s="79" t="s">
        <v>20</v>
      </c>
      <c r="S20" s="160">
        <f t="shared" si="8"/>
        <v>0</v>
      </c>
      <c r="T20" s="265" t="str">
        <f t="shared" si="9"/>
        <v>-</v>
      </c>
      <c r="U20" s="160" t="str">
        <f>IFERROR(T20*$U$23,"-")</f>
        <v>-</v>
      </c>
      <c r="V20" s="265" t="str">
        <f t="shared" si="4"/>
        <v>-</v>
      </c>
      <c r="W20" s="160" t="str">
        <f>IFERROR(S20-U20,"-")</f>
        <v>-</v>
      </c>
      <c r="X20" s="265" t="str">
        <f t="shared" si="10"/>
        <v>-</v>
      </c>
      <c r="Y20" s="160">
        <f>SUM(I20,O20,U20)</f>
        <v>0</v>
      </c>
      <c r="Z20" s="265" t="str">
        <f t="shared" si="11"/>
        <v>-</v>
      </c>
      <c r="AA20" s="266" t="str">
        <f t="shared" si="6"/>
        <v>-</v>
      </c>
      <c r="AB20" s="267" t="str">
        <f t="shared" si="12"/>
        <v>-</v>
      </c>
      <c r="AC20" s="266"/>
      <c r="AD20" s="279"/>
      <c r="AE20" s="1"/>
      <c r="AF20" s="17"/>
      <c r="AG20" s="17"/>
      <c r="AH20" s="17"/>
      <c r="AI20" s="17"/>
      <c r="AJ20" s="17"/>
      <c r="AK20" s="17"/>
      <c r="AL20" s="17"/>
      <c r="AM20" s="17"/>
      <c r="AN20" s="17"/>
      <c r="AO20" s="17"/>
    </row>
    <row r="21" spans="1:41">
      <c r="A21" s="1322"/>
      <c r="B21" s="1324"/>
      <c r="C21" s="1325"/>
      <c r="D21" s="66" t="s">
        <v>67</v>
      </c>
      <c r="E21" s="87">
        <f>SUM(シート④!E199:BV199,シート④!E210:BV210)</f>
        <v>0</v>
      </c>
      <c r="F21" s="79" t="str">
        <f t="shared" si="0"/>
        <v>-</v>
      </c>
      <c r="G21" s="86">
        <f>SUM(シート④!E203:BV203,シート④!E214:BV214)</f>
        <v>0</v>
      </c>
      <c r="H21" s="79" t="str">
        <f t="shared" si="1"/>
        <v>-</v>
      </c>
      <c r="I21" s="80">
        <f>G21</f>
        <v>0</v>
      </c>
      <c r="J21" s="79" t="str">
        <f t="shared" si="13"/>
        <v>-</v>
      </c>
      <c r="K21" s="80">
        <f>E21-I21</f>
        <v>0</v>
      </c>
      <c r="L21" s="79" t="str">
        <f t="shared" si="14"/>
        <v>-</v>
      </c>
      <c r="M21" s="79" t="s">
        <v>20</v>
      </c>
      <c r="N21" s="79" t="s">
        <v>20</v>
      </c>
      <c r="O21" s="79" t="s">
        <v>20</v>
      </c>
      <c r="P21" s="79" t="s">
        <v>20</v>
      </c>
      <c r="Q21" s="80" t="s">
        <v>20</v>
      </c>
      <c r="R21" s="79" t="s">
        <v>20</v>
      </c>
      <c r="S21" s="160">
        <f t="shared" si="8"/>
        <v>0</v>
      </c>
      <c r="T21" s="265" t="str">
        <f t="shared" si="9"/>
        <v>-</v>
      </c>
      <c r="U21" s="160" t="str">
        <f>IFERROR(T21*$U$23,"-")</f>
        <v>-</v>
      </c>
      <c r="V21" s="265" t="str">
        <f t="shared" si="4"/>
        <v>-</v>
      </c>
      <c r="W21" s="160" t="str">
        <f>IFERROR(S21-U21,"-")</f>
        <v>-</v>
      </c>
      <c r="X21" s="265" t="str">
        <f t="shared" si="10"/>
        <v>-</v>
      </c>
      <c r="Y21" s="160">
        <f>SUM(I21,O21,U21)</f>
        <v>0</v>
      </c>
      <c r="Z21" s="265" t="str">
        <f t="shared" si="11"/>
        <v>-</v>
      </c>
      <c r="AA21" s="266" t="str">
        <f t="shared" si="6"/>
        <v>-</v>
      </c>
      <c r="AB21" s="267" t="str">
        <f t="shared" si="12"/>
        <v>-</v>
      </c>
      <c r="AC21" s="284">
        <f>IFERROR(SUM(シート④!E169:BV169),"0")</f>
        <v>0</v>
      </c>
      <c r="AD21" s="267" t="str">
        <f>IF(AC$23=0,"-",AC21/AC$23)</f>
        <v>-</v>
      </c>
      <c r="AE21" s="1"/>
      <c r="AF21" s="17"/>
      <c r="AG21" s="17"/>
      <c r="AH21" s="17"/>
      <c r="AI21" s="17"/>
      <c r="AJ21" s="17"/>
      <c r="AK21" s="17"/>
      <c r="AL21" s="17"/>
      <c r="AM21" s="17"/>
      <c r="AN21" s="17"/>
      <c r="AO21" s="17"/>
    </row>
    <row r="22" spans="1:41">
      <c r="A22" s="1322"/>
      <c r="B22" s="1326"/>
      <c r="C22" s="1327"/>
      <c r="D22" s="71" t="s">
        <v>65</v>
      </c>
      <c r="E22" s="88">
        <f>SUM(シート④!E200:BV200,シート④!E211:BV211)</f>
        <v>0</v>
      </c>
      <c r="F22" s="83" t="str">
        <f t="shared" si="0"/>
        <v>-</v>
      </c>
      <c r="G22" s="89">
        <f>SUM(シート④!E204:BV204,シート④!E215:BV215)</f>
        <v>0</v>
      </c>
      <c r="H22" s="83" t="str">
        <f t="shared" si="1"/>
        <v>-</v>
      </c>
      <c r="I22" s="85">
        <f>G22</f>
        <v>0</v>
      </c>
      <c r="J22" s="83" t="str">
        <f t="shared" si="13"/>
        <v>-</v>
      </c>
      <c r="K22" s="85">
        <f>E22-I22</f>
        <v>0</v>
      </c>
      <c r="L22" s="83" t="str">
        <f t="shared" si="14"/>
        <v>-</v>
      </c>
      <c r="M22" s="83" t="s">
        <v>20</v>
      </c>
      <c r="N22" s="83" t="s">
        <v>20</v>
      </c>
      <c r="O22" s="83" t="s">
        <v>20</v>
      </c>
      <c r="P22" s="83" t="s">
        <v>20</v>
      </c>
      <c r="Q22" s="85" t="s">
        <v>20</v>
      </c>
      <c r="R22" s="83" t="s">
        <v>20</v>
      </c>
      <c r="S22" s="227">
        <f t="shared" si="8"/>
        <v>0</v>
      </c>
      <c r="T22" s="271" t="str">
        <f t="shared" si="9"/>
        <v>-</v>
      </c>
      <c r="U22" s="227" t="str">
        <f>IFERROR(T22*$U$23,"-")</f>
        <v>-</v>
      </c>
      <c r="V22" s="271" t="str">
        <f t="shared" si="4"/>
        <v>-</v>
      </c>
      <c r="W22" s="227" t="str">
        <f>IFERROR(S22-U22,"-")</f>
        <v>-</v>
      </c>
      <c r="X22" s="271" t="str">
        <f t="shared" si="10"/>
        <v>-</v>
      </c>
      <c r="Y22" s="269">
        <f>SUM(I22,O22,U22)</f>
        <v>0</v>
      </c>
      <c r="Z22" s="270" t="str">
        <f t="shared" si="11"/>
        <v>-</v>
      </c>
      <c r="AA22" s="269" t="str">
        <f t="shared" si="6"/>
        <v>-</v>
      </c>
      <c r="AB22" s="270" t="str">
        <f t="shared" si="12"/>
        <v>-</v>
      </c>
      <c r="AC22" s="285">
        <f>IFERROR(SUM(シート④!E170:BV170),"0")</f>
        <v>0</v>
      </c>
      <c r="AD22" s="270" t="str">
        <f>IF(AC$23=0,"-",AC22/AC$23)</f>
        <v>-</v>
      </c>
      <c r="AE22" s="1"/>
      <c r="AF22" s="17"/>
      <c r="AG22" s="17"/>
      <c r="AH22" s="17"/>
      <c r="AI22" s="17"/>
      <c r="AJ22" s="17"/>
      <c r="AK22" s="17"/>
      <c r="AL22" s="17"/>
      <c r="AM22" s="17"/>
      <c r="AN22" s="17"/>
      <c r="AO22" s="17"/>
    </row>
    <row r="23" spans="1:41">
      <c r="A23" s="1334" t="s">
        <v>6</v>
      </c>
      <c r="B23" s="1335"/>
      <c r="C23" s="1335"/>
      <c r="D23" s="1336"/>
      <c r="E23" s="90">
        <f>SUM(E6:E9,E14,E18)</f>
        <v>0</v>
      </c>
      <c r="F23" s="83" t="str">
        <f>IF(E$23=0,"-",E23/E$23)</f>
        <v>-</v>
      </c>
      <c r="G23" s="74">
        <f>SUM(G6:G9,G12:G13,G14,G18)</f>
        <v>0</v>
      </c>
      <c r="H23" s="83" t="str">
        <f>F23</f>
        <v>-</v>
      </c>
      <c r="I23" s="85">
        <f>SUM(I6:I9,I12:I13,I14,I18)</f>
        <v>0</v>
      </c>
      <c r="J23" s="83" t="str">
        <f t="shared" si="13"/>
        <v>-</v>
      </c>
      <c r="K23" s="85">
        <f>SUM(K6:K9,K12:K13,K14,K18)</f>
        <v>0</v>
      </c>
      <c r="L23" s="83" t="str">
        <f t="shared" si="14"/>
        <v>-</v>
      </c>
      <c r="M23" s="285">
        <f>SUM(M6:M9,M14,M18)</f>
        <v>0</v>
      </c>
      <c r="N23" s="83" t="str">
        <f>IF(M$23=0,"-",M23/M$23)</f>
        <v>-</v>
      </c>
      <c r="O23" s="85">
        <f>IF(G12=0,0,G12)</f>
        <v>0</v>
      </c>
      <c r="P23" s="83" t="str">
        <f>IF(O$23=0,"-",O23/O$23)</f>
        <v>-</v>
      </c>
      <c r="Q23" s="285">
        <f>SUM(Q6:Q9,Q14,Q18)</f>
        <v>0</v>
      </c>
      <c r="R23" s="83" t="str">
        <f>IF(Q$23=0,"-",Q23/Q$23)</f>
        <v>-</v>
      </c>
      <c r="S23" s="285">
        <f>SUM(S6:S9,S14,S18)</f>
        <v>0</v>
      </c>
      <c r="T23" s="270" t="str">
        <f t="shared" si="9"/>
        <v>-</v>
      </c>
      <c r="U23" s="85">
        <f>IF(G13=0,0,G13)</f>
        <v>0</v>
      </c>
      <c r="V23" s="271" t="str">
        <f t="shared" si="4"/>
        <v>-</v>
      </c>
      <c r="W23" s="285">
        <f>S23-U23</f>
        <v>0</v>
      </c>
      <c r="X23" s="270" t="str">
        <f t="shared" si="10"/>
        <v>-</v>
      </c>
      <c r="Y23" s="269">
        <f>SUM(Y6:Y9,Y12:Y13,Y14,Y18)</f>
        <v>0</v>
      </c>
      <c r="Z23" s="270" t="str">
        <f t="shared" si="11"/>
        <v>-</v>
      </c>
      <c r="AA23" s="269">
        <f t="shared" si="6"/>
        <v>0</v>
      </c>
      <c r="AB23" s="270" t="str">
        <f>H23</f>
        <v>-</v>
      </c>
      <c r="AC23" s="285">
        <f>SUM(AC6:AC9,AC12:AC13,AC18)</f>
        <v>0</v>
      </c>
      <c r="AD23" s="270" t="str">
        <f>IF(AC$23=0,"-",AC23/AC$23)</f>
        <v>-</v>
      </c>
      <c r="AE23" s="1"/>
      <c r="AF23" s="17"/>
      <c r="AG23" s="17"/>
      <c r="AH23" s="17"/>
      <c r="AI23" s="17"/>
      <c r="AJ23" s="17"/>
      <c r="AK23" s="17"/>
      <c r="AL23" s="17"/>
      <c r="AM23" s="17"/>
      <c r="AN23" s="17"/>
      <c r="AO23" s="17"/>
    </row>
    <row r="24" spans="1:41" ht="22.5" customHeight="1">
      <c r="A24" s="1"/>
      <c r="B24" s="1"/>
      <c r="C24" s="1"/>
      <c r="D24" s="1"/>
      <c r="E24" s="1"/>
      <c r="F24" s="1"/>
      <c r="G24" s="1"/>
      <c r="H24" s="1"/>
      <c r="I24" s="1"/>
      <c r="J24" s="1"/>
      <c r="K24" s="2"/>
      <c r="L24" s="1"/>
      <c r="M24" s="1"/>
      <c r="N24" s="17"/>
      <c r="O24" s="17"/>
      <c r="P24" s="17"/>
      <c r="Q24" s="17"/>
      <c r="R24" s="17"/>
      <c r="S24" s="17"/>
      <c r="T24" s="17"/>
      <c r="U24" s="17"/>
      <c r="V24" s="17"/>
      <c r="W24" s="17"/>
      <c r="X24" s="17"/>
      <c r="Y24" s="17"/>
      <c r="Z24" s="17"/>
      <c r="AA24" s="1316" t="s">
        <v>3554</v>
      </c>
      <c r="AB24" s="1316"/>
      <c r="AC24" s="910">
        <f>IFERROR(SUM(シート④!E70:BV70),"0")</f>
        <v>0</v>
      </c>
      <c r="AD24" s="17"/>
    </row>
    <row r="25" spans="1:41" ht="22.5" customHeight="1">
      <c r="A25" s="1"/>
      <c r="B25" s="1"/>
      <c r="C25" s="1"/>
      <c r="D25" s="1"/>
      <c r="E25" s="1"/>
      <c r="F25" s="1"/>
      <c r="G25" s="1"/>
      <c r="H25" s="1"/>
      <c r="I25" s="1"/>
      <c r="J25" s="1"/>
      <c r="K25" s="2"/>
      <c r="L25" s="1"/>
      <c r="M25" s="1"/>
      <c r="N25" s="17"/>
      <c r="O25" s="17"/>
      <c r="P25" s="17"/>
      <c r="Q25" s="17"/>
      <c r="R25" s="17"/>
      <c r="S25" s="17"/>
      <c r="T25" s="17"/>
      <c r="U25" s="17"/>
      <c r="V25" s="17"/>
      <c r="W25" s="17"/>
      <c r="X25" s="17"/>
      <c r="Y25" s="17"/>
      <c r="Z25" s="17"/>
      <c r="AA25" s="1316" t="s">
        <v>3555</v>
      </c>
      <c r="AB25" s="1316"/>
      <c r="AC25" s="910">
        <f>IFERROR(SUM(シート④!E71:BV71),"0")</f>
        <v>0</v>
      </c>
      <c r="AD25" s="17"/>
    </row>
    <row r="26" spans="1:41">
      <c r="A26" s="1" t="s">
        <v>1438</v>
      </c>
      <c r="B26" s="1"/>
      <c r="C26" s="1"/>
      <c r="D26" s="1"/>
      <c r="E26" s="1"/>
      <c r="F26" s="1"/>
      <c r="G26" s="1"/>
      <c r="H26" s="1"/>
      <c r="I26" s="1"/>
      <c r="J26" s="1"/>
      <c r="K26" s="2"/>
      <c r="L26" s="1"/>
      <c r="M26" s="1"/>
      <c r="N26" s="17"/>
      <c r="O26" s="17"/>
      <c r="P26" s="17"/>
      <c r="Q26" s="17"/>
      <c r="R26" s="17"/>
      <c r="S26" s="17"/>
      <c r="T26" s="17"/>
      <c r="U26" s="17"/>
      <c r="V26" s="17"/>
      <c r="W26" s="17"/>
      <c r="X26" s="17"/>
      <c r="Y26" s="17"/>
      <c r="Z26" s="17"/>
      <c r="AA26" s="17"/>
      <c r="AB26" s="17"/>
      <c r="AC26" s="17"/>
      <c r="AD26" s="17"/>
    </row>
    <row r="27" spans="1:41">
      <c r="A27" s="1359" t="s">
        <v>134</v>
      </c>
      <c r="B27" s="1359"/>
      <c r="C27" s="1359"/>
      <c r="D27" s="1334"/>
      <c r="E27" s="106"/>
      <c r="F27" s="107"/>
      <c r="G27" s="108">
        <f>シート①!D8</f>
        <v>0</v>
      </c>
      <c r="H27" s="1331" t="s">
        <v>1833</v>
      </c>
      <c r="I27" s="1332"/>
      <c r="J27" s="1332"/>
      <c r="K27" s="1332"/>
      <c r="L27" s="1332"/>
      <c r="M27" s="1332"/>
      <c r="N27" s="1332"/>
      <c r="O27" s="1332"/>
      <c r="P27" s="1332"/>
      <c r="Q27" s="1332"/>
      <c r="R27" s="1332"/>
      <c r="S27" s="1332"/>
      <c r="T27" s="1332"/>
      <c r="U27" s="1333"/>
      <c r="V27" s="1352" t="str">
        <f>IFERROR(IF(OR(シート①!E8="東電管内",シート①!E8="東日本エリア"),シート①!D9,IF(シート①!E8="全国",シート①!D10,"-")),"0")</f>
        <v>-</v>
      </c>
      <c r="W27" s="1353"/>
      <c r="X27" s="1353"/>
      <c r="Y27" s="1353"/>
      <c r="Z27" s="1354"/>
      <c r="AA27" s="17"/>
      <c r="AB27" s="17"/>
      <c r="AC27" s="17"/>
      <c r="AD27" s="17"/>
    </row>
    <row r="28" spans="1:41">
      <c r="A28" s="1360" t="s">
        <v>2015</v>
      </c>
      <c r="B28" s="1360"/>
      <c r="C28" s="1360"/>
      <c r="D28" s="1331"/>
      <c r="E28" s="106"/>
      <c r="F28" s="107"/>
      <c r="G28" s="592" t="str">
        <f>IF(OR(V27=0,V27="-"),"-",G27/V27)</f>
        <v>-</v>
      </c>
      <c r="H28" s="1331" t="s">
        <v>1835</v>
      </c>
      <c r="I28" s="1332"/>
      <c r="J28" s="1332"/>
      <c r="K28" s="1332"/>
      <c r="L28" s="1332"/>
      <c r="M28" s="1332"/>
      <c r="N28" s="1332"/>
      <c r="O28" s="1332"/>
      <c r="P28" s="1332"/>
      <c r="Q28" s="1332"/>
      <c r="R28" s="1332"/>
      <c r="S28" s="1332"/>
      <c r="T28" s="1332"/>
      <c r="U28" s="1333"/>
      <c r="V28" s="1349" t="str">
        <f>IF(OR(V27=0,V27="-"),"-",1-V27/AA23)</f>
        <v>-</v>
      </c>
      <c r="W28" s="1350"/>
      <c r="X28" s="1350"/>
      <c r="Y28" s="1350"/>
      <c r="Z28" s="1351"/>
      <c r="AA28" s="17"/>
      <c r="AB28" s="17"/>
      <c r="AC28" s="17"/>
      <c r="AD28" s="17"/>
      <c r="AE28" t="s">
        <v>2001</v>
      </c>
      <c r="AG28">
        <f>IF($V$28="-",0,IF($V$28&gt;$AG$31,2,IF($V$28&gt;$AG$30,1,IF($V$28&lt;0,3,0))))</f>
        <v>0</v>
      </c>
      <c r="AH28">
        <f ca="1">IFERROR(OFFSET(AH29:AH32,AG28,0,1,1),"")</f>
        <v>0</v>
      </c>
    </row>
    <row r="29" spans="1:41">
      <c r="A29" s="1"/>
      <c r="B29" s="1"/>
      <c r="C29" s="1"/>
      <c r="D29" s="1"/>
      <c r="E29" s="1"/>
      <c r="F29" s="1"/>
      <c r="G29" s="1"/>
      <c r="H29" s="1"/>
      <c r="I29" s="1"/>
      <c r="J29" s="45"/>
      <c r="K29" s="2"/>
      <c r="L29" s="1"/>
      <c r="M29" s="1"/>
      <c r="N29" s="17"/>
      <c r="O29" s="17"/>
      <c r="P29" s="17"/>
      <c r="Q29" s="17"/>
      <c r="R29" s="17"/>
      <c r="S29" s="17"/>
      <c r="T29" s="17"/>
      <c r="U29" s="17"/>
      <c r="V29" s="17"/>
      <c r="W29" s="17"/>
      <c r="X29" s="17"/>
      <c r="Y29" s="17"/>
      <c r="Z29" s="17"/>
      <c r="AA29" s="17"/>
      <c r="AB29" s="17"/>
      <c r="AC29" s="17"/>
      <c r="AD29" s="17"/>
    </row>
    <row r="30" spans="1:41">
      <c r="A30" s="1" t="s">
        <v>1439</v>
      </c>
      <c r="B30" s="1"/>
      <c r="C30" s="1"/>
      <c r="D30" s="1"/>
      <c r="E30" s="1"/>
      <c r="F30" s="1"/>
      <c r="G30" s="1"/>
      <c r="H30" s="1"/>
      <c r="I30" s="46"/>
      <c r="J30" s="1"/>
      <c r="K30" s="2"/>
      <c r="L30" s="1"/>
      <c r="M30" s="1"/>
      <c r="N30" s="17"/>
      <c r="O30" s="17"/>
      <c r="P30" s="17"/>
      <c r="Q30" s="17"/>
      <c r="R30" s="17"/>
      <c r="S30" s="17"/>
      <c r="T30" s="17"/>
      <c r="U30" s="17"/>
      <c r="V30" s="17"/>
      <c r="W30" s="17"/>
      <c r="X30" s="17"/>
      <c r="Y30" s="17"/>
      <c r="Z30" s="17"/>
      <c r="AA30" s="17"/>
      <c r="AB30" s="17"/>
      <c r="AC30" s="17"/>
      <c r="AD30" s="17"/>
      <c r="AG30" s="593">
        <v>0.15</v>
      </c>
      <c r="AH30" t="s">
        <v>2014</v>
      </c>
    </row>
    <row r="31" spans="1:41" ht="27">
      <c r="A31" s="1337" t="s">
        <v>258</v>
      </c>
      <c r="B31" s="1337"/>
      <c r="C31" s="1337"/>
      <c r="D31" s="1337"/>
      <c r="E31" s="91" t="s">
        <v>2</v>
      </c>
      <c r="F31" s="92" t="s">
        <v>1579</v>
      </c>
      <c r="G31" s="92" t="s">
        <v>135</v>
      </c>
      <c r="H31" s="1"/>
      <c r="I31" s="2"/>
      <c r="J31" s="1"/>
      <c r="K31" s="1"/>
      <c r="L31" s="17"/>
      <c r="M31" s="17"/>
      <c r="N31" s="17"/>
      <c r="O31" s="17"/>
      <c r="P31" s="17"/>
      <c r="Q31" s="17"/>
      <c r="R31" s="17"/>
      <c r="S31" s="17"/>
      <c r="T31" s="17"/>
      <c r="U31" s="17"/>
      <c r="V31" s="17"/>
      <c r="W31" s="17"/>
      <c r="X31" s="17"/>
      <c r="Y31" s="17"/>
      <c r="Z31" s="17"/>
      <c r="AA31" s="17"/>
      <c r="AB31" s="17"/>
      <c r="AC31" s="17"/>
      <c r="AD31" s="17"/>
      <c r="AG31" s="593">
        <v>1</v>
      </c>
      <c r="AH31" t="s">
        <v>2002</v>
      </c>
    </row>
    <row r="32" spans="1:41" ht="16.5">
      <c r="A32" s="1320" t="s">
        <v>100</v>
      </c>
      <c r="B32" s="1320"/>
      <c r="C32" s="1320"/>
      <c r="D32" s="1320"/>
      <c r="E32" s="3" t="s">
        <v>249</v>
      </c>
      <c r="F32" s="806">
        <f>AC23/1000</f>
        <v>0</v>
      </c>
      <c r="G32" s="851" t="str">
        <f>IF(AA23=0,"-",F32*G$28)</f>
        <v>-</v>
      </c>
      <c r="H32" s="5"/>
      <c r="I32" s="2"/>
      <c r="J32" s="1"/>
      <c r="K32" s="1"/>
      <c r="L32" s="17"/>
      <c r="M32" s="17"/>
      <c r="N32" s="17"/>
      <c r="O32" s="17"/>
      <c r="P32" s="17"/>
      <c r="Q32" s="17"/>
      <c r="R32" s="17"/>
      <c r="S32" s="17"/>
      <c r="T32" s="17"/>
      <c r="U32" s="17"/>
      <c r="V32" s="17"/>
      <c r="W32" s="17"/>
      <c r="X32" s="17"/>
      <c r="Y32" s="17"/>
      <c r="Z32" s="17"/>
      <c r="AA32" s="17"/>
      <c r="AB32" s="17"/>
      <c r="AC32" s="17"/>
      <c r="AD32" s="17"/>
      <c r="AG32" t="s">
        <v>2347</v>
      </c>
      <c r="AH32" t="s">
        <v>2348</v>
      </c>
    </row>
    <row r="33" spans="1:35" ht="16.5">
      <c r="A33" s="1320" t="s">
        <v>250</v>
      </c>
      <c r="B33" s="1320"/>
      <c r="C33" s="1320"/>
      <c r="D33" s="1320"/>
      <c r="E33" s="3" t="s">
        <v>252</v>
      </c>
      <c r="F33" s="806" t="s">
        <v>82</v>
      </c>
      <c r="G33" s="851" t="str">
        <f>IF(OR(V27=0,V27="-"),"-",(AC23*G28)/(V27*G28))</f>
        <v>-</v>
      </c>
      <c r="H33" s="1"/>
      <c r="I33" s="2"/>
      <c r="J33" s="1"/>
      <c r="K33" s="1"/>
      <c r="L33" s="17"/>
      <c r="M33" s="17"/>
      <c r="N33" s="17"/>
      <c r="O33" s="17"/>
      <c r="P33" s="17"/>
      <c r="Q33" s="17"/>
      <c r="R33" s="17"/>
      <c r="S33" s="17"/>
      <c r="T33" s="17"/>
      <c r="U33" s="17"/>
      <c r="V33" s="17"/>
      <c r="W33" s="17"/>
      <c r="X33" s="17"/>
      <c r="Y33" s="17"/>
      <c r="Z33" s="17"/>
      <c r="AA33" s="17"/>
      <c r="AB33" s="17"/>
      <c r="AC33" s="17"/>
      <c r="AD33" s="17"/>
    </row>
    <row r="34" spans="1:35" ht="16.5">
      <c r="A34" s="1320" t="s">
        <v>251</v>
      </c>
      <c r="B34" s="1320"/>
      <c r="C34" s="1320"/>
      <c r="D34" s="1320"/>
      <c r="E34" s="3" t="s">
        <v>252</v>
      </c>
      <c r="F34" s="806" t="s">
        <v>82</v>
      </c>
      <c r="G34" s="851" t="str">
        <f>IF((AG36-AH36)=0,"-",IF(AG37=0,"0.000",(AI37*G28)/((AG37-AH37)*G28)))</f>
        <v>-</v>
      </c>
      <c r="H34" s="1"/>
      <c r="I34" s="2"/>
      <c r="J34" s="1"/>
      <c r="K34" s="1"/>
      <c r="L34" s="17"/>
      <c r="M34" s="17"/>
      <c r="N34" s="17"/>
      <c r="O34" s="17"/>
      <c r="P34" s="17"/>
      <c r="Q34" s="17"/>
      <c r="R34" s="17"/>
      <c r="S34" s="17"/>
      <c r="T34" s="17"/>
      <c r="U34" s="17"/>
      <c r="V34" s="17"/>
      <c r="W34" s="17"/>
      <c r="X34" s="17"/>
      <c r="Y34" s="17"/>
      <c r="Z34" s="17"/>
      <c r="AA34" s="17"/>
      <c r="AB34" s="17"/>
      <c r="AC34" s="17"/>
      <c r="AD34" s="17"/>
    </row>
    <row r="35" spans="1:35" ht="16.5">
      <c r="A35" s="1364" t="s">
        <v>375</v>
      </c>
      <c r="B35" s="1365"/>
      <c r="C35" s="1365"/>
      <c r="D35" s="1366"/>
      <c r="E35" s="3" t="s">
        <v>252</v>
      </c>
      <c r="F35" s="806" t="s">
        <v>82</v>
      </c>
      <c r="G35" s="851" t="str">
        <f>IF(シート⑮!D29&lt;0,0,シート⑮!D29)</f>
        <v>-</v>
      </c>
      <c r="H35" s="1"/>
      <c r="I35" s="2"/>
      <c r="J35" s="1"/>
      <c r="K35" s="1"/>
      <c r="L35" s="17"/>
      <c r="M35" s="17"/>
      <c r="N35" s="17"/>
      <c r="O35" s="17"/>
      <c r="P35" s="17"/>
      <c r="Q35" s="17"/>
      <c r="R35" s="17"/>
      <c r="S35" s="17"/>
      <c r="T35" s="17"/>
      <c r="U35" s="17"/>
      <c r="V35" s="17"/>
      <c r="W35" s="17"/>
      <c r="X35" s="17"/>
      <c r="Y35" s="17"/>
      <c r="Z35" s="17"/>
      <c r="AA35" s="17"/>
      <c r="AB35" s="17"/>
      <c r="AC35" s="17"/>
      <c r="AD35" s="17"/>
      <c r="AE35" s="17" t="s">
        <v>58</v>
      </c>
      <c r="AF35" s="17"/>
      <c r="AG35" s="17" t="s">
        <v>103</v>
      </c>
      <c r="AH35" s="17" t="s">
        <v>409</v>
      </c>
      <c r="AI35" s="17" t="s">
        <v>410</v>
      </c>
    </row>
    <row r="36" spans="1:35">
      <c r="A36" s="1320" t="s">
        <v>101</v>
      </c>
      <c r="B36" s="1320"/>
      <c r="C36" s="1320"/>
      <c r="D36" s="1320"/>
      <c r="E36" s="3" t="s">
        <v>78</v>
      </c>
      <c r="F36" s="807" t="s">
        <v>82</v>
      </c>
      <c r="G36" s="110" t="str">
        <f>IF(E23=0,"-",(E23-SUMIF(シート②!D35:BA35,"3",シート②!D70:BA70))/E23)</f>
        <v>-</v>
      </c>
      <c r="H36" s="1"/>
      <c r="I36" s="2"/>
      <c r="J36" s="1"/>
      <c r="K36" s="1"/>
      <c r="L36" s="17"/>
      <c r="M36" s="17"/>
      <c r="N36" s="17"/>
      <c r="O36" s="17"/>
      <c r="P36" s="17"/>
      <c r="Q36" s="17"/>
      <c r="R36" s="17"/>
      <c r="S36" s="17"/>
      <c r="T36" s="17"/>
      <c r="U36" s="17"/>
      <c r="V36" s="17"/>
      <c r="W36" s="17"/>
      <c r="X36" s="17"/>
      <c r="Y36" s="17"/>
      <c r="Z36" s="17"/>
      <c r="AA36" s="17"/>
      <c r="AB36" s="17"/>
      <c r="AC36" s="17"/>
      <c r="AD36" s="17"/>
      <c r="AE36" s="17"/>
      <c r="AF36" s="17" t="s">
        <v>408</v>
      </c>
      <c r="AG36" s="43">
        <f>E18</f>
        <v>0</v>
      </c>
      <c r="AH36" s="43">
        <f>SUM(I18)</f>
        <v>0</v>
      </c>
      <c r="AI36" s="44">
        <f>AC18</f>
        <v>0</v>
      </c>
    </row>
    <row r="37" spans="1:35">
      <c r="A37" s="1320" t="s">
        <v>198</v>
      </c>
      <c r="B37" s="1320"/>
      <c r="C37" s="1363"/>
      <c r="D37" s="1363"/>
      <c r="E37" s="4" t="s">
        <v>97</v>
      </c>
      <c r="F37" s="808" t="str">
        <f>IF(OR(V27="-",V27=0),"-",SUM(AA10,AA15,AA16,AA19,AA20)*V27/AA23)</f>
        <v>-</v>
      </c>
      <c r="G37" s="852" t="str">
        <f>IF(G$28="-","-",F37*G$28)</f>
        <v>-</v>
      </c>
      <c r="H37" s="1"/>
      <c r="I37" s="2"/>
      <c r="J37" s="1"/>
      <c r="K37" s="1"/>
      <c r="L37" s="17"/>
      <c r="M37" s="17"/>
      <c r="N37" s="17"/>
      <c r="O37" s="17"/>
      <c r="P37" s="17"/>
      <c r="Q37" s="17"/>
      <c r="R37" s="17"/>
      <c r="S37" s="17"/>
      <c r="T37" s="17"/>
      <c r="U37" s="17"/>
      <c r="V37" s="17"/>
      <c r="W37" s="17"/>
      <c r="X37" s="17"/>
      <c r="Y37" s="17"/>
      <c r="Z37" s="17"/>
      <c r="AA37" s="17"/>
      <c r="AB37" s="17"/>
      <c r="AC37" s="17"/>
      <c r="AD37" s="17"/>
      <c r="AE37" s="17"/>
      <c r="AF37" s="17" t="s">
        <v>411</v>
      </c>
      <c r="AG37" s="43">
        <f>SUM(AG36)</f>
        <v>0</v>
      </c>
      <c r="AH37" s="43">
        <f>SUM(AH36)</f>
        <v>0</v>
      </c>
      <c r="AI37" s="43">
        <f>SUM(AI36)</f>
        <v>0</v>
      </c>
    </row>
    <row r="38" spans="1:35">
      <c r="A38" s="1361" t="s">
        <v>199</v>
      </c>
      <c r="B38" s="1361"/>
      <c r="C38" s="1362"/>
      <c r="D38" s="1362"/>
      <c r="E38" s="4" t="s">
        <v>78</v>
      </c>
      <c r="F38" s="809" t="s">
        <v>82</v>
      </c>
      <c r="G38" s="110" t="str">
        <f>IF(G27=0,"-",IF(G37/G27&gt;1,1,G37/G27))</f>
        <v>-</v>
      </c>
      <c r="H38" s="1"/>
      <c r="I38" s="2"/>
      <c r="J38" s="1"/>
      <c r="K38" s="1"/>
      <c r="L38" s="17"/>
      <c r="M38" s="17"/>
      <c r="N38" s="17"/>
      <c r="O38" s="17"/>
      <c r="P38" s="17"/>
      <c r="Q38" s="17"/>
      <c r="R38" s="17"/>
      <c r="S38" s="17"/>
      <c r="T38" s="17"/>
      <c r="U38" s="17"/>
      <c r="V38" s="17"/>
      <c r="W38" s="17"/>
      <c r="X38" s="17"/>
      <c r="Y38" s="17"/>
      <c r="Z38" s="17"/>
      <c r="AA38" s="17"/>
      <c r="AB38" s="17"/>
      <c r="AC38" s="17"/>
      <c r="AD38" s="17"/>
      <c r="AE38" s="17"/>
      <c r="AF38" s="17"/>
      <c r="AG38" s="17"/>
      <c r="AH38" s="17"/>
      <c r="AI38" s="17"/>
    </row>
    <row r="39" spans="1:35">
      <c r="A39" s="1320" t="s">
        <v>196</v>
      </c>
      <c r="B39" s="1320"/>
      <c r="C39" s="1363"/>
      <c r="D39" s="1363"/>
      <c r="E39" s="4" t="s">
        <v>97</v>
      </c>
      <c r="F39" s="808" t="str">
        <f xml:space="preserve"> IF(OR(V27="-",V27=0),"-",SUM(AA10,AA15,AA19)*V27/AA23)</f>
        <v>-</v>
      </c>
      <c r="G39" s="852" t="str">
        <f>IF(G$28="-","-",F39*G$28)</f>
        <v>-</v>
      </c>
      <c r="H39" s="1"/>
      <c r="I39" s="2"/>
      <c r="J39" s="1"/>
      <c r="K39" s="1"/>
      <c r="L39" s="17"/>
      <c r="M39" s="17"/>
      <c r="N39" s="17"/>
      <c r="O39" s="17"/>
      <c r="P39" s="17"/>
      <c r="Q39" s="17"/>
      <c r="R39" s="17"/>
      <c r="S39" s="17"/>
      <c r="T39" s="17"/>
      <c r="U39" s="17"/>
      <c r="V39" s="17"/>
      <c r="W39" s="17"/>
      <c r="X39" s="17"/>
      <c r="Y39" s="17"/>
      <c r="Z39" s="17"/>
      <c r="AA39" s="17"/>
      <c r="AB39" s="17"/>
      <c r="AC39" s="17"/>
      <c r="AD39" s="17"/>
      <c r="AE39" s="17"/>
      <c r="AF39" s="17"/>
      <c r="AG39" s="17"/>
      <c r="AH39" s="17"/>
      <c r="AI39" s="17"/>
    </row>
    <row r="40" spans="1:35">
      <c r="A40" s="1361" t="s">
        <v>197</v>
      </c>
      <c r="B40" s="1361"/>
      <c r="C40" s="1362"/>
      <c r="D40" s="1362"/>
      <c r="E40" s="4" t="s">
        <v>78</v>
      </c>
      <c r="F40" s="809" t="s">
        <v>82</v>
      </c>
      <c r="G40" s="110" t="str">
        <f>IF(G27=0,"-",IF(G39/G27&gt;1,1,G39/G27))</f>
        <v>-</v>
      </c>
      <c r="H40" s="1"/>
      <c r="I40" s="2"/>
      <c r="J40" s="1"/>
      <c r="K40" s="1"/>
      <c r="L40" s="17"/>
      <c r="M40" s="17"/>
      <c r="N40" s="17"/>
      <c r="O40" s="17"/>
      <c r="P40" s="17"/>
      <c r="Q40" s="17"/>
      <c r="R40" s="17"/>
      <c r="S40" s="17"/>
      <c r="T40" s="17"/>
      <c r="U40" s="17"/>
      <c r="V40" s="17"/>
      <c r="W40" s="17"/>
      <c r="X40" s="17"/>
      <c r="Y40" s="17"/>
      <c r="Z40" s="17"/>
      <c r="AA40" s="17"/>
      <c r="AB40" s="17"/>
      <c r="AC40" s="17"/>
      <c r="AD40" s="17"/>
      <c r="AE40" s="17" t="s">
        <v>412</v>
      </c>
      <c r="AF40" s="17"/>
      <c r="AG40" s="44"/>
      <c r="AH40" s="100"/>
      <c r="AI40" s="17"/>
    </row>
    <row r="41" spans="1:35">
      <c r="A41" s="1320" t="s">
        <v>187</v>
      </c>
      <c r="B41" s="1320"/>
      <c r="C41" s="1363"/>
      <c r="D41" s="1363"/>
      <c r="E41" s="4" t="s">
        <v>97</v>
      </c>
      <c r="F41" s="808" t="str">
        <f>IF(OR(V27="-",V27=0),"-",SUM(AA21)*V27/AA23)</f>
        <v>-</v>
      </c>
      <c r="G41" s="852" t="str">
        <f>IF(G$28="-","-",F41*G$28)</f>
        <v>-</v>
      </c>
      <c r="H41" s="1"/>
      <c r="I41" s="2"/>
      <c r="J41" s="1"/>
      <c r="K41" s="1"/>
      <c r="L41" s="17"/>
      <c r="M41" s="17"/>
      <c r="N41" s="17"/>
      <c r="O41" s="17"/>
      <c r="P41" s="17"/>
      <c r="Q41" s="17"/>
      <c r="R41" s="17"/>
      <c r="S41" s="17"/>
      <c r="T41" s="17"/>
      <c r="U41" s="17"/>
      <c r="V41" s="17"/>
      <c r="W41" s="17"/>
      <c r="X41" s="17"/>
      <c r="Y41" s="17"/>
      <c r="Z41" s="17"/>
      <c r="AA41" s="17"/>
      <c r="AB41" s="17"/>
      <c r="AC41" s="17"/>
      <c r="AD41" s="17"/>
      <c r="AE41" s="17"/>
      <c r="AF41" s="17" t="s">
        <v>413</v>
      </c>
      <c r="AG41" s="44">
        <f>SUM(シート③!D43:EW44)</f>
        <v>0</v>
      </c>
      <c r="AH41" s="44">
        <f>SUM(シート③!D46:EW47)</f>
        <v>0</v>
      </c>
      <c r="AI41" s="17"/>
    </row>
    <row r="42" spans="1:35">
      <c r="A42" s="1361" t="s">
        <v>188</v>
      </c>
      <c r="B42" s="1361"/>
      <c r="C42" s="1362"/>
      <c r="D42" s="1362"/>
      <c r="E42" s="4" t="s">
        <v>78</v>
      </c>
      <c r="F42" s="809" t="s">
        <v>82</v>
      </c>
      <c r="G42" s="110" t="str">
        <f>IF(G27=0,"-",IF(G41/G27&gt;1,1,G41/G27))</f>
        <v>-</v>
      </c>
      <c r="H42" s="1"/>
      <c r="I42" s="2"/>
      <c r="J42" s="1"/>
      <c r="K42" s="1"/>
      <c r="L42" s="17"/>
      <c r="M42" s="17"/>
      <c r="N42" s="17"/>
      <c r="O42" s="17"/>
      <c r="P42" s="17"/>
      <c r="Q42" s="17"/>
      <c r="R42" s="17"/>
      <c r="S42" s="17"/>
      <c r="T42" s="17"/>
      <c r="U42" s="17"/>
      <c r="V42" s="17"/>
      <c r="W42" s="17"/>
      <c r="X42" s="17"/>
      <c r="Y42" s="17"/>
      <c r="Z42" s="17"/>
      <c r="AA42" s="17"/>
      <c r="AB42" s="17"/>
      <c r="AC42" s="17"/>
      <c r="AD42" s="17"/>
      <c r="AE42" s="17"/>
      <c r="AF42" s="17" t="s">
        <v>408</v>
      </c>
      <c r="AG42" s="44">
        <f>SUM(シート④!E197:BV198)</f>
        <v>0</v>
      </c>
      <c r="AH42" s="44">
        <f>SUM(シート④!E201:BV202)</f>
        <v>0</v>
      </c>
      <c r="AI42" s="17"/>
    </row>
    <row r="43" spans="1:35" hidden="1" outlineLevel="1">
      <c r="A43" s="1320" t="s">
        <v>1560</v>
      </c>
      <c r="B43" s="1320"/>
      <c r="C43" s="1320"/>
      <c r="D43" s="1320"/>
      <c r="E43" s="3" t="s">
        <v>97</v>
      </c>
      <c r="F43" s="109">
        <f>IF(SUM(AG41:AG42)=0,0,IF(SUM(AG41:AG42)-SUM(AH41:AH42)&lt;0,0,SUM(AG41:AG42)-SUM(AH41:AH42)))</f>
        <v>0</v>
      </c>
      <c r="G43" s="74" t="str">
        <f>IF(G$28="-","-",F43*G$28)</f>
        <v>-</v>
      </c>
      <c r="H43" s="1"/>
      <c r="I43" s="2"/>
      <c r="J43" s="1"/>
      <c r="K43" s="1"/>
      <c r="L43" s="17"/>
      <c r="M43" s="17"/>
      <c r="N43" s="17"/>
      <c r="O43" s="17"/>
      <c r="P43" s="17"/>
      <c r="Q43" s="17"/>
      <c r="R43" s="17"/>
      <c r="S43" s="17"/>
      <c r="T43" s="17"/>
      <c r="U43" s="17"/>
      <c r="V43" s="17"/>
      <c r="W43" s="17"/>
      <c r="X43" s="17"/>
      <c r="Y43" s="17"/>
      <c r="Z43" s="17"/>
      <c r="AA43" s="17"/>
      <c r="AB43" s="17"/>
      <c r="AC43" s="17"/>
      <c r="AD43" s="17"/>
    </row>
    <row r="44" spans="1:35" hidden="1" outlineLevel="1">
      <c r="A44" s="1361" t="s">
        <v>1561</v>
      </c>
      <c r="B44" s="1361"/>
      <c r="C44" s="1362"/>
      <c r="D44" s="1362"/>
      <c r="E44" s="4" t="s">
        <v>78</v>
      </c>
      <c r="F44" s="110" t="s">
        <v>82</v>
      </c>
      <c r="G44" s="110" t="str">
        <f>IF(G27=0,"-",IF(G43/G27&gt;1,1,G43/G27))</f>
        <v>-</v>
      </c>
      <c r="H44" s="1"/>
      <c r="I44" s="2"/>
      <c r="J44" s="1"/>
      <c r="K44" s="1"/>
      <c r="L44" s="17"/>
      <c r="M44" s="17"/>
      <c r="N44" s="17"/>
      <c r="O44" s="17"/>
      <c r="P44" s="17"/>
      <c r="Q44" s="17"/>
      <c r="R44" s="17"/>
      <c r="S44" s="17"/>
      <c r="T44" s="17"/>
      <c r="U44" s="17"/>
      <c r="V44" s="17"/>
      <c r="W44" s="17"/>
      <c r="X44" s="17"/>
      <c r="Y44" s="17"/>
      <c r="Z44" s="17"/>
      <c r="AA44" s="17"/>
      <c r="AB44" s="17"/>
      <c r="AC44" s="17"/>
      <c r="AD44" s="17"/>
    </row>
    <row r="45" spans="1:35" collapsed="1">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row>
  </sheetData>
  <sheetProtection algorithmName="SHA-512" hashValue="3bo//0akrSyCEMAH9o46PyrbvG33/PzrsBXRL3R08OsQobQsiYKcgi4C3J52dHb+mfD8ddk4v38gxweHv7ef2A==" saltValue="rUO9P6AXqsg/bpv6Ofb0YA==" spinCount="100000" sheet="1" formatCells="0"/>
  <mergeCells count="53">
    <mergeCell ref="A44:D44"/>
    <mergeCell ref="A33:D33"/>
    <mergeCell ref="A34:D34"/>
    <mergeCell ref="A40:D40"/>
    <mergeCell ref="A41:D41"/>
    <mergeCell ref="A42:D42"/>
    <mergeCell ref="A43:D43"/>
    <mergeCell ref="A35:D35"/>
    <mergeCell ref="A36:D36"/>
    <mergeCell ref="A37:D37"/>
    <mergeCell ref="A38:D38"/>
    <mergeCell ref="A39:D39"/>
    <mergeCell ref="V28:Z28"/>
    <mergeCell ref="H27:U27"/>
    <mergeCell ref="V27:Z27"/>
    <mergeCell ref="C12:D12"/>
    <mergeCell ref="C13:D13"/>
    <mergeCell ref="A27:D27"/>
    <mergeCell ref="A28:D28"/>
    <mergeCell ref="A31:D31"/>
    <mergeCell ref="G4:H4"/>
    <mergeCell ref="A4:D5"/>
    <mergeCell ref="E4:F4"/>
    <mergeCell ref="A6:A13"/>
    <mergeCell ref="B12:B13"/>
    <mergeCell ref="AC4:AD4"/>
    <mergeCell ref="A32:D32"/>
    <mergeCell ref="A14:A17"/>
    <mergeCell ref="B14:C14"/>
    <mergeCell ref="B15:C15"/>
    <mergeCell ref="B16:C16"/>
    <mergeCell ref="B17:C17"/>
    <mergeCell ref="A18:A22"/>
    <mergeCell ref="B18:C18"/>
    <mergeCell ref="B19:C19"/>
    <mergeCell ref="B20:C20"/>
    <mergeCell ref="B21:C21"/>
    <mergeCell ref="B22:C22"/>
    <mergeCell ref="B6:B11"/>
    <mergeCell ref="H28:U28"/>
    <mergeCell ref="A23:D23"/>
    <mergeCell ref="AA25:AB25"/>
    <mergeCell ref="AA24:AB24"/>
    <mergeCell ref="U4:V4"/>
    <mergeCell ref="W4:X4"/>
    <mergeCell ref="I4:J4"/>
    <mergeCell ref="K4:L4"/>
    <mergeCell ref="M4:N4"/>
    <mergeCell ref="O4:P4"/>
    <mergeCell ref="Q4:R4"/>
    <mergeCell ref="AA4:AB4"/>
    <mergeCell ref="Y4:Z4"/>
    <mergeCell ref="S4:T4"/>
  </mergeCells>
  <phoneticPr fontId="15"/>
  <conditionalFormatting sqref="V28:Z28">
    <cfRule type="expression" dxfId="39" priority="1">
      <formula>NOT($AG$28=0)</formula>
    </cfRule>
  </conditionalFormatting>
  <pageMargins left="0.39370078740157483" right="0.39370078740157483" top="0.39370078740157483" bottom="0.39370078740157483" header="0.39370078740157483" footer="0.39370078740157483"/>
  <pageSetup paperSize="9" scale="41" orientation="landscape" r:id="rId1"/>
  <headerFooter alignWithMargins="0"/>
  <colBreaks count="1" manualBreakCount="1">
    <brk id="13" max="42"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rgb="FF006600"/>
    <pageSetUpPr fitToPage="1"/>
  </sheetPr>
  <dimension ref="A1:AB83"/>
  <sheetViews>
    <sheetView workbookViewId="0"/>
  </sheetViews>
  <sheetFormatPr defaultRowHeight="13.5" outlineLevelRow="1"/>
  <cols>
    <col min="1" max="1" width="23.625" customWidth="1"/>
    <col min="2" max="2" width="16.125" customWidth="1"/>
    <col min="3" max="8" width="11.625" customWidth="1"/>
    <col min="9" max="9" width="9.75" customWidth="1"/>
    <col min="10" max="10" width="9" customWidth="1"/>
    <col min="12" max="12" width="9.25" bestFit="1" customWidth="1"/>
    <col min="15" max="25" width="9" hidden="1" customWidth="1"/>
    <col min="26" max="26" width="0" hidden="1" customWidth="1"/>
    <col min="27" max="28" width="9" hidden="1" customWidth="1"/>
  </cols>
  <sheetData>
    <row r="1" spans="1:14" s="17" customFormat="1">
      <c r="A1" s="17" t="s">
        <v>1538</v>
      </c>
    </row>
    <row r="2" spans="1:14">
      <c r="A2" s="17" t="s">
        <v>1507</v>
      </c>
      <c r="B2" s="17"/>
      <c r="C2" s="17"/>
      <c r="D2" s="17"/>
      <c r="E2" s="17"/>
      <c r="F2" s="17"/>
      <c r="G2" s="17"/>
      <c r="H2" s="17"/>
      <c r="I2" s="17"/>
      <c r="J2" s="17"/>
      <c r="K2" s="17"/>
      <c r="L2" s="17"/>
      <c r="M2" s="17"/>
      <c r="N2" s="17"/>
    </row>
    <row r="3" spans="1:14" ht="32.25" customHeight="1">
      <c r="A3" s="1338" t="s">
        <v>7</v>
      </c>
      <c r="B3" s="330" t="s">
        <v>1569</v>
      </c>
      <c r="C3" s="1317" t="s">
        <v>1570</v>
      </c>
      <c r="D3" s="1319"/>
      <c r="E3" s="1368"/>
      <c r="F3" s="1368"/>
      <c r="G3" s="1367"/>
      <c r="H3" s="1367"/>
      <c r="I3" s="17"/>
      <c r="J3" s="17"/>
      <c r="K3" s="17"/>
      <c r="L3" s="17"/>
      <c r="M3" s="17"/>
      <c r="N3" s="17"/>
    </row>
    <row r="4" spans="1:14">
      <c r="A4" s="1341"/>
      <c r="B4" s="93"/>
      <c r="C4" s="93"/>
      <c r="D4" s="94" t="s">
        <v>60</v>
      </c>
      <c r="E4" s="233"/>
      <c r="F4" s="233"/>
      <c r="G4" s="233"/>
      <c r="H4" s="233"/>
      <c r="I4" s="17"/>
      <c r="J4" s="17"/>
      <c r="K4" s="17"/>
      <c r="L4" s="17"/>
      <c r="M4" s="17"/>
      <c r="N4" s="17"/>
    </row>
    <row r="5" spans="1:14" ht="13.5" customHeight="1">
      <c r="A5" s="228" t="str">
        <f>IFERROR(T37,"")</f>
        <v/>
      </c>
      <c r="B5" s="72" t="str">
        <f>IFERROR(U37,"")</f>
        <v/>
      </c>
      <c r="C5" s="72" t="str">
        <f>IF(B5="","",B5*$C$27)</f>
        <v/>
      </c>
      <c r="D5" s="229" t="str">
        <f>IFERROR(V37,"")</f>
        <v/>
      </c>
      <c r="E5" s="234"/>
      <c r="F5" s="235"/>
      <c r="G5" s="234"/>
      <c r="H5" s="235"/>
      <c r="I5" s="17"/>
      <c r="J5" s="17"/>
      <c r="K5" s="17"/>
      <c r="L5" s="17"/>
      <c r="M5" s="17"/>
      <c r="N5" s="17"/>
    </row>
    <row r="6" spans="1:14">
      <c r="A6" s="228" t="str">
        <f t="shared" ref="A6:A24" si="0">IFERROR(T38,"")</f>
        <v/>
      </c>
      <c r="B6" s="72" t="str">
        <f t="shared" ref="B6:B24" si="1">IFERROR(U38,"")</f>
        <v/>
      </c>
      <c r="C6" s="72" t="str">
        <f t="shared" ref="C6:C24" si="2">IF(B6="","",B6*$C$27)</f>
        <v/>
      </c>
      <c r="D6" s="229" t="str">
        <f t="shared" ref="D6:D24" si="3">IFERROR(V38,"")</f>
        <v/>
      </c>
      <c r="E6" s="234"/>
      <c r="F6" s="235"/>
      <c r="G6" s="234"/>
      <c r="H6" s="235"/>
      <c r="I6" s="17"/>
      <c r="J6" s="17"/>
      <c r="K6" s="17"/>
      <c r="L6" s="17"/>
      <c r="M6" s="17"/>
      <c r="N6" s="17"/>
    </row>
    <row r="7" spans="1:14">
      <c r="A7" s="228" t="str">
        <f t="shared" si="0"/>
        <v/>
      </c>
      <c r="B7" s="72" t="str">
        <f t="shared" si="1"/>
        <v/>
      </c>
      <c r="C7" s="72" t="str">
        <f t="shared" si="2"/>
        <v/>
      </c>
      <c r="D7" s="229" t="str">
        <f t="shared" si="3"/>
        <v/>
      </c>
      <c r="E7" s="234"/>
      <c r="F7" s="235"/>
      <c r="G7" s="234"/>
      <c r="H7" s="235"/>
      <c r="I7" s="17"/>
      <c r="J7" s="17"/>
      <c r="K7" s="17"/>
      <c r="L7" s="17"/>
      <c r="M7" s="17"/>
      <c r="N7" s="17"/>
    </row>
    <row r="8" spans="1:14">
      <c r="A8" s="228" t="str">
        <f t="shared" si="0"/>
        <v/>
      </c>
      <c r="B8" s="72" t="str">
        <f t="shared" si="1"/>
        <v/>
      </c>
      <c r="C8" s="72" t="str">
        <f t="shared" si="2"/>
        <v/>
      </c>
      <c r="D8" s="229" t="str">
        <f t="shared" si="3"/>
        <v/>
      </c>
      <c r="E8" s="234"/>
      <c r="F8" s="235"/>
      <c r="G8" s="234"/>
      <c r="H8" s="235"/>
      <c r="I8" s="17"/>
      <c r="J8" s="17"/>
      <c r="K8" s="17"/>
      <c r="L8" s="17"/>
      <c r="M8" s="17"/>
      <c r="N8" s="17"/>
    </row>
    <row r="9" spans="1:14">
      <c r="A9" s="228" t="str">
        <f t="shared" si="0"/>
        <v/>
      </c>
      <c r="B9" s="72" t="str">
        <f t="shared" si="1"/>
        <v/>
      </c>
      <c r="C9" s="72" t="str">
        <f t="shared" si="2"/>
        <v/>
      </c>
      <c r="D9" s="229" t="str">
        <f t="shared" si="3"/>
        <v/>
      </c>
      <c r="E9" s="236"/>
      <c r="F9" s="235"/>
      <c r="G9" s="234"/>
      <c r="H9" s="235"/>
      <c r="I9" s="17"/>
      <c r="J9" s="17"/>
      <c r="K9" s="17"/>
      <c r="L9" s="17"/>
      <c r="M9" s="17"/>
      <c r="N9" s="17"/>
    </row>
    <row r="10" spans="1:14">
      <c r="A10" s="228" t="str">
        <f t="shared" si="0"/>
        <v/>
      </c>
      <c r="B10" s="72" t="str">
        <f t="shared" si="1"/>
        <v/>
      </c>
      <c r="C10" s="72" t="str">
        <f t="shared" si="2"/>
        <v/>
      </c>
      <c r="D10" s="229" t="str">
        <f t="shared" si="3"/>
        <v/>
      </c>
      <c r="E10" s="236"/>
      <c r="F10" s="235"/>
      <c r="G10" s="234"/>
      <c r="H10" s="235"/>
      <c r="I10" s="17"/>
      <c r="J10" s="17"/>
      <c r="K10" s="17"/>
      <c r="L10" s="17"/>
      <c r="M10" s="17"/>
      <c r="N10" s="17"/>
    </row>
    <row r="11" spans="1:14" ht="13.5" customHeight="1">
      <c r="A11" s="228" t="str">
        <f t="shared" si="0"/>
        <v/>
      </c>
      <c r="B11" s="72" t="str">
        <f t="shared" si="1"/>
        <v/>
      </c>
      <c r="C11" s="72" t="str">
        <f t="shared" si="2"/>
        <v/>
      </c>
      <c r="D11" s="229" t="str">
        <f t="shared" si="3"/>
        <v/>
      </c>
      <c r="E11" s="236"/>
      <c r="F11" s="235"/>
      <c r="G11" s="234"/>
      <c r="H11" s="235"/>
      <c r="I11" s="17"/>
      <c r="J11" s="17"/>
      <c r="K11" s="17"/>
      <c r="L11" s="17"/>
      <c r="M11" s="17"/>
      <c r="N11" s="17"/>
    </row>
    <row r="12" spans="1:14">
      <c r="A12" s="228" t="str">
        <f t="shared" si="0"/>
        <v/>
      </c>
      <c r="B12" s="72" t="str">
        <f t="shared" si="1"/>
        <v/>
      </c>
      <c r="C12" s="72" t="str">
        <f t="shared" si="2"/>
        <v/>
      </c>
      <c r="D12" s="229" t="str">
        <f t="shared" si="3"/>
        <v/>
      </c>
      <c r="E12" s="236"/>
      <c r="F12" s="235"/>
      <c r="G12" s="234"/>
      <c r="H12" s="235"/>
      <c r="I12" s="17"/>
      <c r="J12" s="17"/>
      <c r="K12" s="17"/>
      <c r="L12" s="17"/>
      <c r="M12" s="17"/>
      <c r="N12" s="17"/>
    </row>
    <row r="13" spans="1:14">
      <c r="A13" s="228" t="str">
        <f t="shared" si="0"/>
        <v/>
      </c>
      <c r="B13" s="72" t="str">
        <f t="shared" si="1"/>
        <v/>
      </c>
      <c r="C13" s="72" t="str">
        <f t="shared" si="2"/>
        <v/>
      </c>
      <c r="D13" s="229" t="str">
        <f t="shared" si="3"/>
        <v/>
      </c>
      <c r="E13" s="234"/>
      <c r="F13" s="235"/>
      <c r="G13" s="234"/>
      <c r="H13" s="235"/>
      <c r="I13" s="17"/>
      <c r="J13" s="17"/>
      <c r="K13" s="17"/>
      <c r="L13" s="17"/>
      <c r="M13" s="17"/>
      <c r="N13" s="17"/>
    </row>
    <row r="14" spans="1:14">
      <c r="A14" s="228" t="str">
        <f t="shared" si="0"/>
        <v/>
      </c>
      <c r="B14" s="72" t="str">
        <f t="shared" si="1"/>
        <v/>
      </c>
      <c r="C14" s="72" t="str">
        <f t="shared" si="2"/>
        <v/>
      </c>
      <c r="D14" s="229" t="str">
        <f t="shared" si="3"/>
        <v/>
      </c>
      <c r="E14" s="234"/>
      <c r="F14" s="235"/>
      <c r="G14" s="234"/>
      <c r="H14" s="235"/>
      <c r="I14" s="17"/>
      <c r="J14" s="17"/>
      <c r="K14" s="17"/>
      <c r="L14" s="17"/>
      <c r="M14" s="17"/>
      <c r="N14" s="17"/>
    </row>
    <row r="15" spans="1:14">
      <c r="A15" s="228" t="str">
        <f t="shared" si="0"/>
        <v/>
      </c>
      <c r="B15" s="72" t="str">
        <f t="shared" si="1"/>
        <v/>
      </c>
      <c r="C15" s="72" t="str">
        <f t="shared" si="2"/>
        <v/>
      </c>
      <c r="D15" s="229" t="str">
        <f t="shared" si="3"/>
        <v/>
      </c>
      <c r="E15" s="234"/>
      <c r="F15" s="235"/>
      <c r="G15" s="234"/>
      <c r="H15" s="235"/>
      <c r="I15" s="17"/>
      <c r="J15" s="17"/>
      <c r="K15" s="17"/>
      <c r="L15" s="17"/>
      <c r="M15" s="17"/>
      <c r="N15" s="17"/>
    </row>
    <row r="16" spans="1:14">
      <c r="A16" s="228" t="str">
        <f t="shared" si="0"/>
        <v/>
      </c>
      <c r="B16" s="72" t="str">
        <f t="shared" si="1"/>
        <v/>
      </c>
      <c r="C16" s="72" t="str">
        <f t="shared" si="2"/>
        <v/>
      </c>
      <c r="D16" s="229" t="str">
        <f t="shared" si="3"/>
        <v/>
      </c>
      <c r="E16" s="234"/>
      <c r="F16" s="235"/>
      <c r="G16" s="234"/>
      <c r="H16" s="235"/>
      <c r="I16" s="17"/>
      <c r="J16" s="17"/>
      <c r="K16" s="17"/>
      <c r="L16" s="17"/>
      <c r="M16" s="17"/>
      <c r="N16" s="17"/>
    </row>
    <row r="17" spans="1:17">
      <c r="A17" s="228" t="str">
        <f t="shared" si="0"/>
        <v/>
      </c>
      <c r="B17" s="72" t="str">
        <f t="shared" si="1"/>
        <v/>
      </c>
      <c r="C17" s="72" t="str">
        <f t="shared" si="2"/>
        <v/>
      </c>
      <c r="D17" s="229" t="str">
        <f t="shared" si="3"/>
        <v/>
      </c>
      <c r="E17" s="234"/>
      <c r="F17" s="235"/>
      <c r="G17" s="234"/>
      <c r="H17" s="235"/>
      <c r="I17" s="17"/>
      <c r="J17" s="17"/>
      <c r="K17" s="17"/>
      <c r="L17" s="17"/>
      <c r="M17" s="17"/>
      <c r="N17" s="17"/>
    </row>
    <row r="18" spans="1:17">
      <c r="A18" s="228" t="str">
        <f t="shared" si="0"/>
        <v/>
      </c>
      <c r="B18" s="72" t="str">
        <f t="shared" si="1"/>
        <v/>
      </c>
      <c r="C18" s="72" t="str">
        <f t="shared" si="2"/>
        <v/>
      </c>
      <c r="D18" s="229" t="str">
        <f t="shared" si="3"/>
        <v/>
      </c>
      <c r="E18" s="234"/>
      <c r="F18" s="235"/>
      <c r="G18" s="234"/>
      <c r="H18" s="235"/>
      <c r="I18" s="17"/>
      <c r="J18" s="17"/>
      <c r="K18" s="17"/>
      <c r="L18" s="17"/>
      <c r="M18" s="17"/>
      <c r="N18" s="17"/>
    </row>
    <row r="19" spans="1:17">
      <c r="A19" s="228" t="str">
        <f t="shared" si="0"/>
        <v/>
      </c>
      <c r="B19" s="72" t="str">
        <f t="shared" si="1"/>
        <v/>
      </c>
      <c r="C19" s="72" t="str">
        <f t="shared" si="2"/>
        <v/>
      </c>
      <c r="D19" s="229" t="str">
        <f t="shared" si="3"/>
        <v/>
      </c>
      <c r="E19" s="234"/>
      <c r="F19" s="235"/>
      <c r="G19" s="234"/>
      <c r="H19" s="235"/>
      <c r="I19" s="17"/>
      <c r="J19" s="17"/>
      <c r="K19" s="17"/>
      <c r="L19" s="17"/>
      <c r="M19" s="17"/>
      <c r="N19" s="17"/>
    </row>
    <row r="20" spans="1:17">
      <c r="A20" s="228" t="str">
        <f t="shared" si="0"/>
        <v/>
      </c>
      <c r="B20" s="72" t="str">
        <f t="shared" si="1"/>
        <v/>
      </c>
      <c r="C20" s="72" t="str">
        <f t="shared" si="2"/>
        <v/>
      </c>
      <c r="D20" s="229" t="str">
        <f t="shared" si="3"/>
        <v/>
      </c>
      <c r="E20" s="234"/>
      <c r="F20" s="235"/>
      <c r="G20" s="234"/>
      <c r="H20" s="235"/>
      <c r="I20" s="17"/>
      <c r="J20" s="17"/>
      <c r="K20" s="17"/>
      <c r="L20" s="17"/>
      <c r="M20" s="17"/>
      <c r="N20" s="17"/>
    </row>
    <row r="21" spans="1:17">
      <c r="A21" s="228" t="str">
        <f t="shared" si="0"/>
        <v/>
      </c>
      <c r="B21" s="72" t="str">
        <f t="shared" si="1"/>
        <v/>
      </c>
      <c r="C21" s="72" t="str">
        <f t="shared" si="2"/>
        <v/>
      </c>
      <c r="D21" s="229" t="str">
        <f t="shared" si="3"/>
        <v/>
      </c>
      <c r="E21" s="234"/>
      <c r="F21" s="235"/>
      <c r="G21" s="234"/>
      <c r="H21" s="235"/>
      <c r="I21" s="17"/>
      <c r="J21" s="17"/>
      <c r="K21" s="17"/>
      <c r="L21" s="17"/>
      <c r="M21" s="17"/>
      <c r="N21" s="17"/>
    </row>
    <row r="22" spans="1:17">
      <c r="A22" s="228" t="str">
        <f t="shared" si="0"/>
        <v/>
      </c>
      <c r="B22" s="72" t="str">
        <f t="shared" si="1"/>
        <v/>
      </c>
      <c r="C22" s="72" t="str">
        <f t="shared" si="2"/>
        <v/>
      </c>
      <c r="D22" s="229" t="str">
        <f t="shared" si="3"/>
        <v/>
      </c>
      <c r="E22" s="234"/>
      <c r="F22" s="235"/>
      <c r="G22" s="234"/>
      <c r="H22" s="235"/>
      <c r="I22" s="17"/>
      <c r="J22" s="17"/>
      <c r="K22" s="17"/>
      <c r="L22" s="17"/>
      <c r="M22" s="17"/>
      <c r="N22" s="17"/>
    </row>
    <row r="23" spans="1:17">
      <c r="A23" s="228" t="str">
        <f t="shared" si="0"/>
        <v/>
      </c>
      <c r="B23" s="72" t="str">
        <f t="shared" si="1"/>
        <v/>
      </c>
      <c r="C23" s="72" t="str">
        <f t="shared" si="2"/>
        <v/>
      </c>
      <c r="D23" s="229" t="str">
        <f t="shared" si="3"/>
        <v/>
      </c>
      <c r="E23" s="17"/>
      <c r="F23" s="17"/>
      <c r="G23" s="17"/>
      <c r="H23" s="17"/>
      <c r="I23" s="17"/>
      <c r="J23" s="17"/>
      <c r="K23" s="17"/>
      <c r="L23" s="17"/>
      <c r="M23" s="17"/>
      <c r="N23" s="17"/>
    </row>
    <row r="24" spans="1:17">
      <c r="A24" s="228" t="str">
        <f t="shared" si="0"/>
        <v/>
      </c>
      <c r="B24" s="72" t="str">
        <f t="shared" si="1"/>
        <v/>
      </c>
      <c r="C24" s="72" t="str">
        <f t="shared" si="2"/>
        <v/>
      </c>
      <c r="D24" s="229" t="str">
        <f t="shared" si="3"/>
        <v/>
      </c>
      <c r="E24" s="17"/>
      <c r="F24" s="17"/>
      <c r="G24" s="17"/>
      <c r="H24" s="17"/>
      <c r="I24" s="17"/>
      <c r="J24" s="17"/>
      <c r="K24" s="17"/>
      <c r="L24" s="17"/>
      <c r="M24" s="17"/>
      <c r="N24" s="17"/>
    </row>
    <row r="25" spans="1:17">
      <c r="A25" s="24" t="s">
        <v>6</v>
      </c>
      <c r="B25" s="90">
        <f>SUM(B5:B24)</f>
        <v>0</v>
      </c>
      <c r="C25" s="90">
        <f>SUM(C5:C24)</f>
        <v>0</v>
      </c>
      <c r="D25" s="239">
        <f>SUM(D5:D24)</f>
        <v>0</v>
      </c>
      <c r="E25" s="17"/>
      <c r="F25" s="17"/>
      <c r="G25" s="17"/>
      <c r="H25" s="17"/>
      <c r="I25" s="17"/>
      <c r="J25" s="17"/>
      <c r="K25" s="17"/>
      <c r="L25" s="17"/>
      <c r="M25" s="17"/>
      <c r="N25" s="17"/>
    </row>
    <row r="26" spans="1:17">
      <c r="A26" s="17"/>
      <c r="B26" s="17"/>
      <c r="C26" s="17"/>
      <c r="D26" s="17"/>
      <c r="E26" s="17"/>
      <c r="F26" s="17"/>
      <c r="G26" s="17"/>
      <c r="H26" s="17"/>
      <c r="I26" s="17"/>
      <c r="J26" s="17"/>
      <c r="K26" s="17"/>
      <c r="L26" s="17"/>
      <c r="M26" s="17"/>
      <c r="N26" s="17"/>
    </row>
    <row r="27" spans="1:17">
      <c r="A27" s="1331" t="s">
        <v>2021</v>
      </c>
      <c r="B27" s="1333"/>
      <c r="C27" s="606" t="str">
        <f>IF(OR(シート⑨!V27=0,シート⑨!V27="-"),"-",(シート⑨!G27/シート⑨!V27)*(1-シート⑨!V28*P27))</f>
        <v>-</v>
      </c>
      <c r="D27" s="158" t="str">
        <f ca="1">Q27</f>
        <v>※ロス率を考慮（デフォルト）</v>
      </c>
      <c r="E27" s="17"/>
      <c r="F27" s="17"/>
      <c r="G27" s="17"/>
      <c r="H27" s="17"/>
      <c r="I27" s="17"/>
      <c r="J27" s="17"/>
      <c r="K27" s="17"/>
      <c r="L27" s="17"/>
      <c r="M27" s="17"/>
      <c r="N27" s="17"/>
      <c r="O27" t="s">
        <v>2016</v>
      </c>
      <c r="P27">
        <v>1</v>
      </c>
      <c r="Q27" t="str">
        <f ca="1">IFERROR(OFFSET(Q28:Q29,P27,0,1,1),"")</f>
        <v>※ロス率を考慮（デフォルト）</v>
      </c>
    </row>
    <row r="28" spans="1:17">
      <c r="A28" s="17"/>
      <c r="B28" s="17"/>
      <c r="C28" s="17"/>
      <c r="D28" s="17"/>
      <c r="E28" s="17"/>
      <c r="F28" s="17"/>
      <c r="G28" s="17"/>
      <c r="H28" s="17"/>
      <c r="I28" s="17"/>
      <c r="J28" s="17"/>
      <c r="K28" s="17"/>
      <c r="L28" s="17"/>
      <c r="M28" s="17"/>
      <c r="N28" s="17"/>
      <c r="O28" t="s">
        <v>2017</v>
      </c>
      <c r="Q28" t="s">
        <v>2020</v>
      </c>
    </row>
    <row r="29" spans="1:17">
      <c r="A29" s="17"/>
      <c r="B29" s="17"/>
      <c r="C29" s="17"/>
      <c r="D29" s="17"/>
      <c r="E29" s="17"/>
      <c r="F29" s="17"/>
      <c r="G29" s="17"/>
      <c r="H29" s="17"/>
      <c r="I29" s="17"/>
      <c r="J29" s="17"/>
      <c r="K29" s="17"/>
      <c r="L29" s="17"/>
      <c r="M29" s="17"/>
      <c r="N29" s="17"/>
      <c r="Q29" t="s">
        <v>2019</v>
      </c>
    </row>
    <row r="30" spans="1:17">
      <c r="A30" s="17"/>
      <c r="B30" s="17"/>
      <c r="C30" s="17"/>
      <c r="D30" s="17"/>
      <c r="E30" s="17"/>
      <c r="F30" s="17"/>
      <c r="G30" s="17"/>
      <c r="H30" s="17"/>
      <c r="I30" s="17"/>
      <c r="J30" s="17"/>
      <c r="K30" s="17"/>
      <c r="L30" s="17"/>
      <c r="M30" s="17"/>
      <c r="N30" s="17"/>
    </row>
    <row r="31" spans="1:17">
      <c r="A31" s="17"/>
      <c r="B31" s="17"/>
      <c r="C31" s="17"/>
      <c r="D31" s="17"/>
      <c r="E31" s="17"/>
      <c r="F31" s="17"/>
      <c r="G31" s="17"/>
      <c r="H31" s="17"/>
      <c r="I31" s="17"/>
      <c r="J31" s="17"/>
      <c r="K31" s="17"/>
      <c r="L31" s="17"/>
      <c r="M31" s="17"/>
      <c r="N31" s="17"/>
    </row>
    <row r="32" spans="1:17">
      <c r="A32" s="17"/>
      <c r="B32" s="17"/>
      <c r="C32" s="17"/>
      <c r="D32" s="17"/>
      <c r="E32" s="17"/>
      <c r="F32" s="17"/>
      <c r="G32" s="17"/>
      <c r="H32" s="17"/>
      <c r="I32" s="17"/>
      <c r="J32" s="17"/>
      <c r="K32" s="17"/>
      <c r="L32" s="17"/>
      <c r="M32" s="17"/>
      <c r="N32" s="17"/>
    </row>
    <row r="33" spans="1:22">
      <c r="A33" s="17"/>
      <c r="B33" s="17"/>
      <c r="C33" s="17"/>
      <c r="D33" s="17"/>
      <c r="E33" s="17"/>
      <c r="F33" s="17"/>
      <c r="G33" s="17"/>
      <c r="H33" s="17"/>
      <c r="I33" s="17"/>
      <c r="J33" s="17"/>
      <c r="K33" s="17"/>
      <c r="L33" s="17"/>
      <c r="M33" s="17"/>
      <c r="N33" s="17"/>
    </row>
    <row r="36" spans="1:22" ht="54" hidden="1" outlineLevel="1">
      <c r="D36" s="230" t="s">
        <v>103</v>
      </c>
      <c r="E36" s="230" t="s">
        <v>1445</v>
      </c>
      <c r="F36" s="230" t="s">
        <v>1444</v>
      </c>
      <c r="G36" s="230" t="s">
        <v>1447</v>
      </c>
      <c r="H36" s="230" t="s">
        <v>1446</v>
      </c>
      <c r="I36" s="230" t="s">
        <v>1449</v>
      </c>
      <c r="J36" s="230" t="s">
        <v>1499</v>
      </c>
      <c r="K36" s="230" t="s">
        <v>1448</v>
      </c>
      <c r="L36" s="230" t="s">
        <v>1500</v>
      </c>
      <c r="M36" s="230" t="s">
        <v>1501</v>
      </c>
      <c r="N36" s="230" t="s">
        <v>1450</v>
      </c>
      <c r="O36" s="230" t="s">
        <v>1502</v>
      </c>
      <c r="P36" s="230" t="s">
        <v>60</v>
      </c>
      <c r="Q36" s="231" t="s">
        <v>1452</v>
      </c>
      <c r="S36" s="230" t="s">
        <v>1453</v>
      </c>
      <c r="T36" s="230" t="s">
        <v>1454</v>
      </c>
      <c r="U36" s="230" t="s">
        <v>97</v>
      </c>
      <c r="V36" s="230" t="s">
        <v>60</v>
      </c>
    </row>
    <row r="37" spans="1:22" hidden="1" outlineLevel="1">
      <c r="A37" t="s">
        <v>1440</v>
      </c>
      <c r="C37" t="s">
        <v>1481</v>
      </c>
      <c r="D37" s="72">
        <f>SUM(シート②!D42:BA43,シート②!D46:BA46,シート②!D48:BA54)</f>
        <v>0</v>
      </c>
      <c r="E37" s="72">
        <f>SUM(シート②!D56:BA57,シート②!D60:BA60,シート②!D62:BA68)</f>
        <v>0</v>
      </c>
      <c r="F37" s="72">
        <f>D37-E37</f>
        <v>0</v>
      </c>
      <c r="G37" s="72"/>
      <c r="H37" s="229" t="str">
        <f t="shared" ref="H37:H56" si="4">IF(OR(G37="",G37=0),"",G37/G$58)</f>
        <v/>
      </c>
      <c r="I37" s="72">
        <f>IF(I$58=0,0,IFERROR(I$58*H37,""))</f>
        <v>0</v>
      </c>
      <c r="J37" s="257">
        <f>IF(OR(G37="",G37=0),0,G37-I37)</f>
        <v>0</v>
      </c>
      <c r="K37" s="72">
        <f>F37</f>
        <v>0</v>
      </c>
      <c r="L37" s="257">
        <f>SUM(J37,K37)</f>
        <v>0</v>
      </c>
      <c r="M37" s="258" t="str">
        <f>IF(OR(L37="",L37=0),"",L37/L$58)</f>
        <v/>
      </c>
      <c r="N37" s="72">
        <f>IF(N$58=0,0,IFERROR(N$58*M37,""))</f>
        <v>0</v>
      </c>
      <c r="O37" s="257">
        <f>IFERROR(L37-N37,"")</f>
        <v>0</v>
      </c>
      <c r="P37" s="258" t="str">
        <f>IF(OR(O37="",O37=0),"",O37/O$58)</f>
        <v/>
      </c>
      <c r="Q37" s="232" t="str">
        <f>IF(ISNUMBER($P37),RANK($P37,$P$37:$P$56,0)+COUNTIF($P$37:P37,P37)-1,"-")</f>
        <v>-</v>
      </c>
      <c r="S37">
        <v>1</v>
      </c>
      <c r="T37" s="232" t="e">
        <f t="shared" ref="T37:T56" si="5">INDEX($C$37:$C$56,MATCH($S37,$Q$37:$Q$56,0))</f>
        <v>#N/A</v>
      </c>
      <c r="U37" s="237" t="e">
        <f>VLOOKUP(T37,$C$37:$P$56,13,FALSE)</f>
        <v>#N/A</v>
      </c>
      <c r="V37" s="238" t="e">
        <f>VLOOKUP(T37,$C$37:$P$56,14,FALSE)</f>
        <v>#N/A</v>
      </c>
    </row>
    <row r="38" spans="1:22" hidden="1" outlineLevel="1">
      <c r="C38" t="s">
        <v>1482</v>
      </c>
      <c r="D38" s="72">
        <f>SUM(シート②!D45:BA45,シート②!D47:BA47)</f>
        <v>0</v>
      </c>
      <c r="E38" s="72">
        <f>SUM(シート②!D59:BA59,シート②!D61:BA61)</f>
        <v>0</v>
      </c>
      <c r="F38" s="72">
        <f>D38-E38</f>
        <v>0</v>
      </c>
      <c r="G38" s="72">
        <f>F38</f>
        <v>0</v>
      </c>
      <c r="H38" s="229" t="str">
        <f t="shared" si="4"/>
        <v/>
      </c>
      <c r="I38" s="72">
        <f t="shared" ref="I38:I56" si="6">IF(I$58=0,0,IFERROR(I$58*H38,""))</f>
        <v>0</v>
      </c>
      <c r="J38" s="257">
        <f t="shared" ref="J38:J56" si="7">IF(OR(G38="",G38=0),0,G38-I38)</f>
        <v>0</v>
      </c>
      <c r="K38" s="72"/>
      <c r="L38" s="257">
        <f>SUM(J38,K38)</f>
        <v>0</v>
      </c>
      <c r="M38" s="258" t="str">
        <f t="shared" ref="M38:M56" si="8">IF(OR(L38="",L38=0),"",L38/L$58)</f>
        <v/>
      </c>
      <c r="N38" s="72">
        <f t="shared" ref="N38:N56" si="9">IF(N$58=0,0,IFERROR(N$58*M38,""))</f>
        <v>0</v>
      </c>
      <c r="O38" s="257">
        <f t="shared" ref="O38:O56" si="10">IFERROR(L38-N38,"")</f>
        <v>0</v>
      </c>
      <c r="P38" s="258" t="str">
        <f t="shared" ref="P38:P56" si="11">IF(OR(O38="",O38=0),"",O38/O$58)</f>
        <v/>
      </c>
      <c r="Q38" s="232" t="str">
        <f>IF(ISNUMBER($P38),RANK($P38,$P$37:$P$56,0)+COUNTIF($P$37:P38,P38)-1,"-")</f>
        <v>-</v>
      </c>
      <c r="S38">
        <v>2</v>
      </c>
      <c r="T38" s="232" t="e">
        <f t="shared" si="5"/>
        <v>#N/A</v>
      </c>
      <c r="U38" s="237" t="e">
        <f t="shared" ref="U38:U56" si="12">VLOOKUP(T38,$C$37:$P$56,13,FALSE)</f>
        <v>#N/A</v>
      </c>
      <c r="V38" s="238" t="e">
        <f t="shared" ref="V38:V56" si="13">VLOOKUP(T38,$C$37:$P$56,14,FALSE)</f>
        <v>#N/A</v>
      </c>
    </row>
    <row r="39" spans="1:22" hidden="1" outlineLevel="1">
      <c r="C39" t="s">
        <v>1441</v>
      </c>
      <c r="D39" s="72">
        <f>SUM(シート②!D44:BA44)</f>
        <v>0</v>
      </c>
      <c r="E39" s="72">
        <f>SUM(シート②!D58:BA58)</f>
        <v>0</v>
      </c>
      <c r="F39" s="72">
        <f>D39-E39</f>
        <v>0</v>
      </c>
      <c r="G39" s="72"/>
      <c r="H39" s="229" t="str">
        <f t="shared" si="4"/>
        <v/>
      </c>
      <c r="I39" s="72">
        <f t="shared" si="6"/>
        <v>0</v>
      </c>
      <c r="J39" s="257">
        <f t="shared" si="7"/>
        <v>0</v>
      </c>
      <c r="K39" s="72">
        <f>F39</f>
        <v>0</v>
      </c>
      <c r="L39" s="257">
        <f>SUM(J39,K39)</f>
        <v>0</v>
      </c>
      <c r="M39" s="258" t="str">
        <f t="shared" si="8"/>
        <v/>
      </c>
      <c r="N39" s="72">
        <f t="shared" si="9"/>
        <v>0</v>
      </c>
      <c r="O39" s="257">
        <f t="shared" si="10"/>
        <v>0</v>
      </c>
      <c r="P39" s="258" t="str">
        <f t="shared" si="11"/>
        <v/>
      </c>
      <c r="Q39" s="232" t="str">
        <f>IF(ISNUMBER($P39),RANK($P39,$P$37:$P$56,0)+COUNTIF($P$37:P39,P39)-1,"-")</f>
        <v>-</v>
      </c>
      <c r="S39">
        <v>3</v>
      </c>
      <c r="T39" s="232" t="e">
        <f t="shared" si="5"/>
        <v>#N/A</v>
      </c>
      <c r="U39" s="237" t="e">
        <f t="shared" si="12"/>
        <v>#N/A</v>
      </c>
      <c r="V39" s="238" t="e">
        <f t="shared" si="13"/>
        <v>#N/A</v>
      </c>
    </row>
    <row r="40" spans="1:22" hidden="1" outlineLevel="1">
      <c r="A40" t="s">
        <v>59</v>
      </c>
      <c r="C40" t="s">
        <v>1405</v>
      </c>
      <c r="D40" s="72">
        <f>SUM(シート③!D63:EW63,シート③!D91:EW91)</f>
        <v>0</v>
      </c>
      <c r="E40" s="72">
        <f>SUM(シート③!D76:EW76,シート③!D104:EW104)</f>
        <v>0</v>
      </c>
      <c r="F40" s="72">
        <f t="shared" ref="F40:F52" si="14">D40-E40</f>
        <v>0</v>
      </c>
      <c r="G40" s="72">
        <f>F40</f>
        <v>0</v>
      </c>
      <c r="H40" s="229" t="str">
        <f t="shared" si="4"/>
        <v/>
      </c>
      <c r="I40" s="72">
        <f t="shared" si="6"/>
        <v>0</v>
      </c>
      <c r="J40" s="257">
        <f t="shared" si="7"/>
        <v>0</v>
      </c>
      <c r="K40" s="72"/>
      <c r="L40" s="257">
        <f t="shared" ref="L40:L56" si="15">SUM(J40,K40)</f>
        <v>0</v>
      </c>
      <c r="M40" s="258" t="str">
        <f t="shared" si="8"/>
        <v/>
      </c>
      <c r="N40" s="72">
        <f t="shared" si="9"/>
        <v>0</v>
      </c>
      <c r="O40" s="257">
        <f t="shared" si="10"/>
        <v>0</v>
      </c>
      <c r="P40" s="258" t="str">
        <f t="shared" si="11"/>
        <v/>
      </c>
      <c r="Q40" s="232" t="str">
        <f>IF(ISNUMBER($P40),RANK($P40,$P$37:$P$56,0)+COUNTIF($P$37:P40,P40)-1,"-")</f>
        <v>-</v>
      </c>
      <c r="S40">
        <v>4</v>
      </c>
      <c r="T40" s="232" t="e">
        <f t="shared" si="5"/>
        <v>#N/A</v>
      </c>
      <c r="U40" s="237" t="e">
        <f t="shared" si="12"/>
        <v>#N/A</v>
      </c>
      <c r="V40" s="238" t="e">
        <f t="shared" si="13"/>
        <v>#N/A</v>
      </c>
    </row>
    <row r="41" spans="1:22" hidden="1" outlineLevel="1">
      <c r="C41" t="s">
        <v>1406</v>
      </c>
      <c r="D41" s="72">
        <f>SUM(シート③!D64:EW64,シート③!D92:EW92)</f>
        <v>0</v>
      </c>
      <c r="E41" s="72">
        <f>SUM(シート③!D77:EW77,シート③!D105:EW105)</f>
        <v>0</v>
      </c>
      <c r="F41" s="72">
        <f t="shared" si="14"/>
        <v>0</v>
      </c>
      <c r="G41" s="72"/>
      <c r="H41" s="229" t="str">
        <f t="shared" si="4"/>
        <v/>
      </c>
      <c r="I41" s="72">
        <f t="shared" si="6"/>
        <v>0</v>
      </c>
      <c r="J41" s="257">
        <f t="shared" si="7"/>
        <v>0</v>
      </c>
      <c r="K41" s="72">
        <f>F41</f>
        <v>0</v>
      </c>
      <c r="L41" s="257">
        <f t="shared" si="15"/>
        <v>0</v>
      </c>
      <c r="M41" s="258" t="str">
        <f t="shared" si="8"/>
        <v/>
      </c>
      <c r="N41" s="72">
        <f t="shared" si="9"/>
        <v>0</v>
      </c>
      <c r="O41" s="257">
        <f t="shared" si="10"/>
        <v>0</v>
      </c>
      <c r="P41" s="258" t="str">
        <f t="shared" si="11"/>
        <v/>
      </c>
      <c r="Q41" s="232" t="str">
        <f>IF(ISNUMBER($P41),RANK($P41,$P$37:$P$56,0)+COUNTIF($P$37:P41,P41)-1,"-")</f>
        <v>-</v>
      </c>
      <c r="S41">
        <v>5</v>
      </c>
      <c r="T41" s="232" t="e">
        <f t="shared" si="5"/>
        <v>#N/A</v>
      </c>
      <c r="U41" s="237" t="e">
        <f t="shared" si="12"/>
        <v>#N/A</v>
      </c>
      <c r="V41" s="238" t="e">
        <f t="shared" si="13"/>
        <v>#N/A</v>
      </c>
    </row>
    <row r="42" spans="1:22" hidden="1" outlineLevel="1">
      <c r="C42" t="s">
        <v>1407</v>
      </c>
      <c r="D42" s="72">
        <f>SUM(シート③!D65:EW65,シート③!D93:EW93)</f>
        <v>0</v>
      </c>
      <c r="E42" s="72">
        <f>SUM(シート③!D78:EW78,シート③!D106:EW106)</f>
        <v>0</v>
      </c>
      <c r="F42" s="72">
        <f t="shared" si="14"/>
        <v>0</v>
      </c>
      <c r="G42" s="72">
        <f>F42</f>
        <v>0</v>
      </c>
      <c r="H42" s="229" t="str">
        <f t="shared" si="4"/>
        <v/>
      </c>
      <c r="I42" s="72">
        <f t="shared" si="6"/>
        <v>0</v>
      </c>
      <c r="J42" s="257">
        <f t="shared" si="7"/>
        <v>0</v>
      </c>
      <c r="K42" s="72"/>
      <c r="L42" s="257">
        <f t="shared" si="15"/>
        <v>0</v>
      </c>
      <c r="M42" s="258" t="str">
        <f t="shared" si="8"/>
        <v/>
      </c>
      <c r="N42" s="72">
        <f t="shared" si="9"/>
        <v>0</v>
      </c>
      <c r="O42" s="257">
        <f t="shared" si="10"/>
        <v>0</v>
      </c>
      <c r="P42" s="258" t="str">
        <f t="shared" si="11"/>
        <v/>
      </c>
      <c r="Q42" s="232" t="str">
        <f>IF(ISNUMBER($P42),RANK($P42,$P$37:$P$56,0)+COUNTIF($P$37:P42,P42)-1,"-")</f>
        <v>-</v>
      </c>
      <c r="S42">
        <v>6</v>
      </c>
      <c r="T42" s="232" t="e">
        <f t="shared" si="5"/>
        <v>#N/A</v>
      </c>
      <c r="U42" s="237" t="e">
        <f t="shared" si="12"/>
        <v>#N/A</v>
      </c>
      <c r="V42" s="238" t="e">
        <f t="shared" si="13"/>
        <v>#N/A</v>
      </c>
    </row>
    <row r="43" spans="1:22" hidden="1" outlineLevel="1">
      <c r="C43" t="s">
        <v>1408</v>
      </c>
      <c r="D43" s="72">
        <f>SUM(シート③!D66:EW66,シート③!D94:EW94)</f>
        <v>0</v>
      </c>
      <c r="E43" s="72">
        <f>SUM(シート③!D79:EW79,シート③!D107:EW107)</f>
        <v>0</v>
      </c>
      <c r="F43" s="72">
        <f t="shared" si="14"/>
        <v>0</v>
      </c>
      <c r="G43" s="72"/>
      <c r="H43" s="229" t="str">
        <f t="shared" si="4"/>
        <v/>
      </c>
      <c r="I43" s="72">
        <f t="shared" si="6"/>
        <v>0</v>
      </c>
      <c r="J43" s="257">
        <f t="shared" si="7"/>
        <v>0</v>
      </c>
      <c r="K43" s="72">
        <f>F43</f>
        <v>0</v>
      </c>
      <c r="L43" s="257">
        <f t="shared" si="15"/>
        <v>0</v>
      </c>
      <c r="M43" s="258" t="str">
        <f t="shared" si="8"/>
        <v/>
      </c>
      <c r="N43" s="72">
        <f t="shared" si="9"/>
        <v>0</v>
      </c>
      <c r="O43" s="257">
        <f t="shared" si="10"/>
        <v>0</v>
      </c>
      <c r="P43" s="258" t="str">
        <f t="shared" si="11"/>
        <v/>
      </c>
      <c r="Q43" s="232" t="str">
        <f>IF(ISNUMBER($P43),RANK($P43,$P$37:$P$56,0)+COUNTIF($P$37:P43,P43)-1,"-")</f>
        <v>-</v>
      </c>
      <c r="S43">
        <v>7</v>
      </c>
      <c r="T43" s="232" t="e">
        <f t="shared" si="5"/>
        <v>#N/A</v>
      </c>
      <c r="U43" s="237" t="e">
        <f t="shared" si="12"/>
        <v>#N/A</v>
      </c>
      <c r="V43" s="238" t="e">
        <f t="shared" si="13"/>
        <v>#N/A</v>
      </c>
    </row>
    <row r="44" spans="1:22" hidden="1" outlineLevel="1">
      <c r="C44" t="s">
        <v>1488</v>
      </c>
      <c r="D44" s="72">
        <f>SUM(シート③!D67:EW67,シート③!D95:EW95)</f>
        <v>0</v>
      </c>
      <c r="E44" s="72">
        <f>SUM(シート③!D80:EW80,シート③!D108:EW108)</f>
        <v>0</v>
      </c>
      <c r="F44" s="72">
        <f t="shared" si="14"/>
        <v>0</v>
      </c>
      <c r="G44" s="72">
        <f>F44</f>
        <v>0</v>
      </c>
      <c r="H44" s="229" t="str">
        <f t="shared" si="4"/>
        <v/>
      </c>
      <c r="I44" s="72">
        <f t="shared" si="6"/>
        <v>0</v>
      </c>
      <c r="J44" s="257">
        <f t="shared" si="7"/>
        <v>0</v>
      </c>
      <c r="K44" s="72"/>
      <c r="L44" s="257">
        <f t="shared" si="15"/>
        <v>0</v>
      </c>
      <c r="M44" s="258" t="str">
        <f t="shared" si="8"/>
        <v/>
      </c>
      <c r="N44" s="72">
        <f t="shared" si="9"/>
        <v>0</v>
      </c>
      <c r="O44" s="257">
        <f t="shared" si="10"/>
        <v>0</v>
      </c>
      <c r="P44" s="258" t="str">
        <f t="shared" si="11"/>
        <v/>
      </c>
      <c r="Q44" s="232" t="str">
        <f>IF(ISNUMBER($P44),RANK($P44,$P$37:$P$56,0)+COUNTIF($P$37:P44,P44)-1,"-")</f>
        <v>-</v>
      </c>
      <c r="S44">
        <v>8</v>
      </c>
      <c r="T44" s="232" t="e">
        <f t="shared" si="5"/>
        <v>#N/A</v>
      </c>
      <c r="U44" s="237" t="e">
        <f t="shared" si="12"/>
        <v>#N/A</v>
      </c>
      <c r="V44" s="238" t="e">
        <f t="shared" si="13"/>
        <v>#N/A</v>
      </c>
    </row>
    <row r="45" spans="1:22" hidden="1" outlineLevel="1">
      <c r="C45" t="s">
        <v>1489</v>
      </c>
      <c r="D45" s="72">
        <f>SUM(シート③!D68:EW68,シート③!D96:EW96)</f>
        <v>0</v>
      </c>
      <c r="E45" s="72">
        <f>SUM(シート③!D81:EW81,シート③!D109:EW109)</f>
        <v>0</v>
      </c>
      <c r="F45" s="72">
        <f t="shared" si="14"/>
        <v>0</v>
      </c>
      <c r="G45" s="72"/>
      <c r="H45" s="229" t="str">
        <f t="shared" si="4"/>
        <v/>
      </c>
      <c r="I45" s="72">
        <f t="shared" si="6"/>
        <v>0</v>
      </c>
      <c r="J45" s="257">
        <f t="shared" si="7"/>
        <v>0</v>
      </c>
      <c r="K45" s="72">
        <f>F45</f>
        <v>0</v>
      </c>
      <c r="L45" s="257">
        <f t="shared" si="15"/>
        <v>0</v>
      </c>
      <c r="M45" s="258" t="str">
        <f t="shared" si="8"/>
        <v/>
      </c>
      <c r="N45" s="72">
        <f t="shared" si="9"/>
        <v>0</v>
      </c>
      <c r="O45" s="257">
        <f t="shared" si="10"/>
        <v>0</v>
      </c>
      <c r="P45" s="258" t="str">
        <f t="shared" si="11"/>
        <v/>
      </c>
      <c r="Q45" s="232" t="str">
        <f>IF(ISNUMBER($P45),RANK($P45,$P$37:$P$56,0)+COUNTIF($P$37:P45,P45)-1,"-")</f>
        <v>-</v>
      </c>
      <c r="S45">
        <v>9</v>
      </c>
      <c r="T45" s="232" t="e">
        <f t="shared" si="5"/>
        <v>#N/A</v>
      </c>
      <c r="U45" s="237" t="e">
        <f t="shared" si="12"/>
        <v>#N/A</v>
      </c>
      <c r="V45" s="238" t="e">
        <f t="shared" si="13"/>
        <v>#N/A</v>
      </c>
    </row>
    <row r="46" spans="1:22" hidden="1" outlineLevel="1">
      <c r="C46" t="s">
        <v>1490</v>
      </c>
      <c r="D46" s="72">
        <f>SUM(シート③!D69:EW69,シート③!D97:EW97)</f>
        <v>0</v>
      </c>
      <c r="E46" s="72">
        <f>SUM(シート③!D82:EW82,シート③!D110:EW110)</f>
        <v>0</v>
      </c>
      <c r="F46" s="72">
        <f t="shared" si="14"/>
        <v>0</v>
      </c>
      <c r="G46" s="72">
        <f>F46</f>
        <v>0</v>
      </c>
      <c r="H46" s="229" t="str">
        <f t="shared" si="4"/>
        <v/>
      </c>
      <c r="I46" s="72">
        <f t="shared" si="6"/>
        <v>0</v>
      </c>
      <c r="J46" s="257">
        <f t="shared" si="7"/>
        <v>0</v>
      </c>
      <c r="K46" s="72"/>
      <c r="L46" s="257">
        <f t="shared" si="15"/>
        <v>0</v>
      </c>
      <c r="M46" s="258" t="str">
        <f t="shared" si="8"/>
        <v/>
      </c>
      <c r="N46" s="72">
        <f t="shared" si="9"/>
        <v>0</v>
      </c>
      <c r="O46" s="257">
        <f t="shared" si="10"/>
        <v>0</v>
      </c>
      <c r="P46" s="258" t="str">
        <f t="shared" si="11"/>
        <v/>
      </c>
      <c r="Q46" s="232" t="str">
        <f>IF(ISNUMBER($P46),RANK($P46,$P$37:$P$56,0)+COUNTIF($P$37:P46,P46)-1,"-")</f>
        <v>-</v>
      </c>
      <c r="S46">
        <v>10</v>
      </c>
      <c r="T46" s="232" t="e">
        <f t="shared" si="5"/>
        <v>#N/A</v>
      </c>
      <c r="U46" s="237" t="e">
        <f t="shared" si="12"/>
        <v>#N/A</v>
      </c>
      <c r="V46" s="238" t="e">
        <f t="shared" si="13"/>
        <v>#N/A</v>
      </c>
    </row>
    <row r="47" spans="1:22" hidden="1" outlineLevel="1">
      <c r="C47" t="s">
        <v>1491</v>
      </c>
      <c r="D47" s="72">
        <f>SUM(シート③!D70:EW70,シート③!D98:EW98)</f>
        <v>0</v>
      </c>
      <c r="E47" s="72">
        <f>SUM(シート③!D83:EW83,シート③!D111:EW111)</f>
        <v>0</v>
      </c>
      <c r="F47" s="72">
        <f t="shared" si="14"/>
        <v>0</v>
      </c>
      <c r="G47" s="72"/>
      <c r="H47" s="229" t="str">
        <f t="shared" si="4"/>
        <v/>
      </c>
      <c r="I47" s="72">
        <f t="shared" si="6"/>
        <v>0</v>
      </c>
      <c r="J47" s="257">
        <f t="shared" si="7"/>
        <v>0</v>
      </c>
      <c r="K47" s="72">
        <f>F47</f>
        <v>0</v>
      </c>
      <c r="L47" s="257">
        <f t="shared" si="15"/>
        <v>0</v>
      </c>
      <c r="M47" s="258" t="str">
        <f t="shared" si="8"/>
        <v/>
      </c>
      <c r="N47" s="72">
        <f t="shared" si="9"/>
        <v>0</v>
      </c>
      <c r="O47" s="257">
        <f t="shared" si="10"/>
        <v>0</v>
      </c>
      <c r="P47" s="258" t="str">
        <f t="shared" si="11"/>
        <v/>
      </c>
      <c r="Q47" s="232" t="str">
        <f>IF(ISNUMBER($P47),RANK($P47,$P$37:$P$56,0)+COUNTIF($P$37:P47,P47)-1,"-")</f>
        <v>-</v>
      </c>
      <c r="S47">
        <v>11</v>
      </c>
      <c r="T47" s="232" t="e">
        <f t="shared" si="5"/>
        <v>#N/A</v>
      </c>
      <c r="U47" s="237" t="e">
        <f t="shared" si="12"/>
        <v>#N/A</v>
      </c>
      <c r="V47" s="238" t="e">
        <f t="shared" si="13"/>
        <v>#N/A</v>
      </c>
    </row>
    <row r="48" spans="1:22" hidden="1" outlineLevel="1">
      <c r="C48" t="s">
        <v>1409</v>
      </c>
      <c r="D48" s="72">
        <f>SUM(シート③!D71:EW71,シート③!D99:EW99)</f>
        <v>0</v>
      </c>
      <c r="E48" s="72">
        <f>SUM(シート③!D84:EW84,シート③!D112:EW112)</f>
        <v>0</v>
      </c>
      <c r="F48" s="72">
        <f t="shared" si="14"/>
        <v>0</v>
      </c>
      <c r="G48" s="72">
        <f>F48</f>
        <v>0</v>
      </c>
      <c r="H48" s="229" t="str">
        <f t="shared" si="4"/>
        <v/>
      </c>
      <c r="I48" s="72">
        <f t="shared" si="6"/>
        <v>0</v>
      </c>
      <c r="J48" s="257">
        <f t="shared" si="7"/>
        <v>0</v>
      </c>
      <c r="K48" s="72"/>
      <c r="L48" s="257">
        <f t="shared" si="15"/>
        <v>0</v>
      </c>
      <c r="M48" s="258" t="str">
        <f t="shared" si="8"/>
        <v/>
      </c>
      <c r="N48" s="72">
        <f t="shared" si="9"/>
        <v>0</v>
      </c>
      <c r="O48" s="257">
        <f t="shared" si="10"/>
        <v>0</v>
      </c>
      <c r="P48" s="258" t="str">
        <f t="shared" si="11"/>
        <v/>
      </c>
      <c r="Q48" s="232" t="str">
        <f>IF(ISNUMBER($P48),RANK($P48,$P$37:$P$56,0)+COUNTIF($P$37:P48,P48)-1,"-")</f>
        <v>-</v>
      </c>
      <c r="S48">
        <v>12</v>
      </c>
      <c r="T48" s="232" t="e">
        <f t="shared" si="5"/>
        <v>#N/A</v>
      </c>
      <c r="U48" s="237" t="e">
        <f t="shared" si="12"/>
        <v>#N/A</v>
      </c>
      <c r="V48" s="238" t="e">
        <f t="shared" si="13"/>
        <v>#N/A</v>
      </c>
    </row>
    <row r="49" spans="1:22" hidden="1" outlineLevel="1">
      <c r="C49" t="s">
        <v>1410</v>
      </c>
      <c r="D49" s="72">
        <f>SUM(シート③!D72:EW72,シート③!D100:EW100)</f>
        <v>0</v>
      </c>
      <c r="E49" s="72">
        <f>SUM(シート③!D85:EW85,シート③!D113:EW113)</f>
        <v>0</v>
      </c>
      <c r="F49" s="72">
        <f t="shared" si="14"/>
        <v>0</v>
      </c>
      <c r="G49" s="72"/>
      <c r="H49" s="229" t="str">
        <f t="shared" si="4"/>
        <v/>
      </c>
      <c r="I49" s="72">
        <f t="shared" si="6"/>
        <v>0</v>
      </c>
      <c r="J49" s="257">
        <f t="shared" si="7"/>
        <v>0</v>
      </c>
      <c r="K49" s="72">
        <f>F49</f>
        <v>0</v>
      </c>
      <c r="L49" s="257">
        <f t="shared" si="15"/>
        <v>0</v>
      </c>
      <c r="M49" s="258" t="str">
        <f t="shared" si="8"/>
        <v/>
      </c>
      <c r="N49" s="72">
        <f t="shared" si="9"/>
        <v>0</v>
      </c>
      <c r="O49" s="257">
        <f t="shared" si="10"/>
        <v>0</v>
      </c>
      <c r="P49" s="258" t="str">
        <f t="shared" si="11"/>
        <v/>
      </c>
      <c r="Q49" s="232" t="str">
        <f>IF(ISNUMBER($P49),RANK($P49,$P$37:$P$56,0)+COUNTIF($P$37:P49,P49)-1,"-")</f>
        <v>-</v>
      </c>
      <c r="S49">
        <v>13</v>
      </c>
      <c r="T49" s="232" t="e">
        <f t="shared" si="5"/>
        <v>#N/A</v>
      </c>
      <c r="U49" s="237" t="e">
        <f t="shared" si="12"/>
        <v>#N/A</v>
      </c>
      <c r="V49" s="238" t="e">
        <f t="shared" si="13"/>
        <v>#N/A</v>
      </c>
    </row>
    <row r="50" spans="1:22" hidden="1" outlineLevel="1">
      <c r="C50" t="s">
        <v>1411</v>
      </c>
      <c r="D50" s="72">
        <f>SUM(シート③!D73:EW73,シート③!D101:EW101)</f>
        <v>0</v>
      </c>
      <c r="E50" s="72">
        <f>SUM(シート③!D86:EW86,シート③!D114:EW114)</f>
        <v>0</v>
      </c>
      <c r="F50" s="72">
        <f t="shared" si="14"/>
        <v>0</v>
      </c>
      <c r="G50" s="72">
        <f>F50</f>
        <v>0</v>
      </c>
      <c r="H50" s="229" t="str">
        <f t="shared" si="4"/>
        <v/>
      </c>
      <c r="I50" s="72">
        <f t="shared" si="6"/>
        <v>0</v>
      </c>
      <c r="J50" s="257">
        <f t="shared" si="7"/>
        <v>0</v>
      </c>
      <c r="K50" s="72"/>
      <c r="L50" s="257">
        <f t="shared" si="15"/>
        <v>0</v>
      </c>
      <c r="M50" s="258" t="str">
        <f t="shared" si="8"/>
        <v/>
      </c>
      <c r="N50" s="72">
        <f t="shared" si="9"/>
        <v>0</v>
      </c>
      <c r="O50" s="257">
        <f t="shared" si="10"/>
        <v>0</v>
      </c>
      <c r="P50" s="258" t="str">
        <f t="shared" si="11"/>
        <v/>
      </c>
      <c r="Q50" s="232" t="str">
        <f>IF(ISNUMBER($P50),RANK($P50,$P$37:$P$56,0)+COUNTIF($P$37:P50,P50)-1,"-")</f>
        <v>-</v>
      </c>
      <c r="S50">
        <v>14</v>
      </c>
      <c r="T50" s="232" t="e">
        <f t="shared" si="5"/>
        <v>#N/A</v>
      </c>
      <c r="U50" s="237" t="e">
        <f t="shared" si="12"/>
        <v>#N/A</v>
      </c>
      <c r="V50" s="238" t="e">
        <f t="shared" si="13"/>
        <v>#N/A</v>
      </c>
    </row>
    <row r="51" spans="1:22" hidden="1" outlineLevel="1">
      <c r="C51" t="s">
        <v>1412</v>
      </c>
      <c r="D51" s="72">
        <f>SUM(シート③!D74:EW74,シート③!D102:EW102)</f>
        <v>0</v>
      </c>
      <c r="E51" s="72">
        <f>SUM(シート③!D87:EW87,シート③!D115:EW115)</f>
        <v>0</v>
      </c>
      <c r="F51" s="72">
        <f t="shared" si="14"/>
        <v>0</v>
      </c>
      <c r="G51" s="72"/>
      <c r="H51" s="229" t="str">
        <f t="shared" si="4"/>
        <v/>
      </c>
      <c r="I51" s="72">
        <f t="shared" si="6"/>
        <v>0</v>
      </c>
      <c r="J51" s="257">
        <f t="shared" si="7"/>
        <v>0</v>
      </c>
      <c r="K51" s="72">
        <f>F51</f>
        <v>0</v>
      </c>
      <c r="L51" s="257">
        <f t="shared" si="15"/>
        <v>0</v>
      </c>
      <c r="M51" s="258" t="str">
        <f t="shared" si="8"/>
        <v/>
      </c>
      <c r="N51" s="72">
        <f t="shared" si="9"/>
        <v>0</v>
      </c>
      <c r="O51" s="257">
        <f t="shared" si="10"/>
        <v>0</v>
      </c>
      <c r="P51" s="258" t="str">
        <f t="shared" si="11"/>
        <v/>
      </c>
      <c r="Q51" s="232" t="str">
        <f>IF(ISNUMBER($P51),RANK($P51,$P$37:$P$56,0)+COUNTIF($P$37:P51,P51)-1,"-")</f>
        <v>-</v>
      </c>
      <c r="S51">
        <v>15</v>
      </c>
      <c r="T51" s="232" t="e">
        <f t="shared" si="5"/>
        <v>#N/A</v>
      </c>
      <c r="U51" s="237" t="e">
        <f t="shared" si="12"/>
        <v>#N/A</v>
      </c>
      <c r="V51" s="238" t="e">
        <f t="shared" si="13"/>
        <v>#N/A</v>
      </c>
    </row>
    <row r="52" spans="1:22" hidden="1" outlineLevel="1">
      <c r="C52" t="s">
        <v>26</v>
      </c>
      <c r="D52" s="72">
        <f>SUM(シート③!D75:EW75,シート③!D103:EW103)</f>
        <v>0</v>
      </c>
      <c r="E52" s="72">
        <f>SUM(シート③!D88:EW88,シート③!D116:EW116)</f>
        <v>0</v>
      </c>
      <c r="F52" s="72">
        <f t="shared" si="14"/>
        <v>0</v>
      </c>
      <c r="G52" s="72"/>
      <c r="H52" s="229" t="str">
        <f t="shared" si="4"/>
        <v/>
      </c>
      <c r="I52" s="72">
        <f t="shared" si="6"/>
        <v>0</v>
      </c>
      <c r="J52" s="257">
        <f t="shared" si="7"/>
        <v>0</v>
      </c>
      <c r="K52" s="72">
        <f>F52</f>
        <v>0</v>
      </c>
      <c r="L52" s="257">
        <f t="shared" si="15"/>
        <v>0</v>
      </c>
      <c r="M52" s="258" t="str">
        <f t="shared" si="8"/>
        <v/>
      </c>
      <c r="N52" s="72">
        <f t="shared" si="9"/>
        <v>0</v>
      </c>
      <c r="O52" s="257">
        <f t="shared" si="10"/>
        <v>0</v>
      </c>
      <c r="P52" s="258" t="str">
        <f t="shared" si="11"/>
        <v/>
      </c>
      <c r="Q52" s="232" t="str">
        <f>IF(ISNUMBER($P52),RANK($P52,$P$37:$P$56,0)+COUNTIF($P$37:P52,P52)-1,"-")</f>
        <v>-</v>
      </c>
      <c r="S52">
        <v>16</v>
      </c>
      <c r="T52" s="232" t="e">
        <f t="shared" si="5"/>
        <v>#N/A</v>
      </c>
      <c r="U52" s="237" t="e">
        <f t="shared" si="12"/>
        <v>#N/A</v>
      </c>
      <c r="V52" s="238" t="e">
        <f t="shared" si="13"/>
        <v>#N/A</v>
      </c>
    </row>
    <row r="53" spans="1:22" hidden="1" outlineLevel="1">
      <c r="A53" t="s">
        <v>58</v>
      </c>
      <c r="C53" t="s">
        <v>1443</v>
      </c>
      <c r="D53" s="72">
        <f>SUM(シート④!E197:BV197,シート④!E208:BV208)</f>
        <v>0</v>
      </c>
      <c r="E53" s="72">
        <f>SUM(シート④!E201:BV201,シート④!E212:BV212)</f>
        <v>0</v>
      </c>
      <c r="F53" s="72">
        <f>D53-E53</f>
        <v>0</v>
      </c>
      <c r="G53" s="72">
        <f>F53</f>
        <v>0</v>
      </c>
      <c r="H53" s="229" t="str">
        <f t="shared" si="4"/>
        <v/>
      </c>
      <c r="I53" s="72">
        <f t="shared" si="6"/>
        <v>0</v>
      </c>
      <c r="J53" s="257">
        <f t="shared" si="7"/>
        <v>0</v>
      </c>
      <c r="K53" s="72"/>
      <c r="L53" s="257">
        <f t="shared" si="15"/>
        <v>0</v>
      </c>
      <c r="M53" s="258" t="str">
        <f t="shared" si="8"/>
        <v/>
      </c>
      <c r="N53" s="72">
        <f t="shared" si="9"/>
        <v>0</v>
      </c>
      <c r="O53" s="257">
        <f t="shared" si="10"/>
        <v>0</v>
      </c>
      <c r="P53" s="258" t="str">
        <f t="shared" si="11"/>
        <v/>
      </c>
      <c r="Q53" s="232" t="str">
        <f>IF(ISNUMBER($P53),RANK($P53,$P$37:$P$56,0)+COUNTIF($P$37:P53,P53)-1,"-")</f>
        <v>-</v>
      </c>
      <c r="S53">
        <v>17</v>
      </c>
      <c r="T53" s="232" t="e">
        <f t="shared" si="5"/>
        <v>#N/A</v>
      </c>
      <c r="U53" s="237" t="e">
        <f t="shared" si="12"/>
        <v>#N/A</v>
      </c>
      <c r="V53" s="238" t="e">
        <f t="shared" si="13"/>
        <v>#N/A</v>
      </c>
    </row>
    <row r="54" spans="1:22" hidden="1" outlineLevel="1">
      <c r="C54" t="s">
        <v>1451</v>
      </c>
      <c r="D54" s="72">
        <f>SUM(シート④!E198:BV198,シート④!E209:BV209)</f>
        <v>0</v>
      </c>
      <c r="E54" s="72">
        <f>SUM(シート④!E202:BV202,シート④!E213:BV213)</f>
        <v>0</v>
      </c>
      <c r="F54" s="72">
        <f>D54-E54</f>
        <v>0</v>
      </c>
      <c r="G54" s="72"/>
      <c r="H54" s="229" t="str">
        <f t="shared" si="4"/>
        <v/>
      </c>
      <c r="I54" s="72">
        <f t="shared" si="6"/>
        <v>0</v>
      </c>
      <c r="J54" s="257">
        <f t="shared" si="7"/>
        <v>0</v>
      </c>
      <c r="K54" s="72">
        <f>F54</f>
        <v>0</v>
      </c>
      <c r="L54" s="257">
        <f t="shared" si="15"/>
        <v>0</v>
      </c>
      <c r="M54" s="258" t="str">
        <f t="shared" si="8"/>
        <v/>
      </c>
      <c r="N54" s="72">
        <f t="shared" si="9"/>
        <v>0</v>
      </c>
      <c r="O54" s="257">
        <f t="shared" si="10"/>
        <v>0</v>
      </c>
      <c r="P54" s="258" t="str">
        <f t="shared" si="11"/>
        <v/>
      </c>
      <c r="Q54" s="232" t="str">
        <f>IF(ISNUMBER($P54),RANK($P54,$P$37:$P$56,0)+COUNTIF($P$37:P54,P54)-1,"-")</f>
        <v>-</v>
      </c>
      <c r="S54">
        <v>18</v>
      </c>
      <c r="T54" s="232" t="e">
        <f t="shared" si="5"/>
        <v>#N/A</v>
      </c>
      <c r="U54" s="237" t="e">
        <f t="shared" si="12"/>
        <v>#N/A</v>
      </c>
      <c r="V54" s="238" t="e">
        <f t="shared" si="13"/>
        <v>#N/A</v>
      </c>
    </row>
    <row r="55" spans="1:22" hidden="1" outlineLevel="1">
      <c r="C55" t="s">
        <v>64</v>
      </c>
      <c r="D55" s="72">
        <f>SUM(シート④!E199:BV199,シート④!E210:BV210)</f>
        <v>0</v>
      </c>
      <c r="E55" s="72">
        <f>SUM(シート④!E203:BV203,シート④!E214:BV214)</f>
        <v>0</v>
      </c>
      <c r="F55" s="72">
        <f>D55-E55</f>
        <v>0</v>
      </c>
      <c r="G55" s="72"/>
      <c r="H55" s="229" t="str">
        <f t="shared" si="4"/>
        <v/>
      </c>
      <c r="I55" s="72">
        <f t="shared" si="6"/>
        <v>0</v>
      </c>
      <c r="J55" s="257">
        <f t="shared" si="7"/>
        <v>0</v>
      </c>
      <c r="K55" s="72">
        <f>F55</f>
        <v>0</v>
      </c>
      <c r="L55" s="257">
        <f t="shared" si="15"/>
        <v>0</v>
      </c>
      <c r="M55" s="258" t="str">
        <f t="shared" si="8"/>
        <v/>
      </c>
      <c r="N55" s="72">
        <f t="shared" si="9"/>
        <v>0</v>
      </c>
      <c r="O55" s="257">
        <f t="shared" si="10"/>
        <v>0</v>
      </c>
      <c r="P55" s="258" t="str">
        <f t="shared" si="11"/>
        <v/>
      </c>
      <c r="Q55" s="232" t="str">
        <f>IF(ISNUMBER($P55),RANK($P55,$P$37:$P$56,0)+COUNTIF($P$37:P55,P55)-1,"-")</f>
        <v>-</v>
      </c>
      <c r="S55">
        <v>19</v>
      </c>
      <c r="T55" s="232" t="e">
        <f t="shared" si="5"/>
        <v>#N/A</v>
      </c>
      <c r="U55" s="237" t="e">
        <f t="shared" si="12"/>
        <v>#N/A</v>
      </c>
      <c r="V55" s="238" t="e">
        <f t="shared" si="13"/>
        <v>#N/A</v>
      </c>
    </row>
    <row r="56" spans="1:22" hidden="1" outlineLevel="1">
      <c r="C56" t="s">
        <v>1442</v>
      </c>
      <c r="D56" s="72">
        <f>SUM(シート④!E200:BV200,シート④!E211:BV211)</f>
        <v>0</v>
      </c>
      <c r="E56" s="72">
        <f>SUM(シート④!E204:BV204,シート④!E215:BV215)</f>
        <v>0</v>
      </c>
      <c r="F56" s="72">
        <f>D56-E56</f>
        <v>0</v>
      </c>
      <c r="G56" s="72"/>
      <c r="H56" s="229" t="str">
        <f t="shared" si="4"/>
        <v/>
      </c>
      <c r="I56" s="72">
        <f t="shared" si="6"/>
        <v>0</v>
      </c>
      <c r="J56" s="257">
        <f t="shared" si="7"/>
        <v>0</v>
      </c>
      <c r="K56" s="72">
        <f>F56</f>
        <v>0</v>
      </c>
      <c r="L56" s="257">
        <f t="shared" si="15"/>
        <v>0</v>
      </c>
      <c r="M56" s="258" t="str">
        <f t="shared" si="8"/>
        <v/>
      </c>
      <c r="N56" s="72">
        <f t="shared" si="9"/>
        <v>0</v>
      </c>
      <c r="O56" s="257">
        <f t="shared" si="10"/>
        <v>0</v>
      </c>
      <c r="P56" s="258" t="str">
        <f t="shared" si="11"/>
        <v/>
      </c>
      <c r="Q56" s="232" t="str">
        <f>IF(ISNUMBER($P56),RANK($P56,$P$37:$P$56,0)+COUNTIF($P$37:P56,P56)-1,"-")</f>
        <v>-</v>
      </c>
      <c r="S56">
        <v>20</v>
      </c>
      <c r="T56" s="232" t="e">
        <f t="shared" si="5"/>
        <v>#N/A</v>
      </c>
      <c r="U56" s="237" t="e">
        <f t="shared" si="12"/>
        <v>#N/A</v>
      </c>
      <c r="V56" s="238" t="e">
        <f t="shared" si="13"/>
        <v>#N/A</v>
      </c>
    </row>
    <row r="57" spans="1:22" hidden="1" outlineLevel="1"/>
    <row r="58" spans="1:22" hidden="1" outlineLevel="1">
      <c r="C58" t="s">
        <v>70</v>
      </c>
      <c r="D58" s="72">
        <f>SUM(D37:D39,D40:D52,D53:D56)</f>
        <v>0</v>
      </c>
      <c r="E58" s="72">
        <f>SUM(E37:E39,E40:E52,E53:E56)</f>
        <v>0</v>
      </c>
      <c r="F58" s="72">
        <f>SUM(F37:F39,F40:F52,F53:F56)</f>
        <v>0</v>
      </c>
      <c r="G58" s="72">
        <f>SUM(G37:G39,G40:G52,G53:G56)</f>
        <v>0</v>
      </c>
      <c r="H58" s="229" t="str">
        <f>IF(OR(G58="",G58=0),"",G58/G$58)</f>
        <v/>
      </c>
      <c r="I58" s="72">
        <f>SUM(シート⑧!D28:CY28)</f>
        <v>0</v>
      </c>
      <c r="J58" s="257">
        <f>SUM(J37:J56)</f>
        <v>0</v>
      </c>
      <c r="K58" s="72">
        <f>SUM(K37:K39,K40:K52,K53:K56)</f>
        <v>0</v>
      </c>
      <c r="L58" s="257">
        <f>SUM(L37:L56)</f>
        <v>0</v>
      </c>
      <c r="M58" s="258" t="str">
        <f>IF(OR(K58="",K58=0),"",K58/K$58)</f>
        <v/>
      </c>
      <c r="N58" s="72">
        <f>SUM(シート⑧!D29:CY29)</f>
        <v>0</v>
      </c>
      <c r="O58" s="257">
        <f>SUM(O37:O39,O40:O52,O53:O56)</f>
        <v>0</v>
      </c>
      <c r="P58" s="258" t="str">
        <f>IF(OR(O58="",O58=0),"",O58/O$58)</f>
        <v/>
      </c>
    </row>
    <row r="59" spans="1:22" hidden="1" outlineLevel="1"/>
    <row r="60" spans="1:22" hidden="1" outlineLevel="1"/>
    <row r="61" spans="1:22" hidden="1" outlineLevel="1">
      <c r="C61" s="34" t="str">
        <f t="shared" ref="C61:C80" si="16">IF($E$81=0,C37,IF(Q37="-","",C37))</f>
        <v>その他（他社から）</v>
      </c>
      <c r="E61" s="255" t="str">
        <f>IF(Q37="-","0",P37)</f>
        <v>0</v>
      </c>
    </row>
    <row r="62" spans="1:22" hidden="1" outlineLevel="1">
      <c r="C62" s="34" t="str">
        <f t="shared" si="16"/>
        <v>FIT電気（他社から）</v>
      </c>
      <c r="E62" s="255" t="str">
        <f t="shared" ref="E62:E80" si="17">IF(Q38="-","0",P38)</f>
        <v>0</v>
      </c>
    </row>
    <row r="63" spans="1:22" hidden="1" outlineLevel="1">
      <c r="C63" s="34" t="str">
        <f t="shared" si="16"/>
        <v>卸取引所</v>
      </c>
      <c r="E63" s="255" t="str">
        <f t="shared" si="17"/>
        <v>0</v>
      </c>
    </row>
    <row r="64" spans="1:22" hidden="1" outlineLevel="1">
      <c r="C64" s="34" t="str">
        <f t="shared" si="16"/>
        <v>太陽光（FIT）</v>
      </c>
      <c r="E64" s="255" t="str">
        <f t="shared" si="17"/>
        <v>0</v>
      </c>
    </row>
    <row r="65" spans="3:5" hidden="1" outlineLevel="1">
      <c r="C65" s="34" t="str">
        <f t="shared" si="16"/>
        <v>太陽光（非FIT）</v>
      </c>
      <c r="E65" s="255" t="str">
        <f t="shared" si="17"/>
        <v>0</v>
      </c>
    </row>
    <row r="66" spans="3:5" hidden="1" outlineLevel="1">
      <c r="C66" s="34" t="str">
        <f t="shared" si="16"/>
        <v>風力（FIT）</v>
      </c>
      <c r="E66" s="255" t="str">
        <f t="shared" si="17"/>
        <v>0</v>
      </c>
    </row>
    <row r="67" spans="3:5" hidden="1" outlineLevel="1">
      <c r="C67" s="34" t="str">
        <f t="shared" si="16"/>
        <v>風力（非FIT）</v>
      </c>
      <c r="E67" s="255" t="str">
        <f t="shared" si="17"/>
        <v>0</v>
      </c>
    </row>
    <row r="68" spans="3:5" hidden="1" outlineLevel="1">
      <c r="C68" s="34" t="str">
        <f t="shared" si="16"/>
        <v>水力（3万kWh未満）（FIT）</v>
      </c>
      <c r="E68" s="255" t="str">
        <f t="shared" si="17"/>
        <v>0</v>
      </c>
    </row>
    <row r="69" spans="3:5" hidden="1" outlineLevel="1">
      <c r="C69" s="34" t="str">
        <f t="shared" si="16"/>
        <v>水力（3万kWh未満）（非FIT）</v>
      </c>
      <c r="E69" s="255" t="str">
        <f t="shared" si="17"/>
        <v>0</v>
      </c>
    </row>
    <row r="70" spans="3:5" hidden="1" outlineLevel="1">
      <c r="C70" s="34" t="str">
        <f t="shared" si="16"/>
        <v>水力（3万kWh以上）（FIT）</v>
      </c>
      <c r="E70" s="255" t="str">
        <f t="shared" si="17"/>
        <v>0</v>
      </c>
    </row>
    <row r="71" spans="3:5" hidden="1" outlineLevel="1">
      <c r="C71" s="34" t="str">
        <f t="shared" si="16"/>
        <v>水力（3万kWh以上）（非FIT）</v>
      </c>
      <c r="E71" s="255" t="str">
        <f t="shared" si="17"/>
        <v>0</v>
      </c>
    </row>
    <row r="72" spans="3:5" hidden="1" outlineLevel="1">
      <c r="C72" s="34" t="str">
        <f t="shared" si="16"/>
        <v>地熱（FIT）</v>
      </c>
      <c r="E72" s="255" t="str">
        <f t="shared" si="17"/>
        <v>0</v>
      </c>
    </row>
    <row r="73" spans="3:5" hidden="1" outlineLevel="1">
      <c r="C73" s="34" t="str">
        <f t="shared" si="16"/>
        <v>地熱（非FIT）</v>
      </c>
      <c r="E73" s="255" t="str">
        <f t="shared" si="17"/>
        <v>0</v>
      </c>
    </row>
    <row r="74" spans="3:5" hidden="1" outlineLevel="1">
      <c r="C74" s="34" t="str">
        <f t="shared" si="16"/>
        <v>その他再生可能（FIT）</v>
      </c>
      <c r="E74" s="255" t="str">
        <f t="shared" si="17"/>
        <v>0</v>
      </c>
    </row>
    <row r="75" spans="3:5" hidden="1" outlineLevel="1">
      <c r="C75" s="34" t="str">
        <f t="shared" si="16"/>
        <v>その他再生可能（非FIT）</v>
      </c>
      <c r="E75" s="255" t="str">
        <f t="shared" si="17"/>
        <v>0</v>
      </c>
    </row>
    <row r="76" spans="3:5" hidden="1" outlineLevel="1">
      <c r="C76" s="34" t="str">
        <f t="shared" si="16"/>
        <v>原子力</v>
      </c>
      <c r="E76" s="255" t="str">
        <f t="shared" si="17"/>
        <v>0</v>
      </c>
    </row>
    <row r="77" spans="3:5" hidden="1" outlineLevel="1">
      <c r="C77" s="34" t="str">
        <f t="shared" si="16"/>
        <v>FIT電気（バイオマス）</v>
      </c>
      <c r="E77" s="255" t="str">
        <f t="shared" si="17"/>
        <v>0</v>
      </c>
    </row>
    <row r="78" spans="3:5" hidden="1" outlineLevel="1">
      <c r="C78" s="34" t="str">
        <f t="shared" si="16"/>
        <v>再生可能（バイオマス）</v>
      </c>
      <c r="E78" s="255" t="str">
        <f t="shared" si="17"/>
        <v>0</v>
      </c>
    </row>
    <row r="79" spans="3:5" hidden="1" outlineLevel="1">
      <c r="C79" s="34" t="str">
        <f t="shared" si="16"/>
        <v>未利用</v>
      </c>
      <c r="E79" s="255" t="str">
        <f t="shared" si="17"/>
        <v>0</v>
      </c>
    </row>
    <row r="80" spans="3:5" hidden="1" outlineLevel="1">
      <c r="C80" s="34" t="str">
        <f t="shared" si="16"/>
        <v>その他（火力）</v>
      </c>
      <c r="E80" s="255" t="str">
        <f t="shared" si="17"/>
        <v>0</v>
      </c>
    </row>
    <row r="81" spans="5:5" hidden="1" outlineLevel="1">
      <c r="E81" s="256">
        <f>SUM(E61:E80)</f>
        <v>0</v>
      </c>
    </row>
    <row r="82" spans="5:5" hidden="1" outlineLevel="1"/>
    <row r="83" spans="5:5" collapsed="1"/>
  </sheetData>
  <sheetProtection algorithmName="SHA-512" hashValue="W8BCnCEPeaQdb8P8yK/eyq9CNG58COLHpKC+tjbcU7M58bcQqQ2gYX94erVbBNbZH2s/sh8cYPi/AIPupsyj4Q==" saltValue="s0iStf0F4hZ1tXWE+c8ORA==" spinCount="100000" sheet="1" formatCells="0"/>
  <mergeCells count="5">
    <mergeCell ref="G3:H3"/>
    <mergeCell ref="E3:F3"/>
    <mergeCell ref="A3:A4"/>
    <mergeCell ref="C3:D3"/>
    <mergeCell ref="A27:B27"/>
  </mergeCells>
  <phoneticPr fontId="15"/>
  <pageMargins left="0.39370078740157483" right="0.39370078740157483" top="0.39370078740157483" bottom="0.39370078740157483" header="0.39370078740157483" footer="0.39370078740157483"/>
  <pageSetup paperSize="9" scale="86" orientation="landscape" r:id="rId1"/>
  <headerFooter alignWithMargins="0"/>
  <colBreaks count="1" manualBreakCount="1">
    <brk id="9" max="32"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tabColor rgb="FF00B0F0"/>
  </sheetPr>
  <dimension ref="A1:I60"/>
  <sheetViews>
    <sheetView workbookViewId="0"/>
  </sheetViews>
  <sheetFormatPr defaultRowHeight="13.5" outlineLevelRow="1"/>
  <cols>
    <col min="2" max="2" width="18.625" customWidth="1"/>
    <col min="3" max="3" width="15.75" customWidth="1"/>
    <col min="4" max="4" width="18.5" customWidth="1"/>
    <col min="5" max="5" width="18.625" customWidth="1"/>
    <col min="6" max="7" width="14.125" customWidth="1"/>
  </cols>
  <sheetData>
    <row r="1" spans="1:7">
      <c r="A1" s="17" t="s">
        <v>1539</v>
      </c>
      <c r="B1" s="17"/>
      <c r="C1" s="17"/>
      <c r="D1" s="17"/>
      <c r="E1" s="17"/>
      <c r="F1" s="17"/>
      <c r="G1" s="17"/>
    </row>
    <row r="2" spans="1:7" ht="15">
      <c r="A2" s="286" t="s">
        <v>1483</v>
      </c>
      <c r="B2" s="17"/>
      <c r="C2" s="17"/>
      <c r="D2" s="17"/>
      <c r="E2" s="17"/>
      <c r="F2" s="17"/>
      <c r="G2" s="17"/>
    </row>
    <row r="3" spans="1:7" ht="15">
      <c r="A3" s="286" t="s">
        <v>1540</v>
      </c>
      <c r="B3" s="17"/>
      <c r="C3" s="17"/>
      <c r="D3" s="17"/>
      <c r="E3" s="17"/>
      <c r="F3" s="17"/>
      <c r="G3" s="17"/>
    </row>
    <row r="4" spans="1:7">
      <c r="A4" s="287" t="s">
        <v>1380</v>
      </c>
      <c r="B4" s="216"/>
      <c r="C4" s="17"/>
      <c r="D4" s="17"/>
      <c r="E4" s="17"/>
      <c r="F4" s="17"/>
      <c r="G4" s="17"/>
    </row>
    <row r="5" spans="1:7">
      <c r="A5" s="158" t="s">
        <v>1510</v>
      </c>
      <c r="B5" s="17"/>
      <c r="C5" s="17"/>
      <c r="D5" s="17"/>
      <c r="E5" s="17"/>
      <c r="F5" s="17"/>
      <c r="G5" s="17"/>
    </row>
    <row r="6" spans="1:7">
      <c r="A6" s="158" t="s">
        <v>1563</v>
      </c>
      <c r="B6" s="17"/>
      <c r="C6" s="17"/>
      <c r="D6" s="17"/>
      <c r="E6" s="17"/>
      <c r="F6" s="17"/>
      <c r="G6" s="17"/>
    </row>
    <row r="7" spans="1:7" ht="14.25" thickBot="1">
      <c r="A7" s="288"/>
      <c r="B7" s="17"/>
      <c r="C7" s="17"/>
      <c r="D7" s="17"/>
      <c r="E7" s="17"/>
      <c r="F7" s="17"/>
      <c r="G7" s="17"/>
    </row>
    <row r="8" spans="1:7" ht="36.75" thickTop="1" thickBot="1">
      <c r="A8" s="242"/>
      <c r="B8" s="245" t="s">
        <v>1381</v>
      </c>
      <c r="C8" s="243" t="s">
        <v>1475</v>
      </c>
      <c r="D8" s="246" t="s">
        <v>1465</v>
      </c>
      <c r="E8" s="246" t="s">
        <v>2000</v>
      </c>
      <c r="F8" s="289" t="s">
        <v>1466</v>
      </c>
      <c r="G8" s="247" t="s">
        <v>1520</v>
      </c>
    </row>
    <row r="9" spans="1:7" ht="15" thickTop="1" thickBot="1">
      <c r="A9" s="244">
        <v>1</v>
      </c>
      <c r="B9" s="564"/>
      <c r="C9" s="565"/>
      <c r="D9" s="566"/>
      <c r="E9" s="566"/>
      <c r="F9" s="567"/>
      <c r="G9" s="568"/>
    </row>
    <row r="10" spans="1:7" ht="14.25" thickBot="1">
      <c r="A10" s="217">
        <v>2</v>
      </c>
      <c r="B10" s="569"/>
      <c r="C10" s="570"/>
      <c r="D10" s="571"/>
      <c r="E10" s="571"/>
      <c r="F10" s="572"/>
      <c r="G10" s="573"/>
    </row>
    <row r="11" spans="1:7" ht="14.25" thickBot="1">
      <c r="A11" s="217">
        <v>3</v>
      </c>
      <c r="B11" s="569"/>
      <c r="C11" s="570"/>
      <c r="D11" s="571"/>
      <c r="E11" s="571"/>
      <c r="F11" s="572"/>
      <c r="G11" s="573"/>
    </row>
    <row r="12" spans="1:7" ht="14.25" thickBot="1">
      <c r="A12" s="217">
        <v>4</v>
      </c>
      <c r="B12" s="569"/>
      <c r="C12" s="570"/>
      <c r="D12" s="571"/>
      <c r="E12" s="571"/>
      <c r="F12" s="572"/>
      <c r="G12" s="573"/>
    </row>
    <row r="13" spans="1:7" ht="14.25" thickBot="1">
      <c r="A13" s="217">
        <v>5</v>
      </c>
      <c r="B13" s="569"/>
      <c r="C13" s="570"/>
      <c r="D13" s="571"/>
      <c r="E13" s="571"/>
      <c r="F13" s="572"/>
      <c r="G13" s="573"/>
    </row>
    <row r="14" spans="1:7" ht="14.25" thickBot="1">
      <c r="A14" s="217">
        <v>6</v>
      </c>
      <c r="B14" s="569"/>
      <c r="C14" s="570"/>
      <c r="D14" s="571"/>
      <c r="E14" s="571"/>
      <c r="F14" s="572"/>
      <c r="G14" s="573"/>
    </row>
    <row r="15" spans="1:7" ht="14.25" thickBot="1">
      <c r="A15" s="217">
        <v>7</v>
      </c>
      <c r="B15" s="569"/>
      <c r="C15" s="570"/>
      <c r="D15" s="571"/>
      <c r="E15" s="571"/>
      <c r="F15" s="572"/>
      <c r="G15" s="573"/>
    </row>
    <row r="16" spans="1:7" ht="14.25" thickBot="1">
      <c r="A16" s="217">
        <v>8</v>
      </c>
      <c r="B16" s="569"/>
      <c r="C16" s="570"/>
      <c r="D16" s="571"/>
      <c r="E16" s="571"/>
      <c r="F16" s="572"/>
      <c r="G16" s="573"/>
    </row>
    <row r="17" spans="1:7" ht="14.25" thickBot="1">
      <c r="A17" s="217">
        <v>9</v>
      </c>
      <c r="B17" s="569"/>
      <c r="C17" s="570"/>
      <c r="D17" s="571"/>
      <c r="E17" s="571"/>
      <c r="F17" s="572"/>
      <c r="G17" s="573"/>
    </row>
    <row r="18" spans="1:7" ht="14.25" thickBot="1">
      <c r="A18" s="217">
        <v>10</v>
      </c>
      <c r="B18" s="569"/>
      <c r="C18" s="570"/>
      <c r="D18" s="571"/>
      <c r="E18" s="571"/>
      <c r="F18" s="572"/>
      <c r="G18" s="573"/>
    </row>
    <row r="19" spans="1:7" ht="14.25" thickBot="1">
      <c r="A19" s="217">
        <v>11</v>
      </c>
      <c r="B19" s="569"/>
      <c r="C19" s="570"/>
      <c r="D19" s="571"/>
      <c r="E19" s="571"/>
      <c r="F19" s="572"/>
      <c r="G19" s="573"/>
    </row>
    <row r="20" spans="1:7" ht="14.25" thickBot="1">
      <c r="A20" s="217">
        <v>12</v>
      </c>
      <c r="B20" s="569"/>
      <c r="C20" s="570"/>
      <c r="D20" s="571"/>
      <c r="E20" s="571"/>
      <c r="F20" s="572"/>
      <c r="G20" s="573"/>
    </row>
    <row r="21" spans="1:7" ht="14.25" thickBot="1">
      <c r="A21" s="217">
        <v>13</v>
      </c>
      <c r="B21" s="569"/>
      <c r="C21" s="570"/>
      <c r="D21" s="571"/>
      <c r="E21" s="571"/>
      <c r="F21" s="572"/>
      <c r="G21" s="573"/>
    </row>
    <row r="22" spans="1:7" ht="14.25" thickBot="1">
      <c r="A22" s="217">
        <v>14</v>
      </c>
      <c r="B22" s="569"/>
      <c r="C22" s="570"/>
      <c r="D22" s="571"/>
      <c r="E22" s="571"/>
      <c r="F22" s="572"/>
      <c r="G22" s="573"/>
    </row>
    <row r="23" spans="1:7" ht="14.25" thickBot="1">
      <c r="A23" s="217">
        <v>15</v>
      </c>
      <c r="B23" s="569"/>
      <c r="C23" s="570"/>
      <c r="D23" s="571"/>
      <c r="E23" s="571"/>
      <c r="F23" s="572"/>
      <c r="G23" s="573"/>
    </row>
    <row r="24" spans="1:7" ht="14.25" thickBot="1">
      <c r="A24" s="217">
        <v>16</v>
      </c>
      <c r="B24" s="569"/>
      <c r="C24" s="570"/>
      <c r="D24" s="571"/>
      <c r="E24" s="571"/>
      <c r="F24" s="572"/>
      <c r="G24" s="573"/>
    </row>
    <row r="25" spans="1:7" ht="14.25" thickBot="1">
      <c r="A25" s="217">
        <v>17</v>
      </c>
      <c r="B25" s="569"/>
      <c r="C25" s="570"/>
      <c r="D25" s="571"/>
      <c r="E25" s="571"/>
      <c r="F25" s="572"/>
      <c r="G25" s="573"/>
    </row>
    <row r="26" spans="1:7" ht="14.25" thickBot="1">
      <c r="A26" s="217">
        <v>18</v>
      </c>
      <c r="B26" s="569"/>
      <c r="C26" s="570"/>
      <c r="D26" s="571"/>
      <c r="E26" s="571"/>
      <c r="F26" s="572"/>
      <c r="G26" s="573"/>
    </row>
    <row r="27" spans="1:7" ht="14.25" thickBot="1">
      <c r="A27" s="217">
        <v>19</v>
      </c>
      <c r="B27" s="569"/>
      <c r="C27" s="570"/>
      <c r="D27" s="571"/>
      <c r="E27" s="571"/>
      <c r="F27" s="572"/>
      <c r="G27" s="573"/>
    </row>
    <row r="28" spans="1:7" ht="14.25" thickBot="1">
      <c r="A28" s="218">
        <v>20</v>
      </c>
      <c r="B28" s="574"/>
      <c r="C28" s="575"/>
      <c r="D28" s="576"/>
      <c r="E28" s="576"/>
      <c r="F28" s="577"/>
      <c r="G28" s="578"/>
    </row>
    <row r="29" spans="1:7" ht="15" thickTop="1" thickBot="1">
      <c r="A29" s="219" t="s">
        <v>1382</v>
      </c>
      <c r="B29" s="293"/>
      <c r="C29" s="294">
        <f>SUM(C9:C28)</f>
        <v>0</v>
      </c>
      <c r="D29" s="293"/>
      <c r="E29" s="293"/>
      <c r="F29" s="295"/>
      <c r="G29" s="296"/>
    </row>
    <row r="30" spans="1:7" ht="14.25" thickTop="1">
      <c r="A30" s="291"/>
      <c r="B30" s="17"/>
      <c r="C30" s="17"/>
      <c r="D30" s="17"/>
      <c r="E30" s="17"/>
      <c r="F30" s="17"/>
      <c r="G30" s="17"/>
    </row>
    <row r="31" spans="1:7">
      <c r="A31" s="216" t="s">
        <v>1383</v>
      </c>
      <c r="B31" s="1369" t="s">
        <v>1384</v>
      </c>
      <c r="C31" s="1369"/>
      <c r="D31" s="1369"/>
      <c r="E31" s="1369"/>
      <c r="F31" s="1369"/>
      <c r="G31" s="17"/>
    </row>
    <row r="32" spans="1:7">
      <c r="A32" s="17"/>
      <c r="B32" s="1369"/>
      <c r="C32" s="1369"/>
      <c r="D32" s="1369"/>
      <c r="E32" s="1369"/>
      <c r="F32" s="1369"/>
      <c r="G32" s="17"/>
    </row>
    <row r="33" spans="1:9" ht="13.5" customHeight="1">
      <c r="A33" s="216" t="s">
        <v>1383</v>
      </c>
      <c r="B33" s="1370" t="s">
        <v>1385</v>
      </c>
      <c r="C33" s="1370"/>
      <c r="D33" s="1370"/>
      <c r="E33" s="1370"/>
      <c r="F33" s="1370"/>
      <c r="G33" s="17"/>
    </row>
    <row r="34" spans="1:9">
      <c r="A34" s="17"/>
      <c r="B34" s="1370"/>
      <c r="C34" s="1370"/>
      <c r="D34" s="1370"/>
      <c r="E34" s="1370"/>
      <c r="F34" s="1370"/>
      <c r="G34" s="17"/>
    </row>
    <row r="35" spans="1:9">
      <c r="A35" s="17"/>
      <c r="B35" s="292"/>
      <c r="C35" s="292"/>
      <c r="D35" s="292"/>
      <c r="E35" s="292"/>
      <c r="F35" s="292"/>
      <c r="G35" s="17"/>
    </row>
    <row r="38" spans="1:9" hidden="1" outlineLevel="1">
      <c r="A38">
        <v>1</v>
      </c>
      <c r="B38">
        <f>IF(B9="",0,1)</f>
        <v>0</v>
      </c>
      <c r="C38" s="179" t="str">
        <f>IF(C9="","○",1)</f>
        <v>○</v>
      </c>
      <c r="D38">
        <f t="shared" ref="D38:G57" si="0">IF(D9="",0,1)</f>
        <v>0</v>
      </c>
      <c r="E38">
        <f t="shared" si="0"/>
        <v>0</v>
      </c>
      <c r="F38">
        <f t="shared" si="0"/>
        <v>0</v>
      </c>
      <c r="G38">
        <f t="shared" si="0"/>
        <v>0</v>
      </c>
      <c r="H38">
        <f>SUM(B38:G38)</f>
        <v>0</v>
      </c>
      <c r="I38" t="str">
        <f>IF(C38="○","○",IF(H38=6,"○","×"))</f>
        <v>○</v>
      </c>
    </row>
    <row r="39" spans="1:9" hidden="1" outlineLevel="1">
      <c r="A39">
        <v>2</v>
      </c>
      <c r="B39">
        <f t="shared" ref="B39:B57" si="1">IF(B10="",0,1)</f>
        <v>0</v>
      </c>
      <c r="C39" s="179" t="str">
        <f t="shared" ref="C39:C57" si="2">IF(C10="","○",1)</f>
        <v>○</v>
      </c>
      <c r="D39">
        <f t="shared" si="0"/>
        <v>0</v>
      </c>
      <c r="E39">
        <f t="shared" si="0"/>
        <v>0</v>
      </c>
      <c r="F39">
        <f t="shared" si="0"/>
        <v>0</v>
      </c>
      <c r="G39">
        <f t="shared" si="0"/>
        <v>0</v>
      </c>
      <c r="H39">
        <f t="shared" ref="H39:H57" si="3">SUM(B39:G39)</f>
        <v>0</v>
      </c>
      <c r="I39" t="str">
        <f t="shared" ref="I39:I57" si="4">IF(C39="○","○",IF(H39=6,"○","×"))</f>
        <v>○</v>
      </c>
    </row>
    <row r="40" spans="1:9" hidden="1" outlineLevel="1">
      <c r="A40">
        <v>3</v>
      </c>
      <c r="B40">
        <f t="shared" si="1"/>
        <v>0</v>
      </c>
      <c r="C40" s="179" t="str">
        <f t="shared" si="2"/>
        <v>○</v>
      </c>
      <c r="D40">
        <f t="shared" si="0"/>
        <v>0</v>
      </c>
      <c r="E40">
        <f t="shared" si="0"/>
        <v>0</v>
      </c>
      <c r="F40">
        <f t="shared" si="0"/>
        <v>0</v>
      </c>
      <c r="G40">
        <f t="shared" si="0"/>
        <v>0</v>
      </c>
      <c r="H40">
        <f t="shared" si="3"/>
        <v>0</v>
      </c>
      <c r="I40" t="str">
        <f t="shared" si="4"/>
        <v>○</v>
      </c>
    </row>
    <row r="41" spans="1:9" hidden="1" outlineLevel="1">
      <c r="A41">
        <v>4</v>
      </c>
      <c r="B41">
        <f t="shared" si="1"/>
        <v>0</v>
      </c>
      <c r="C41" s="179" t="str">
        <f t="shared" si="2"/>
        <v>○</v>
      </c>
      <c r="D41">
        <f t="shared" si="0"/>
        <v>0</v>
      </c>
      <c r="E41">
        <f t="shared" si="0"/>
        <v>0</v>
      </c>
      <c r="F41">
        <f t="shared" si="0"/>
        <v>0</v>
      </c>
      <c r="G41">
        <f t="shared" si="0"/>
        <v>0</v>
      </c>
      <c r="H41">
        <f t="shared" si="3"/>
        <v>0</v>
      </c>
      <c r="I41" t="str">
        <f t="shared" si="4"/>
        <v>○</v>
      </c>
    </row>
    <row r="42" spans="1:9" hidden="1" outlineLevel="1">
      <c r="A42">
        <v>5</v>
      </c>
      <c r="B42">
        <f t="shared" si="1"/>
        <v>0</v>
      </c>
      <c r="C42" s="179" t="str">
        <f t="shared" si="2"/>
        <v>○</v>
      </c>
      <c r="D42">
        <f t="shared" si="0"/>
        <v>0</v>
      </c>
      <c r="E42">
        <f t="shared" si="0"/>
        <v>0</v>
      </c>
      <c r="F42">
        <f t="shared" si="0"/>
        <v>0</v>
      </c>
      <c r="G42">
        <f t="shared" si="0"/>
        <v>0</v>
      </c>
      <c r="H42">
        <f t="shared" si="3"/>
        <v>0</v>
      </c>
      <c r="I42" t="str">
        <f t="shared" si="4"/>
        <v>○</v>
      </c>
    </row>
    <row r="43" spans="1:9" hidden="1" outlineLevel="1">
      <c r="A43">
        <v>6</v>
      </c>
      <c r="B43">
        <f t="shared" si="1"/>
        <v>0</v>
      </c>
      <c r="C43" s="179" t="str">
        <f t="shared" si="2"/>
        <v>○</v>
      </c>
      <c r="D43">
        <f t="shared" si="0"/>
        <v>0</v>
      </c>
      <c r="E43">
        <f t="shared" si="0"/>
        <v>0</v>
      </c>
      <c r="F43">
        <f t="shared" si="0"/>
        <v>0</v>
      </c>
      <c r="G43">
        <f t="shared" si="0"/>
        <v>0</v>
      </c>
      <c r="H43">
        <f t="shared" si="3"/>
        <v>0</v>
      </c>
      <c r="I43" t="str">
        <f t="shared" si="4"/>
        <v>○</v>
      </c>
    </row>
    <row r="44" spans="1:9" hidden="1" outlineLevel="1">
      <c r="A44">
        <v>7</v>
      </c>
      <c r="B44">
        <f t="shared" si="1"/>
        <v>0</v>
      </c>
      <c r="C44" s="179" t="str">
        <f t="shared" si="2"/>
        <v>○</v>
      </c>
      <c r="D44">
        <f t="shared" si="0"/>
        <v>0</v>
      </c>
      <c r="E44">
        <f t="shared" si="0"/>
        <v>0</v>
      </c>
      <c r="F44">
        <f t="shared" si="0"/>
        <v>0</v>
      </c>
      <c r="G44">
        <f t="shared" si="0"/>
        <v>0</v>
      </c>
      <c r="H44">
        <f t="shared" si="3"/>
        <v>0</v>
      </c>
      <c r="I44" t="str">
        <f t="shared" si="4"/>
        <v>○</v>
      </c>
    </row>
    <row r="45" spans="1:9" hidden="1" outlineLevel="1">
      <c r="A45">
        <v>8</v>
      </c>
      <c r="B45">
        <f t="shared" si="1"/>
        <v>0</v>
      </c>
      <c r="C45" s="179" t="str">
        <f t="shared" si="2"/>
        <v>○</v>
      </c>
      <c r="D45">
        <f t="shared" si="0"/>
        <v>0</v>
      </c>
      <c r="E45">
        <f t="shared" si="0"/>
        <v>0</v>
      </c>
      <c r="F45">
        <f t="shared" si="0"/>
        <v>0</v>
      </c>
      <c r="G45">
        <f t="shared" si="0"/>
        <v>0</v>
      </c>
      <c r="H45">
        <f t="shared" si="3"/>
        <v>0</v>
      </c>
      <c r="I45" t="str">
        <f t="shared" si="4"/>
        <v>○</v>
      </c>
    </row>
    <row r="46" spans="1:9" hidden="1" outlineLevel="1">
      <c r="A46">
        <v>9</v>
      </c>
      <c r="B46">
        <f t="shared" si="1"/>
        <v>0</v>
      </c>
      <c r="C46" s="179" t="str">
        <f t="shared" si="2"/>
        <v>○</v>
      </c>
      <c r="D46">
        <f t="shared" si="0"/>
        <v>0</v>
      </c>
      <c r="E46">
        <f t="shared" si="0"/>
        <v>0</v>
      </c>
      <c r="F46">
        <f t="shared" si="0"/>
        <v>0</v>
      </c>
      <c r="G46">
        <f t="shared" si="0"/>
        <v>0</v>
      </c>
      <c r="H46">
        <f t="shared" si="3"/>
        <v>0</v>
      </c>
      <c r="I46" t="str">
        <f t="shared" si="4"/>
        <v>○</v>
      </c>
    </row>
    <row r="47" spans="1:9" hidden="1" outlineLevel="1">
      <c r="A47">
        <v>10</v>
      </c>
      <c r="B47">
        <f t="shared" si="1"/>
        <v>0</v>
      </c>
      <c r="C47" s="179" t="str">
        <f t="shared" si="2"/>
        <v>○</v>
      </c>
      <c r="D47">
        <f t="shared" si="0"/>
        <v>0</v>
      </c>
      <c r="E47">
        <f t="shared" si="0"/>
        <v>0</v>
      </c>
      <c r="F47">
        <f t="shared" si="0"/>
        <v>0</v>
      </c>
      <c r="G47">
        <f t="shared" si="0"/>
        <v>0</v>
      </c>
      <c r="H47">
        <f t="shared" si="3"/>
        <v>0</v>
      </c>
      <c r="I47" t="str">
        <f t="shared" si="4"/>
        <v>○</v>
      </c>
    </row>
    <row r="48" spans="1:9" hidden="1" outlineLevel="1">
      <c r="A48">
        <v>11</v>
      </c>
      <c r="B48">
        <f t="shared" si="1"/>
        <v>0</v>
      </c>
      <c r="C48" s="179" t="str">
        <f t="shared" si="2"/>
        <v>○</v>
      </c>
      <c r="D48">
        <f t="shared" si="0"/>
        <v>0</v>
      </c>
      <c r="E48">
        <f t="shared" si="0"/>
        <v>0</v>
      </c>
      <c r="F48">
        <f t="shared" si="0"/>
        <v>0</v>
      </c>
      <c r="G48">
        <f t="shared" si="0"/>
        <v>0</v>
      </c>
      <c r="H48">
        <f t="shared" si="3"/>
        <v>0</v>
      </c>
      <c r="I48" t="str">
        <f t="shared" si="4"/>
        <v>○</v>
      </c>
    </row>
    <row r="49" spans="1:9" hidden="1" outlineLevel="1">
      <c r="A49">
        <v>12</v>
      </c>
      <c r="B49">
        <f t="shared" si="1"/>
        <v>0</v>
      </c>
      <c r="C49" s="179" t="str">
        <f t="shared" si="2"/>
        <v>○</v>
      </c>
      <c r="D49">
        <f t="shared" si="0"/>
        <v>0</v>
      </c>
      <c r="E49">
        <f t="shared" si="0"/>
        <v>0</v>
      </c>
      <c r="F49">
        <f t="shared" si="0"/>
        <v>0</v>
      </c>
      <c r="G49">
        <f t="shared" si="0"/>
        <v>0</v>
      </c>
      <c r="H49">
        <f t="shared" si="3"/>
        <v>0</v>
      </c>
      <c r="I49" t="str">
        <f t="shared" si="4"/>
        <v>○</v>
      </c>
    </row>
    <row r="50" spans="1:9" hidden="1" outlineLevel="1">
      <c r="A50">
        <v>13</v>
      </c>
      <c r="B50">
        <f t="shared" si="1"/>
        <v>0</v>
      </c>
      <c r="C50" s="179" t="str">
        <f t="shared" si="2"/>
        <v>○</v>
      </c>
      <c r="D50">
        <f t="shared" si="0"/>
        <v>0</v>
      </c>
      <c r="E50">
        <f t="shared" si="0"/>
        <v>0</v>
      </c>
      <c r="F50">
        <f t="shared" si="0"/>
        <v>0</v>
      </c>
      <c r="G50">
        <f t="shared" si="0"/>
        <v>0</v>
      </c>
      <c r="H50">
        <f t="shared" si="3"/>
        <v>0</v>
      </c>
      <c r="I50" t="str">
        <f t="shared" si="4"/>
        <v>○</v>
      </c>
    </row>
    <row r="51" spans="1:9" hidden="1" outlineLevel="1">
      <c r="A51">
        <v>14</v>
      </c>
      <c r="B51">
        <f t="shared" si="1"/>
        <v>0</v>
      </c>
      <c r="C51" s="179" t="str">
        <f t="shared" si="2"/>
        <v>○</v>
      </c>
      <c r="D51">
        <f t="shared" si="0"/>
        <v>0</v>
      </c>
      <c r="E51">
        <f t="shared" si="0"/>
        <v>0</v>
      </c>
      <c r="F51">
        <f t="shared" si="0"/>
        <v>0</v>
      </c>
      <c r="G51">
        <f t="shared" si="0"/>
        <v>0</v>
      </c>
      <c r="H51">
        <f t="shared" si="3"/>
        <v>0</v>
      </c>
      <c r="I51" t="str">
        <f t="shared" si="4"/>
        <v>○</v>
      </c>
    </row>
    <row r="52" spans="1:9" hidden="1" outlineLevel="1">
      <c r="A52">
        <v>15</v>
      </c>
      <c r="B52">
        <f t="shared" si="1"/>
        <v>0</v>
      </c>
      <c r="C52" s="179" t="str">
        <f t="shared" si="2"/>
        <v>○</v>
      </c>
      <c r="D52">
        <f t="shared" si="0"/>
        <v>0</v>
      </c>
      <c r="E52">
        <f t="shared" si="0"/>
        <v>0</v>
      </c>
      <c r="F52">
        <f t="shared" si="0"/>
        <v>0</v>
      </c>
      <c r="G52">
        <f t="shared" si="0"/>
        <v>0</v>
      </c>
      <c r="H52">
        <f t="shared" si="3"/>
        <v>0</v>
      </c>
      <c r="I52" t="str">
        <f t="shared" si="4"/>
        <v>○</v>
      </c>
    </row>
    <row r="53" spans="1:9" hidden="1" outlineLevel="1">
      <c r="A53">
        <v>16</v>
      </c>
      <c r="B53">
        <f t="shared" si="1"/>
        <v>0</v>
      </c>
      <c r="C53" s="179" t="str">
        <f t="shared" si="2"/>
        <v>○</v>
      </c>
      <c r="D53">
        <f t="shared" si="0"/>
        <v>0</v>
      </c>
      <c r="E53">
        <f t="shared" si="0"/>
        <v>0</v>
      </c>
      <c r="F53">
        <f t="shared" si="0"/>
        <v>0</v>
      </c>
      <c r="G53">
        <f t="shared" si="0"/>
        <v>0</v>
      </c>
      <c r="H53">
        <f t="shared" si="3"/>
        <v>0</v>
      </c>
      <c r="I53" t="str">
        <f t="shared" si="4"/>
        <v>○</v>
      </c>
    </row>
    <row r="54" spans="1:9" hidden="1" outlineLevel="1">
      <c r="A54">
        <v>17</v>
      </c>
      <c r="B54">
        <f t="shared" si="1"/>
        <v>0</v>
      </c>
      <c r="C54" s="179" t="str">
        <f t="shared" si="2"/>
        <v>○</v>
      </c>
      <c r="D54">
        <f t="shared" si="0"/>
        <v>0</v>
      </c>
      <c r="E54">
        <f t="shared" si="0"/>
        <v>0</v>
      </c>
      <c r="F54">
        <f t="shared" si="0"/>
        <v>0</v>
      </c>
      <c r="G54">
        <f t="shared" si="0"/>
        <v>0</v>
      </c>
      <c r="H54">
        <f t="shared" si="3"/>
        <v>0</v>
      </c>
      <c r="I54" t="str">
        <f t="shared" si="4"/>
        <v>○</v>
      </c>
    </row>
    <row r="55" spans="1:9" hidden="1" outlineLevel="1">
      <c r="A55">
        <v>18</v>
      </c>
      <c r="B55">
        <f t="shared" si="1"/>
        <v>0</v>
      </c>
      <c r="C55" s="179" t="str">
        <f t="shared" si="2"/>
        <v>○</v>
      </c>
      <c r="D55">
        <f t="shared" si="0"/>
        <v>0</v>
      </c>
      <c r="E55">
        <f t="shared" si="0"/>
        <v>0</v>
      </c>
      <c r="F55">
        <f t="shared" si="0"/>
        <v>0</v>
      </c>
      <c r="G55">
        <f t="shared" si="0"/>
        <v>0</v>
      </c>
      <c r="H55">
        <f t="shared" si="3"/>
        <v>0</v>
      </c>
      <c r="I55" t="str">
        <f t="shared" si="4"/>
        <v>○</v>
      </c>
    </row>
    <row r="56" spans="1:9" hidden="1" outlineLevel="1">
      <c r="A56">
        <v>19</v>
      </c>
      <c r="B56">
        <f t="shared" si="1"/>
        <v>0</v>
      </c>
      <c r="C56" s="179" t="str">
        <f t="shared" si="2"/>
        <v>○</v>
      </c>
      <c r="D56">
        <f t="shared" si="0"/>
        <v>0</v>
      </c>
      <c r="E56">
        <f t="shared" si="0"/>
        <v>0</v>
      </c>
      <c r="F56">
        <f t="shared" si="0"/>
        <v>0</v>
      </c>
      <c r="G56">
        <f t="shared" si="0"/>
        <v>0</v>
      </c>
      <c r="H56">
        <f t="shared" si="3"/>
        <v>0</v>
      </c>
      <c r="I56" t="str">
        <f t="shared" si="4"/>
        <v>○</v>
      </c>
    </row>
    <row r="57" spans="1:9" hidden="1" outlineLevel="1">
      <c r="A57">
        <v>20</v>
      </c>
      <c r="B57">
        <f t="shared" si="1"/>
        <v>0</v>
      </c>
      <c r="C57" s="179" t="str">
        <f t="shared" si="2"/>
        <v>○</v>
      </c>
      <c r="D57">
        <f t="shared" si="0"/>
        <v>0</v>
      </c>
      <c r="E57">
        <f t="shared" si="0"/>
        <v>0</v>
      </c>
      <c r="F57">
        <f t="shared" si="0"/>
        <v>0</v>
      </c>
      <c r="G57">
        <f t="shared" si="0"/>
        <v>0</v>
      </c>
      <c r="H57">
        <f t="shared" si="3"/>
        <v>0</v>
      </c>
      <c r="I57" t="str">
        <f t="shared" si="4"/>
        <v>○</v>
      </c>
    </row>
    <row r="58" spans="1:9" hidden="1" outlineLevel="1"/>
    <row r="59" spans="1:9" hidden="1" outlineLevel="1">
      <c r="I59">
        <f>COUNTIF($I$38:$I$57,"○")</f>
        <v>20</v>
      </c>
    </row>
    <row r="60" spans="1:9" collapsed="1"/>
  </sheetData>
  <sheetProtection algorithmName="SHA-512" hashValue="NRXLxNvfFpi4JoxMcWp1vmORqXziOECitgaX3E9G37Zr+52ICXZyz1abzakTWfAoFQSfJtDjl25Dmy6hwLa2EQ==" saltValue="NzCzSm5ThyZOcq34kDMlzQ==" spinCount="100000" sheet="1" formatCells="0"/>
  <mergeCells count="2">
    <mergeCell ref="B31:F32"/>
    <mergeCell ref="B33:F34"/>
  </mergeCells>
  <phoneticPr fontId="15"/>
  <conditionalFormatting sqref="B9:B28">
    <cfRule type="expression" dxfId="38" priority="47">
      <formula>NOT(C9=0)</formula>
    </cfRule>
  </conditionalFormatting>
  <conditionalFormatting sqref="B9:G28">
    <cfRule type="expression" dxfId="37" priority="1">
      <formula>NOT(B9="")</formula>
    </cfRule>
  </conditionalFormatting>
  <conditionalFormatting sqref="D9:D28">
    <cfRule type="expression" dxfId="36" priority="32">
      <formula>NOT(C9=0)</formula>
    </cfRule>
  </conditionalFormatting>
  <conditionalFormatting sqref="E9:E28">
    <cfRule type="expression" dxfId="35" priority="2">
      <formula>NOT(C9=0)</formula>
    </cfRule>
  </conditionalFormatting>
  <conditionalFormatting sqref="F9:F28">
    <cfRule type="expression" dxfId="34" priority="26">
      <formula>NOT(C9="")</formula>
    </cfRule>
  </conditionalFormatting>
  <conditionalFormatting sqref="G9:G28">
    <cfRule type="expression" dxfId="33" priority="31">
      <formula>NOT(C9=0)</formula>
    </cfRule>
  </conditionalFormatting>
  <pageMargins left="0.51181102362204722" right="0.51181102362204722" top="0.74803149606299213" bottom="0.74803149606299213" header="0.31496062992125984" footer="0.31496062992125984"/>
  <pageSetup paperSize="9" scale="8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tabColor rgb="FF00B0F0"/>
  </sheetPr>
  <dimension ref="A1:J60"/>
  <sheetViews>
    <sheetView workbookViewId="0"/>
  </sheetViews>
  <sheetFormatPr defaultRowHeight="13.5" outlineLevelRow="1"/>
  <cols>
    <col min="2" max="2" width="13.125" customWidth="1"/>
    <col min="3" max="3" width="22.375" customWidth="1"/>
    <col min="4" max="4" width="15.75" customWidth="1"/>
    <col min="5" max="5" width="20.625" customWidth="1"/>
    <col min="6" max="6" width="24.625" customWidth="1"/>
    <col min="7" max="7" width="14.125" customWidth="1"/>
    <col min="8" max="8" width="12.625" customWidth="1"/>
  </cols>
  <sheetData>
    <row r="1" spans="1:8">
      <c r="A1" s="297" t="s">
        <v>1541</v>
      </c>
      <c r="B1" s="17"/>
      <c r="C1" s="17"/>
      <c r="D1" s="17"/>
      <c r="E1" s="17"/>
      <c r="F1" s="17"/>
      <c r="G1" s="17"/>
      <c r="H1" s="17"/>
    </row>
    <row r="2" spans="1:8" ht="15">
      <c r="A2" s="298" t="s">
        <v>1484</v>
      </c>
      <c r="B2" s="17"/>
      <c r="C2" s="17"/>
      <c r="D2" s="17"/>
      <c r="E2" s="17"/>
      <c r="F2" s="17"/>
      <c r="G2" s="17"/>
      <c r="H2" s="17"/>
    </row>
    <row r="3" spans="1:8" ht="15">
      <c r="A3" s="298" t="s">
        <v>1540</v>
      </c>
      <c r="B3" s="17"/>
      <c r="C3" s="17"/>
      <c r="D3" s="17"/>
      <c r="E3" s="17"/>
      <c r="F3" s="17"/>
      <c r="G3" s="17"/>
      <c r="H3" s="17"/>
    </row>
    <row r="4" spans="1:8">
      <c r="A4" s="287" t="s">
        <v>1380</v>
      </c>
      <c r="B4" s="216"/>
      <c r="C4" s="17"/>
      <c r="D4" s="17"/>
      <c r="E4" s="17"/>
      <c r="F4" s="17"/>
      <c r="G4" s="17"/>
      <c r="H4" s="17"/>
    </row>
    <row r="5" spans="1:8">
      <c r="A5" s="158" t="s">
        <v>1510</v>
      </c>
      <c r="B5" s="17"/>
      <c r="C5" s="17"/>
      <c r="D5" s="17"/>
      <c r="E5" s="17"/>
      <c r="F5" s="17"/>
      <c r="G5" s="17"/>
      <c r="H5" s="17"/>
    </row>
    <row r="6" spans="1:8">
      <c r="A6" s="158" t="s">
        <v>1564</v>
      </c>
      <c r="B6" s="17"/>
      <c r="C6" s="17"/>
      <c r="D6" s="17"/>
      <c r="E6" s="17"/>
      <c r="F6" s="17"/>
      <c r="G6" s="17"/>
      <c r="H6" s="17"/>
    </row>
    <row r="7" spans="1:8" ht="14.25" thickBot="1">
      <c r="A7" s="299"/>
      <c r="B7" s="17"/>
      <c r="C7" s="17"/>
      <c r="D7" s="17"/>
      <c r="E7" s="17"/>
      <c r="F7" s="17"/>
      <c r="G7" s="17"/>
      <c r="H7" s="17"/>
    </row>
    <row r="8" spans="1:8" ht="39" thickTop="1" thickBot="1">
      <c r="A8" s="248"/>
      <c r="B8" s="246" t="s">
        <v>1469</v>
      </c>
      <c r="C8" s="249" t="s">
        <v>1467</v>
      </c>
      <c r="D8" s="246" t="s">
        <v>1474</v>
      </c>
      <c r="E8" s="249" t="s">
        <v>1468</v>
      </c>
      <c r="F8" s="249" t="s">
        <v>2000</v>
      </c>
      <c r="G8" s="289" t="s">
        <v>1470</v>
      </c>
      <c r="H8" s="301" t="s">
        <v>1520</v>
      </c>
    </row>
    <row r="9" spans="1:8" ht="15" thickTop="1" thickBot="1">
      <c r="A9" s="244">
        <v>1</v>
      </c>
      <c r="B9" s="564"/>
      <c r="C9" s="604"/>
      <c r="D9" s="565"/>
      <c r="E9" s="566"/>
      <c r="F9" s="566"/>
      <c r="G9" s="567"/>
      <c r="H9" s="568"/>
    </row>
    <row r="10" spans="1:8" ht="14.25" thickBot="1">
      <c r="A10" s="217">
        <v>2</v>
      </c>
      <c r="B10" s="569"/>
      <c r="C10" s="571"/>
      <c r="D10" s="570"/>
      <c r="E10" s="571"/>
      <c r="F10" s="571"/>
      <c r="G10" s="572"/>
      <c r="H10" s="573"/>
    </row>
    <row r="11" spans="1:8" ht="14.25" thickBot="1">
      <c r="A11" s="217">
        <v>3</v>
      </c>
      <c r="B11" s="569"/>
      <c r="C11" s="571"/>
      <c r="D11" s="570"/>
      <c r="E11" s="571"/>
      <c r="F11" s="571"/>
      <c r="G11" s="572"/>
      <c r="H11" s="573"/>
    </row>
    <row r="12" spans="1:8" ht="14.25" thickBot="1">
      <c r="A12" s="217">
        <v>4</v>
      </c>
      <c r="B12" s="569"/>
      <c r="C12" s="571"/>
      <c r="D12" s="570"/>
      <c r="E12" s="571"/>
      <c r="F12" s="571"/>
      <c r="G12" s="572"/>
      <c r="H12" s="573"/>
    </row>
    <row r="13" spans="1:8" ht="14.25" thickBot="1">
      <c r="A13" s="217">
        <v>5</v>
      </c>
      <c r="B13" s="569"/>
      <c r="C13" s="571"/>
      <c r="D13" s="570"/>
      <c r="E13" s="571"/>
      <c r="F13" s="571"/>
      <c r="G13" s="572"/>
      <c r="H13" s="573"/>
    </row>
    <row r="14" spans="1:8" ht="14.25" thickBot="1">
      <c r="A14" s="217">
        <v>6</v>
      </c>
      <c r="B14" s="569"/>
      <c r="C14" s="571"/>
      <c r="D14" s="570"/>
      <c r="E14" s="571"/>
      <c r="F14" s="571"/>
      <c r="G14" s="572"/>
      <c r="H14" s="573"/>
    </row>
    <row r="15" spans="1:8" ht="14.25" thickBot="1">
      <c r="A15" s="217">
        <v>7</v>
      </c>
      <c r="B15" s="569"/>
      <c r="C15" s="571"/>
      <c r="D15" s="570"/>
      <c r="E15" s="571"/>
      <c r="F15" s="571"/>
      <c r="G15" s="572"/>
      <c r="H15" s="573"/>
    </row>
    <row r="16" spans="1:8" ht="14.25" thickBot="1">
      <c r="A16" s="217">
        <v>8</v>
      </c>
      <c r="B16" s="569"/>
      <c r="C16" s="571"/>
      <c r="D16" s="570"/>
      <c r="E16" s="571"/>
      <c r="F16" s="571"/>
      <c r="G16" s="572"/>
      <c r="H16" s="573"/>
    </row>
    <row r="17" spans="1:8" ht="14.25" thickBot="1">
      <c r="A17" s="217">
        <v>9</v>
      </c>
      <c r="B17" s="569"/>
      <c r="C17" s="571"/>
      <c r="D17" s="570"/>
      <c r="E17" s="571"/>
      <c r="F17" s="571"/>
      <c r="G17" s="572"/>
      <c r="H17" s="573"/>
    </row>
    <row r="18" spans="1:8" ht="14.25" thickBot="1">
      <c r="A18" s="217">
        <v>10</v>
      </c>
      <c r="B18" s="569"/>
      <c r="C18" s="571"/>
      <c r="D18" s="570"/>
      <c r="E18" s="571"/>
      <c r="F18" s="571"/>
      <c r="G18" s="572"/>
      <c r="H18" s="573"/>
    </row>
    <row r="19" spans="1:8" ht="14.25" thickBot="1">
      <c r="A19" s="217">
        <v>11</v>
      </c>
      <c r="B19" s="569"/>
      <c r="C19" s="571"/>
      <c r="D19" s="570"/>
      <c r="E19" s="571"/>
      <c r="F19" s="571"/>
      <c r="G19" s="572"/>
      <c r="H19" s="573"/>
    </row>
    <row r="20" spans="1:8" ht="14.25" thickBot="1">
      <c r="A20" s="217">
        <v>12</v>
      </c>
      <c r="B20" s="569"/>
      <c r="C20" s="571"/>
      <c r="D20" s="570"/>
      <c r="E20" s="571"/>
      <c r="F20" s="571"/>
      <c r="G20" s="572"/>
      <c r="H20" s="573"/>
    </row>
    <row r="21" spans="1:8" ht="14.25" thickBot="1">
      <c r="A21" s="217">
        <v>13</v>
      </c>
      <c r="B21" s="569"/>
      <c r="C21" s="571"/>
      <c r="D21" s="570"/>
      <c r="E21" s="571"/>
      <c r="F21" s="571"/>
      <c r="G21" s="572"/>
      <c r="H21" s="573"/>
    </row>
    <row r="22" spans="1:8" ht="14.25" thickBot="1">
      <c r="A22" s="217">
        <v>14</v>
      </c>
      <c r="B22" s="569"/>
      <c r="C22" s="571"/>
      <c r="D22" s="570"/>
      <c r="E22" s="571"/>
      <c r="F22" s="571"/>
      <c r="G22" s="572"/>
      <c r="H22" s="573"/>
    </row>
    <row r="23" spans="1:8" ht="14.25" thickBot="1">
      <c r="A23" s="217">
        <v>15</v>
      </c>
      <c r="B23" s="569"/>
      <c r="C23" s="571"/>
      <c r="D23" s="570"/>
      <c r="E23" s="571"/>
      <c r="F23" s="571"/>
      <c r="G23" s="572"/>
      <c r="H23" s="573"/>
    </row>
    <row r="24" spans="1:8" ht="14.25" thickBot="1">
      <c r="A24" s="217">
        <v>16</v>
      </c>
      <c r="B24" s="569"/>
      <c r="C24" s="571"/>
      <c r="D24" s="570"/>
      <c r="E24" s="571"/>
      <c r="F24" s="571"/>
      <c r="G24" s="572"/>
      <c r="H24" s="573"/>
    </row>
    <row r="25" spans="1:8" ht="14.25" thickBot="1">
      <c r="A25" s="217">
        <v>17</v>
      </c>
      <c r="B25" s="569"/>
      <c r="C25" s="571"/>
      <c r="D25" s="570"/>
      <c r="E25" s="571"/>
      <c r="F25" s="571"/>
      <c r="G25" s="572"/>
      <c r="H25" s="573"/>
    </row>
    <row r="26" spans="1:8" ht="14.25" thickBot="1">
      <c r="A26" s="217">
        <v>18</v>
      </c>
      <c r="B26" s="569"/>
      <c r="C26" s="571"/>
      <c r="D26" s="570"/>
      <c r="E26" s="571"/>
      <c r="F26" s="571"/>
      <c r="G26" s="572"/>
      <c r="H26" s="573"/>
    </row>
    <row r="27" spans="1:8" ht="14.25" thickBot="1">
      <c r="A27" s="217">
        <v>19</v>
      </c>
      <c r="B27" s="569"/>
      <c r="C27" s="571"/>
      <c r="D27" s="570"/>
      <c r="E27" s="571"/>
      <c r="F27" s="571"/>
      <c r="G27" s="572"/>
      <c r="H27" s="573"/>
    </row>
    <row r="28" spans="1:8" ht="14.25" thickBot="1">
      <c r="A28" s="218">
        <v>20</v>
      </c>
      <c r="B28" s="574"/>
      <c r="C28" s="576"/>
      <c r="D28" s="575"/>
      <c r="E28" s="576"/>
      <c r="F28" s="576"/>
      <c r="G28" s="577"/>
      <c r="H28" s="578"/>
    </row>
    <row r="29" spans="1:8" ht="15" thickTop="1" thickBot="1">
      <c r="A29" s="219" t="s">
        <v>1382</v>
      </c>
      <c r="B29" s="241"/>
      <c r="C29" s="241"/>
      <c r="D29" s="294">
        <f>SUM(D9:D28)</f>
        <v>0</v>
      </c>
      <c r="E29" s="241"/>
      <c r="F29" s="241"/>
      <c r="G29" s="290"/>
      <c r="H29" s="302"/>
    </row>
    <row r="30" spans="1:8" ht="14.25" thickTop="1">
      <c r="A30" s="300" t="s">
        <v>1386</v>
      </c>
      <c r="B30" s="17"/>
      <c r="C30" s="17"/>
      <c r="D30" s="17"/>
      <c r="E30" s="17"/>
      <c r="F30" s="17"/>
      <c r="G30" s="17"/>
      <c r="H30" s="17"/>
    </row>
    <row r="31" spans="1:8">
      <c r="A31" s="158"/>
      <c r="B31" s="17"/>
      <c r="C31" s="17"/>
      <c r="D31" s="17"/>
      <c r="E31" s="17"/>
      <c r="F31" s="17"/>
      <c r="G31" s="17"/>
      <c r="H31" s="17"/>
    </row>
    <row r="32" spans="1:8">
      <c r="A32" s="216" t="s">
        <v>1383</v>
      </c>
      <c r="B32" s="1371" t="s">
        <v>1463</v>
      </c>
      <c r="C32" s="1371"/>
      <c r="D32" s="1371"/>
      <c r="E32" s="1371"/>
      <c r="F32" s="1371"/>
      <c r="G32" s="1371"/>
      <c r="H32" s="17"/>
    </row>
    <row r="33" spans="1:10">
      <c r="A33" s="17"/>
      <c r="B33" s="1371"/>
      <c r="C33" s="1371"/>
      <c r="D33" s="1371"/>
      <c r="E33" s="1371"/>
      <c r="F33" s="1371"/>
      <c r="G33" s="1371"/>
      <c r="H33" s="17"/>
    </row>
    <row r="34" spans="1:10">
      <c r="A34" s="216" t="s">
        <v>1383</v>
      </c>
      <c r="B34" s="1369" t="s">
        <v>1464</v>
      </c>
      <c r="C34" s="1369"/>
      <c r="D34" s="1369"/>
      <c r="E34" s="1369"/>
      <c r="F34" s="1369"/>
      <c r="G34" s="1369"/>
      <c r="H34" s="17"/>
    </row>
    <row r="35" spans="1:10">
      <c r="A35" s="17"/>
      <c r="B35" s="1369"/>
      <c r="C35" s="1369"/>
      <c r="D35" s="1369"/>
      <c r="E35" s="1369"/>
      <c r="F35" s="1369"/>
      <c r="G35" s="1369"/>
      <c r="H35" s="17"/>
    </row>
    <row r="38" spans="1:10" hidden="1" outlineLevel="1">
      <c r="A38">
        <v>1</v>
      </c>
      <c r="B38">
        <f>IF(B9="",0,1)</f>
        <v>0</v>
      </c>
      <c r="C38">
        <f>IF(C9="",0,1)</f>
        <v>0</v>
      </c>
      <c r="D38" s="179" t="str">
        <f>IF(D9="","○",1)</f>
        <v>○</v>
      </c>
      <c r="E38">
        <f>IF(E9="",0,1)</f>
        <v>0</v>
      </c>
      <c r="F38">
        <f>IF(F9="",0,1)</f>
        <v>0</v>
      </c>
      <c r="G38">
        <f>IF(G9="",0,1)</f>
        <v>0</v>
      </c>
      <c r="H38">
        <f>IF(H9="",0,1)</f>
        <v>0</v>
      </c>
      <c r="I38">
        <f>SUM(B38:H38)</f>
        <v>0</v>
      </c>
      <c r="J38" t="str">
        <f>IF(D38="○","○",IF(I38=7,"○","×"))</f>
        <v>○</v>
      </c>
    </row>
    <row r="39" spans="1:10" hidden="1" outlineLevel="1">
      <c r="A39">
        <v>2</v>
      </c>
      <c r="B39">
        <f t="shared" ref="B39:C54" si="0">IF(B10="",0,1)</f>
        <v>0</v>
      </c>
      <c r="C39">
        <f t="shared" si="0"/>
        <v>0</v>
      </c>
      <c r="D39" s="179" t="str">
        <f t="shared" ref="D39:D57" si="1">IF(D10="","○",1)</f>
        <v>○</v>
      </c>
      <c r="E39">
        <f t="shared" ref="E39:H57" si="2">IF(E10="",0,1)</f>
        <v>0</v>
      </c>
      <c r="F39">
        <f t="shared" ref="F39:F57" si="3">IF(F10="",0,1)</f>
        <v>0</v>
      </c>
      <c r="G39">
        <f t="shared" si="2"/>
        <v>0</v>
      </c>
      <c r="H39">
        <f t="shared" si="2"/>
        <v>0</v>
      </c>
      <c r="I39">
        <f t="shared" ref="I39:I57" si="4">SUM(B39:H39)</f>
        <v>0</v>
      </c>
      <c r="J39" t="str">
        <f t="shared" ref="J39:J57" si="5">IF(D39="○","○",IF(I39=7,"○","×"))</f>
        <v>○</v>
      </c>
    </row>
    <row r="40" spans="1:10" hidden="1" outlineLevel="1">
      <c r="A40">
        <v>3</v>
      </c>
      <c r="B40">
        <f t="shared" si="0"/>
        <v>0</v>
      </c>
      <c r="C40">
        <f t="shared" si="0"/>
        <v>0</v>
      </c>
      <c r="D40" s="179" t="str">
        <f t="shared" si="1"/>
        <v>○</v>
      </c>
      <c r="E40">
        <f t="shared" si="2"/>
        <v>0</v>
      </c>
      <c r="F40">
        <f t="shared" si="3"/>
        <v>0</v>
      </c>
      <c r="G40">
        <f t="shared" si="2"/>
        <v>0</v>
      </c>
      <c r="H40">
        <f t="shared" si="2"/>
        <v>0</v>
      </c>
      <c r="I40">
        <f t="shared" si="4"/>
        <v>0</v>
      </c>
      <c r="J40" t="str">
        <f t="shared" si="5"/>
        <v>○</v>
      </c>
    </row>
    <row r="41" spans="1:10" hidden="1" outlineLevel="1">
      <c r="A41">
        <v>4</v>
      </c>
      <c r="B41">
        <f t="shared" si="0"/>
        <v>0</v>
      </c>
      <c r="C41">
        <f t="shared" si="0"/>
        <v>0</v>
      </c>
      <c r="D41" s="179" t="str">
        <f t="shared" si="1"/>
        <v>○</v>
      </c>
      <c r="E41">
        <f t="shared" si="2"/>
        <v>0</v>
      </c>
      <c r="F41">
        <f t="shared" si="3"/>
        <v>0</v>
      </c>
      <c r="G41">
        <f t="shared" si="2"/>
        <v>0</v>
      </c>
      <c r="H41">
        <f t="shared" si="2"/>
        <v>0</v>
      </c>
      <c r="I41">
        <f t="shared" si="4"/>
        <v>0</v>
      </c>
      <c r="J41" t="str">
        <f t="shared" si="5"/>
        <v>○</v>
      </c>
    </row>
    <row r="42" spans="1:10" hidden="1" outlineLevel="1">
      <c r="A42">
        <v>5</v>
      </c>
      <c r="B42">
        <f t="shared" si="0"/>
        <v>0</v>
      </c>
      <c r="C42">
        <f t="shared" si="0"/>
        <v>0</v>
      </c>
      <c r="D42" s="179" t="str">
        <f t="shared" si="1"/>
        <v>○</v>
      </c>
      <c r="E42">
        <f t="shared" si="2"/>
        <v>0</v>
      </c>
      <c r="F42">
        <f t="shared" si="3"/>
        <v>0</v>
      </c>
      <c r="G42">
        <f t="shared" si="2"/>
        <v>0</v>
      </c>
      <c r="H42">
        <f t="shared" si="2"/>
        <v>0</v>
      </c>
      <c r="I42">
        <f t="shared" si="4"/>
        <v>0</v>
      </c>
      <c r="J42" t="str">
        <f t="shared" si="5"/>
        <v>○</v>
      </c>
    </row>
    <row r="43" spans="1:10" hidden="1" outlineLevel="1">
      <c r="A43">
        <v>6</v>
      </c>
      <c r="B43">
        <f t="shared" si="0"/>
        <v>0</v>
      </c>
      <c r="C43">
        <f t="shared" si="0"/>
        <v>0</v>
      </c>
      <c r="D43" s="179" t="str">
        <f t="shared" si="1"/>
        <v>○</v>
      </c>
      <c r="E43">
        <f t="shared" si="2"/>
        <v>0</v>
      </c>
      <c r="F43">
        <f t="shared" si="3"/>
        <v>0</v>
      </c>
      <c r="G43">
        <f t="shared" si="2"/>
        <v>0</v>
      </c>
      <c r="H43">
        <f t="shared" si="2"/>
        <v>0</v>
      </c>
      <c r="I43">
        <f t="shared" si="4"/>
        <v>0</v>
      </c>
      <c r="J43" t="str">
        <f t="shared" si="5"/>
        <v>○</v>
      </c>
    </row>
    <row r="44" spans="1:10" hidden="1" outlineLevel="1">
      <c r="A44">
        <v>7</v>
      </c>
      <c r="B44">
        <f t="shared" si="0"/>
        <v>0</v>
      </c>
      <c r="C44">
        <f t="shared" si="0"/>
        <v>0</v>
      </c>
      <c r="D44" s="179" t="str">
        <f t="shared" si="1"/>
        <v>○</v>
      </c>
      <c r="E44">
        <f t="shared" si="2"/>
        <v>0</v>
      </c>
      <c r="F44">
        <f t="shared" si="3"/>
        <v>0</v>
      </c>
      <c r="G44">
        <f t="shared" si="2"/>
        <v>0</v>
      </c>
      <c r="H44">
        <f t="shared" si="2"/>
        <v>0</v>
      </c>
      <c r="I44">
        <f t="shared" si="4"/>
        <v>0</v>
      </c>
      <c r="J44" t="str">
        <f t="shared" si="5"/>
        <v>○</v>
      </c>
    </row>
    <row r="45" spans="1:10" hidden="1" outlineLevel="1">
      <c r="A45">
        <v>8</v>
      </c>
      <c r="B45">
        <f t="shared" si="0"/>
        <v>0</v>
      </c>
      <c r="C45">
        <f t="shared" si="0"/>
        <v>0</v>
      </c>
      <c r="D45" s="179" t="str">
        <f t="shared" si="1"/>
        <v>○</v>
      </c>
      <c r="E45">
        <f t="shared" si="2"/>
        <v>0</v>
      </c>
      <c r="F45">
        <f t="shared" si="3"/>
        <v>0</v>
      </c>
      <c r="G45">
        <f t="shared" si="2"/>
        <v>0</v>
      </c>
      <c r="H45">
        <f t="shared" si="2"/>
        <v>0</v>
      </c>
      <c r="I45">
        <f t="shared" si="4"/>
        <v>0</v>
      </c>
      <c r="J45" t="str">
        <f t="shared" si="5"/>
        <v>○</v>
      </c>
    </row>
    <row r="46" spans="1:10" hidden="1" outlineLevel="1">
      <c r="A46">
        <v>9</v>
      </c>
      <c r="B46">
        <f t="shared" si="0"/>
        <v>0</v>
      </c>
      <c r="C46">
        <f t="shared" si="0"/>
        <v>0</v>
      </c>
      <c r="D46" s="179" t="str">
        <f t="shared" si="1"/>
        <v>○</v>
      </c>
      <c r="E46">
        <f t="shared" si="2"/>
        <v>0</v>
      </c>
      <c r="F46">
        <f t="shared" si="3"/>
        <v>0</v>
      </c>
      <c r="G46">
        <f t="shared" si="2"/>
        <v>0</v>
      </c>
      <c r="H46">
        <f t="shared" si="2"/>
        <v>0</v>
      </c>
      <c r="I46">
        <f t="shared" si="4"/>
        <v>0</v>
      </c>
      <c r="J46" t="str">
        <f t="shared" si="5"/>
        <v>○</v>
      </c>
    </row>
    <row r="47" spans="1:10" hidden="1" outlineLevel="1">
      <c r="A47">
        <v>10</v>
      </c>
      <c r="B47">
        <f t="shared" si="0"/>
        <v>0</v>
      </c>
      <c r="C47">
        <f t="shared" si="0"/>
        <v>0</v>
      </c>
      <c r="D47" s="179" t="str">
        <f t="shared" si="1"/>
        <v>○</v>
      </c>
      <c r="E47">
        <f t="shared" si="2"/>
        <v>0</v>
      </c>
      <c r="F47">
        <f t="shared" si="3"/>
        <v>0</v>
      </c>
      <c r="G47">
        <f t="shared" si="2"/>
        <v>0</v>
      </c>
      <c r="H47">
        <f t="shared" si="2"/>
        <v>0</v>
      </c>
      <c r="I47">
        <f t="shared" si="4"/>
        <v>0</v>
      </c>
      <c r="J47" t="str">
        <f t="shared" si="5"/>
        <v>○</v>
      </c>
    </row>
    <row r="48" spans="1:10" hidden="1" outlineLevel="1">
      <c r="A48">
        <v>11</v>
      </c>
      <c r="B48">
        <f t="shared" si="0"/>
        <v>0</v>
      </c>
      <c r="C48">
        <f t="shared" si="0"/>
        <v>0</v>
      </c>
      <c r="D48" s="179" t="str">
        <f t="shared" si="1"/>
        <v>○</v>
      </c>
      <c r="E48">
        <f t="shared" si="2"/>
        <v>0</v>
      </c>
      <c r="F48">
        <f t="shared" si="3"/>
        <v>0</v>
      </c>
      <c r="G48">
        <f t="shared" si="2"/>
        <v>0</v>
      </c>
      <c r="H48">
        <f t="shared" si="2"/>
        <v>0</v>
      </c>
      <c r="I48">
        <f t="shared" si="4"/>
        <v>0</v>
      </c>
      <c r="J48" t="str">
        <f t="shared" si="5"/>
        <v>○</v>
      </c>
    </row>
    <row r="49" spans="1:10" hidden="1" outlineLevel="1">
      <c r="A49">
        <v>12</v>
      </c>
      <c r="B49">
        <f t="shared" si="0"/>
        <v>0</v>
      </c>
      <c r="C49">
        <f t="shared" si="0"/>
        <v>0</v>
      </c>
      <c r="D49" s="179" t="str">
        <f t="shared" si="1"/>
        <v>○</v>
      </c>
      <c r="E49">
        <f t="shared" si="2"/>
        <v>0</v>
      </c>
      <c r="F49">
        <f t="shared" si="3"/>
        <v>0</v>
      </c>
      <c r="G49">
        <f t="shared" si="2"/>
        <v>0</v>
      </c>
      <c r="H49">
        <f t="shared" si="2"/>
        <v>0</v>
      </c>
      <c r="I49">
        <f t="shared" si="4"/>
        <v>0</v>
      </c>
      <c r="J49" t="str">
        <f t="shared" si="5"/>
        <v>○</v>
      </c>
    </row>
    <row r="50" spans="1:10" hidden="1" outlineLevel="1">
      <c r="A50">
        <v>13</v>
      </c>
      <c r="B50">
        <f t="shared" si="0"/>
        <v>0</v>
      </c>
      <c r="C50">
        <f t="shared" si="0"/>
        <v>0</v>
      </c>
      <c r="D50" s="179" t="str">
        <f t="shared" si="1"/>
        <v>○</v>
      </c>
      <c r="E50">
        <f t="shared" si="2"/>
        <v>0</v>
      </c>
      <c r="F50">
        <f t="shared" si="3"/>
        <v>0</v>
      </c>
      <c r="G50">
        <f t="shared" si="2"/>
        <v>0</v>
      </c>
      <c r="H50">
        <f t="shared" si="2"/>
        <v>0</v>
      </c>
      <c r="I50">
        <f t="shared" si="4"/>
        <v>0</v>
      </c>
      <c r="J50" t="str">
        <f t="shared" si="5"/>
        <v>○</v>
      </c>
    </row>
    <row r="51" spans="1:10" hidden="1" outlineLevel="1">
      <c r="A51">
        <v>14</v>
      </c>
      <c r="B51">
        <f t="shared" si="0"/>
        <v>0</v>
      </c>
      <c r="C51">
        <f t="shared" si="0"/>
        <v>0</v>
      </c>
      <c r="D51" s="179" t="str">
        <f t="shared" si="1"/>
        <v>○</v>
      </c>
      <c r="E51">
        <f t="shared" si="2"/>
        <v>0</v>
      </c>
      <c r="F51">
        <f t="shared" si="3"/>
        <v>0</v>
      </c>
      <c r="G51">
        <f t="shared" si="2"/>
        <v>0</v>
      </c>
      <c r="H51">
        <f t="shared" si="2"/>
        <v>0</v>
      </c>
      <c r="I51">
        <f t="shared" si="4"/>
        <v>0</v>
      </c>
      <c r="J51" t="str">
        <f t="shared" si="5"/>
        <v>○</v>
      </c>
    </row>
    <row r="52" spans="1:10" hidden="1" outlineLevel="1">
      <c r="A52">
        <v>15</v>
      </c>
      <c r="B52">
        <f t="shared" si="0"/>
        <v>0</v>
      </c>
      <c r="C52">
        <f t="shared" si="0"/>
        <v>0</v>
      </c>
      <c r="D52" s="179" t="str">
        <f t="shared" si="1"/>
        <v>○</v>
      </c>
      <c r="E52">
        <f t="shared" si="2"/>
        <v>0</v>
      </c>
      <c r="F52">
        <f t="shared" si="3"/>
        <v>0</v>
      </c>
      <c r="G52">
        <f t="shared" si="2"/>
        <v>0</v>
      </c>
      <c r="H52">
        <f t="shared" si="2"/>
        <v>0</v>
      </c>
      <c r="I52">
        <f t="shared" si="4"/>
        <v>0</v>
      </c>
      <c r="J52" t="str">
        <f t="shared" si="5"/>
        <v>○</v>
      </c>
    </row>
    <row r="53" spans="1:10" hidden="1" outlineLevel="1">
      <c r="A53">
        <v>16</v>
      </c>
      <c r="B53">
        <f t="shared" si="0"/>
        <v>0</v>
      </c>
      <c r="C53">
        <f t="shared" si="0"/>
        <v>0</v>
      </c>
      <c r="D53" s="179" t="str">
        <f t="shared" si="1"/>
        <v>○</v>
      </c>
      <c r="E53">
        <f t="shared" si="2"/>
        <v>0</v>
      </c>
      <c r="F53">
        <f t="shared" si="3"/>
        <v>0</v>
      </c>
      <c r="G53">
        <f t="shared" si="2"/>
        <v>0</v>
      </c>
      <c r="H53">
        <f t="shared" si="2"/>
        <v>0</v>
      </c>
      <c r="I53">
        <f t="shared" si="4"/>
        <v>0</v>
      </c>
      <c r="J53" t="str">
        <f t="shared" si="5"/>
        <v>○</v>
      </c>
    </row>
    <row r="54" spans="1:10" hidden="1" outlineLevel="1">
      <c r="A54">
        <v>17</v>
      </c>
      <c r="B54">
        <f t="shared" si="0"/>
        <v>0</v>
      </c>
      <c r="C54">
        <f t="shared" si="0"/>
        <v>0</v>
      </c>
      <c r="D54" s="179" t="str">
        <f t="shared" si="1"/>
        <v>○</v>
      </c>
      <c r="E54">
        <f t="shared" si="2"/>
        <v>0</v>
      </c>
      <c r="F54">
        <f t="shared" si="3"/>
        <v>0</v>
      </c>
      <c r="G54">
        <f t="shared" si="2"/>
        <v>0</v>
      </c>
      <c r="H54">
        <f t="shared" si="2"/>
        <v>0</v>
      </c>
      <c r="I54">
        <f t="shared" si="4"/>
        <v>0</v>
      </c>
      <c r="J54" t="str">
        <f t="shared" si="5"/>
        <v>○</v>
      </c>
    </row>
    <row r="55" spans="1:10" hidden="1" outlineLevel="1">
      <c r="A55">
        <v>18</v>
      </c>
      <c r="B55">
        <f t="shared" ref="B55:C57" si="6">IF(B26="",0,1)</f>
        <v>0</v>
      </c>
      <c r="C55">
        <f t="shared" si="6"/>
        <v>0</v>
      </c>
      <c r="D55" s="179" t="str">
        <f t="shared" si="1"/>
        <v>○</v>
      </c>
      <c r="E55">
        <f t="shared" si="2"/>
        <v>0</v>
      </c>
      <c r="F55">
        <f t="shared" si="3"/>
        <v>0</v>
      </c>
      <c r="G55">
        <f t="shared" si="2"/>
        <v>0</v>
      </c>
      <c r="H55">
        <f t="shared" si="2"/>
        <v>0</v>
      </c>
      <c r="I55">
        <f t="shared" si="4"/>
        <v>0</v>
      </c>
      <c r="J55" t="str">
        <f t="shared" si="5"/>
        <v>○</v>
      </c>
    </row>
    <row r="56" spans="1:10" hidden="1" outlineLevel="1">
      <c r="A56">
        <v>19</v>
      </c>
      <c r="B56">
        <f t="shared" si="6"/>
        <v>0</v>
      </c>
      <c r="C56">
        <f t="shared" si="6"/>
        <v>0</v>
      </c>
      <c r="D56" s="179" t="str">
        <f t="shared" si="1"/>
        <v>○</v>
      </c>
      <c r="E56">
        <f t="shared" si="2"/>
        <v>0</v>
      </c>
      <c r="F56">
        <f t="shared" si="3"/>
        <v>0</v>
      </c>
      <c r="G56">
        <f t="shared" si="2"/>
        <v>0</v>
      </c>
      <c r="H56">
        <f t="shared" si="2"/>
        <v>0</v>
      </c>
      <c r="I56">
        <f t="shared" si="4"/>
        <v>0</v>
      </c>
      <c r="J56" t="str">
        <f t="shared" si="5"/>
        <v>○</v>
      </c>
    </row>
    <row r="57" spans="1:10" hidden="1" outlineLevel="1">
      <c r="A57">
        <v>20</v>
      </c>
      <c r="B57">
        <f t="shared" si="6"/>
        <v>0</v>
      </c>
      <c r="C57">
        <f t="shared" si="6"/>
        <v>0</v>
      </c>
      <c r="D57" s="179" t="str">
        <f t="shared" si="1"/>
        <v>○</v>
      </c>
      <c r="E57">
        <f t="shared" si="2"/>
        <v>0</v>
      </c>
      <c r="F57">
        <f t="shared" si="3"/>
        <v>0</v>
      </c>
      <c r="G57">
        <f t="shared" si="2"/>
        <v>0</v>
      </c>
      <c r="H57">
        <f t="shared" si="2"/>
        <v>0</v>
      </c>
      <c r="I57">
        <f t="shared" si="4"/>
        <v>0</v>
      </c>
      <c r="J57" t="str">
        <f t="shared" si="5"/>
        <v>○</v>
      </c>
    </row>
    <row r="58" spans="1:10" hidden="1" outlineLevel="1"/>
    <row r="59" spans="1:10" hidden="1" outlineLevel="1">
      <c r="J59">
        <f>COUNTIF($J$38:$J$57,"○")</f>
        <v>20</v>
      </c>
    </row>
    <row r="60" spans="1:10" collapsed="1"/>
  </sheetData>
  <sheetProtection algorithmName="SHA-512" hashValue="9r1cfj+iyqZ7aCQ4PoUsdl1CX/DI8jpEpu7qTHiXnd48DypycBzHp/MeOInGAiHP6tqXXddFLcqQAe75sUWNfA==" saltValue="XGn2YeENBTAJN47M8rQqZw==" spinCount="100000" sheet="1" formatCells="0"/>
  <mergeCells count="2">
    <mergeCell ref="B32:G33"/>
    <mergeCell ref="B34:G35"/>
  </mergeCells>
  <phoneticPr fontId="15"/>
  <conditionalFormatting sqref="B9:B28">
    <cfRule type="expression" dxfId="32" priority="8">
      <formula>NOT(D9=0)</formula>
    </cfRule>
  </conditionalFormatting>
  <conditionalFormatting sqref="B9:H28">
    <cfRule type="expression" dxfId="31" priority="1">
      <formula>NOT(B9="")</formula>
    </cfRule>
  </conditionalFormatting>
  <conditionalFormatting sqref="C9:C28">
    <cfRule type="expression" dxfId="30" priority="17">
      <formula>NOT(D9=0)</formula>
    </cfRule>
  </conditionalFormatting>
  <conditionalFormatting sqref="E9:E28">
    <cfRule type="expression" dxfId="29" priority="16">
      <formula>NOT(D9=0)</formula>
    </cfRule>
  </conditionalFormatting>
  <conditionalFormatting sqref="F9:F28">
    <cfRule type="expression" dxfId="28" priority="2">
      <formula>NOT(D9=0)</formula>
    </cfRule>
  </conditionalFormatting>
  <conditionalFormatting sqref="G9:G28">
    <cfRule type="expression" dxfId="27" priority="11">
      <formula>NOT(D9="")</formula>
    </cfRule>
  </conditionalFormatting>
  <conditionalFormatting sqref="H9:H28">
    <cfRule type="expression" dxfId="26" priority="12">
      <formula>NOT(D9=0)</formula>
    </cfRule>
  </conditionalFormatting>
  <pageMargins left="0.51181102362204722" right="0.51181102362204722" top="0.74803149606299213" bottom="0.74803149606299213" header="0.31496062992125984" footer="0.31496062992125984"/>
  <pageSetup paperSize="9" scale="7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tabColor rgb="FFFF0000"/>
    <pageSetUpPr fitToPage="1"/>
  </sheetPr>
  <dimension ref="A1:H33"/>
  <sheetViews>
    <sheetView workbookViewId="0"/>
  </sheetViews>
  <sheetFormatPr defaultColWidth="9" defaultRowHeight="13.5"/>
  <cols>
    <col min="1" max="1" width="5.125" style="671" customWidth="1"/>
    <col min="2" max="2" width="5.875" style="671" customWidth="1"/>
    <col min="3" max="3" width="17.125" style="671" bestFit="1" customWidth="1"/>
    <col min="4" max="4" width="13.125" style="671" customWidth="1"/>
    <col min="5" max="5" width="14.375" style="671" customWidth="1"/>
    <col min="6" max="6" width="14.125" style="671" customWidth="1"/>
    <col min="7" max="7" width="19.625" style="671" customWidth="1"/>
    <col min="8" max="8" width="9.125" style="671" customWidth="1"/>
    <col min="9" max="9" width="6.125" style="671" customWidth="1"/>
    <col min="10" max="16384" width="9" style="671"/>
  </cols>
  <sheetData>
    <row r="1" spans="1:8" ht="26.25" customHeight="1">
      <c r="A1" s="675" t="s">
        <v>2145</v>
      </c>
      <c r="B1" s="675"/>
      <c r="C1" s="675"/>
      <c r="D1" s="675"/>
      <c r="E1" s="675"/>
      <c r="F1" s="675"/>
      <c r="G1" s="675"/>
      <c r="H1" s="701"/>
    </row>
    <row r="2" spans="1:8" ht="18.75" customHeight="1">
      <c r="A2" s="675"/>
      <c r="B2" s="675"/>
      <c r="C2" s="675"/>
      <c r="D2" s="675"/>
      <c r="E2" s="675"/>
      <c r="F2" s="675"/>
      <c r="G2" s="675"/>
      <c r="H2" s="675"/>
    </row>
    <row r="3" spans="1:8" ht="18.75" customHeight="1">
      <c r="A3" s="675"/>
      <c r="B3" s="1377" t="s">
        <v>2112</v>
      </c>
      <c r="C3" s="1377"/>
      <c r="D3" s="1377"/>
      <c r="E3" s="1377"/>
      <c r="F3" s="1377"/>
      <c r="G3" s="1377"/>
      <c r="H3" s="1377"/>
    </row>
    <row r="4" spans="1:8" ht="18.75" customHeight="1">
      <c r="A4" s="675"/>
      <c r="B4" s="1377"/>
      <c r="C4" s="1377"/>
      <c r="D4" s="1377"/>
      <c r="E4" s="1377"/>
      <c r="F4" s="1377"/>
      <c r="G4" s="1377"/>
      <c r="H4" s="1377"/>
    </row>
    <row r="5" spans="1:8" ht="21" customHeight="1">
      <c r="A5" s="675"/>
      <c r="B5" s="675"/>
      <c r="C5" s="675"/>
      <c r="D5" s="675"/>
      <c r="E5" s="675" t="s">
        <v>2331</v>
      </c>
      <c r="F5" s="675"/>
      <c r="G5" s="675"/>
      <c r="H5" s="702"/>
    </row>
    <row r="6" spans="1:8" ht="24.75" customHeight="1" thickBot="1">
      <c r="A6" s="675"/>
      <c r="B6" s="675"/>
      <c r="C6" s="675"/>
      <c r="D6" s="675"/>
      <c r="E6" s="675"/>
      <c r="F6" s="675"/>
      <c r="G6" s="675"/>
      <c r="H6" s="675"/>
    </row>
    <row r="7" spans="1:8" ht="20.100000000000001" customHeight="1" thickTop="1">
      <c r="A7" s="675"/>
      <c r="B7" s="1378" t="s">
        <v>2088</v>
      </c>
      <c r="C7" s="1379"/>
      <c r="D7" s="1379"/>
      <c r="E7" s="1379"/>
      <c r="F7" s="1379"/>
      <c r="G7" s="1380"/>
      <c r="H7" s="704"/>
    </row>
    <row r="8" spans="1:8" ht="20.100000000000001" customHeight="1" thickBot="1">
      <c r="A8" s="675"/>
      <c r="B8" s="1381"/>
      <c r="C8" s="1382"/>
      <c r="D8" s="1382"/>
      <c r="E8" s="1382"/>
      <c r="F8" s="1382"/>
      <c r="G8" s="1383"/>
      <c r="H8" s="704"/>
    </row>
    <row r="9" spans="1:8" ht="20.100000000000001" customHeight="1" thickTop="1">
      <c r="A9" s="675"/>
      <c r="B9" s="703"/>
      <c r="C9" s="703"/>
      <c r="D9" s="703"/>
      <c r="E9" s="703"/>
      <c r="F9" s="703"/>
      <c r="G9" s="703"/>
      <c r="H9" s="704"/>
    </row>
    <row r="10" spans="1:8" ht="18" thickBot="1">
      <c r="A10" s="675"/>
      <c r="B10" s="675" t="s">
        <v>2089</v>
      </c>
      <c r="C10" s="675"/>
      <c r="D10" s="705"/>
      <c r="E10" s="705"/>
      <c r="F10" s="705"/>
      <c r="G10" s="705"/>
      <c r="H10" s="675"/>
    </row>
    <row r="11" spans="1:8" ht="45" customHeight="1" thickBot="1">
      <c r="A11" s="675"/>
      <c r="B11" s="672"/>
      <c r="C11" s="673" t="s">
        <v>2090</v>
      </c>
      <c r="D11" s="1384"/>
      <c r="E11" s="1384"/>
      <c r="F11" s="1384"/>
      <c r="G11" s="1384"/>
      <c r="H11" s="675"/>
    </row>
    <row r="12" spans="1:8" ht="18" customHeight="1" thickTop="1" thickBot="1">
      <c r="A12" s="675"/>
      <c r="B12" s="674" t="s">
        <v>6</v>
      </c>
      <c r="C12" s="754"/>
      <c r="D12" s="1385"/>
      <c r="E12" s="1385"/>
      <c r="F12" s="1385"/>
      <c r="G12" s="1385"/>
      <c r="H12" s="675"/>
    </row>
    <row r="13" spans="1:8" ht="18" customHeight="1">
      <c r="A13" s="675"/>
      <c r="B13" s="675"/>
      <c r="C13" s="675"/>
      <c r="D13" s="706"/>
      <c r="E13" s="706"/>
      <c r="F13" s="706"/>
      <c r="G13" s="706"/>
      <c r="H13" s="704"/>
    </row>
    <row r="14" spans="1:8" ht="18" customHeight="1" thickBot="1">
      <c r="A14" s="675"/>
      <c r="B14" s="675" t="s">
        <v>2091</v>
      </c>
      <c r="C14" s="675"/>
      <c r="D14" s="706"/>
      <c r="E14" s="706"/>
      <c r="F14" s="706"/>
      <c r="G14" s="706"/>
      <c r="H14" s="704"/>
    </row>
    <row r="15" spans="1:8" ht="60" customHeight="1" thickBot="1">
      <c r="A15" s="675"/>
      <c r="B15" s="1386" t="s">
        <v>2092</v>
      </c>
      <c r="C15" s="1387"/>
      <c r="D15" s="676" t="s">
        <v>2329</v>
      </c>
      <c r="E15" s="676" t="s">
        <v>2094</v>
      </c>
      <c r="F15" s="1388" t="s">
        <v>2330</v>
      </c>
      <c r="G15" s="1389"/>
      <c r="H15" s="704"/>
    </row>
    <row r="16" spans="1:8" ht="35.1" customHeight="1" thickTop="1" thickBot="1">
      <c r="A16" s="675"/>
      <c r="B16" s="1372">
        <f>C12</f>
        <v>0</v>
      </c>
      <c r="C16" s="1373"/>
      <c r="D16" s="833">
        <f>シート⑮!C15</f>
        <v>4.3800000000000002E-4</v>
      </c>
      <c r="E16" s="931">
        <f>シート⑮!C8</f>
        <v>1.02</v>
      </c>
      <c r="F16" s="1374">
        <f>B16*D16*E16</f>
        <v>0</v>
      </c>
      <c r="G16" s="1375"/>
      <c r="H16" s="704"/>
    </row>
    <row r="17" spans="1:8" ht="18" customHeight="1">
      <c r="A17" s="675"/>
      <c r="B17" s="675"/>
      <c r="C17" s="675"/>
      <c r="D17" s="706"/>
      <c r="E17" s="706"/>
      <c r="F17" s="706"/>
      <c r="G17" s="706"/>
      <c r="H17" s="704"/>
    </row>
    <row r="18" spans="1:8" ht="45.6" customHeight="1">
      <c r="A18" s="707" t="s">
        <v>2096</v>
      </c>
      <c r="B18" s="1376" t="s">
        <v>2097</v>
      </c>
      <c r="C18" s="1376"/>
      <c r="D18" s="1376"/>
      <c r="E18" s="1376"/>
      <c r="F18" s="1376"/>
      <c r="G18" s="1376"/>
      <c r="H18" s="1376"/>
    </row>
    <row r="19" spans="1:8" s="677" customFormat="1" ht="57.75" customHeight="1">
      <c r="A19" s="707"/>
      <c r="B19" s="1376"/>
      <c r="C19" s="1376"/>
      <c r="D19" s="1376"/>
      <c r="E19" s="1376"/>
      <c r="F19" s="1376"/>
      <c r="G19" s="1376"/>
      <c r="H19" s="1376"/>
    </row>
    <row r="20" spans="1:8" s="677" customFormat="1"/>
    <row r="21" spans="1:8" s="677" customFormat="1"/>
    <row r="22" spans="1:8" s="677" customFormat="1"/>
    <row r="23" spans="1:8" s="677" customFormat="1"/>
    <row r="24" spans="1:8" s="677" customFormat="1"/>
    <row r="25" spans="1:8" s="677" customFormat="1"/>
    <row r="26" spans="1:8" s="677" customFormat="1"/>
    <row r="27" spans="1:8" s="677" customFormat="1"/>
    <row r="28" spans="1:8" s="677" customFormat="1"/>
    <row r="29" spans="1:8" s="677" customFormat="1"/>
    <row r="30" spans="1:8" s="677" customFormat="1"/>
    <row r="31" spans="1:8" s="677" customFormat="1"/>
    <row r="32" spans="1:8" s="677" customFormat="1"/>
    <row r="33" s="677" customFormat="1"/>
  </sheetData>
  <sheetProtection algorithmName="SHA-512" hashValue="eEjV8bpFWEHU6kCOj+IGexeJKo81pdsSmCu0zC6IQIpVvEXjyWXa8TzZZdHuWWTch5ksnn3m8Rr7qg2vvNlKQA==" saltValue="FtuvLSndmORsc5yGPws5/Q==" spinCount="100000" sheet="1" formatCells="0"/>
  <mergeCells count="10">
    <mergeCell ref="B16:C16"/>
    <mergeCell ref="F16:G16"/>
    <mergeCell ref="B18:H18"/>
    <mergeCell ref="B19:H19"/>
    <mergeCell ref="B3:H4"/>
    <mergeCell ref="B7:G8"/>
    <mergeCell ref="D11:G11"/>
    <mergeCell ref="D12:G12"/>
    <mergeCell ref="B15:C15"/>
    <mergeCell ref="F15:G15"/>
  </mergeCells>
  <phoneticPr fontId="15"/>
  <conditionalFormatting sqref="C12">
    <cfRule type="containsBlanks" dxfId="25" priority="1">
      <formula>LEN(TRIM(C12))=0</formula>
    </cfRule>
  </conditionalFormatting>
  <pageMargins left="0.78740157480314965" right="0.78740157480314965" top="0.39370078740157483" bottom="0.39370078740157483" header="0.51181102362204722" footer="0.51181102362204722"/>
  <pageSetup paperSize="9" scale="88" fitToHeight="0" orientation="portrait" cellComments="asDisplayed" verticalDpi="72" r:id="rId1"/>
  <headerFooter alignWithMargins="0"/>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rgb="FFFF0000"/>
    <pageSetUpPr fitToPage="1"/>
  </sheetPr>
  <dimension ref="A1:H35"/>
  <sheetViews>
    <sheetView workbookViewId="0"/>
  </sheetViews>
  <sheetFormatPr defaultColWidth="9" defaultRowHeight="13.5"/>
  <cols>
    <col min="1" max="1" width="5.125" style="671" customWidth="1"/>
    <col min="2" max="2" width="5.875" style="671" customWidth="1"/>
    <col min="3" max="3" width="17.125" style="671" bestFit="1" customWidth="1"/>
    <col min="4" max="4" width="14.125" style="671" customWidth="1"/>
    <col min="5" max="5" width="14.375" style="671" customWidth="1"/>
    <col min="6" max="6" width="14.125" style="671" customWidth="1"/>
    <col min="7" max="7" width="19.625" style="671" customWidth="1"/>
    <col min="8" max="8" width="9.125" style="671" customWidth="1"/>
    <col min="9" max="9" width="6.125" style="671" customWidth="1"/>
    <col min="10" max="16384" width="9" style="671"/>
  </cols>
  <sheetData>
    <row r="1" spans="1:8" ht="26.25" customHeight="1">
      <c r="A1" s="675" t="s">
        <v>2146</v>
      </c>
      <c r="B1" s="675"/>
      <c r="C1" s="675"/>
      <c r="D1" s="675"/>
      <c r="E1" s="675"/>
      <c r="F1" s="675"/>
      <c r="G1" s="675"/>
      <c r="H1" s="701"/>
    </row>
    <row r="2" spans="1:8" ht="18.75" customHeight="1">
      <c r="A2" s="675"/>
      <c r="B2" s="675"/>
      <c r="C2" s="675"/>
      <c r="D2" s="675"/>
      <c r="E2" s="675"/>
      <c r="F2" s="675"/>
      <c r="G2" s="675"/>
      <c r="H2" s="675"/>
    </row>
    <row r="3" spans="1:8" ht="18.75" customHeight="1">
      <c r="A3" s="675"/>
      <c r="B3" s="1377" t="s">
        <v>2115</v>
      </c>
      <c r="C3" s="1377"/>
      <c r="D3" s="1377"/>
      <c r="E3" s="1377"/>
      <c r="F3" s="1377"/>
      <c r="G3" s="1377"/>
      <c r="H3" s="1377"/>
    </row>
    <row r="4" spans="1:8" ht="18.75" customHeight="1">
      <c r="A4" s="675"/>
      <c r="B4" s="1377"/>
      <c r="C4" s="1377"/>
      <c r="D4" s="1377"/>
      <c r="E4" s="1377"/>
      <c r="F4" s="1377"/>
      <c r="G4" s="1377"/>
      <c r="H4" s="1377"/>
    </row>
    <row r="5" spans="1:8" ht="21" customHeight="1">
      <c r="A5" s="675"/>
      <c r="B5" s="675"/>
      <c r="C5" s="675"/>
      <c r="D5" s="675"/>
      <c r="E5" s="764" t="s">
        <v>2331</v>
      </c>
      <c r="F5" s="675"/>
      <c r="G5" s="675"/>
      <c r="H5" s="702"/>
    </row>
    <row r="6" spans="1:8" ht="24.75" customHeight="1" thickBot="1">
      <c r="A6" s="675"/>
      <c r="B6" s="675"/>
      <c r="C6" s="675"/>
      <c r="D6" s="675"/>
      <c r="E6" s="675"/>
      <c r="F6" s="675"/>
      <c r="G6" s="675"/>
      <c r="H6" s="675"/>
    </row>
    <row r="7" spans="1:8" ht="20.100000000000001" customHeight="1" thickTop="1">
      <c r="A7" s="675"/>
      <c r="B7" s="1378" t="s">
        <v>2098</v>
      </c>
      <c r="C7" s="1379"/>
      <c r="D7" s="1379"/>
      <c r="E7" s="1379"/>
      <c r="F7" s="1379"/>
      <c r="G7" s="1380"/>
      <c r="H7" s="704"/>
    </row>
    <row r="8" spans="1:8" ht="20.100000000000001" customHeight="1" thickBot="1">
      <c r="A8" s="675"/>
      <c r="B8" s="1381"/>
      <c r="C8" s="1382"/>
      <c r="D8" s="1382"/>
      <c r="E8" s="1382"/>
      <c r="F8" s="1382"/>
      <c r="G8" s="1383"/>
      <c r="H8" s="704"/>
    </row>
    <row r="9" spans="1:8" ht="20.100000000000001" customHeight="1" thickTop="1">
      <c r="A9" s="675"/>
      <c r="B9" s="703"/>
      <c r="C9" s="703"/>
      <c r="D9" s="703"/>
      <c r="E9" s="703"/>
      <c r="F9" s="703"/>
      <c r="G9" s="703"/>
      <c r="H9" s="704"/>
    </row>
    <row r="10" spans="1:8" ht="18" thickBot="1">
      <c r="A10" s="675"/>
      <c r="B10" s="675" t="s">
        <v>2099</v>
      </c>
      <c r="C10" s="675"/>
      <c r="D10" s="705"/>
      <c r="E10" s="705"/>
      <c r="F10" s="705"/>
      <c r="G10" s="705"/>
      <c r="H10" s="675"/>
    </row>
    <row r="11" spans="1:8" ht="45" customHeight="1" thickBot="1">
      <c r="A11" s="675"/>
      <c r="B11" s="678"/>
      <c r="C11" s="679" t="s">
        <v>2090</v>
      </c>
      <c r="D11" s="1393" t="s">
        <v>2100</v>
      </c>
      <c r="E11" s="1394"/>
      <c r="F11" s="1394"/>
      <c r="G11" s="1395"/>
      <c r="H11" s="708"/>
    </row>
    <row r="12" spans="1:8" ht="18" customHeight="1" thickTop="1">
      <c r="A12" s="675"/>
      <c r="B12" s="680">
        <v>1</v>
      </c>
      <c r="C12" s="755"/>
      <c r="D12" s="1396" t="s">
        <v>2101</v>
      </c>
      <c r="E12" s="1397"/>
      <c r="F12" s="1397"/>
      <c r="G12" s="1398"/>
      <c r="H12" s="675"/>
    </row>
    <row r="13" spans="1:8" ht="18" customHeight="1" thickBot="1">
      <c r="A13" s="675"/>
      <c r="B13" s="681">
        <v>2</v>
      </c>
      <c r="C13" s="756"/>
      <c r="D13" s="1399" t="s">
        <v>2333</v>
      </c>
      <c r="E13" s="1400"/>
      <c r="F13" s="1400"/>
      <c r="G13" s="1401"/>
      <c r="H13" s="675"/>
    </row>
    <row r="14" spans="1:8" ht="18" customHeight="1" thickTop="1" thickBot="1">
      <c r="A14" s="675"/>
      <c r="B14" s="682" t="s">
        <v>6</v>
      </c>
      <c r="C14" s="731">
        <f>SUM(C12:C13)</f>
        <v>0</v>
      </c>
      <c r="D14" s="1390"/>
      <c r="E14" s="1391"/>
      <c r="F14" s="1391"/>
      <c r="G14" s="1392"/>
      <c r="H14" s="675"/>
    </row>
    <row r="15" spans="1:8" ht="18" customHeight="1">
      <c r="A15" s="675"/>
      <c r="B15" s="675"/>
      <c r="C15" s="675"/>
      <c r="D15" s="706"/>
      <c r="E15" s="706"/>
      <c r="F15" s="706"/>
      <c r="G15" s="706"/>
      <c r="H15" s="704"/>
    </row>
    <row r="16" spans="1:8" ht="18" customHeight="1" thickBot="1">
      <c r="A16" s="675"/>
      <c r="B16" s="675" t="s">
        <v>2091</v>
      </c>
      <c r="C16" s="675"/>
      <c r="D16" s="706"/>
      <c r="E16" s="706"/>
      <c r="F16" s="706"/>
      <c r="G16" s="706"/>
      <c r="H16" s="704"/>
    </row>
    <row r="17" spans="1:8" ht="60" customHeight="1" thickBot="1">
      <c r="A17" s="675"/>
      <c r="B17" s="1386" t="s">
        <v>2102</v>
      </c>
      <c r="C17" s="1387"/>
      <c r="D17" s="676" t="s">
        <v>2093</v>
      </c>
      <c r="E17" s="676" t="s">
        <v>2103</v>
      </c>
      <c r="F17" s="1388" t="s">
        <v>2095</v>
      </c>
      <c r="G17" s="1389"/>
      <c r="H17" s="704"/>
    </row>
    <row r="18" spans="1:8" ht="35.1" customHeight="1" thickTop="1" thickBot="1">
      <c r="A18" s="675"/>
      <c r="B18" s="1372">
        <f>C14</f>
        <v>0</v>
      </c>
      <c r="C18" s="1373"/>
      <c r="D18" s="833">
        <f>シート⑮!C15</f>
        <v>4.3800000000000002E-4</v>
      </c>
      <c r="E18" s="931">
        <v>1.02</v>
      </c>
      <c r="F18" s="1374">
        <f>B18*D18*E18</f>
        <v>0</v>
      </c>
      <c r="G18" s="1375"/>
      <c r="H18" s="704"/>
    </row>
    <row r="19" spans="1:8" ht="18" customHeight="1">
      <c r="A19" s="675"/>
      <c r="B19" s="675"/>
      <c r="C19" s="675"/>
      <c r="D19" s="706"/>
      <c r="E19" s="706"/>
      <c r="F19" s="706"/>
      <c r="G19" s="706"/>
      <c r="H19" s="704"/>
    </row>
    <row r="20" spans="1:8" ht="45.6" customHeight="1">
      <c r="A20" s="707" t="s">
        <v>2096</v>
      </c>
      <c r="B20" s="1376" t="s">
        <v>2097</v>
      </c>
      <c r="C20" s="1376"/>
      <c r="D20" s="1376"/>
      <c r="E20" s="1376"/>
      <c r="F20" s="1376"/>
      <c r="G20" s="1376"/>
      <c r="H20" s="1376"/>
    </row>
    <row r="21" spans="1:8" s="677" customFormat="1" ht="57.75" customHeight="1">
      <c r="A21" s="707"/>
      <c r="B21" s="1376"/>
      <c r="C21" s="1376"/>
      <c r="D21" s="1376"/>
      <c r="E21" s="1376"/>
      <c r="F21" s="1376"/>
      <c r="G21" s="1376"/>
      <c r="H21" s="1376"/>
    </row>
    <row r="22" spans="1:8" s="677" customFormat="1"/>
    <row r="23" spans="1:8" s="677" customFormat="1"/>
    <row r="24" spans="1:8" s="677" customFormat="1"/>
    <row r="25" spans="1:8" s="677" customFormat="1"/>
    <row r="26" spans="1:8" s="677" customFormat="1"/>
    <row r="27" spans="1:8" s="677" customFormat="1"/>
    <row r="28" spans="1:8" s="677" customFormat="1"/>
    <row r="29" spans="1:8" s="677" customFormat="1"/>
    <row r="30" spans="1:8" s="677" customFormat="1"/>
    <row r="31" spans="1:8" s="677" customFormat="1"/>
    <row r="32" spans="1:8" s="677" customFormat="1"/>
    <row r="33" s="677" customFormat="1"/>
    <row r="34" s="677" customFormat="1"/>
    <row r="35" s="677" customFormat="1"/>
  </sheetData>
  <sheetProtection algorithmName="SHA-512" hashValue="8I2vM9WwdHCFbt/Uxl0x2xnCSJibbqkDYCqUvshE+3PNmuinmH0ZN18DI7cfRmZcU+vHVsN2SZAgJSMPfV/JJQ==" saltValue="kZaXmX9G7BiNarlfXbXzMg==" spinCount="100000" sheet="1" formatCells="0"/>
  <mergeCells count="12">
    <mergeCell ref="B21:H21"/>
    <mergeCell ref="B17:C17"/>
    <mergeCell ref="F17:G17"/>
    <mergeCell ref="B18:C18"/>
    <mergeCell ref="F18:G18"/>
    <mergeCell ref="B20:H20"/>
    <mergeCell ref="D14:G14"/>
    <mergeCell ref="B3:H4"/>
    <mergeCell ref="B7:G8"/>
    <mergeCell ref="D11:G11"/>
    <mergeCell ref="D12:G12"/>
    <mergeCell ref="D13:G13"/>
  </mergeCells>
  <phoneticPr fontId="15"/>
  <conditionalFormatting sqref="C12:C13">
    <cfRule type="containsBlanks" dxfId="24" priority="1">
      <formula>LEN(TRIM(C12))=0</formula>
    </cfRule>
  </conditionalFormatting>
  <pageMargins left="0.78740157480314965" right="0.78740157480314965" top="0.39370078740157483" bottom="0.39370078740157483" header="0.51181102362204722" footer="0.51181102362204722"/>
  <pageSetup paperSize="9" scale="87" fitToHeight="0" orientation="portrait" cellComments="asDisplayed" verticalDpi="72" r:id="rId1"/>
  <headerFooter alignWithMargins="0"/>
  <colBreaks count="1" manualBreakCount="1">
    <brk id="8" max="2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FF0000"/>
  </sheetPr>
  <dimension ref="A1:G265"/>
  <sheetViews>
    <sheetView zoomScaleNormal="100" workbookViewId="0"/>
  </sheetViews>
  <sheetFormatPr defaultRowHeight="13.5" outlineLevelRow="2"/>
  <cols>
    <col min="1" max="1" width="18.375" customWidth="1"/>
    <col min="2" max="2" width="33.375" customWidth="1"/>
    <col min="6" max="6" width="9" customWidth="1"/>
    <col min="7" max="7" width="9" hidden="1" customWidth="1"/>
  </cols>
  <sheetData>
    <row r="1" spans="1:5">
      <c r="A1" s="288" t="s">
        <v>2120</v>
      </c>
      <c r="B1" s="17"/>
      <c r="C1" s="17"/>
      <c r="D1" s="17"/>
      <c r="E1" s="17"/>
    </row>
    <row r="2" spans="1:5">
      <c r="A2" s="303" t="s">
        <v>1485</v>
      </c>
      <c r="B2" s="17"/>
      <c r="C2" s="17"/>
      <c r="D2" s="17"/>
      <c r="E2" s="17"/>
    </row>
    <row r="3" spans="1:5">
      <c r="A3" s="306" t="s">
        <v>1540</v>
      </c>
      <c r="B3" s="17"/>
      <c r="C3" s="17"/>
      <c r="D3" s="17"/>
      <c r="E3" s="17"/>
    </row>
    <row r="4" spans="1:5">
      <c r="A4" s="158" t="s">
        <v>1564</v>
      </c>
      <c r="B4" s="17"/>
      <c r="C4" s="17"/>
      <c r="D4" s="17"/>
      <c r="E4" s="17"/>
    </row>
    <row r="5" spans="1:5">
      <c r="A5" s="17"/>
      <c r="B5" s="17"/>
      <c r="C5" s="17"/>
      <c r="D5" s="17"/>
      <c r="E5" s="17"/>
    </row>
    <row r="6" spans="1:5">
      <c r="A6" s="304"/>
      <c r="B6" s="17"/>
      <c r="C6" s="17"/>
      <c r="D6" s="17"/>
      <c r="E6" s="17"/>
    </row>
    <row r="7" spans="1:5">
      <c r="A7" s="17"/>
      <c r="B7" s="17"/>
      <c r="C7" s="17"/>
      <c r="D7" s="17"/>
      <c r="E7" s="17"/>
    </row>
    <row r="8" spans="1:5">
      <c r="A8" s="17"/>
      <c r="B8" s="17"/>
      <c r="C8" s="17"/>
      <c r="D8" s="17"/>
      <c r="E8" s="17"/>
    </row>
    <row r="9" spans="1:5">
      <c r="A9" s="305"/>
      <c r="B9" s="17"/>
      <c r="C9" s="17"/>
      <c r="D9" s="17"/>
      <c r="E9" s="17"/>
    </row>
    <row r="10" spans="1:5">
      <c r="A10" s="303" t="s">
        <v>1388</v>
      </c>
      <c r="B10" s="17"/>
      <c r="C10" s="17"/>
      <c r="D10" s="17"/>
      <c r="E10" s="17"/>
    </row>
    <row r="11" spans="1:5" ht="14.25" thickBot="1">
      <c r="A11" s="306"/>
      <c r="B11" s="17"/>
      <c r="C11" s="17"/>
      <c r="D11" s="17"/>
      <c r="E11" s="17"/>
    </row>
    <row r="12" spans="1:5" ht="29.25" customHeight="1" thickTop="1" thickBot="1">
      <c r="A12" s="583"/>
      <c r="B12" s="1411" t="s">
        <v>2063</v>
      </c>
      <c r="C12" s="1412"/>
      <c r="D12" s="17"/>
      <c r="E12" s="17"/>
    </row>
    <row r="13" spans="1:5" ht="15" thickTop="1" thickBot="1">
      <c r="A13" s="584" t="s">
        <v>1389</v>
      </c>
      <c r="B13" s="1419"/>
      <c r="C13" s="1420"/>
      <c r="D13" s="17"/>
      <c r="E13" s="17"/>
    </row>
    <row r="14" spans="1:5" ht="14.25" thickTop="1">
      <c r="A14" s="306"/>
      <c r="B14" s="17"/>
      <c r="C14" s="17"/>
      <c r="D14" s="17"/>
      <c r="E14" s="17"/>
    </row>
    <row r="15" spans="1:5" ht="14.25">
      <c r="A15" s="307"/>
      <c r="B15" s="17"/>
      <c r="C15" s="17"/>
      <c r="D15" s="17"/>
      <c r="E15" s="17"/>
    </row>
    <row r="16" spans="1:5" ht="14.25">
      <c r="A16" s="303" t="s">
        <v>1472</v>
      </c>
      <c r="B16" s="17"/>
      <c r="C16" s="17"/>
      <c r="D16" s="17"/>
      <c r="E16" s="17"/>
    </row>
    <row r="17" spans="1:7">
      <c r="A17" s="308" t="s">
        <v>1390</v>
      </c>
      <c r="B17" s="17"/>
      <c r="C17" s="17"/>
      <c r="D17" s="17"/>
      <c r="E17" s="17"/>
    </row>
    <row r="18" spans="1:7" ht="14.25" thickBot="1">
      <c r="A18" s="309"/>
      <c r="B18" s="17"/>
      <c r="C18" s="17"/>
      <c r="D18" s="17"/>
      <c r="E18" s="17"/>
    </row>
    <row r="19" spans="1:7" ht="29.25" customHeight="1" thickTop="1" thickBot="1">
      <c r="A19" s="250" t="s">
        <v>1391</v>
      </c>
      <c r="B19" s="1421" t="s">
        <v>2064</v>
      </c>
      <c r="C19" s="1422"/>
      <c r="D19" s="17"/>
      <c r="E19" s="17"/>
    </row>
    <row r="20" spans="1:7" ht="15" thickTop="1" thickBot="1">
      <c r="A20" s="585"/>
      <c r="B20" s="1413"/>
      <c r="C20" s="1414"/>
      <c r="D20" s="17"/>
      <c r="E20" s="17"/>
      <c r="G20">
        <v>1</v>
      </c>
    </row>
    <row r="21" spans="1:7" ht="14.25" thickBot="1">
      <c r="A21" s="586"/>
      <c r="B21" s="1402"/>
      <c r="C21" s="1404"/>
      <c r="D21" s="17"/>
      <c r="E21" s="17"/>
      <c r="G21">
        <f>G20+1</f>
        <v>2</v>
      </c>
    </row>
    <row r="22" spans="1:7" ht="14.25" thickBot="1">
      <c r="A22" s="586"/>
      <c r="B22" s="1402"/>
      <c r="C22" s="1404"/>
      <c r="D22" s="17"/>
      <c r="E22" s="17"/>
      <c r="G22">
        <f>G21+1</f>
        <v>3</v>
      </c>
    </row>
    <row r="23" spans="1:7" ht="14.25" thickBot="1">
      <c r="A23" s="586"/>
      <c r="B23" s="1402"/>
      <c r="C23" s="1404"/>
      <c r="D23" s="17"/>
      <c r="E23" s="17"/>
      <c r="G23">
        <f>G22+1</f>
        <v>4</v>
      </c>
    </row>
    <row r="24" spans="1:7" ht="14.25" thickBot="1">
      <c r="A24" s="586"/>
      <c r="B24" s="1402"/>
      <c r="C24" s="1404"/>
      <c r="D24" s="17"/>
      <c r="E24" s="17"/>
      <c r="G24">
        <f t="shared" ref="G24:G69" si="0">G23+1</f>
        <v>5</v>
      </c>
    </row>
    <row r="25" spans="1:7" ht="14.25" thickBot="1">
      <c r="A25" s="586"/>
      <c r="B25" s="1402"/>
      <c r="C25" s="1404"/>
      <c r="D25" s="17"/>
      <c r="E25" s="17"/>
      <c r="G25">
        <f t="shared" si="0"/>
        <v>6</v>
      </c>
    </row>
    <row r="26" spans="1:7" ht="14.25" thickBot="1">
      <c r="A26" s="586"/>
      <c r="B26" s="1402"/>
      <c r="C26" s="1404"/>
      <c r="D26" s="17"/>
      <c r="E26" s="17"/>
      <c r="G26">
        <f t="shared" si="0"/>
        <v>7</v>
      </c>
    </row>
    <row r="27" spans="1:7" ht="14.25" thickBot="1">
      <c r="A27" s="586"/>
      <c r="B27" s="1402"/>
      <c r="C27" s="1404"/>
      <c r="D27" s="17"/>
      <c r="E27" s="17"/>
      <c r="G27">
        <f t="shared" si="0"/>
        <v>8</v>
      </c>
    </row>
    <row r="28" spans="1:7" ht="14.25" thickBot="1">
      <c r="A28" s="586"/>
      <c r="B28" s="1402"/>
      <c r="C28" s="1404"/>
      <c r="D28" s="17"/>
      <c r="E28" s="17"/>
      <c r="G28">
        <f t="shared" si="0"/>
        <v>9</v>
      </c>
    </row>
    <row r="29" spans="1:7" ht="14.25" thickBot="1">
      <c r="A29" s="586"/>
      <c r="B29" s="1402"/>
      <c r="C29" s="1404"/>
      <c r="D29" s="17"/>
      <c r="E29" s="17"/>
      <c r="G29">
        <f t="shared" si="0"/>
        <v>10</v>
      </c>
    </row>
    <row r="30" spans="1:7" ht="14.25" outlineLevel="2" thickBot="1">
      <c r="A30" s="586"/>
      <c r="B30" s="1402"/>
      <c r="C30" s="1404"/>
      <c r="D30" s="17"/>
      <c r="E30" s="17"/>
      <c r="G30">
        <f t="shared" si="0"/>
        <v>11</v>
      </c>
    </row>
    <row r="31" spans="1:7" ht="14.25" outlineLevel="2" thickBot="1">
      <c r="A31" s="586"/>
      <c r="B31" s="1402"/>
      <c r="C31" s="1404"/>
      <c r="D31" s="17"/>
      <c r="E31" s="17"/>
      <c r="G31">
        <f t="shared" si="0"/>
        <v>12</v>
      </c>
    </row>
    <row r="32" spans="1:7" ht="14.25" outlineLevel="2" thickBot="1">
      <c r="A32" s="586"/>
      <c r="B32" s="1402"/>
      <c r="C32" s="1404"/>
      <c r="D32" s="17"/>
      <c r="E32" s="17"/>
      <c r="G32">
        <f t="shared" si="0"/>
        <v>13</v>
      </c>
    </row>
    <row r="33" spans="1:7" ht="14.25" outlineLevel="2" thickBot="1">
      <c r="A33" s="586"/>
      <c r="B33" s="1402"/>
      <c r="C33" s="1404"/>
      <c r="D33" s="17"/>
      <c r="E33" s="17"/>
      <c r="G33">
        <f t="shared" si="0"/>
        <v>14</v>
      </c>
    </row>
    <row r="34" spans="1:7" ht="14.25" outlineLevel="2" thickBot="1">
      <c r="A34" s="586"/>
      <c r="B34" s="1402"/>
      <c r="C34" s="1404"/>
      <c r="D34" s="17"/>
      <c r="E34" s="17"/>
      <c r="G34">
        <f t="shared" si="0"/>
        <v>15</v>
      </c>
    </row>
    <row r="35" spans="1:7" ht="14.25" outlineLevel="2" thickBot="1">
      <c r="A35" s="586"/>
      <c r="B35" s="1402"/>
      <c r="C35" s="1404"/>
      <c r="D35" s="17"/>
      <c r="E35" s="17"/>
      <c r="G35">
        <f t="shared" si="0"/>
        <v>16</v>
      </c>
    </row>
    <row r="36" spans="1:7" ht="14.25" outlineLevel="2" thickBot="1">
      <c r="A36" s="586"/>
      <c r="B36" s="1402"/>
      <c r="C36" s="1404"/>
      <c r="D36" s="17"/>
      <c r="E36" s="17"/>
      <c r="G36">
        <f t="shared" si="0"/>
        <v>17</v>
      </c>
    </row>
    <row r="37" spans="1:7" ht="14.25" outlineLevel="2" thickBot="1">
      <c r="A37" s="586"/>
      <c r="B37" s="1402"/>
      <c r="C37" s="1404"/>
      <c r="D37" s="17"/>
      <c r="E37" s="17"/>
      <c r="G37">
        <f t="shared" si="0"/>
        <v>18</v>
      </c>
    </row>
    <row r="38" spans="1:7" ht="14.25" outlineLevel="2" thickBot="1">
      <c r="A38" s="586"/>
      <c r="B38" s="1402"/>
      <c r="C38" s="1404"/>
      <c r="D38" s="17"/>
      <c r="E38" s="17"/>
      <c r="G38">
        <f t="shared" si="0"/>
        <v>19</v>
      </c>
    </row>
    <row r="39" spans="1:7" ht="14.25" outlineLevel="2" thickBot="1">
      <c r="A39" s="586"/>
      <c r="B39" s="1402"/>
      <c r="C39" s="1404"/>
      <c r="D39" s="17"/>
      <c r="E39" s="17"/>
      <c r="G39">
        <f t="shared" si="0"/>
        <v>20</v>
      </c>
    </row>
    <row r="40" spans="1:7" ht="14.25" outlineLevel="2" thickBot="1">
      <c r="A40" s="586"/>
      <c r="B40" s="1402"/>
      <c r="C40" s="1404"/>
      <c r="D40" s="17"/>
      <c r="E40" s="17"/>
      <c r="G40">
        <f t="shared" si="0"/>
        <v>21</v>
      </c>
    </row>
    <row r="41" spans="1:7" ht="14.25" outlineLevel="2" thickBot="1">
      <c r="A41" s="586"/>
      <c r="B41" s="1402"/>
      <c r="C41" s="1404"/>
      <c r="D41" s="17"/>
      <c r="E41" s="17"/>
      <c r="G41">
        <f t="shared" si="0"/>
        <v>22</v>
      </c>
    </row>
    <row r="42" spans="1:7" ht="14.25" outlineLevel="2" thickBot="1">
      <c r="A42" s="586"/>
      <c r="B42" s="1402"/>
      <c r="C42" s="1404"/>
      <c r="D42" s="17"/>
      <c r="E42" s="17"/>
      <c r="G42">
        <f t="shared" si="0"/>
        <v>23</v>
      </c>
    </row>
    <row r="43" spans="1:7" ht="14.25" outlineLevel="2" thickBot="1">
      <c r="A43" s="586"/>
      <c r="B43" s="1402"/>
      <c r="C43" s="1404"/>
      <c r="D43" s="17"/>
      <c r="E43" s="17"/>
      <c r="G43">
        <f t="shared" si="0"/>
        <v>24</v>
      </c>
    </row>
    <row r="44" spans="1:7" ht="14.25" outlineLevel="2" thickBot="1">
      <c r="A44" s="586"/>
      <c r="B44" s="1402"/>
      <c r="C44" s="1404"/>
      <c r="D44" s="17"/>
      <c r="E44" s="17"/>
      <c r="G44">
        <f t="shared" si="0"/>
        <v>25</v>
      </c>
    </row>
    <row r="45" spans="1:7" ht="14.25" outlineLevel="2" thickBot="1">
      <c r="A45" s="586"/>
      <c r="B45" s="1402"/>
      <c r="C45" s="1404"/>
      <c r="D45" s="17"/>
      <c r="E45" s="17"/>
      <c r="G45">
        <f t="shared" si="0"/>
        <v>26</v>
      </c>
    </row>
    <row r="46" spans="1:7" ht="14.25" outlineLevel="2" thickBot="1">
      <c r="A46" s="586"/>
      <c r="B46" s="1402"/>
      <c r="C46" s="1404"/>
      <c r="D46" s="17"/>
      <c r="E46" s="17"/>
      <c r="G46">
        <f t="shared" si="0"/>
        <v>27</v>
      </c>
    </row>
    <row r="47" spans="1:7" ht="14.25" outlineLevel="2" thickBot="1">
      <c r="A47" s="586"/>
      <c r="B47" s="1402"/>
      <c r="C47" s="1404"/>
      <c r="D47" s="17"/>
      <c r="E47" s="17"/>
      <c r="G47">
        <f t="shared" si="0"/>
        <v>28</v>
      </c>
    </row>
    <row r="48" spans="1:7" ht="14.25" outlineLevel="2" thickBot="1">
      <c r="A48" s="586"/>
      <c r="B48" s="1402"/>
      <c r="C48" s="1404"/>
      <c r="D48" s="17"/>
      <c r="E48" s="17"/>
      <c r="G48">
        <f t="shared" si="0"/>
        <v>29</v>
      </c>
    </row>
    <row r="49" spans="1:7" ht="14.25" outlineLevel="2" thickBot="1">
      <c r="A49" s="607"/>
      <c r="B49" s="1402"/>
      <c r="C49" s="1403"/>
      <c r="D49" s="17"/>
      <c r="E49" s="17"/>
      <c r="G49">
        <f t="shared" si="0"/>
        <v>30</v>
      </c>
    </row>
    <row r="50" spans="1:7" ht="14.25" outlineLevel="1" thickBot="1">
      <c r="A50" s="607"/>
      <c r="B50" s="1402"/>
      <c r="C50" s="1403"/>
      <c r="D50" s="17"/>
      <c r="E50" s="17"/>
      <c r="G50">
        <f t="shared" si="0"/>
        <v>31</v>
      </c>
    </row>
    <row r="51" spans="1:7" ht="14.25" outlineLevel="1" thickBot="1">
      <c r="A51" s="607"/>
      <c r="B51" s="1402"/>
      <c r="C51" s="1403"/>
      <c r="D51" s="17"/>
      <c r="E51" s="17"/>
      <c r="G51">
        <f t="shared" si="0"/>
        <v>32</v>
      </c>
    </row>
    <row r="52" spans="1:7" ht="14.25" outlineLevel="1" thickBot="1">
      <c r="A52" s="607"/>
      <c r="B52" s="1402"/>
      <c r="C52" s="1403"/>
      <c r="D52" s="17"/>
      <c r="E52" s="17"/>
      <c r="G52">
        <f t="shared" si="0"/>
        <v>33</v>
      </c>
    </row>
    <row r="53" spans="1:7" ht="14.25" outlineLevel="1" thickBot="1">
      <c r="A53" s="607"/>
      <c r="B53" s="1402"/>
      <c r="C53" s="1403"/>
      <c r="D53" s="17"/>
      <c r="E53" s="17"/>
      <c r="G53">
        <f t="shared" si="0"/>
        <v>34</v>
      </c>
    </row>
    <row r="54" spans="1:7" ht="14.25" outlineLevel="1" thickBot="1">
      <c r="A54" s="607"/>
      <c r="B54" s="1402"/>
      <c r="C54" s="1403"/>
      <c r="D54" s="17"/>
      <c r="E54" s="17"/>
      <c r="G54">
        <f t="shared" si="0"/>
        <v>35</v>
      </c>
    </row>
    <row r="55" spans="1:7" ht="14.25" outlineLevel="1" thickBot="1">
      <c r="A55" s="607"/>
      <c r="B55" s="1402"/>
      <c r="C55" s="1403"/>
      <c r="D55" s="17"/>
      <c r="E55" s="17"/>
      <c r="G55">
        <f t="shared" si="0"/>
        <v>36</v>
      </c>
    </row>
    <row r="56" spans="1:7" ht="14.25" outlineLevel="1" thickBot="1">
      <c r="A56" s="607"/>
      <c r="B56" s="1402"/>
      <c r="C56" s="1403"/>
      <c r="D56" s="17"/>
      <c r="E56" s="17"/>
      <c r="G56">
        <f t="shared" si="0"/>
        <v>37</v>
      </c>
    </row>
    <row r="57" spans="1:7" ht="14.25" outlineLevel="1" thickBot="1">
      <c r="A57" s="607"/>
      <c r="B57" s="1402"/>
      <c r="C57" s="1403"/>
      <c r="D57" s="17"/>
      <c r="E57" s="17"/>
      <c r="G57">
        <f t="shared" si="0"/>
        <v>38</v>
      </c>
    </row>
    <row r="58" spans="1:7" ht="14.25" outlineLevel="1" thickBot="1">
      <c r="A58" s="607"/>
      <c r="B58" s="1402"/>
      <c r="C58" s="1403"/>
      <c r="D58" s="17"/>
      <c r="E58" s="17"/>
      <c r="G58">
        <f t="shared" si="0"/>
        <v>39</v>
      </c>
    </row>
    <row r="59" spans="1:7" ht="14.25" outlineLevel="1" thickBot="1">
      <c r="A59" s="607"/>
      <c r="B59" s="1402"/>
      <c r="C59" s="1403"/>
      <c r="D59" s="17"/>
      <c r="E59" s="17"/>
      <c r="G59">
        <f t="shared" si="0"/>
        <v>40</v>
      </c>
    </row>
    <row r="60" spans="1:7" ht="14.25" outlineLevel="1" thickBot="1">
      <c r="A60" s="607"/>
      <c r="B60" s="1402"/>
      <c r="C60" s="1403"/>
      <c r="D60" s="17"/>
      <c r="E60" s="17"/>
      <c r="G60">
        <f t="shared" si="0"/>
        <v>41</v>
      </c>
    </row>
    <row r="61" spans="1:7" ht="14.25" outlineLevel="1" thickBot="1">
      <c r="A61" s="607"/>
      <c r="B61" s="1402"/>
      <c r="C61" s="1403"/>
      <c r="D61" s="17"/>
      <c r="E61" s="17"/>
      <c r="G61">
        <f t="shared" si="0"/>
        <v>42</v>
      </c>
    </row>
    <row r="62" spans="1:7" ht="14.25" outlineLevel="1" thickBot="1">
      <c r="A62" s="607"/>
      <c r="B62" s="1402"/>
      <c r="C62" s="1403"/>
      <c r="D62" s="17"/>
      <c r="E62" s="17"/>
      <c r="G62">
        <f t="shared" si="0"/>
        <v>43</v>
      </c>
    </row>
    <row r="63" spans="1:7" ht="14.25" outlineLevel="1" thickBot="1">
      <c r="A63" s="607"/>
      <c r="B63" s="1402"/>
      <c r="C63" s="1403"/>
      <c r="D63" s="17"/>
      <c r="E63" s="17"/>
      <c r="G63">
        <f t="shared" si="0"/>
        <v>44</v>
      </c>
    </row>
    <row r="64" spans="1:7" ht="14.25" outlineLevel="1" thickBot="1">
      <c r="A64" s="607"/>
      <c r="B64" s="1402"/>
      <c r="C64" s="1403"/>
      <c r="D64" s="17"/>
      <c r="E64" s="17"/>
      <c r="G64">
        <f t="shared" si="0"/>
        <v>45</v>
      </c>
    </row>
    <row r="65" spans="1:7" ht="14.25" outlineLevel="1" thickBot="1">
      <c r="A65" s="607"/>
      <c r="B65" s="1402"/>
      <c r="C65" s="1403"/>
      <c r="D65" s="17"/>
      <c r="E65" s="17"/>
      <c r="G65">
        <f t="shared" si="0"/>
        <v>46</v>
      </c>
    </row>
    <row r="66" spans="1:7" ht="14.25" outlineLevel="1" thickBot="1">
      <c r="A66" s="607"/>
      <c r="B66" s="1402"/>
      <c r="C66" s="1403"/>
      <c r="D66" s="17"/>
      <c r="E66" s="17"/>
      <c r="G66">
        <f t="shared" si="0"/>
        <v>47</v>
      </c>
    </row>
    <row r="67" spans="1:7" ht="14.25" outlineLevel="1" thickBot="1">
      <c r="A67" s="607"/>
      <c r="B67" s="1402"/>
      <c r="C67" s="1403"/>
      <c r="D67" s="17"/>
      <c r="E67" s="17"/>
      <c r="G67">
        <f t="shared" si="0"/>
        <v>48</v>
      </c>
    </row>
    <row r="68" spans="1:7" ht="14.25" outlineLevel="1" thickBot="1">
      <c r="A68" s="607"/>
      <c r="B68" s="1402"/>
      <c r="C68" s="1403"/>
      <c r="D68" s="17"/>
      <c r="E68" s="17"/>
      <c r="G68">
        <f t="shared" si="0"/>
        <v>49</v>
      </c>
    </row>
    <row r="69" spans="1:7" ht="14.25" outlineLevel="1" thickBot="1">
      <c r="A69" s="587"/>
      <c r="B69" s="1415"/>
      <c r="C69" s="1416"/>
      <c r="D69" s="17"/>
      <c r="E69" s="17"/>
      <c r="G69">
        <f t="shared" si="0"/>
        <v>50</v>
      </c>
    </row>
    <row r="70" spans="1:7" ht="15" thickTop="1" thickBot="1">
      <c r="A70" s="220" t="s">
        <v>1389</v>
      </c>
      <c r="B70" s="1407">
        <f>SUM(B20:C69)</f>
        <v>0</v>
      </c>
      <c r="C70" s="1408"/>
      <c r="D70" s="17"/>
      <c r="E70" s="17"/>
    </row>
    <row r="71" spans="1:7" ht="14.25" thickTop="1">
      <c r="A71" s="310"/>
      <c r="B71" s="17"/>
      <c r="C71" s="17"/>
      <c r="D71" s="17"/>
      <c r="E71" s="17"/>
    </row>
    <row r="72" spans="1:7">
      <c r="A72" s="311"/>
      <c r="B72" s="17"/>
      <c r="C72" s="17"/>
      <c r="D72" s="17"/>
      <c r="E72" s="17"/>
    </row>
    <row r="73" spans="1:7">
      <c r="A73" s="312" t="s">
        <v>1473</v>
      </c>
      <c r="B73" s="17"/>
      <c r="C73" s="17"/>
      <c r="D73" s="17"/>
      <c r="E73" s="17"/>
    </row>
    <row r="74" spans="1:7">
      <c r="A74" s="308" t="s">
        <v>1390</v>
      </c>
      <c r="B74" s="17"/>
      <c r="C74" s="17"/>
      <c r="D74" s="17"/>
      <c r="E74" s="17"/>
    </row>
    <row r="75" spans="1:7" ht="14.25" thickBot="1">
      <c r="A75" s="309"/>
      <c r="B75" s="17"/>
      <c r="C75" s="17"/>
      <c r="D75" s="17"/>
      <c r="E75" s="17"/>
    </row>
    <row r="76" spans="1:7" ht="30.75" customHeight="1" thickTop="1" thickBot="1">
      <c r="A76" s="240" t="s">
        <v>1391</v>
      </c>
      <c r="B76" s="1405" t="s">
        <v>2065</v>
      </c>
      <c r="C76" s="1406"/>
      <c r="D76" s="17"/>
      <c r="E76" s="17"/>
    </row>
    <row r="77" spans="1:7" ht="15" thickTop="1" thickBot="1">
      <c r="A77" s="585"/>
      <c r="B77" s="1413"/>
      <c r="C77" s="1414"/>
      <c r="D77" s="17"/>
      <c r="E77" s="17"/>
      <c r="G77">
        <v>1</v>
      </c>
    </row>
    <row r="78" spans="1:7" ht="14.25" thickBot="1">
      <c r="A78" s="586"/>
      <c r="B78" s="1402"/>
      <c r="C78" s="1404"/>
      <c r="D78" s="17"/>
      <c r="E78" s="17"/>
      <c r="G78">
        <f>G77+1</f>
        <v>2</v>
      </c>
    </row>
    <row r="79" spans="1:7" ht="14.25" thickBot="1">
      <c r="A79" s="586"/>
      <c r="B79" s="1402"/>
      <c r="C79" s="1404"/>
      <c r="D79" s="17"/>
      <c r="E79" s="17"/>
      <c r="G79">
        <f>G78+1</f>
        <v>3</v>
      </c>
    </row>
    <row r="80" spans="1:7" ht="14.25" thickBot="1">
      <c r="A80" s="586"/>
      <c r="B80" s="1402"/>
      <c r="C80" s="1404"/>
      <c r="D80" s="17"/>
      <c r="E80" s="17"/>
      <c r="G80">
        <f>G79+1</f>
        <v>4</v>
      </c>
    </row>
    <row r="81" spans="1:7" ht="14.25" thickBot="1">
      <c r="A81" s="586"/>
      <c r="B81" s="1402"/>
      <c r="C81" s="1404"/>
      <c r="D81" s="17"/>
      <c r="E81" s="17"/>
      <c r="G81">
        <f t="shared" ref="G81:G101" si="1">G80+1</f>
        <v>5</v>
      </c>
    </row>
    <row r="82" spans="1:7" ht="14.25" thickBot="1">
      <c r="A82" s="586"/>
      <c r="B82" s="1402"/>
      <c r="C82" s="1404"/>
      <c r="D82" s="17"/>
      <c r="E82" s="17"/>
      <c r="G82">
        <f t="shared" si="1"/>
        <v>6</v>
      </c>
    </row>
    <row r="83" spans="1:7" ht="14.25" thickBot="1">
      <c r="A83" s="586"/>
      <c r="B83" s="1402"/>
      <c r="C83" s="1404"/>
      <c r="D83" s="17"/>
      <c r="E83" s="17"/>
      <c r="G83">
        <f t="shared" si="1"/>
        <v>7</v>
      </c>
    </row>
    <row r="84" spans="1:7" ht="14.25" thickBot="1">
      <c r="A84" s="586"/>
      <c r="B84" s="1402"/>
      <c r="C84" s="1404"/>
      <c r="D84" s="17"/>
      <c r="E84" s="17"/>
      <c r="G84">
        <f t="shared" si="1"/>
        <v>8</v>
      </c>
    </row>
    <row r="85" spans="1:7" ht="14.25" thickBot="1">
      <c r="A85" s="586"/>
      <c r="B85" s="1402"/>
      <c r="C85" s="1404"/>
      <c r="D85" s="17"/>
      <c r="E85" s="17"/>
      <c r="G85">
        <f t="shared" si="1"/>
        <v>9</v>
      </c>
    </row>
    <row r="86" spans="1:7" ht="14.25" thickBot="1">
      <c r="A86" s="586"/>
      <c r="B86" s="1402"/>
      <c r="C86" s="1404"/>
      <c r="D86" s="17"/>
      <c r="E86" s="17"/>
      <c r="G86">
        <f t="shared" si="1"/>
        <v>10</v>
      </c>
    </row>
    <row r="87" spans="1:7" ht="14.25" outlineLevel="1" thickBot="1">
      <c r="A87" s="586"/>
      <c r="B87" s="1402"/>
      <c r="C87" s="1404"/>
      <c r="D87" s="17"/>
      <c r="E87" s="17"/>
      <c r="G87">
        <f t="shared" si="1"/>
        <v>11</v>
      </c>
    </row>
    <row r="88" spans="1:7" ht="14.25" outlineLevel="1" thickBot="1">
      <c r="A88" s="586"/>
      <c r="B88" s="1402"/>
      <c r="C88" s="1404"/>
      <c r="D88" s="17"/>
      <c r="E88" s="17"/>
      <c r="G88">
        <f t="shared" si="1"/>
        <v>12</v>
      </c>
    </row>
    <row r="89" spans="1:7" ht="14.25" outlineLevel="1" thickBot="1">
      <c r="A89" s="586"/>
      <c r="B89" s="1402"/>
      <c r="C89" s="1404"/>
      <c r="D89" s="17"/>
      <c r="E89" s="17"/>
      <c r="G89">
        <f t="shared" si="1"/>
        <v>13</v>
      </c>
    </row>
    <row r="90" spans="1:7" ht="14.25" outlineLevel="1" thickBot="1">
      <c r="A90" s="586"/>
      <c r="B90" s="1402"/>
      <c r="C90" s="1404"/>
      <c r="D90" s="17"/>
      <c r="E90" s="17"/>
      <c r="G90">
        <f t="shared" si="1"/>
        <v>14</v>
      </c>
    </row>
    <row r="91" spans="1:7" ht="14.25" outlineLevel="1" thickBot="1">
      <c r="A91" s="586"/>
      <c r="B91" s="1402"/>
      <c r="C91" s="1404"/>
      <c r="D91" s="17"/>
      <c r="E91" s="17"/>
      <c r="G91">
        <f t="shared" si="1"/>
        <v>15</v>
      </c>
    </row>
    <row r="92" spans="1:7" ht="14.25" outlineLevel="1" thickBot="1">
      <c r="A92" s="586"/>
      <c r="B92" s="1402"/>
      <c r="C92" s="1404"/>
      <c r="D92" s="17"/>
      <c r="E92" s="17"/>
      <c r="G92">
        <f t="shared" si="1"/>
        <v>16</v>
      </c>
    </row>
    <row r="93" spans="1:7" ht="14.25" outlineLevel="1" thickBot="1">
      <c r="A93" s="586"/>
      <c r="B93" s="1402"/>
      <c r="C93" s="1404"/>
      <c r="D93" s="17"/>
      <c r="E93" s="17"/>
      <c r="G93">
        <f t="shared" si="1"/>
        <v>17</v>
      </c>
    </row>
    <row r="94" spans="1:7" ht="14.25" outlineLevel="1" thickBot="1">
      <c r="A94" s="586"/>
      <c r="B94" s="1402"/>
      <c r="C94" s="1404"/>
      <c r="D94" s="17"/>
      <c r="E94" s="17"/>
      <c r="G94">
        <f t="shared" si="1"/>
        <v>18</v>
      </c>
    </row>
    <row r="95" spans="1:7" ht="14.25" outlineLevel="1" thickBot="1">
      <c r="A95" s="586"/>
      <c r="B95" s="1402"/>
      <c r="C95" s="1404"/>
      <c r="D95" s="17"/>
      <c r="E95" s="17"/>
      <c r="G95">
        <f t="shared" si="1"/>
        <v>19</v>
      </c>
    </row>
    <row r="96" spans="1:7" ht="14.25" outlineLevel="1" thickBot="1">
      <c r="A96" s="586"/>
      <c r="B96" s="1402"/>
      <c r="C96" s="1404"/>
      <c r="D96" s="17"/>
      <c r="E96" s="17"/>
      <c r="G96">
        <f t="shared" si="1"/>
        <v>20</v>
      </c>
    </row>
    <row r="97" spans="1:7" ht="14.25" outlineLevel="1" thickBot="1">
      <c r="A97" s="586"/>
      <c r="B97" s="1402"/>
      <c r="C97" s="1404"/>
      <c r="D97" s="17"/>
      <c r="E97" s="17"/>
      <c r="G97">
        <f t="shared" si="1"/>
        <v>21</v>
      </c>
    </row>
    <row r="98" spans="1:7" ht="14.25" outlineLevel="1" thickBot="1">
      <c r="A98" s="586"/>
      <c r="B98" s="1402"/>
      <c r="C98" s="1404"/>
      <c r="D98" s="17"/>
      <c r="E98" s="17"/>
      <c r="G98">
        <f t="shared" si="1"/>
        <v>22</v>
      </c>
    </row>
    <row r="99" spans="1:7" ht="14.25" outlineLevel="1" thickBot="1">
      <c r="A99" s="586"/>
      <c r="B99" s="1402"/>
      <c r="C99" s="1404"/>
      <c r="D99" s="17"/>
      <c r="E99" s="17"/>
      <c r="G99">
        <f t="shared" si="1"/>
        <v>23</v>
      </c>
    </row>
    <row r="100" spans="1:7" ht="14.25" outlineLevel="1" thickBot="1">
      <c r="A100" s="586"/>
      <c r="B100" s="1402"/>
      <c r="C100" s="1404"/>
      <c r="D100" s="17"/>
      <c r="E100" s="17"/>
      <c r="G100">
        <f t="shared" si="1"/>
        <v>24</v>
      </c>
    </row>
    <row r="101" spans="1:7" ht="14.25" outlineLevel="1" thickBot="1">
      <c r="A101" s="586"/>
      <c r="B101" s="1402"/>
      <c r="C101" s="1404"/>
      <c r="D101" s="17"/>
      <c r="E101" s="17"/>
      <c r="G101">
        <f t="shared" si="1"/>
        <v>25</v>
      </c>
    </row>
    <row r="102" spans="1:7" ht="14.25" outlineLevel="1" thickBot="1">
      <c r="A102" s="586"/>
      <c r="B102" s="1402"/>
      <c r="C102" s="1404"/>
      <c r="D102" s="17"/>
      <c r="E102" s="17"/>
      <c r="G102">
        <f t="shared" ref="G102:G126" si="2">G101+1</f>
        <v>26</v>
      </c>
    </row>
    <row r="103" spans="1:7" ht="14.25" outlineLevel="1" thickBot="1">
      <c r="A103" s="586"/>
      <c r="B103" s="1402"/>
      <c r="C103" s="1404"/>
      <c r="D103" s="17"/>
      <c r="E103" s="17"/>
      <c r="G103">
        <f t="shared" si="2"/>
        <v>27</v>
      </c>
    </row>
    <row r="104" spans="1:7" ht="14.25" outlineLevel="1" thickBot="1">
      <c r="A104" s="586"/>
      <c r="B104" s="1402"/>
      <c r="C104" s="1404"/>
      <c r="D104" s="17"/>
      <c r="E104" s="17"/>
      <c r="G104">
        <f t="shared" si="2"/>
        <v>28</v>
      </c>
    </row>
    <row r="105" spans="1:7" ht="14.25" outlineLevel="1" thickBot="1">
      <c r="A105" s="586"/>
      <c r="B105" s="1402"/>
      <c r="C105" s="1404"/>
      <c r="D105" s="17"/>
      <c r="E105" s="17"/>
      <c r="G105">
        <f t="shared" si="2"/>
        <v>29</v>
      </c>
    </row>
    <row r="106" spans="1:7" ht="14.25" outlineLevel="1" thickBot="1">
      <c r="A106" s="607"/>
      <c r="B106" s="1402"/>
      <c r="C106" s="1403"/>
      <c r="D106" s="17"/>
      <c r="E106" s="17"/>
      <c r="G106">
        <f t="shared" si="2"/>
        <v>30</v>
      </c>
    </row>
    <row r="107" spans="1:7" ht="14.25" outlineLevel="1" thickBot="1">
      <c r="A107" s="607"/>
      <c r="B107" s="1402"/>
      <c r="C107" s="1403"/>
      <c r="D107" s="17"/>
      <c r="E107" s="17"/>
      <c r="G107">
        <f t="shared" si="2"/>
        <v>31</v>
      </c>
    </row>
    <row r="108" spans="1:7" ht="14.25" outlineLevel="1" thickBot="1">
      <c r="A108" s="607"/>
      <c r="B108" s="1402"/>
      <c r="C108" s="1403"/>
      <c r="D108" s="17"/>
      <c r="E108" s="17"/>
      <c r="G108">
        <f t="shared" si="2"/>
        <v>32</v>
      </c>
    </row>
    <row r="109" spans="1:7" ht="14.25" outlineLevel="1" thickBot="1">
      <c r="A109" s="607"/>
      <c r="B109" s="1402"/>
      <c r="C109" s="1403"/>
      <c r="D109" s="17"/>
      <c r="E109" s="17"/>
      <c r="G109">
        <f t="shared" si="2"/>
        <v>33</v>
      </c>
    </row>
    <row r="110" spans="1:7" ht="14.25" outlineLevel="1" thickBot="1">
      <c r="A110" s="607"/>
      <c r="B110" s="1402"/>
      <c r="C110" s="1403"/>
      <c r="D110" s="17"/>
      <c r="E110" s="17"/>
      <c r="G110">
        <f t="shared" si="2"/>
        <v>34</v>
      </c>
    </row>
    <row r="111" spans="1:7" ht="14.25" outlineLevel="1" thickBot="1">
      <c r="A111" s="607"/>
      <c r="B111" s="1402"/>
      <c r="C111" s="1403"/>
      <c r="D111" s="17"/>
      <c r="E111" s="17"/>
      <c r="G111">
        <f t="shared" si="2"/>
        <v>35</v>
      </c>
    </row>
    <row r="112" spans="1:7" ht="14.25" outlineLevel="1" thickBot="1">
      <c r="A112" s="607"/>
      <c r="B112" s="1402"/>
      <c r="C112" s="1403"/>
      <c r="D112" s="17"/>
      <c r="E112" s="17"/>
      <c r="G112">
        <f t="shared" si="2"/>
        <v>36</v>
      </c>
    </row>
    <row r="113" spans="1:7" ht="14.25" outlineLevel="1" thickBot="1">
      <c r="A113" s="607"/>
      <c r="B113" s="1402"/>
      <c r="C113" s="1403"/>
      <c r="D113" s="17"/>
      <c r="E113" s="17"/>
      <c r="G113">
        <f t="shared" si="2"/>
        <v>37</v>
      </c>
    </row>
    <row r="114" spans="1:7" ht="14.25" outlineLevel="1" thickBot="1">
      <c r="A114" s="607"/>
      <c r="B114" s="1402"/>
      <c r="C114" s="1403"/>
      <c r="D114" s="17"/>
      <c r="E114" s="17"/>
      <c r="G114">
        <f t="shared" si="2"/>
        <v>38</v>
      </c>
    </row>
    <row r="115" spans="1:7" ht="14.25" outlineLevel="1" thickBot="1">
      <c r="A115" s="607"/>
      <c r="B115" s="1402"/>
      <c r="C115" s="1403"/>
      <c r="D115" s="17"/>
      <c r="E115" s="17"/>
      <c r="G115">
        <f t="shared" si="2"/>
        <v>39</v>
      </c>
    </row>
    <row r="116" spans="1:7" ht="14.25" outlineLevel="1" thickBot="1">
      <c r="A116" s="607"/>
      <c r="B116" s="1402"/>
      <c r="C116" s="1403"/>
      <c r="D116" s="17"/>
      <c r="E116" s="17"/>
      <c r="G116">
        <f t="shared" si="2"/>
        <v>40</v>
      </c>
    </row>
    <row r="117" spans="1:7" ht="14.25" outlineLevel="1" thickBot="1">
      <c r="A117" s="607"/>
      <c r="B117" s="1402"/>
      <c r="C117" s="1403"/>
      <c r="D117" s="17"/>
      <c r="E117" s="17"/>
      <c r="G117">
        <f t="shared" si="2"/>
        <v>41</v>
      </c>
    </row>
    <row r="118" spans="1:7" ht="14.25" outlineLevel="1" thickBot="1">
      <c r="A118" s="607"/>
      <c r="B118" s="1402"/>
      <c r="C118" s="1403"/>
      <c r="D118" s="17"/>
      <c r="E118" s="17"/>
      <c r="G118">
        <f t="shared" si="2"/>
        <v>42</v>
      </c>
    </row>
    <row r="119" spans="1:7" ht="14.25" outlineLevel="1" thickBot="1">
      <c r="A119" s="607"/>
      <c r="B119" s="1402"/>
      <c r="C119" s="1403"/>
      <c r="D119" s="17"/>
      <c r="E119" s="17"/>
      <c r="G119">
        <f t="shared" si="2"/>
        <v>43</v>
      </c>
    </row>
    <row r="120" spans="1:7" ht="14.25" outlineLevel="1" thickBot="1">
      <c r="A120" s="607"/>
      <c r="B120" s="1402"/>
      <c r="C120" s="1403"/>
      <c r="D120" s="17"/>
      <c r="E120" s="17"/>
      <c r="G120">
        <f t="shared" si="2"/>
        <v>44</v>
      </c>
    </row>
    <row r="121" spans="1:7" ht="14.25" outlineLevel="1" thickBot="1">
      <c r="A121" s="607"/>
      <c r="B121" s="1402"/>
      <c r="C121" s="1403"/>
      <c r="D121" s="17"/>
      <c r="E121" s="17"/>
      <c r="G121">
        <f t="shared" si="2"/>
        <v>45</v>
      </c>
    </row>
    <row r="122" spans="1:7" ht="14.25" outlineLevel="1" thickBot="1">
      <c r="A122" s="607"/>
      <c r="B122" s="1402"/>
      <c r="C122" s="1403"/>
      <c r="D122" s="17"/>
      <c r="E122" s="17"/>
      <c r="G122">
        <f t="shared" si="2"/>
        <v>46</v>
      </c>
    </row>
    <row r="123" spans="1:7" ht="14.25" outlineLevel="1" thickBot="1">
      <c r="A123" s="607"/>
      <c r="B123" s="1402"/>
      <c r="C123" s="1403"/>
      <c r="D123" s="17"/>
      <c r="E123" s="17"/>
      <c r="G123">
        <f t="shared" si="2"/>
        <v>47</v>
      </c>
    </row>
    <row r="124" spans="1:7" ht="14.25" outlineLevel="1" thickBot="1">
      <c r="A124" s="607"/>
      <c r="B124" s="1402"/>
      <c r="C124" s="1403"/>
      <c r="D124" s="17"/>
      <c r="E124" s="17"/>
      <c r="G124">
        <f t="shared" si="2"/>
        <v>48</v>
      </c>
    </row>
    <row r="125" spans="1:7" ht="14.25" outlineLevel="1" thickBot="1">
      <c r="A125" s="607"/>
      <c r="B125" s="1402"/>
      <c r="C125" s="1403"/>
      <c r="D125" s="17"/>
      <c r="E125" s="17"/>
      <c r="G125">
        <f t="shared" si="2"/>
        <v>49</v>
      </c>
    </row>
    <row r="126" spans="1:7" ht="14.25" outlineLevel="1" thickBot="1">
      <c r="A126" s="587"/>
      <c r="B126" s="1415"/>
      <c r="C126" s="1416"/>
      <c r="D126" s="17"/>
      <c r="E126" s="17"/>
      <c r="G126">
        <f t="shared" si="2"/>
        <v>50</v>
      </c>
    </row>
    <row r="127" spans="1:7" ht="15" thickTop="1" thickBot="1">
      <c r="A127" s="220" t="s">
        <v>1389</v>
      </c>
      <c r="B127" s="1407">
        <f>SUM(B77:C126)</f>
        <v>0</v>
      </c>
      <c r="C127" s="1408"/>
      <c r="D127" s="17"/>
      <c r="E127" s="17"/>
    </row>
    <row r="128" spans="1:7" ht="14.25" thickTop="1">
      <c r="A128" s="288"/>
      <c r="B128" s="17"/>
      <c r="C128" s="17"/>
      <c r="D128" s="17"/>
      <c r="E128" s="17"/>
    </row>
    <row r="129" spans="1:5">
      <c r="A129" s="303" t="s">
        <v>1568</v>
      </c>
      <c r="B129" s="17"/>
      <c r="C129" s="17"/>
      <c r="D129" s="17"/>
      <c r="E129" s="17"/>
    </row>
    <row r="130" spans="1:5">
      <c r="A130" s="313" t="s">
        <v>1387</v>
      </c>
      <c r="B130" s="17"/>
      <c r="C130" s="17"/>
      <c r="D130" s="17"/>
      <c r="E130" s="17"/>
    </row>
    <row r="131" spans="1:5">
      <c r="A131" s="17"/>
      <c r="B131" s="310"/>
      <c r="C131" s="310"/>
      <c r="D131" s="17"/>
      <c r="E131" s="17"/>
    </row>
    <row r="132" spans="1:5">
      <c r="A132" s="17"/>
      <c r="B132" s="17"/>
      <c r="C132" s="17"/>
      <c r="D132" s="17"/>
      <c r="E132" s="17"/>
    </row>
    <row r="133" spans="1:5">
      <c r="A133" s="17"/>
      <c r="B133" s="17"/>
      <c r="C133" s="17"/>
      <c r="D133" s="17"/>
      <c r="E133" s="17"/>
    </row>
    <row r="134" spans="1:5" ht="14.25" thickBot="1">
      <c r="A134" s="291"/>
      <c r="B134" s="17"/>
      <c r="C134" s="17"/>
      <c r="D134" s="17"/>
      <c r="E134" s="17"/>
    </row>
    <row r="135" spans="1:5" ht="24.75" customHeight="1" thickTop="1">
      <c r="A135" s="316" t="s">
        <v>1392</v>
      </c>
      <c r="B135" s="1417" t="s">
        <v>1393</v>
      </c>
      <c r="C135" s="318" t="s">
        <v>1394</v>
      </c>
      <c r="D135" s="17"/>
      <c r="E135" s="17"/>
    </row>
    <row r="136" spans="1:5" ht="14.25" thickBot="1">
      <c r="A136" s="317" t="s">
        <v>2066</v>
      </c>
      <c r="B136" s="1418"/>
      <c r="C136" s="319" t="s">
        <v>2066</v>
      </c>
      <c r="D136" s="17"/>
      <c r="E136" s="17"/>
    </row>
    <row r="137" spans="1:5" ht="15" thickTop="1" thickBot="1">
      <c r="A137" s="588"/>
      <c r="B137" s="932">
        <v>0.3009</v>
      </c>
      <c r="C137" s="332">
        <f>A137*B137</f>
        <v>0</v>
      </c>
      <c r="D137" s="17"/>
      <c r="E137" s="17"/>
    </row>
    <row r="138" spans="1:5" ht="14.25" thickTop="1">
      <c r="A138" s="314" t="s">
        <v>1496</v>
      </c>
      <c r="B138" s="17"/>
      <c r="C138" s="17"/>
      <c r="D138" s="17"/>
      <c r="E138" s="17"/>
    </row>
    <row r="139" spans="1:5">
      <c r="A139" s="308" t="s">
        <v>1395</v>
      </c>
      <c r="B139" s="17"/>
      <c r="C139" s="17"/>
      <c r="D139" s="17"/>
      <c r="E139" s="17"/>
    </row>
    <row r="140" spans="1:5">
      <c r="A140" s="309"/>
      <c r="B140" s="17"/>
      <c r="C140" s="17"/>
      <c r="D140" s="17"/>
      <c r="E140" s="17"/>
    </row>
    <row r="141" spans="1:5">
      <c r="A141" s="303" t="s">
        <v>1396</v>
      </c>
      <c r="B141" s="17"/>
      <c r="C141" s="17"/>
      <c r="D141" s="17"/>
      <c r="E141" s="17"/>
    </row>
    <row r="142" spans="1:5">
      <c r="A142" s="303" t="s">
        <v>1834</v>
      </c>
      <c r="B142" s="17"/>
      <c r="C142" s="17"/>
      <c r="D142" s="17"/>
      <c r="E142" s="17"/>
    </row>
    <row r="143" spans="1:5" ht="14.25" thickBot="1">
      <c r="A143" s="315"/>
      <c r="B143" s="17"/>
      <c r="C143" s="17"/>
      <c r="D143" s="17"/>
      <c r="E143" s="17"/>
    </row>
    <row r="144" spans="1:5" ht="30.75" customHeight="1" thickTop="1" thickBot="1">
      <c r="A144" s="589"/>
      <c r="B144" s="1411" t="s">
        <v>2063</v>
      </c>
      <c r="C144" s="1412"/>
      <c r="D144" s="17"/>
      <c r="E144" s="17"/>
    </row>
    <row r="145" spans="1:7" ht="15" thickTop="1" thickBot="1">
      <c r="A145" s="590" t="s">
        <v>1471</v>
      </c>
      <c r="B145" s="1409">
        <f>B13+B70-B127+C137</f>
        <v>0</v>
      </c>
      <c r="C145" s="1410"/>
      <c r="D145" s="17"/>
      <c r="E145" s="17"/>
    </row>
    <row r="146" spans="1:7" ht="14.25" thickTop="1"/>
    <row r="148" spans="1:7" hidden="1" outlineLevel="1">
      <c r="A148" t="s">
        <v>1521</v>
      </c>
    </row>
    <row r="149" spans="1:7" hidden="1" outlineLevel="1">
      <c r="B149" s="179" t="str">
        <f>IF(B13="","○",1)</f>
        <v>○</v>
      </c>
      <c r="C149">
        <f>SUM(B149)</f>
        <v>0</v>
      </c>
      <c r="D149" t="str">
        <f>IF(B149="○","○",IF(C149=1,"○","×"))</f>
        <v>○</v>
      </c>
    </row>
    <row r="150" spans="1:7" hidden="1" outlineLevel="1"/>
    <row r="151" spans="1:7" hidden="1" outlineLevel="1">
      <c r="A151" t="s">
        <v>1522</v>
      </c>
    </row>
    <row r="152" spans="1:7" hidden="1" outlineLevel="1">
      <c r="A152">
        <f>IF(A20="",0,1)</f>
        <v>0</v>
      </c>
      <c r="B152" s="179" t="str">
        <f>IF(B20="","○",1)</f>
        <v>○</v>
      </c>
      <c r="C152">
        <f>SUM(A152:B152)</f>
        <v>0</v>
      </c>
      <c r="D152" t="str">
        <f>IF(B152="○","○",IF(C152=2,"○","×"))</f>
        <v>○</v>
      </c>
      <c r="G152">
        <v>1</v>
      </c>
    </row>
    <row r="153" spans="1:7" hidden="1" outlineLevel="1">
      <c r="A153">
        <f t="shared" ref="A153:A180" si="3">IF(A21="",0,1)</f>
        <v>0</v>
      </c>
      <c r="B153" s="179" t="str">
        <f t="shared" ref="B153:B180" si="4">IF(B21="","○",1)</f>
        <v>○</v>
      </c>
      <c r="C153">
        <f>SUM(A153:B153)</f>
        <v>0</v>
      </c>
      <c r="D153" t="str">
        <f>IF(B153="○","○",IF(C153=2,"○","×"))</f>
        <v>○</v>
      </c>
      <c r="G153">
        <f>G152+1</f>
        <v>2</v>
      </c>
    </row>
    <row r="154" spans="1:7" hidden="1" outlineLevel="1">
      <c r="A154">
        <f t="shared" si="3"/>
        <v>0</v>
      </c>
      <c r="B154" s="179" t="str">
        <f t="shared" si="4"/>
        <v>○</v>
      </c>
      <c r="C154">
        <f>SUM(A154:B154)</f>
        <v>0</v>
      </c>
      <c r="D154" t="str">
        <f>IF(B154="○","○",IF(C154=2,"○","×"))</f>
        <v>○</v>
      </c>
      <c r="G154">
        <f>G153+1</f>
        <v>3</v>
      </c>
    </row>
    <row r="155" spans="1:7" hidden="1" outlineLevel="1">
      <c r="A155">
        <f t="shared" si="3"/>
        <v>0</v>
      </c>
      <c r="B155" s="179" t="str">
        <f t="shared" si="4"/>
        <v>○</v>
      </c>
      <c r="C155">
        <f>SUM(A155:B155)</f>
        <v>0</v>
      </c>
      <c r="D155" t="str">
        <f>IF(B155="○","○",IF(C155=2,"○","×"))</f>
        <v>○</v>
      </c>
      <c r="G155">
        <f>G154+1</f>
        <v>4</v>
      </c>
    </row>
    <row r="156" spans="1:7" hidden="1" outlineLevel="1">
      <c r="A156">
        <f t="shared" si="3"/>
        <v>0</v>
      </c>
      <c r="B156" s="179" t="str">
        <f t="shared" si="4"/>
        <v>○</v>
      </c>
      <c r="C156">
        <f t="shared" ref="C156:C174" si="5">SUM(A156:B156)</f>
        <v>0</v>
      </c>
      <c r="D156" t="str">
        <f t="shared" ref="D156:D174" si="6">IF(B156="○","○",IF(C156=2,"○","×"))</f>
        <v>○</v>
      </c>
      <c r="G156">
        <f t="shared" ref="G156:G174" si="7">G155+1</f>
        <v>5</v>
      </c>
    </row>
    <row r="157" spans="1:7" hidden="1" outlineLevel="1">
      <c r="A157">
        <f t="shared" si="3"/>
        <v>0</v>
      </c>
      <c r="B157" s="179" t="str">
        <f t="shared" si="4"/>
        <v>○</v>
      </c>
      <c r="C157">
        <f t="shared" si="5"/>
        <v>0</v>
      </c>
      <c r="D157" t="str">
        <f t="shared" si="6"/>
        <v>○</v>
      </c>
      <c r="G157">
        <f t="shared" si="7"/>
        <v>6</v>
      </c>
    </row>
    <row r="158" spans="1:7" hidden="1" outlineLevel="1">
      <c r="A158">
        <f t="shared" si="3"/>
        <v>0</v>
      </c>
      <c r="B158" s="179" t="str">
        <f t="shared" si="4"/>
        <v>○</v>
      </c>
      <c r="C158">
        <f t="shared" si="5"/>
        <v>0</v>
      </c>
      <c r="D158" t="str">
        <f t="shared" si="6"/>
        <v>○</v>
      </c>
      <c r="G158">
        <f t="shared" si="7"/>
        <v>7</v>
      </c>
    </row>
    <row r="159" spans="1:7" hidden="1" outlineLevel="1">
      <c r="A159">
        <f t="shared" si="3"/>
        <v>0</v>
      </c>
      <c r="B159" s="179" t="str">
        <f t="shared" si="4"/>
        <v>○</v>
      </c>
      <c r="C159">
        <f t="shared" si="5"/>
        <v>0</v>
      </c>
      <c r="D159" t="str">
        <f t="shared" si="6"/>
        <v>○</v>
      </c>
      <c r="G159">
        <f t="shared" si="7"/>
        <v>8</v>
      </c>
    </row>
    <row r="160" spans="1:7" hidden="1" outlineLevel="1">
      <c r="A160">
        <f t="shared" si="3"/>
        <v>0</v>
      </c>
      <c r="B160" s="179" t="str">
        <f t="shared" si="4"/>
        <v>○</v>
      </c>
      <c r="C160">
        <f t="shared" si="5"/>
        <v>0</v>
      </c>
      <c r="D160" t="str">
        <f t="shared" si="6"/>
        <v>○</v>
      </c>
      <c r="G160">
        <f t="shared" si="7"/>
        <v>9</v>
      </c>
    </row>
    <row r="161" spans="1:7" hidden="1" outlineLevel="1">
      <c r="A161">
        <f t="shared" si="3"/>
        <v>0</v>
      </c>
      <c r="B161" s="179" t="str">
        <f t="shared" si="4"/>
        <v>○</v>
      </c>
      <c r="C161">
        <f t="shared" si="5"/>
        <v>0</v>
      </c>
      <c r="D161" t="str">
        <f t="shared" si="6"/>
        <v>○</v>
      </c>
      <c r="G161">
        <f t="shared" si="7"/>
        <v>10</v>
      </c>
    </row>
    <row r="162" spans="1:7" hidden="1" outlineLevel="1">
      <c r="A162">
        <f t="shared" si="3"/>
        <v>0</v>
      </c>
      <c r="B162" s="179" t="str">
        <f t="shared" si="4"/>
        <v>○</v>
      </c>
      <c r="C162">
        <f t="shared" si="5"/>
        <v>0</v>
      </c>
      <c r="D162" t="str">
        <f t="shared" si="6"/>
        <v>○</v>
      </c>
      <c r="G162">
        <f t="shared" si="7"/>
        <v>11</v>
      </c>
    </row>
    <row r="163" spans="1:7" hidden="1" outlineLevel="1">
      <c r="A163">
        <f t="shared" si="3"/>
        <v>0</v>
      </c>
      <c r="B163" s="179" t="str">
        <f t="shared" si="4"/>
        <v>○</v>
      </c>
      <c r="C163">
        <f t="shared" si="5"/>
        <v>0</v>
      </c>
      <c r="D163" t="str">
        <f t="shared" si="6"/>
        <v>○</v>
      </c>
      <c r="G163">
        <f t="shared" si="7"/>
        <v>12</v>
      </c>
    </row>
    <row r="164" spans="1:7" hidden="1" outlineLevel="1">
      <c r="A164">
        <f t="shared" si="3"/>
        <v>0</v>
      </c>
      <c r="B164" s="179" t="str">
        <f t="shared" si="4"/>
        <v>○</v>
      </c>
      <c r="C164">
        <f t="shared" si="5"/>
        <v>0</v>
      </c>
      <c r="D164" t="str">
        <f t="shared" si="6"/>
        <v>○</v>
      </c>
      <c r="G164">
        <f t="shared" si="7"/>
        <v>13</v>
      </c>
    </row>
    <row r="165" spans="1:7" hidden="1" outlineLevel="1">
      <c r="A165">
        <f t="shared" si="3"/>
        <v>0</v>
      </c>
      <c r="B165" s="179" t="str">
        <f t="shared" si="4"/>
        <v>○</v>
      </c>
      <c r="C165">
        <f t="shared" si="5"/>
        <v>0</v>
      </c>
      <c r="D165" t="str">
        <f t="shared" si="6"/>
        <v>○</v>
      </c>
      <c r="G165">
        <f t="shared" si="7"/>
        <v>14</v>
      </c>
    </row>
    <row r="166" spans="1:7" hidden="1" outlineLevel="1">
      <c r="A166">
        <f t="shared" si="3"/>
        <v>0</v>
      </c>
      <c r="B166" s="179" t="str">
        <f t="shared" si="4"/>
        <v>○</v>
      </c>
      <c r="C166">
        <f t="shared" si="5"/>
        <v>0</v>
      </c>
      <c r="D166" t="str">
        <f t="shared" si="6"/>
        <v>○</v>
      </c>
      <c r="G166">
        <f t="shared" si="7"/>
        <v>15</v>
      </c>
    </row>
    <row r="167" spans="1:7" hidden="1" outlineLevel="1">
      <c r="A167">
        <f t="shared" si="3"/>
        <v>0</v>
      </c>
      <c r="B167" s="179" t="str">
        <f t="shared" si="4"/>
        <v>○</v>
      </c>
      <c r="C167">
        <f t="shared" si="5"/>
        <v>0</v>
      </c>
      <c r="D167" t="str">
        <f t="shared" si="6"/>
        <v>○</v>
      </c>
      <c r="G167">
        <f t="shared" si="7"/>
        <v>16</v>
      </c>
    </row>
    <row r="168" spans="1:7" hidden="1" outlineLevel="1">
      <c r="A168">
        <f t="shared" si="3"/>
        <v>0</v>
      </c>
      <c r="B168" s="179" t="str">
        <f t="shared" si="4"/>
        <v>○</v>
      </c>
      <c r="C168">
        <f t="shared" si="5"/>
        <v>0</v>
      </c>
      <c r="D168" t="str">
        <f t="shared" si="6"/>
        <v>○</v>
      </c>
      <c r="G168">
        <f t="shared" si="7"/>
        <v>17</v>
      </c>
    </row>
    <row r="169" spans="1:7" hidden="1" outlineLevel="1">
      <c r="A169">
        <f t="shared" si="3"/>
        <v>0</v>
      </c>
      <c r="B169" s="179" t="str">
        <f t="shared" si="4"/>
        <v>○</v>
      </c>
      <c r="C169">
        <f t="shared" si="5"/>
        <v>0</v>
      </c>
      <c r="D169" t="str">
        <f t="shared" si="6"/>
        <v>○</v>
      </c>
      <c r="G169">
        <f t="shared" si="7"/>
        <v>18</v>
      </c>
    </row>
    <row r="170" spans="1:7" hidden="1" outlineLevel="1">
      <c r="A170">
        <f t="shared" si="3"/>
        <v>0</v>
      </c>
      <c r="B170" s="179" t="str">
        <f t="shared" si="4"/>
        <v>○</v>
      </c>
      <c r="C170">
        <f t="shared" si="5"/>
        <v>0</v>
      </c>
      <c r="D170" t="str">
        <f t="shared" si="6"/>
        <v>○</v>
      </c>
      <c r="G170">
        <f t="shared" si="7"/>
        <v>19</v>
      </c>
    </row>
    <row r="171" spans="1:7" hidden="1" outlineLevel="1">
      <c r="A171">
        <f t="shared" si="3"/>
        <v>0</v>
      </c>
      <c r="B171" s="179" t="str">
        <f t="shared" si="4"/>
        <v>○</v>
      </c>
      <c r="C171">
        <f t="shared" si="5"/>
        <v>0</v>
      </c>
      <c r="D171" t="str">
        <f t="shared" si="6"/>
        <v>○</v>
      </c>
      <c r="G171">
        <f t="shared" si="7"/>
        <v>20</v>
      </c>
    </row>
    <row r="172" spans="1:7" hidden="1" outlineLevel="1">
      <c r="A172">
        <f t="shared" si="3"/>
        <v>0</v>
      </c>
      <c r="B172" s="179" t="str">
        <f t="shared" si="4"/>
        <v>○</v>
      </c>
      <c r="C172">
        <f t="shared" si="5"/>
        <v>0</v>
      </c>
      <c r="D172" t="str">
        <f t="shared" si="6"/>
        <v>○</v>
      </c>
      <c r="G172">
        <f t="shared" si="7"/>
        <v>21</v>
      </c>
    </row>
    <row r="173" spans="1:7" hidden="1" outlineLevel="1">
      <c r="A173">
        <f t="shared" si="3"/>
        <v>0</v>
      </c>
      <c r="B173" s="179" t="str">
        <f t="shared" si="4"/>
        <v>○</v>
      </c>
      <c r="C173">
        <f t="shared" si="5"/>
        <v>0</v>
      </c>
      <c r="D173" t="str">
        <f t="shared" si="6"/>
        <v>○</v>
      </c>
      <c r="G173">
        <f t="shared" si="7"/>
        <v>22</v>
      </c>
    </row>
    <row r="174" spans="1:7" hidden="1" outlineLevel="1">
      <c r="A174">
        <f t="shared" si="3"/>
        <v>0</v>
      </c>
      <c r="B174" s="179" t="str">
        <f t="shared" si="4"/>
        <v>○</v>
      </c>
      <c r="C174">
        <f t="shared" si="5"/>
        <v>0</v>
      </c>
      <c r="D174" t="str">
        <f t="shared" si="6"/>
        <v>○</v>
      </c>
      <c r="G174">
        <f t="shared" si="7"/>
        <v>23</v>
      </c>
    </row>
    <row r="175" spans="1:7" hidden="1" outlineLevel="1">
      <c r="A175">
        <f t="shared" si="3"/>
        <v>0</v>
      </c>
      <c r="B175" s="179" t="str">
        <f t="shared" si="4"/>
        <v>○</v>
      </c>
      <c r="C175">
        <f t="shared" ref="C175:C180" si="8">SUM(A175:B175)</f>
        <v>0</v>
      </c>
      <c r="D175" t="str">
        <f t="shared" ref="D175:D180" si="9">IF(B175="○","○",IF(C175=2,"○","×"))</f>
        <v>○</v>
      </c>
      <c r="G175">
        <f>G174+1</f>
        <v>24</v>
      </c>
    </row>
    <row r="176" spans="1:7" hidden="1" outlineLevel="1">
      <c r="A176">
        <f t="shared" si="3"/>
        <v>0</v>
      </c>
      <c r="B176" s="179" t="str">
        <f t="shared" si="4"/>
        <v>○</v>
      </c>
      <c r="C176">
        <f t="shared" si="8"/>
        <v>0</v>
      </c>
      <c r="D176" t="str">
        <f t="shared" si="9"/>
        <v>○</v>
      </c>
      <c r="G176">
        <f>G175+1</f>
        <v>25</v>
      </c>
    </row>
    <row r="177" spans="1:7" hidden="1" outlineLevel="1">
      <c r="A177">
        <f t="shared" si="3"/>
        <v>0</v>
      </c>
      <c r="B177" s="179" t="str">
        <f t="shared" si="4"/>
        <v>○</v>
      </c>
      <c r="C177">
        <f t="shared" si="8"/>
        <v>0</v>
      </c>
      <c r="D177" t="str">
        <f t="shared" si="9"/>
        <v>○</v>
      </c>
      <c r="G177">
        <f>G176+1</f>
        <v>26</v>
      </c>
    </row>
    <row r="178" spans="1:7" hidden="1" outlineLevel="1">
      <c r="A178">
        <f t="shared" si="3"/>
        <v>0</v>
      </c>
      <c r="B178" s="179" t="str">
        <f t="shared" si="4"/>
        <v>○</v>
      </c>
      <c r="C178">
        <f t="shared" si="8"/>
        <v>0</v>
      </c>
      <c r="D178" t="str">
        <f t="shared" si="9"/>
        <v>○</v>
      </c>
      <c r="G178">
        <f>G177+1</f>
        <v>27</v>
      </c>
    </row>
    <row r="179" spans="1:7" hidden="1" outlineLevel="1">
      <c r="A179">
        <f t="shared" si="3"/>
        <v>0</v>
      </c>
      <c r="B179" s="179" t="str">
        <f t="shared" si="4"/>
        <v>○</v>
      </c>
      <c r="C179">
        <f t="shared" si="8"/>
        <v>0</v>
      </c>
      <c r="D179" t="str">
        <f t="shared" si="9"/>
        <v>○</v>
      </c>
      <c r="G179">
        <f>G178+1</f>
        <v>28</v>
      </c>
    </row>
    <row r="180" spans="1:7" hidden="1" outlineLevel="1">
      <c r="A180">
        <f t="shared" si="3"/>
        <v>0</v>
      </c>
      <c r="B180" s="179" t="str">
        <f t="shared" si="4"/>
        <v>○</v>
      </c>
      <c r="C180">
        <f t="shared" si="8"/>
        <v>0</v>
      </c>
      <c r="D180" t="str">
        <f t="shared" si="9"/>
        <v>○</v>
      </c>
      <c r="G180">
        <f t="shared" ref="G180:G201" si="10">G179+1</f>
        <v>29</v>
      </c>
    </row>
    <row r="181" spans="1:7" hidden="1" outlineLevel="1">
      <c r="A181">
        <f t="shared" ref="A181:A200" si="11">IF(A49="",0,1)</f>
        <v>0</v>
      </c>
      <c r="B181" s="179" t="str">
        <f t="shared" ref="B181:B200" si="12">IF(B49="","○",1)</f>
        <v>○</v>
      </c>
      <c r="C181">
        <f t="shared" ref="C181:C200" si="13">SUM(A181:B181)</f>
        <v>0</v>
      </c>
      <c r="D181" t="str">
        <f t="shared" ref="D181:D200" si="14">IF(B181="○","○",IF(C181=2,"○","×"))</f>
        <v>○</v>
      </c>
      <c r="G181">
        <f t="shared" si="10"/>
        <v>30</v>
      </c>
    </row>
    <row r="182" spans="1:7" hidden="1" outlineLevel="1">
      <c r="A182">
        <f t="shared" si="11"/>
        <v>0</v>
      </c>
      <c r="B182" s="179" t="str">
        <f t="shared" si="12"/>
        <v>○</v>
      </c>
      <c r="C182">
        <f t="shared" si="13"/>
        <v>0</v>
      </c>
      <c r="D182" t="str">
        <f t="shared" si="14"/>
        <v>○</v>
      </c>
      <c r="G182">
        <f t="shared" si="10"/>
        <v>31</v>
      </c>
    </row>
    <row r="183" spans="1:7" hidden="1" outlineLevel="1">
      <c r="A183">
        <f t="shared" si="11"/>
        <v>0</v>
      </c>
      <c r="B183" s="179" t="str">
        <f t="shared" si="12"/>
        <v>○</v>
      </c>
      <c r="C183">
        <f t="shared" si="13"/>
        <v>0</v>
      </c>
      <c r="D183" t="str">
        <f t="shared" si="14"/>
        <v>○</v>
      </c>
      <c r="G183">
        <f t="shared" si="10"/>
        <v>32</v>
      </c>
    </row>
    <row r="184" spans="1:7" hidden="1" outlineLevel="1">
      <c r="A184">
        <f t="shared" si="11"/>
        <v>0</v>
      </c>
      <c r="B184" s="179" t="str">
        <f t="shared" si="12"/>
        <v>○</v>
      </c>
      <c r="C184">
        <f t="shared" si="13"/>
        <v>0</v>
      </c>
      <c r="D184" t="str">
        <f t="shared" si="14"/>
        <v>○</v>
      </c>
      <c r="G184">
        <f t="shared" si="10"/>
        <v>33</v>
      </c>
    </row>
    <row r="185" spans="1:7" hidden="1" outlineLevel="1">
      <c r="A185">
        <f t="shared" si="11"/>
        <v>0</v>
      </c>
      <c r="B185" s="179" t="str">
        <f t="shared" si="12"/>
        <v>○</v>
      </c>
      <c r="C185">
        <f t="shared" si="13"/>
        <v>0</v>
      </c>
      <c r="D185" t="str">
        <f t="shared" si="14"/>
        <v>○</v>
      </c>
      <c r="G185">
        <f t="shared" si="10"/>
        <v>34</v>
      </c>
    </row>
    <row r="186" spans="1:7" hidden="1" outlineLevel="1">
      <c r="A186">
        <f t="shared" si="11"/>
        <v>0</v>
      </c>
      <c r="B186" s="179" t="str">
        <f t="shared" si="12"/>
        <v>○</v>
      </c>
      <c r="C186">
        <f t="shared" si="13"/>
        <v>0</v>
      </c>
      <c r="D186" t="str">
        <f t="shared" si="14"/>
        <v>○</v>
      </c>
      <c r="G186">
        <f t="shared" si="10"/>
        <v>35</v>
      </c>
    </row>
    <row r="187" spans="1:7" hidden="1" outlineLevel="1">
      <c r="A187">
        <f t="shared" si="11"/>
        <v>0</v>
      </c>
      <c r="B187" s="179" t="str">
        <f t="shared" si="12"/>
        <v>○</v>
      </c>
      <c r="C187">
        <f t="shared" si="13"/>
        <v>0</v>
      </c>
      <c r="D187" t="str">
        <f t="shared" si="14"/>
        <v>○</v>
      </c>
      <c r="G187">
        <f t="shared" si="10"/>
        <v>36</v>
      </c>
    </row>
    <row r="188" spans="1:7" hidden="1" outlineLevel="1">
      <c r="A188">
        <f t="shared" si="11"/>
        <v>0</v>
      </c>
      <c r="B188" s="179" t="str">
        <f t="shared" si="12"/>
        <v>○</v>
      </c>
      <c r="C188">
        <f t="shared" si="13"/>
        <v>0</v>
      </c>
      <c r="D188" t="str">
        <f t="shared" si="14"/>
        <v>○</v>
      </c>
      <c r="G188">
        <f t="shared" si="10"/>
        <v>37</v>
      </c>
    </row>
    <row r="189" spans="1:7" hidden="1" outlineLevel="1">
      <c r="A189">
        <f t="shared" si="11"/>
        <v>0</v>
      </c>
      <c r="B189" s="179" t="str">
        <f t="shared" si="12"/>
        <v>○</v>
      </c>
      <c r="C189">
        <f t="shared" si="13"/>
        <v>0</v>
      </c>
      <c r="D189" t="str">
        <f t="shared" si="14"/>
        <v>○</v>
      </c>
      <c r="G189">
        <f t="shared" si="10"/>
        <v>38</v>
      </c>
    </row>
    <row r="190" spans="1:7" hidden="1" outlineLevel="1">
      <c r="A190">
        <f t="shared" si="11"/>
        <v>0</v>
      </c>
      <c r="B190" s="179" t="str">
        <f t="shared" si="12"/>
        <v>○</v>
      </c>
      <c r="C190">
        <f t="shared" si="13"/>
        <v>0</v>
      </c>
      <c r="D190" t="str">
        <f t="shared" si="14"/>
        <v>○</v>
      </c>
      <c r="G190">
        <f t="shared" si="10"/>
        <v>39</v>
      </c>
    </row>
    <row r="191" spans="1:7" hidden="1" outlineLevel="1">
      <c r="A191">
        <f t="shared" si="11"/>
        <v>0</v>
      </c>
      <c r="B191" s="179" t="str">
        <f t="shared" si="12"/>
        <v>○</v>
      </c>
      <c r="C191">
        <f t="shared" si="13"/>
        <v>0</v>
      </c>
      <c r="D191" t="str">
        <f t="shared" si="14"/>
        <v>○</v>
      </c>
      <c r="G191">
        <f t="shared" si="10"/>
        <v>40</v>
      </c>
    </row>
    <row r="192" spans="1:7" hidden="1" outlineLevel="1">
      <c r="A192">
        <f t="shared" si="11"/>
        <v>0</v>
      </c>
      <c r="B192" s="179" t="str">
        <f t="shared" si="12"/>
        <v>○</v>
      </c>
      <c r="C192">
        <f t="shared" si="13"/>
        <v>0</v>
      </c>
      <c r="D192" t="str">
        <f t="shared" si="14"/>
        <v>○</v>
      </c>
      <c r="G192">
        <f t="shared" si="10"/>
        <v>41</v>
      </c>
    </row>
    <row r="193" spans="1:7" hidden="1" outlineLevel="1">
      <c r="A193">
        <f t="shared" si="11"/>
        <v>0</v>
      </c>
      <c r="B193" s="179" t="str">
        <f t="shared" si="12"/>
        <v>○</v>
      </c>
      <c r="C193">
        <f t="shared" si="13"/>
        <v>0</v>
      </c>
      <c r="D193" t="str">
        <f t="shared" si="14"/>
        <v>○</v>
      </c>
      <c r="G193">
        <f t="shared" si="10"/>
        <v>42</v>
      </c>
    </row>
    <row r="194" spans="1:7" hidden="1" outlineLevel="1">
      <c r="A194">
        <f t="shared" si="11"/>
        <v>0</v>
      </c>
      <c r="B194" s="179" t="str">
        <f t="shared" si="12"/>
        <v>○</v>
      </c>
      <c r="C194">
        <f t="shared" si="13"/>
        <v>0</v>
      </c>
      <c r="D194" t="str">
        <f t="shared" si="14"/>
        <v>○</v>
      </c>
      <c r="G194">
        <f t="shared" si="10"/>
        <v>43</v>
      </c>
    </row>
    <row r="195" spans="1:7" hidden="1" outlineLevel="1">
      <c r="A195">
        <f t="shared" si="11"/>
        <v>0</v>
      </c>
      <c r="B195" s="179" t="str">
        <f t="shared" si="12"/>
        <v>○</v>
      </c>
      <c r="C195">
        <f t="shared" si="13"/>
        <v>0</v>
      </c>
      <c r="D195" t="str">
        <f t="shared" si="14"/>
        <v>○</v>
      </c>
      <c r="G195">
        <f t="shared" si="10"/>
        <v>44</v>
      </c>
    </row>
    <row r="196" spans="1:7" hidden="1" outlineLevel="1">
      <c r="A196">
        <f t="shared" si="11"/>
        <v>0</v>
      </c>
      <c r="B196" s="179" t="str">
        <f t="shared" si="12"/>
        <v>○</v>
      </c>
      <c r="C196">
        <f t="shared" si="13"/>
        <v>0</v>
      </c>
      <c r="D196" t="str">
        <f t="shared" si="14"/>
        <v>○</v>
      </c>
      <c r="G196">
        <f t="shared" si="10"/>
        <v>45</v>
      </c>
    </row>
    <row r="197" spans="1:7" hidden="1" outlineLevel="1">
      <c r="A197">
        <f t="shared" si="11"/>
        <v>0</v>
      </c>
      <c r="B197" s="179" t="str">
        <f t="shared" si="12"/>
        <v>○</v>
      </c>
      <c r="C197">
        <f t="shared" si="13"/>
        <v>0</v>
      </c>
      <c r="D197" t="str">
        <f t="shared" si="14"/>
        <v>○</v>
      </c>
      <c r="G197">
        <f t="shared" si="10"/>
        <v>46</v>
      </c>
    </row>
    <row r="198" spans="1:7" hidden="1" outlineLevel="1">
      <c r="A198">
        <f t="shared" si="11"/>
        <v>0</v>
      </c>
      <c r="B198" s="179" t="str">
        <f t="shared" si="12"/>
        <v>○</v>
      </c>
      <c r="C198">
        <f t="shared" si="13"/>
        <v>0</v>
      </c>
      <c r="D198" t="str">
        <f t="shared" si="14"/>
        <v>○</v>
      </c>
      <c r="G198">
        <f t="shared" si="10"/>
        <v>47</v>
      </c>
    </row>
    <row r="199" spans="1:7" hidden="1" outlineLevel="1">
      <c r="A199">
        <f t="shared" si="11"/>
        <v>0</v>
      </c>
      <c r="B199" s="179" t="str">
        <f t="shared" si="12"/>
        <v>○</v>
      </c>
      <c r="C199">
        <f t="shared" si="13"/>
        <v>0</v>
      </c>
      <c r="D199" t="str">
        <f t="shared" si="14"/>
        <v>○</v>
      </c>
      <c r="G199">
        <f t="shared" si="10"/>
        <v>48</v>
      </c>
    </row>
    <row r="200" spans="1:7" hidden="1" outlineLevel="1">
      <c r="A200">
        <f t="shared" si="11"/>
        <v>0</v>
      </c>
      <c r="B200" s="179" t="str">
        <f t="shared" si="12"/>
        <v>○</v>
      </c>
      <c r="C200">
        <f t="shared" si="13"/>
        <v>0</v>
      </c>
      <c r="D200" t="str">
        <f t="shared" si="14"/>
        <v>○</v>
      </c>
      <c r="G200">
        <f t="shared" si="10"/>
        <v>49</v>
      </c>
    </row>
    <row r="201" spans="1:7" hidden="1" outlineLevel="1">
      <c r="A201">
        <f>IF(A69="",0,1)</f>
        <v>0</v>
      </c>
      <c r="B201" s="179" t="str">
        <f>IF(B69="","○",1)</f>
        <v>○</v>
      </c>
      <c r="C201">
        <f>SUM(A201:B201)</f>
        <v>0</v>
      </c>
      <c r="D201" t="str">
        <f>IF(B201="○","○",IF(C201=2,"○","×"))</f>
        <v>○</v>
      </c>
      <c r="G201">
        <f t="shared" si="10"/>
        <v>50</v>
      </c>
    </row>
    <row r="202" spans="1:7" hidden="1" outlineLevel="1">
      <c r="D202">
        <f>COUNTIF(D152:D201,"○")</f>
        <v>50</v>
      </c>
    </row>
    <row r="203" spans="1:7" hidden="1" outlineLevel="1">
      <c r="A203" t="s">
        <v>1523</v>
      </c>
    </row>
    <row r="204" spans="1:7" hidden="1" outlineLevel="1">
      <c r="A204">
        <f t="shared" ref="A204:A232" si="15">IF(A77="",0,1)</f>
        <v>0</v>
      </c>
      <c r="B204" s="179" t="str">
        <f t="shared" ref="B204:B232" si="16">IF(B77="","○",1)</f>
        <v>○</v>
      </c>
      <c r="C204">
        <f>SUM(A204:B204)</f>
        <v>0</v>
      </c>
      <c r="D204" t="str">
        <f>IF(B204="○","○",IF(C204=2,"○","×"))</f>
        <v>○</v>
      </c>
      <c r="G204">
        <v>1</v>
      </c>
    </row>
    <row r="205" spans="1:7" hidden="1" outlineLevel="1">
      <c r="A205">
        <f t="shared" si="15"/>
        <v>0</v>
      </c>
      <c r="B205" s="179" t="str">
        <f t="shared" si="16"/>
        <v>○</v>
      </c>
      <c r="C205">
        <f>SUM(A205:B205)</f>
        <v>0</v>
      </c>
      <c r="D205" t="str">
        <f>IF(B205="○","○",IF(C205=2,"○","×"))</f>
        <v>○</v>
      </c>
      <c r="G205">
        <f>G204+1</f>
        <v>2</v>
      </c>
    </row>
    <row r="206" spans="1:7" hidden="1" outlineLevel="1">
      <c r="A206">
        <f t="shared" si="15"/>
        <v>0</v>
      </c>
      <c r="B206" s="179" t="str">
        <f t="shared" si="16"/>
        <v>○</v>
      </c>
      <c r="C206">
        <f>SUM(A206:B206)</f>
        <v>0</v>
      </c>
      <c r="D206" t="str">
        <f>IF(B206="○","○",IF(C206=2,"○","×"))</f>
        <v>○</v>
      </c>
      <c r="G206">
        <f>G205+1</f>
        <v>3</v>
      </c>
    </row>
    <row r="207" spans="1:7" hidden="1" outlineLevel="1">
      <c r="A207">
        <f t="shared" si="15"/>
        <v>0</v>
      </c>
      <c r="B207" s="179" t="str">
        <f t="shared" si="16"/>
        <v>○</v>
      </c>
      <c r="C207">
        <f>SUM(A207:B207)</f>
        <v>0</v>
      </c>
      <c r="D207" t="str">
        <f>IF(B207="○","○",IF(C207=2,"○","×"))</f>
        <v>○</v>
      </c>
      <c r="G207">
        <f>G206+1</f>
        <v>4</v>
      </c>
    </row>
    <row r="208" spans="1:7" hidden="1" outlineLevel="1">
      <c r="A208">
        <f t="shared" si="15"/>
        <v>0</v>
      </c>
      <c r="B208" s="179" t="str">
        <f t="shared" si="16"/>
        <v>○</v>
      </c>
      <c r="C208">
        <f t="shared" ref="C208:C232" si="17">SUM(A208:B208)</f>
        <v>0</v>
      </c>
      <c r="D208" t="str">
        <f t="shared" ref="D208:D232" si="18">IF(B208="○","○",IF(C208=2,"○","×"))</f>
        <v>○</v>
      </c>
      <c r="G208">
        <f t="shared" ref="G208:G253" si="19">G207+1</f>
        <v>5</v>
      </c>
    </row>
    <row r="209" spans="1:7" hidden="1" outlineLevel="1">
      <c r="A209">
        <f t="shared" si="15"/>
        <v>0</v>
      </c>
      <c r="B209" s="179" t="str">
        <f t="shared" si="16"/>
        <v>○</v>
      </c>
      <c r="C209">
        <f t="shared" si="17"/>
        <v>0</v>
      </c>
      <c r="D209" t="str">
        <f t="shared" si="18"/>
        <v>○</v>
      </c>
      <c r="G209">
        <f t="shared" si="19"/>
        <v>6</v>
      </c>
    </row>
    <row r="210" spans="1:7" hidden="1" outlineLevel="1">
      <c r="A210">
        <f t="shared" si="15"/>
        <v>0</v>
      </c>
      <c r="B210" s="179" t="str">
        <f t="shared" si="16"/>
        <v>○</v>
      </c>
      <c r="C210">
        <f t="shared" si="17"/>
        <v>0</v>
      </c>
      <c r="D210" t="str">
        <f t="shared" si="18"/>
        <v>○</v>
      </c>
      <c r="G210">
        <f t="shared" si="19"/>
        <v>7</v>
      </c>
    </row>
    <row r="211" spans="1:7" hidden="1" outlineLevel="1">
      <c r="A211">
        <f t="shared" si="15"/>
        <v>0</v>
      </c>
      <c r="B211" s="179" t="str">
        <f t="shared" si="16"/>
        <v>○</v>
      </c>
      <c r="C211">
        <f t="shared" si="17"/>
        <v>0</v>
      </c>
      <c r="D211" t="str">
        <f t="shared" si="18"/>
        <v>○</v>
      </c>
      <c r="G211">
        <f t="shared" si="19"/>
        <v>8</v>
      </c>
    </row>
    <row r="212" spans="1:7" hidden="1" outlineLevel="1">
      <c r="A212">
        <f t="shared" si="15"/>
        <v>0</v>
      </c>
      <c r="B212" s="179" t="str">
        <f t="shared" si="16"/>
        <v>○</v>
      </c>
      <c r="C212">
        <f t="shared" si="17"/>
        <v>0</v>
      </c>
      <c r="D212" t="str">
        <f t="shared" si="18"/>
        <v>○</v>
      </c>
      <c r="G212">
        <f t="shared" si="19"/>
        <v>9</v>
      </c>
    </row>
    <row r="213" spans="1:7" hidden="1" outlineLevel="1">
      <c r="A213">
        <f t="shared" si="15"/>
        <v>0</v>
      </c>
      <c r="B213" s="179" t="str">
        <f t="shared" si="16"/>
        <v>○</v>
      </c>
      <c r="C213">
        <f t="shared" si="17"/>
        <v>0</v>
      </c>
      <c r="D213" t="str">
        <f t="shared" si="18"/>
        <v>○</v>
      </c>
      <c r="G213">
        <f t="shared" si="19"/>
        <v>10</v>
      </c>
    </row>
    <row r="214" spans="1:7" hidden="1" outlineLevel="1">
      <c r="A214">
        <f t="shared" si="15"/>
        <v>0</v>
      </c>
      <c r="B214" s="179" t="str">
        <f t="shared" si="16"/>
        <v>○</v>
      </c>
      <c r="C214">
        <f t="shared" si="17"/>
        <v>0</v>
      </c>
      <c r="D214" t="str">
        <f t="shared" si="18"/>
        <v>○</v>
      </c>
      <c r="G214">
        <f t="shared" si="19"/>
        <v>11</v>
      </c>
    </row>
    <row r="215" spans="1:7" hidden="1" outlineLevel="1">
      <c r="A215">
        <f t="shared" si="15"/>
        <v>0</v>
      </c>
      <c r="B215" s="179" t="str">
        <f t="shared" si="16"/>
        <v>○</v>
      </c>
      <c r="C215">
        <f t="shared" si="17"/>
        <v>0</v>
      </c>
      <c r="D215" t="str">
        <f t="shared" si="18"/>
        <v>○</v>
      </c>
      <c r="G215">
        <f t="shared" si="19"/>
        <v>12</v>
      </c>
    </row>
    <row r="216" spans="1:7" hidden="1" outlineLevel="1">
      <c r="A216">
        <f t="shared" si="15"/>
        <v>0</v>
      </c>
      <c r="B216" s="179" t="str">
        <f t="shared" si="16"/>
        <v>○</v>
      </c>
      <c r="C216">
        <f t="shared" si="17"/>
        <v>0</v>
      </c>
      <c r="D216" t="str">
        <f t="shared" si="18"/>
        <v>○</v>
      </c>
      <c r="G216">
        <f t="shared" si="19"/>
        <v>13</v>
      </c>
    </row>
    <row r="217" spans="1:7" hidden="1" outlineLevel="1">
      <c r="A217">
        <f t="shared" si="15"/>
        <v>0</v>
      </c>
      <c r="B217" s="179" t="str">
        <f t="shared" si="16"/>
        <v>○</v>
      </c>
      <c r="C217">
        <f t="shared" si="17"/>
        <v>0</v>
      </c>
      <c r="D217" t="str">
        <f t="shared" si="18"/>
        <v>○</v>
      </c>
      <c r="G217">
        <f t="shared" si="19"/>
        <v>14</v>
      </c>
    </row>
    <row r="218" spans="1:7" hidden="1" outlineLevel="1">
      <c r="A218">
        <f t="shared" si="15"/>
        <v>0</v>
      </c>
      <c r="B218" s="179" t="str">
        <f t="shared" si="16"/>
        <v>○</v>
      </c>
      <c r="C218">
        <f t="shared" si="17"/>
        <v>0</v>
      </c>
      <c r="D218" t="str">
        <f t="shared" si="18"/>
        <v>○</v>
      </c>
      <c r="G218">
        <f t="shared" si="19"/>
        <v>15</v>
      </c>
    </row>
    <row r="219" spans="1:7" hidden="1" outlineLevel="1">
      <c r="A219">
        <f t="shared" si="15"/>
        <v>0</v>
      </c>
      <c r="B219" s="179" t="str">
        <f t="shared" si="16"/>
        <v>○</v>
      </c>
      <c r="C219">
        <f t="shared" si="17"/>
        <v>0</v>
      </c>
      <c r="D219" t="str">
        <f t="shared" si="18"/>
        <v>○</v>
      </c>
      <c r="G219">
        <f t="shared" si="19"/>
        <v>16</v>
      </c>
    </row>
    <row r="220" spans="1:7" hidden="1" outlineLevel="1">
      <c r="A220">
        <f t="shared" si="15"/>
        <v>0</v>
      </c>
      <c r="B220" s="179" t="str">
        <f t="shared" si="16"/>
        <v>○</v>
      </c>
      <c r="C220">
        <f t="shared" si="17"/>
        <v>0</v>
      </c>
      <c r="D220" t="str">
        <f t="shared" si="18"/>
        <v>○</v>
      </c>
      <c r="G220">
        <f t="shared" si="19"/>
        <v>17</v>
      </c>
    </row>
    <row r="221" spans="1:7" hidden="1" outlineLevel="1">
      <c r="A221">
        <f t="shared" si="15"/>
        <v>0</v>
      </c>
      <c r="B221" s="179" t="str">
        <f t="shared" si="16"/>
        <v>○</v>
      </c>
      <c r="C221">
        <f t="shared" si="17"/>
        <v>0</v>
      </c>
      <c r="D221" t="str">
        <f t="shared" si="18"/>
        <v>○</v>
      </c>
      <c r="G221">
        <f t="shared" si="19"/>
        <v>18</v>
      </c>
    </row>
    <row r="222" spans="1:7" hidden="1" outlineLevel="1">
      <c r="A222">
        <f t="shared" si="15"/>
        <v>0</v>
      </c>
      <c r="B222" s="179" t="str">
        <f t="shared" si="16"/>
        <v>○</v>
      </c>
      <c r="C222">
        <f t="shared" si="17"/>
        <v>0</v>
      </c>
      <c r="D222" t="str">
        <f t="shared" si="18"/>
        <v>○</v>
      </c>
      <c r="G222">
        <f t="shared" si="19"/>
        <v>19</v>
      </c>
    </row>
    <row r="223" spans="1:7" hidden="1" outlineLevel="1">
      <c r="A223">
        <f t="shared" si="15"/>
        <v>0</v>
      </c>
      <c r="B223" s="179" t="str">
        <f t="shared" si="16"/>
        <v>○</v>
      </c>
      <c r="C223">
        <f t="shared" si="17"/>
        <v>0</v>
      </c>
      <c r="D223" t="str">
        <f t="shared" si="18"/>
        <v>○</v>
      </c>
      <c r="G223">
        <f t="shared" si="19"/>
        <v>20</v>
      </c>
    </row>
    <row r="224" spans="1:7" hidden="1" outlineLevel="1">
      <c r="A224">
        <f t="shared" si="15"/>
        <v>0</v>
      </c>
      <c r="B224" s="179" t="str">
        <f t="shared" si="16"/>
        <v>○</v>
      </c>
      <c r="C224">
        <f t="shared" si="17"/>
        <v>0</v>
      </c>
      <c r="D224" t="str">
        <f t="shared" si="18"/>
        <v>○</v>
      </c>
      <c r="G224">
        <f t="shared" si="19"/>
        <v>21</v>
      </c>
    </row>
    <row r="225" spans="1:7" hidden="1" outlineLevel="1">
      <c r="A225">
        <f t="shared" si="15"/>
        <v>0</v>
      </c>
      <c r="B225" s="179" t="str">
        <f t="shared" si="16"/>
        <v>○</v>
      </c>
      <c r="C225">
        <f t="shared" si="17"/>
        <v>0</v>
      </c>
      <c r="D225" t="str">
        <f t="shared" si="18"/>
        <v>○</v>
      </c>
      <c r="G225">
        <f t="shared" si="19"/>
        <v>22</v>
      </c>
    </row>
    <row r="226" spans="1:7" hidden="1" outlineLevel="1">
      <c r="A226">
        <f t="shared" si="15"/>
        <v>0</v>
      </c>
      <c r="B226" s="179" t="str">
        <f t="shared" si="16"/>
        <v>○</v>
      </c>
      <c r="C226">
        <f t="shared" si="17"/>
        <v>0</v>
      </c>
      <c r="D226" t="str">
        <f t="shared" si="18"/>
        <v>○</v>
      </c>
      <c r="G226">
        <f t="shared" si="19"/>
        <v>23</v>
      </c>
    </row>
    <row r="227" spans="1:7" hidden="1" outlineLevel="1">
      <c r="A227">
        <f t="shared" si="15"/>
        <v>0</v>
      </c>
      <c r="B227" s="179" t="str">
        <f t="shared" si="16"/>
        <v>○</v>
      </c>
      <c r="C227">
        <f t="shared" si="17"/>
        <v>0</v>
      </c>
      <c r="D227" t="str">
        <f t="shared" si="18"/>
        <v>○</v>
      </c>
      <c r="G227">
        <f t="shared" si="19"/>
        <v>24</v>
      </c>
    </row>
    <row r="228" spans="1:7" hidden="1" outlineLevel="1">
      <c r="A228">
        <f t="shared" si="15"/>
        <v>0</v>
      </c>
      <c r="B228" s="179" t="str">
        <f t="shared" si="16"/>
        <v>○</v>
      </c>
      <c r="C228">
        <f t="shared" si="17"/>
        <v>0</v>
      </c>
      <c r="D228" t="str">
        <f t="shared" si="18"/>
        <v>○</v>
      </c>
      <c r="G228">
        <f t="shared" si="19"/>
        <v>25</v>
      </c>
    </row>
    <row r="229" spans="1:7" hidden="1" outlineLevel="1">
      <c r="A229">
        <f t="shared" si="15"/>
        <v>0</v>
      </c>
      <c r="B229" s="179" t="str">
        <f t="shared" si="16"/>
        <v>○</v>
      </c>
      <c r="C229">
        <f t="shared" si="17"/>
        <v>0</v>
      </c>
      <c r="D229" t="str">
        <f t="shared" si="18"/>
        <v>○</v>
      </c>
      <c r="G229">
        <f t="shared" si="19"/>
        <v>26</v>
      </c>
    </row>
    <row r="230" spans="1:7" hidden="1" outlineLevel="1">
      <c r="A230">
        <f t="shared" si="15"/>
        <v>0</v>
      </c>
      <c r="B230" s="179" t="str">
        <f t="shared" si="16"/>
        <v>○</v>
      </c>
      <c r="C230">
        <f t="shared" si="17"/>
        <v>0</v>
      </c>
      <c r="D230" t="str">
        <f t="shared" si="18"/>
        <v>○</v>
      </c>
      <c r="G230">
        <f t="shared" si="19"/>
        <v>27</v>
      </c>
    </row>
    <row r="231" spans="1:7" hidden="1" outlineLevel="1">
      <c r="A231">
        <f t="shared" si="15"/>
        <v>0</v>
      </c>
      <c r="B231" s="179" t="str">
        <f t="shared" si="16"/>
        <v>○</v>
      </c>
      <c r="C231">
        <f t="shared" si="17"/>
        <v>0</v>
      </c>
      <c r="D231" t="str">
        <f t="shared" si="18"/>
        <v>○</v>
      </c>
      <c r="G231">
        <f t="shared" si="19"/>
        <v>28</v>
      </c>
    </row>
    <row r="232" spans="1:7" hidden="1" outlineLevel="1">
      <c r="A232">
        <f t="shared" si="15"/>
        <v>0</v>
      </c>
      <c r="B232" s="179" t="str">
        <f t="shared" si="16"/>
        <v>○</v>
      </c>
      <c r="C232">
        <f t="shared" si="17"/>
        <v>0</v>
      </c>
      <c r="D232" t="str">
        <f t="shared" si="18"/>
        <v>○</v>
      </c>
      <c r="G232">
        <f t="shared" si="19"/>
        <v>29</v>
      </c>
    </row>
    <row r="233" spans="1:7" hidden="1" outlineLevel="1">
      <c r="A233">
        <f t="shared" ref="A233:A252" si="20">IF(A106="",0,1)</f>
        <v>0</v>
      </c>
      <c r="B233" s="179" t="str">
        <f t="shared" ref="B233:B252" si="21">IF(B106="","○",1)</f>
        <v>○</v>
      </c>
      <c r="C233">
        <f t="shared" ref="C233:C251" si="22">SUM(A233:B233)</f>
        <v>0</v>
      </c>
      <c r="D233" t="str">
        <f t="shared" ref="D233:D251" si="23">IF(B233="○","○",IF(C233=2,"○","×"))</f>
        <v>○</v>
      </c>
      <c r="G233">
        <f t="shared" si="19"/>
        <v>30</v>
      </c>
    </row>
    <row r="234" spans="1:7" hidden="1" outlineLevel="1">
      <c r="A234">
        <f t="shared" si="20"/>
        <v>0</v>
      </c>
      <c r="B234" s="179" t="str">
        <f t="shared" si="21"/>
        <v>○</v>
      </c>
      <c r="C234">
        <f t="shared" si="22"/>
        <v>0</v>
      </c>
      <c r="D234" t="str">
        <f t="shared" si="23"/>
        <v>○</v>
      </c>
      <c r="G234">
        <f t="shared" si="19"/>
        <v>31</v>
      </c>
    </row>
    <row r="235" spans="1:7" hidden="1" outlineLevel="1">
      <c r="A235">
        <f t="shared" si="20"/>
        <v>0</v>
      </c>
      <c r="B235" s="179" t="str">
        <f t="shared" si="21"/>
        <v>○</v>
      </c>
      <c r="C235">
        <f t="shared" si="22"/>
        <v>0</v>
      </c>
      <c r="D235" t="str">
        <f t="shared" si="23"/>
        <v>○</v>
      </c>
      <c r="G235">
        <f t="shared" si="19"/>
        <v>32</v>
      </c>
    </row>
    <row r="236" spans="1:7" hidden="1" outlineLevel="1">
      <c r="A236">
        <f t="shared" si="20"/>
        <v>0</v>
      </c>
      <c r="B236" s="179" t="str">
        <f t="shared" si="21"/>
        <v>○</v>
      </c>
      <c r="C236">
        <f t="shared" si="22"/>
        <v>0</v>
      </c>
      <c r="D236" t="str">
        <f t="shared" si="23"/>
        <v>○</v>
      </c>
      <c r="G236">
        <f t="shared" si="19"/>
        <v>33</v>
      </c>
    </row>
    <row r="237" spans="1:7" hidden="1" outlineLevel="1">
      <c r="A237">
        <f t="shared" si="20"/>
        <v>0</v>
      </c>
      <c r="B237" s="179" t="str">
        <f t="shared" si="21"/>
        <v>○</v>
      </c>
      <c r="C237">
        <f t="shared" si="22"/>
        <v>0</v>
      </c>
      <c r="D237" t="str">
        <f t="shared" si="23"/>
        <v>○</v>
      </c>
      <c r="G237">
        <f t="shared" si="19"/>
        <v>34</v>
      </c>
    </row>
    <row r="238" spans="1:7" hidden="1" outlineLevel="1">
      <c r="A238">
        <f t="shared" si="20"/>
        <v>0</v>
      </c>
      <c r="B238" s="179" t="str">
        <f t="shared" si="21"/>
        <v>○</v>
      </c>
      <c r="C238">
        <f t="shared" si="22"/>
        <v>0</v>
      </c>
      <c r="D238" t="str">
        <f t="shared" si="23"/>
        <v>○</v>
      </c>
      <c r="G238">
        <f t="shared" si="19"/>
        <v>35</v>
      </c>
    </row>
    <row r="239" spans="1:7" hidden="1" outlineLevel="1">
      <c r="A239">
        <f t="shared" si="20"/>
        <v>0</v>
      </c>
      <c r="B239" s="179" t="str">
        <f t="shared" si="21"/>
        <v>○</v>
      </c>
      <c r="C239">
        <f t="shared" si="22"/>
        <v>0</v>
      </c>
      <c r="D239" t="str">
        <f t="shared" si="23"/>
        <v>○</v>
      </c>
      <c r="G239">
        <f t="shared" si="19"/>
        <v>36</v>
      </c>
    </row>
    <row r="240" spans="1:7" hidden="1" outlineLevel="1">
      <c r="A240">
        <f t="shared" si="20"/>
        <v>0</v>
      </c>
      <c r="B240" s="179" t="str">
        <f t="shared" si="21"/>
        <v>○</v>
      </c>
      <c r="C240">
        <f t="shared" si="22"/>
        <v>0</v>
      </c>
      <c r="D240" t="str">
        <f t="shared" si="23"/>
        <v>○</v>
      </c>
      <c r="G240">
        <f t="shared" si="19"/>
        <v>37</v>
      </c>
    </row>
    <row r="241" spans="1:7" hidden="1" outlineLevel="1">
      <c r="A241">
        <f t="shared" si="20"/>
        <v>0</v>
      </c>
      <c r="B241" s="179" t="str">
        <f t="shared" si="21"/>
        <v>○</v>
      </c>
      <c r="C241">
        <f t="shared" si="22"/>
        <v>0</v>
      </c>
      <c r="D241" t="str">
        <f t="shared" si="23"/>
        <v>○</v>
      </c>
      <c r="G241">
        <f t="shared" si="19"/>
        <v>38</v>
      </c>
    </row>
    <row r="242" spans="1:7" hidden="1" outlineLevel="1">
      <c r="A242">
        <f t="shared" si="20"/>
        <v>0</v>
      </c>
      <c r="B242" s="179" t="str">
        <f t="shared" si="21"/>
        <v>○</v>
      </c>
      <c r="C242">
        <f t="shared" si="22"/>
        <v>0</v>
      </c>
      <c r="D242" t="str">
        <f t="shared" si="23"/>
        <v>○</v>
      </c>
      <c r="G242">
        <f t="shared" si="19"/>
        <v>39</v>
      </c>
    </row>
    <row r="243" spans="1:7" hidden="1" outlineLevel="1">
      <c r="A243">
        <f t="shared" si="20"/>
        <v>0</v>
      </c>
      <c r="B243" s="179" t="str">
        <f t="shared" si="21"/>
        <v>○</v>
      </c>
      <c r="C243">
        <f t="shared" si="22"/>
        <v>0</v>
      </c>
      <c r="D243" t="str">
        <f t="shared" si="23"/>
        <v>○</v>
      </c>
      <c r="G243">
        <f t="shared" si="19"/>
        <v>40</v>
      </c>
    </row>
    <row r="244" spans="1:7" hidden="1" outlineLevel="1">
      <c r="A244">
        <f t="shared" si="20"/>
        <v>0</v>
      </c>
      <c r="B244" s="179" t="str">
        <f t="shared" si="21"/>
        <v>○</v>
      </c>
      <c r="C244">
        <f t="shared" si="22"/>
        <v>0</v>
      </c>
      <c r="D244" t="str">
        <f t="shared" si="23"/>
        <v>○</v>
      </c>
      <c r="G244">
        <f t="shared" si="19"/>
        <v>41</v>
      </c>
    </row>
    <row r="245" spans="1:7" hidden="1" outlineLevel="1">
      <c r="A245">
        <f t="shared" si="20"/>
        <v>0</v>
      </c>
      <c r="B245" s="179" t="str">
        <f t="shared" si="21"/>
        <v>○</v>
      </c>
      <c r="C245">
        <f t="shared" si="22"/>
        <v>0</v>
      </c>
      <c r="D245" t="str">
        <f t="shared" si="23"/>
        <v>○</v>
      </c>
      <c r="G245">
        <f t="shared" si="19"/>
        <v>42</v>
      </c>
    </row>
    <row r="246" spans="1:7" hidden="1" outlineLevel="1">
      <c r="A246">
        <f t="shared" si="20"/>
        <v>0</v>
      </c>
      <c r="B246" s="179" t="str">
        <f t="shared" si="21"/>
        <v>○</v>
      </c>
      <c r="C246">
        <f t="shared" si="22"/>
        <v>0</v>
      </c>
      <c r="D246" t="str">
        <f t="shared" si="23"/>
        <v>○</v>
      </c>
      <c r="G246">
        <f t="shared" si="19"/>
        <v>43</v>
      </c>
    </row>
    <row r="247" spans="1:7" hidden="1" outlineLevel="1">
      <c r="A247">
        <f t="shared" si="20"/>
        <v>0</v>
      </c>
      <c r="B247" s="179" t="str">
        <f t="shared" si="21"/>
        <v>○</v>
      </c>
      <c r="C247">
        <f t="shared" si="22"/>
        <v>0</v>
      </c>
      <c r="D247" t="str">
        <f t="shared" si="23"/>
        <v>○</v>
      </c>
      <c r="G247">
        <f t="shared" si="19"/>
        <v>44</v>
      </c>
    </row>
    <row r="248" spans="1:7" hidden="1" outlineLevel="1">
      <c r="A248">
        <f t="shared" si="20"/>
        <v>0</v>
      </c>
      <c r="B248" s="179" t="str">
        <f t="shared" si="21"/>
        <v>○</v>
      </c>
      <c r="C248">
        <f t="shared" si="22"/>
        <v>0</v>
      </c>
      <c r="D248" t="str">
        <f t="shared" si="23"/>
        <v>○</v>
      </c>
      <c r="G248">
        <f t="shared" si="19"/>
        <v>45</v>
      </c>
    </row>
    <row r="249" spans="1:7" hidden="1" outlineLevel="1">
      <c r="A249">
        <f t="shared" si="20"/>
        <v>0</v>
      </c>
      <c r="B249" s="179" t="str">
        <f t="shared" si="21"/>
        <v>○</v>
      </c>
      <c r="C249">
        <f t="shared" si="22"/>
        <v>0</v>
      </c>
      <c r="D249" t="str">
        <f t="shared" si="23"/>
        <v>○</v>
      </c>
      <c r="G249">
        <f t="shared" si="19"/>
        <v>46</v>
      </c>
    </row>
    <row r="250" spans="1:7" hidden="1" outlineLevel="1">
      <c r="A250">
        <f t="shared" si="20"/>
        <v>0</v>
      </c>
      <c r="B250" s="179" t="str">
        <f t="shared" si="21"/>
        <v>○</v>
      </c>
      <c r="C250">
        <f t="shared" si="22"/>
        <v>0</v>
      </c>
      <c r="D250" t="str">
        <f t="shared" si="23"/>
        <v>○</v>
      </c>
      <c r="G250">
        <f t="shared" si="19"/>
        <v>47</v>
      </c>
    </row>
    <row r="251" spans="1:7" hidden="1" outlineLevel="1">
      <c r="A251">
        <f t="shared" si="20"/>
        <v>0</v>
      </c>
      <c r="B251" s="179" t="str">
        <f t="shared" si="21"/>
        <v>○</v>
      </c>
      <c r="C251">
        <f t="shared" si="22"/>
        <v>0</v>
      </c>
      <c r="D251" t="str">
        <f t="shared" si="23"/>
        <v>○</v>
      </c>
      <c r="G251">
        <f t="shared" si="19"/>
        <v>48</v>
      </c>
    </row>
    <row r="252" spans="1:7" hidden="1" outlineLevel="1">
      <c r="A252">
        <f t="shared" si="20"/>
        <v>0</v>
      </c>
      <c r="B252" s="179" t="str">
        <f t="shared" si="21"/>
        <v>○</v>
      </c>
      <c r="C252">
        <f>SUM(A252:B252)</f>
        <v>0</v>
      </c>
      <c r="D252" t="str">
        <f>IF(B252="○","○",IF(C252=2,"○","×"))</f>
        <v>○</v>
      </c>
      <c r="G252">
        <f t="shared" si="19"/>
        <v>49</v>
      </c>
    </row>
    <row r="253" spans="1:7" hidden="1" outlineLevel="1">
      <c r="A253">
        <f>IF(A126="",0,1)</f>
        <v>0</v>
      </c>
      <c r="B253" s="179" t="str">
        <f>IF(B126="","○",1)</f>
        <v>○</v>
      </c>
      <c r="C253">
        <f>SUM(A253:B253)</f>
        <v>0</v>
      </c>
      <c r="D253" t="str">
        <f>IF(B253="○","○",IF(C253=2,"○","×"))</f>
        <v>○</v>
      </c>
      <c r="G253">
        <f t="shared" si="19"/>
        <v>50</v>
      </c>
    </row>
    <row r="254" spans="1:7" hidden="1" outlineLevel="1">
      <c r="D254">
        <f>COUNTIF(D204:D253,"○")</f>
        <v>50</v>
      </c>
    </row>
    <row r="255" spans="1:7" hidden="1" outlineLevel="1">
      <c r="A255" t="s">
        <v>1524</v>
      </c>
    </row>
    <row r="256" spans="1:7" hidden="1" outlineLevel="1">
      <c r="A256" s="179" t="str">
        <f>IF(AND(A137="",A257=0),"○",IF(AND(A137="",A257&gt;=1),"×",1))</f>
        <v>○</v>
      </c>
      <c r="C256">
        <f>SUM(A256)</f>
        <v>0</v>
      </c>
      <c r="D256" t="str">
        <f>IF(A256="○","○",IF(C256=1,"○","×"))</f>
        <v>○</v>
      </c>
    </row>
    <row r="257" spans="1:4" hidden="1" outlineLevel="1">
      <c r="A257">
        <f>COUNTIF(シート②!$D$32:$BA$32,3)</f>
        <v>0</v>
      </c>
    </row>
    <row r="258" spans="1:4" hidden="1" outlineLevel="1"/>
    <row r="259" spans="1:4" hidden="1" outlineLevel="1">
      <c r="C259" t="s">
        <v>1521</v>
      </c>
      <c r="D259" t="str">
        <f>D149</f>
        <v>○</v>
      </c>
    </row>
    <row r="260" spans="1:4" hidden="1" outlineLevel="1">
      <c r="C260" t="s">
        <v>1522</v>
      </c>
      <c r="D260" t="str">
        <f>IF(D202=G201,"○","×")</f>
        <v>○</v>
      </c>
    </row>
    <row r="261" spans="1:4" hidden="1" outlineLevel="1">
      <c r="C261" t="s">
        <v>1523</v>
      </c>
      <c r="D261" t="str">
        <f>IF(D254=G253,"○","×")</f>
        <v>○</v>
      </c>
    </row>
    <row r="262" spans="1:4" hidden="1" outlineLevel="1">
      <c r="C262" t="s">
        <v>1525</v>
      </c>
      <c r="D262" t="str">
        <f>D256</f>
        <v>○</v>
      </c>
    </row>
    <row r="263" spans="1:4" hidden="1" outlineLevel="1"/>
    <row r="264" spans="1:4" hidden="1" outlineLevel="1">
      <c r="D264">
        <f>COUNTIF($D$259:$D$262,"○")</f>
        <v>4</v>
      </c>
    </row>
    <row r="265" spans="1:4" collapsed="1"/>
  </sheetData>
  <sheetProtection algorithmName="SHA-512" hashValue="rK706HsyWuh7qCASTMZO5iLKm4Lp9cS8FiQ4ic4clFi4KauQ5Ket5fS/xeLnOMLtOfT3c146o6NYhWQWgXw5Mw==" saltValue="Feh4dSftd6qapVqxPXXoBg==" spinCount="100000" sheet="1" formatCells="0"/>
  <mergeCells count="109">
    <mergeCell ref="B12:C12"/>
    <mergeCell ref="B13:C13"/>
    <mergeCell ref="B19:C19"/>
    <mergeCell ref="B20:C20"/>
    <mergeCell ref="B21:C21"/>
    <mergeCell ref="B22:C22"/>
    <mergeCell ref="B23:C23"/>
    <mergeCell ref="B69:C69"/>
    <mergeCell ref="B70:C70"/>
    <mergeCell ref="B24:C24"/>
    <mergeCell ref="B25:C25"/>
    <mergeCell ref="B26:C26"/>
    <mergeCell ref="B27:C27"/>
    <mergeCell ref="B28:C28"/>
    <mergeCell ref="B29:C29"/>
    <mergeCell ref="B30:C30"/>
    <mergeCell ref="B31:C31"/>
    <mergeCell ref="B32:C32"/>
    <mergeCell ref="B33:C33"/>
    <mergeCell ref="B34:C34"/>
    <mergeCell ref="B40:C40"/>
    <mergeCell ref="B41:C41"/>
    <mergeCell ref="B42:C42"/>
    <mergeCell ref="B43:C43"/>
    <mergeCell ref="B127:C127"/>
    <mergeCell ref="B145:C145"/>
    <mergeCell ref="B144:C144"/>
    <mergeCell ref="B77:C77"/>
    <mergeCell ref="B78:C78"/>
    <mergeCell ref="B79:C79"/>
    <mergeCell ref="B80:C80"/>
    <mergeCell ref="B126:C126"/>
    <mergeCell ref="B135:B136"/>
    <mergeCell ref="B81:C81"/>
    <mergeCell ref="B82:C82"/>
    <mergeCell ref="B83:C83"/>
    <mergeCell ref="B84:C84"/>
    <mergeCell ref="B85:C85"/>
    <mergeCell ref="B86:C86"/>
    <mergeCell ref="B87:C87"/>
    <mergeCell ref="B91:C91"/>
    <mergeCell ref="B92:C92"/>
    <mergeCell ref="B103:C103"/>
    <mergeCell ref="B104:C104"/>
    <mergeCell ref="B105:C105"/>
    <mergeCell ref="B98:C98"/>
    <mergeCell ref="B99:C99"/>
    <mergeCell ref="B100:C100"/>
    <mergeCell ref="B44:C44"/>
    <mergeCell ref="B35:C35"/>
    <mergeCell ref="B36:C36"/>
    <mergeCell ref="B37:C37"/>
    <mergeCell ref="B38:C38"/>
    <mergeCell ref="B39:C39"/>
    <mergeCell ref="B88:C88"/>
    <mergeCell ref="B89:C89"/>
    <mergeCell ref="B90:C90"/>
    <mergeCell ref="B45:C45"/>
    <mergeCell ref="B46:C46"/>
    <mergeCell ref="B47:C47"/>
    <mergeCell ref="B48:C48"/>
    <mergeCell ref="B76:C76"/>
    <mergeCell ref="B49:C49"/>
    <mergeCell ref="B50:C50"/>
    <mergeCell ref="B51:C51"/>
    <mergeCell ref="B52:C52"/>
    <mergeCell ref="B53:C53"/>
    <mergeCell ref="B101:C101"/>
    <mergeCell ref="B102:C102"/>
    <mergeCell ref="B93:C93"/>
    <mergeCell ref="B94:C94"/>
    <mergeCell ref="B95:C95"/>
    <mergeCell ref="B96:C96"/>
    <mergeCell ref="B97:C97"/>
    <mergeCell ref="B54:C54"/>
    <mergeCell ref="B55:C55"/>
    <mergeCell ref="B56:C56"/>
    <mergeCell ref="B57:C57"/>
    <mergeCell ref="B58:C58"/>
    <mergeCell ref="B65:C65"/>
    <mergeCell ref="B64:C64"/>
    <mergeCell ref="B66:C66"/>
    <mergeCell ref="B67:C67"/>
    <mergeCell ref="B68:C68"/>
    <mergeCell ref="B59:C59"/>
    <mergeCell ref="B60:C60"/>
    <mergeCell ref="B62:C62"/>
    <mergeCell ref="B63:C63"/>
    <mergeCell ref="B61:C61"/>
    <mergeCell ref="B111:C111"/>
    <mergeCell ref="B112:C112"/>
    <mergeCell ref="B113:C113"/>
    <mergeCell ref="B114:C114"/>
    <mergeCell ref="B115:C115"/>
    <mergeCell ref="B106:C106"/>
    <mergeCell ref="B107:C107"/>
    <mergeCell ref="B108:C108"/>
    <mergeCell ref="B109:C109"/>
    <mergeCell ref="B110:C110"/>
    <mergeCell ref="B121:C121"/>
    <mergeCell ref="B122:C122"/>
    <mergeCell ref="B123:C123"/>
    <mergeCell ref="B124:C124"/>
    <mergeCell ref="B125:C125"/>
    <mergeCell ref="B116:C116"/>
    <mergeCell ref="B117:C117"/>
    <mergeCell ref="B118:C118"/>
    <mergeCell ref="B119:C119"/>
    <mergeCell ref="B120:C120"/>
  </mergeCells>
  <phoneticPr fontId="15"/>
  <conditionalFormatting sqref="A20:A23 A69">
    <cfRule type="expression" dxfId="23" priority="18">
      <formula>NOT($B20=0)</formula>
    </cfRule>
  </conditionalFormatting>
  <conditionalFormatting sqref="A24:A68">
    <cfRule type="expression" dxfId="22" priority="7">
      <formula>NOT(A24="")</formula>
    </cfRule>
    <cfRule type="expression" dxfId="21" priority="8">
      <formula>NOT($B24=0)</formula>
    </cfRule>
  </conditionalFormatting>
  <conditionalFormatting sqref="A77:A80">
    <cfRule type="expression" dxfId="20" priority="12">
      <formula>NOT($B77=0)</formula>
    </cfRule>
  </conditionalFormatting>
  <conditionalFormatting sqref="A81:A126">
    <cfRule type="expression" dxfId="19" priority="4">
      <formula>NOT(A81="")</formula>
    </cfRule>
    <cfRule type="expression" dxfId="18" priority="5">
      <formula>NOT($B81=0)</formula>
    </cfRule>
  </conditionalFormatting>
  <conditionalFormatting sqref="A137">
    <cfRule type="expression" dxfId="17" priority="10">
      <formula>NOT(A137="")</formula>
    </cfRule>
  </conditionalFormatting>
  <conditionalFormatting sqref="A20:C23 A69:C69">
    <cfRule type="expression" dxfId="16" priority="17">
      <formula>NOT(A20="")</formula>
    </cfRule>
  </conditionalFormatting>
  <conditionalFormatting sqref="A77:C80">
    <cfRule type="expression" dxfId="15" priority="11">
      <formula>NOT(A77="")</formula>
    </cfRule>
  </conditionalFormatting>
  <conditionalFormatting sqref="B13:C13">
    <cfRule type="expression" dxfId="14" priority="22">
      <formula>NOT(B13="")</formula>
    </cfRule>
  </conditionalFormatting>
  <conditionalFormatting sqref="B24:C48 B49:B68">
    <cfRule type="expression" dxfId="13" priority="9">
      <formula>NOT(B24="")</formula>
    </cfRule>
  </conditionalFormatting>
  <conditionalFormatting sqref="B81:C105 B106:B125">
    <cfRule type="expression" dxfId="12" priority="3">
      <formula>NOT(B81="")</formula>
    </cfRule>
  </conditionalFormatting>
  <conditionalFormatting sqref="B126:C126">
    <cfRule type="expression" dxfId="11" priority="14">
      <formula>NOT(B126="")</formula>
    </cfRule>
  </conditionalFormatting>
  <pageMargins left="0.7" right="0.7" top="0.75" bottom="0.75" header="0.3" footer="0.3"/>
  <pageSetup paperSize="9" scale="98" orientation="portrait" r:id="rId1"/>
  <rowBreaks count="3" manualBreakCount="3">
    <brk id="15" max="16383" man="1"/>
    <brk id="72" max="16383" man="1"/>
    <brk id="128"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sheetPr>
  <dimension ref="A1:M29"/>
  <sheetViews>
    <sheetView zoomScaleNormal="100" workbookViewId="0"/>
  </sheetViews>
  <sheetFormatPr defaultColWidth="9" defaultRowHeight="13.5"/>
  <cols>
    <col min="1" max="1" width="1.875" style="39" customWidth="1"/>
    <col min="2" max="2" width="1.75" style="39" customWidth="1"/>
    <col min="3" max="3" width="27.75" style="39" bestFit="1" customWidth="1"/>
    <col min="4" max="4" width="11.75" style="39" bestFit="1" customWidth="1"/>
    <col min="5" max="5" width="11.75" style="39" customWidth="1"/>
    <col min="6" max="6" width="7.25" style="39" bestFit="1" customWidth="1"/>
    <col min="7" max="7" width="3.375" style="39" bestFit="1" customWidth="1"/>
    <col min="8" max="8" width="6.25" style="39" customWidth="1"/>
    <col min="9" max="9" width="3.375" style="39" bestFit="1" customWidth="1"/>
    <col min="10" max="10" width="6.25" style="39" customWidth="1"/>
    <col min="11" max="11" width="3.375" style="39" bestFit="1" customWidth="1"/>
    <col min="12" max="12" width="1.75" style="39" customWidth="1"/>
    <col min="13" max="13" width="79" style="39" bestFit="1" customWidth="1"/>
    <col min="14" max="16384" width="9" style="39"/>
  </cols>
  <sheetData>
    <row r="1" spans="1:13">
      <c r="A1" s="115"/>
      <c r="B1" s="115"/>
      <c r="C1" s="115"/>
      <c r="D1" s="115"/>
      <c r="E1" s="115"/>
      <c r="F1" s="115"/>
      <c r="G1" s="115"/>
      <c r="H1" s="115"/>
      <c r="I1" s="115"/>
      <c r="J1" s="115"/>
      <c r="K1" s="115"/>
      <c r="L1" s="115"/>
      <c r="M1" s="116" t="s">
        <v>3559</v>
      </c>
    </row>
    <row r="2" spans="1:13">
      <c r="A2" s="115"/>
      <c r="B2" s="115"/>
      <c r="C2" s="115"/>
      <c r="D2" s="115"/>
      <c r="E2" s="115"/>
      <c r="F2" s="115"/>
      <c r="G2" s="115"/>
      <c r="H2" s="115"/>
      <c r="I2" s="115"/>
      <c r="J2" s="115"/>
      <c r="K2" s="115"/>
      <c r="L2" s="115"/>
      <c r="M2" s="117"/>
    </row>
    <row r="3" spans="1:13">
      <c r="A3" s="115"/>
      <c r="B3" s="115"/>
      <c r="C3" s="115"/>
      <c r="D3" s="115"/>
      <c r="E3" s="115"/>
      <c r="F3" s="115"/>
      <c r="G3" s="115"/>
      <c r="H3" s="115"/>
      <c r="I3" s="115"/>
      <c r="J3" s="115"/>
      <c r="K3" s="115"/>
      <c r="L3" s="115"/>
      <c r="M3" s="118" t="s">
        <v>294</v>
      </c>
    </row>
    <row r="4" spans="1:13">
      <c r="A4" s="115"/>
      <c r="B4" s="115"/>
      <c r="C4" s="115"/>
      <c r="D4" s="115"/>
      <c r="E4" s="115"/>
      <c r="F4" s="115"/>
      <c r="G4" s="115"/>
      <c r="H4" s="115"/>
      <c r="I4" s="115"/>
      <c r="J4" s="115"/>
      <c r="K4" s="115"/>
      <c r="L4" s="115"/>
      <c r="M4" s="115"/>
    </row>
    <row r="5" spans="1:13">
      <c r="A5" s="115"/>
      <c r="B5" s="115"/>
      <c r="C5" s="115"/>
      <c r="D5" s="115"/>
      <c r="E5" s="115"/>
      <c r="F5" s="165">
        <v>2024</v>
      </c>
      <c r="G5" s="115" t="s">
        <v>293</v>
      </c>
      <c r="H5" s="165"/>
      <c r="I5" s="115" t="s">
        <v>292</v>
      </c>
      <c r="J5" s="165"/>
      <c r="K5" s="115" t="s">
        <v>291</v>
      </c>
      <c r="L5" s="115"/>
      <c r="M5" s="116"/>
    </row>
    <row r="6" spans="1:13" s="19" customFormat="1" ht="15" customHeight="1">
      <c r="A6" s="119"/>
      <c r="B6" s="119"/>
      <c r="C6" s="119"/>
      <c r="D6" s="119"/>
      <c r="E6" s="119"/>
      <c r="F6" s="119"/>
      <c r="G6" s="119"/>
      <c r="H6" s="119"/>
      <c r="I6" s="119"/>
      <c r="J6" s="119"/>
      <c r="K6" s="119"/>
      <c r="L6" s="119"/>
      <c r="M6" s="120"/>
    </row>
    <row r="7" spans="1:13" s="19" customFormat="1" ht="15" customHeight="1">
      <c r="A7" s="119"/>
      <c r="B7" s="119"/>
      <c r="C7" s="121" t="s">
        <v>290</v>
      </c>
      <c r="D7" s="119"/>
      <c r="E7" s="119"/>
      <c r="F7" s="119"/>
      <c r="G7" s="119"/>
      <c r="H7" s="119"/>
      <c r="I7" s="119"/>
      <c r="J7" s="119"/>
      <c r="K7" s="119"/>
      <c r="L7" s="119"/>
      <c r="M7" s="120"/>
    </row>
    <row r="8" spans="1:13" s="19" customFormat="1" ht="13.5" customHeight="1">
      <c r="A8" s="119"/>
      <c r="B8" s="119"/>
      <c r="C8" s="122"/>
      <c r="D8" s="122"/>
      <c r="E8" s="122"/>
      <c r="F8" s="122"/>
      <c r="G8" s="122"/>
      <c r="H8" s="122"/>
      <c r="I8" s="122"/>
      <c r="J8" s="122"/>
      <c r="K8" s="122"/>
      <c r="L8" s="122"/>
      <c r="M8" s="120"/>
    </row>
    <row r="9" spans="1:13" s="19" customFormat="1" ht="30" customHeight="1">
      <c r="A9" s="119"/>
      <c r="B9" s="119"/>
      <c r="C9" s="122"/>
      <c r="D9" s="123" t="s">
        <v>289</v>
      </c>
      <c r="E9" s="1039"/>
      <c r="F9" s="1039"/>
      <c r="G9" s="1039"/>
      <c r="H9" s="1039"/>
      <c r="I9" s="1039"/>
      <c r="J9" s="1039"/>
      <c r="K9" s="1039"/>
      <c r="L9" s="122"/>
      <c r="M9" s="120"/>
    </row>
    <row r="10" spans="1:13" s="19" customFormat="1" ht="30" customHeight="1">
      <c r="A10" s="119"/>
      <c r="B10" s="119"/>
      <c r="C10" s="119"/>
      <c r="D10" s="123" t="s">
        <v>288</v>
      </c>
      <c r="E10" s="1039"/>
      <c r="F10" s="1039"/>
      <c r="G10" s="1039"/>
      <c r="H10" s="1039"/>
      <c r="I10" s="1039"/>
      <c r="J10" s="1039"/>
      <c r="K10" s="124"/>
      <c r="L10" s="119"/>
      <c r="M10" s="125" t="s">
        <v>2148</v>
      </c>
    </row>
    <row r="11" spans="1:13">
      <c r="A11" s="115"/>
      <c r="B11" s="115"/>
      <c r="C11" s="115"/>
      <c r="D11" s="1035" t="s">
        <v>3548</v>
      </c>
      <c r="E11" s="1035"/>
      <c r="F11" s="1035"/>
      <c r="G11" s="1035"/>
      <c r="H11" s="1035"/>
      <c r="I11" s="1035"/>
      <c r="J11" s="1035"/>
      <c r="K11" s="1035"/>
      <c r="L11" s="115"/>
      <c r="M11" s="115"/>
    </row>
    <row r="12" spans="1:13">
      <c r="A12" s="115"/>
      <c r="B12" s="115"/>
      <c r="C12" s="115"/>
      <c r="D12" s="126"/>
      <c r="E12" s="126"/>
      <c r="F12" s="126"/>
      <c r="G12" s="126"/>
      <c r="H12" s="126"/>
      <c r="I12" s="126"/>
      <c r="J12" s="126"/>
      <c r="K12" s="126"/>
      <c r="L12" s="115"/>
      <c r="M12" s="115"/>
    </row>
    <row r="13" spans="1:13">
      <c r="A13" s="115"/>
      <c r="B13" s="115"/>
      <c r="C13" s="115"/>
      <c r="D13" s="126"/>
      <c r="E13" s="126"/>
      <c r="F13" s="126"/>
      <c r="G13" s="126"/>
      <c r="H13" s="126"/>
      <c r="I13" s="126"/>
      <c r="J13" s="126"/>
      <c r="K13" s="126"/>
      <c r="L13" s="115"/>
      <c r="M13" s="115"/>
    </row>
    <row r="14" spans="1:13">
      <c r="A14" s="115"/>
      <c r="B14" s="115"/>
      <c r="C14" s="115"/>
      <c r="D14" s="115"/>
      <c r="E14" s="115"/>
      <c r="F14" s="115"/>
      <c r="G14" s="115"/>
      <c r="H14" s="115"/>
      <c r="I14" s="115"/>
      <c r="J14" s="115"/>
      <c r="K14" s="115"/>
      <c r="L14" s="115"/>
      <c r="M14" s="115"/>
    </row>
    <row r="15" spans="1:13" ht="24">
      <c r="A15" s="115"/>
      <c r="B15" s="115"/>
      <c r="C15" s="1034" t="s">
        <v>295</v>
      </c>
      <c r="D15" s="1034"/>
      <c r="E15" s="1034"/>
      <c r="F15" s="1034"/>
      <c r="G15" s="1034"/>
      <c r="H15" s="1034"/>
      <c r="I15" s="1034"/>
      <c r="J15" s="1034"/>
      <c r="K15" s="1034"/>
      <c r="L15" s="115"/>
      <c r="M15" s="115"/>
    </row>
    <row r="16" spans="1:13">
      <c r="A16" s="115"/>
      <c r="B16" s="115"/>
      <c r="C16" s="115"/>
      <c r="D16" s="115"/>
      <c r="E16" s="115"/>
      <c r="F16" s="115"/>
      <c r="G16" s="115"/>
      <c r="H16" s="115"/>
      <c r="I16" s="115"/>
      <c r="J16" s="115"/>
      <c r="K16" s="115"/>
      <c r="L16" s="115"/>
      <c r="M16" s="115"/>
    </row>
    <row r="17" spans="1:13">
      <c r="A17" s="115"/>
      <c r="B17" s="115"/>
      <c r="C17" s="115"/>
      <c r="D17" s="115"/>
      <c r="E17" s="115"/>
      <c r="F17" s="115"/>
      <c r="G17" s="115"/>
      <c r="H17" s="115"/>
      <c r="I17" s="115"/>
      <c r="J17" s="115"/>
      <c r="K17" s="115"/>
      <c r="L17" s="115"/>
      <c r="M17" s="115"/>
    </row>
    <row r="18" spans="1:13">
      <c r="A18" s="115"/>
      <c r="B18" s="115"/>
      <c r="C18" s="115"/>
      <c r="D18" s="115"/>
      <c r="E18" s="115"/>
      <c r="F18" s="115"/>
      <c r="G18" s="115"/>
      <c r="H18" s="115"/>
      <c r="I18" s="115"/>
      <c r="J18" s="115"/>
      <c r="K18" s="115"/>
      <c r="L18" s="115"/>
      <c r="M18" s="115"/>
    </row>
    <row r="19" spans="1:13" ht="34.5" customHeight="1">
      <c r="A19" s="115"/>
      <c r="B19" s="115"/>
      <c r="C19" s="1041" t="s">
        <v>296</v>
      </c>
      <c r="D19" s="1041"/>
      <c r="E19" s="1041"/>
      <c r="F19" s="1041"/>
      <c r="G19" s="1041"/>
      <c r="H19" s="1041"/>
      <c r="I19" s="1041"/>
      <c r="J19" s="1041"/>
      <c r="K19" s="1041"/>
      <c r="L19" s="115"/>
      <c r="M19" s="115"/>
    </row>
    <row r="20" spans="1:13" ht="14.25" thickBot="1">
      <c r="A20" s="115"/>
      <c r="B20" s="115"/>
      <c r="C20" s="115"/>
      <c r="D20" s="115"/>
      <c r="E20" s="115"/>
      <c r="F20" s="115"/>
      <c r="G20" s="115"/>
      <c r="H20" s="115"/>
      <c r="I20" s="115"/>
      <c r="J20" s="115"/>
      <c r="K20" s="115"/>
      <c r="L20" s="115"/>
      <c r="M20" s="115"/>
    </row>
    <row r="21" spans="1:13" ht="39.75" customHeight="1">
      <c r="A21" s="115"/>
      <c r="B21" s="115"/>
      <c r="C21" s="40" t="s">
        <v>287</v>
      </c>
      <c r="D21" s="1042" t="str">
        <f>IFERROR(VLOOKUP(はじめに!D2,報告書事業者リスト!A6:B1000,2,FALSE),"")</f>
        <v/>
      </c>
      <c r="E21" s="1042"/>
      <c r="F21" s="1042"/>
      <c r="G21" s="1042"/>
      <c r="H21" s="1042"/>
      <c r="I21" s="1042"/>
      <c r="J21" s="1042"/>
      <c r="K21" s="1043"/>
      <c r="L21" s="115"/>
      <c r="M21" s="115"/>
    </row>
    <row r="22" spans="1:13" ht="39.75" customHeight="1">
      <c r="A22" s="115"/>
      <c r="B22" s="115"/>
      <c r="C22" s="161" t="s">
        <v>286</v>
      </c>
      <c r="D22" s="1044" t="str">
        <f>IF(E9="","",E9)</f>
        <v/>
      </c>
      <c r="E22" s="1044"/>
      <c r="F22" s="1044"/>
      <c r="G22" s="1044"/>
      <c r="H22" s="1044"/>
      <c r="I22" s="1044"/>
      <c r="J22" s="1044"/>
      <c r="K22" s="1045"/>
      <c r="L22" s="115"/>
      <c r="M22" s="115"/>
    </row>
    <row r="23" spans="1:13" ht="39.75" customHeight="1">
      <c r="A23" s="115"/>
      <c r="B23" s="115"/>
      <c r="C23" s="161" t="s">
        <v>297</v>
      </c>
      <c r="D23" s="1046" t="s">
        <v>285</v>
      </c>
      <c r="E23" s="1046"/>
      <c r="F23" s="1046"/>
      <c r="G23" s="1046"/>
      <c r="H23" s="1046"/>
      <c r="I23" s="1046"/>
      <c r="J23" s="1046"/>
      <c r="K23" s="1047"/>
      <c r="L23" s="115"/>
      <c r="M23" s="115"/>
    </row>
    <row r="24" spans="1:13" ht="90" customHeight="1">
      <c r="A24" s="115"/>
      <c r="B24" s="115"/>
      <c r="C24" s="1050" t="s">
        <v>284</v>
      </c>
      <c r="D24" s="1048"/>
      <c r="E24" s="1048"/>
      <c r="F24" s="1048"/>
      <c r="G24" s="1048"/>
      <c r="H24" s="1048"/>
      <c r="I24" s="1048"/>
      <c r="J24" s="1048"/>
      <c r="K24" s="1049"/>
      <c r="L24" s="115"/>
      <c r="M24" s="1030" t="s">
        <v>283</v>
      </c>
    </row>
    <row r="25" spans="1:13" ht="30" customHeight="1">
      <c r="A25" s="115"/>
      <c r="B25" s="115"/>
      <c r="C25" s="1050"/>
      <c r="D25" s="41" t="s">
        <v>282</v>
      </c>
      <c r="E25" s="1040"/>
      <c r="F25" s="1040"/>
      <c r="G25" s="1040"/>
      <c r="H25" s="1040"/>
      <c r="I25" s="1040"/>
      <c r="J25" s="1040"/>
      <c r="K25" s="42" t="s">
        <v>281</v>
      </c>
      <c r="L25" s="115"/>
      <c r="M25" s="1030"/>
    </row>
    <row r="26" spans="1:13" ht="22.5" customHeight="1">
      <c r="A26" s="115"/>
      <c r="B26" s="115"/>
      <c r="C26" s="903" t="s">
        <v>3541</v>
      </c>
      <c r="D26" s="1036"/>
      <c r="E26" s="1037"/>
      <c r="F26" s="1037"/>
      <c r="G26" s="1037"/>
      <c r="H26" s="1037"/>
      <c r="I26" s="1037"/>
      <c r="J26" s="1037"/>
      <c r="K26" s="1038"/>
      <c r="L26" s="115"/>
      <c r="M26" s="115"/>
    </row>
    <row r="27" spans="1:13" ht="135" customHeight="1" thickBot="1">
      <c r="A27" s="115"/>
      <c r="B27" s="115"/>
      <c r="C27" s="1031" t="s">
        <v>3539</v>
      </c>
      <c r="D27" s="1032"/>
      <c r="E27" s="1032"/>
      <c r="F27" s="1032"/>
      <c r="G27" s="1032"/>
      <c r="H27" s="1032"/>
      <c r="I27" s="1032"/>
      <c r="J27" s="1032"/>
      <c r="K27" s="1033"/>
      <c r="L27" s="115"/>
      <c r="M27" s="115"/>
    </row>
    <row r="28" spans="1:13">
      <c r="A28" s="115"/>
      <c r="B28" s="115"/>
      <c r="C28" s="115"/>
      <c r="D28" s="115"/>
      <c r="E28" s="115"/>
      <c r="F28" s="115"/>
      <c r="G28" s="115"/>
      <c r="H28" s="115"/>
      <c r="I28" s="115"/>
      <c r="J28" s="115"/>
      <c r="K28" s="115"/>
      <c r="L28" s="115"/>
      <c r="M28" s="115"/>
    </row>
    <row r="29" spans="1:13">
      <c r="A29" s="115"/>
      <c r="B29" s="115"/>
      <c r="C29" s="115"/>
      <c r="D29" s="115"/>
      <c r="E29" s="115"/>
      <c r="F29" s="115"/>
      <c r="G29" s="115"/>
      <c r="H29" s="115"/>
      <c r="I29" s="115"/>
      <c r="J29" s="115"/>
      <c r="K29" s="115"/>
      <c r="L29" s="115"/>
      <c r="M29" s="115"/>
    </row>
  </sheetData>
  <sheetProtection algorithmName="SHA-512" hashValue="2K/tnGCGBicFoFOJS3mhvRFqsHZPcmA4y7at5skaqP8GA/OmDkxW3FYcPws67lt6DSYs/44SjnzWA6369ggnvg==" saltValue="RULo8cNajoXLqJoFDyC3gg==" spinCount="100000" sheet="1" formatCells="0"/>
  <mergeCells count="14">
    <mergeCell ref="E9:K9"/>
    <mergeCell ref="E10:J10"/>
    <mergeCell ref="E25:J25"/>
    <mergeCell ref="C19:K19"/>
    <mergeCell ref="D21:K21"/>
    <mergeCell ref="D22:K22"/>
    <mergeCell ref="D23:K23"/>
    <mergeCell ref="D24:K24"/>
    <mergeCell ref="C24:C25"/>
    <mergeCell ref="M24:M25"/>
    <mergeCell ref="C27:K27"/>
    <mergeCell ref="C15:K15"/>
    <mergeCell ref="D11:K11"/>
    <mergeCell ref="D26:K26"/>
  </mergeCells>
  <phoneticPr fontId="15"/>
  <conditionalFormatting sqref="F5 H5 J5 E9:K9 E10:J10 D21 D22:K22 D24:K24 E25:J25 D26">
    <cfRule type="containsBlanks" dxfId="172" priority="1">
      <formula>LEN(TRIM(D5))=0</formula>
    </cfRule>
  </conditionalFormatting>
  <conditionalFormatting sqref="H5">
    <cfRule type="expression" dxfId="171" priority="3">
      <formula>H5&gt;12</formula>
    </cfRule>
    <cfRule type="expression" dxfId="170" priority="4">
      <formula>H5&lt;=6</formula>
    </cfRule>
  </conditionalFormatting>
  <conditionalFormatting sqref="J5">
    <cfRule type="expression" dxfId="169" priority="2">
      <formula>OR(J5&lt;1,J5&gt;31)</formula>
    </cfRule>
  </conditionalFormatting>
  <printOptions horizontalCentered="1"/>
  <pageMargins left="0.70866141732283472" right="0.70866141732283472" top="0.74803149606299213" bottom="0.74803149606299213" header="0.31496062992125984" footer="0.31496062992125984"/>
  <pageSetup paperSize="9" orientation="portrait" r:id="rId1"/>
  <ignoredErrors>
    <ignoredError sqref="D21:D22"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tabColor rgb="FFFF0000"/>
    <pageSetUpPr fitToPage="1"/>
  </sheetPr>
  <dimension ref="A1:L137"/>
  <sheetViews>
    <sheetView workbookViewId="0"/>
  </sheetViews>
  <sheetFormatPr defaultColWidth="9" defaultRowHeight="13.5" outlineLevelRow="1"/>
  <cols>
    <col min="1" max="1" width="6.375" style="683" customWidth="1"/>
    <col min="2" max="2" width="5.125" style="683" customWidth="1"/>
    <col min="3" max="3" width="20.625" style="683" customWidth="1"/>
    <col min="4" max="5" width="10.625" style="683" customWidth="1"/>
    <col min="6" max="6" width="11.625" style="683" customWidth="1"/>
    <col min="7" max="8" width="10.625" style="683" customWidth="1"/>
    <col min="9" max="9" width="20.625" style="683" customWidth="1"/>
    <col min="10" max="10" width="11.875" style="683" customWidth="1"/>
    <col min="11" max="11" width="9" style="683"/>
    <col min="12" max="12" width="0" style="683" hidden="1" customWidth="1"/>
    <col min="13" max="16384" width="9" style="683"/>
  </cols>
  <sheetData>
    <row r="1" spans="1:10" ht="26.25" customHeight="1">
      <c r="A1" s="685" t="s">
        <v>2121</v>
      </c>
      <c r="B1" s="685"/>
      <c r="C1" s="685"/>
      <c r="D1" s="685"/>
      <c r="E1" s="685"/>
      <c r="F1" s="685"/>
      <c r="G1" s="685"/>
      <c r="H1" s="685"/>
      <c r="I1" s="685"/>
      <c r="J1" s="686"/>
    </row>
    <row r="2" spans="1:10" ht="18.75" customHeight="1">
      <c r="A2" s="685"/>
      <c r="B2" s="685"/>
      <c r="C2" s="685"/>
      <c r="D2" s="685"/>
      <c r="E2" s="685"/>
      <c r="F2" s="685"/>
      <c r="G2" s="685"/>
      <c r="H2" s="685"/>
      <c r="I2" s="685"/>
      <c r="J2" s="685"/>
    </row>
    <row r="3" spans="1:10" ht="21" customHeight="1">
      <c r="A3" s="1435" t="s">
        <v>2111</v>
      </c>
      <c r="B3" s="1435"/>
      <c r="C3" s="1435"/>
      <c r="D3" s="1435"/>
      <c r="E3" s="1435"/>
      <c r="F3" s="1435"/>
      <c r="G3" s="1435"/>
      <c r="H3" s="1435"/>
      <c r="I3" s="1435"/>
      <c r="J3" s="1435"/>
    </row>
    <row r="4" spans="1:10" ht="21" customHeight="1">
      <c r="A4" s="1435"/>
      <c r="B4" s="1435"/>
      <c r="C4" s="1435"/>
      <c r="D4" s="1435"/>
      <c r="E4" s="1435"/>
      <c r="F4" s="1435"/>
      <c r="G4" s="1435"/>
      <c r="H4" s="1435"/>
      <c r="I4" s="1435"/>
      <c r="J4" s="1435"/>
    </row>
    <row r="5" spans="1:10" ht="21" customHeight="1" thickBot="1">
      <c r="A5" s="685"/>
      <c r="B5" s="685"/>
      <c r="C5" s="687"/>
      <c r="D5" s="687"/>
      <c r="E5" s="687"/>
      <c r="F5" s="763" t="s">
        <v>2331</v>
      </c>
      <c r="G5" s="685"/>
      <c r="H5" s="685"/>
      <c r="I5" s="688"/>
      <c r="J5" s="685"/>
    </row>
    <row r="6" spans="1:10" ht="37.5" customHeight="1" thickTop="1" thickBot="1">
      <c r="A6" s="685"/>
      <c r="B6" s="685"/>
      <c r="C6" s="1436" t="s">
        <v>2119</v>
      </c>
      <c r="D6" s="1437"/>
      <c r="E6" s="1437"/>
      <c r="F6" s="1438"/>
      <c r="G6" s="1438"/>
      <c r="H6" s="1438"/>
      <c r="I6" s="1439"/>
      <c r="J6" s="685"/>
    </row>
    <row r="7" spans="1:10" ht="21" customHeight="1" thickTop="1">
      <c r="A7" s="685"/>
      <c r="B7" s="685"/>
      <c r="C7" s="685"/>
      <c r="D7" s="685"/>
      <c r="E7" s="685"/>
      <c r="F7" s="685"/>
      <c r="G7" s="685"/>
      <c r="H7" s="685"/>
      <c r="I7" s="685"/>
      <c r="J7" s="685"/>
    </row>
    <row r="8" spans="1:10" ht="22.5" customHeight="1">
      <c r="A8" s="685"/>
      <c r="B8" s="685"/>
      <c r="C8" s="687" t="s">
        <v>2104</v>
      </c>
      <c r="D8" s="687"/>
      <c r="E8" s="687"/>
      <c r="F8" s="685"/>
      <c r="G8" s="685"/>
      <c r="H8" s="685"/>
      <c r="I8" s="685"/>
      <c r="J8" s="685"/>
    </row>
    <row r="9" spans="1:10" ht="18.75" customHeight="1">
      <c r="A9" s="685"/>
      <c r="B9" s="685"/>
      <c r="C9" s="1440" t="s">
        <v>2366</v>
      </c>
      <c r="D9" s="1440"/>
      <c r="E9" s="1440"/>
      <c r="F9" s="1440"/>
      <c r="G9" s="1440"/>
      <c r="H9" s="1440"/>
      <c r="I9" s="1440"/>
      <c r="J9" s="685"/>
    </row>
    <row r="10" spans="1:10" ht="31.5" customHeight="1" thickBot="1">
      <c r="A10" s="685"/>
      <c r="B10" s="685"/>
      <c r="C10" s="1462" t="s">
        <v>2367</v>
      </c>
      <c r="D10" s="1462"/>
      <c r="E10" s="1462"/>
      <c r="F10" s="1462"/>
      <c r="G10" s="1462"/>
      <c r="H10" s="1462"/>
      <c r="I10" s="1462"/>
      <c r="J10" s="685"/>
    </row>
    <row r="11" spans="1:10" ht="30" customHeight="1" thickBot="1">
      <c r="A11" s="685"/>
      <c r="B11" s="685"/>
      <c r="C11" s="1441"/>
      <c r="D11" s="1442"/>
      <c r="E11" s="1443"/>
      <c r="F11" s="1444" t="s">
        <v>2116</v>
      </c>
      <c r="G11" s="1442"/>
      <c r="H11" s="1442"/>
      <c r="I11" s="1445"/>
      <c r="J11" s="685"/>
    </row>
    <row r="12" spans="1:10" ht="18" customHeight="1" thickTop="1" thickBot="1">
      <c r="A12" s="685"/>
      <c r="B12" s="685"/>
      <c r="C12" s="1429" t="s">
        <v>2030</v>
      </c>
      <c r="D12" s="1430"/>
      <c r="E12" s="1431"/>
      <c r="F12" s="1432"/>
      <c r="G12" s="1433"/>
      <c r="H12" s="1433"/>
      <c r="I12" s="1434"/>
      <c r="J12" s="685"/>
    </row>
    <row r="13" spans="1:10" ht="18" customHeight="1">
      <c r="A13" s="685"/>
      <c r="B13" s="685"/>
      <c r="C13" s="690"/>
      <c r="D13" s="690"/>
      <c r="E13" s="690"/>
      <c r="F13" s="691"/>
      <c r="G13" s="691"/>
      <c r="H13" s="691"/>
      <c r="I13" s="685"/>
      <c r="J13" s="685"/>
    </row>
    <row r="14" spans="1:10" ht="21" customHeight="1">
      <c r="A14" s="685"/>
      <c r="B14" s="685"/>
      <c r="C14" s="685"/>
      <c r="D14" s="685"/>
      <c r="E14" s="685"/>
      <c r="F14" s="685"/>
      <c r="G14" s="685"/>
      <c r="H14" s="685"/>
      <c r="I14" s="685"/>
      <c r="J14" s="685"/>
    </row>
    <row r="15" spans="1:10" ht="22.5" customHeight="1">
      <c r="A15" s="685"/>
      <c r="B15" s="685"/>
      <c r="C15" s="687" t="s">
        <v>2105</v>
      </c>
      <c r="D15" s="687"/>
      <c r="E15" s="687"/>
      <c r="F15" s="685"/>
      <c r="G15" s="685"/>
      <c r="H15" s="685"/>
      <c r="I15" s="685"/>
      <c r="J15" s="685"/>
    </row>
    <row r="16" spans="1:10" ht="36.6" customHeight="1">
      <c r="A16" s="685"/>
      <c r="B16" s="685"/>
      <c r="C16" s="1440" t="s">
        <v>2106</v>
      </c>
      <c r="D16" s="1440"/>
      <c r="E16" s="1440"/>
      <c r="F16" s="1440"/>
      <c r="G16" s="1440"/>
      <c r="H16" s="1440"/>
      <c r="I16" s="1440"/>
      <c r="J16" s="685"/>
    </row>
    <row r="17" spans="1:12" ht="8.1" customHeight="1" thickBot="1">
      <c r="A17" s="685"/>
      <c r="B17" s="685"/>
      <c r="C17" s="694"/>
      <c r="D17" s="694"/>
      <c r="E17" s="694"/>
      <c r="F17" s="695"/>
      <c r="G17" s="695"/>
      <c r="H17" s="695"/>
      <c r="I17" s="695"/>
      <c r="J17" s="685"/>
    </row>
    <row r="18" spans="1:12" ht="30" customHeight="1" thickBot="1">
      <c r="A18" s="685"/>
      <c r="B18" s="685"/>
      <c r="C18" s="1441" t="s">
        <v>287</v>
      </c>
      <c r="D18" s="1442"/>
      <c r="E18" s="1443"/>
      <c r="F18" s="1444" t="s">
        <v>2116</v>
      </c>
      <c r="G18" s="1442"/>
      <c r="H18" s="1442"/>
      <c r="I18" s="1445"/>
      <c r="J18" s="685"/>
    </row>
    <row r="19" spans="1:12" ht="18" customHeight="1" thickTop="1">
      <c r="A19" s="685"/>
      <c r="B19" s="685"/>
      <c r="C19" s="1449"/>
      <c r="D19" s="1450"/>
      <c r="E19" s="1451"/>
      <c r="F19" s="1452"/>
      <c r="G19" s="1453"/>
      <c r="H19" s="1453"/>
      <c r="I19" s="1454"/>
      <c r="J19" s="685"/>
      <c r="L19" s="683">
        <v>1</v>
      </c>
    </row>
    <row r="20" spans="1:12" ht="18" customHeight="1">
      <c r="A20" s="685"/>
      <c r="B20" s="685"/>
      <c r="C20" s="1423"/>
      <c r="D20" s="1424"/>
      <c r="E20" s="1425"/>
      <c r="F20" s="1446"/>
      <c r="G20" s="1447"/>
      <c r="H20" s="1447"/>
      <c r="I20" s="1448"/>
      <c r="J20" s="685"/>
      <c r="L20" s="683">
        <f>L19+1</f>
        <v>2</v>
      </c>
    </row>
    <row r="21" spans="1:12" ht="18" customHeight="1">
      <c r="A21" s="685"/>
      <c r="B21" s="685"/>
      <c r="C21" s="1423"/>
      <c r="D21" s="1424"/>
      <c r="E21" s="1425"/>
      <c r="F21" s="1446"/>
      <c r="G21" s="1447"/>
      <c r="H21" s="1447"/>
      <c r="I21" s="1448"/>
      <c r="J21" s="685"/>
      <c r="L21" s="683">
        <f t="shared" ref="L21:L39" si="0">L20+1</f>
        <v>3</v>
      </c>
    </row>
    <row r="22" spans="1:12" ht="18" customHeight="1">
      <c r="A22" s="685"/>
      <c r="B22" s="685"/>
      <c r="C22" s="1423"/>
      <c r="D22" s="1424"/>
      <c r="E22" s="1425"/>
      <c r="F22" s="1446"/>
      <c r="G22" s="1447"/>
      <c r="H22" s="1447"/>
      <c r="I22" s="1448"/>
      <c r="J22" s="685"/>
      <c r="L22" s="683">
        <f t="shared" si="0"/>
        <v>4</v>
      </c>
    </row>
    <row r="23" spans="1:12" ht="18" customHeight="1">
      <c r="A23" s="685"/>
      <c r="B23" s="685"/>
      <c r="C23" s="1423"/>
      <c r="D23" s="1424"/>
      <c r="E23" s="1425"/>
      <c r="F23" s="1446"/>
      <c r="G23" s="1447"/>
      <c r="H23" s="1447"/>
      <c r="I23" s="1448"/>
      <c r="J23" s="685"/>
      <c r="L23" s="683">
        <f t="shared" si="0"/>
        <v>5</v>
      </c>
    </row>
    <row r="24" spans="1:12" ht="18" customHeight="1" outlineLevel="1">
      <c r="A24" s="685"/>
      <c r="B24" s="685"/>
      <c r="C24" s="1423"/>
      <c r="D24" s="1424"/>
      <c r="E24" s="1425"/>
      <c r="F24" s="1446"/>
      <c r="G24" s="1447"/>
      <c r="H24" s="1447"/>
      <c r="I24" s="1448"/>
      <c r="J24" s="685"/>
      <c r="L24" s="683">
        <f t="shared" si="0"/>
        <v>6</v>
      </c>
    </row>
    <row r="25" spans="1:12" ht="18" customHeight="1" outlineLevel="1">
      <c r="A25" s="685"/>
      <c r="B25" s="685"/>
      <c r="C25" s="1423"/>
      <c r="D25" s="1424"/>
      <c r="E25" s="1425"/>
      <c r="F25" s="1446"/>
      <c r="G25" s="1447"/>
      <c r="H25" s="1447"/>
      <c r="I25" s="1448"/>
      <c r="J25" s="685"/>
      <c r="L25" s="683">
        <f t="shared" si="0"/>
        <v>7</v>
      </c>
    </row>
    <row r="26" spans="1:12" ht="18" customHeight="1" outlineLevel="1">
      <c r="A26" s="685"/>
      <c r="B26" s="685"/>
      <c r="C26" s="1423"/>
      <c r="D26" s="1424"/>
      <c r="E26" s="1425"/>
      <c r="F26" s="1446"/>
      <c r="G26" s="1447"/>
      <c r="H26" s="1447"/>
      <c r="I26" s="1448"/>
      <c r="J26" s="685"/>
      <c r="L26" s="683">
        <f t="shared" si="0"/>
        <v>8</v>
      </c>
    </row>
    <row r="27" spans="1:12" ht="18" customHeight="1" outlineLevel="1">
      <c r="A27" s="685"/>
      <c r="B27" s="685"/>
      <c r="C27" s="1423"/>
      <c r="D27" s="1424"/>
      <c r="E27" s="1425"/>
      <c r="F27" s="1446"/>
      <c r="G27" s="1447"/>
      <c r="H27" s="1447"/>
      <c r="I27" s="1448"/>
      <c r="J27" s="685"/>
      <c r="L27" s="683">
        <f t="shared" si="0"/>
        <v>9</v>
      </c>
    </row>
    <row r="28" spans="1:12" ht="18" customHeight="1" outlineLevel="1">
      <c r="A28" s="685"/>
      <c r="B28" s="685"/>
      <c r="C28" s="1423"/>
      <c r="D28" s="1424"/>
      <c r="E28" s="1425"/>
      <c r="F28" s="1446"/>
      <c r="G28" s="1447"/>
      <c r="H28" s="1447"/>
      <c r="I28" s="1448"/>
      <c r="J28" s="685"/>
      <c r="L28" s="683">
        <f t="shared" si="0"/>
        <v>10</v>
      </c>
    </row>
    <row r="29" spans="1:12" ht="18" customHeight="1" outlineLevel="1">
      <c r="A29" s="685"/>
      <c r="B29" s="685"/>
      <c r="C29" s="1423"/>
      <c r="D29" s="1424"/>
      <c r="E29" s="1425"/>
      <c r="F29" s="1446"/>
      <c r="G29" s="1447"/>
      <c r="H29" s="1447"/>
      <c r="I29" s="1448"/>
      <c r="J29" s="685"/>
      <c r="L29" s="683">
        <f t="shared" si="0"/>
        <v>11</v>
      </c>
    </row>
    <row r="30" spans="1:12" ht="18" customHeight="1" outlineLevel="1">
      <c r="A30" s="685"/>
      <c r="B30" s="685"/>
      <c r="C30" s="1423"/>
      <c r="D30" s="1424"/>
      <c r="E30" s="1425"/>
      <c r="F30" s="1446"/>
      <c r="G30" s="1447"/>
      <c r="H30" s="1447"/>
      <c r="I30" s="1448"/>
      <c r="J30" s="685"/>
      <c r="L30" s="683">
        <f t="shared" si="0"/>
        <v>12</v>
      </c>
    </row>
    <row r="31" spans="1:12" ht="18" customHeight="1" outlineLevel="1">
      <c r="A31" s="685"/>
      <c r="B31" s="685"/>
      <c r="C31" s="1423"/>
      <c r="D31" s="1424"/>
      <c r="E31" s="1425"/>
      <c r="F31" s="1446"/>
      <c r="G31" s="1447"/>
      <c r="H31" s="1447"/>
      <c r="I31" s="1448"/>
      <c r="J31" s="685"/>
      <c r="L31" s="683">
        <f t="shared" si="0"/>
        <v>13</v>
      </c>
    </row>
    <row r="32" spans="1:12" ht="18" customHeight="1" outlineLevel="1">
      <c r="A32" s="685"/>
      <c r="B32" s="685"/>
      <c r="C32" s="1423"/>
      <c r="D32" s="1424"/>
      <c r="E32" s="1425"/>
      <c r="F32" s="1446"/>
      <c r="G32" s="1447"/>
      <c r="H32" s="1447"/>
      <c r="I32" s="1448"/>
      <c r="J32" s="685"/>
      <c r="L32" s="683">
        <f t="shared" si="0"/>
        <v>14</v>
      </c>
    </row>
    <row r="33" spans="1:12" ht="18" customHeight="1" outlineLevel="1">
      <c r="A33" s="685"/>
      <c r="B33" s="685"/>
      <c r="C33" s="1423"/>
      <c r="D33" s="1424"/>
      <c r="E33" s="1425"/>
      <c r="F33" s="1446"/>
      <c r="G33" s="1447"/>
      <c r="H33" s="1447"/>
      <c r="I33" s="1448"/>
      <c r="J33" s="685"/>
      <c r="L33" s="683">
        <f t="shared" si="0"/>
        <v>15</v>
      </c>
    </row>
    <row r="34" spans="1:12" ht="18" customHeight="1" outlineLevel="1">
      <c r="A34" s="685"/>
      <c r="B34" s="685"/>
      <c r="C34" s="1423"/>
      <c r="D34" s="1424"/>
      <c r="E34" s="1425"/>
      <c r="F34" s="1446"/>
      <c r="G34" s="1447"/>
      <c r="H34" s="1447"/>
      <c r="I34" s="1448"/>
      <c r="J34" s="685"/>
      <c r="L34" s="683">
        <f t="shared" si="0"/>
        <v>16</v>
      </c>
    </row>
    <row r="35" spans="1:12" ht="18" customHeight="1" outlineLevel="1">
      <c r="A35" s="685"/>
      <c r="B35" s="685"/>
      <c r="C35" s="1423"/>
      <c r="D35" s="1424"/>
      <c r="E35" s="1425"/>
      <c r="F35" s="1446"/>
      <c r="G35" s="1447"/>
      <c r="H35" s="1447"/>
      <c r="I35" s="1448"/>
      <c r="J35" s="685"/>
      <c r="L35" s="683">
        <f t="shared" si="0"/>
        <v>17</v>
      </c>
    </row>
    <row r="36" spans="1:12" ht="18" customHeight="1" outlineLevel="1">
      <c r="A36" s="685"/>
      <c r="B36" s="685"/>
      <c r="C36" s="1423"/>
      <c r="D36" s="1424"/>
      <c r="E36" s="1425"/>
      <c r="F36" s="1446"/>
      <c r="G36" s="1447"/>
      <c r="H36" s="1447"/>
      <c r="I36" s="1448"/>
      <c r="J36" s="685"/>
      <c r="L36" s="683">
        <f t="shared" si="0"/>
        <v>18</v>
      </c>
    </row>
    <row r="37" spans="1:12" ht="18" customHeight="1" outlineLevel="1">
      <c r="A37" s="685"/>
      <c r="B37" s="685"/>
      <c r="C37" s="1423"/>
      <c r="D37" s="1424"/>
      <c r="E37" s="1425"/>
      <c r="F37" s="1446"/>
      <c r="G37" s="1447"/>
      <c r="H37" s="1447"/>
      <c r="I37" s="1448"/>
      <c r="J37" s="685"/>
      <c r="L37" s="683">
        <f t="shared" si="0"/>
        <v>19</v>
      </c>
    </row>
    <row r="38" spans="1:12" ht="18" customHeight="1" outlineLevel="1">
      <c r="A38" s="685"/>
      <c r="B38" s="685"/>
      <c r="C38" s="1423"/>
      <c r="D38" s="1424"/>
      <c r="E38" s="1425"/>
      <c r="F38" s="1446"/>
      <c r="G38" s="1447"/>
      <c r="H38" s="1447"/>
      <c r="I38" s="1448"/>
      <c r="J38" s="685"/>
      <c r="L38" s="683">
        <f t="shared" si="0"/>
        <v>20</v>
      </c>
    </row>
    <row r="39" spans="1:12" ht="18" customHeight="1" outlineLevel="1" thickBot="1">
      <c r="A39" s="685"/>
      <c r="B39" s="685"/>
      <c r="C39" s="1426"/>
      <c r="D39" s="1427"/>
      <c r="E39" s="1428"/>
      <c r="F39" s="1455"/>
      <c r="G39" s="1456"/>
      <c r="H39" s="1456"/>
      <c r="I39" s="1457"/>
      <c r="J39" s="685"/>
      <c r="L39" s="683">
        <f t="shared" si="0"/>
        <v>21</v>
      </c>
    </row>
    <row r="40" spans="1:12" ht="18" customHeight="1" thickTop="1" thickBot="1">
      <c r="A40" s="685"/>
      <c r="B40" s="685"/>
      <c r="C40" s="1429" t="s">
        <v>2030</v>
      </c>
      <c r="D40" s="1430"/>
      <c r="E40" s="1431"/>
      <c r="F40" s="1458">
        <f>SUM(F19:I39)</f>
        <v>0</v>
      </c>
      <c r="G40" s="1459"/>
      <c r="H40" s="1459"/>
      <c r="I40" s="1460"/>
      <c r="J40" s="685"/>
    </row>
    <row r="41" spans="1:12" ht="18" customHeight="1">
      <c r="A41" s="685"/>
      <c r="B41" s="685"/>
      <c r="C41" s="690"/>
      <c r="D41" s="690"/>
      <c r="E41" s="690"/>
      <c r="F41" s="692"/>
      <c r="G41" s="692"/>
      <c r="H41" s="692"/>
      <c r="I41" s="693"/>
      <c r="J41" s="685"/>
    </row>
    <row r="42" spans="1:12" ht="22.5" customHeight="1">
      <c r="A42" s="685"/>
      <c r="B42" s="685"/>
      <c r="C42" s="1461" t="s">
        <v>2107</v>
      </c>
      <c r="D42" s="1461"/>
      <c r="E42" s="1461"/>
      <c r="F42" s="1461"/>
      <c r="G42" s="1461"/>
      <c r="H42" s="1461"/>
      <c r="I42" s="1461"/>
      <c r="J42" s="685"/>
    </row>
    <row r="43" spans="1:12" ht="18" customHeight="1">
      <c r="A43" s="685"/>
      <c r="B43" s="685"/>
      <c r="C43" s="690" t="s">
        <v>2108</v>
      </c>
      <c r="D43" s="690"/>
      <c r="E43" s="690"/>
      <c r="F43" s="691"/>
      <c r="G43" s="691"/>
      <c r="H43" s="691"/>
      <c r="I43" s="685"/>
      <c r="J43" s="685"/>
    </row>
    <row r="44" spans="1:12" ht="8.1" customHeight="1" thickBot="1">
      <c r="A44" s="685"/>
      <c r="B44" s="685"/>
      <c r="C44" s="694"/>
      <c r="D44" s="694"/>
      <c r="E44" s="694"/>
      <c r="F44" s="695"/>
      <c r="G44" s="695"/>
      <c r="H44" s="695"/>
      <c r="I44" s="695"/>
      <c r="J44" s="685"/>
    </row>
    <row r="45" spans="1:12" ht="30" customHeight="1" thickBot="1">
      <c r="A45" s="685"/>
      <c r="B45" s="685"/>
      <c r="C45" s="1441" t="s">
        <v>287</v>
      </c>
      <c r="D45" s="1442"/>
      <c r="E45" s="1443"/>
      <c r="F45" s="1444" t="s">
        <v>2117</v>
      </c>
      <c r="G45" s="1442"/>
      <c r="H45" s="1442"/>
      <c r="I45" s="1445"/>
      <c r="J45" s="685"/>
    </row>
    <row r="46" spans="1:12" ht="18" customHeight="1" thickTop="1">
      <c r="A46" s="685"/>
      <c r="B46" s="685"/>
      <c r="C46" s="1449"/>
      <c r="D46" s="1450"/>
      <c r="E46" s="1451"/>
      <c r="F46" s="1452"/>
      <c r="G46" s="1453"/>
      <c r="H46" s="1453"/>
      <c r="I46" s="1454"/>
      <c r="J46" s="685"/>
      <c r="L46" s="683">
        <f>L45+1</f>
        <v>1</v>
      </c>
    </row>
    <row r="47" spans="1:12" ht="18" customHeight="1">
      <c r="A47" s="685"/>
      <c r="B47" s="685"/>
      <c r="C47" s="1423"/>
      <c r="D47" s="1424"/>
      <c r="E47" s="1425"/>
      <c r="F47" s="1446"/>
      <c r="G47" s="1447"/>
      <c r="H47" s="1447"/>
      <c r="I47" s="1448"/>
      <c r="J47" s="685"/>
      <c r="L47" s="683">
        <f t="shared" ref="L47:L65" si="1">L46+1</f>
        <v>2</v>
      </c>
    </row>
    <row r="48" spans="1:12" ht="18" customHeight="1">
      <c r="A48" s="685"/>
      <c r="B48" s="685"/>
      <c r="C48" s="1423"/>
      <c r="D48" s="1424"/>
      <c r="E48" s="1425"/>
      <c r="F48" s="1446"/>
      <c r="G48" s="1447"/>
      <c r="H48" s="1447"/>
      <c r="I48" s="1448"/>
      <c r="J48" s="685"/>
      <c r="L48" s="683">
        <f t="shared" si="1"/>
        <v>3</v>
      </c>
    </row>
    <row r="49" spans="1:12" ht="18" customHeight="1">
      <c r="A49" s="685"/>
      <c r="B49" s="685"/>
      <c r="C49" s="1423"/>
      <c r="D49" s="1424"/>
      <c r="E49" s="1425"/>
      <c r="F49" s="1446"/>
      <c r="G49" s="1447"/>
      <c r="H49" s="1447"/>
      <c r="I49" s="1448"/>
      <c r="J49" s="685"/>
      <c r="L49" s="683">
        <f t="shared" si="1"/>
        <v>4</v>
      </c>
    </row>
    <row r="50" spans="1:12" ht="18" customHeight="1">
      <c r="A50" s="685"/>
      <c r="B50" s="685"/>
      <c r="C50" s="1423"/>
      <c r="D50" s="1424"/>
      <c r="E50" s="1425"/>
      <c r="F50" s="1446"/>
      <c r="G50" s="1447"/>
      <c r="H50" s="1447"/>
      <c r="I50" s="1448"/>
      <c r="J50" s="685"/>
      <c r="L50" s="683">
        <f t="shared" si="1"/>
        <v>5</v>
      </c>
    </row>
    <row r="51" spans="1:12" ht="18" customHeight="1" outlineLevel="1">
      <c r="A51" s="685"/>
      <c r="B51" s="685"/>
      <c r="C51" s="1423"/>
      <c r="D51" s="1424"/>
      <c r="E51" s="1425"/>
      <c r="F51" s="1446"/>
      <c r="G51" s="1447"/>
      <c r="H51" s="1447"/>
      <c r="I51" s="1448"/>
      <c r="J51" s="685"/>
      <c r="L51" s="683">
        <f t="shared" si="1"/>
        <v>6</v>
      </c>
    </row>
    <row r="52" spans="1:12" ht="18" customHeight="1" outlineLevel="1">
      <c r="A52" s="685"/>
      <c r="B52" s="685"/>
      <c r="C52" s="1423"/>
      <c r="D52" s="1424"/>
      <c r="E52" s="1425"/>
      <c r="F52" s="1446"/>
      <c r="G52" s="1447"/>
      <c r="H52" s="1447"/>
      <c r="I52" s="1448"/>
      <c r="J52" s="685"/>
      <c r="L52" s="683">
        <f t="shared" si="1"/>
        <v>7</v>
      </c>
    </row>
    <row r="53" spans="1:12" ht="18" customHeight="1" outlineLevel="1">
      <c r="A53" s="685"/>
      <c r="B53" s="685"/>
      <c r="C53" s="1423"/>
      <c r="D53" s="1424"/>
      <c r="E53" s="1425"/>
      <c r="F53" s="1446"/>
      <c r="G53" s="1447"/>
      <c r="H53" s="1447"/>
      <c r="I53" s="1448"/>
      <c r="J53" s="685"/>
      <c r="L53" s="683">
        <f t="shared" si="1"/>
        <v>8</v>
      </c>
    </row>
    <row r="54" spans="1:12" ht="18" customHeight="1" outlineLevel="1">
      <c r="A54" s="685"/>
      <c r="B54" s="685"/>
      <c r="C54" s="1423"/>
      <c r="D54" s="1424"/>
      <c r="E54" s="1425"/>
      <c r="F54" s="1446"/>
      <c r="G54" s="1447"/>
      <c r="H54" s="1447"/>
      <c r="I54" s="1448"/>
      <c r="J54" s="685"/>
      <c r="L54" s="683">
        <f t="shared" si="1"/>
        <v>9</v>
      </c>
    </row>
    <row r="55" spans="1:12" ht="18" customHeight="1" outlineLevel="1">
      <c r="A55" s="685"/>
      <c r="B55" s="685"/>
      <c r="C55" s="1423"/>
      <c r="D55" s="1424"/>
      <c r="E55" s="1425"/>
      <c r="F55" s="1446"/>
      <c r="G55" s="1447"/>
      <c r="H55" s="1447"/>
      <c r="I55" s="1448"/>
      <c r="J55" s="685"/>
      <c r="L55" s="683">
        <f t="shared" si="1"/>
        <v>10</v>
      </c>
    </row>
    <row r="56" spans="1:12" ht="18" customHeight="1" outlineLevel="1">
      <c r="A56" s="685"/>
      <c r="B56" s="685"/>
      <c r="C56" s="1423"/>
      <c r="D56" s="1424"/>
      <c r="E56" s="1425"/>
      <c r="F56" s="1446"/>
      <c r="G56" s="1447"/>
      <c r="H56" s="1447"/>
      <c r="I56" s="1448"/>
      <c r="J56" s="685"/>
      <c r="L56" s="683">
        <f t="shared" si="1"/>
        <v>11</v>
      </c>
    </row>
    <row r="57" spans="1:12" ht="18" customHeight="1" outlineLevel="1">
      <c r="A57" s="685"/>
      <c r="B57" s="685"/>
      <c r="C57" s="1423"/>
      <c r="D57" s="1424"/>
      <c r="E57" s="1425"/>
      <c r="F57" s="1446"/>
      <c r="G57" s="1447"/>
      <c r="H57" s="1447"/>
      <c r="I57" s="1448"/>
      <c r="J57" s="685"/>
      <c r="L57" s="683">
        <f t="shared" si="1"/>
        <v>12</v>
      </c>
    </row>
    <row r="58" spans="1:12" ht="18" customHeight="1" outlineLevel="1">
      <c r="A58" s="685"/>
      <c r="B58" s="685"/>
      <c r="C58" s="1423"/>
      <c r="D58" s="1424"/>
      <c r="E58" s="1425"/>
      <c r="F58" s="1446"/>
      <c r="G58" s="1447"/>
      <c r="H58" s="1447"/>
      <c r="I58" s="1448"/>
      <c r="J58" s="685"/>
      <c r="L58" s="683">
        <f t="shared" si="1"/>
        <v>13</v>
      </c>
    </row>
    <row r="59" spans="1:12" ht="18" customHeight="1" outlineLevel="1">
      <c r="A59" s="685"/>
      <c r="B59" s="685"/>
      <c r="C59" s="1423"/>
      <c r="D59" s="1424"/>
      <c r="E59" s="1425"/>
      <c r="F59" s="1446"/>
      <c r="G59" s="1447"/>
      <c r="H59" s="1447"/>
      <c r="I59" s="1448"/>
      <c r="J59" s="685"/>
      <c r="L59" s="683">
        <f t="shared" si="1"/>
        <v>14</v>
      </c>
    </row>
    <row r="60" spans="1:12" ht="18" customHeight="1" outlineLevel="1">
      <c r="A60" s="685"/>
      <c r="B60" s="685"/>
      <c r="C60" s="1423"/>
      <c r="D60" s="1424"/>
      <c r="E60" s="1425"/>
      <c r="F60" s="1446"/>
      <c r="G60" s="1447"/>
      <c r="H60" s="1447"/>
      <c r="I60" s="1448"/>
      <c r="J60" s="685"/>
      <c r="L60" s="683">
        <f t="shared" si="1"/>
        <v>15</v>
      </c>
    </row>
    <row r="61" spans="1:12" ht="18" customHeight="1" outlineLevel="1">
      <c r="A61" s="685"/>
      <c r="B61" s="685"/>
      <c r="C61" s="1423"/>
      <c r="D61" s="1424"/>
      <c r="E61" s="1425"/>
      <c r="F61" s="1446"/>
      <c r="G61" s="1447"/>
      <c r="H61" s="1447"/>
      <c r="I61" s="1448"/>
      <c r="J61" s="685"/>
      <c r="L61" s="683">
        <f t="shared" si="1"/>
        <v>16</v>
      </c>
    </row>
    <row r="62" spans="1:12" ht="18" customHeight="1" outlineLevel="1">
      <c r="A62" s="685"/>
      <c r="B62" s="685"/>
      <c r="C62" s="1423"/>
      <c r="D62" s="1424"/>
      <c r="E62" s="1425"/>
      <c r="F62" s="1446"/>
      <c r="G62" s="1447"/>
      <c r="H62" s="1447"/>
      <c r="I62" s="1448"/>
      <c r="J62" s="685"/>
      <c r="L62" s="683">
        <f t="shared" si="1"/>
        <v>17</v>
      </c>
    </row>
    <row r="63" spans="1:12" ht="18" customHeight="1" outlineLevel="1">
      <c r="A63" s="685"/>
      <c r="B63" s="685"/>
      <c r="C63" s="1423"/>
      <c r="D63" s="1424"/>
      <c r="E63" s="1425"/>
      <c r="F63" s="1446"/>
      <c r="G63" s="1447"/>
      <c r="H63" s="1447"/>
      <c r="I63" s="1448"/>
      <c r="J63" s="685"/>
      <c r="L63" s="683">
        <f t="shared" si="1"/>
        <v>18</v>
      </c>
    </row>
    <row r="64" spans="1:12" ht="18" customHeight="1" outlineLevel="1">
      <c r="A64" s="685"/>
      <c r="B64" s="685"/>
      <c r="C64" s="1423"/>
      <c r="D64" s="1424"/>
      <c r="E64" s="1425"/>
      <c r="F64" s="1446"/>
      <c r="G64" s="1447"/>
      <c r="H64" s="1447"/>
      <c r="I64" s="1448"/>
      <c r="J64" s="685"/>
      <c r="L64" s="683">
        <f t="shared" si="1"/>
        <v>19</v>
      </c>
    </row>
    <row r="65" spans="1:12" ht="18" customHeight="1" outlineLevel="1">
      <c r="A65" s="685"/>
      <c r="B65" s="685"/>
      <c r="C65" s="1423"/>
      <c r="D65" s="1424"/>
      <c r="E65" s="1425"/>
      <c r="F65" s="1446"/>
      <c r="G65" s="1447"/>
      <c r="H65" s="1447"/>
      <c r="I65" s="1448"/>
      <c r="J65" s="685"/>
      <c r="L65" s="683">
        <f t="shared" si="1"/>
        <v>20</v>
      </c>
    </row>
    <row r="66" spans="1:12" ht="18" customHeight="1" outlineLevel="1" thickBot="1">
      <c r="A66" s="685"/>
      <c r="B66" s="685"/>
      <c r="C66" s="1426"/>
      <c r="D66" s="1427"/>
      <c r="E66" s="1428"/>
      <c r="F66" s="1455"/>
      <c r="G66" s="1456"/>
      <c r="H66" s="1456"/>
      <c r="I66" s="1457"/>
      <c r="J66" s="685"/>
      <c r="L66" s="683">
        <f>L65+1</f>
        <v>21</v>
      </c>
    </row>
    <row r="67" spans="1:12" ht="18" customHeight="1" thickTop="1" thickBot="1">
      <c r="A67" s="685"/>
      <c r="B67" s="685"/>
      <c r="C67" s="1429" t="s">
        <v>2030</v>
      </c>
      <c r="D67" s="1430"/>
      <c r="E67" s="1431"/>
      <c r="F67" s="1458">
        <f>SUM(F46:I66)</f>
        <v>0</v>
      </c>
      <c r="G67" s="1459"/>
      <c r="H67" s="1459"/>
      <c r="I67" s="1460"/>
      <c r="J67" s="685"/>
    </row>
    <row r="68" spans="1:12" ht="18" customHeight="1">
      <c r="A68" s="685"/>
      <c r="B68" s="685"/>
      <c r="C68" s="690"/>
      <c r="D68" s="690"/>
      <c r="E68" s="690"/>
      <c r="F68" s="692"/>
      <c r="G68" s="692"/>
      <c r="H68" s="692"/>
      <c r="I68" s="693"/>
      <c r="J68" s="685"/>
    </row>
    <row r="69" spans="1:12" ht="18" customHeight="1">
      <c r="A69" s="685"/>
      <c r="B69" s="685"/>
      <c r="C69" s="696"/>
      <c r="D69" s="697"/>
      <c r="E69" s="697"/>
      <c r="F69" s="698"/>
      <c r="G69" s="698"/>
      <c r="H69" s="698"/>
      <c r="I69" s="698"/>
      <c r="J69" s="685"/>
    </row>
    <row r="70" spans="1:12" ht="22.5" customHeight="1">
      <c r="A70" s="685"/>
      <c r="B70" s="685"/>
      <c r="C70" s="687" t="s">
        <v>2109</v>
      </c>
      <c r="D70" s="687"/>
      <c r="E70" s="687"/>
      <c r="F70" s="685"/>
      <c r="G70" s="685"/>
      <c r="H70" s="685"/>
      <c r="I70" s="685"/>
      <c r="J70" s="685"/>
    </row>
    <row r="71" spans="1:12" ht="22.5" customHeight="1">
      <c r="A71" s="685"/>
      <c r="B71" s="685"/>
      <c r="C71" s="687" t="s">
        <v>2141</v>
      </c>
      <c r="D71" s="687"/>
      <c r="E71" s="687"/>
      <c r="F71" s="685"/>
      <c r="G71" s="685"/>
      <c r="H71" s="685"/>
      <c r="I71" s="685"/>
      <c r="J71" s="685"/>
    </row>
    <row r="72" spans="1:12" ht="8.1" customHeight="1" thickBot="1">
      <c r="A72" s="685"/>
      <c r="B72" s="685"/>
      <c r="C72" s="694"/>
      <c r="D72" s="694"/>
      <c r="E72" s="694"/>
      <c r="F72" s="695"/>
      <c r="G72" s="695"/>
      <c r="H72" s="695"/>
      <c r="I72" s="695"/>
      <c r="J72" s="685"/>
    </row>
    <row r="73" spans="1:12" ht="30" customHeight="1" thickBot="1">
      <c r="A73" s="685"/>
      <c r="B73" s="685"/>
      <c r="C73" s="699"/>
      <c r="D73" s="700"/>
      <c r="E73" s="700"/>
      <c r="F73" s="1463" t="s">
        <v>2118</v>
      </c>
      <c r="G73" s="1464"/>
      <c r="H73" s="1464"/>
      <c r="I73" s="1465"/>
      <c r="J73" s="685"/>
    </row>
    <row r="74" spans="1:12" ht="18" customHeight="1" thickTop="1" thickBot="1">
      <c r="A74" s="685"/>
      <c r="B74" s="685"/>
      <c r="C74" s="1429" t="s">
        <v>2110</v>
      </c>
      <c r="D74" s="1430"/>
      <c r="E74" s="1431"/>
      <c r="F74" s="1458">
        <f>F12+F40-F67</f>
        <v>0</v>
      </c>
      <c r="G74" s="1459"/>
      <c r="H74" s="1459"/>
      <c r="I74" s="1460"/>
      <c r="J74" s="689"/>
      <c r="L74" s="684">
        <f>F74</f>
        <v>0</v>
      </c>
    </row>
    <row r="75" spans="1:12" ht="18" customHeight="1">
      <c r="A75" s="685"/>
      <c r="B75" s="685"/>
      <c r="C75" s="690"/>
      <c r="D75" s="690"/>
      <c r="E75" s="690"/>
      <c r="F75" s="692"/>
      <c r="G75" s="692"/>
      <c r="H75" s="692"/>
      <c r="I75" s="693"/>
      <c r="J75" s="685"/>
    </row>
    <row r="78" spans="1:12" hidden="1" outlineLevel="1">
      <c r="B78" s="683" t="s">
        <v>2138</v>
      </c>
    </row>
    <row r="79" spans="1:12" hidden="1" outlineLevel="1">
      <c r="C79" s="683" t="str">
        <f>IF(F12="","○",1)</f>
        <v>○</v>
      </c>
      <c r="F79" s="683">
        <f>SUM(C79)</f>
        <v>0</v>
      </c>
      <c r="G79" s="683" t="str">
        <f>IF(C79="○","○",IF(F79=1,"○","×"))</f>
        <v>○</v>
      </c>
    </row>
    <row r="80" spans="1:12" hidden="1" outlineLevel="1"/>
    <row r="81" spans="2:12" hidden="1" outlineLevel="1">
      <c r="B81" s="683" t="s">
        <v>2139</v>
      </c>
    </row>
    <row r="82" spans="2:12" hidden="1" outlineLevel="1">
      <c r="B82" s="683">
        <f>IF(C19="",0,1)</f>
        <v>0</v>
      </c>
      <c r="C82" s="683" t="str">
        <f>IF(F19="","○",1)</f>
        <v>○</v>
      </c>
      <c r="F82" s="683">
        <f t="shared" ref="F82:F102" si="2">SUM(B82:C82)</f>
        <v>0</v>
      </c>
      <c r="G82" s="683" t="str">
        <f t="shared" ref="G82:G102" si="3">IF(C82="○","○",IF(F82=2,"○","×"))</f>
        <v>○</v>
      </c>
      <c r="L82" s="683">
        <v>1</v>
      </c>
    </row>
    <row r="83" spans="2:12" hidden="1" outlineLevel="1">
      <c r="B83" s="683">
        <f t="shared" ref="B83:B102" si="4">IF(C20="",0,1)</f>
        <v>0</v>
      </c>
      <c r="C83" s="683" t="str">
        <f t="shared" ref="C83:C102" si="5">IF(F20="","○",1)</f>
        <v>○</v>
      </c>
      <c r="F83" s="683">
        <f t="shared" si="2"/>
        <v>0</v>
      </c>
      <c r="G83" s="683" t="str">
        <f t="shared" si="3"/>
        <v>○</v>
      </c>
      <c r="L83" s="683">
        <f>L82+1</f>
        <v>2</v>
      </c>
    </row>
    <row r="84" spans="2:12" hidden="1" outlineLevel="1">
      <c r="B84" s="683">
        <f t="shared" si="4"/>
        <v>0</v>
      </c>
      <c r="C84" s="683" t="str">
        <f t="shared" si="5"/>
        <v>○</v>
      </c>
      <c r="F84" s="683">
        <f t="shared" si="2"/>
        <v>0</v>
      </c>
      <c r="G84" s="683" t="str">
        <f t="shared" si="3"/>
        <v>○</v>
      </c>
      <c r="L84" s="683">
        <f t="shared" ref="L84:L102" si="6">L83+1</f>
        <v>3</v>
      </c>
    </row>
    <row r="85" spans="2:12" hidden="1" outlineLevel="1">
      <c r="B85" s="683">
        <f t="shared" si="4"/>
        <v>0</v>
      </c>
      <c r="C85" s="683" t="str">
        <f t="shared" si="5"/>
        <v>○</v>
      </c>
      <c r="F85" s="683">
        <f t="shared" si="2"/>
        <v>0</v>
      </c>
      <c r="G85" s="683" t="str">
        <f t="shared" si="3"/>
        <v>○</v>
      </c>
      <c r="L85" s="683">
        <f t="shared" si="6"/>
        <v>4</v>
      </c>
    </row>
    <row r="86" spans="2:12" hidden="1" outlineLevel="1">
      <c r="B86" s="683">
        <f t="shared" si="4"/>
        <v>0</v>
      </c>
      <c r="C86" s="683" t="str">
        <f t="shared" si="5"/>
        <v>○</v>
      </c>
      <c r="F86" s="683">
        <f t="shared" si="2"/>
        <v>0</v>
      </c>
      <c r="G86" s="683" t="str">
        <f t="shared" si="3"/>
        <v>○</v>
      </c>
      <c r="L86" s="683">
        <f t="shared" si="6"/>
        <v>5</v>
      </c>
    </row>
    <row r="87" spans="2:12" hidden="1" outlineLevel="1">
      <c r="B87" s="683">
        <f t="shared" si="4"/>
        <v>0</v>
      </c>
      <c r="C87" s="683" t="str">
        <f t="shared" si="5"/>
        <v>○</v>
      </c>
      <c r="F87" s="683">
        <f t="shared" si="2"/>
        <v>0</v>
      </c>
      <c r="G87" s="683" t="str">
        <f t="shared" si="3"/>
        <v>○</v>
      </c>
      <c r="L87" s="683">
        <f t="shared" si="6"/>
        <v>6</v>
      </c>
    </row>
    <row r="88" spans="2:12" hidden="1" outlineLevel="1">
      <c r="B88" s="683">
        <f t="shared" si="4"/>
        <v>0</v>
      </c>
      <c r="C88" s="683" t="str">
        <f t="shared" si="5"/>
        <v>○</v>
      </c>
      <c r="F88" s="683">
        <f t="shared" si="2"/>
        <v>0</v>
      </c>
      <c r="G88" s="683" t="str">
        <f t="shared" si="3"/>
        <v>○</v>
      </c>
      <c r="L88" s="683">
        <f t="shared" si="6"/>
        <v>7</v>
      </c>
    </row>
    <row r="89" spans="2:12" hidden="1" outlineLevel="1">
      <c r="B89" s="683">
        <f t="shared" si="4"/>
        <v>0</v>
      </c>
      <c r="C89" s="683" t="str">
        <f t="shared" si="5"/>
        <v>○</v>
      </c>
      <c r="F89" s="683">
        <f t="shared" si="2"/>
        <v>0</v>
      </c>
      <c r="G89" s="683" t="str">
        <f t="shared" si="3"/>
        <v>○</v>
      </c>
      <c r="L89" s="683">
        <f t="shared" si="6"/>
        <v>8</v>
      </c>
    </row>
    <row r="90" spans="2:12" hidden="1" outlineLevel="1">
      <c r="B90" s="683">
        <f t="shared" si="4"/>
        <v>0</v>
      </c>
      <c r="C90" s="683" t="str">
        <f t="shared" si="5"/>
        <v>○</v>
      </c>
      <c r="F90" s="683">
        <f t="shared" si="2"/>
        <v>0</v>
      </c>
      <c r="G90" s="683" t="str">
        <f t="shared" si="3"/>
        <v>○</v>
      </c>
      <c r="L90" s="683">
        <f t="shared" si="6"/>
        <v>9</v>
      </c>
    </row>
    <row r="91" spans="2:12" hidden="1" outlineLevel="1">
      <c r="B91" s="683">
        <f t="shared" si="4"/>
        <v>0</v>
      </c>
      <c r="C91" s="683" t="str">
        <f t="shared" si="5"/>
        <v>○</v>
      </c>
      <c r="F91" s="683">
        <f t="shared" si="2"/>
        <v>0</v>
      </c>
      <c r="G91" s="683" t="str">
        <f t="shared" si="3"/>
        <v>○</v>
      </c>
      <c r="L91" s="683">
        <f t="shared" si="6"/>
        <v>10</v>
      </c>
    </row>
    <row r="92" spans="2:12" hidden="1" outlineLevel="1">
      <c r="B92" s="683">
        <f t="shared" si="4"/>
        <v>0</v>
      </c>
      <c r="C92" s="683" t="str">
        <f t="shared" si="5"/>
        <v>○</v>
      </c>
      <c r="F92" s="683">
        <f t="shared" si="2"/>
        <v>0</v>
      </c>
      <c r="G92" s="683" t="str">
        <f t="shared" si="3"/>
        <v>○</v>
      </c>
      <c r="L92" s="683">
        <f t="shared" si="6"/>
        <v>11</v>
      </c>
    </row>
    <row r="93" spans="2:12" hidden="1" outlineLevel="1">
      <c r="B93" s="683">
        <f t="shared" si="4"/>
        <v>0</v>
      </c>
      <c r="C93" s="683" t="str">
        <f t="shared" si="5"/>
        <v>○</v>
      </c>
      <c r="F93" s="683">
        <f t="shared" si="2"/>
        <v>0</v>
      </c>
      <c r="G93" s="683" t="str">
        <f t="shared" si="3"/>
        <v>○</v>
      </c>
      <c r="L93" s="683">
        <f t="shared" si="6"/>
        <v>12</v>
      </c>
    </row>
    <row r="94" spans="2:12" hidden="1" outlineLevel="1">
      <c r="B94" s="683">
        <f t="shared" si="4"/>
        <v>0</v>
      </c>
      <c r="C94" s="683" t="str">
        <f t="shared" si="5"/>
        <v>○</v>
      </c>
      <c r="F94" s="683">
        <f t="shared" si="2"/>
        <v>0</v>
      </c>
      <c r="G94" s="683" t="str">
        <f t="shared" si="3"/>
        <v>○</v>
      </c>
      <c r="L94" s="683">
        <f t="shared" si="6"/>
        <v>13</v>
      </c>
    </row>
    <row r="95" spans="2:12" hidden="1" outlineLevel="1">
      <c r="B95" s="683">
        <f t="shared" si="4"/>
        <v>0</v>
      </c>
      <c r="C95" s="683" t="str">
        <f t="shared" si="5"/>
        <v>○</v>
      </c>
      <c r="F95" s="683">
        <f t="shared" si="2"/>
        <v>0</v>
      </c>
      <c r="G95" s="683" t="str">
        <f t="shared" si="3"/>
        <v>○</v>
      </c>
      <c r="L95" s="683">
        <f t="shared" si="6"/>
        <v>14</v>
      </c>
    </row>
    <row r="96" spans="2:12" hidden="1" outlineLevel="1">
      <c r="B96" s="683">
        <f t="shared" si="4"/>
        <v>0</v>
      </c>
      <c r="C96" s="683" t="str">
        <f t="shared" si="5"/>
        <v>○</v>
      </c>
      <c r="F96" s="683">
        <f t="shared" si="2"/>
        <v>0</v>
      </c>
      <c r="G96" s="683" t="str">
        <f t="shared" si="3"/>
        <v>○</v>
      </c>
      <c r="L96" s="683">
        <f t="shared" si="6"/>
        <v>15</v>
      </c>
    </row>
    <row r="97" spans="2:12" hidden="1" outlineLevel="1">
      <c r="B97" s="683">
        <f t="shared" si="4"/>
        <v>0</v>
      </c>
      <c r="C97" s="683" t="str">
        <f t="shared" si="5"/>
        <v>○</v>
      </c>
      <c r="F97" s="683">
        <f t="shared" si="2"/>
        <v>0</v>
      </c>
      <c r="G97" s="683" t="str">
        <f t="shared" si="3"/>
        <v>○</v>
      </c>
      <c r="L97" s="683">
        <f t="shared" si="6"/>
        <v>16</v>
      </c>
    </row>
    <row r="98" spans="2:12" hidden="1" outlineLevel="1">
      <c r="B98" s="683">
        <f t="shared" si="4"/>
        <v>0</v>
      </c>
      <c r="C98" s="683" t="str">
        <f t="shared" si="5"/>
        <v>○</v>
      </c>
      <c r="F98" s="683">
        <f t="shared" si="2"/>
        <v>0</v>
      </c>
      <c r="G98" s="683" t="str">
        <f t="shared" si="3"/>
        <v>○</v>
      </c>
      <c r="L98" s="683">
        <f t="shared" si="6"/>
        <v>17</v>
      </c>
    </row>
    <row r="99" spans="2:12" hidden="1" outlineLevel="1">
      <c r="B99" s="683">
        <f t="shared" si="4"/>
        <v>0</v>
      </c>
      <c r="C99" s="683" t="str">
        <f t="shared" si="5"/>
        <v>○</v>
      </c>
      <c r="F99" s="683">
        <f t="shared" si="2"/>
        <v>0</v>
      </c>
      <c r="G99" s="683" t="str">
        <f t="shared" si="3"/>
        <v>○</v>
      </c>
      <c r="L99" s="683">
        <f t="shared" si="6"/>
        <v>18</v>
      </c>
    </row>
    <row r="100" spans="2:12" hidden="1" outlineLevel="1">
      <c r="B100" s="683">
        <f t="shared" si="4"/>
        <v>0</v>
      </c>
      <c r="C100" s="683" t="str">
        <f t="shared" si="5"/>
        <v>○</v>
      </c>
      <c r="F100" s="683">
        <f t="shared" si="2"/>
        <v>0</v>
      </c>
      <c r="G100" s="683" t="str">
        <f t="shared" si="3"/>
        <v>○</v>
      </c>
      <c r="L100" s="683">
        <f t="shared" si="6"/>
        <v>19</v>
      </c>
    </row>
    <row r="101" spans="2:12" hidden="1" outlineLevel="1">
      <c r="B101" s="683">
        <f t="shared" si="4"/>
        <v>0</v>
      </c>
      <c r="C101" s="683" t="str">
        <f t="shared" si="5"/>
        <v>○</v>
      </c>
      <c r="F101" s="683">
        <f t="shared" si="2"/>
        <v>0</v>
      </c>
      <c r="G101" s="683" t="str">
        <f t="shared" si="3"/>
        <v>○</v>
      </c>
      <c r="L101" s="683">
        <f t="shared" si="6"/>
        <v>20</v>
      </c>
    </row>
    <row r="102" spans="2:12" hidden="1" outlineLevel="1">
      <c r="B102" s="683">
        <f t="shared" si="4"/>
        <v>0</v>
      </c>
      <c r="C102" s="683" t="str">
        <f t="shared" si="5"/>
        <v>○</v>
      </c>
      <c r="F102" s="683">
        <f t="shared" si="2"/>
        <v>0</v>
      </c>
      <c r="G102" s="683" t="str">
        <f t="shared" si="3"/>
        <v>○</v>
      </c>
      <c r="L102" s="683">
        <f t="shared" si="6"/>
        <v>21</v>
      </c>
    </row>
    <row r="103" spans="2:12" hidden="1" outlineLevel="1">
      <c r="G103" s="683">
        <f>COUNTIF(G82:G102,"○")</f>
        <v>21</v>
      </c>
    </row>
    <row r="104" spans="2:12" hidden="1" outlineLevel="1">
      <c r="B104" s="683" t="s">
        <v>2140</v>
      </c>
    </row>
    <row r="105" spans="2:12" hidden="1" outlineLevel="1">
      <c r="B105" s="683">
        <f>IF(C46="",0,1)</f>
        <v>0</v>
      </c>
      <c r="C105" s="683" t="str">
        <f>IF(F46="","○",1)</f>
        <v>○</v>
      </c>
      <c r="F105" s="683">
        <f t="shared" ref="F105:F125" si="7">SUM(B105:C105)</f>
        <v>0</v>
      </c>
      <c r="G105" s="683" t="str">
        <f t="shared" ref="G105:G125" si="8">IF(C105="○","○",IF(F105=2,"○","×"))</f>
        <v>○</v>
      </c>
      <c r="L105" s="683">
        <v>1</v>
      </c>
    </row>
    <row r="106" spans="2:12" hidden="1" outlineLevel="1">
      <c r="B106" s="683">
        <f t="shared" ref="B106:B125" si="9">IF(C47="",0,1)</f>
        <v>0</v>
      </c>
      <c r="C106" s="683" t="str">
        <f t="shared" ref="C106:C125" si="10">IF(F47="","○",1)</f>
        <v>○</v>
      </c>
      <c r="F106" s="683">
        <f t="shared" si="7"/>
        <v>0</v>
      </c>
      <c r="G106" s="683" t="str">
        <f t="shared" si="8"/>
        <v>○</v>
      </c>
      <c r="L106" s="683">
        <f>L105+1</f>
        <v>2</v>
      </c>
    </row>
    <row r="107" spans="2:12" hidden="1" outlineLevel="1">
      <c r="B107" s="683">
        <f t="shared" si="9"/>
        <v>0</v>
      </c>
      <c r="C107" s="683" t="str">
        <f t="shared" si="10"/>
        <v>○</v>
      </c>
      <c r="F107" s="683">
        <f t="shared" si="7"/>
        <v>0</v>
      </c>
      <c r="G107" s="683" t="str">
        <f t="shared" si="8"/>
        <v>○</v>
      </c>
      <c r="L107" s="683">
        <f t="shared" ref="L107:L125" si="11">L106+1</f>
        <v>3</v>
      </c>
    </row>
    <row r="108" spans="2:12" hidden="1" outlineLevel="1">
      <c r="B108" s="683">
        <f t="shared" si="9"/>
        <v>0</v>
      </c>
      <c r="C108" s="683" t="str">
        <f t="shared" si="10"/>
        <v>○</v>
      </c>
      <c r="F108" s="683">
        <f t="shared" si="7"/>
        <v>0</v>
      </c>
      <c r="G108" s="683" t="str">
        <f t="shared" si="8"/>
        <v>○</v>
      </c>
      <c r="L108" s="683">
        <f t="shared" si="11"/>
        <v>4</v>
      </c>
    </row>
    <row r="109" spans="2:12" hidden="1" outlineLevel="1">
      <c r="B109" s="683">
        <f t="shared" si="9"/>
        <v>0</v>
      </c>
      <c r="C109" s="683" t="str">
        <f t="shared" si="10"/>
        <v>○</v>
      </c>
      <c r="F109" s="683">
        <f t="shared" si="7"/>
        <v>0</v>
      </c>
      <c r="G109" s="683" t="str">
        <f t="shared" si="8"/>
        <v>○</v>
      </c>
      <c r="L109" s="683">
        <f t="shared" si="11"/>
        <v>5</v>
      </c>
    </row>
    <row r="110" spans="2:12" hidden="1" outlineLevel="1">
      <c r="B110" s="683">
        <f t="shared" si="9"/>
        <v>0</v>
      </c>
      <c r="C110" s="683" t="str">
        <f t="shared" si="10"/>
        <v>○</v>
      </c>
      <c r="F110" s="683">
        <f t="shared" si="7"/>
        <v>0</v>
      </c>
      <c r="G110" s="683" t="str">
        <f t="shared" si="8"/>
        <v>○</v>
      </c>
      <c r="L110" s="683">
        <f t="shared" si="11"/>
        <v>6</v>
      </c>
    </row>
    <row r="111" spans="2:12" hidden="1" outlineLevel="1">
      <c r="B111" s="683">
        <f t="shared" si="9"/>
        <v>0</v>
      </c>
      <c r="C111" s="683" t="str">
        <f t="shared" si="10"/>
        <v>○</v>
      </c>
      <c r="F111" s="683">
        <f t="shared" si="7"/>
        <v>0</v>
      </c>
      <c r="G111" s="683" t="str">
        <f t="shared" si="8"/>
        <v>○</v>
      </c>
      <c r="L111" s="683">
        <f t="shared" si="11"/>
        <v>7</v>
      </c>
    </row>
    <row r="112" spans="2:12" hidden="1" outlineLevel="1">
      <c r="B112" s="683">
        <f t="shared" si="9"/>
        <v>0</v>
      </c>
      <c r="C112" s="683" t="str">
        <f t="shared" si="10"/>
        <v>○</v>
      </c>
      <c r="F112" s="683">
        <f t="shared" si="7"/>
        <v>0</v>
      </c>
      <c r="G112" s="683" t="str">
        <f t="shared" si="8"/>
        <v>○</v>
      </c>
      <c r="L112" s="683">
        <f t="shared" si="11"/>
        <v>8</v>
      </c>
    </row>
    <row r="113" spans="2:12" hidden="1" outlineLevel="1">
      <c r="B113" s="683">
        <f t="shared" si="9"/>
        <v>0</v>
      </c>
      <c r="C113" s="683" t="str">
        <f t="shared" si="10"/>
        <v>○</v>
      </c>
      <c r="F113" s="683">
        <f t="shared" si="7"/>
        <v>0</v>
      </c>
      <c r="G113" s="683" t="str">
        <f t="shared" si="8"/>
        <v>○</v>
      </c>
      <c r="L113" s="683">
        <f t="shared" si="11"/>
        <v>9</v>
      </c>
    </row>
    <row r="114" spans="2:12" hidden="1" outlineLevel="1">
      <c r="B114" s="683">
        <f t="shared" si="9"/>
        <v>0</v>
      </c>
      <c r="C114" s="683" t="str">
        <f t="shared" si="10"/>
        <v>○</v>
      </c>
      <c r="F114" s="683">
        <f t="shared" si="7"/>
        <v>0</v>
      </c>
      <c r="G114" s="683" t="str">
        <f t="shared" si="8"/>
        <v>○</v>
      </c>
      <c r="L114" s="683">
        <f t="shared" si="11"/>
        <v>10</v>
      </c>
    </row>
    <row r="115" spans="2:12" hidden="1" outlineLevel="1">
      <c r="B115" s="683">
        <f t="shared" si="9"/>
        <v>0</v>
      </c>
      <c r="C115" s="683" t="str">
        <f t="shared" si="10"/>
        <v>○</v>
      </c>
      <c r="F115" s="683">
        <f t="shared" si="7"/>
        <v>0</v>
      </c>
      <c r="G115" s="683" t="str">
        <f t="shared" si="8"/>
        <v>○</v>
      </c>
      <c r="L115" s="683">
        <f t="shared" si="11"/>
        <v>11</v>
      </c>
    </row>
    <row r="116" spans="2:12" hidden="1" outlineLevel="1">
      <c r="B116" s="683">
        <f t="shared" si="9"/>
        <v>0</v>
      </c>
      <c r="C116" s="683" t="str">
        <f t="shared" si="10"/>
        <v>○</v>
      </c>
      <c r="F116" s="683">
        <f t="shared" si="7"/>
        <v>0</v>
      </c>
      <c r="G116" s="683" t="str">
        <f t="shared" si="8"/>
        <v>○</v>
      </c>
      <c r="L116" s="683">
        <f t="shared" si="11"/>
        <v>12</v>
      </c>
    </row>
    <row r="117" spans="2:12" hidden="1" outlineLevel="1">
      <c r="B117" s="683">
        <f t="shared" si="9"/>
        <v>0</v>
      </c>
      <c r="C117" s="683" t="str">
        <f t="shared" si="10"/>
        <v>○</v>
      </c>
      <c r="F117" s="683">
        <f t="shared" si="7"/>
        <v>0</v>
      </c>
      <c r="G117" s="683" t="str">
        <f t="shared" si="8"/>
        <v>○</v>
      </c>
      <c r="L117" s="683">
        <f t="shared" si="11"/>
        <v>13</v>
      </c>
    </row>
    <row r="118" spans="2:12" hidden="1" outlineLevel="1">
      <c r="B118" s="683">
        <f t="shared" si="9"/>
        <v>0</v>
      </c>
      <c r="C118" s="683" t="str">
        <f t="shared" si="10"/>
        <v>○</v>
      </c>
      <c r="F118" s="683">
        <f t="shared" si="7"/>
        <v>0</v>
      </c>
      <c r="G118" s="683" t="str">
        <f t="shared" si="8"/>
        <v>○</v>
      </c>
      <c r="L118" s="683">
        <f t="shared" si="11"/>
        <v>14</v>
      </c>
    </row>
    <row r="119" spans="2:12" hidden="1" outlineLevel="1">
      <c r="B119" s="683">
        <f t="shared" si="9"/>
        <v>0</v>
      </c>
      <c r="C119" s="683" t="str">
        <f t="shared" si="10"/>
        <v>○</v>
      </c>
      <c r="F119" s="683">
        <f t="shared" si="7"/>
        <v>0</v>
      </c>
      <c r="G119" s="683" t="str">
        <f t="shared" si="8"/>
        <v>○</v>
      </c>
      <c r="L119" s="683">
        <f t="shared" si="11"/>
        <v>15</v>
      </c>
    </row>
    <row r="120" spans="2:12" hidden="1" outlineLevel="1">
      <c r="B120" s="683">
        <f t="shared" si="9"/>
        <v>0</v>
      </c>
      <c r="C120" s="683" t="str">
        <f t="shared" si="10"/>
        <v>○</v>
      </c>
      <c r="F120" s="683">
        <f t="shared" si="7"/>
        <v>0</v>
      </c>
      <c r="G120" s="683" t="str">
        <f t="shared" si="8"/>
        <v>○</v>
      </c>
      <c r="L120" s="683">
        <f t="shared" si="11"/>
        <v>16</v>
      </c>
    </row>
    <row r="121" spans="2:12" hidden="1" outlineLevel="1">
      <c r="B121" s="683">
        <f t="shared" si="9"/>
        <v>0</v>
      </c>
      <c r="C121" s="683" t="str">
        <f t="shared" si="10"/>
        <v>○</v>
      </c>
      <c r="F121" s="683">
        <f t="shared" si="7"/>
        <v>0</v>
      </c>
      <c r="G121" s="683" t="str">
        <f t="shared" si="8"/>
        <v>○</v>
      </c>
      <c r="L121" s="683">
        <f t="shared" si="11"/>
        <v>17</v>
      </c>
    </row>
    <row r="122" spans="2:12" hidden="1" outlineLevel="1">
      <c r="B122" s="683">
        <f t="shared" si="9"/>
        <v>0</v>
      </c>
      <c r="C122" s="683" t="str">
        <f t="shared" si="10"/>
        <v>○</v>
      </c>
      <c r="F122" s="683">
        <f t="shared" si="7"/>
        <v>0</v>
      </c>
      <c r="G122" s="683" t="str">
        <f t="shared" si="8"/>
        <v>○</v>
      </c>
      <c r="L122" s="683">
        <f t="shared" si="11"/>
        <v>18</v>
      </c>
    </row>
    <row r="123" spans="2:12" hidden="1" outlineLevel="1">
      <c r="B123" s="683">
        <f t="shared" si="9"/>
        <v>0</v>
      </c>
      <c r="C123" s="683" t="str">
        <f t="shared" si="10"/>
        <v>○</v>
      </c>
      <c r="F123" s="683">
        <f t="shared" si="7"/>
        <v>0</v>
      </c>
      <c r="G123" s="683" t="str">
        <f t="shared" si="8"/>
        <v>○</v>
      </c>
      <c r="L123" s="683">
        <f t="shared" si="11"/>
        <v>19</v>
      </c>
    </row>
    <row r="124" spans="2:12" hidden="1" outlineLevel="1">
      <c r="B124" s="683">
        <f t="shared" si="9"/>
        <v>0</v>
      </c>
      <c r="C124" s="683" t="str">
        <f t="shared" si="10"/>
        <v>○</v>
      </c>
      <c r="F124" s="683">
        <f t="shared" si="7"/>
        <v>0</v>
      </c>
      <c r="G124" s="683" t="str">
        <f t="shared" si="8"/>
        <v>○</v>
      </c>
      <c r="L124" s="683">
        <f t="shared" si="11"/>
        <v>20</v>
      </c>
    </row>
    <row r="125" spans="2:12" hidden="1" outlineLevel="1">
      <c r="B125" s="683">
        <f t="shared" si="9"/>
        <v>0</v>
      </c>
      <c r="C125" s="683" t="str">
        <f t="shared" si="10"/>
        <v>○</v>
      </c>
      <c r="F125" s="683">
        <f t="shared" si="7"/>
        <v>0</v>
      </c>
      <c r="G125" s="683" t="str">
        <f t="shared" si="8"/>
        <v>○</v>
      </c>
      <c r="L125" s="683">
        <f t="shared" si="11"/>
        <v>21</v>
      </c>
    </row>
    <row r="126" spans="2:12" hidden="1" outlineLevel="1">
      <c r="G126" s="683">
        <f>COUNTIF(G105:G125,"○")</f>
        <v>21</v>
      </c>
    </row>
    <row r="127" spans="2:12" hidden="1" outlineLevel="1"/>
    <row r="128" spans="2:12" hidden="1" outlineLevel="1"/>
    <row r="129" spans="6:7" hidden="1" outlineLevel="1"/>
    <row r="130" spans="6:7" hidden="1" outlineLevel="1"/>
    <row r="131" spans="6:7" hidden="1" outlineLevel="1">
      <c r="F131" s="683" t="s">
        <v>2138</v>
      </c>
      <c r="G131" s="683" t="str">
        <f>G79</f>
        <v>○</v>
      </c>
    </row>
    <row r="132" spans="6:7" hidden="1" outlineLevel="1">
      <c r="F132" s="683" t="s">
        <v>2139</v>
      </c>
      <c r="G132" s="683" t="str">
        <f>IF(G103=L102,"○","×")</f>
        <v>○</v>
      </c>
    </row>
    <row r="133" spans="6:7" hidden="1" outlineLevel="1">
      <c r="F133" s="683" t="s">
        <v>2140</v>
      </c>
      <c r="G133" s="683" t="str">
        <f>IF(G126=L125,"○","×")</f>
        <v>○</v>
      </c>
    </row>
    <row r="134" spans="6:7" hidden="1" outlineLevel="1"/>
    <row r="135" spans="6:7" hidden="1" outlineLevel="1"/>
    <row r="136" spans="6:7" hidden="1" outlineLevel="1">
      <c r="G136" s="683">
        <f>COUNTIF($G$131:$G$133,"○")</f>
        <v>3</v>
      </c>
    </row>
    <row r="137" spans="6:7" collapsed="1"/>
  </sheetData>
  <sheetProtection algorithmName="SHA-512" hashValue="m3qHOkRO5gNmXP7xRQvgtDyhZVfMU+QmW5ygJdscC5ilj4AJW4OfEQYpnGs/2JcouFXWpK9RL+ANdR/EK48e7A==" saltValue="uD4pFWgSlXcKMqjj9TAjig==" spinCount="100000" sheet="1" formatCells="0"/>
  <mergeCells count="105">
    <mergeCell ref="C10:I10"/>
    <mergeCell ref="F73:I73"/>
    <mergeCell ref="C74:E74"/>
    <mergeCell ref="F74:I74"/>
    <mergeCell ref="F64:I64"/>
    <mergeCell ref="F65:I65"/>
    <mergeCell ref="C66:E66"/>
    <mergeCell ref="F66:I66"/>
    <mergeCell ref="C67:E67"/>
    <mergeCell ref="F67:I67"/>
    <mergeCell ref="F63:I63"/>
    <mergeCell ref="F54:I54"/>
    <mergeCell ref="F55:I55"/>
    <mergeCell ref="F56:I56"/>
    <mergeCell ref="F57:I57"/>
    <mergeCell ref="F58:I58"/>
    <mergeCell ref="F59:I59"/>
    <mergeCell ref="C60:E60"/>
    <mergeCell ref="F60:I60"/>
    <mergeCell ref="C61:E61"/>
    <mergeCell ref="F61:I61"/>
    <mergeCell ref="F62:I62"/>
    <mergeCell ref="F37:I37"/>
    <mergeCell ref="F38:I38"/>
    <mergeCell ref="F39:I39"/>
    <mergeCell ref="C40:E40"/>
    <mergeCell ref="F40:I40"/>
    <mergeCell ref="C38:E38"/>
    <mergeCell ref="C37:E37"/>
    <mergeCell ref="F53:I53"/>
    <mergeCell ref="C42:I42"/>
    <mergeCell ref="C45:E45"/>
    <mergeCell ref="F45:I45"/>
    <mergeCell ref="C46:E46"/>
    <mergeCell ref="F46:I46"/>
    <mergeCell ref="C47:E47"/>
    <mergeCell ref="F47:I47"/>
    <mergeCell ref="F48:I48"/>
    <mergeCell ref="F49:I49"/>
    <mergeCell ref="F50:I50"/>
    <mergeCell ref="F51:I51"/>
    <mergeCell ref="F52:I52"/>
    <mergeCell ref="C49:E49"/>
    <mergeCell ref="C48:E48"/>
    <mergeCell ref="F36:I36"/>
    <mergeCell ref="F27:I27"/>
    <mergeCell ref="F28:I28"/>
    <mergeCell ref="F29:I29"/>
    <mergeCell ref="F30:I30"/>
    <mergeCell ref="F31:I31"/>
    <mergeCell ref="F32:I32"/>
    <mergeCell ref="C33:E33"/>
    <mergeCell ref="F33:I33"/>
    <mergeCell ref="C34:E34"/>
    <mergeCell ref="F34:I34"/>
    <mergeCell ref="F35:I35"/>
    <mergeCell ref="C27:E27"/>
    <mergeCell ref="C12:E12"/>
    <mergeCell ref="F12:I12"/>
    <mergeCell ref="A3:J4"/>
    <mergeCell ref="C6:I6"/>
    <mergeCell ref="C9:I9"/>
    <mergeCell ref="C11:E11"/>
    <mergeCell ref="F11:I11"/>
    <mergeCell ref="F26:I26"/>
    <mergeCell ref="C16:I16"/>
    <mergeCell ref="C18:E18"/>
    <mergeCell ref="F18:I18"/>
    <mergeCell ref="C19:E19"/>
    <mergeCell ref="F19:I19"/>
    <mergeCell ref="C20:E20"/>
    <mergeCell ref="F20:I20"/>
    <mergeCell ref="F21:I21"/>
    <mergeCell ref="F22:I22"/>
    <mergeCell ref="F23:I23"/>
    <mergeCell ref="F24:I24"/>
    <mergeCell ref="F25:I25"/>
    <mergeCell ref="C21:E21"/>
    <mergeCell ref="C25:E25"/>
    <mergeCell ref="C24:E24"/>
    <mergeCell ref="C23:E23"/>
    <mergeCell ref="C22:E22"/>
    <mergeCell ref="C65:E65"/>
    <mergeCell ref="C64:E64"/>
    <mergeCell ref="C63:E63"/>
    <mergeCell ref="C62:E62"/>
    <mergeCell ref="C59:E59"/>
    <mergeCell ref="C58:E58"/>
    <mergeCell ref="C57:E57"/>
    <mergeCell ref="C56:E56"/>
    <mergeCell ref="C55:E55"/>
    <mergeCell ref="C54:E54"/>
    <mergeCell ref="C53:E53"/>
    <mergeCell ref="C52:E52"/>
    <mergeCell ref="C51:E51"/>
    <mergeCell ref="C50:E50"/>
    <mergeCell ref="C36:E36"/>
    <mergeCell ref="C35:E35"/>
    <mergeCell ref="C26:E26"/>
    <mergeCell ref="C32:E32"/>
    <mergeCell ref="C31:E31"/>
    <mergeCell ref="C30:E30"/>
    <mergeCell ref="C29:E29"/>
    <mergeCell ref="C28:E28"/>
    <mergeCell ref="C39:E39"/>
  </mergeCells>
  <phoneticPr fontId="15"/>
  <conditionalFormatting sqref="C19:E20 C21:C32 C33:E34 C35:C38 C39:E39">
    <cfRule type="expression" dxfId="10" priority="2">
      <formula>AND(NOT(F19=""),C19="")</formula>
    </cfRule>
  </conditionalFormatting>
  <conditionalFormatting sqref="C46:E66">
    <cfRule type="expression" dxfId="9" priority="1">
      <formula>AND(NOT(F46=""),C46="")</formula>
    </cfRule>
  </conditionalFormatting>
  <conditionalFormatting sqref="F12:I12 F19:I39 F46:I66">
    <cfRule type="containsBlanks" dxfId="8" priority="3">
      <formula>LEN(TRIM(F12))=0</formula>
    </cfRule>
  </conditionalFormatting>
  <dataValidations count="1">
    <dataValidation allowBlank="1" showDropDown="1" showInputMessage="1" showErrorMessage="1" sqref="C46:C60 C19:C33" xr:uid="{00000000-0002-0000-1600-000000000000}"/>
  </dataValidations>
  <pageMargins left="0.78740157480314965" right="0.78740157480314965" top="0.39370078740157483" bottom="0.39370078740157483" header="0.51181102362204722" footer="0.51181102362204722"/>
  <pageSetup paperSize="9" scale="59" orientation="portrait" cellComments="asDisplayed" verticalDpi="72"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F0"/>
    <pageSetUpPr fitToPage="1"/>
  </sheetPr>
  <dimension ref="A1:D31"/>
  <sheetViews>
    <sheetView workbookViewId="0"/>
  </sheetViews>
  <sheetFormatPr defaultColWidth="9" defaultRowHeight="13.5"/>
  <cols>
    <col min="1" max="1" width="49.75" bestFit="1" customWidth="1"/>
    <col min="2" max="2" width="12.375" bestFit="1" customWidth="1"/>
    <col min="3" max="3" width="23" customWidth="1"/>
    <col min="4" max="4" width="15.25" customWidth="1"/>
  </cols>
  <sheetData>
    <row r="1" spans="1:4" s="17" customFormat="1">
      <c r="A1" s="17" t="s">
        <v>1542</v>
      </c>
    </row>
    <row r="2" spans="1:4" s="17" customFormat="1" ht="16.5">
      <c r="A2" s="17" t="s">
        <v>1832</v>
      </c>
    </row>
    <row r="3" spans="1:4">
      <c r="A3" s="17" t="s">
        <v>1508</v>
      </c>
      <c r="B3" s="17"/>
      <c r="C3" s="434"/>
      <c r="D3" s="17"/>
    </row>
    <row r="4" spans="1:4">
      <c r="A4" s="579" t="s">
        <v>183</v>
      </c>
      <c r="B4" s="580" t="s">
        <v>97</v>
      </c>
      <c r="C4" s="922">
        <f>シート⑭A!B145</f>
        <v>0</v>
      </c>
      <c r="D4" s="17"/>
    </row>
    <row r="5" spans="1:4">
      <c r="A5" s="579" t="s">
        <v>985</v>
      </c>
      <c r="B5" s="580" t="s">
        <v>97</v>
      </c>
      <c r="C5" s="922">
        <v>94239625</v>
      </c>
      <c r="D5" s="17"/>
    </row>
    <row r="6" spans="1:4">
      <c r="A6" s="579" t="s">
        <v>184</v>
      </c>
      <c r="B6" s="580" t="s">
        <v>97</v>
      </c>
      <c r="C6" s="922">
        <v>807633233</v>
      </c>
      <c r="D6" s="17"/>
    </row>
    <row r="7" spans="1:4">
      <c r="A7" s="579" t="s">
        <v>182</v>
      </c>
      <c r="B7" s="580" t="s">
        <v>97</v>
      </c>
      <c r="C7" s="922">
        <f>シート①!D10</f>
        <v>0</v>
      </c>
      <c r="D7" s="17"/>
    </row>
    <row r="8" spans="1:4">
      <c r="A8" s="579" t="s">
        <v>2349</v>
      </c>
      <c r="B8" s="580" t="s">
        <v>82</v>
      </c>
      <c r="C8" s="933">
        <v>1.02</v>
      </c>
      <c r="D8" s="17"/>
    </row>
    <row r="9" spans="1:4">
      <c r="A9" s="579" t="s">
        <v>984</v>
      </c>
      <c r="B9" s="580" t="s">
        <v>97</v>
      </c>
      <c r="C9" s="923">
        <f>IF(AND(C4&lt;&gt;"",C5&lt;&gt;"",C7&lt;&gt;"",C6&lt;&gt;""),C4-(C5*C7/C6*C8),"-")</f>
        <v>0</v>
      </c>
      <c r="D9" s="17"/>
    </row>
    <row r="10" spans="1:4" ht="16.5">
      <c r="A10" s="579" t="s">
        <v>2113</v>
      </c>
      <c r="B10" s="580" t="s">
        <v>249</v>
      </c>
      <c r="C10" s="924">
        <f>シート⑪!C29/1000</f>
        <v>0</v>
      </c>
      <c r="D10" s="17"/>
    </row>
    <row r="11" spans="1:4" ht="16.5">
      <c r="A11" s="581" t="s">
        <v>2114</v>
      </c>
      <c r="B11" s="580" t="s">
        <v>249</v>
      </c>
      <c r="C11" s="924">
        <f>シート⑫!D29/1000</f>
        <v>0</v>
      </c>
      <c r="D11" s="17"/>
    </row>
    <row r="12" spans="1:4" ht="16.5">
      <c r="A12" s="579" t="s">
        <v>2332</v>
      </c>
      <c r="B12" s="580" t="s">
        <v>249</v>
      </c>
      <c r="C12" s="924">
        <f>(シート⑬A!F16+シート⑬B!F18)/1000</f>
        <v>0</v>
      </c>
      <c r="D12" s="17"/>
    </row>
    <row r="13" spans="1:4">
      <c r="A13" s="17"/>
      <c r="B13" s="434"/>
      <c r="C13" s="434"/>
      <c r="D13" s="17"/>
    </row>
    <row r="14" spans="1:4" ht="16.5">
      <c r="A14" s="17" t="s">
        <v>1509</v>
      </c>
      <c r="B14" s="434"/>
      <c r="C14" s="434"/>
      <c r="D14" s="17"/>
    </row>
    <row r="15" spans="1:4" ht="16.5">
      <c r="A15" s="579" t="s">
        <v>1497</v>
      </c>
      <c r="B15" s="580" t="s">
        <v>253</v>
      </c>
      <c r="C15" s="921">
        <v>4.3800000000000002E-4</v>
      </c>
      <c r="D15" s="17"/>
    </row>
    <row r="16" spans="1:4" ht="16.5">
      <c r="A16" s="579" t="s">
        <v>1498</v>
      </c>
      <c r="B16" s="580" t="s">
        <v>249</v>
      </c>
      <c r="C16" s="919">
        <f>IF(AND(C9&lt;&gt;"-",C15&lt;&gt;"",C7&lt;&gt;""),C9*C15,"-")</f>
        <v>0</v>
      </c>
      <c r="D16" s="17"/>
    </row>
    <row r="17" spans="1:4">
      <c r="A17" s="17"/>
      <c r="B17" s="434"/>
      <c r="C17" s="434"/>
      <c r="D17" s="582"/>
    </row>
    <row r="18" spans="1:4" ht="16.5">
      <c r="A18" s="17" t="s">
        <v>2356</v>
      </c>
      <c r="B18" s="434"/>
      <c r="C18" s="434"/>
      <c r="D18" s="17"/>
    </row>
    <row r="19" spans="1:4">
      <c r="A19" s="579" t="s">
        <v>2359</v>
      </c>
      <c r="B19" s="580" t="s">
        <v>97</v>
      </c>
      <c r="C19" s="920">
        <f>シート⑭B!F74</f>
        <v>0</v>
      </c>
      <c r="D19" s="17"/>
    </row>
    <row r="20" spans="1:4" ht="16.5">
      <c r="A20" s="579" t="s">
        <v>2360</v>
      </c>
      <c r="B20" s="580" t="s">
        <v>249</v>
      </c>
      <c r="C20" s="919">
        <f>IF(AND(C19&lt;&gt;"",C15&lt;&gt;"",C7&lt;&gt;""),C19*C15,"-")</f>
        <v>0</v>
      </c>
      <c r="D20" s="17"/>
    </row>
    <row r="21" spans="1:4">
      <c r="A21" s="17"/>
      <c r="B21" s="17"/>
      <c r="C21" s="17"/>
      <c r="D21" s="17"/>
    </row>
    <row r="22" spans="1:4" ht="24" customHeight="1">
      <c r="A22" s="17" t="s">
        <v>2357</v>
      </c>
      <c r="B22" s="434"/>
      <c r="C22" s="434"/>
      <c r="D22" s="909" t="s">
        <v>3553</v>
      </c>
    </row>
    <row r="23" spans="1:4" ht="16.5">
      <c r="A23" s="579" t="s">
        <v>2361</v>
      </c>
      <c r="B23" s="580" t="s">
        <v>249</v>
      </c>
      <c r="C23" s="914" t="str">
        <f>シート⑨!G32</f>
        <v>-</v>
      </c>
      <c r="D23" s="916" t="str">
        <f>IFERROR((シート⑨!AC23-シート⑨!AC24+シート⑨!AC25)/1000*シート⑨!G28,"-")</f>
        <v>-</v>
      </c>
    </row>
    <row r="24" spans="1:4">
      <c r="A24" s="579" t="s">
        <v>2362</v>
      </c>
      <c r="B24" s="580" t="s">
        <v>97</v>
      </c>
      <c r="C24" s="915">
        <f>IF(シート⑨!G27="","-",シート⑨!G27)</f>
        <v>0</v>
      </c>
      <c r="D24" s="911"/>
    </row>
    <row r="25" spans="1:4" ht="16.5">
      <c r="A25" s="581" t="s">
        <v>2363</v>
      </c>
      <c r="B25" s="580" t="s">
        <v>249</v>
      </c>
      <c r="C25" s="915" t="str">
        <f>IFERROR(SUM(C10:C12)*C24/C7,"-")</f>
        <v>-</v>
      </c>
      <c r="D25" s="911"/>
    </row>
    <row r="26" spans="1:4" ht="16.5">
      <c r="A26" s="579" t="s">
        <v>2364</v>
      </c>
      <c r="B26" s="580" t="s">
        <v>249</v>
      </c>
      <c r="C26" s="914" t="str">
        <f>IF(AND(C23&lt;&gt;"-",C16&lt;&gt;"-",C24&lt;&gt;"-",C7&lt;&gt;""),C23+C16*C24/C7+C20*C24/C7-C25,"-")</f>
        <v>-</v>
      </c>
      <c r="D26" s="916" t="str">
        <f>IF(AND(D23&lt;&gt;"-",C16&lt;&gt;"-",C24&lt;&gt;"-",C7&lt;&gt;""),D23+C16*C24/C7+C20*C24/C7-C25,"-")</f>
        <v>-</v>
      </c>
    </row>
    <row r="27" spans="1:4">
      <c r="A27" s="17"/>
      <c r="B27" s="434"/>
      <c r="C27" s="434"/>
      <c r="D27" s="17"/>
    </row>
    <row r="28" spans="1:4" ht="16.5">
      <c r="A28" s="17" t="s">
        <v>2358</v>
      </c>
      <c r="B28" s="434"/>
      <c r="C28" s="434"/>
      <c r="D28" s="17"/>
    </row>
    <row r="29" spans="1:4" ht="16.5">
      <c r="A29" s="579" t="s">
        <v>2365</v>
      </c>
      <c r="B29" s="580" t="s">
        <v>252</v>
      </c>
      <c r="C29" s="917" t="str">
        <f>IF(AND(C26&lt;&gt;"-",C24&lt;&gt;"-"),C26/C24*1000,"-")</f>
        <v>-</v>
      </c>
      <c r="D29" s="918" t="str">
        <f>IF(AND(D26&lt;&gt;"-",C24&lt;&gt;"-"),D26/C24*1000,"-")</f>
        <v>-</v>
      </c>
    </row>
    <row r="30" spans="1:4">
      <c r="A30" s="17"/>
      <c r="B30" s="17"/>
      <c r="C30" s="17"/>
      <c r="D30" s="17"/>
    </row>
    <row r="31" spans="1:4">
      <c r="A31" s="17"/>
      <c r="B31" s="17"/>
      <c r="C31" s="17"/>
      <c r="D31" s="17"/>
    </row>
  </sheetData>
  <sheetProtection algorithmName="SHA-512" hashValue="9/VgQegq/6YHBIHklfe8lwtZrkp7m8m+NgfSGUE+Z4HS4wEbuV8XWsyerNS3CHMV/EXa1DwSaSIQF0W9AKjT1Q==" saltValue="oJOaQQali/YGZuIdCvW1hA==" spinCount="100000" sheet="1" formatCells="0"/>
  <phoneticPr fontId="15"/>
  <pageMargins left="0.70866141732283472" right="0.70866141732283472" top="0.74803149606299213" bottom="0.74803149606299213" header="0.31496062992125984" footer="0.31496062992125984"/>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tabColor rgb="FFFFCC99"/>
    <pageSetUpPr fitToPage="1"/>
  </sheetPr>
  <dimension ref="A1:K78"/>
  <sheetViews>
    <sheetView workbookViewId="0"/>
  </sheetViews>
  <sheetFormatPr defaultColWidth="9" defaultRowHeight="12"/>
  <cols>
    <col min="1" max="1" width="2.125" style="194" customWidth="1"/>
    <col min="2" max="2" width="4.375" style="215" bestFit="1" customWidth="1"/>
    <col min="3" max="3" width="23.625" style="194" customWidth="1"/>
    <col min="4" max="6" width="12.75" style="215" customWidth="1"/>
    <col min="7" max="8" width="12.75" style="194" customWidth="1"/>
    <col min="9" max="11" width="9" style="194"/>
    <col min="12" max="12" width="5" style="194" customWidth="1"/>
    <col min="13" max="16384" width="9" style="194"/>
  </cols>
  <sheetData>
    <row r="1" spans="1:11">
      <c r="A1" s="192"/>
      <c r="B1" s="193"/>
      <c r="C1" s="192"/>
      <c r="D1" s="193"/>
      <c r="E1" s="193"/>
      <c r="F1" s="193"/>
      <c r="G1" s="192"/>
      <c r="H1" s="192"/>
      <c r="I1" s="192"/>
      <c r="J1" s="1007"/>
      <c r="K1" s="1007"/>
    </row>
    <row r="2" spans="1:11">
      <c r="B2" s="192" t="s">
        <v>2009</v>
      </c>
      <c r="C2" s="192"/>
      <c r="D2" s="193"/>
      <c r="E2" s="193"/>
      <c r="F2" s="193"/>
      <c r="G2" s="192"/>
      <c r="H2" s="192"/>
      <c r="I2" s="192"/>
      <c r="J2" s="1007"/>
      <c r="K2" s="1007"/>
    </row>
    <row r="3" spans="1:11" ht="27">
      <c r="A3" s="192"/>
      <c r="B3" s="1474" t="s">
        <v>1</v>
      </c>
      <c r="C3" s="1475"/>
      <c r="D3" s="1476"/>
      <c r="E3" s="195" t="s">
        <v>219</v>
      </c>
      <c r="F3" s="193"/>
      <c r="G3" s="192"/>
      <c r="H3" s="192"/>
      <c r="I3" s="192"/>
      <c r="J3" s="1007"/>
      <c r="K3" s="1007"/>
    </row>
    <row r="4" spans="1:11">
      <c r="A4" s="192"/>
      <c r="B4" s="1477" t="s">
        <v>259</v>
      </c>
      <c r="C4" s="1478"/>
      <c r="D4" s="1479"/>
      <c r="E4" s="831">
        <v>0.438</v>
      </c>
      <c r="F4" s="843" t="s">
        <v>3455</v>
      </c>
      <c r="G4" s="192"/>
      <c r="H4" s="192"/>
      <c r="I4" s="192"/>
      <c r="J4" s="1007"/>
      <c r="K4" s="1007"/>
    </row>
    <row r="5" spans="1:11">
      <c r="A5" s="192"/>
      <c r="B5" s="1482" t="s">
        <v>211</v>
      </c>
      <c r="C5" s="1483"/>
      <c r="D5" s="1484"/>
      <c r="E5" s="832">
        <v>0.47699999999999998</v>
      </c>
      <c r="F5" s="193"/>
      <c r="G5" s="192"/>
      <c r="H5" s="192"/>
      <c r="I5" s="192"/>
      <c r="J5" s="1007"/>
      <c r="K5" s="1007"/>
    </row>
    <row r="6" spans="1:11">
      <c r="A6" s="192"/>
      <c r="B6" s="1482" t="s">
        <v>2083</v>
      </c>
      <c r="C6" s="1483"/>
      <c r="D6" s="1484"/>
      <c r="E6" s="832">
        <v>0.42899999999999999</v>
      </c>
      <c r="F6" s="1468" t="s">
        <v>2084</v>
      </c>
      <c r="G6" s="1469"/>
      <c r="H6" s="1469"/>
      <c r="I6" s="192"/>
      <c r="J6" s="1007"/>
      <c r="K6" s="1007"/>
    </row>
    <row r="7" spans="1:11">
      <c r="A7" s="192"/>
      <c r="B7" s="196"/>
      <c r="C7" s="196"/>
      <c r="D7" s="197"/>
      <c r="E7" s="193"/>
      <c r="F7" s="193"/>
      <c r="G7" s="192"/>
      <c r="H7" s="192"/>
      <c r="I7" s="192"/>
      <c r="J7" s="1007"/>
      <c r="K7" s="1007"/>
    </row>
    <row r="8" spans="1:11" ht="14.25">
      <c r="A8" s="192"/>
      <c r="B8" s="192" t="s">
        <v>2008</v>
      </c>
      <c r="C8" s="192"/>
      <c r="D8" s="193"/>
      <c r="E8" s="600"/>
      <c r="F8" s="193"/>
      <c r="G8" s="192"/>
      <c r="H8" s="192"/>
      <c r="I8" s="192"/>
      <c r="J8" s="1007"/>
      <c r="K8" s="1007"/>
    </row>
    <row r="9" spans="1:11" ht="27">
      <c r="A9" s="192"/>
      <c r="B9" s="1474" t="s">
        <v>1</v>
      </c>
      <c r="C9" s="1475"/>
      <c r="D9" s="1476"/>
      <c r="E9" s="195" t="s">
        <v>219</v>
      </c>
      <c r="F9" s="1466" t="s">
        <v>2494</v>
      </c>
      <c r="G9" s="1467"/>
      <c r="H9" s="1467"/>
      <c r="I9" s="192"/>
      <c r="J9" s="1007"/>
      <c r="K9" s="1007"/>
    </row>
    <row r="10" spans="1:11">
      <c r="A10" s="192"/>
      <c r="B10" s="1485" t="s">
        <v>3456</v>
      </c>
      <c r="C10" s="1486"/>
      <c r="D10" s="1487"/>
      <c r="E10" s="832">
        <v>0.53300000000000003</v>
      </c>
      <c r="F10" s="843" t="s">
        <v>3455</v>
      </c>
      <c r="G10" s="192"/>
      <c r="H10" s="192"/>
      <c r="I10" s="192"/>
      <c r="J10" s="1007"/>
      <c r="K10" s="1007"/>
    </row>
    <row r="11" spans="1:11">
      <c r="A11" s="192"/>
      <c r="B11" s="1485" t="s">
        <v>497</v>
      </c>
      <c r="C11" s="1486"/>
      <c r="D11" s="1487"/>
      <c r="E11" s="832">
        <v>0.47699999999999998</v>
      </c>
      <c r="F11" s="193"/>
      <c r="G11" s="192"/>
      <c r="H11" s="192"/>
      <c r="I11" s="192"/>
      <c r="J11" s="1007"/>
      <c r="K11" s="1007"/>
    </row>
    <row r="12" spans="1:11">
      <c r="A12" s="192"/>
      <c r="B12" s="1485" t="s">
        <v>502</v>
      </c>
      <c r="C12" s="1486"/>
      <c r="D12" s="1487"/>
      <c r="E12" s="832">
        <v>0.45700000000000002</v>
      </c>
      <c r="F12" s="193"/>
      <c r="G12" s="192"/>
      <c r="H12" s="192"/>
      <c r="I12" s="192"/>
      <c r="J12" s="1007"/>
      <c r="K12" s="1007"/>
    </row>
    <row r="13" spans="1:11">
      <c r="A13" s="192"/>
      <c r="B13" s="1485" t="s">
        <v>460</v>
      </c>
      <c r="C13" s="1486"/>
      <c r="D13" s="1487"/>
      <c r="E13" s="832">
        <v>0.48699999999999999</v>
      </c>
      <c r="F13" s="193"/>
      <c r="G13" s="192"/>
      <c r="H13" s="192"/>
      <c r="I13" s="192"/>
      <c r="J13" s="1007"/>
      <c r="K13" s="1007"/>
    </row>
    <row r="14" spans="1:11">
      <c r="A14" s="192"/>
      <c r="B14" s="1485" t="s">
        <v>2147</v>
      </c>
      <c r="C14" s="1486"/>
      <c r="D14" s="1487"/>
      <c r="E14" s="832">
        <v>0.433</v>
      </c>
      <c r="F14" s="193"/>
      <c r="G14" s="192"/>
      <c r="H14" s="192"/>
      <c r="I14" s="192"/>
      <c r="J14" s="1007"/>
      <c r="K14" s="1007"/>
    </row>
    <row r="15" spans="1:11">
      <c r="A15" s="192"/>
      <c r="B15" s="1485" t="s">
        <v>598</v>
      </c>
      <c r="C15" s="1486"/>
      <c r="D15" s="1487"/>
      <c r="E15" s="832">
        <v>0.36</v>
      </c>
      <c r="F15" s="193"/>
      <c r="G15" s="192"/>
      <c r="H15" s="192"/>
      <c r="I15" s="192"/>
      <c r="J15" s="1007"/>
      <c r="K15" s="1007"/>
    </row>
    <row r="16" spans="1:11">
      <c r="A16" s="192"/>
      <c r="B16" s="1485" t="s">
        <v>514</v>
      </c>
      <c r="C16" s="1486"/>
      <c r="D16" s="1487"/>
      <c r="E16" s="832">
        <v>0.53700000000000003</v>
      </c>
      <c r="F16" s="193"/>
      <c r="G16" s="192"/>
      <c r="H16" s="192"/>
      <c r="I16" s="192"/>
      <c r="J16" s="1007"/>
      <c r="K16" s="1007"/>
    </row>
    <row r="17" spans="1:11">
      <c r="A17" s="192"/>
      <c r="B17" s="1485" t="s">
        <v>557</v>
      </c>
      <c r="C17" s="1486"/>
      <c r="D17" s="1487"/>
      <c r="E17" s="832">
        <v>0.37</v>
      </c>
      <c r="F17" s="193"/>
      <c r="G17" s="192"/>
      <c r="H17" s="192"/>
      <c r="I17" s="192"/>
      <c r="J17" s="1007"/>
      <c r="K17" s="1007"/>
    </row>
    <row r="18" spans="1:11">
      <c r="A18" s="192"/>
      <c r="B18" s="1485" t="s">
        <v>1092</v>
      </c>
      <c r="C18" s="1486"/>
      <c r="D18" s="1487"/>
      <c r="E18" s="832">
        <v>0.40699999999999997</v>
      </c>
      <c r="F18" s="193"/>
      <c r="G18" s="192"/>
      <c r="H18" s="192"/>
      <c r="I18" s="192"/>
      <c r="J18" s="1007"/>
      <c r="K18" s="1007"/>
    </row>
    <row r="19" spans="1:11">
      <c r="A19" s="192"/>
      <c r="B19" s="1485" t="s">
        <v>1093</v>
      </c>
      <c r="C19" s="1486"/>
      <c r="D19" s="1487"/>
      <c r="E19" s="832">
        <v>0.71</v>
      </c>
      <c r="F19" s="193"/>
      <c r="G19" s="192"/>
      <c r="H19" s="192"/>
      <c r="I19" s="192"/>
      <c r="J19" s="1007"/>
      <c r="K19" s="1007"/>
    </row>
    <row r="20" spans="1:11">
      <c r="A20" s="192"/>
      <c r="B20" s="196"/>
      <c r="C20" s="196"/>
      <c r="D20" s="197"/>
      <c r="E20" s="193"/>
      <c r="F20" s="193"/>
      <c r="G20" s="192"/>
      <c r="H20" s="192"/>
      <c r="I20" s="192"/>
      <c r="J20" s="1007"/>
      <c r="K20" s="1007"/>
    </row>
    <row r="21" spans="1:11" ht="13.5" customHeight="1">
      <c r="A21" s="192"/>
      <c r="B21" s="841" t="s">
        <v>216</v>
      </c>
      <c r="I21" s="842" t="s">
        <v>3455</v>
      </c>
      <c r="J21" s="1007"/>
      <c r="K21" s="1007"/>
    </row>
    <row r="22" spans="1:11" ht="21" customHeight="1">
      <c r="A22" s="192"/>
      <c r="B22" s="1472" t="s">
        <v>85</v>
      </c>
      <c r="C22" s="1472" t="s">
        <v>15</v>
      </c>
      <c r="D22" s="1472" t="s">
        <v>2</v>
      </c>
      <c r="E22" s="1470" t="s">
        <v>16</v>
      </c>
      <c r="F22" s="1470" t="s">
        <v>17</v>
      </c>
      <c r="G22" s="1480" t="s">
        <v>18</v>
      </c>
      <c r="H22" s="1470" t="s">
        <v>86</v>
      </c>
      <c r="I22" s="192"/>
      <c r="J22" s="1007"/>
      <c r="K22" s="1007"/>
    </row>
    <row r="23" spans="1:11" ht="18" customHeight="1">
      <c r="A23" s="192"/>
      <c r="B23" s="1471"/>
      <c r="C23" s="1471"/>
      <c r="D23" s="1471"/>
      <c r="E23" s="1473"/>
      <c r="F23" s="1473"/>
      <c r="G23" s="1481"/>
      <c r="H23" s="1471"/>
      <c r="I23" s="192"/>
      <c r="J23" s="1007" t="s">
        <v>3482</v>
      </c>
      <c r="K23" s="1007"/>
    </row>
    <row r="24" spans="1:11" s="191" customFormat="1" ht="18" customHeight="1">
      <c r="A24" s="199"/>
      <c r="B24" s="200">
        <v>1</v>
      </c>
      <c r="C24" s="834" t="s">
        <v>3457</v>
      </c>
      <c r="D24" s="835" t="s">
        <v>3478</v>
      </c>
      <c r="E24" s="202">
        <f>J24/1000</f>
        <v>2.87E-2</v>
      </c>
      <c r="F24" s="200" t="s">
        <v>83</v>
      </c>
      <c r="G24" s="836">
        <v>2.46E-2</v>
      </c>
      <c r="H24" s="329">
        <f>G24*44/12</f>
        <v>9.0200000000000002E-2</v>
      </c>
      <c r="I24" s="199"/>
      <c r="J24" s="1008">
        <v>28.7</v>
      </c>
      <c r="K24" s="1009"/>
    </row>
    <row r="25" spans="1:11" s="191" customFormat="1" ht="18" customHeight="1">
      <c r="A25" s="199"/>
      <c r="B25" s="200">
        <v>2</v>
      </c>
      <c r="C25" s="834" t="s">
        <v>3458</v>
      </c>
      <c r="D25" s="835" t="s">
        <v>3478</v>
      </c>
      <c r="E25" s="202">
        <f t="shared" ref="E25:E51" si="0">J25/1000</f>
        <v>2.8899999999999999E-2</v>
      </c>
      <c r="F25" s="200" t="s">
        <v>83</v>
      </c>
      <c r="G25" s="836">
        <v>2.4500000000000001E-2</v>
      </c>
      <c r="H25" s="329">
        <f>G25*44/12</f>
        <v>8.9833333333333334E-2</v>
      </c>
      <c r="I25" s="199"/>
      <c r="J25" s="1008">
        <v>28.9</v>
      </c>
      <c r="K25" s="1009"/>
    </row>
    <row r="26" spans="1:11" s="191" customFormat="1" ht="18" customHeight="1">
      <c r="A26" s="199"/>
      <c r="B26" s="200">
        <v>3</v>
      </c>
      <c r="C26" s="834" t="s">
        <v>3459</v>
      </c>
      <c r="D26" s="835" t="s">
        <v>3478</v>
      </c>
      <c r="E26" s="202">
        <f t="shared" si="0"/>
        <v>2.8300000000000002E-2</v>
      </c>
      <c r="F26" s="200" t="s">
        <v>83</v>
      </c>
      <c r="G26" s="836">
        <v>2.5100000000000001E-2</v>
      </c>
      <c r="H26" s="329">
        <f t="shared" ref="H26:H52" si="1">G26*44/12</f>
        <v>9.2033333333333342E-2</v>
      </c>
      <c r="I26" s="199"/>
      <c r="J26" s="1008">
        <v>28.3</v>
      </c>
      <c r="K26" s="1009"/>
    </row>
    <row r="27" spans="1:11" s="191" customFormat="1" ht="18" customHeight="1">
      <c r="A27" s="199"/>
      <c r="B27" s="200">
        <v>4</v>
      </c>
      <c r="C27" s="834" t="s">
        <v>3460</v>
      </c>
      <c r="D27" s="835" t="s">
        <v>3478</v>
      </c>
      <c r="E27" s="202">
        <f t="shared" si="0"/>
        <v>2.6100000000000002E-2</v>
      </c>
      <c r="F27" s="200" t="s">
        <v>83</v>
      </c>
      <c r="G27" s="836">
        <v>2.4299999999999999E-2</v>
      </c>
      <c r="H27" s="329">
        <f t="shared" si="1"/>
        <v>8.9099999999999999E-2</v>
      </c>
      <c r="I27" s="199"/>
      <c r="J27" s="1008">
        <v>26.1</v>
      </c>
      <c r="K27" s="1009"/>
    </row>
    <row r="28" spans="1:11" ht="18" customHeight="1">
      <c r="A28" s="192"/>
      <c r="B28" s="200">
        <v>5</v>
      </c>
      <c r="C28" s="834" t="s">
        <v>3461</v>
      </c>
      <c r="D28" s="835" t="s">
        <v>3478</v>
      </c>
      <c r="E28" s="202">
        <f t="shared" si="0"/>
        <v>2.4199999999999999E-2</v>
      </c>
      <c r="F28" s="200" t="s">
        <v>83</v>
      </c>
      <c r="G28" s="836">
        <v>2.4199999999999999E-2</v>
      </c>
      <c r="H28" s="329">
        <f t="shared" si="1"/>
        <v>8.8733333333333331E-2</v>
      </c>
      <c r="I28" s="192"/>
      <c r="J28" s="1008">
        <v>24.2</v>
      </c>
      <c r="K28" s="1007"/>
    </row>
    <row r="29" spans="1:11" ht="18" customHeight="1">
      <c r="A29" s="192"/>
      <c r="B29" s="200">
        <v>6</v>
      </c>
      <c r="C29" s="834" t="s">
        <v>3462</v>
      </c>
      <c r="D29" s="835" t="s">
        <v>3478</v>
      </c>
      <c r="E29" s="202">
        <f t="shared" si="0"/>
        <v>2.7800000000000002E-2</v>
      </c>
      <c r="F29" s="200" t="s">
        <v>83</v>
      </c>
      <c r="G29" s="836">
        <v>2.5899999999999999E-2</v>
      </c>
      <c r="H29" s="329">
        <f t="shared" si="1"/>
        <v>9.4966666666666658E-2</v>
      </c>
      <c r="I29" s="192"/>
      <c r="J29" s="1008">
        <v>27.8</v>
      </c>
      <c r="K29" s="1007"/>
    </row>
    <row r="30" spans="1:11" ht="18" customHeight="1">
      <c r="A30" s="192"/>
      <c r="B30" s="200">
        <v>7</v>
      </c>
      <c r="C30" s="834" t="s">
        <v>3463</v>
      </c>
      <c r="D30" s="835" t="s">
        <v>3478</v>
      </c>
      <c r="E30" s="202">
        <f t="shared" si="0"/>
        <v>2.9000000000000001E-2</v>
      </c>
      <c r="F30" s="200" t="s">
        <v>83</v>
      </c>
      <c r="G30" s="836">
        <v>2.9899999999999999E-2</v>
      </c>
      <c r="H30" s="329">
        <f t="shared" si="1"/>
        <v>0.10963333333333332</v>
      </c>
      <c r="I30" s="192"/>
      <c r="J30" s="1008">
        <v>29</v>
      </c>
      <c r="K30" s="1007"/>
    </row>
    <row r="31" spans="1:11" s="191" customFormat="1" ht="26.25" customHeight="1">
      <c r="A31" s="199"/>
      <c r="B31" s="200">
        <v>8</v>
      </c>
      <c r="C31" s="838" t="s">
        <v>3464</v>
      </c>
      <c r="D31" s="835" t="s">
        <v>3478</v>
      </c>
      <c r="E31" s="202">
        <f t="shared" si="0"/>
        <v>3.4099999999999998E-2</v>
      </c>
      <c r="F31" s="200" t="s">
        <v>83</v>
      </c>
      <c r="G31" s="836">
        <v>2.4500000000000001E-2</v>
      </c>
      <c r="H31" s="329">
        <f t="shared" si="1"/>
        <v>8.9833333333333334E-2</v>
      </c>
      <c r="I31" s="199"/>
      <c r="J31" s="1008">
        <v>34.1</v>
      </c>
      <c r="K31" s="1009"/>
    </row>
    <row r="32" spans="1:11" s="191" customFormat="1" ht="18" customHeight="1">
      <c r="A32" s="199"/>
      <c r="B32" s="200">
        <v>9</v>
      </c>
      <c r="C32" s="834" t="s">
        <v>3465</v>
      </c>
      <c r="D32" s="835" t="s">
        <v>3478</v>
      </c>
      <c r="E32" s="202">
        <f t="shared" si="0"/>
        <v>3.73E-2</v>
      </c>
      <c r="F32" s="200" t="s">
        <v>83</v>
      </c>
      <c r="G32" s="836">
        <v>2.0899999999999998E-2</v>
      </c>
      <c r="H32" s="329">
        <f t="shared" si="1"/>
        <v>7.6633333333333331E-2</v>
      </c>
      <c r="I32" s="199"/>
      <c r="J32" s="1008">
        <v>37.299999999999997</v>
      </c>
      <c r="K32" s="1009"/>
    </row>
    <row r="33" spans="1:11" s="191" customFormat="1" ht="18" customHeight="1">
      <c r="A33" s="199"/>
      <c r="B33" s="200">
        <v>10</v>
      </c>
      <c r="C33" s="837" t="s">
        <v>3466</v>
      </c>
      <c r="D33" s="835" t="s">
        <v>3479</v>
      </c>
      <c r="E33" s="202">
        <f t="shared" si="0"/>
        <v>0.04</v>
      </c>
      <c r="F33" s="200" t="s">
        <v>83</v>
      </c>
      <c r="G33" s="836">
        <v>2.0400000000000001E-2</v>
      </c>
      <c r="H33" s="329">
        <f t="shared" si="1"/>
        <v>7.4800000000000005E-2</v>
      </c>
      <c r="I33" s="199"/>
      <c r="J33" s="1008">
        <v>40</v>
      </c>
      <c r="K33" s="1009"/>
    </row>
    <row r="34" spans="1:11" s="191" customFormat="1" ht="18" customHeight="1">
      <c r="A34" s="199"/>
      <c r="B34" s="200">
        <v>11</v>
      </c>
      <c r="C34" s="834" t="s">
        <v>3467</v>
      </c>
      <c r="D34" s="835" t="s">
        <v>3480</v>
      </c>
      <c r="E34" s="202">
        <f t="shared" si="0"/>
        <v>3.4799999999999998E-2</v>
      </c>
      <c r="F34" s="200" t="s">
        <v>84</v>
      </c>
      <c r="G34" s="836">
        <v>1.83E-2</v>
      </c>
      <c r="H34" s="329">
        <f t="shared" si="1"/>
        <v>6.7100000000000007E-2</v>
      </c>
      <c r="I34" s="199"/>
      <c r="J34" s="1008">
        <v>34.799999999999997</v>
      </c>
      <c r="K34" s="1009"/>
    </row>
    <row r="35" spans="1:11" s="191" customFormat="1" ht="18" customHeight="1">
      <c r="A35" s="199"/>
      <c r="B35" s="200">
        <v>12</v>
      </c>
      <c r="C35" s="834" t="s">
        <v>3468</v>
      </c>
      <c r="D35" s="835" t="s">
        <v>3480</v>
      </c>
      <c r="E35" s="202">
        <f t="shared" si="0"/>
        <v>3.8299999999999994E-2</v>
      </c>
      <c r="F35" s="200" t="s">
        <v>84</v>
      </c>
      <c r="G35" s="836">
        <v>1.9E-2</v>
      </c>
      <c r="H35" s="329">
        <f t="shared" si="1"/>
        <v>6.9666666666666668E-2</v>
      </c>
      <c r="I35" s="199"/>
      <c r="J35" s="1008">
        <v>38.299999999999997</v>
      </c>
      <c r="K35" s="1009"/>
    </row>
    <row r="36" spans="1:11" s="191" customFormat="1" ht="18" customHeight="1">
      <c r="A36" s="199"/>
      <c r="B36" s="200">
        <v>13</v>
      </c>
      <c r="C36" s="834" t="s">
        <v>3469</v>
      </c>
      <c r="D36" s="835" t="s">
        <v>3480</v>
      </c>
      <c r="E36" s="202">
        <f t="shared" si="0"/>
        <v>3.3399999999999999E-2</v>
      </c>
      <c r="F36" s="200" t="s">
        <v>84</v>
      </c>
      <c r="G36" s="836">
        <v>1.8700000000000001E-2</v>
      </c>
      <c r="H36" s="329">
        <f t="shared" si="1"/>
        <v>6.8566666666666679E-2</v>
      </c>
      <c r="I36" s="199"/>
      <c r="J36" s="1008">
        <v>33.4</v>
      </c>
      <c r="K36" s="1009"/>
    </row>
    <row r="37" spans="1:11" s="191" customFormat="1" ht="18" customHeight="1">
      <c r="A37" s="199"/>
      <c r="B37" s="200">
        <v>14</v>
      </c>
      <c r="C37" s="834" t="s">
        <v>8</v>
      </c>
      <c r="D37" s="835" t="s">
        <v>3480</v>
      </c>
      <c r="E37" s="202">
        <f t="shared" si="0"/>
        <v>3.3299999999999996E-2</v>
      </c>
      <c r="F37" s="200" t="s">
        <v>84</v>
      </c>
      <c r="G37" s="836">
        <v>1.8599999999999998E-2</v>
      </c>
      <c r="H37" s="329">
        <f t="shared" si="1"/>
        <v>6.8199999999999997E-2</v>
      </c>
      <c r="I37" s="199"/>
      <c r="J37" s="1008">
        <v>33.299999999999997</v>
      </c>
      <c r="K37" s="1009"/>
    </row>
    <row r="38" spans="1:11" s="191" customFormat="1" ht="18" customHeight="1">
      <c r="A38" s="199"/>
      <c r="B38" s="200">
        <v>15</v>
      </c>
      <c r="C38" s="834" t="s">
        <v>9</v>
      </c>
      <c r="D38" s="835" t="s">
        <v>3480</v>
      </c>
      <c r="E38" s="202">
        <f t="shared" si="0"/>
        <v>3.6299999999999999E-2</v>
      </c>
      <c r="F38" s="200" t="s">
        <v>84</v>
      </c>
      <c r="G38" s="836">
        <v>1.8599999999999998E-2</v>
      </c>
      <c r="H38" s="329">
        <f t="shared" si="1"/>
        <v>6.8199999999999997E-2</v>
      </c>
      <c r="I38" s="199"/>
      <c r="J38" s="1008">
        <v>36.299999999999997</v>
      </c>
      <c r="K38" s="1009"/>
    </row>
    <row r="39" spans="1:11" s="191" customFormat="1" ht="18" customHeight="1">
      <c r="A39" s="199"/>
      <c r="B39" s="200">
        <v>16</v>
      </c>
      <c r="C39" s="834" t="s">
        <v>10</v>
      </c>
      <c r="D39" s="835" t="s">
        <v>3480</v>
      </c>
      <c r="E39" s="202">
        <f t="shared" si="0"/>
        <v>3.6499999999999998E-2</v>
      </c>
      <c r="F39" s="200" t="s">
        <v>84</v>
      </c>
      <c r="G39" s="836">
        <v>1.8700000000000001E-2</v>
      </c>
      <c r="H39" s="329">
        <f t="shared" si="1"/>
        <v>6.8566666666666679E-2</v>
      </c>
      <c r="I39" s="199"/>
      <c r="J39" s="1008">
        <v>36.5</v>
      </c>
      <c r="K39" s="1009"/>
    </row>
    <row r="40" spans="1:11" ht="18" customHeight="1">
      <c r="A40" s="192"/>
      <c r="B40" s="200">
        <v>17</v>
      </c>
      <c r="C40" s="834" t="s">
        <v>11</v>
      </c>
      <c r="D40" s="835" t="s">
        <v>3480</v>
      </c>
      <c r="E40" s="202">
        <f t="shared" si="0"/>
        <v>3.7999999999999999E-2</v>
      </c>
      <c r="F40" s="200" t="s">
        <v>84</v>
      </c>
      <c r="G40" s="836">
        <v>1.8800000000000001E-2</v>
      </c>
      <c r="H40" s="329">
        <f t="shared" si="1"/>
        <v>6.8933333333333333E-2</v>
      </c>
      <c r="I40" s="192"/>
      <c r="J40" s="1008">
        <v>38</v>
      </c>
      <c r="K40" s="1007"/>
    </row>
    <row r="41" spans="1:11" ht="18" customHeight="1">
      <c r="A41" s="192"/>
      <c r="B41" s="200">
        <v>18</v>
      </c>
      <c r="C41" s="834" t="s">
        <v>3470</v>
      </c>
      <c r="D41" s="835" t="s">
        <v>3480</v>
      </c>
      <c r="E41" s="202">
        <f t="shared" si="0"/>
        <v>3.8899999999999997E-2</v>
      </c>
      <c r="F41" s="200" t="s">
        <v>84</v>
      </c>
      <c r="G41" s="836">
        <v>1.9300000000000001E-2</v>
      </c>
      <c r="H41" s="329">
        <f t="shared" si="1"/>
        <v>7.0766666666666672E-2</v>
      </c>
      <c r="I41" s="192"/>
      <c r="J41" s="1008">
        <v>38.9</v>
      </c>
      <c r="K41" s="1007"/>
    </row>
    <row r="42" spans="1:11" ht="18" customHeight="1">
      <c r="A42" s="192"/>
      <c r="B42" s="200">
        <v>19</v>
      </c>
      <c r="C42" s="834" t="s">
        <v>3471</v>
      </c>
      <c r="D42" s="835" t="s">
        <v>3480</v>
      </c>
      <c r="E42" s="202">
        <f t="shared" si="0"/>
        <v>4.1799999999999997E-2</v>
      </c>
      <c r="F42" s="200" t="s">
        <v>84</v>
      </c>
      <c r="G42" s="836">
        <v>2.0199999999999999E-2</v>
      </c>
      <c r="H42" s="329">
        <f t="shared" si="1"/>
        <v>7.4066666666666656E-2</v>
      </c>
      <c r="I42" s="192"/>
      <c r="J42" s="1008">
        <v>41.8</v>
      </c>
      <c r="K42" s="1007"/>
    </row>
    <row r="43" spans="1:11" ht="18" customHeight="1">
      <c r="A43" s="192"/>
      <c r="B43" s="200">
        <v>20</v>
      </c>
      <c r="C43" s="834" t="s">
        <v>3472</v>
      </c>
      <c r="D43" s="835" t="s">
        <v>3480</v>
      </c>
      <c r="E43" s="202">
        <f t="shared" si="0"/>
        <v>4.02E-2</v>
      </c>
      <c r="F43" s="200" t="s">
        <v>84</v>
      </c>
      <c r="G43" s="836">
        <v>1.9900000000000001E-2</v>
      </c>
      <c r="H43" s="329">
        <f t="shared" si="1"/>
        <v>7.2966666666666666E-2</v>
      </c>
      <c r="I43" s="192"/>
      <c r="J43" s="1008">
        <v>40.200000000000003</v>
      </c>
      <c r="K43" s="1007"/>
    </row>
    <row r="44" spans="1:11" ht="18" customHeight="1">
      <c r="A44" s="192"/>
      <c r="B44" s="200">
        <v>21</v>
      </c>
      <c r="C44" s="834" t="s">
        <v>3473</v>
      </c>
      <c r="D44" s="835" t="s">
        <v>3478</v>
      </c>
      <c r="E44" s="202">
        <f t="shared" si="0"/>
        <v>5.0099999999999999E-2</v>
      </c>
      <c r="F44" s="200" t="s">
        <v>83</v>
      </c>
      <c r="G44" s="836">
        <v>1.6299999999999999E-2</v>
      </c>
      <c r="H44" s="329">
        <f t="shared" si="1"/>
        <v>5.9766666666666662E-2</v>
      </c>
      <c r="I44" s="192"/>
      <c r="J44" s="1008">
        <v>50.1</v>
      </c>
      <c r="K44" s="1007"/>
    </row>
    <row r="45" spans="1:11" ht="18" customHeight="1">
      <c r="A45" s="192"/>
      <c r="B45" s="200">
        <v>22</v>
      </c>
      <c r="C45" s="834" t="s">
        <v>3474</v>
      </c>
      <c r="D45" s="835" t="s">
        <v>3481</v>
      </c>
      <c r="E45" s="202">
        <f t="shared" si="0"/>
        <v>4.6100000000000002E-2</v>
      </c>
      <c r="F45" s="200" t="s">
        <v>87</v>
      </c>
      <c r="G45" s="836">
        <v>1.44E-2</v>
      </c>
      <c r="H45" s="329">
        <f t="shared" si="1"/>
        <v>5.2799999999999993E-2</v>
      </c>
      <c r="I45" s="192"/>
      <c r="J45" s="1008">
        <v>46.1</v>
      </c>
      <c r="K45" s="1007"/>
    </row>
    <row r="46" spans="1:11" ht="18" customHeight="1">
      <c r="A46" s="192"/>
      <c r="B46" s="200">
        <v>23</v>
      </c>
      <c r="C46" s="834" t="s">
        <v>3475</v>
      </c>
      <c r="D46" s="835" t="s">
        <v>3478</v>
      </c>
      <c r="E46" s="202">
        <f t="shared" si="0"/>
        <v>5.4700000000000006E-2</v>
      </c>
      <c r="F46" s="200" t="s">
        <v>83</v>
      </c>
      <c r="G46" s="836">
        <v>1.3899999999999999E-2</v>
      </c>
      <c r="H46" s="329">
        <f t="shared" si="1"/>
        <v>5.096666666666666E-2</v>
      </c>
      <c r="I46" s="192"/>
      <c r="J46" s="1008">
        <v>54.7</v>
      </c>
      <c r="K46" s="1007"/>
    </row>
    <row r="47" spans="1:11" ht="18" customHeight="1">
      <c r="A47" s="192"/>
      <c r="B47" s="200">
        <v>24</v>
      </c>
      <c r="C47" s="838" t="s">
        <v>3476</v>
      </c>
      <c r="D47" s="835" t="s">
        <v>3481</v>
      </c>
      <c r="E47" s="202">
        <f t="shared" si="0"/>
        <v>3.8399999999999997E-2</v>
      </c>
      <c r="F47" s="200" t="s">
        <v>87</v>
      </c>
      <c r="G47" s="836">
        <v>1.3899999999999999E-2</v>
      </c>
      <c r="H47" s="329">
        <f t="shared" si="1"/>
        <v>5.096666666666666E-2</v>
      </c>
      <c r="I47" s="192"/>
      <c r="J47" s="1008">
        <v>38.4</v>
      </c>
      <c r="K47" s="1007"/>
    </row>
    <row r="48" spans="1:11" ht="18" customHeight="1">
      <c r="A48" s="192"/>
      <c r="B48" s="200">
        <v>25</v>
      </c>
      <c r="C48" s="834" t="s">
        <v>12</v>
      </c>
      <c r="D48" s="835" t="s">
        <v>3481</v>
      </c>
      <c r="E48" s="202">
        <f t="shared" si="0"/>
        <v>1.84E-2</v>
      </c>
      <c r="F48" s="200" t="s">
        <v>87</v>
      </c>
      <c r="G48" s="836">
        <v>1.09E-2</v>
      </c>
      <c r="H48" s="329">
        <f t="shared" si="1"/>
        <v>3.9966666666666671E-2</v>
      </c>
      <c r="I48" s="192"/>
      <c r="J48" s="1008">
        <v>18.399999999999999</v>
      </c>
      <c r="K48" s="1007"/>
    </row>
    <row r="49" spans="1:11" ht="18" customHeight="1">
      <c r="A49" s="192"/>
      <c r="B49" s="200">
        <v>26</v>
      </c>
      <c r="C49" s="834" t="s">
        <v>13</v>
      </c>
      <c r="D49" s="835" t="s">
        <v>3481</v>
      </c>
      <c r="E49" s="202">
        <f t="shared" si="0"/>
        <v>3.2299999999999998E-3</v>
      </c>
      <c r="F49" s="200" t="s">
        <v>87</v>
      </c>
      <c r="G49" s="836">
        <v>2.64E-2</v>
      </c>
      <c r="H49" s="329">
        <f t="shared" si="1"/>
        <v>9.6799999999999997E-2</v>
      </c>
      <c r="I49" s="192"/>
      <c r="J49" s="1010">
        <v>3.23</v>
      </c>
      <c r="K49" s="1007"/>
    </row>
    <row r="50" spans="1:11" ht="18" customHeight="1">
      <c r="A50" s="192"/>
      <c r="B50" s="200">
        <v>27</v>
      </c>
      <c r="C50" s="834" t="s">
        <v>3477</v>
      </c>
      <c r="D50" s="835" t="s">
        <v>3481</v>
      </c>
      <c r="E50" s="202">
        <f t="shared" si="0"/>
        <v>3.4500000000000004E-3</v>
      </c>
      <c r="F50" s="200" t="s">
        <v>87</v>
      </c>
      <c r="G50" s="836">
        <v>2.64E-2</v>
      </c>
      <c r="H50" s="329">
        <f t="shared" si="1"/>
        <v>9.6799999999999997E-2</v>
      </c>
      <c r="I50" s="192"/>
      <c r="J50" s="1010">
        <v>3.45</v>
      </c>
      <c r="K50" s="1007"/>
    </row>
    <row r="51" spans="1:11" ht="18" customHeight="1">
      <c r="A51" s="192"/>
      <c r="B51" s="200">
        <v>28</v>
      </c>
      <c r="C51" s="834" t="s">
        <v>14</v>
      </c>
      <c r="D51" s="835" t="s">
        <v>3481</v>
      </c>
      <c r="E51" s="202">
        <f t="shared" si="0"/>
        <v>7.5300000000000002E-3</v>
      </c>
      <c r="F51" s="200" t="s">
        <v>87</v>
      </c>
      <c r="G51" s="836">
        <v>4.2000000000000003E-2</v>
      </c>
      <c r="H51" s="329">
        <f t="shared" si="1"/>
        <v>0.154</v>
      </c>
      <c r="I51" s="192"/>
      <c r="J51" s="1010">
        <v>7.53</v>
      </c>
      <c r="K51" s="1007"/>
    </row>
    <row r="52" spans="1:11" ht="18" customHeight="1">
      <c r="A52" s="192"/>
      <c r="B52" s="200">
        <v>29</v>
      </c>
      <c r="C52" s="834" t="s">
        <v>3483</v>
      </c>
      <c r="D52" s="835" t="s">
        <v>3481</v>
      </c>
      <c r="E52" s="202">
        <v>4.48E-2</v>
      </c>
      <c r="F52" s="200" t="s">
        <v>87</v>
      </c>
      <c r="G52" s="836">
        <v>1.4E-2</v>
      </c>
      <c r="H52" s="329">
        <f t="shared" si="1"/>
        <v>5.1333333333333335E-2</v>
      </c>
      <c r="I52" s="192"/>
      <c r="J52" s="1010">
        <v>44.8</v>
      </c>
      <c r="K52" s="1007"/>
    </row>
    <row r="53" spans="1:11" ht="18" customHeight="1">
      <c r="A53" s="192"/>
      <c r="B53" s="192" t="s">
        <v>173</v>
      </c>
      <c r="C53" s="192"/>
      <c r="D53" s="193"/>
      <c r="E53" s="193"/>
      <c r="F53" s="193"/>
      <c r="G53" s="192"/>
      <c r="H53" s="192"/>
      <c r="I53" s="192"/>
      <c r="J53" s="1007"/>
      <c r="K53" s="1007"/>
    </row>
    <row r="54" spans="1:11" ht="18" customHeight="1">
      <c r="A54" s="192"/>
      <c r="B54" s="192"/>
      <c r="C54" s="192"/>
      <c r="D54" s="193"/>
      <c r="E54" s="193"/>
      <c r="F54" s="193"/>
      <c r="G54" s="192"/>
      <c r="H54" s="192"/>
      <c r="I54" s="192"/>
      <c r="J54" s="1007"/>
      <c r="K54" s="1007"/>
    </row>
    <row r="55" spans="1:11" ht="18" customHeight="1">
      <c r="A55" s="192"/>
      <c r="B55" s="884" t="s">
        <v>3500</v>
      </c>
      <c r="C55" s="884"/>
      <c r="D55" s="885"/>
      <c r="E55" s="193"/>
      <c r="F55" s="193"/>
      <c r="G55" s="192"/>
      <c r="H55" s="192"/>
      <c r="I55" s="192"/>
      <c r="J55" s="1007"/>
      <c r="K55" s="1007"/>
    </row>
    <row r="56" spans="1:11" ht="18" customHeight="1">
      <c r="A56" s="192"/>
      <c r="B56" s="200">
        <v>1</v>
      </c>
      <c r="C56" s="883">
        <v>2.0499999999999998</v>
      </c>
      <c r="D56" s="200" t="s">
        <v>3501</v>
      </c>
      <c r="E56" s="842" t="s">
        <v>3455</v>
      </c>
      <c r="F56" s="193"/>
      <c r="G56" s="192"/>
      <c r="H56" s="192"/>
      <c r="I56" s="192"/>
      <c r="J56" s="1007"/>
      <c r="K56" s="1007"/>
    </row>
    <row r="57" spans="1:11">
      <c r="A57" s="192"/>
      <c r="B57" s="203"/>
      <c r="C57" s="192"/>
      <c r="D57" s="204"/>
      <c r="E57" s="204"/>
      <c r="F57" s="204"/>
      <c r="G57" s="192"/>
      <c r="H57" s="192"/>
      <c r="I57" s="192"/>
      <c r="J57" s="1007"/>
      <c r="K57" s="1007"/>
    </row>
    <row r="58" spans="1:11" ht="13.5">
      <c r="A58" s="192"/>
      <c r="B58" s="198" t="s">
        <v>217</v>
      </c>
      <c r="C58" s="192"/>
      <c r="D58" s="205"/>
      <c r="E58" s="205"/>
      <c r="F58" s="205"/>
      <c r="G58" s="192"/>
      <c r="H58" s="192"/>
      <c r="I58" s="192"/>
      <c r="J58" s="1007"/>
      <c r="K58" s="1007"/>
    </row>
    <row r="59" spans="1:11">
      <c r="A59" s="192"/>
      <c r="B59" s="206" t="s">
        <v>95</v>
      </c>
      <c r="C59" s="206" t="s">
        <v>1</v>
      </c>
      <c r="D59" s="206" t="s">
        <v>2</v>
      </c>
      <c r="E59" s="206" t="s">
        <v>94</v>
      </c>
      <c r="F59" s="205"/>
      <c r="G59" s="192"/>
      <c r="H59" s="192"/>
      <c r="I59" s="192"/>
      <c r="J59" s="1007"/>
      <c r="K59" s="1007"/>
    </row>
    <row r="60" spans="1:11" ht="13.5" customHeight="1">
      <c r="A60" s="192"/>
      <c r="B60" s="207">
        <v>1</v>
      </c>
      <c r="C60" s="201" t="s">
        <v>74</v>
      </c>
      <c r="D60" s="208" t="s">
        <v>218</v>
      </c>
      <c r="E60" s="209">
        <v>2.77</v>
      </c>
      <c r="F60" s="192"/>
      <c r="G60" s="192"/>
      <c r="H60" s="178"/>
      <c r="I60" s="192"/>
      <c r="J60" s="1007"/>
      <c r="K60" s="1007"/>
    </row>
    <row r="61" spans="1:11" ht="13.5">
      <c r="A61" s="198"/>
      <c r="B61" s="207">
        <v>2</v>
      </c>
      <c r="C61" s="201" t="s">
        <v>75</v>
      </c>
      <c r="D61" s="208" t="s">
        <v>218</v>
      </c>
      <c r="E61" s="210">
        <v>2.92</v>
      </c>
      <c r="F61" s="192"/>
      <c r="G61" s="192"/>
      <c r="H61" s="178"/>
      <c r="I61" s="192"/>
      <c r="J61" s="1007"/>
      <c r="K61" s="1007"/>
    </row>
    <row r="62" spans="1:11" ht="13.5">
      <c r="A62" s="198"/>
      <c r="B62" s="207">
        <v>3</v>
      </c>
      <c r="C62" s="201" t="s">
        <v>76</v>
      </c>
      <c r="D62" s="208" t="s">
        <v>218</v>
      </c>
      <c r="E62" s="210">
        <v>2.5499999999999998</v>
      </c>
      <c r="F62" s="192"/>
      <c r="G62" s="192"/>
      <c r="H62" s="178"/>
      <c r="I62" s="192"/>
      <c r="J62" s="1007"/>
      <c r="K62" s="1007"/>
    </row>
    <row r="63" spans="1:11">
      <c r="A63" s="192"/>
      <c r="B63" s="198" t="s">
        <v>102</v>
      </c>
      <c r="C63" s="211"/>
      <c r="D63" s="205"/>
      <c r="E63" s="205"/>
      <c r="F63" s="192"/>
      <c r="G63" s="192"/>
      <c r="H63" s="192"/>
      <c r="I63" s="178"/>
      <c r="J63" s="1007"/>
      <c r="K63" s="1007"/>
    </row>
    <row r="64" spans="1:11">
      <c r="A64" s="192"/>
      <c r="B64" s="193"/>
      <c r="C64" s="211"/>
      <c r="D64" s="205"/>
      <c r="E64" s="205"/>
      <c r="F64" s="205"/>
      <c r="G64" s="192"/>
      <c r="H64" s="192"/>
      <c r="I64" s="178"/>
      <c r="J64" s="1007"/>
      <c r="K64" s="1007"/>
    </row>
    <row r="65" spans="1:11" ht="13.5" customHeight="1">
      <c r="A65" s="192"/>
      <c r="B65" s="198" t="s">
        <v>220</v>
      </c>
      <c r="C65" s="192"/>
      <c r="D65" s="193"/>
      <c r="E65" s="193"/>
      <c r="F65" s="205"/>
      <c r="G65" s="211"/>
      <c r="H65" s="211"/>
      <c r="I65" s="192"/>
      <c r="J65" s="1007"/>
      <c r="K65" s="1007"/>
    </row>
    <row r="66" spans="1:11" ht="21" customHeight="1">
      <c r="A66" s="192"/>
      <c r="B66" s="1472" t="s">
        <v>125</v>
      </c>
      <c r="C66" s="1472" t="s">
        <v>15</v>
      </c>
      <c r="D66" s="1480" t="s">
        <v>18</v>
      </c>
      <c r="E66" s="1470" t="s">
        <v>86</v>
      </c>
      <c r="F66" s="211"/>
      <c r="G66" s="211"/>
      <c r="H66" s="211"/>
      <c r="I66" s="192"/>
      <c r="J66" s="1007"/>
      <c r="K66" s="1007"/>
    </row>
    <row r="67" spans="1:11" ht="18" customHeight="1" thickBot="1">
      <c r="A67" s="192"/>
      <c r="B67" s="1489"/>
      <c r="C67" s="1489"/>
      <c r="D67" s="1488"/>
      <c r="E67" s="1489"/>
      <c r="F67" s="211"/>
      <c r="G67" s="211"/>
      <c r="H67" s="211"/>
      <c r="I67" s="192"/>
      <c r="J67" s="1007"/>
      <c r="K67" s="1007"/>
    </row>
    <row r="68" spans="1:11" ht="12.75" thickTop="1">
      <c r="A68" s="192"/>
      <c r="B68" s="200">
        <v>1</v>
      </c>
      <c r="C68" s="201" t="s">
        <v>117</v>
      </c>
      <c r="D68" s="212" t="s">
        <v>151</v>
      </c>
      <c r="E68" s="213">
        <v>9.0700000000000003E-2</v>
      </c>
      <c r="F68" s="211"/>
      <c r="G68" s="211"/>
      <c r="H68" s="211"/>
      <c r="I68" s="192"/>
      <c r="J68" s="1007"/>
      <c r="K68" s="1007"/>
    </row>
    <row r="69" spans="1:11">
      <c r="A69" s="192"/>
      <c r="B69" s="200">
        <v>2</v>
      </c>
      <c r="C69" s="201" t="s">
        <v>118</v>
      </c>
      <c r="D69" s="212" t="s">
        <v>151</v>
      </c>
      <c r="E69" s="213">
        <v>7.0000000000000007E-2</v>
      </c>
      <c r="F69" s="211"/>
      <c r="G69" s="211"/>
      <c r="H69" s="211"/>
      <c r="I69" s="192"/>
      <c r="J69" s="1007"/>
      <c r="K69" s="1007"/>
    </row>
    <row r="70" spans="1:11">
      <c r="A70" s="192"/>
      <c r="B70" s="200">
        <v>3</v>
      </c>
      <c r="C70" s="201" t="s">
        <v>119</v>
      </c>
      <c r="D70" s="212" t="s">
        <v>152</v>
      </c>
      <c r="E70" s="213">
        <v>5.0500000000000003E-2</v>
      </c>
      <c r="F70" s="211"/>
      <c r="G70" s="211"/>
      <c r="H70" s="211"/>
      <c r="I70" s="192"/>
      <c r="J70" s="1007"/>
      <c r="K70" s="1007"/>
    </row>
    <row r="71" spans="1:11">
      <c r="A71" s="192"/>
      <c r="B71" s="198" t="s">
        <v>136</v>
      </c>
      <c r="C71" s="192"/>
      <c r="D71" s="193"/>
      <c r="E71" s="193"/>
      <c r="F71" s="205"/>
      <c r="G71" s="211"/>
      <c r="H71" s="211"/>
      <c r="I71" s="192"/>
      <c r="J71" s="1007"/>
      <c r="K71" s="1007"/>
    </row>
    <row r="72" spans="1:11">
      <c r="A72" s="192"/>
      <c r="B72" s="193"/>
      <c r="C72" s="192"/>
      <c r="D72" s="193"/>
      <c r="E72" s="193"/>
      <c r="F72" s="205"/>
      <c r="G72" s="211"/>
      <c r="H72" s="211"/>
      <c r="I72" s="178"/>
      <c r="J72" s="1007"/>
      <c r="K72" s="1007"/>
    </row>
    <row r="73" spans="1:11" ht="13.5" customHeight="1">
      <c r="A73" s="192"/>
      <c r="B73" s="198" t="s">
        <v>120</v>
      </c>
      <c r="C73" s="192"/>
      <c r="D73" s="193"/>
      <c r="E73" s="193"/>
      <c r="F73" s="205"/>
      <c r="G73" s="211"/>
      <c r="H73" s="211"/>
      <c r="I73" s="192"/>
      <c r="J73" s="1007"/>
      <c r="K73" s="1007"/>
    </row>
    <row r="74" spans="1:11">
      <c r="A74" s="192"/>
      <c r="B74" s="206" t="s">
        <v>125</v>
      </c>
      <c r="C74" s="206" t="s">
        <v>1</v>
      </c>
      <c r="D74" s="206" t="s">
        <v>2</v>
      </c>
      <c r="E74" s="206" t="s">
        <v>121</v>
      </c>
      <c r="F74" s="205"/>
      <c r="G74" s="211"/>
      <c r="H74" s="211"/>
      <c r="I74" s="192"/>
      <c r="J74" s="1007"/>
      <c r="K74" s="1007"/>
    </row>
    <row r="75" spans="1:11">
      <c r="A75" s="192"/>
      <c r="B75" s="200">
        <v>1</v>
      </c>
      <c r="C75" s="201" t="s">
        <v>122</v>
      </c>
      <c r="D75" s="212" t="s">
        <v>126</v>
      </c>
      <c r="E75" s="214">
        <v>39.5</v>
      </c>
      <c r="F75" s="211"/>
      <c r="G75" s="211"/>
      <c r="H75" s="211"/>
      <c r="I75" s="192"/>
      <c r="J75" s="1007"/>
      <c r="K75" s="1007"/>
    </row>
    <row r="76" spans="1:11">
      <c r="A76" s="192"/>
      <c r="B76" s="200">
        <v>2</v>
      </c>
      <c r="C76" s="201" t="s">
        <v>123</v>
      </c>
      <c r="D76" s="212" t="s">
        <v>126</v>
      </c>
      <c r="E76" s="214">
        <v>39.5</v>
      </c>
      <c r="F76" s="211"/>
      <c r="G76" s="211"/>
      <c r="H76" s="211"/>
      <c r="I76" s="192"/>
      <c r="J76" s="1007"/>
      <c r="K76" s="1007"/>
    </row>
    <row r="77" spans="1:11">
      <c r="A77" s="192"/>
      <c r="B77" s="200">
        <v>3</v>
      </c>
      <c r="C77" s="201" t="s">
        <v>124</v>
      </c>
      <c r="D77" s="212" t="s">
        <v>126</v>
      </c>
      <c r="E77" s="214">
        <v>39.5</v>
      </c>
      <c r="F77" s="211"/>
      <c r="G77" s="211"/>
      <c r="H77" s="211"/>
      <c r="I77" s="192"/>
      <c r="J77" s="1007"/>
      <c r="K77" s="1007"/>
    </row>
    <row r="78" spans="1:11">
      <c r="A78" s="192"/>
      <c r="B78" s="198" t="s">
        <v>136</v>
      </c>
      <c r="C78" s="192"/>
      <c r="D78" s="193"/>
      <c r="E78" s="193"/>
      <c r="F78" s="205"/>
      <c r="G78" s="211"/>
      <c r="H78" s="211"/>
      <c r="I78" s="192"/>
      <c r="J78" s="1007"/>
      <c r="K78" s="1007"/>
    </row>
  </sheetData>
  <sheetProtection algorithmName="SHA-512" hashValue="C46DALcC+oeN7chgjWtlVU8uROCq6v35Km9I1dxrPMmj6jmbHNIa0lXK9kColQvFK1W5EZK6xwxdXRKvL1VV0w==" saltValue="VwH4Kp4d7uG2s4KY+bDSoA==" spinCount="100000" sheet="1" formatCells="0"/>
  <mergeCells count="28">
    <mergeCell ref="D66:D67"/>
    <mergeCell ref="E66:E67"/>
    <mergeCell ref="B66:B67"/>
    <mergeCell ref="C66:C67"/>
    <mergeCell ref="C22:C23"/>
    <mergeCell ref="B3:D3"/>
    <mergeCell ref="B4:D4"/>
    <mergeCell ref="G22:G23"/>
    <mergeCell ref="B5:D5"/>
    <mergeCell ref="B6:D6"/>
    <mergeCell ref="B19:D19"/>
    <mergeCell ref="B9:D9"/>
    <mergeCell ref="B10:D10"/>
    <mergeCell ref="B11:D11"/>
    <mergeCell ref="B12:D12"/>
    <mergeCell ref="B13:D13"/>
    <mergeCell ref="B14:D14"/>
    <mergeCell ref="B15:D15"/>
    <mergeCell ref="B16:D16"/>
    <mergeCell ref="B17:D17"/>
    <mergeCell ref="B18:D18"/>
    <mergeCell ref="F9:H9"/>
    <mergeCell ref="F6:H6"/>
    <mergeCell ref="H22:H23"/>
    <mergeCell ref="B22:B23"/>
    <mergeCell ref="F22:F23"/>
    <mergeCell ref="E22:E23"/>
    <mergeCell ref="D22:D23"/>
  </mergeCells>
  <phoneticPr fontId="15"/>
  <pageMargins left="0.39370078740157483" right="0.39370078740157483" top="0.39370078740157483" bottom="0.39370078740157483" header="0.51181102362204722" footer="0.19685039370078741"/>
  <pageSetup paperSize="9" scale="72" firstPageNumber="8" orientation="portrait" useFirstPageNumber="1" horizontalDpi="1200" verticalDpi="12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
    <tabColor rgb="FFFFCC99"/>
  </sheetPr>
  <dimension ref="A1:J891"/>
  <sheetViews>
    <sheetView workbookViewId="0"/>
  </sheetViews>
  <sheetFormatPr defaultRowHeight="13.5" outlineLevelCol="1"/>
  <cols>
    <col min="2" max="2" width="40.625" customWidth="1"/>
    <col min="3" max="3" width="15.625" customWidth="1"/>
    <col min="4" max="4" width="20.625" customWidth="1"/>
    <col min="5" max="5" width="8.625" customWidth="1"/>
    <col min="6" max="6" width="28.5" style="561" hidden="1" customWidth="1" outlineLevel="1"/>
    <col min="7" max="7" width="24" style="337" hidden="1" customWidth="1" outlineLevel="1"/>
    <col min="8" max="8" width="13.125" hidden="1" customWidth="1" outlineLevel="1"/>
    <col min="9" max="9" width="9" style="237" hidden="1" customWidth="1" outlineLevel="1"/>
    <col min="10" max="10" width="9" collapsed="1"/>
  </cols>
  <sheetData>
    <row r="1" spans="1:9">
      <c r="A1" t="s">
        <v>2007</v>
      </c>
      <c r="C1" s="97" t="s">
        <v>3455</v>
      </c>
    </row>
    <row r="3" spans="1:9" ht="27" customHeight="1">
      <c r="A3" s="1490" t="s">
        <v>2006</v>
      </c>
      <c r="B3" s="1490"/>
      <c r="C3" s="1490"/>
      <c r="D3" s="1490"/>
    </row>
    <row r="4" spans="1:9" ht="15" customHeight="1">
      <c r="A4" s="597"/>
      <c r="B4" s="597"/>
      <c r="C4" s="597"/>
      <c r="D4" s="597"/>
    </row>
    <row r="5" spans="1:9">
      <c r="A5" s="596"/>
    </row>
    <row r="6" spans="1:9" ht="27">
      <c r="A6" s="757" t="s">
        <v>2004</v>
      </c>
      <c r="B6" s="321" t="s">
        <v>1580</v>
      </c>
      <c r="C6" s="599" t="s">
        <v>2005</v>
      </c>
      <c r="D6" s="321" t="s">
        <v>857</v>
      </c>
      <c r="E6" s="16"/>
      <c r="F6" s="561" t="s">
        <v>3277</v>
      </c>
      <c r="G6" s="337" t="s">
        <v>3278</v>
      </c>
      <c r="H6" t="s">
        <v>1581</v>
      </c>
      <c r="I6" s="804"/>
    </row>
    <row r="7" spans="1:9">
      <c r="A7" s="781" t="s">
        <v>614</v>
      </c>
      <c r="B7" s="782" t="s">
        <v>20</v>
      </c>
      <c r="C7" s="801" t="str">
        <f>IF($I7=0,"-",IF(OR($I7=1,$I7=2),$F7,IF($I7=3,$G7,$H7)))</f>
        <v>-</v>
      </c>
      <c r="D7" s="802" t="str">
        <f>IF($I7=0,"",IF(OR($I7=1,$I7=2),"1.東京都前年度実績値",IF($I7=3,"2.環境省前年度実績値","3.未把握")))</f>
        <v/>
      </c>
      <c r="E7" s="595"/>
      <c r="F7" s="337" t="str">
        <f>事業者比較!E9</f>
        <v>東京都前年度実績値が見つかりません。ご確認ください。</v>
      </c>
      <c r="G7" s="337" t="str">
        <f>事業者比較!F9</f>
        <v>環境省実績値が見つかりません。ご確認ください。</v>
      </c>
      <c r="H7" s="337">
        <f>事業者比較!G9</f>
        <v>0.42899999999999999</v>
      </c>
      <c r="I7" s="804">
        <f>事業者比較!J9</f>
        <v>0</v>
      </c>
    </row>
    <row r="8" spans="1:9">
      <c r="A8" s="781" t="s">
        <v>661</v>
      </c>
      <c r="B8" s="782" t="s">
        <v>2562</v>
      </c>
      <c r="C8" s="801">
        <f t="shared" ref="C8:C71" si="0">IF($I8=0,"-",IF(OR($I8=1,$I8=2),$F8,IF($I8=3,$G8,$H8)))</f>
        <v>0.48299999999999998</v>
      </c>
      <c r="D8" s="802" t="str">
        <f>IF($I8=0,"",IF(OR($I8=1,$I8=2),"1.東京都前年度実績値",IF($I8=3,"2.環境省前年度実績値","3.未把握")))</f>
        <v>2.環境省前年度実績値</v>
      </c>
      <c r="E8" s="595"/>
      <c r="F8" s="337" t="str">
        <f>事業者比較!E10</f>
        <v>東京都前年度実績値が見つかりません。ご確認ください。</v>
      </c>
      <c r="G8" s="337">
        <f>事業者比較!F10</f>
        <v>0.48299999999999998</v>
      </c>
      <c r="H8" s="337">
        <f>事業者比較!G10</f>
        <v>0.42899999999999999</v>
      </c>
      <c r="I8" s="804">
        <f>事業者比較!J10</f>
        <v>3</v>
      </c>
    </row>
    <row r="9" spans="1:9">
      <c r="A9" s="781" t="s">
        <v>437</v>
      </c>
      <c r="B9" s="782" t="s">
        <v>2563</v>
      </c>
      <c r="C9" s="801">
        <f t="shared" si="0"/>
        <v>0.40899999999999997</v>
      </c>
      <c r="D9" s="802" t="str">
        <f t="shared" ref="D9:D71" si="1">IF($I9=0,"",IF(OR($I9=1,$I9=2),"1.東京都前年度実績値",IF($I9=3,"2.環境省前年度実績値","3.未把握")))</f>
        <v>1.東京都前年度実績値</v>
      </c>
      <c r="E9" s="595"/>
      <c r="F9" s="337">
        <f>事業者比較!E11</f>
        <v>0.40899999999999997</v>
      </c>
      <c r="G9" s="337" t="str">
        <f>事業者比較!F11</f>
        <v>東京都前年度実績値があります。「2.東京都前年度実績値」を選択してください。</v>
      </c>
      <c r="H9" s="337">
        <f>事業者比較!G11</f>
        <v>0.42899999999999999</v>
      </c>
      <c r="I9" s="804">
        <f>事業者比較!J11</f>
        <v>2</v>
      </c>
    </row>
    <row r="10" spans="1:9">
      <c r="A10" s="781" t="s">
        <v>658</v>
      </c>
      <c r="B10" s="782" t="s">
        <v>2564</v>
      </c>
      <c r="C10" s="801">
        <f t="shared" si="0"/>
        <v>0.45300000000000001</v>
      </c>
      <c r="D10" s="802" t="str">
        <f t="shared" si="1"/>
        <v>1.東京都前年度実績値</v>
      </c>
      <c r="E10" s="595"/>
      <c r="F10" s="337">
        <f>事業者比較!E12</f>
        <v>0.45300000000000001</v>
      </c>
      <c r="G10" s="337" t="str">
        <f>事業者比較!F12</f>
        <v>東京都前年度実績値があります。「2.東京都前年度実績値」を選択してください。</v>
      </c>
      <c r="H10" s="337">
        <f>事業者比較!G12</f>
        <v>0.42899999999999999</v>
      </c>
      <c r="I10" s="804">
        <f>事業者比較!J12</f>
        <v>2</v>
      </c>
    </row>
    <row r="11" spans="1:9">
      <c r="A11" s="781" t="s">
        <v>659</v>
      </c>
      <c r="B11" s="782" t="s">
        <v>20</v>
      </c>
      <c r="C11" s="801" t="str">
        <f t="shared" si="0"/>
        <v>-</v>
      </c>
      <c r="D11" s="802" t="str">
        <f t="shared" si="1"/>
        <v/>
      </c>
      <c r="E11" s="595"/>
      <c r="F11" s="337" t="str">
        <f>事業者比較!E13</f>
        <v>東京都前年度実績値が見つかりません。ご確認ください。</v>
      </c>
      <c r="G11" s="337" t="str">
        <f>事業者比較!F13</f>
        <v>環境省実績値が見つかりません。ご確認ください。</v>
      </c>
      <c r="H11" s="337">
        <f>事業者比較!G13</f>
        <v>0.42899999999999999</v>
      </c>
      <c r="I11" s="804">
        <f>事業者比較!J13</f>
        <v>0</v>
      </c>
    </row>
    <row r="12" spans="1:9">
      <c r="A12" s="781" t="s">
        <v>986</v>
      </c>
      <c r="B12" s="782" t="s">
        <v>2565</v>
      </c>
      <c r="C12" s="801">
        <f t="shared" si="0"/>
        <v>0.433</v>
      </c>
      <c r="D12" s="802" t="str">
        <f t="shared" si="1"/>
        <v>1.東京都前年度実績値</v>
      </c>
      <c r="E12" s="595"/>
      <c r="F12" s="337">
        <f>事業者比較!E14</f>
        <v>0.433</v>
      </c>
      <c r="G12" s="337" t="str">
        <f>事業者比較!F14</f>
        <v>東京都前年度実績値があります。「2.東京都前年度実績値」を選択してください。</v>
      </c>
      <c r="H12" s="337">
        <f>事業者比較!G14</f>
        <v>0.42899999999999999</v>
      </c>
      <c r="I12" s="804">
        <f>事業者比較!J14</f>
        <v>2</v>
      </c>
    </row>
    <row r="13" spans="1:9">
      <c r="A13" s="781" t="s">
        <v>690</v>
      </c>
      <c r="B13" s="782" t="s">
        <v>2566</v>
      </c>
      <c r="C13" s="801">
        <f t="shared" si="0"/>
        <v>0.25700000000000001</v>
      </c>
      <c r="D13" s="802" t="str">
        <f t="shared" si="1"/>
        <v>2.環境省前年度実績値</v>
      </c>
      <c r="E13" s="595"/>
      <c r="F13" s="337" t="str">
        <f>事業者比較!E15</f>
        <v>東京都前年度実績値が見つかりません。ご確認ください。</v>
      </c>
      <c r="G13" s="337">
        <f>事業者比較!F15</f>
        <v>0.25700000000000001</v>
      </c>
      <c r="H13" s="337">
        <f>事業者比較!G15</f>
        <v>0.42899999999999999</v>
      </c>
      <c r="I13" s="804">
        <f>事業者比較!J15</f>
        <v>3</v>
      </c>
    </row>
    <row r="14" spans="1:9">
      <c r="A14" s="781" t="s">
        <v>665</v>
      </c>
      <c r="B14" s="782" t="s">
        <v>2567</v>
      </c>
      <c r="C14" s="801">
        <f t="shared" si="0"/>
        <v>0.377</v>
      </c>
      <c r="D14" s="802" t="str">
        <f t="shared" si="1"/>
        <v>1.東京都前年度実績値</v>
      </c>
      <c r="E14" s="595"/>
      <c r="F14" s="337">
        <f>事業者比較!E16</f>
        <v>0.377</v>
      </c>
      <c r="G14" s="337" t="str">
        <f>事業者比較!F16</f>
        <v>東京都前年度実績値があります。「2.東京都前年度実績値」を選択してください。</v>
      </c>
      <c r="H14" s="337">
        <f>事業者比較!G16</f>
        <v>0.42899999999999999</v>
      </c>
      <c r="I14" s="804">
        <f>事業者比較!J16</f>
        <v>2</v>
      </c>
    </row>
    <row r="15" spans="1:9">
      <c r="A15" s="781" t="s">
        <v>623</v>
      </c>
      <c r="B15" s="782" t="s">
        <v>2568</v>
      </c>
      <c r="C15" s="801">
        <f t="shared" si="0"/>
        <v>0.40799999999999997</v>
      </c>
      <c r="D15" s="802" t="str">
        <f t="shared" si="1"/>
        <v>1.東京都前年度実績値</v>
      </c>
      <c r="E15" s="595"/>
      <c r="F15" s="337">
        <f>事業者比較!E17</f>
        <v>0.40799999999999997</v>
      </c>
      <c r="G15" s="337" t="str">
        <f>事業者比較!F17</f>
        <v>東京都前年度実績値があります。「2.東京都前年度実績値」を選択してください。</v>
      </c>
      <c r="H15" s="337">
        <f>事業者比較!G17</f>
        <v>0.42899999999999999</v>
      </c>
      <c r="I15" s="804">
        <f>事業者比較!J17</f>
        <v>2</v>
      </c>
    </row>
    <row r="16" spans="1:9">
      <c r="A16" s="781" t="s">
        <v>428</v>
      </c>
      <c r="B16" s="782" t="s">
        <v>20</v>
      </c>
      <c r="C16" s="801" t="str">
        <f t="shared" si="0"/>
        <v>-</v>
      </c>
      <c r="D16" s="802" t="str">
        <f t="shared" si="1"/>
        <v/>
      </c>
      <c r="E16" s="595"/>
      <c r="F16" s="337" t="str">
        <f>事業者比較!E18</f>
        <v>東京都前年度実績値が見つかりません。ご確認ください。</v>
      </c>
      <c r="G16" s="337" t="str">
        <f>事業者比較!F18</f>
        <v>環境省実績値が見つかりません。ご確認ください。</v>
      </c>
      <c r="H16" s="337">
        <f>事業者比較!G18</f>
        <v>0.42899999999999999</v>
      </c>
      <c r="I16" s="804">
        <f>事業者比較!J18</f>
        <v>0</v>
      </c>
    </row>
    <row r="17" spans="1:9">
      <c r="A17" s="781" t="s">
        <v>691</v>
      </c>
      <c r="B17" s="782" t="s">
        <v>2569</v>
      </c>
      <c r="C17" s="801">
        <f t="shared" si="0"/>
        <v>0.432</v>
      </c>
      <c r="D17" s="802" t="str">
        <f t="shared" si="1"/>
        <v>1.東京都前年度実績値</v>
      </c>
      <c r="E17" s="595"/>
      <c r="F17" s="337">
        <f>事業者比較!E19</f>
        <v>0.432</v>
      </c>
      <c r="G17" s="337" t="str">
        <f>事業者比較!F19</f>
        <v>東京都前年度実績値があります。「2.東京都前年度実績値」を選択してください。</v>
      </c>
      <c r="H17" s="337">
        <f>事業者比較!G19</f>
        <v>0.42899999999999999</v>
      </c>
      <c r="I17" s="804">
        <f>事業者比較!J19</f>
        <v>2</v>
      </c>
    </row>
    <row r="18" spans="1:9">
      <c r="A18" s="781" t="s">
        <v>551</v>
      </c>
      <c r="B18" s="782" t="s">
        <v>2570</v>
      </c>
      <c r="C18" s="801">
        <f t="shared" si="0"/>
        <v>0.19</v>
      </c>
      <c r="D18" s="802" t="str">
        <f t="shared" si="1"/>
        <v>1.東京都前年度実績値</v>
      </c>
      <c r="E18" s="595"/>
      <c r="F18" s="337">
        <f>事業者比較!E20</f>
        <v>0.19</v>
      </c>
      <c r="G18" s="337" t="str">
        <f>事業者比較!F20</f>
        <v>東京都前年度実績値があります。「2.東京都前年度実績値」を選択してください。</v>
      </c>
      <c r="H18" s="337">
        <f>事業者比較!G20</f>
        <v>0.42899999999999999</v>
      </c>
      <c r="I18" s="804">
        <f>事業者比較!J20</f>
        <v>2</v>
      </c>
    </row>
    <row r="19" spans="1:9">
      <c r="A19" s="781" t="s">
        <v>692</v>
      </c>
      <c r="B19" s="782" t="s">
        <v>2571</v>
      </c>
      <c r="C19" s="801">
        <f t="shared" si="0"/>
        <v>0.5</v>
      </c>
      <c r="D19" s="802" t="str">
        <f t="shared" si="1"/>
        <v>2.環境省前年度実績値</v>
      </c>
      <c r="E19" s="595"/>
      <c r="F19" s="337" t="str">
        <f>事業者比較!E21</f>
        <v>東京都前年度実績値が見つかりません。ご確認ください。</v>
      </c>
      <c r="G19" s="337">
        <f>事業者比較!F21</f>
        <v>0.5</v>
      </c>
      <c r="H19" s="337">
        <f>事業者比較!G21</f>
        <v>0.42899999999999999</v>
      </c>
      <c r="I19" s="804">
        <f>事業者比較!J21</f>
        <v>3</v>
      </c>
    </row>
    <row r="20" spans="1:9">
      <c r="A20" s="781" t="s">
        <v>629</v>
      </c>
      <c r="B20" s="782" t="s">
        <v>2572</v>
      </c>
      <c r="C20" s="801">
        <f t="shared" si="0"/>
        <v>0.46500000000000002</v>
      </c>
      <c r="D20" s="802" t="str">
        <f t="shared" si="1"/>
        <v>1.東京都前年度実績値</v>
      </c>
      <c r="E20" s="595"/>
      <c r="F20" s="337">
        <f>事業者比較!E22</f>
        <v>0.46500000000000002</v>
      </c>
      <c r="G20" s="337" t="str">
        <f>事業者比較!F22</f>
        <v>東京都前年度実績値があります。「2.東京都前年度実績値」を選択してください。</v>
      </c>
      <c r="H20" s="337">
        <f>事業者比較!G22</f>
        <v>0.42899999999999999</v>
      </c>
      <c r="I20" s="804">
        <f>事業者比較!J22</f>
        <v>2</v>
      </c>
    </row>
    <row r="21" spans="1:9">
      <c r="A21" s="781" t="s">
        <v>582</v>
      </c>
      <c r="B21" s="782" t="s">
        <v>2573</v>
      </c>
      <c r="C21" s="801">
        <f t="shared" si="0"/>
        <v>0.26500000000000001</v>
      </c>
      <c r="D21" s="802" t="str">
        <f t="shared" si="1"/>
        <v>1.東京都前年度実績値</v>
      </c>
      <c r="E21" s="595"/>
      <c r="F21" s="337">
        <f>事業者比較!E23</f>
        <v>0.26500000000000001</v>
      </c>
      <c r="G21" s="337" t="str">
        <f>事業者比較!F23</f>
        <v>東京都前年度実績値があります。「2.東京都前年度実績値」を選択してください。</v>
      </c>
      <c r="H21" s="337">
        <f>事業者比較!G23</f>
        <v>0.42899999999999999</v>
      </c>
      <c r="I21" s="804">
        <f>事業者比較!J23</f>
        <v>2</v>
      </c>
    </row>
    <row r="22" spans="1:9">
      <c r="A22" s="781" t="s">
        <v>449</v>
      </c>
      <c r="B22" s="782" t="s">
        <v>2574</v>
      </c>
      <c r="C22" s="801">
        <f t="shared" si="0"/>
        <v>0.51</v>
      </c>
      <c r="D22" s="802" t="str">
        <f t="shared" si="1"/>
        <v>1.東京都前年度実績値</v>
      </c>
      <c r="E22" s="595"/>
      <c r="F22" s="337">
        <f>事業者比較!E24</f>
        <v>0.51</v>
      </c>
      <c r="G22" s="337" t="str">
        <f>事業者比較!F24</f>
        <v>東京都前年度実績値があります。「2.東京都前年度実績値」を選択してください。</v>
      </c>
      <c r="H22" s="337">
        <f>事業者比較!G24</f>
        <v>0.42899999999999999</v>
      </c>
      <c r="I22" s="804">
        <f>事業者比較!J24</f>
        <v>2</v>
      </c>
    </row>
    <row r="23" spans="1:9">
      <c r="A23" s="781" t="s">
        <v>989</v>
      </c>
      <c r="B23" s="782" t="s">
        <v>2575</v>
      </c>
      <c r="C23" s="801">
        <f t="shared" si="0"/>
        <v>0.41099999999999998</v>
      </c>
      <c r="D23" s="802" t="str">
        <f t="shared" si="1"/>
        <v>1.東京都前年度実績値</v>
      </c>
      <c r="E23" s="595"/>
      <c r="F23" s="337">
        <f>事業者比較!E25</f>
        <v>0.41099999999999998</v>
      </c>
      <c r="G23" s="337" t="str">
        <f>事業者比較!F25</f>
        <v>東京都前年度実績値があります。「2.東京都前年度実績値」を選択してください。</v>
      </c>
      <c r="H23" s="337">
        <f>事業者比較!G25</f>
        <v>0.42899999999999999</v>
      </c>
      <c r="I23" s="804">
        <f>事業者比較!J25</f>
        <v>2</v>
      </c>
    </row>
    <row r="24" spans="1:9">
      <c r="A24" s="781" t="s">
        <v>693</v>
      </c>
      <c r="B24" s="782" t="s">
        <v>2576</v>
      </c>
      <c r="C24" s="801">
        <f t="shared" si="0"/>
        <v>0.44900000000000001</v>
      </c>
      <c r="D24" s="802" t="str">
        <f t="shared" si="1"/>
        <v>1.東京都前年度実績値</v>
      </c>
      <c r="E24" s="595"/>
      <c r="F24" s="337">
        <f>事業者比較!E26</f>
        <v>0.44900000000000001</v>
      </c>
      <c r="G24" s="337" t="str">
        <f>事業者比較!F26</f>
        <v>東京都前年度実績値があります。「2.東京都前年度実績値」を選択してください。</v>
      </c>
      <c r="H24" s="337">
        <f>事業者比較!G26</f>
        <v>0.42899999999999999</v>
      </c>
      <c r="I24" s="804">
        <f>事業者比較!J26</f>
        <v>2</v>
      </c>
    </row>
    <row r="25" spans="1:9">
      <c r="A25" s="781" t="s">
        <v>486</v>
      </c>
      <c r="B25" s="782" t="s">
        <v>2577</v>
      </c>
      <c r="C25" s="801">
        <f t="shared" si="0"/>
        <v>0.46100000000000002</v>
      </c>
      <c r="D25" s="802" t="str">
        <f t="shared" si="1"/>
        <v>1.東京都前年度実績値</v>
      </c>
      <c r="E25" s="595"/>
      <c r="F25" s="337">
        <f>事業者比較!E27</f>
        <v>0.46100000000000002</v>
      </c>
      <c r="G25" s="337" t="str">
        <f>事業者比較!F27</f>
        <v>東京都前年度実績値があります。「2.東京都前年度実績値」を選択してください。</v>
      </c>
      <c r="H25" s="337">
        <f>事業者比較!G27</f>
        <v>0.42899999999999999</v>
      </c>
      <c r="I25" s="804">
        <f>事業者比較!J27</f>
        <v>2</v>
      </c>
    </row>
    <row r="26" spans="1:9">
      <c r="A26" s="781" t="s">
        <v>517</v>
      </c>
      <c r="B26" s="782" t="s">
        <v>2578</v>
      </c>
      <c r="C26" s="801">
        <f t="shared" si="0"/>
        <v>0.48599999999999999</v>
      </c>
      <c r="D26" s="802" t="str">
        <f t="shared" si="1"/>
        <v>1.東京都前年度実績値</v>
      </c>
      <c r="E26" s="595"/>
      <c r="F26" s="337">
        <f>事業者比較!E28</f>
        <v>0.48599999999999999</v>
      </c>
      <c r="G26" s="337" t="str">
        <f>事業者比較!F28</f>
        <v>東京都前年度実績値があります。「2.東京都前年度実績値」を選択してください。</v>
      </c>
      <c r="H26" s="337">
        <f>事業者比較!G28</f>
        <v>0.42899999999999999</v>
      </c>
      <c r="I26" s="804">
        <f>事業者比較!J28</f>
        <v>2</v>
      </c>
    </row>
    <row r="27" spans="1:9">
      <c r="A27" s="781" t="s">
        <v>430</v>
      </c>
      <c r="B27" s="782" t="s">
        <v>2579</v>
      </c>
      <c r="C27" s="801">
        <f t="shared" si="0"/>
        <v>0.39700000000000002</v>
      </c>
      <c r="D27" s="802" t="str">
        <f t="shared" si="1"/>
        <v>1.東京都前年度実績値</v>
      </c>
      <c r="E27" s="595"/>
      <c r="F27" s="337">
        <f>事業者比較!E29</f>
        <v>0.39700000000000002</v>
      </c>
      <c r="G27" s="337" t="str">
        <f>事業者比較!F29</f>
        <v>東京都前年度実績値があります。「2.東京都前年度実績値」を選択してください。</v>
      </c>
      <c r="H27" s="337">
        <f>事業者比較!G29</f>
        <v>0.42899999999999999</v>
      </c>
      <c r="I27" s="804">
        <f>事業者比較!J29</f>
        <v>2</v>
      </c>
    </row>
    <row r="28" spans="1:9">
      <c r="A28" s="781" t="s">
        <v>572</v>
      </c>
      <c r="B28" s="782" t="s">
        <v>20</v>
      </c>
      <c r="C28" s="801" t="str">
        <f t="shared" si="0"/>
        <v>-</v>
      </c>
      <c r="D28" s="802" t="str">
        <f t="shared" si="1"/>
        <v/>
      </c>
      <c r="E28" s="595"/>
      <c r="F28" s="337" t="str">
        <f>事業者比較!E30</f>
        <v>東京都前年度実績値が見つかりません。ご確認ください。</v>
      </c>
      <c r="G28" s="337" t="str">
        <f>事業者比較!F30</f>
        <v>環境省実績値が見つかりません。ご確認ください。</v>
      </c>
      <c r="H28" s="337">
        <f>事業者比較!G30</f>
        <v>0.42899999999999999</v>
      </c>
      <c r="I28" s="804">
        <f>事業者比較!J30</f>
        <v>0</v>
      </c>
    </row>
    <row r="29" spans="1:9">
      <c r="A29" s="781" t="s">
        <v>694</v>
      </c>
      <c r="B29" s="782" t="s">
        <v>2580</v>
      </c>
      <c r="C29" s="801">
        <f t="shared" si="0"/>
        <v>0.21099999999999999</v>
      </c>
      <c r="D29" s="802" t="str">
        <f t="shared" si="1"/>
        <v>2.環境省前年度実績値</v>
      </c>
      <c r="E29" s="595"/>
      <c r="F29" s="337" t="str">
        <f>事業者比較!E31</f>
        <v>東京都前年度実績値が見つかりません。ご確認ください。</v>
      </c>
      <c r="G29" s="337">
        <f>事業者比較!F31</f>
        <v>0.21099999999999999</v>
      </c>
      <c r="H29" s="337">
        <f>事業者比較!G31</f>
        <v>0.42899999999999999</v>
      </c>
      <c r="I29" s="804">
        <f>事業者比較!J31</f>
        <v>3</v>
      </c>
    </row>
    <row r="30" spans="1:9">
      <c r="A30" s="781" t="s">
        <v>695</v>
      </c>
      <c r="B30" s="782" t="s">
        <v>2581</v>
      </c>
      <c r="C30" s="801">
        <f t="shared" si="0"/>
        <v>0.45500000000000002</v>
      </c>
      <c r="D30" s="802" t="str">
        <f t="shared" si="1"/>
        <v>1.東京都前年度実績値</v>
      </c>
      <c r="E30" s="595"/>
      <c r="F30" s="337">
        <f>事業者比較!E32</f>
        <v>0.45500000000000002</v>
      </c>
      <c r="G30" s="337" t="str">
        <f>事業者比較!F32</f>
        <v>東京都前年度実績値があります。「2.東京都前年度実績値」を選択してください。</v>
      </c>
      <c r="H30" s="337">
        <f>事業者比較!G32</f>
        <v>0.42899999999999999</v>
      </c>
      <c r="I30" s="804">
        <f>事業者比較!J32</f>
        <v>2</v>
      </c>
    </row>
    <row r="31" spans="1:9">
      <c r="A31" s="781" t="s">
        <v>619</v>
      </c>
      <c r="B31" s="782" t="s">
        <v>2582</v>
      </c>
      <c r="C31" s="801">
        <f t="shared" si="0"/>
        <v>0.17799999999999999</v>
      </c>
      <c r="D31" s="802" t="str">
        <f t="shared" si="1"/>
        <v>1.東京都前年度実績値</v>
      </c>
      <c r="E31" s="595"/>
      <c r="F31" s="337">
        <f>事業者比較!E33</f>
        <v>0.17799999999999999</v>
      </c>
      <c r="G31" s="337" t="str">
        <f>事業者比較!F33</f>
        <v>東京都前年度実績値があります。「2.東京都前年度実績値」を選択してください。</v>
      </c>
      <c r="H31" s="337">
        <f>事業者比較!G33</f>
        <v>0.42899999999999999</v>
      </c>
      <c r="I31" s="804">
        <f>事業者比較!J33</f>
        <v>2</v>
      </c>
    </row>
    <row r="32" spans="1:9">
      <c r="A32" s="781" t="s">
        <v>507</v>
      </c>
      <c r="B32" s="782" t="s">
        <v>2583</v>
      </c>
      <c r="C32" s="801">
        <f t="shared" si="0"/>
        <v>6.9000000000000006E-2</v>
      </c>
      <c r="D32" s="802" t="str">
        <f t="shared" si="1"/>
        <v>1.東京都前年度実績値</v>
      </c>
      <c r="E32" s="595"/>
      <c r="F32" s="337">
        <f>事業者比較!E34</f>
        <v>6.9000000000000006E-2</v>
      </c>
      <c r="G32" s="337" t="str">
        <f>事業者比較!F34</f>
        <v>東京都前年度実績値があります。「2.東京都前年度実績値」を選択してください。</v>
      </c>
      <c r="H32" s="337">
        <f>事業者比較!G34</f>
        <v>0.42899999999999999</v>
      </c>
      <c r="I32" s="804">
        <f>事業者比較!J34</f>
        <v>2</v>
      </c>
    </row>
    <row r="33" spans="1:9">
      <c r="A33" s="781" t="s">
        <v>533</v>
      </c>
      <c r="B33" s="782" t="s">
        <v>2584</v>
      </c>
      <c r="C33" s="801">
        <f t="shared" si="0"/>
        <v>0.42099999999999999</v>
      </c>
      <c r="D33" s="802" t="str">
        <f t="shared" si="1"/>
        <v>1.東京都前年度実績値</v>
      </c>
      <c r="E33" s="595"/>
      <c r="F33" s="337">
        <f>事業者比較!E35</f>
        <v>0.42099999999999999</v>
      </c>
      <c r="G33" s="337" t="str">
        <f>事業者比較!F35</f>
        <v>東京都前年度実績値があります。「2.東京都前年度実績値」を選択してください。</v>
      </c>
      <c r="H33" s="337">
        <f>事業者比較!G35</f>
        <v>0.42899999999999999</v>
      </c>
      <c r="I33" s="804">
        <f>事業者比較!J35</f>
        <v>2</v>
      </c>
    </row>
    <row r="34" spans="1:9">
      <c r="A34" s="781" t="s">
        <v>656</v>
      </c>
      <c r="B34" s="782" t="s">
        <v>2585</v>
      </c>
      <c r="C34" s="801">
        <f t="shared" si="0"/>
        <v>0.33100000000000002</v>
      </c>
      <c r="D34" s="802" t="str">
        <f t="shared" si="1"/>
        <v>1.東京都前年度実績値</v>
      </c>
      <c r="E34" s="595"/>
      <c r="F34" s="337">
        <f>事業者比較!E36</f>
        <v>0.33100000000000002</v>
      </c>
      <c r="G34" s="337" t="str">
        <f>事業者比較!F36</f>
        <v>東京都前年度実績値があります。「2.東京都前年度実績値」を選択してください。</v>
      </c>
      <c r="H34" s="337">
        <f>事業者比較!G36</f>
        <v>0.42899999999999999</v>
      </c>
      <c r="I34" s="804">
        <f>事業者比較!J36</f>
        <v>2</v>
      </c>
    </row>
    <row r="35" spans="1:9">
      <c r="A35" s="781" t="s">
        <v>463</v>
      </c>
      <c r="B35" s="782" t="s">
        <v>20</v>
      </c>
      <c r="C35" s="801" t="str">
        <f t="shared" si="0"/>
        <v>-</v>
      </c>
      <c r="D35" s="802" t="str">
        <f t="shared" si="1"/>
        <v/>
      </c>
      <c r="E35" s="595"/>
      <c r="F35" s="337" t="str">
        <f>事業者比較!E37</f>
        <v>東京都前年度実績値が見つかりません。ご確認ください。</v>
      </c>
      <c r="G35" s="337" t="str">
        <f>事業者比較!F37</f>
        <v>環境省実績値が見つかりません。ご確認ください。</v>
      </c>
      <c r="H35" s="337">
        <f>事業者比較!G37</f>
        <v>0.42899999999999999</v>
      </c>
      <c r="I35" s="804">
        <f>事業者比較!J37</f>
        <v>0</v>
      </c>
    </row>
    <row r="36" spans="1:9">
      <c r="A36" s="781" t="s">
        <v>1586</v>
      </c>
      <c r="B36" s="782" t="s">
        <v>20</v>
      </c>
      <c r="C36" s="801" t="str">
        <f t="shared" si="0"/>
        <v>-</v>
      </c>
      <c r="D36" s="802" t="str">
        <f t="shared" si="1"/>
        <v/>
      </c>
      <c r="E36" s="595"/>
      <c r="F36" s="337" t="str">
        <f>事業者比較!E38</f>
        <v>東京都前年度実績値が見つかりません。ご確認ください。</v>
      </c>
      <c r="G36" s="337" t="str">
        <f>事業者比較!F38</f>
        <v>環境省実績値が見つかりません。ご確認ください。</v>
      </c>
      <c r="H36" s="337">
        <f>事業者比較!G38</f>
        <v>0.42899999999999999</v>
      </c>
      <c r="I36" s="804">
        <f>事業者比較!J38</f>
        <v>0</v>
      </c>
    </row>
    <row r="37" spans="1:9">
      <c r="A37" s="781" t="s">
        <v>550</v>
      </c>
      <c r="B37" s="782" t="s">
        <v>2586</v>
      </c>
      <c r="C37" s="801">
        <f t="shared" si="0"/>
        <v>0.45700000000000002</v>
      </c>
      <c r="D37" s="802" t="str">
        <f t="shared" si="1"/>
        <v>1.東京都前年度実績値</v>
      </c>
      <c r="E37" s="595"/>
      <c r="F37" s="337">
        <f>事業者比較!E39</f>
        <v>0.45700000000000002</v>
      </c>
      <c r="G37" s="337" t="str">
        <f>事業者比較!F39</f>
        <v>東京都前年度実績値があります。「2.東京都前年度実績値」を選択してください。</v>
      </c>
      <c r="H37" s="337">
        <f>事業者比較!G39</f>
        <v>0.42899999999999999</v>
      </c>
      <c r="I37" s="804">
        <f>事業者比較!J39</f>
        <v>2</v>
      </c>
    </row>
    <row r="38" spans="1:9">
      <c r="A38" s="781" t="s">
        <v>520</v>
      </c>
      <c r="B38" s="782" t="s">
        <v>2587</v>
      </c>
      <c r="C38" s="801">
        <f t="shared" si="0"/>
        <v>0.46</v>
      </c>
      <c r="D38" s="802" t="str">
        <f t="shared" si="1"/>
        <v>1.東京都前年度実績値</v>
      </c>
      <c r="E38" s="595"/>
      <c r="F38" s="337">
        <f>事業者比較!E40</f>
        <v>0.46</v>
      </c>
      <c r="G38" s="337" t="str">
        <f>事業者比較!F40</f>
        <v>東京都前年度実績値があります。「2.東京都前年度実績値」を選択してください。</v>
      </c>
      <c r="H38" s="337">
        <f>事業者比較!G40</f>
        <v>0.42899999999999999</v>
      </c>
      <c r="I38" s="804">
        <f>事業者比較!J40</f>
        <v>2</v>
      </c>
    </row>
    <row r="39" spans="1:9">
      <c r="A39" s="781" t="s">
        <v>696</v>
      </c>
      <c r="B39" s="782" t="s">
        <v>2588</v>
      </c>
      <c r="C39" s="801">
        <f t="shared" si="0"/>
        <v>0.42899999999999999</v>
      </c>
      <c r="D39" s="802" t="str">
        <f t="shared" si="1"/>
        <v>3.未把握</v>
      </c>
      <c r="E39" s="595"/>
      <c r="F39" s="337" t="str">
        <f>事業者比較!E41</f>
        <v>東京都前年度実績値が見つかりません。ご確認ください。</v>
      </c>
      <c r="G39" s="337" t="str">
        <f>事業者比較!F41</f>
        <v>環境省実績値が見つかりません。ご確認ください。</v>
      </c>
      <c r="H39" s="337">
        <f>事業者比較!G41</f>
        <v>0.42899999999999999</v>
      </c>
      <c r="I39" s="804">
        <f>事業者比較!J41</f>
        <v>4</v>
      </c>
    </row>
    <row r="40" spans="1:9">
      <c r="A40" s="781" t="s">
        <v>697</v>
      </c>
      <c r="B40" s="782" t="s">
        <v>2589</v>
      </c>
      <c r="C40" s="801">
        <f t="shared" si="0"/>
        <v>0.34</v>
      </c>
      <c r="D40" s="802" t="str">
        <f t="shared" si="1"/>
        <v>2.環境省前年度実績値</v>
      </c>
      <c r="E40" s="595"/>
      <c r="F40" s="337" t="str">
        <f>事業者比較!E42</f>
        <v>東京都前年度実績値が見つかりません。ご確認ください。</v>
      </c>
      <c r="G40" s="337">
        <f>事業者比較!F42</f>
        <v>0.34</v>
      </c>
      <c r="H40" s="337">
        <f>事業者比較!G42</f>
        <v>0.42899999999999999</v>
      </c>
      <c r="I40" s="804">
        <f>事業者比較!J42</f>
        <v>3</v>
      </c>
    </row>
    <row r="41" spans="1:9">
      <c r="A41" s="781" t="s">
        <v>537</v>
      </c>
      <c r="B41" s="782" t="s">
        <v>2590</v>
      </c>
      <c r="C41" s="801">
        <f t="shared" si="0"/>
        <v>0.876</v>
      </c>
      <c r="D41" s="802" t="str">
        <f t="shared" si="1"/>
        <v>1.東京都前年度実績値</v>
      </c>
      <c r="E41" s="595"/>
      <c r="F41" s="337">
        <f>事業者比較!E43</f>
        <v>0.876</v>
      </c>
      <c r="G41" s="337" t="str">
        <f>事業者比較!F43</f>
        <v>東京都前年度実績値があります。「2.東京都前年度実績値」を選択してください。</v>
      </c>
      <c r="H41" s="337">
        <f>事業者比較!G43</f>
        <v>0.42899999999999999</v>
      </c>
      <c r="I41" s="804">
        <f>事業者比較!J43</f>
        <v>2</v>
      </c>
    </row>
    <row r="42" spans="1:9">
      <c r="A42" s="781" t="s">
        <v>698</v>
      </c>
      <c r="B42" s="782" t="s">
        <v>2591</v>
      </c>
      <c r="C42" s="801">
        <f t="shared" si="0"/>
        <v>0.03</v>
      </c>
      <c r="D42" s="802" t="str">
        <f t="shared" si="1"/>
        <v>2.環境省前年度実績値</v>
      </c>
      <c r="E42" s="595"/>
      <c r="F42" s="337" t="str">
        <f>事業者比較!E44</f>
        <v>東京都前年度実績値が見つかりません。ご確認ください。</v>
      </c>
      <c r="G42" s="337">
        <f>事業者比較!F44</f>
        <v>0.03</v>
      </c>
      <c r="H42" s="337">
        <f>事業者比較!G44</f>
        <v>0.42899999999999999</v>
      </c>
      <c r="I42" s="804">
        <f>事業者比較!J44</f>
        <v>3</v>
      </c>
    </row>
    <row r="43" spans="1:9">
      <c r="A43" s="781" t="s">
        <v>643</v>
      </c>
      <c r="B43" s="782" t="s">
        <v>2592</v>
      </c>
      <c r="C43" s="801">
        <f t="shared" si="0"/>
        <v>0.35199999999999998</v>
      </c>
      <c r="D43" s="802" t="str">
        <f t="shared" si="1"/>
        <v>2.環境省前年度実績値</v>
      </c>
      <c r="E43" s="595"/>
      <c r="F43" s="337" t="str">
        <f>事業者比較!E45</f>
        <v>東京都前年度実績値が見つかりません。ご確認ください。</v>
      </c>
      <c r="G43" s="337">
        <f>事業者比較!F45</f>
        <v>0.35199999999999998</v>
      </c>
      <c r="H43" s="337">
        <f>事業者比較!G45</f>
        <v>0.42899999999999999</v>
      </c>
      <c r="I43" s="804">
        <f>事業者比較!J45</f>
        <v>3</v>
      </c>
    </row>
    <row r="44" spans="1:9">
      <c r="A44" s="781" t="s">
        <v>1587</v>
      </c>
      <c r="B44" s="782" t="s">
        <v>20</v>
      </c>
      <c r="C44" s="801" t="str">
        <f t="shared" si="0"/>
        <v>-</v>
      </c>
      <c r="D44" s="802" t="str">
        <f t="shared" si="1"/>
        <v/>
      </c>
      <c r="E44" s="595"/>
      <c r="F44" s="337" t="str">
        <f>事業者比較!E46</f>
        <v>東京都前年度実績値が見つかりません。ご確認ください。</v>
      </c>
      <c r="G44" s="337" t="str">
        <f>事業者比較!F46</f>
        <v>環境省実績値が見つかりません。ご確認ください。</v>
      </c>
      <c r="H44" s="337">
        <f>事業者比較!G46</f>
        <v>0.42899999999999999</v>
      </c>
      <c r="I44" s="804">
        <f>事業者比較!J46</f>
        <v>0</v>
      </c>
    </row>
    <row r="45" spans="1:9">
      <c r="A45" s="781" t="s">
        <v>699</v>
      </c>
      <c r="B45" s="782" t="s">
        <v>2593</v>
      </c>
      <c r="C45" s="801">
        <f t="shared" si="0"/>
        <v>0.45700000000000002</v>
      </c>
      <c r="D45" s="802" t="str">
        <f t="shared" si="1"/>
        <v>2.環境省前年度実績値</v>
      </c>
      <c r="E45" s="595"/>
      <c r="F45" s="337" t="str">
        <f>事業者比較!E47</f>
        <v>東京都前年度実績値が見つかりません。ご確認ください。</v>
      </c>
      <c r="G45" s="337">
        <f>事業者比較!F47</f>
        <v>0.45700000000000002</v>
      </c>
      <c r="H45" s="337">
        <f>事業者比較!G47</f>
        <v>0.42899999999999999</v>
      </c>
      <c r="I45" s="804">
        <f>事業者比較!J47</f>
        <v>3</v>
      </c>
    </row>
    <row r="46" spans="1:9">
      <c r="A46" s="781" t="s">
        <v>996</v>
      </c>
      <c r="B46" s="782" t="s">
        <v>2594</v>
      </c>
      <c r="C46" s="801">
        <f t="shared" si="0"/>
        <v>0.4</v>
      </c>
      <c r="D46" s="802" t="str">
        <f t="shared" si="1"/>
        <v>1.東京都前年度実績値</v>
      </c>
      <c r="E46" s="595"/>
      <c r="F46" s="337">
        <f>事業者比較!E48</f>
        <v>0.4</v>
      </c>
      <c r="G46" s="337" t="str">
        <f>事業者比較!F48</f>
        <v>東京都前年度実績値があります。「2.東京都前年度実績値」を選択してください。</v>
      </c>
      <c r="H46" s="337">
        <f>事業者比較!G48</f>
        <v>0.42899999999999999</v>
      </c>
      <c r="I46" s="804">
        <f>事業者比較!J48</f>
        <v>2</v>
      </c>
    </row>
    <row r="47" spans="1:9">
      <c r="A47" s="781" t="s">
        <v>997</v>
      </c>
      <c r="B47" s="782" t="s">
        <v>2595</v>
      </c>
      <c r="C47" s="801">
        <f>IF($I47=0,"-",IF(OR($I47=1,$I47=2),$F47,IF($I47=3,$G47,$H47)))</f>
        <v>0.42899999999999999</v>
      </c>
      <c r="D47" s="802" t="str">
        <f t="shared" si="1"/>
        <v>3.未把握</v>
      </c>
      <c r="E47" s="595"/>
      <c r="F47" s="337" t="str">
        <f>事業者比較!E49</f>
        <v>東京都前年度実績値が見つかりません。ご確認ください。</v>
      </c>
      <c r="G47" s="337" t="str">
        <f>事業者比較!F49</f>
        <v>環境省実績値が見つかりません。ご確認ください。</v>
      </c>
      <c r="H47" s="337">
        <f>事業者比較!G49</f>
        <v>0.42899999999999999</v>
      </c>
      <c r="I47" s="804">
        <f>事業者比較!J49</f>
        <v>4</v>
      </c>
    </row>
    <row r="48" spans="1:9">
      <c r="A48" s="781" t="s">
        <v>700</v>
      </c>
      <c r="B48" s="782" t="s">
        <v>2596</v>
      </c>
      <c r="C48" s="801">
        <f t="shared" si="0"/>
        <v>0.47099999999999997</v>
      </c>
      <c r="D48" s="802" t="str">
        <f t="shared" si="1"/>
        <v>2.環境省前年度実績値</v>
      </c>
      <c r="E48" s="595"/>
      <c r="F48" s="337" t="str">
        <f>事業者比較!E50</f>
        <v>東京都前年度実績値が見つかりません。ご確認ください。</v>
      </c>
      <c r="G48" s="337">
        <f>事業者比較!F50</f>
        <v>0.47099999999999997</v>
      </c>
      <c r="H48" s="337">
        <f>事業者比較!G50</f>
        <v>0.42899999999999999</v>
      </c>
      <c r="I48" s="804">
        <f>事業者比較!J50</f>
        <v>3</v>
      </c>
    </row>
    <row r="49" spans="1:9">
      <c r="A49" s="781" t="s">
        <v>654</v>
      </c>
      <c r="B49" s="782" t="s">
        <v>2597</v>
      </c>
      <c r="C49" s="801">
        <f t="shared" si="0"/>
        <v>0.502</v>
      </c>
      <c r="D49" s="802" t="str">
        <f t="shared" si="1"/>
        <v>1.東京都前年度実績値</v>
      </c>
      <c r="E49" s="595"/>
      <c r="F49" s="337">
        <f>事業者比較!E51</f>
        <v>0.502</v>
      </c>
      <c r="G49" s="337" t="str">
        <f>事業者比較!F51</f>
        <v>東京都前年度実績値があります。「2.東京都前年度実績値」を選択してください。</v>
      </c>
      <c r="H49" s="337">
        <f>事業者比較!G51</f>
        <v>0.42899999999999999</v>
      </c>
      <c r="I49" s="804">
        <f>事業者比較!J51</f>
        <v>2</v>
      </c>
    </row>
    <row r="50" spans="1:9">
      <c r="A50" s="781" t="s">
        <v>1588</v>
      </c>
      <c r="B50" s="782" t="s">
        <v>20</v>
      </c>
      <c r="C50" s="801" t="str">
        <f t="shared" si="0"/>
        <v>-</v>
      </c>
      <c r="D50" s="802" t="str">
        <f t="shared" si="1"/>
        <v/>
      </c>
      <c r="E50" s="595"/>
      <c r="F50" s="337" t="str">
        <f>事業者比較!E52</f>
        <v>東京都前年度実績値が見つかりません。ご確認ください。</v>
      </c>
      <c r="G50" s="337" t="str">
        <f>事業者比較!F52</f>
        <v>環境省実績値が見つかりません。ご確認ください。</v>
      </c>
      <c r="H50" s="337">
        <f>事業者比較!G52</f>
        <v>0.42899999999999999</v>
      </c>
      <c r="I50" s="804">
        <f>事業者比較!J52</f>
        <v>0</v>
      </c>
    </row>
    <row r="51" spans="1:9">
      <c r="A51" s="781" t="s">
        <v>469</v>
      </c>
      <c r="B51" s="782" t="s">
        <v>2598</v>
      </c>
      <c r="C51" s="801">
        <f t="shared" si="0"/>
        <v>0.32</v>
      </c>
      <c r="D51" s="802" t="str">
        <f t="shared" si="1"/>
        <v>1.東京都前年度実績値</v>
      </c>
      <c r="E51" s="595"/>
      <c r="F51" s="337">
        <f>事業者比較!E53</f>
        <v>0.32</v>
      </c>
      <c r="G51" s="337" t="str">
        <f>事業者比較!F53</f>
        <v>東京都前年度実績値があります。「2.東京都前年度実績値」を選択してください。</v>
      </c>
      <c r="H51" s="337">
        <f>事業者比較!G53</f>
        <v>0.42899999999999999</v>
      </c>
      <c r="I51" s="804">
        <f>事業者比較!J53</f>
        <v>2</v>
      </c>
    </row>
    <row r="52" spans="1:9">
      <c r="A52" s="781" t="s">
        <v>531</v>
      </c>
      <c r="B52" s="782" t="s">
        <v>2599</v>
      </c>
      <c r="C52" s="801">
        <f t="shared" si="0"/>
        <v>0.34399999999999997</v>
      </c>
      <c r="D52" s="802" t="str">
        <f t="shared" si="1"/>
        <v>1.東京都前年度実績値</v>
      </c>
      <c r="E52" s="595"/>
      <c r="F52" s="337">
        <f>事業者比較!E54</f>
        <v>0.34399999999999997</v>
      </c>
      <c r="G52" s="337" t="str">
        <f>事業者比較!F54</f>
        <v>東京都前年度実績値があります。「2.東京都前年度実績値」を選択してください。</v>
      </c>
      <c r="H52" s="337">
        <f>事業者比較!G54</f>
        <v>0.42899999999999999</v>
      </c>
      <c r="I52" s="804">
        <f>事業者比較!J54</f>
        <v>2</v>
      </c>
    </row>
    <row r="53" spans="1:9">
      <c r="A53" s="781" t="s">
        <v>1589</v>
      </c>
      <c r="B53" s="782" t="s">
        <v>20</v>
      </c>
      <c r="C53" s="801" t="str">
        <f t="shared" si="0"/>
        <v>-</v>
      </c>
      <c r="D53" s="802" t="str">
        <f t="shared" si="1"/>
        <v/>
      </c>
      <c r="E53" s="595"/>
      <c r="F53" s="337" t="str">
        <f>事業者比較!E55</f>
        <v>東京都前年度実績値が見つかりません。ご確認ください。</v>
      </c>
      <c r="G53" s="337" t="str">
        <f>事業者比較!F55</f>
        <v>環境省実績値が見つかりません。ご確認ください。</v>
      </c>
      <c r="H53" s="337">
        <f>事業者比較!G55</f>
        <v>0.42899999999999999</v>
      </c>
      <c r="I53" s="804">
        <f>事業者比較!J55</f>
        <v>0</v>
      </c>
    </row>
    <row r="54" spans="1:9">
      <c r="A54" s="781" t="s">
        <v>604</v>
      </c>
      <c r="B54" s="782" t="s">
        <v>2600</v>
      </c>
      <c r="C54" s="801">
        <f t="shared" si="0"/>
        <v>0.39400000000000002</v>
      </c>
      <c r="D54" s="802" t="str">
        <f t="shared" si="1"/>
        <v>2.環境省前年度実績値</v>
      </c>
      <c r="E54" s="595"/>
      <c r="F54" s="337" t="str">
        <f>事業者比較!E56</f>
        <v>東京都前年度実績値が見つかりません。ご確認ください。</v>
      </c>
      <c r="G54" s="337">
        <f>事業者比較!F56</f>
        <v>0.39400000000000002</v>
      </c>
      <c r="H54" s="337">
        <f>事業者比較!G56</f>
        <v>0.42899999999999999</v>
      </c>
      <c r="I54" s="804">
        <f>事業者比較!J56</f>
        <v>3</v>
      </c>
    </row>
    <row r="55" spans="1:9">
      <c r="A55" s="781" t="s">
        <v>613</v>
      </c>
      <c r="B55" s="782" t="s">
        <v>2601</v>
      </c>
      <c r="C55" s="801">
        <f t="shared" si="0"/>
        <v>0.36499999999999999</v>
      </c>
      <c r="D55" s="802" t="str">
        <f t="shared" si="1"/>
        <v>1.東京都前年度実績値</v>
      </c>
      <c r="E55" s="595"/>
      <c r="F55" s="337">
        <f>事業者比較!E57</f>
        <v>0.36499999999999999</v>
      </c>
      <c r="G55" s="337" t="str">
        <f>事業者比較!F57</f>
        <v>東京都前年度実績値があります。「2.東京都前年度実績値」を選択してください。</v>
      </c>
      <c r="H55" s="337">
        <f>事業者比較!G57</f>
        <v>0.42899999999999999</v>
      </c>
      <c r="I55" s="804">
        <f>事業者比較!J57</f>
        <v>2</v>
      </c>
    </row>
    <row r="56" spans="1:9">
      <c r="A56" s="781" t="s">
        <v>573</v>
      </c>
      <c r="B56" s="782" t="s">
        <v>2602</v>
      </c>
      <c r="C56" s="801">
        <f t="shared" si="0"/>
        <v>0.38700000000000001</v>
      </c>
      <c r="D56" s="802" t="str">
        <f t="shared" si="1"/>
        <v>1.東京都前年度実績値</v>
      </c>
      <c r="E56" s="595"/>
      <c r="F56" s="337">
        <f>事業者比較!E58</f>
        <v>0.38700000000000001</v>
      </c>
      <c r="G56" s="337" t="str">
        <f>事業者比較!F58</f>
        <v>東京都前年度実績値があります。「2.東京都前年度実績値」を選択してください。</v>
      </c>
      <c r="H56" s="337">
        <f>事業者比較!G58</f>
        <v>0.42899999999999999</v>
      </c>
      <c r="I56" s="804">
        <f>事業者比較!J58</f>
        <v>2</v>
      </c>
    </row>
    <row r="57" spans="1:9">
      <c r="A57" s="781" t="s">
        <v>701</v>
      </c>
      <c r="B57" s="782" t="s">
        <v>2603</v>
      </c>
      <c r="C57" s="801">
        <f t="shared" si="0"/>
        <v>4.3999999999999997E-2</v>
      </c>
      <c r="D57" s="802" t="str">
        <f t="shared" si="1"/>
        <v>2.環境省前年度実績値</v>
      </c>
      <c r="E57" s="595"/>
      <c r="F57" s="337" t="str">
        <f>事業者比較!E59</f>
        <v>東京都前年度実績値が見つかりません。ご確認ください。</v>
      </c>
      <c r="G57" s="337">
        <f>事業者比較!F59</f>
        <v>4.3999999999999997E-2</v>
      </c>
      <c r="H57" s="337">
        <f>事業者比較!G59</f>
        <v>0.42899999999999999</v>
      </c>
      <c r="I57" s="804">
        <f>事業者比較!J59</f>
        <v>3</v>
      </c>
    </row>
    <row r="58" spans="1:9">
      <c r="A58" s="781" t="s">
        <v>452</v>
      </c>
      <c r="B58" s="782" t="s">
        <v>2604</v>
      </c>
      <c r="C58" s="801">
        <f t="shared" si="0"/>
        <v>0.35699999999999998</v>
      </c>
      <c r="D58" s="802" t="str">
        <f t="shared" si="1"/>
        <v>1.東京都前年度実績値</v>
      </c>
      <c r="E58" s="595"/>
      <c r="F58" s="337">
        <f>事業者比較!E60</f>
        <v>0.35699999999999998</v>
      </c>
      <c r="G58" s="337" t="str">
        <f>事業者比較!F60</f>
        <v>東京都前年度実績値があります。「2.東京都前年度実績値」を選択してください。</v>
      </c>
      <c r="H58" s="337">
        <f>事業者比較!G60</f>
        <v>0.42899999999999999</v>
      </c>
      <c r="I58" s="804">
        <f>事業者比較!J60</f>
        <v>2</v>
      </c>
    </row>
    <row r="59" spans="1:9">
      <c r="A59" s="781" t="s">
        <v>602</v>
      </c>
      <c r="B59" s="782" t="s">
        <v>2605</v>
      </c>
      <c r="C59" s="801">
        <f t="shared" si="0"/>
        <v>0.60399999999999998</v>
      </c>
      <c r="D59" s="802" t="str">
        <f t="shared" si="1"/>
        <v>1.東京都前年度実績値</v>
      </c>
      <c r="E59" s="595"/>
      <c r="F59" s="337">
        <f>事業者比較!E61</f>
        <v>0.60399999999999998</v>
      </c>
      <c r="G59" s="337" t="str">
        <f>事業者比較!F61</f>
        <v>東京都前年度実績値があります。「2.東京都前年度実績値」を選択してください。</v>
      </c>
      <c r="H59" s="337">
        <f>事業者比較!G61</f>
        <v>0.42899999999999999</v>
      </c>
      <c r="I59" s="804">
        <f>事業者比較!J61</f>
        <v>2</v>
      </c>
    </row>
    <row r="60" spans="1:9">
      <c r="A60" s="781" t="s">
        <v>627</v>
      </c>
      <c r="B60" s="782" t="s">
        <v>2606</v>
      </c>
      <c r="C60" s="801">
        <f t="shared" si="0"/>
        <v>0.46</v>
      </c>
      <c r="D60" s="802" t="str">
        <f t="shared" si="1"/>
        <v>1.東京都前年度実績値</v>
      </c>
      <c r="E60" s="595"/>
      <c r="F60" s="337">
        <f>事業者比較!E62</f>
        <v>0.46</v>
      </c>
      <c r="G60" s="337" t="str">
        <f>事業者比較!F62</f>
        <v>東京都前年度実績値があります。「2.東京都前年度実績値」を選択してください。</v>
      </c>
      <c r="H60" s="337">
        <f>事業者比較!G62</f>
        <v>0.42899999999999999</v>
      </c>
      <c r="I60" s="804">
        <f>事業者比較!J62</f>
        <v>2</v>
      </c>
    </row>
    <row r="61" spans="1:9">
      <c r="A61" s="781" t="s">
        <v>442</v>
      </c>
      <c r="B61" s="782" t="s">
        <v>2607</v>
      </c>
      <c r="C61" s="801">
        <f t="shared" si="0"/>
        <v>3.5999999999999997E-2</v>
      </c>
      <c r="D61" s="802" t="str">
        <f t="shared" si="1"/>
        <v>1.東京都前年度実績値</v>
      </c>
      <c r="E61" s="595"/>
      <c r="F61" s="337">
        <f>事業者比較!E63</f>
        <v>3.5999999999999997E-2</v>
      </c>
      <c r="G61" s="337" t="str">
        <f>事業者比較!F63</f>
        <v>東京都前年度実績値があります。「2.東京都前年度実績値」を選択してください。</v>
      </c>
      <c r="H61" s="337">
        <f>事業者比較!G63</f>
        <v>0.42899999999999999</v>
      </c>
      <c r="I61" s="804">
        <f>事業者比較!J63</f>
        <v>2</v>
      </c>
    </row>
    <row r="62" spans="1:9">
      <c r="A62" s="781" t="s">
        <v>585</v>
      </c>
      <c r="B62" s="782" t="s">
        <v>2608</v>
      </c>
      <c r="C62" s="801">
        <f t="shared" si="0"/>
        <v>0.46899999999999997</v>
      </c>
      <c r="D62" s="802" t="str">
        <f t="shared" si="1"/>
        <v>1.東京都前年度実績値</v>
      </c>
      <c r="E62" s="595"/>
      <c r="F62" s="337">
        <f>事業者比較!E64</f>
        <v>0.46899999999999997</v>
      </c>
      <c r="G62" s="337" t="str">
        <f>事業者比較!F64</f>
        <v>東京都前年度実績値があります。「2.東京都前年度実績値」を選択してください。</v>
      </c>
      <c r="H62" s="337">
        <f>事業者比較!G64</f>
        <v>0.42899999999999999</v>
      </c>
      <c r="I62" s="804">
        <f>事業者比較!J64</f>
        <v>2</v>
      </c>
    </row>
    <row r="63" spans="1:9">
      <c r="A63" s="781" t="s">
        <v>581</v>
      </c>
      <c r="B63" s="782" t="s">
        <v>2609</v>
      </c>
      <c r="C63" s="801">
        <f t="shared" si="0"/>
        <v>0.45400000000000001</v>
      </c>
      <c r="D63" s="802" t="str">
        <f t="shared" si="1"/>
        <v>1.東京都前年度実績値</v>
      </c>
      <c r="E63" s="595"/>
      <c r="F63" s="337">
        <f>事業者比較!E65</f>
        <v>0.45400000000000001</v>
      </c>
      <c r="G63" s="337" t="str">
        <f>事業者比較!F65</f>
        <v>東京都前年度実績値があります。「2.東京都前年度実績値」を選択してください。</v>
      </c>
      <c r="H63" s="337">
        <f>事業者比較!G65</f>
        <v>0.42899999999999999</v>
      </c>
      <c r="I63" s="804">
        <f>事業者比較!J65</f>
        <v>2</v>
      </c>
    </row>
    <row r="64" spans="1:9">
      <c r="A64" s="781" t="s">
        <v>702</v>
      </c>
      <c r="B64" s="782" t="s">
        <v>2610</v>
      </c>
      <c r="C64" s="801">
        <f t="shared" si="0"/>
        <v>0.20300000000000001</v>
      </c>
      <c r="D64" s="802" t="str">
        <f t="shared" si="1"/>
        <v>2.環境省前年度実績値</v>
      </c>
      <c r="E64" s="595"/>
      <c r="F64" s="337" t="str">
        <f>事業者比較!E66</f>
        <v>東京都前年度実績値が見つかりません。ご確認ください。</v>
      </c>
      <c r="G64" s="337">
        <f>事業者比較!F66</f>
        <v>0.20300000000000001</v>
      </c>
      <c r="H64" s="337">
        <f>事業者比較!G66</f>
        <v>0.42899999999999999</v>
      </c>
      <c r="I64" s="804">
        <f>事業者比較!J66</f>
        <v>3</v>
      </c>
    </row>
    <row r="65" spans="1:9">
      <c r="A65" s="781" t="s">
        <v>1591</v>
      </c>
      <c r="B65" s="782" t="s">
        <v>20</v>
      </c>
      <c r="C65" s="801" t="str">
        <f t="shared" si="0"/>
        <v>-</v>
      </c>
      <c r="D65" s="802" t="str">
        <f t="shared" si="1"/>
        <v/>
      </c>
      <c r="E65" s="595"/>
      <c r="F65" s="337" t="str">
        <f>事業者比較!E67</f>
        <v>東京都前年度実績値が見つかりません。ご確認ください。</v>
      </c>
      <c r="G65" s="337" t="str">
        <f>事業者比較!F67</f>
        <v>環境省実績値が見つかりません。ご確認ください。</v>
      </c>
      <c r="H65" s="337">
        <f>事業者比較!G67</f>
        <v>0.42899999999999999</v>
      </c>
      <c r="I65" s="804">
        <f>事業者比較!J67</f>
        <v>0</v>
      </c>
    </row>
    <row r="66" spans="1:9">
      <c r="A66" s="781" t="s">
        <v>672</v>
      </c>
      <c r="B66" s="782" t="s">
        <v>2611</v>
      </c>
      <c r="C66" s="801">
        <f t="shared" si="0"/>
        <v>0.46100000000000002</v>
      </c>
      <c r="D66" s="802" t="str">
        <f t="shared" si="1"/>
        <v>1.東京都前年度実績値</v>
      </c>
      <c r="E66" s="595"/>
      <c r="F66" s="337">
        <f>事業者比較!E68</f>
        <v>0.46100000000000002</v>
      </c>
      <c r="G66" s="337" t="str">
        <f>事業者比較!F68</f>
        <v>東京都前年度実績値があります。「2.東京都前年度実績値」を選択してください。</v>
      </c>
      <c r="H66" s="337">
        <f>事業者比較!G68</f>
        <v>0.42899999999999999</v>
      </c>
      <c r="I66" s="804">
        <f>事業者比較!J68</f>
        <v>2</v>
      </c>
    </row>
    <row r="67" spans="1:9">
      <c r="A67" s="781" t="s">
        <v>579</v>
      </c>
      <c r="B67" s="782" t="s">
        <v>2612</v>
      </c>
      <c r="C67" s="801">
        <f t="shared" si="0"/>
        <v>0.438</v>
      </c>
      <c r="D67" s="802" t="str">
        <f t="shared" si="1"/>
        <v>1.東京都前年度実績値</v>
      </c>
      <c r="E67" s="595"/>
      <c r="F67" s="337">
        <f>事業者比較!E69</f>
        <v>0.438</v>
      </c>
      <c r="G67" s="337" t="str">
        <f>事業者比較!F69</f>
        <v>東京都前年度実績値があります。「2.東京都前年度実績値」を選択してください。</v>
      </c>
      <c r="H67" s="337">
        <f>事業者比較!G69</f>
        <v>0.42899999999999999</v>
      </c>
      <c r="I67" s="804">
        <f>事業者比較!J69</f>
        <v>2</v>
      </c>
    </row>
    <row r="68" spans="1:9">
      <c r="A68" s="781" t="s">
        <v>435</v>
      </c>
      <c r="B68" s="782" t="s">
        <v>2613</v>
      </c>
      <c r="C68" s="801">
        <f t="shared" si="0"/>
        <v>0.38400000000000001</v>
      </c>
      <c r="D68" s="802" t="str">
        <f t="shared" si="1"/>
        <v>1.東京都前年度実績値</v>
      </c>
      <c r="E68" s="595"/>
      <c r="F68" s="337">
        <f>事業者比較!E70</f>
        <v>0.38400000000000001</v>
      </c>
      <c r="G68" s="337" t="str">
        <f>事業者比較!F70</f>
        <v>東京都前年度実績値があります。「2.東京都前年度実績値」を選択してください。</v>
      </c>
      <c r="H68" s="337">
        <f>事業者比較!G70</f>
        <v>0.42899999999999999</v>
      </c>
      <c r="I68" s="804">
        <f>事業者比較!J70</f>
        <v>2</v>
      </c>
    </row>
    <row r="69" spans="1:9">
      <c r="A69" s="781" t="s">
        <v>621</v>
      </c>
      <c r="B69" s="782" t="s">
        <v>2614</v>
      </c>
      <c r="C69" s="801">
        <f t="shared" si="0"/>
        <v>0.44700000000000001</v>
      </c>
      <c r="D69" s="802" t="str">
        <f t="shared" si="1"/>
        <v>1.東京都前年度実績値</v>
      </c>
      <c r="E69" s="595"/>
      <c r="F69" s="337">
        <f>事業者比較!E71</f>
        <v>0.44700000000000001</v>
      </c>
      <c r="G69" s="337" t="str">
        <f>事業者比較!F71</f>
        <v>東京都前年度実績値があります。「2.東京都前年度実績値」を選択してください。</v>
      </c>
      <c r="H69" s="337">
        <f>事業者比較!G71</f>
        <v>0.42899999999999999</v>
      </c>
      <c r="I69" s="804">
        <f>事業者比較!J71</f>
        <v>2</v>
      </c>
    </row>
    <row r="70" spans="1:9">
      <c r="A70" s="781" t="s">
        <v>505</v>
      </c>
      <c r="B70" s="782" t="s">
        <v>2615</v>
      </c>
      <c r="C70" s="801">
        <f t="shared" si="0"/>
        <v>0.35599999999999998</v>
      </c>
      <c r="D70" s="802" t="str">
        <f t="shared" si="1"/>
        <v>1.東京都前年度実績値</v>
      </c>
      <c r="E70" s="595"/>
      <c r="F70" s="337">
        <f>事業者比較!E72</f>
        <v>0.35599999999999998</v>
      </c>
      <c r="G70" s="337" t="str">
        <f>事業者比較!F72</f>
        <v>東京都前年度実績値があります。「2.東京都前年度実績値」を選択してください。</v>
      </c>
      <c r="H70" s="337">
        <f>事業者比較!G72</f>
        <v>0.42899999999999999</v>
      </c>
      <c r="I70" s="804">
        <f>事業者比較!J72</f>
        <v>2</v>
      </c>
    </row>
    <row r="71" spans="1:9">
      <c r="A71" s="781" t="s">
        <v>703</v>
      </c>
      <c r="B71" s="782" t="s">
        <v>2616</v>
      </c>
      <c r="C71" s="801">
        <f t="shared" si="0"/>
        <v>0.52700000000000002</v>
      </c>
      <c r="D71" s="802" t="str">
        <f t="shared" si="1"/>
        <v>1.東京都前年度実績値</v>
      </c>
      <c r="E71" s="595"/>
      <c r="F71" s="337">
        <f>事業者比較!E73</f>
        <v>0.52700000000000002</v>
      </c>
      <c r="G71" s="337" t="str">
        <f>事業者比較!F73</f>
        <v>東京都前年度実績値があります。「2.東京都前年度実績値」を選択してください。</v>
      </c>
      <c r="H71" s="337">
        <f>事業者比較!G73</f>
        <v>0.42899999999999999</v>
      </c>
      <c r="I71" s="804">
        <f>事業者比較!J73</f>
        <v>2</v>
      </c>
    </row>
    <row r="72" spans="1:9">
      <c r="A72" s="781" t="s">
        <v>606</v>
      </c>
      <c r="B72" s="782" t="s">
        <v>2617</v>
      </c>
      <c r="C72" s="801">
        <f t="shared" ref="C72:C135" si="2">IF($I72=0,"-",IF(OR($I72=1,$I72=2),$F72,IF($I72=3,$G72,$H72)))</f>
        <v>0.45400000000000001</v>
      </c>
      <c r="D72" s="802" t="str">
        <f t="shared" ref="D72:D135" si="3">IF($I72=0,"",IF(OR($I72=1,$I72=2),"1.東京都前年度実績値",IF($I72=3,"2.環境省前年度実績値","3.未把握")))</f>
        <v>1.東京都前年度実績値</v>
      </c>
      <c r="E72" s="595"/>
      <c r="F72" s="337">
        <f>事業者比較!E74</f>
        <v>0.45400000000000001</v>
      </c>
      <c r="G72" s="337" t="str">
        <f>事業者比較!F74</f>
        <v>東京都前年度実績値があります。「2.東京都前年度実績値」を選択してください。</v>
      </c>
      <c r="H72" s="337">
        <f>事業者比較!G74</f>
        <v>0.42899999999999999</v>
      </c>
      <c r="I72" s="804">
        <f>事業者比較!J74</f>
        <v>2</v>
      </c>
    </row>
    <row r="73" spans="1:9">
      <c r="A73" s="781" t="s">
        <v>663</v>
      </c>
      <c r="B73" s="782" t="s">
        <v>2618</v>
      </c>
      <c r="C73" s="801">
        <f t="shared" si="2"/>
        <v>0.45100000000000001</v>
      </c>
      <c r="D73" s="802" t="str">
        <f t="shared" si="3"/>
        <v>1.東京都前年度実績値</v>
      </c>
      <c r="E73" s="595"/>
      <c r="F73" s="337">
        <f>事業者比較!E75</f>
        <v>0.45100000000000001</v>
      </c>
      <c r="G73" s="337" t="str">
        <f>事業者比較!F75</f>
        <v>東京都前年度実績値があります。「2.東京都前年度実績値」を選択してください。</v>
      </c>
      <c r="H73" s="337">
        <f>事業者比較!G75</f>
        <v>0.42899999999999999</v>
      </c>
      <c r="I73" s="804">
        <f>事業者比較!J75</f>
        <v>2</v>
      </c>
    </row>
    <row r="74" spans="1:9">
      <c r="A74" s="781" t="s">
        <v>652</v>
      </c>
      <c r="B74" s="782" t="s">
        <v>2619</v>
      </c>
      <c r="C74" s="801">
        <f t="shared" si="2"/>
        <v>0.58299999999999996</v>
      </c>
      <c r="D74" s="802" t="str">
        <f t="shared" si="3"/>
        <v>1.東京都前年度実績値</v>
      </c>
      <c r="E74" s="595"/>
      <c r="F74" s="337">
        <f>事業者比較!E76</f>
        <v>0.58299999999999996</v>
      </c>
      <c r="G74" s="337" t="str">
        <f>事業者比較!F76</f>
        <v>東京都前年度実績値があります。「2.東京都前年度実績値」を選択してください。</v>
      </c>
      <c r="H74" s="337">
        <f>事業者比較!G76</f>
        <v>0.42899999999999999</v>
      </c>
      <c r="I74" s="804">
        <f>事業者比較!J76</f>
        <v>2</v>
      </c>
    </row>
    <row r="75" spans="1:9">
      <c r="A75" s="781" t="s">
        <v>509</v>
      </c>
      <c r="B75" s="782" t="s">
        <v>2620</v>
      </c>
      <c r="C75" s="801">
        <f t="shared" si="2"/>
        <v>0.443</v>
      </c>
      <c r="D75" s="802" t="str">
        <f t="shared" si="3"/>
        <v>1.東京都前年度実績値</v>
      </c>
      <c r="E75" s="595"/>
      <c r="F75" s="337">
        <f>事業者比較!E77</f>
        <v>0.443</v>
      </c>
      <c r="G75" s="337" t="str">
        <f>事業者比較!F77</f>
        <v>東京都前年度実績値があります。「2.東京都前年度実績値」を選択してください。</v>
      </c>
      <c r="H75" s="337">
        <f>事業者比較!G77</f>
        <v>0.42899999999999999</v>
      </c>
      <c r="I75" s="804">
        <f>事業者比較!J77</f>
        <v>2</v>
      </c>
    </row>
    <row r="76" spans="1:9">
      <c r="A76" s="781" t="s">
        <v>608</v>
      </c>
      <c r="B76" s="782" t="s">
        <v>2621</v>
      </c>
      <c r="C76" s="801">
        <f t="shared" si="2"/>
        <v>0.35899999999999999</v>
      </c>
      <c r="D76" s="802" t="str">
        <f t="shared" si="3"/>
        <v>1.東京都前年度実績値</v>
      </c>
      <c r="E76" s="595"/>
      <c r="F76" s="337">
        <f>事業者比較!E78</f>
        <v>0.35899999999999999</v>
      </c>
      <c r="G76" s="337" t="str">
        <f>事業者比較!F78</f>
        <v>東京都前年度実績値があります。「2.東京都前年度実績値」を選択してください。</v>
      </c>
      <c r="H76" s="337">
        <f>事業者比較!G78</f>
        <v>0.42899999999999999</v>
      </c>
      <c r="I76" s="804">
        <f>事業者比較!J78</f>
        <v>2</v>
      </c>
    </row>
    <row r="77" spans="1:9">
      <c r="A77" s="781" t="s">
        <v>651</v>
      </c>
      <c r="B77" s="782" t="s">
        <v>2622</v>
      </c>
      <c r="C77" s="801">
        <f t="shared" si="2"/>
        <v>0.45200000000000001</v>
      </c>
      <c r="D77" s="802" t="str">
        <f t="shared" si="3"/>
        <v>1.東京都前年度実績値</v>
      </c>
      <c r="E77" s="595"/>
      <c r="F77" s="337">
        <f>事業者比較!E79</f>
        <v>0.45200000000000001</v>
      </c>
      <c r="G77" s="337" t="str">
        <f>事業者比較!F79</f>
        <v>東京都前年度実績値があります。「2.東京都前年度実績値」を選択してください。</v>
      </c>
      <c r="H77" s="337">
        <f>事業者比較!G79</f>
        <v>0.42899999999999999</v>
      </c>
      <c r="I77" s="804">
        <f>事業者比較!J79</f>
        <v>2</v>
      </c>
    </row>
    <row r="78" spans="1:9">
      <c r="A78" s="781" t="s">
        <v>638</v>
      </c>
      <c r="B78" s="782" t="s">
        <v>2623</v>
      </c>
      <c r="C78" s="801">
        <f t="shared" si="2"/>
        <v>0.621</v>
      </c>
      <c r="D78" s="802" t="str">
        <f t="shared" si="3"/>
        <v>1.東京都前年度実績値</v>
      </c>
      <c r="E78" s="595"/>
      <c r="F78" s="337">
        <f>事業者比較!E80</f>
        <v>0.621</v>
      </c>
      <c r="G78" s="337" t="str">
        <f>事業者比較!F80</f>
        <v>東京都前年度実績値があります。「2.東京都前年度実績値」を選択してください。</v>
      </c>
      <c r="H78" s="337">
        <f>事業者比較!G80</f>
        <v>0.42899999999999999</v>
      </c>
      <c r="I78" s="804">
        <f>事業者比較!J80</f>
        <v>2</v>
      </c>
    </row>
    <row r="79" spans="1:9">
      <c r="A79" s="781" t="s">
        <v>649</v>
      </c>
      <c r="B79" s="782" t="s">
        <v>2624</v>
      </c>
      <c r="C79" s="801">
        <f t="shared" si="2"/>
        <v>0.45400000000000001</v>
      </c>
      <c r="D79" s="802" t="str">
        <f t="shared" si="3"/>
        <v>1.東京都前年度実績値</v>
      </c>
      <c r="E79" s="595"/>
      <c r="F79" s="337">
        <f>事業者比較!E81</f>
        <v>0.45400000000000001</v>
      </c>
      <c r="G79" s="337" t="str">
        <f>事業者比較!F81</f>
        <v>東京都前年度実績値があります。「2.東京都前年度実績値」を選択してください。</v>
      </c>
      <c r="H79" s="337">
        <f>事業者比較!G81</f>
        <v>0.42899999999999999</v>
      </c>
      <c r="I79" s="804">
        <f>事業者比較!J81</f>
        <v>2</v>
      </c>
    </row>
    <row r="80" spans="1:9">
      <c r="A80" s="781" t="s">
        <v>704</v>
      </c>
      <c r="B80" s="782" t="s">
        <v>2625</v>
      </c>
      <c r="C80" s="801">
        <f t="shared" si="2"/>
        <v>0.48899999999999999</v>
      </c>
      <c r="D80" s="802" t="str">
        <f t="shared" si="3"/>
        <v>1.東京都前年度実績値</v>
      </c>
      <c r="E80" s="595"/>
      <c r="F80" s="337">
        <f>事業者比較!E82</f>
        <v>0.48899999999999999</v>
      </c>
      <c r="G80" s="337" t="str">
        <f>事業者比較!F82</f>
        <v>東京都前年度実績値があります。「2.東京都前年度実績値」を選択してください。</v>
      </c>
      <c r="H80" s="337">
        <f>事業者比較!G82</f>
        <v>0.42899999999999999</v>
      </c>
      <c r="I80" s="804">
        <f>事業者比較!J82</f>
        <v>2</v>
      </c>
    </row>
    <row r="81" spans="1:9">
      <c r="A81" s="781" t="s">
        <v>492</v>
      </c>
      <c r="B81" s="782" t="s">
        <v>2626</v>
      </c>
      <c r="C81" s="801">
        <f t="shared" si="2"/>
        <v>0.39100000000000001</v>
      </c>
      <c r="D81" s="802" t="str">
        <f t="shared" si="3"/>
        <v>1.東京都前年度実績値</v>
      </c>
      <c r="E81" s="595"/>
      <c r="F81" s="337">
        <f>事業者比較!E83</f>
        <v>0.39100000000000001</v>
      </c>
      <c r="G81" s="337" t="str">
        <f>事業者比較!F83</f>
        <v>東京都前年度実績値があります。「2.東京都前年度実績値」を選択してください。</v>
      </c>
      <c r="H81" s="337">
        <f>事業者比較!G83</f>
        <v>0.42899999999999999</v>
      </c>
      <c r="I81" s="804">
        <f>事業者比較!J83</f>
        <v>2</v>
      </c>
    </row>
    <row r="82" spans="1:9">
      <c r="A82" s="781" t="s">
        <v>548</v>
      </c>
      <c r="B82" s="782" t="s">
        <v>2627</v>
      </c>
      <c r="C82" s="801">
        <f t="shared" si="2"/>
        <v>0.57199999999999995</v>
      </c>
      <c r="D82" s="802" t="str">
        <f t="shared" si="3"/>
        <v>1.東京都前年度実績値</v>
      </c>
      <c r="E82" s="595"/>
      <c r="F82" s="337">
        <f>事業者比較!E84</f>
        <v>0.57199999999999995</v>
      </c>
      <c r="G82" s="337" t="str">
        <f>事業者比較!F84</f>
        <v>東京都前年度実績値があります。「2.東京都前年度実績値」を選択してください。</v>
      </c>
      <c r="H82" s="337">
        <f>事業者比較!G84</f>
        <v>0.42899999999999999</v>
      </c>
      <c r="I82" s="804">
        <f>事業者比較!J84</f>
        <v>2</v>
      </c>
    </row>
    <row r="83" spans="1:9">
      <c r="A83" s="781" t="s">
        <v>586</v>
      </c>
      <c r="B83" s="782" t="s">
        <v>2628</v>
      </c>
      <c r="C83" s="801">
        <f t="shared" si="2"/>
        <v>0.40899999999999997</v>
      </c>
      <c r="D83" s="802" t="str">
        <f t="shared" si="3"/>
        <v>1.東京都前年度実績値</v>
      </c>
      <c r="E83" s="595"/>
      <c r="F83" s="337">
        <f>事業者比較!E85</f>
        <v>0.40899999999999997</v>
      </c>
      <c r="G83" s="337" t="str">
        <f>事業者比較!F85</f>
        <v>東京都前年度実績値があります。「2.東京都前年度実績値」を選択してください。</v>
      </c>
      <c r="H83" s="337">
        <f>事業者比較!G85</f>
        <v>0.42899999999999999</v>
      </c>
      <c r="I83" s="804">
        <f>事業者比較!J85</f>
        <v>2</v>
      </c>
    </row>
    <row r="84" spans="1:9">
      <c r="A84" s="781" t="s">
        <v>453</v>
      </c>
      <c r="B84" s="782" t="s">
        <v>20</v>
      </c>
      <c r="C84" s="801" t="str">
        <f t="shared" si="2"/>
        <v>-</v>
      </c>
      <c r="D84" s="802" t="str">
        <f t="shared" si="3"/>
        <v/>
      </c>
      <c r="E84" s="595"/>
      <c r="F84" s="337" t="str">
        <f>事業者比較!E86</f>
        <v>東京都前年度実績値が見つかりません。ご確認ください。</v>
      </c>
      <c r="G84" s="337" t="str">
        <f>事業者比較!F86</f>
        <v>環境省実績値が見つかりません。ご確認ください。</v>
      </c>
      <c r="H84" s="337">
        <f>事業者比較!G86</f>
        <v>0.42899999999999999</v>
      </c>
      <c r="I84" s="804">
        <f>事業者比較!J86</f>
        <v>0</v>
      </c>
    </row>
    <row r="85" spans="1:9">
      <c r="A85" s="781" t="s">
        <v>647</v>
      </c>
      <c r="B85" s="782" t="s">
        <v>2629</v>
      </c>
      <c r="C85" s="801">
        <f t="shared" si="2"/>
        <v>0.78700000000000003</v>
      </c>
      <c r="D85" s="802" t="str">
        <f t="shared" si="3"/>
        <v>1.東京都前年度実績値</v>
      </c>
      <c r="E85" s="595"/>
      <c r="F85" s="337">
        <f>事業者比較!E87</f>
        <v>0.78700000000000003</v>
      </c>
      <c r="G85" s="337" t="str">
        <f>事業者比較!F87</f>
        <v>東京都前年度実績値があります。「2.東京都前年度実績値」を選択してください。</v>
      </c>
      <c r="H85" s="337">
        <f>事業者比較!G87</f>
        <v>0.42899999999999999</v>
      </c>
      <c r="I85" s="804">
        <f>事業者比較!J87</f>
        <v>2</v>
      </c>
    </row>
    <row r="86" spans="1:9">
      <c r="A86" s="781" t="s">
        <v>645</v>
      </c>
      <c r="B86" s="782" t="s">
        <v>2630</v>
      </c>
      <c r="C86" s="801">
        <f t="shared" si="2"/>
        <v>0.63300000000000001</v>
      </c>
      <c r="D86" s="802" t="str">
        <f t="shared" si="3"/>
        <v>1.東京都前年度実績値</v>
      </c>
      <c r="E86" s="595"/>
      <c r="F86" s="337">
        <f>事業者比較!E88</f>
        <v>0.63300000000000001</v>
      </c>
      <c r="G86" s="337" t="str">
        <f>事業者比較!F88</f>
        <v>東京都前年度実績値があります。「2.東京都前年度実績値」を選択してください。</v>
      </c>
      <c r="H86" s="337">
        <f>事業者比較!G88</f>
        <v>0.42899999999999999</v>
      </c>
      <c r="I86" s="804">
        <f>事業者比較!J88</f>
        <v>2</v>
      </c>
    </row>
    <row r="87" spans="1:9">
      <c r="A87" s="781" t="s">
        <v>584</v>
      </c>
      <c r="B87" s="782" t="s">
        <v>2631</v>
      </c>
      <c r="C87" s="801">
        <f t="shared" si="2"/>
        <v>0.44500000000000001</v>
      </c>
      <c r="D87" s="802" t="str">
        <f t="shared" si="3"/>
        <v>1.東京都前年度実績値</v>
      </c>
      <c r="E87" s="595"/>
      <c r="F87" s="337">
        <f>事業者比較!E89</f>
        <v>0.44500000000000001</v>
      </c>
      <c r="G87" s="337" t="str">
        <f>事業者比較!F89</f>
        <v>東京都前年度実績値があります。「2.東京都前年度実績値」を選択してください。</v>
      </c>
      <c r="H87" s="337">
        <f>事業者比較!G89</f>
        <v>0.42899999999999999</v>
      </c>
      <c r="I87" s="804">
        <f>事業者比較!J89</f>
        <v>2</v>
      </c>
    </row>
    <row r="88" spans="1:9">
      <c r="A88" s="781" t="s">
        <v>524</v>
      </c>
      <c r="B88" s="782" t="s">
        <v>2632</v>
      </c>
      <c r="C88" s="801">
        <f t="shared" si="2"/>
        <v>0.17499999999999999</v>
      </c>
      <c r="D88" s="802" t="str">
        <f t="shared" si="3"/>
        <v>1.東京都前年度実績値</v>
      </c>
      <c r="E88" s="595"/>
      <c r="F88" s="337">
        <f>事業者比較!E90</f>
        <v>0.17499999999999999</v>
      </c>
      <c r="G88" s="337" t="str">
        <f>事業者比較!F90</f>
        <v>東京都前年度実績値があります。「2.東京都前年度実績値」を選択してください。</v>
      </c>
      <c r="H88" s="337">
        <f>事業者比較!G90</f>
        <v>0.42899999999999999</v>
      </c>
      <c r="I88" s="804">
        <f>事業者比較!J90</f>
        <v>2</v>
      </c>
    </row>
    <row r="89" spans="1:9">
      <c r="A89" s="781" t="s">
        <v>705</v>
      </c>
      <c r="B89" s="782" t="s">
        <v>2633</v>
      </c>
      <c r="C89" s="801">
        <f t="shared" si="2"/>
        <v>0.46200000000000002</v>
      </c>
      <c r="D89" s="802" t="str">
        <f t="shared" si="3"/>
        <v>2.環境省前年度実績値</v>
      </c>
      <c r="E89" s="595"/>
      <c r="F89" s="337" t="str">
        <f>事業者比較!E91</f>
        <v>東京都前年度実績値が見つかりません。ご確認ください。</v>
      </c>
      <c r="G89" s="337">
        <f>事業者比較!F91</f>
        <v>0.46200000000000002</v>
      </c>
      <c r="H89" s="337">
        <f>事業者比較!G91</f>
        <v>0.42899999999999999</v>
      </c>
      <c r="I89" s="804">
        <f>事業者比較!J91</f>
        <v>3</v>
      </c>
    </row>
    <row r="90" spans="1:9">
      <c r="A90" s="781" t="s">
        <v>706</v>
      </c>
      <c r="B90" s="782" t="s">
        <v>2634</v>
      </c>
      <c r="C90" s="801">
        <f t="shared" si="2"/>
        <v>0.436</v>
      </c>
      <c r="D90" s="802" t="str">
        <f t="shared" si="3"/>
        <v>2.環境省前年度実績値</v>
      </c>
      <c r="E90" s="595"/>
      <c r="F90" s="337" t="str">
        <f>事業者比較!E92</f>
        <v>東京都前年度実績値が見つかりません。ご確認ください。</v>
      </c>
      <c r="G90" s="337">
        <f>事業者比較!F92</f>
        <v>0.436</v>
      </c>
      <c r="H90" s="337">
        <f>事業者比較!G92</f>
        <v>0.42899999999999999</v>
      </c>
      <c r="I90" s="804">
        <f>事業者比較!J92</f>
        <v>3</v>
      </c>
    </row>
    <row r="91" spans="1:9">
      <c r="A91" s="781" t="s">
        <v>707</v>
      </c>
      <c r="B91" s="782" t="s">
        <v>2635</v>
      </c>
      <c r="C91" s="801">
        <f t="shared" si="2"/>
        <v>0.45300000000000001</v>
      </c>
      <c r="D91" s="802" t="str">
        <f t="shared" si="3"/>
        <v>2.環境省前年度実績値</v>
      </c>
      <c r="E91" s="595"/>
      <c r="F91" s="337" t="str">
        <f>事業者比較!E93</f>
        <v>東京都前年度実績値が見つかりません。ご確認ください。</v>
      </c>
      <c r="G91" s="337">
        <f>事業者比較!F93</f>
        <v>0.45300000000000001</v>
      </c>
      <c r="H91" s="337">
        <f>事業者比較!G93</f>
        <v>0.42899999999999999</v>
      </c>
      <c r="I91" s="804">
        <f>事業者比較!J93</f>
        <v>3</v>
      </c>
    </row>
    <row r="92" spans="1:9">
      <c r="A92" s="781" t="s">
        <v>555</v>
      </c>
      <c r="B92" s="782" t="s">
        <v>2636</v>
      </c>
      <c r="C92" s="801">
        <f t="shared" si="2"/>
        <v>0.42399999999999999</v>
      </c>
      <c r="D92" s="802" t="str">
        <f t="shared" si="3"/>
        <v>1.東京都前年度実績値</v>
      </c>
      <c r="E92" s="595"/>
      <c r="F92" s="337">
        <f>事業者比較!E94</f>
        <v>0.42399999999999999</v>
      </c>
      <c r="G92" s="337" t="str">
        <f>事業者比較!F94</f>
        <v>東京都前年度実績値があります。「2.東京都前年度実績値」を選択してください。</v>
      </c>
      <c r="H92" s="337">
        <f>事業者比較!G94</f>
        <v>0.42899999999999999</v>
      </c>
      <c r="I92" s="804">
        <f>事業者比較!J94</f>
        <v>2</v>
      </c>
    </row>
    <row r="93" spans="1:9">
      <c r="A93" s="781" t="s">
        <v>556</v>
      </c>
      <c r="B93" s="782" t="s">
        <v>2637</v>
      </c>
      <c r="C93" s="801">
        <f t="shared" si="2"/>
        <v>0.45700000000000002</v>
      </c>
      <c r="D93" s="802" t="str">
        <f t="shared" si="3"/>
        <v>2.環境省前年度実績値</v>
      </c>
      <c r="E93" s="595"/>
      <c r="F93" s="337" t="str">
        <f>事業者比較!E95</f>
        <v>東京都前年度実績値が見つかりません。ご確認ください。</v>
      </c>
      <c r="G93" s="337">
        <f>事業者比較!F95</f>
        <v>0.45700000000000002</v>
      </c>
      <c r="H93" s="337">
        <f>事業者比較!G95</f>
        <v>0.42899999999999999</v>
      </c>
      <c r="I93" s="804">
        <f>事業者比較!J95</f>
        <v>3</v>
      </c>
    </row>
    <row r="94" spans="1:9">
      <c r="A94" s="781" t="s">
        <v>600</v>
      </c>
      <c r="B94" s="782" t="s">
        <v>2638</v>
      </c>
      <c r="C94" s="801">
        <f t="shared" si="2"/>
        <v>0.317</v>
      </c>
      <c r="D94" s="802" t="str">
        <f t="shared" si="3"/>
        <v>1.東京都前年度実績値</v>
      </c>
      <c r="E94" s="595"/>
      <c r="F94" s="337">
        <f>事業者比較!E96</f>
        <v>0.317</v>
      </c>
      <c r="G94" s="337" t="str">
        <f>事業者比較!F96</f>
        <v>東京都前年度実績値があります。「2.東京都前年度実績値」を選択してください。</v>
      </c>
      <c r="H94" s="337">
        <f>事業者比較!G96</f>
        <v>0.42899999999999999</v>
      </c>
      <c r="I94" s="804">
        <f>事業者比較!J96</f>
        <v>2</v>
      </c>
    </row>
    <row r="95" spans="1:9">
      <c r="A95" s="781" t="s">
        <v>708</v>
      </c>
      <c r="B95" s="782" t="s">
        <v>2639</v>
      </c>
      <c r="C95" s="801">
        <f t="shared" si="2"/>
        <v>0.48399999999999999</v>
      </c>
      <c r="D95" s="802" t="str">
        <f t="shared" si="3"/>
        <v>2.環境省前年度実績値</v>
      </c>
      <c r="E95" s="595"/>
      <c r="F95" s="337" t="str">
        <f>事業者比較!E97</f>
        <v>東京都前年度実績値が見つかりません。ご確認ください。</v>
      </c>
      <c r="G95" s="337">
        <f>事業者比較!F97</f>
        <v>0.48399999999999999</v>
      </c>
      <c r="H95" s="337">
        <f>事業者比較!G97</f>
        <v>0.42899999999999999</v>
      </c>
      <c r="I95" s="804">
        <f>事業者比較!J97</f>
        <v>3</v>
      </c>
    </row>
    <row r="96" spans="1:9">
      <c r="A96" s="781" t="s">
        <v>433</v>
      </c>
      <c r="B96" s="782" t="s">
        <v>2640</v>
      </c>
      <c r="C96" s="801">
        <f t="shared" si="2"/>
        <v>0.44600000000000001</v>
      </c>
      <c r="D96" s="802" t="str">
        <f t="shared" si="3"/>
        <v>1.東京都前年度実績値</v>
      </c>
      <c r="E96" s="595"/>
      <c r="F96" s="337">
        <f>事業者比較!E98</f>
        <v>0.44600000000000001</v>
      </c>
      <c r="G96" s="337" t="str">
        <f>事業者比較!F98</f>
        <v>東京都前年度実績値があります。「2.東京都前年度実績値」を選択してください。</v>
      </c>
      <c r="H96" s="337">
        <f>事業者比較!G98</f>
        <v>0.42899999999999999</v>
      </c>
      <c r="I96" s="804">
        <f>事業者比較!J98</f>
        <v>2</v>
      </c>
    </row>
    <row r="97" spans="1:9">
      <c r="A97" s="781" t="s">
        <v>709</v>
      </c>
      <c r="B97" s="782" t="s">
        <v>710</v>
      </c>
      <c r="C97" s="801">
        <f t="shared" si="2"/>
        <v>0.45900000000000002</v>
      </c>
      <c r="D97" s="802" t="str">
        <f t="shared" si="3"/>
        <v>2.環境省前年度実績値</v>
      </c>
      <c r="E97" s="595"/>
      <c r="F97" s="337" t="str">
        <f>事業者比較!E99</f>
        <v>東京都前年度実績値が見つかりません。ご確認ください。</v>
      </c>
      <c r="G97" s="337">
        <f>事業者比較!F99</f>
        <v>0.45900000000000002</v>
      </c>
      <c r="H97" s="337">
        <f>事業者比較!G99</f>
        <v>0.42899999999999999</v>
      </c>
      <c r="I97" s="804">
        <f>事業者比較!J99</f>
        <v>3</v>
      </c>
    </row>
    <row r="98" spans="1:9">
      <c r="A98" s="781" t="s">
        <v>711</v>
      </c>
      <c r="B98" s="782" t="s">
        <v>2641</v>
      </c>
      <c r="C98" s="801">
        <f t="shared" si="2"/>
        <v>0.499</v>
      </c>
      <c r="D98" s="802" t="str">
        <f t="shared" si="3"/>
        <v>2.環境省前年度実績値</v>
      </c>
      <c r="E98" s="595"/>
      <c r="F98" s="337" t="str">
        <f>事業者比較!E100</f>
        <v>東京都前年度実績値が見つかりません。ご確認ください。</v>
      </c>
      <c r="G98" s="337">
        <f>事業者比較!F100</f>
        <v>0.499</v>
      </c>
      <c r="H98" s="337">
        <f>事業者比較!G100</f>
        <v>0.42899999999999999</v>
      </c>
      <c r="I98" s="804">
        <f>事業者比較!J100</f>
        <v>3</v>
      </c>
    </row>
    <row r="99" spans="1:9">
      <c r="A99" s="781" t="s">
        <v>483</v>
      </c>
      <c r="B99" s="782" t="s">
        <v>2642</v>
      </c>
      <c r="C99" s="801">
        <f t="shared" si="2"/>
        <v>0.157</v>
      </c>
      <c r="D99" s="802" t="str">
        <f t="shared" si="3"/>
        <v>1.東京都前年度実績値</v>
      </c>
      <c r="E99" s="595"/>
      <c r="F99" s="337">
        <f>事業者比較!E101</f>
        <v>0.157</v>
      </c>
      <c r="G99" s="337" t="str">
        <f>事業者比較!F101</f>
        <v>東京都前年度実績値があります。「2.東京都前年度実績値」を選択してください。</v>
      </c>
      <c r="H99" s="337">
        <f>事業者比較!G101</f>
        <v>0.42899999999999999</v>
      </c>
      <c r="I99" s="804">
        <f>事業者比較!J101</f>
        <v>2</v>
      </c>
    </row>
    <row r="100" spans="1:9">
      <c r="A100" s="781" t="s">
        <v>712</v>
      </c>
      <c r="B100" s="782" t="s">
        <v>2643</v>
      </c>
      <c r="C100" s="801" t="str">
        <f t="shared" si="2"/>
        <v>-</v>
      </c>
      <c r="D100" s="802" t="str">
        <f t="shared" si="3"/>
        <v/>
      </c>
      <c r="E100" s="595"/>
      <c r="F100" s="337" t="str">
        <f>事業者比較!E102</f>
        <v>東京都前年度実績値が見つかりません。ご確認ください。</v>
      </c>
      <c r="G100" s="337" t="str">
        <f>事業者比較!F102</f>
        <v>環境省実績値が見つかりません。ご確認ください。</v>
      </c>
      <c r="H100" s="337">
        <f>事業者比較!G102</f>
        <v>0.42899999999999999</v>
      </c>
      <c r="I100" s="804">
        <f>事業者比較!J102</f>
        <v>0</v>
      </c>
    </row>
    <row r="101" spans="1:9">
      <c r="A101" s="781" t="s">
        <v>571</v>
      </c>
      <c r="B101" s="782" t="s">
        <v>20</v>
      </c>
      <c r="C101" s="801" t="str">
        <f t="shared" si="2"/>
        <v>-</v>
      </c>
      <c r="D101" s="802" t="str">
        <f t="shared" si="3"/>
        <v/>
      </c>
      <c r="E101" s="595"/>
      <c r="F101" s="337" t="str">
        <f>事業者比較!E103</f>
        <v>東京都前年度実績値が見つかりません。ご確認ください。</v>
      </c>
      <c r="G101" s="337" t="str">
        <f>事業者比較!F103</f>
        <v>環境省実績値が見つかりません。ご確認ください。</v>
      </c>
      <c r="H101" s="337">
        <f>事業者比較!G103</f>
        <v>0.42899999999999999</v>
      </c>
      <c r="I101" s="804">
        <f>事業者比較!J103</f>
        <v>0</v>
      </c>
    </row>
    <row r="102" spans="1:9">
      <c r="A102" s="781" t="s">
        <v>570</v>
      </c>
      <c r="B102" s="782" t="s">
        <v>20</v>
      </c>
      <c r="C102" s="801" t="str">
        <f t="shared" si="2"/>
        <v>-</v>
      </c>
      <c r="D102" s="802" t="str">
        <f t="shared" si="3"/>
        <v/>
      </c>
      <c r="E102" s="595"/>
      <c r="F102" s="337" t="str">
        <f>事業者比較!E104</f>
        <v>東京都前年度実績値が見つかりません。ご確認ください。</v>
      </c>
      <c r="G102" s="337" t="str">
        <f>事業者比較!F104</f>
        <v>環境省実績値が見つかりません。ご確認ください。</v>
      </c>
      <c r="H102" s="337">
        <f>事業者比較!G104</f>
        <v>0.42899999999999999</v>
      </c>
      <c r="I102" s="804">
        <f>事業者比較!J104</f>
        <v>0</v>
      </c>
    </row>
    <row r="103" spans="1:9">
      <c r="A103" s="781" t="s">
        <v>713</v>
      </c>
      <c r="B103" s="782" t="s">
        <v>20</v>
      </c>
      <c r="C103" s="801" t="str">
        <f t="shared" si="2"/>
        <v>-</v>
      </c>
      <c r="D103" s="802" t="str">
        <f t="shared" si="3"/>
        <v/>
      </c>
      <c r="E103" s="595"/>
      <c r="F103" s="337" t="str">
        <f>事業者比較!E105</f>
        <v>東京都前年度実績値が見つかりません。ご確認ください。</v>
      </c>
      <c r="G103" s="337" t="str">
        <f>事業者比較!F105</f>
        <v>環境省実績値が見つかりません。ご確認ください。</v>
      </c>
      <c r="H103" s="337">
        <f>事業者比較!G105</f>
        <v>0.42899999999999999</v>
      </c>
      <c r="I103" s="804">
        <f>事業者比較!J105</f>
        <v>0</v>
      </c>
    </row>
    <row r="104" spans="1:9">
      <c r="A104" s="781" t="s">
        <v>714</v>
      </c>
      <c r="B104" s="782" t="s">
        <v>2644</v>
      </c>
      <c r="C104" s="801">
        <f t="shared" si="2"/>
        <v>0.42099999999999999</v>
      </c>
      <c r="D104" s="802" t="str">
        <f t="shared" si="3"/>
        <v>2.環境省前年度実績値</v>
      </c>
      <c r="E104" s="595"/>
      <c r="F104" s="337" t="str">
        <f>事業者比較!E106</f>
        <v>東京都前年度実績値が見つかりません。ご確認ください。</v>
      </c>
      <c r="G104" s="337">
        <f>事業者比較!F106</f>
        <v>0.42099999999999999</v>
      </c>
      <c r="H104" s="337">
        <f>事業者比較!G106</f>
        <v>0.42899999999999999</v>
      </c>
      <c r="I104" s="804">
        <f>事業者比較!J106</f>
        <v>3</v>
      </c>
    </row>
    <row r="105" spans="1:9">
      <c r="A105" s="781" t="s">
        <v>569</v>
      </c>
      <c r="B105" s="782" t="s">
        <v>20</v>
      </c>
      <c r="C105" s="801" t="str">
        <f t="shared" si="2"/>
        <v>-</v>
      </c>
      <c r="D105" s="802" t="str">
        <f t="shared" si="3"/>
        <v/>
      </c>
      <c r="E105" s="595"/>
      <c r="F105" s="337" t="str">
        <f>事業者比較!E107</f>
        <v>東京都前年度実績値が見つかりません。ご確認ください。</v>
      </c>
      <c r="G105" s="337" t="str">
        <f>事業者比較!F107</f>
        <v>環境省実績値が見つかりません。ご確認ください。</v>
      </c>
      <c r="H105" s="337">
        <f>事業者比較!G107</f>
        <v>0.42899999999999999</v>
      </c>
      <c r="I105" s="804">
        <f>事業者比較!J107</f>
        <v>0</v>
      </c>
    </row>
    <row r="106" spans="1:9">
      <c r="A106" s="781" t="s">
        <v>1595</v>
      </c>
      <c r="B106" s="782" t="s">
        <v>20</v>
      </c>
      <c r="C106" s="801" t="str">
        <f t="shared" si="2"/>
        <v>-</v>
      </c>
      <c r="D106" s="802" t="str">
        <f t="shared" si="3"/>
        <v/>
      </c>
      <c r="E106" s="595"/>
      <c r="F106" s="337" t="str">
        <f>事業者比較!E108</f>
        <v>東京都前年度実績値が見つかりません。ご確認ください。</v>
      </c>
      <c r="G106" s="337" t="str">
        <f>事業者比較!F108</f>
        <v>環境省実績値が見つかりません。ご確認ください。</v>
      </c>
      <c r="H106" s="337">
        <f>事業者比較!G108</f>
        <v>0.42899999999999999</v>
      </c>
      <c r="I106" s="804">
        <f>事業者比較!J108</f>
        <v>0</v>
      </c>
    </row>
    <row r="107" spans="1:9">
      <c r="A107" s="781" t="s">
        <v>715</v>
      </c>
      <c r="B107" s="782" t="s">
        <v>20</v>
      </c>
      <c r="C107" s="801" t="str">
        <f t="shared" si="2"/>
        <v>-</v>
      </c>
      <c r="D107" s="802" t="str">
        <f t="shared" si="3"/>
        <v/>
      </c>
      <c r="E107" s="595"/>
      <c r="F107" s="337" t="str">
        <f>事業者比較!E109</f>
        <v>東京都前年度実績値が見つかりません。ご確認ください。</v>
      </c>
      <c r="G107" s="337" t="str">
        <f>事業者比較!F109</f>
        <v>環境省実績値が見つかりません。ご確認ください。</v>
      </c>
      <c r="H107" s="337">
        <f>事業者比較!G109</f>
        <v>0.42899999999999999</v>
      </c>
      <c r="I107" s="804">
        <f>事業者比較!J109</f>
        <v>0</v>
      </c>
    </row>
    <row r="108" spans="1:9">
      <c r="A108" s="781" t="s">
        <v>716</v>
      </c>
      <c r="B108" s="782" t="s">
        <v>20</v>
      </c>
      <c r="C108" s="801" t="str">
        <f t="shared" si="2"/>
        <v>-</v>
      </c>
      <c r="D108" s="802" t="str">
        <f t="shared" si="3"/>
        <v/>
      </c>
      <c r="E108" s="595"/>
      <c r="F108" s="337" t="str">
        <f>事業者比較!E110</f>
        <v>東京都前年度実績値が見つかりません。ご確認ください。</v>
      </c>
      <c r="G108" s="337" t="str">
        <f>事業者比較!F110</f>
        <v>環境省実績値が見つかりません。ご確認ください。</v>
      </c>
      <c r="H108" s="337">
        <f>事業者比較!G110</f>
        <v>0.42899999999999999</v>
      </c>
      <c r="I108" s="804">
        <f>事業者比較!J110</f>
        <v>0</v>
      </c>
    </row>
    <row r="109" spans="1:9">
      <c r="A109" s="781" t="s">
        <v>717</v>
      </c>
      <c r="B109" s="782" t="s">
        <v>2645</v>
      </c>
      <c r="C109" s="801">
        <f t="shared" si="2"/>
        <v>0.41699999999999998</v>
      </c>
      <c r="D109" s="802" t="str">
        <f t="shared" si="3"/>
        <v>2.環境省前年度実績値</v>
      </c>
      <c r="E109" s="595"/>
      <c r="F109" s="337" t="str">
        <f>事業者比較!E111</f>
        <v>東京都前年度実績値が見つかりません。ご確認ください。</v>
      </c>
      <c r="G109" s="337">
        <f>事業者比較!F111</f>
        <v>0.41699999999999998</v>
      </c>
      <c r="H109" s="337">
        <f>事業者比較!G111</f>
        <v>0.42899999999999999</v>
      </c>
      <c r="I109" s="804">
        <f>事業者比較!J111</f>
        <v>3</v>
      </c>
    </row>
    <row r="110" spans="1:9">
      <c r="A110" s="781" t="s">
        <v>718</v>
      </c>
      <c r="B110" s="782" t="s">
        <v>2646</v>
      </c>
      <c r="C110" s="801">
        <f t="shared" si="2"/>
        <v>0.42</v>
      </c>
      <c r="D110" s="802" t="str">
        <f t="shared" si="3"/>
        <v>2.環境省前年度実績値</v>
      </c>
      <c r="E110" s="595"/>
      <c r="F110" s="337" t="str">
        <f>事業者比較!E112</f>
        <v>東京都前年度実績値が見つかりません。ご確認ください。</v>
      </c>
      <c r="G110" s="337">
        <f>事業者比較!F112</f>
        <v>0.42</v>
      </c>
      <c r="H110" s="337">
        <f>事業者比較!G112</f>
        <v>0.42899999999999999</v>
      </c>
      <c r="I110" s="804">
        <f>事業者比較!J112</f>
        <v>3</v>
      </c>
    </row>
    <row r="111" spans="1:9">
      <c r="A111" s="781" t="s">
        <v>719</v>
      </c>
      <c r="B111" s="782" t="s">
        <v>2647</v>
      </c>
      <c r="C111" s="801">
        <f t="shared" si="2"/>
        <v>0.39200000000000002</v>
      </c>
      <c r="D111" s="802" t="str">
        <f t="shared" si="3"/>
        <v>1.東京都前年度実績値</v>
      </c>
      <c r="E111" s="595"/>
      <c r="F111" s="337">
        <f>事業者比較!E113</f>
        <v>0.39200000000000002</v>
      </c>
      <c r="G111" s="337" t="str">
        <f>事業者比較!F113</f>
        <v>東京都前年度実績値があります。「2.東京都前年度実績値」を選択してください。</v>
      </c>
      <c r="H111" s="337">
        <f>事業者比較!G113</f>
        <v>0.42899999999999999</v>
      </c>
      <c r="I111" s="804">
        <f>事業者比較!J113</f>
        <v>2</v>
      </c>
    </row>
    <row r="112" spans="1:9">
      <c r="A112" s="781" t="s">
        <v>568</v>
      </c>
      <c r="B112" s="782" t="s">
        <v>20</v>
      </c>
      <c r="C112" s="801" t="str">
        <f t="shared" si="2"/>
        <v>-</v>
      </c>
      <c r="D112" s="802" t="str">
        <f t="shared" si="3"/>
        <v/>
      </c>
      <c r="E112" s="595"/>
      <c r="F112" s="337" t="str">
        <f>事業者比較!E114</f>
        <v>東京都前年度実績値が見つかりません。ご確認ください。</v>
      </c>
      <c r="G112" s="337" t="str">
        <f>事業者比較!F114</f>
        <v>環境省実績値が見つかりません。ご確認ください。</v>
      </c>
      <c r="H112" s="337">
        <f>事業者比較!G114</f>
        <v>0.42899999999999999</v>
      </c>
      <c r="I112" s="804">
        <f>事業者比較!J114</f>
        <v>0</v>
      </c>
    </row>
    <row r="113" spans="1:9">
      <c r="A113" s="781" t="s">
        <v>720</v>
      </c>
      <c r="B113" s="782" t="s">
        <v>2648</v>
      </c>
      <c r="C113" s="801">
        <f t="shared" si="2"/>
        <v>0.39200000000000002</v>
      </c>
      <c r="D113" s="802" t="str">
        <f t="shared" si="3"/>
        <v>1.東京都前年度実績値</v>
      </c>
      <c r="E113" s="595"/>
      <c r="F113" s="337">
        <f>事業者比較!E115</f>
        <v>0.39200000000000002</v>
      </c>
      <c r="G113" s="337" t="str">
        <f>事業者比較!F115</f>
        <v>東京都前年度実績値があります。「2.東京都前年度実績値」を選択してください。</v>
      </c>
      <c r="H113" s="337">
        <f>事業者比較!G115</f>
        <v>0.42899999999999999</v>
      </c>
      <c r="I113" s="804">
        <f>事業者比較!J115</f>
        <v>2</v>
      </c>
    </row>
    <row r="114" spans="1:9">
      <c r="A114" s="781" t="s">
        <v>721</v>
      </c>
      <c r="B114" s="782" t="s">
        <v>20</v>
      </c>
      <c r="C114" s="801" t="str">
        <f t="shared" si="2"/>
        <v>-</v>
      </c>
      <c r="D114" s="802" t="str">
        <f t="shared" si="3"/>
        <v/>
      </c>
      <c r="E114" s="595"/>
      <c r="F114" s="337" t="str">
        <f>事業者比較!E116</f>
        <v>東京都前年度実績値が見つかりません。ご確認ください。</v>
      </c>
      <c r="G114" s="337" t="str">
        <f>事業者比較!F116</f>
        <v>環境省実績値が見つかりません。ご確認ください。</v>
      </c>
      <c r="H114" s="337">
        <f>事業者比較!G116</f>
        <v>0.42899999999999999</v>
      </c>
      <c r="I114" s="804">
        <f>事業者比較!J116</f>
        <v>0</v>
      </c>
    </row>
    <row r="115" spans="1:9">
      <c r="A115" s="781" t="s">
        <v>567</v>
      </c>
      <c r="B115" s="782" t="s">
        <v>20</v>
      </c>
      <c r="C115" s="801" t="str">
        <f t="shared" si="2"/>
        <v>-</v>
      </c>
      <c r="D115" s="802" t="str">
        <f t="shared" si="3"/>
        <v/>
      </c>
      <c r="E115" s="595"/>
      <c r="F115" s="337" t="str">
        <f>事業者比較!E117</f>
        <v>東京都前年度実績値が見つかりません。ご確認ください。</v>
      </c>
      <c r="G115" s="337" t="str">
        <f>事業者比較!F117</f>
        <v>環境省実績値が見つかりません。ご確認ください。</v>
      </c>
      <c r="H115" s="337">
        <f>事業者比較!G117</f>
        <v>0.42899999999999999</v>
      </c>
      <c r="I115" s="804">
        <f>事業者比較!J117</f>
        <v>0</v>
      </c>
    </row>
    <row r="116" spans="1:9">
      <c r="A116" s="781" t="s">
        <v>566</v>
      </c>
      <c r="B116" s="782" t="s">
        <v>2649</v>
      </c>
      <c r="C116" s="801">
        <f t="shared" si="2"/>
        <v>0.39200000000000002</v>
      </c>
      <c r="D116" s="802" t="str">
        <f t="shared" si="3"/>
        <v>1.東京都前年度実績値</v>
      </c>
      <c r="E116" s="595"/>
      <c r="F116" s="337">
        <f>事業者比較!E118</f>
        <v>0.39200000000000002</v>
      </c>
      <c r="G116" s="337" t="str">
        <f>事業者比較!F118</f>
        <v>東京都前年度実績値があります。「2.東京都前年度実績値」を選択してください。</v>
      </c>
      <c r="H116" s="337">
        <f>事業者比較!G118</f>
        <v>0.42899999999999999</v>
      </c>
      <c r="I116" s="804">
        <f>事業者比較!J118</f>
        <v>2</v>
      </c>
    </row>
    <row r="117" spans="1:9">
      <c r="A117" s="781" t="s">
        <v>564</v>
      </c>
      <c r="B117" s="782" t="s">
        <v>20</v>
      </c>
      <c r="C117" s="801" t="str">
        <f t="shared" si="2"/>
        <v>-</v>
      </c>
      <c r="D117" s="802" t="str">
        <f t="shared" si="3"/>
        <v/>
      </c>
      <c r="E117" s="595"/>
      <c r="F117" s="337" t="str">
        <f>事業者比較!E119</f>
        <v>東京都前年度実績値が見つかりません。ご確認ください。</v>
      </c>
      <c r="G117" s="337" t="str">
        <f>事業者比較!F119</f>
        <v>環境省実績値が見つかりません。ご確認ください。</v>
      </c>
      <c r="H117" s="337">
        <f>事業者比較!G119</f>
        <v>0.42899999999999999</v>
      </c>
      <c r="I117" s="804">
        <f>事業者比較!J119</f>
        <v>0</v>
      </c>
    </row>
    <row r="118" spans="1:9">
      <c r="A118" s="781" t="s">
        <v>563</v>
      </c>
      <c r="B118" s="782" t="s">
        <v>20</v>
      </c>
      <c r="C118" s="801" t="str">
        <f t="shared" si="2"/>
        <v>-</v>
      </c>
      <c r="D118" s="802" t="str">
        <f t="shared" si="3"/>
        <v/>
      </c>
      <c r="E118" s="595"/>
      <c r="F118" s="337" t="str">
        <f>事業者比較!E120</f>
        <v>東京都前年度実績値が見つかりません。ご確認ください。</v>
      </c>
      <c r="G118" s="337" t="str">
        <f>事業者比較!F120</f>
        <v>環境省実績値が見つかりません。ご確認ください。</v>
      </c>
      <c r="H118" s="337">
        <f>事業者比較!G120</f>
        <v>0.42899999999999999</v>
      </c>
      <c r="I118" s="804">
        <f>事業者比較!J120</f>
        <v>0</v>
      </c>
    </row>
    <row r="119" spans="1:9">
      <c r="A119" s="781" t="s">
        <v>562</v>
      </c>
      <c r="B119" s="782" t="s">
        <v>20</v>
      </c>
      <c r="C119" s="801" t="str">
        <f t="shared" si="2"/>
        <v>-</v>
      </c>
      <c r="D119" s="802" t="str">
        <f t="shared" si="3"/>
        <v/>
      </c>
      <c r="E119" s="595"/>
      <c r="F119" s="337" t="str">
        <f>事業者比較!E121</f>
        <v>東京都前年度実績値が見つかりません。ご確認ください。</v>
      </c>
      <c r="G119" s="337" t="str">
        <f>事業者比較!F121</f>
        <v>環境省実績値が見つかりません。ご確認ください。</v>
      </c>
      <c r="H119" s="337">
        <f>事業者比較!G121</f>
        <v>0.42899999999999999</v>
      </c>
      <c r="I119" s="804">
        <f>事業者比較!J121</f>
        <v>0</v>
      </c>
    </row>
    <row r="120" spans="1:9">
      <c r="A120" s="781" t="s">
        <v>561</v>
      </c>
      <c r="B120" s="782" t="s">
        <v>20</v>
      </c>
      <c r="C120" s="801" t="str">
        <f t="shared" si="2"/>
        <v>-</v>
      </c>
      <c r="D120" s="802" t="str">
        <f t="shared" si="3"/>
        <v/>
      </c>
      <c r="E120" s="595"/>
      <c r="F120" s="337" t="str">
        <f>事業者比較!E122</f>
        <v>東京都前年度実績値が見つかりません。ご確認ください。</v>
      </c>
      <c r="G120" s="337" t="str">
        <f>事業者比較!F122</f>
        <v>環境省実績値が見つかりません。ご確認ください。</v>
      </c>
      <c r="H120" s="337">
        <f>事業者比較!G122</f>
        <v>0.42899999999999999</v>
      </c>
      <c r="I120" s="804">
        <f>事業者比較!J122</f>
        <v>0</v>
      </c>
    </row>
    <row r="121" spans="1:9">
      <c r="A121" s="781" t="s">
        <v>722</v>
      </c>
      <c r="B121" s="782" t="s">
        <v>20</v>
      </c>
      <c r="C121" s="801" t="str">
        <f t="shared" si="2"/>
        <v>-</v>
      </c>
      <c r="D121" s="802" t="str">
        <f t="shared" si="3"/>
        <v/>
      </c>
      <c r="E121" s="595"/>
      <c r="F121" s="337" t="str">
        <f>事業者比較!E123</f>
        <v>東京都前年度実績値が見つかりません。ご確認ください。</v>
      </c>
      <c r="G121" s="337" t="str">
        <f>事業者比較!F123</f>
        <v>環境省実績値が見つかりません。ご確認ください。</v>
      </c>
      <c r="H121" s="337">
        <f>事業者比較!G123</f>
        <v>0.42899999999999999</v>
      </c>
      <c r="I121" s="804">
        <f>事業者比較!J123</f>
        <v>0</v>
      </c>
    </row>
    <row r="122" spans="1:9">
      <c r="A122" s="781" t="s">
        <v>560</v>
      </c>
      <c r="B122" s="782" t="s">
        <v>20</v>
      </c>
      <c r="C122" s="801" t="str">
        <f t="shared" si="2"/>
        <v>-</v>
      </c>
      <c r="D122" s="802" t="str">
        <f t="shared" si="3"/>
        <v/>
      </c>
      <c r="E122" s="595"/>
      <c r="F122" s="337" t="str">
        <f>事業者比較!E124</f>
        <v>東京都前年度実績値が見つかりません。ご確認ください。</v>
      </c>
      <c r="G122" s="337" t="str">
        <f>事業者比較!F124</f>
        <v>環境省実績値が見つかりません。ご確認ください。</v>
      </c>
      <c r="H122" s="337">
        <f>事業者比較!G124</f>
        <v>0.42899999999999999</v>
      </c>
      <c r="I122" s="804">
        <f>事業者比較!J124</f>
        <v>0</v>
      </c>
    </row>
    <row r="123" spans="1:9">
      <c r="A123" s="781" t="s">
        <v>723</v>
      </c>
      <c r="B123" s="782" t="s">
        <v>20</v>
      </c>
      <c r="C123" s="801" t="str">
        <f t="shared" si="2"/>
        <v>-</v>
      </c>
      <c r="D123" s="802" t="str">
        <f t="shared" si="3"/>
        <v/>
      </c>
      <c r="E123" s="595"/>
      <c r="F123" s="337" t="str">
        <f>事業者比較!E125</f>
        <v>東京都前年度実績値が見つかりません。ご確認ください。</v>
      </c>
      <c r="G123" s="337" t="str">
        <f>事業者比較!F125</f>
        <v>環境省実績値が見つかりません。ご確認ください。</v>
      </c>
      <c r="H123" s="337">
        <f>事業者比較!G125</f>
        <v>0.42899999999999999</v>
      </c>
      <c r="I123" s="804">
        <f>事業者比較!J125</f>
        <v>0</v>
      </c>
    </row>
    <row r="124" spans="1:9">
      <c r="A124" s="781" t="s">
        <v>559</v>
      </c>
      <c r="B124" s="782" t="s">
        <v>20</v>
      </c>
      <c r="C124" s="801" t="str">
        <f t="shared" si="2"/>
        <v>-</v>
      </c>
      <c r="D124" s="802" t="str">
        <f t="shared" si="3"/>
        <v/>
      </c>
      <c r="E124" s="595"/>
      <c r="F124" s="337" t="str">
        <f>事業者比較!E126</f>
        <v>東京都前年度実績値が見つかりません。ご確認ください。</v>
      </c>
      <c r="G124" s="337" t="str">
        <f>事業者比較!F126</f>
        <v>環境省実績値が見つかりません。ご確認ください。</v>
      </c>
      <c r="H124" s="337">
        <f>事業者比較!G126</f>
        <v>0.42899999999999999</v>
      </c>
      <c r="I124" s="804">
        <f>事業者比較!J126</f>
        <v>0</v>
      </c>
    </row>
    <row r="125" spans="1:9">
      <c r="A125" s="781" t="s">
        <v>724</v>
      </c>
      <c r="B125" s="782" t="s">
        <v>2650</v>
      </c>
      <c r="C125" s="801">
        <f t="shared" si="2"/>
        <v>0.41699999999999998</v>
      </c>
      <c r="D125" s="802" t="str">
        <f t="shared" si="3"/>
        <v>2.環境省前年度実績値</v>
      </c>
      <c r="E125" s="595"/>
      <c r="F125" s="337" t="str">
        <f>事業者比較!E127</f>
        <v>東京都前年度実績値が見つかりません。ご確認ください。</v>
      </c>
      <c r="G125" s="337">
        <f>事業者比較!F127</f>
        <v>0.41699999999999998</v>
      </c>
      <c r="H125" s="337">
        <f>事業者比較!G127</f>
        <v>0.42899999999999999</v>
      </c>
      <c r="I125" s="804">
        <f>事業者比較!J127</f>
        <v>3</v>
      </c>
    </row>
    <row r="126" spans="1:9">
      <c r="A126" s="781" t="s">
        <v>725</v>
      </c>
      <c r="B126" s="782" t="s">
        <v>2651</v>
      </c>
      <c r="C126" s="801">
        <f t="shared" si="2"/>
        <v>0.30099999999999999</v>
      </c>
      <c r="D126" s="802" t="str">
        <f t="shared" si="3"/>
        <v>2.環境省前年度実績値</v>
      </c>
      <c r="E126" s="595"/>
      <c r="F126" s="337" t="str">
        <f>事業者比較!E128</f>
        <v>東京都前年度実績値が見つかりません。ご確認ください。</v>
      </c>
      <c r="G126" s="337">
        <f>事業者比較!F128</f>
        <v>0.30099999999999999</v>
      </c>
      <c r="H126" s="337">
        <f>事業者比較!G128</f>
        <v>0.42899999999999999</v>
      </c>
      <c r="I126" s="804">
        <f>事業者比較!J128</f>
        <v>3</v>
      </c>
    </row>
    <row r="127" spans="1:9">
      <c r="A127" s="781" t="s">
        <v>726</v>
      </c>
      <c r="B127" s="782" t="s">
        <v>2652</v>
      </c>
      <c r="C127" s="801">
        <f t="shared" si="2"/>
        <v>0.35199999999999998</v>
      </c>
      <c r="D127" s="802" t="str">
        <f t="shared" si="3"/>
        <v>2.環境省前年度実績値</v>
      </c>
      <c r="E127" s="595"/>
      <c r="F127" s="337" t="str">
        <f>事業者比較!E129</f>
        <v>東京都前年度実績値が見つかりません。ご確認ください。</v>
      </c>
      <c r="G127" s="337">
        <f>事業者比較!F129</f>
        <v>0.35199999999999998</v>
      </c>
      <c r="H127" s="337">
        <f>事業者比較!G129</f>
        <v>0.42899999999999999</v>
      </c>
      <c r="I127" s="804">
        <f>事業者比較!J129</f>
        <v>3</v>
      </c>
    </row>
    <row r="128" spans="1:9">
      <c r="A128" s="781" t="s">
        <v>674</v>
      </c>
      <c r="B128" s="782" t="s">
        <v>2653</v>
      </c>
      <c r="C128" s="801">
        <f t="shared" si="2"/>
        <v>0.29699999999999999</v>
      </c>
      <c r="D128" s="802" t="str">
        <f t="shared" si="3"/>
        <v>1.東京都前年度実績値</v>
      </c>
      <c r="E128" s="595"/>
      <c r="F128" s="337">
        <f>事業者比較!E130</f>
        <v>0.29699999999999999</v>
      </c>
      <c r="G128" s="337" t="str">
        <f>事業者比較!F130</f>
        <v>東京都前年度実績値があります。「2.東京都前年度実績値」を選択してください。</v>
      </c>
      <c r="H128" s="337">
        <f>事業者比較!G130</f>
        <v>0.42899999999999999</v>
      </c>
      <c r="I128" s="804">
        <f>事業者比較!J130</f>
        <v>2</v>
      </c>
    </row>
    <row r="129" spans="1:9">
      <c r="A129" s="781" t="s">
        <v>473</v>
      </c>
      <c r="B129" s="782" t="s">
        <v>2654</v>
      </c>
      <c r="C129" s="801">
        <f t="shared" si="2"/>
        <v>0.44500000000000001</v>
      </c>
      <c r="D129" s="802" t="str">
        <f t="shared" si="3"/>
        <v>1.東京都前年度実績値</v>
      </c>
      <c r="E129" s="595"/>
      <c r="F129" s="337">
        <f>事業者比較!E131</f>
        <v>0.44500000000000001</v>
      </c>
      <c r="G129" s="337" t="str">
        <f>事業者比較!F131</f>
        <v>東京都前年度実績値があります。「2.東京都前年度実績値」を選択してください。</v>
      </c>
      <c r="H129" s="337">
        <f>事業者比較!G131</f>
        <v>0.42899999999999999</v>
      </c>
      <c r="I129" s="804">
        <f>事業者比較!J131</f>
        <v>2</v>
      </c>
    </row>
    <row r="130" spans="1:9">
      <c r="A130" s="781" t="s">
        <v>727</v>
      </c>
      <c r="B130" s="782" t="s">
        <v>2655</v>
      </c>
      <c r="C130" s="801">
        <f t="shared" si="2"/>
        <v>0.28299999999999997</v>
      </c>
      <c r="D130" s="802" t="str">
        <f t="shared" si="3"/>
        <v>2.環境省前年度実績値</v>
      </c>
      <c r="E130" s="595"/>
      <c r="F130" s="337" t="str">
        <f>事業者比較!E132</f>
        <v>東京都前年度実績値が見つかりません。ご確認ください。</v>
      </c>
      <c r="G130" s="337">
        <f>事業者比較!F132</f>
        <v>0.28299999999999997</v>
      </c>
      <c r="H130" s="337">
        <f>事業者比較!G132</f>
        <v>0.42899999999999999</v>
      </c>
      <c r="I130" s="804">
        <f>事業者比較!J132</f>
        <v>3</v>
      </c>
    </row>
    <row r="131" spans="1:9">
      <c r="A131" s="781" t="s">
        <v>729</v>
      </c>
      <c r="B131" s="782" t="s">
        <v>2656</v>
      </c>
      <c r="C131" s="801">
        <f t="shared" si="2"/>
        <v>0.439</v>
      </c>
      <c r="D131" s="802" t="str">
        <f t="shared" si="3"/>
        <v>2.環境省前年度実績値</v>
      </c>
      <c r="E131" s="595"/>
      <c r="F131" s="337" t="str">
        <f>事業者比較!E133</f>
        <v>東京都前年度実績値が見つかりません。ご確認ください。</v>
      </c>
      <c r="G131" s="337">
        <f>事業者比較!F133</f>
        <v>0.439</v>
      </c>
      <c r="H131" s="337">
        <f>事業者比較!G133</f>
        <v>0.42899999999999999</v>
      </c>
      <c r="I131" s="804">
        <f>事業者比較!J133</f>
        <v>3</v>
      </c>
    </row>
    <row r="132" spans="1:9">
      <c r="A132" s="781" t="s">
        <v>527</v>
      </c>
      <c r="B132" s="782" t="s">
        <v>2657</v>
      </c>
      <c r="C132" s="801">
        <f t="shared" si="2"/>
        <v>0.13</v>
      </c>
      <c r="D132" s="802" t="str">
        <f t="shared" si="3"/>
        <v>1.東京都前年度実績値</v>
      </c>
      <c r="E132" s="595"/>
      <c r="F132" s="337">
        <f>事業者比較!E134</f>
        <v>0.13</v>
      </c>
      <c r="G132" s="337" t="str">
        <f>事業者比較!F134</f>
        <v>東京都前年度実績値があります。「2.東京都前年度実績値」を選択してください。</v>
      </c>
      <c r="H132" s="337">
        <f>事業者比較!G134</f>
        <v>0.42899999999999999</v>
      </c>
      <c r="I132" s="804">
        <f>事業者比較!J134</f>
        <v>2</v>
      </c>
    </row>
    <row r="133" spans="1:9">
      <c r="A133" s="781" t="s">
        <v>543</v>
      </c>
      <c r="B133" s="782" t="s">
        <v>2658</v>
      </c>
      <c r="C133" s="801">
        <f t="shared" si="2"/>
        <v>0.27200000000000002</v>
      </c>
      <c r="D133" s="802" t="str">
        <f t="shared" si="3"/>
        <v>1.東京都前年度実績値</v>
      </c>
      <c r="E133" s="595"/>
      <c r="F133" s="337">
        <f>事業者比較!E135</f>
        <v>0.27200000000000002</v>
      </c>
      <c r="G133" s="337" t="str">
        <f>事業者比較!F135</f>
        <v>東京都前年度実績値があります。「2.東京都前年度実績値」を選択してください。</v>
      </c>
      <c r="H133" s="337">
        <f>事業者比較!G135</f>
        <v>0.42899999999999999</v>
      </c>
      <c r="I133" s="804">
        <f>事業者比較!J135</f>
        <v>2</v>
      </c>
    </row>
    <row r="134" spans="1:9">
      <c r="A134" s="781" t="s">
        <v>447</v>
      </c>
      <c r="B134" s="782" t="s">
        <v>2659</v>
      </c>
      <c r="C134" s="801">
        <f t="shared" si="2"/>
        <v>0.32100000000000001</v>
      </c>
      <c r="D134" s="802" t="str">
        <f t="shared" si="3"/>
        <v>1.東京都前年度実績値</v>
      </c>
      <c r="E134" s="595"/>
      <c r="F134" s="337">
        <f>事業者比較!E136</f>
        <v>0.32100000000000001</v>
      </c>
      <c r="G134" s="337" t="str">
        <f>事業者比較!F136</f>
        <v>東京都前年度実績値があります。「2.東京都前年度実績値」を選択してください。</v>
      </c>
      <c r="H134" s="337">
        <f>事業者比較!G136</f>
        <v>0.42899999999999999</v>
      </c>
      <c r="I134" s="804">
        <f>事業者比較!J136</f>
        <v>2</v>
      </c>
    </row>
    <row r="135" spans="1:9">
      <c r="A135" s="781" t="s">
        <v>1596</v>
      </c>
      <c r="B135" s="782" t="s">
        <v>20</v>
      </c>
      <c r="C135" s="801" t="str">
        <f t="shared" si="2"/>
        <v>-</v>
      </c>
      <c r="D135" s="802" t="str">
        <f t="shared" si="3"/>
        <v/>
      </c>
      <c r="E135" s="595"/>
      <c r="F135" s="337" t="str">
        <f>事業者比較!E137</f>
        <v>東京都前年度実績値が見つかりません。ご確認ください。</v>
      </c>
      <c r="G135" s="337" t="str">
        <f>事業者比較!F137</f>
        <v>環境省実績値が見つかりません。ご確認ください。</v>
      </c>
      <c r="H135" s="337">
        <f>事業者比較!G137</f>
        <v>0.42899999999999999</v>
      </c>
      <c r="I135" s="804">
        <f>事業者比較!J137</f>
        <v>0</v>
      </c>
    </row>
    <row r="136" spans="1:9">
      <c r="A136" s="781" t="s">
        <v>455</v>
      </c>
      <c r="B136" s="782" t="s">
        <v>2660</v>
      </c>
      <c r="C136" s="801">
        <f t="shared" ref="C136:C199" si="4">IF($I136=0,"-",IF(OR($I136=1,$I136=2),$F136,IF($I136=3,$G136,$H136)))</f>
        <v>0.51300000000000001</v>
      </c>
      <c r="D136" s="802" t="str">
        <f t="shared" ref="D136:D199" si="5">IF($I136=0,"",IF(OR($I136=1,$I136=2),"1.東京都前年度実績値",IF($I136=3,"2.環境省前年度実績値","3.未把握")))</f>
        <v>1.東京都前年度実績値</v>
      </c>
      <c r="E136" s="595"/>
      <c r="F136" s="337">
        <f>事業者比較!E138</f>
        <v>0.51300000000000001</v>
      </c>
      <c r="G136" s="337" t="str">
        <f>事業者比較!F138</f>
        <v>東京都前年度実績値があります。「2.東京都前年度実績値」を選択してください。</v>
      </c>
      <c r="H136" s="337">
        <f>事業者比較!G138</f>
        <v>0.42899999999999999</v>
      </c>
      <c r="I136" s="804">
        <f>事業者比較!J138</f>
        <v>2</v>
      </c>
    </row>
    <row r="137" spans="1:9">
      <c r="A137" s="781" t="s">
        <v>634</v>
      </c>
      <c r="B137" s="782" t="s">
        <v>20</v>
      </c>
      <c r="C137" s="801" t="str">
        <f t="shared" si="4"/>
        <v>-</v>
      </c>
      <c r="D137" s="802" t="str">
        <f t="shared" si="5"/>
        <v/>
      </c>
      <c r="E137" s="595"/>
      <c r="F137" s="337" t="str">
        <f>事業者比較!E139</f>
        <v>東京都前年度実績値が見つかりません。ご確認ください。</v>
      </c>
      <c r="G137" s="337" t="str">
        <f>事業者比較!F139</f>
        <v>環境省実績値が見つかりません。ご確認ください。</v>
      </c>
      <c r="H137" s="337">
        <f>事業者比較!G139</f>
        <v>0.42899999999999999</v>
      </c>
      <c r="I137" s="804">
        <f>事業者比較!J139</f>
        <v>0</v>
      </c>
    </row>
    <row r="138" spans="1:9">
      <c r="A138" s="781" t="s">
        <v>1015</v>
      </c>
      <c r="B138" s="782" t="s">
        <v>2661</v>
      </c>
      <c r="C138" s="801">
        <f t="shared" si="4"/>
        <v>0.42899999999999999</v>
      </c>
      <c r="D138" s="802" t="str">
        <f t="shared" si="5"/>
        <v>3.未把握</v>
      </c>
      <c r="E138" s="595"/>
      <c r="F138" s="337" t="str">
        <f>事業者比較!E140</f>
        <v>東京都前年度実績値が見つかりません。ご確認ください。</v>
      </c>
      <c r="G138" s="337" t="str">
        <f>事業者比較!F140</f>
        <v>環境省実績値が見つかりません。ご確認ください。</v>
      </c>
      <c r="H138" s="337">
        <f>事業者比較!G140</f>
        <v>0.42899999999999999</v>
      </c>
      <c r="I138" s="804">
        <f>事業者比較!J140</f>
        <v>4</v>
      </c>
    </row>
    <row r="139" spans="1:9">
      <c r="A139" s="781" t="s">
        <v>730</v>
      </c>
      <c r="B139" s="782" t="s">
        <v>2662</v>
      </c>
      <c r="C139" s="801">
        <f t="shared" si="4"/>
        <v>0.48</v>
      </c>
      <c r="D139" s="802" t="str">
        <f t="shared" si="5"/>
        <v>2.環境省前年度実績値</v>
      </c>
      <c r="E139" s="595"/>
      <c r="F139" s="337" t="str">
        <f>事業者比較!E141</f>
        <v>東京都前年度実績値が見つかりません。ご確認ください。</v>
      </c>
      <c r="G139" s="337">
        <f>事業者比較!F141</f>
        <v>0.48</v>
      </c>
      <c r="H139" s="337">
        <f>事業者比較!G141</f>
        <v>0.42899999999999999</v>
      </c>
      <c r="I139" s="804">
        <f>事業者比較!J141</f>
        <v>3</v>
      </c>
    </row>
    <row r="140" spans="1:9">
      <c r="A140" s="781" t="s">
        <v>471</v>
      </c>
      <c r="B140" s="782" t="s">
        <v>2663</v>
      </c>
      <c r="C140" s="801">
        <f t="shared" si="4"/>
        <v>0.184</v>
      </c>
      <c r="D140" s="802" t="str">
        <f t="shared" si="5"/>
        <v>1.東京都前年度実績値</v>
      </c>
      <c r="E140" s="595"/>
      <c r="F140" s="337">
        <f>事業者比較!E142</f>
        <v>0.184</v>
      </c>
      <c r="G140" s="337" t="str">
        <f>事業者比較!F142</f>
        <v>東京都前年度実績値があります。「2.東京都前年度実績値」を選択してください。</v>
      </c>
      <c r="H140" s="337">
        <f>事業者比較!G142</f>
        <v>0.42899999999999999</v>
      </c>
      <c r="I140" s="804">
        <f>事業者比較!J142</f>
        <v>2</v>
      </c>
    </row>
    <row r="141" spans="1:9">
      <c r="A141" s="781" t="s">
        <v>535</v>
      </c>
      <c r="B141" s="782" t="s">
        <v>2664</v>
      </c>
      <c r="C141" s="801">
        <f t="shared" si="4"/>
        <v>0.45400000000000001</v>
      </c>
      <c r="D141" s="802" t="str">
        <f t="shared" si="5"/>
        <v>1.東京都前年度実績値</v>
      </c>
      <c r="E141" s="595"/>
      <c r="F141" s="337">
        <f>事業者比較!E143</f>
        <v>0.45400000000000001</v>
      </c>
      <c r="G141" s="337" t="str">
        <f>事業者比較!F143</f>
        <v>東京都前年度実績値があります。「2.東京都前年度実績値」を選択してください。</v>
      </c>
      <c r="H141" s="337">
        <f>事業者比較!G143</f>
        <v>0.42899999999999999</v>
      </c>
      <c r="I141" s="804">
        <f>事業者比較!J143</f>
        <v>2</v>
      </c>
    </row>
    <row r="142" spans="1:9">
      <c r="A142" s="781" t="s">
        <v>480</v>
      </c>
      <c r="B142" s="782" t="s">
        <v>2665</v>
      </c>
      <c r="C142" s="801">
        <f t="shared" si="4"/>
        <v>0.45900000000000002</v>
      </c>
      <c r="D142" s="802" t="str">
        <f t="shared" si="5"/>
        <v>1.東京都前年度実績値</v>
      </c>
      <c r="E142" s="595"/>
      <c r="F142" s="337">
        <f>事業者比較!E144</f>
        <v>0.45900000000000002</v>
      </c>
      <c r="G142" s="337" t="str">
        <f>事業者比較!F144</f>
        <v>東京都前年度実績値があります。「2.東京都前年度実績値」を選択してください。</v>
      </c>
      <c r="H142" s="337">
        <f>事業者比較!G144</f>
        <v>0.42899999999999999</v>
      </c>
      <c r="I142" s="804">
        <f>事業者比較!J144</f>
        <v>2</v>
      </c>
    </row>
    <row r="143" spans="1:9">
      <c r="A143" s="781" t="s">
        <v>669</v>
      </c>
      <c r="B143" s="782" t="s">
        <v>2666</v>
      </c>
      <c r="C143" s="801">
        <f t="shared" si="4"/>
        <v>0.46</v>
      </c>
      <c r="D143" s="802" t="str">
        <f t="shared" si="5"/>
        <v>1.東京都前年度実績値</v>
      </c>
      <c r="E143" s="595"/>
      <c r="F143" s="337">
        <f>事業者比較!E145</f>
        <v>0.46</v>
      </c>
      <c r="G143" s="337" t="str">
        <f>事業者比較!F145</f>
        <v>東京都前年度実績値があります。「2.東京都前年度実績値」を選択してください。</v>
      </c>
      <c r="H143" s="337">
        <f>事業者比較!G145</f>
        <v>0.42899999999999999</v>
      </c>
      <c r="I143" s="804">
        <f>事業者比較!J145</f>
        <v>2</v>
      </c>
    </row>
    <row r="144" spans="1:9">
      <c r="A144" s="781" t="s">
        <v>597</v>
      </c>
      <c r="B144" s="782" t="s">
        <v>2667</v>
      </c>
      <c r="C144" s="801">
        <f t="shared" si="4"/>
        <v>0.51800000000000002</v>
      </c>
      <c r="D144" s="802" t="str">
        <f t="shared" si="5"/>
        <v>1.東京都前年度実績値</v>
      </c>
      <c r="E144" s="595"/>
      <c r="F144" s="337">
        <f>事業者比較!E146</f>
        <v>0.51800000000000002</v>
      </c>
      <c r="G144" s="337" t="str">
        <f>事業者比較!F146</f>
        <v>東京都前年度実績値があります。「2.東京都前年度実績値」を選択してください。</v>
      </c>
      <c r="H144" s="337">
        <f>事業者比較!G146</f>
        <v>0.42899999999999999</v>
      </c>
      <c r="I144" s="804">
        <f>事業者比較!J146</f>
        <v>2</v>
      </c>
    </row>
    <row r="145" spans="1:9">
      <c r="A145" s="781" t="s">
        <v>1018</v>
      </c>
      <c r="B145" s="782" t="s">
        <v>2668</v>
      </c>
      <c r="C145" s="801">
        <f t="shared" si="4"/>
        <v>0.42899999999999999</v>
      </c>
      <c r="D145" s="802" t="str">
        <f t="shared" si="5"/>
        <v>3.未把握</v>
      </c>
      <c r="E145" s="595"/>
      <c r="F145" s="337" t="str">
        <f>事業者比較!E147</f>
        <v>東京都前年度実績値が見つかりません。ご確認ください。</v>
      </c>
      <c r="G145" s="337" t="str">
        <f>事業者比較!F147</f>
        <v>環境省実績値が見つかりません。ご確認ください。</v>
      </c>
      <c r="H145" s="337">
        <f>事業者比較!G147</f>
        <v>0.42899999999999999</v>
      </c>
      <c r="I145" s="804">
        <f>事業者比較!J147</f>
        <v>4</v>
      </c>
    </row>
    <row r="146" spans="1:9">
      <c r="A146" s="781" t="s">
        <v>611</v>
      </c>
      <c r="B146" s="782" t="s">
        <v>2669</v>
      </c>
      <c r="C146" s="801">
        <f t="shared" si="4"/>
        <v>0.43099999999999999</v>
      </c>
      <c r="D146" s="802" t="str">
        <f t="shared" si="5"/>
        <v>1.東京都前年度実績値</v>
      </c>
      <c r="E146" s="595"/>
      <c r="F146" s="337">
        <f>事業者比較!E148</f>
        <v>0.43099999999999999</v>
      </c>
      <c r="G146" s="337" t="str">
        <f>事業者比較!F148</f>
        <v>東京都前年度実績値があります。「2.東京都前年度実績値」を選択してください。</v>
      </c>
      <c r="H146" s="337">
        <f>事業者比較!G148</f>
        <v>0.42899999999999999</v>
      </c>
      <c r="I146" s="804">
        <f>事業者比較!J148</f>
        <v>2</v>
      </c>
    </row>
    <row r="147" spans="1:9">
      <c r="A147" s="781" t="s">
        <v>731</v>
      </c>
      <c r="B147" s="782" t="s">
        <v>2670</v>
      </c>
      <c r="C147" s="801">
        <f t="shared" si="4"/>
        <v>0.17</v>
      </c>
      <c r="D147" s="802" t="str">
        <f t="shared" si="5"/>
        <v>2.環境省前年度実績値</v>
      </c>
      <c r="E147" s="595"/>
      <c r="F147" s="337" t="str">
        <f>事業者比較!E149</f>
        <v>東京都前年度実績値が見つかりません。ご確認ください。</v>
      </c>
      <c r="G147" s="337">
        <f>事業者比較!F149</f>
        <v>0.17</v>
      </c>
      <c r="H147" s="337">
        <f>事業者比較!G149</f>
        <v>0.42899999999999999</v>
      </c>
      <c r="I147" s="804">
        <f>事業者比較!J149</f>
        <v>3</v>
      </c>
    </row>
    <row r="148" spans="1:9">
      <c r="A148" s="781" t="s">
        <v>732</v>
      </c>
      <c r="B148" s="782" t="s">
        <v>2671</v>
      </c>
      <c r="C148" s="801">
        <f t="shared" si="4"/>
        <v>0.45400000000000001</v>
      </c>
      <c r="D148" s="802" t="str">
        <f t="shared" si="5"/>
        <v>1.東京都前年度実績値</v>
      </c>
      <c r="E148" s="595"/>
      <c r="F148" s="337">
        <f>事業者比較!E150</f>
        <v>0.45400000000000001</v>
      </c>
      <c r="G148" s="337" t="str">
        <f>事業者比較!F150</f>
        <v>東京都前年度実績値があります。「2.東京都前年度実績値」を選択してください。</v>
      </c>
      <c r="H148" s="337">
        <f>事業者比較!G150</f>
        <v>0.42899999999999999</v>
      </c>
      <c r="I148" s="804">
        <f>事業者比較!J150</f>
        <v>2</v>
      </c>
    </row>
    <row r="149" spans="1:9">
      <c r="A149" s="781" t="s">
        <v>445</v>
      </c>
      <c r="B149" s="782" t="s">
        <v>2672</v>
      </c>
      <c r="C149" s="801">
        <f t="shared" si="4"/>
        <v>0.251</v>
      </c>
      <c r="D149" s="802" t="str">
        <f t="shared" si="5"/>
        <v>1.東京都前年度実績値</v>
      </c>
      <c r="E149" s="595"/>
      <c r="F149" s="337">
        <f>事業者比較!E151</f>
        <v>0.251</v>
      </c>
      <c r="G149" s="337" t="str">
        <f>事業者比較!F151</f>
        <v>東京都前年度実績値があります。「2.東京都前年度実績値」を選択してください。</v>
      </c>
      <c r="H149" s="337">
        <f>事業者比較!G151</f>
        <v>0.42899999999999999</v>
      </c>
      <c r="I149" s="804">
        <f>事業者比較!J151</f>
        <v>2</v>
      </c>
    </row>
    <row r="150" spans="1:9">
      <c r="A150" s="781" t="s">
        <v>733</v>
      </c>
      <c r="B150" s="782" t="s">
        <v>2673</v>
      </c>
      <c r="C150" s="801">
        <f t="shared" si="4"/>
        <v>0.45400000000000001</v>
      </c>
      <c r="D150" s="802" t="str">
        <f t="shared" si="5"/>
        <v>2.環境省前年度実績値</v>
      </c>
      <c r="E150" s="595"/>
      <c r="F150" s="337" t="str">
        <f>事業者比較!E152</f>
        <v>東京都前年度実績値が見つかりません。ご確認ください。</v>
      </c>
      <c r="G150" s="337">
        <f>事業者比較!F152</f>
        <v>0.45400000000000001</v>
      </c>
      <c r="H150" s="337">
        <f>事業者比較!G152</f>
        <v>0.42899999999999999</v>
      </c>
      <c r="I150" s="804">
        <f>事業者比較!J152</f>
        <v>3</v>
      </c>
    </row>
    <row r="151" spans="1:9">
      <c r="A151" s="781" t="s">
        <v>734</v>
      </c>
      <c r="B151" s="782" t="s">
        <v>2674</v>
      </c>
      <c r="C151" s="801">
        <f t="shared" si="4"/>
        <v>0.502</v>
      </c>
      <c r="D151" s="802" t="str">
        <f t="shared" si="5"/>
        <v>2.環境省前年度実績値</v>
      </c>
      <c r="E151" s="595"/>
      <c r="F151" s="337" t="str">
        <f>事業者比較!E153</f>
        <v>東京都前年度実績値が見つかりません。ご確認ください。</v>
      </c>
      <c r="G151" s="337">
        <f>事業者比較!F153</f>
        <v>0.502</v>
      </c>
      <c r="H151" s="337">
        <f>事業者比較!G153</f>
        <v>0.42899999999999999</v>
      </c>
      <c r="I151" s="804">
        <f>事業者比較!J153</f>
        <v>3</v>
      </c>
    </row>
    <row r="152" spans="1:9">
      <c r="A152" s="781" t="s">
        <v>735</v>
      </c>
      <c r="B152" s="782" t="s">
        <v>2675</v>
      </c>
      <c r="C152" s="801">
        <f t="shared" si="4"/>
        <v>0.42199999999999999</v>
      </c>
      <c r="D152" s="802" t="str">
        <f t="shared" si="5"/>
        <v>2.環境省前年度実績値</v>
      </c>
      <c r="E152" s="595"/>
      <c r="F152" s="337" t="str">
        <f>事業者比較!E154</f>
        <v>東京都前年度実績値が見つかりません。ご確認ください。</v>
      </c>
      <c r="G152" s="337">
        <f>事業者比較!F154</f>
        <v>0.42199999999999999</v>
      </c>
      <c r="H152" s="337">
        <f>事業者比較!G154</f>
        <v>0.42899999999999999</v>
      </c>
      <c r="I152" s="804">
        <f>事業者比較!J154</f>
        <v>3</v>
      </c>
    </row>
    <row r="153" spans="1:9">
      <c r="A153" s="781" t="s">
        <v>736</v>
      </c>
      <c r="B153" s="782" t="s">
        <v>2676</v>
      </c>
      <c r="C153" s="801">
        <f t="shared" si="4"/>
        <v>0.42299999999999999</v>
      </c>
      <c r="D153" s="802" t="str">
        <f t="shared" si="5"/>
        <v>2.環境省前年度実績値</v>
      </c>
      <c r="E153" s="595"/>
      <c r="F153" s="337" t="str">
        <f>事業者比較!E155</f>
        <v>東京都前年度実績値が見つかりません。ご確認ください。</v>
      </c>
      <c r="G153" s="337">
        <f>事業者比較!F155</f>
        <v>0.42299999999999999</v>
      </c>
      <c r="H153" s="337">
        <f>事業者比較!G155</f>
        <v>0.42899999999999999</v>
      </c>
      <c r="I153" s="804">
        <f>事業者比較!J155</f>
        <v>3</v>
      </c>
    </row>
    <row r="154" spans="1:9">
      <c r="A154" s="781" t="s">
        <v>1597</v>
      </c>
      <c r="B154" s="782" t="s">
        <v>20</v>
      </c>
      <c r="C154" s="801" t="str">
        <f t="shared" si="4"/>
        <v>-</v>
      </c>
      <c r="D154" s="802" t="str">
        <f t="shared" si="5"/>
        <v/>
      </c>
      <c r="E154" s="595"/>
      <c r="F154" s="337" t="str">
        <f>事業者比較!E156</f>
        <v>東京都前年度実績値が見つかりません。ご確認ください。</v>
      </c>
      <c r="G154" s="337" t="str">
        <f>事業者比較!F156</f>
        <v>環境省実績値が見つかりません。ご確認ください。</v>
      </c>
      <c r="H154" s="337">
        <f>事業者比較!G156</f>
        <v>0.42899999999999999</v>
      </c>
      <c r="I154" s="804">
        <f>事業者比較!J156</f>
        <v>0</v>
      </c>
    </row>
    <row r="155" spans="1:9">
      <c r="A155" s="781" t="s">
        <v>590</v>
      </c>
      <c r="B155" s="782" t="s">
        <v>2677</v>
      </c>
      <c r="C155" s="801">
        <f t="shared" si="4"/>
        <v>0.215</v>
      </c>
      <c r="D155" s="802" t="str">
        <f t="shared" si="5"/>
        <v>1.東京都前年度実績値</v>
      </c>
      <c r="E155" s="595"/>
      <c r="F155" s="337">
        <f>事業者比較!E157</f>
        <v>0.215</v>
      </c>
      <c r="G155" s="337" t="str">
        <f>事業者比較!F157</f>
        <v>東京都前年度実績値があります。「2.東京都前年度実績値」を選択してください。</v>
      </c>
      <c r="H155" s="337">
        <f>事業者比較!G157</f>
        <v>0.42899999999999999</v>
      </c>
      <c r="I155" s="804">
        <f>事業者比較!J157</f>
        <v>2</v>
      </c>
    </row>
    <row r="156" spans="1:9">
      <c r="A156" s="781" t="s">
        <v>737</v>
      </c>
      <c r="B156" s="782" t="s">
        <v>2678</v>
      </c>
      <c r="C156" s="801">
        <f t="shared" si="4"/>
        <v>0.46899999999999997</v>
      </c>
      <c r="D156" s="802" t="str">
        <f t="shared" si="5"/>
        <v>2.環境省前年度実績値</v>
      </c>
      <c r="E156" s="595"/>
      <c r="F156" s="337" t="str">
        <f>事業者比較!E158</f>
        <v>東京都前年度実績値が見つかりません。ご確認ください。</v>
      </c>
      <c r="G156" s="337">
        <f>事業者比較!F158</f>
        <v>0.46899999999999997</v>
      </c>
      <c r="H156" s="337">
        <f>事業者比較!G158</f>
        <v>0.42899999999999999</v>
      </c>
      <c r="I156" s="804">
        <f>事業者比較!J158</f>
        <v>3</v>
      </c>
    </row>
    <row r="157" spans="1:9">
      <c r="A157" s="781" t="s">
        <v>493</v>
      </c>
      <c r="B157" s="782" t="s">
        <v>2679</v>
      </c>
      <c r="C157" s="801">
        <f t="shared" si="4"/>
        <v>0.442</v>
      </c>
      <c r="D157" s="802" t="str">
        <f t="shared" si="5"/>
        <v>1.東京都前年度実績値</v>
      </c>
      <c r="E157" s="595"/>
      <c r="F157" s="337">
        <f>事業者比較!E159</f>
        <v>0.442</v>
      </c>
      <c r="G157" s="337" t="str">
        <f>事業者比較!F159</f>
        <v>東京都前年度実績値があります。「2.東京都前年度実績値」を選択してください。</v>
      </c>
      <c r="H157" s="337">
        <f>事業者比較!G159</f>
        <v>0.42899999999999999</v>
      </c>
      <c r="I157" s="804">
        <f>事業者比較!J159</f>
        <v>2</v>
      </c>
    </row>
    <row r="158" spans="1:9">
      <c r="A158" s="781" t="s">
        <v>546</v>
      </c>
      <c r="B158" s="782" t="s">
        <v>20</v>
      </c>
      <c r="C158" s="801" t="str">
        <f t="shared" si="4"/>
        <v>-</v>
      </c>
      <c r="D158" s="802" t="str">
        <f t="shared" si="5"/>
        <v/>
      </c>
      <c r="E158" s="595"/>
      <c r="F158" s="337" t="str">
        <f>事業者比較!E160</f>
        <v>東京都前年度実績値が見つかりません。ご確認ください。</v>
      </c>
      <c r="G158" s="337" t="str">
        <f>事業者比較!F160</f>
        <v>環境省実績値が見つかりません。ご確認ください。</v>
      </c>
      <c r="H158" s="337">
        <f>事業者比較!G160</f>
        <v>0.42899999999999999</v>
      </c>
      <c r="I158" s="804">
        <f>事業者比較!J160</f>
        <v>0</v>
      </c>
    </row>
    <row r="159" spans="1:9">
      <c r="A159" s="781" t="s">
        <v>633</v>
      </c>
      <c r="B159" s="782" t="s">
        <v>2680</v>
      </c>
      <c r="C159" s="801">
        <f t="shared" si="4"/>
        <v>0.41899999999999998</v>
      </c>
      <c r="D159" s="802" t="str">
        <f t="shared" si="5"/>
        <v>1.東京都前年度実績値</v>
      </c>
      <c r="E159" s="595"/>
      <c r="F159" s="337">
        <f>事業者比較!E161</f>
        <v>0.41899999999999998</v>
      </c>
      <c r="G159" s="337" t="str">
        <f>事業者比較!F161</f>
        <v>東京都前年度実績値があります。「2.東京都前年度実績値」を選択してください。</v>
      </c>
      <c r="H159" s="337">
        <f>事業者比較!G161</f>
        <v>0.42899999999999999</v>
      </c>
      <c r="I159" s="804">
        <f>事業者比較!J161</f>
        <v>2</v>
      </c>
    </row>
    <row r="160" spans="1:9">
      <c r="A160" s="781" t="s">
        <v>1026</v>
      </c>
      <c r="B160" s="782" t="s">
        <v>2681</v>
      </c>
      <c r="C160" s="801">
        <f t="shared" si="4"/>
        <v>0.438</v>
      </c>
      <c r="D160" s="802" t="str">
        <f t="shared" si="5"/>
        <v>1.東京都前年度実績値</v>
      </c>
      <c r="E160" s="595"/>
      <c r="F160" s="337">
        <f>事業者比較!E162</f>
        <v>0.438</v>
      </c>
      <c r="G160" s="337" t="str">
        <f>事業者比較!F162</f>
        <v>東京都前年度実績値があります。「2.東京都前年度実績値」を選択してください。</v>
      </c>
      <c r="H160" s="337">
        <f>事業者比較!G162</f>
        <v>0.42899999999999999</v>
      </c>
      <c r="I160" s="804">
        <f>事業者比較!J162</f>
        <v>2</v>
      </c>
    </row>
    <row r="161" spans="1:9">
      <c r="A161" s="781" t="s">
        <v>738</v>
      </c>
      <c r="B161" s="782" t="s">
        <v>2682</v>
      </c>
      <c r="C161" s="801">
        <f t="shared" si="4"/>
        <v>0.35299999999999998</v>
      </c>
      <c r="D161" s="802" t="str">
        <f t="shared" si="5"/>
        <v>2.環境省前年度実績値</v>
      </c>
      <c r="E161" s="595"/>
      <c r="F161" s="337" t="str">
        <f>事業者比較!E163</f>
        <v>東京都前年度実績値が見つかりません。ご確認ください。</v>
      </c>
      <c r="G161" s="337">
        <f>事業者比較!F163</f>
        <v>0.35299999999999998</v>
      </c>
      <c r="H161" s="337">
        <f>事業者比較!G163</f>
        <v>0.42899999999999999</v>
      </c>
      <c r="I161" s="804">
        <f>事業者比較!J163</f>
        <v>3</v>
      </c>
    </row>
    <row r="162" spans="1:9">
      <c r="A162" s="781" t="s">
        <v>617</v>
      </c>
      <c r="B162" s="782" t="s">
        <v>2683</v>
      </c>
      <c r="C162" s="801">
        <f t="shared" si="4"/>
        <v>0.44400000000000001</v>
      </c>
      <c r="D162" s="802" t="str">
        <f t="shared" si="5"/>
        <v>1.東京都前年度実績値</v>
      </c>
      <c r="E162" s="595"/>
      <c r="F162" s="337">
        <f>事業者比較!E164</f>
        <v>0.44400000000000001</v>
      </c>
      <c r="G162" s="337" t="str">
        <f>事業者比較!F164</f>
        <v>東京都前年度実績値があります。「2.東京都前年度実績値」を選択してください。</v>
      </c>
      <c r="H162" s="337">
        <f>事業者比較!G164</f>
        <v>0.42899999999999999</v>
      </c>
      <c r="I162" s="804">
        <f>事業者比較!J164</f>
        <v>2</v>
      </c>
    </row>
    <row r="163" spans="1:9">
      <c r="A163" s="781" t="s">
        <v>541</v>
      </c>
      <c r="B163" s="782" t="s">
        <v>2684</v>
      </c>
      <c r="C163" s="801">
        <f t="shared" si="4"/>
        <v>6.7000000000000004E-2</v>
      </c>
      <c r="D163" s="802" t="str">
        <f t="shared" si="5"/>
        <v>1.東京都前年度実績値</v>
      </c>
      <c r="E163" s="595"/>
      <c r="F163" s="337">
        <f>事業者比較!E165</f>
        <v>6.7000000000000004E-2</v>
      </c>
      <c r="G163" s="337" t="str">
        <f>事業者比較!F165</f>
        <v>東京都前年度実績値があります。「2.東京都前年度実績値」を選択してください。</v>
      </c>
      <c r="H163" s="337">
        <f>事業者比較!G165</f>
        <v>0.42899999999999999</v>
      </c>
      <c r="I163" s="804">
        <f>事業者比較!J165</f>
        <v>2</v>
      </c>
    </row>
    <row r="164" spans="1:9">
      <c r="A164" s="781" t="s">
        <v>739</v>
      </c>
      <c r="B164" s="782" t="s">
        <v>740</v>
      </c>
      <c r="C164" s="801">
        <f t="shared" si="4"/>
        <v>0.26800000000000002</v>
      </c>
      <c r="D164" s="802" t="str">
        <f t="shared" si="5"/>
        <v>2.環境省前年度実績値</v>
      </c>
      <c r="E164" s="595"/>
      <c r="F164" s="337" t="str">
        <f>事業者比較!E166</f>
        <v>東京都前年度実績値が見つかりません。ご確認ください。</v>
      </c>
      <c r="G164" s="337">
        <f>事業者比較!F166</f>
        <v>0.26800000000000002</v>
      </c>
      <c r="H164" s="337">
        <f>事業者比較!G166</f>
        <v>0.42899999999999999</v>
      </c>
      <c r="I164" s="804">
        <f>事業者比較!J166</f>
        <v>3</v>
      </c>
    </row>
    <row r="165" spans="1:9">
      <c r="A165" s="781" t="s">
        <v>577</v>
      </c>
      <c r="B165" s="782" t="s">
        <v>2685</v>
      </c>
      <c r="C165" s="801">
        <f t="shared" si="4"/>
        <v>0.45400000000000001</v>
      </c>
      <c r="D165" s="802" t="str">
        <f t="shared" si="5"/>
        <v>1.東京都前年度実績値</v>
      </c>
      <c r="E165" s="595"/>
      <c r="F165" s="337">
        <f>事業者比較!E167</f>
        <v>0.45400000000000001</v>
      </c>
      <c r="G165" s="337" t="str">
        <f>事業者比較!F167</f>
        <v>東京都前年度実績値があります。「2.東京都前年度実績値」を選択してください。</v>
      </c>
      <c r="H165" s="337">
        <f>事業者比較!G167</f>
        <v>0.42899999999999999</v>
      </c>
      <c r="I165" s="804">
        <f>事業者比較!J167</f>
        <v>2</v>
      </c>
    </row>
    <row r="166" spans="1:9">
      <c r="A166" s="781" t="s">
        <v>741</v>
      </c>
      <c r="B166" s="782" t="s">
        <v>2686</v>
      </c>
      <c r="C166" s="801">
        <f t="shared" si="4"/>
        <v>0.45400000000000001</v>
      </c>
      <c r="D166" s="802" t="str">
        <f t="shared" si="5"/>
        <v>1.東京都前年度実績値</v>
      </c>
      <c r="E166" s="595"/>
      <c r="F166" s="337">
        <f>事業者比較!E168</f>
        <v>0.45400000000000001</v>
      </c>
      <c r="G166" s="337" t="str">
        <f>事業者比較!F168</f>
        <v>東京都前年度実績値があります。「2.東京都前年度実績値」を選択してください。</v>
      </c>
      <c r="H166" s="337">
        <f>事業者比較!G168</f>
        <v>0.42899999999999999</v>
      </c>
      <c r="I166" s="804">
        <f>事業者比較!J168</f>
        <v>2</v>
      </c>
    </row>
    <row r="167" spans="1:9">
      <c r="A167" s="781" t="s">
        <v>742</v>
      </c>
      <c r="B167" s="782" t="s">
        <v>2687</v>
      </c>
      <c r="C167" s="801">
        <f t="shared" si="4"/>
        <v>0.46</v>
      </c>
      <c r="D167" s="802" t="str">
        <f t="shared" si="5"/>
        <v>2.環境省前年度実績値</v>
      </c>
      <c r="E167" s="595"/>
      <c r="F167" s="337" t="str">
        <f>事業者比較!E169</f>
        <v>東京都前年度実績値が見つかりません。ご確認ください。</v>
      </c>
      <c r="G167" s="337">
        <f>事業者比較!F169</f>
        <v>0.46</v>
      </c>
      <c r="H167" s="337">
        <f>事業者比較!G169</f>
        <v>0.42899999999999999</v>
      </c>
      <c r="I167" s="804">
        <f>事業者比較!J169</f>
        <v>3</v>
      </c>
    </row>
    <row r="168" spans="1:9">
      <c r="A168" s="781" t="s">
        <v>495</v>
      </c>
      <c r="B168" s="782" t="s">
        <v>2688</v>
      </c>
      <c r="C168" s="801">
        <f t="shared" si="4"/>
        <v>0.46100000000000002</v>
      </c>
      <c r="D168" s="802" t="str">
        <f t="shared" si="5"/>
        <v>1.東京都前年度実績値</v>
      </c>
      <c r="E168" s="595"/>
      <c r="F168" s="337">
        <f>事業者比較!E170</f>
        <v>0.46100000000000002</v>
      </c>
      <c r="G168" s="337" t="str">
        <f>事業者比較!F170</f>
        <v>東京都前年度実績値があります。「2.東京都前年度実績値」を選択してください。</v>
      </c>
      <c r="H168" s="337">
        <f>事業者比較!G170</f>
        <v>0.42899999999999999</v>
      </c>
      <c r="I168" s="804">
        <f>事業者比較!J170</f>
        <v>2</v>
      </c>
    </row>
    <row r="169" spans="1:9">
      <c r="A169" s="781" t="s">
        <v>743</v>
      </c>
      <c r="B169" s="782" t="s">
        <v>2689</v>
      </c>
      <c r="C169" s="801">
        <f t="shared" si="4"/>
        <v>0.45400000000000001</v>
      </c>
      <c r="D169" s="802" t="str">
        <f t="shared" si="5"/>
        <v>2.環境省前年度実績値</v>
      </c>
      <c r="E169" s="595"/>
      <c r="F169" s="337" t="str">
        <f>事業者比較!E171</f>
        <v>東京都前年度実績値が見つかりません。ご確認ください。</v>
      </c>
      <c r="G169" s="337">
        <f>事業者比較!F171</f>
        <v>0.45400000000000001</v>
      </c>
      <c r="H169" s="337">
        <f>事業者比較!G171</f>
        <v>0.42899999999999999</v>
      </c>
      <c r="I169" s="804">
        <f>事業者比較!J171</f>
        <v>3</v>
      </c>
    </row>
    <row r="170" spans="1:9">
      <c r="A170" s="781" t="s">
        <v>595</v>
      </c>
      <c r="B170" s="782" t="s">
        <v>2690</v>
      </c>
      <c r="C170" s="801">
        <f t="shared" si="4"/>
        <v>0.45400000000000001</v>
      </c>
      <c r="D170" s="802" t="str">
        <f t="shared" si="5"/>
        <v>1.東京都前年度実績値</v>
      </c>
      <c r="E170" s="595"/>
      <c r="F170" s="337">
        <f>事業者比較!E172</f>
        <v>0.45400000000000001</v>
      </c>
      <c r="G170" s="337" t="str">
        <f>事業者比較!F172</f>
        <v>東京都前年度実績値があります。「2.東京都前年度実績値」を選択してください。</v>
      </c>
      <c r="H170" s="337">
        <f>事業者比較!G172</f>
        <v>0.42899999999999999</v>
      </c>
      <c r="I170" s="804">
        <f>事業者比較!J172</f>
        <v>2</v>
      </c>
    </row>
    <row r="171" spans="1:9">
      <c r="A171" s="781" t="s">
        <v>744</v>
      </c>
      <c r="B171" s="782" t="s">
        <v>2691</v>
      </c>
      <c r="C171" s="801">
        <f t="shared" si="4"/>
        <v>0.33900000000000002</v>
      </c>
      <c r="D171" s="802" t="str">
        <f t="shared" si="5"/>
        <v>2.環境省前年度実績値</v>
      </c>
      <c r="E171" s="595"/>
      <c r="F171" s="337" t="str">
        <f>事業者比較!E173</f>
        <v>東京都前年度実績値が見つかりません。ご確認ください。</v>
      </c>
      <c r="G171" s="337">
        <f>事業者比較!F173</f>
        <v>0.33900000000000002</v>
      </c>
      <c r="H171" s="337">
        <f>事業者比較!G173</f>
        <v>0.42899999999999999</v>
      </c>
      <c r="I171" s="804">
        <f>事業者比較!J173</f>
        <v>3</v>
      </c>
    </row>
    <row r="172" spans="1:9">
      <c r="A172" s="781" t="s">
        <v>745</v>
      </c>
      <c r="B172" s="782" t="s">
        <v>2692</v>
      </c>
      <c r="C172" s="801">
        <f t="shared" si="4"/>
        <v>0.48699999999999999</v>
      </c>
      <c r="D172" s="802" t="str">
        <f t="shared" si="5"/>
        <v>1.東京都前年度実績値</v>
      </c>
      <c r="E172" s="595"/>
      <c r="F172" s="337">
        <f>事業者比較!E174</f>
        <v>0.48699999999999999</v>
      </c>
      <c r="G172" s="337" t="str">
        <f>事業者比較!F174</f>
        <v>東京都前年度実績値があります。「2.東京都前年度実績値」を選択してください。</v>
      </c>
      <c r="H172" s="337">
        <f>事業者比較!G174</f>
        <v>0.42899999999999999</v>
      </c>
      <c r="I172" s="804">
        <f>事業者比較!J174</f>
        <v>2</v>
      </c>
    </row>
    <row r="173" spans="1:9">
      <c r="A173" s="781" t="s">
        <v>746</v>
      </c>
      <c r="B173" s="782" t="s">
        <v>2693</v>
      </c>
      <c r="C173" s="801">
        <f t="shared" si="4"/>
        <v>0.45400000000000001</v>
      </c>
      <c r="D173" s="802" t="str">
        <f t="shared" si="5"/>
        <v>2.環境省前年度実績値</v>
      </c>
      <c r="E173" s="595"/>
      <c r="F173" s="337" t="str">
        <f>事業者比較!E175</f>
        <v>東京都前年度実績値が見つかりません。ご確認ください。</v>
      </c>
      <c r="G173" s="337">
        <f>事業者比較!F175</f>
        <v>0.45400000000000001</v>
      </c>
      <c r="H173" s="337">
        <f>事業者比較!G175</f>
        <v>0.42899999999999999</v>
      </c>
      <c r="I173" s="804">
        <f>事業者比較!J175</f>
        <v>3</v>
      </c>
    </row>
    <row r="174" spans="1:9">
      <c r="A174" s="781" t="s">
        <v>747</v>
      </c>
      <c r="B174" s="782" t="s">
        <v>2694</v>
      </c>
      <c r="C174" s="801">
        <f t="shared" si="4"/>
        <v>0.45400000000000001</v>
      </c>
      <c r="D174" s="802" t="str">
        <f t="shared" si="5"/>
        <v>2.環境省前年度実績値</v>
      </c>
      <c r="E174" s="595"/>
      <c r="F174" s="337" t="str">
        <f>事業者比較!E176</f>
        <v>東京都前年度実績値が見つかりません。ご確認ください。</v>
      </c>
      <c r="G174" s="337">
        <f>事業者比較!F176</f>
        <v>0.45400000000000001</v>
      </c>
      <c r="H174" s="337">
        <f>事業者比較!G176</f>
        <v>0.42899999999999999</v>
      </c>
      <c r="I174" s="804">
        <f>事業者比較!J176</f>
        <v>3</v>
      </c>
    </row>
    <row r="175" spans="1:9">
      <c r="A175" s="781" t="s">
        <v>441</v>
      </c>
      <c r="B175" s="782" t="s">
        <v>2695</v>
      </c>
      <c r="C175" s="801">
        <f t="shared" si="4"/>
        <v>1.4999999999999999E-2</v>
      </c>
      <c r="D175" s="802" t="str">
        <f t="shared" si="5"/>
        <v>1.東京都前年度実績値</v>
      </c>
      <c r="E175" s="595"/>
      <c r="F175" s="337">
        <f>事業者比較!E177</f>
        <v>1.4999999999999999E-2</v>
      </c>
      <c r="G175" s="337" t="str">
        <f>事業者比較!F177</f>
        <v>東京都前年度実績値があります。「2.東京都前年度実績値」を選択してください。</v>
      </c>
      <c r="H175" s="337">
        <f>事業者比較!G177</f>
        <v>0.42899999999999999</v>
      </c>
      <c r="I175" s="804">
        <f>事業者比較!J177</f>
        <v>2</v>
      </c>
    </row>
    <row r="176" spans="1:9">
      <c r="A176" s="781" t="s">
        <v>529</v>
      </c>
      <c r="B176" s="782" t="s">
        <v>2696</v>
      </c>
      <c r="C176" s="801">
        <f t="shared" si="4"/>
        <v>0.48499999999999999</v>
      </c>
      <c r="D176" s="802" t="str">
        <f t="shared" si="5"/>
        <v>1.東京都前年度実績値</v>
      </c>
      <c r="E176" s="595"/>
      <c r="F176" s="337">
        <f>事業者比較!E178</f>
        <v>0.48499999999999999</v>
      </c>
      <c r="G176" s="337" t="str">
        <f>事業者比較!F178</f>
        <v>東京都前年度実績値があります。「2.東京都前年度実績値」を選択してください。</v>
      </c>
      <c r="H176" s="337">
        <f>事業者比較!G178</f>
        <v>0.42899999999999999</v>
      </c>
      <c r="I176" s="804">
        <f>事業者比較!J178</f>
        <v>2</v>
      </c>
    </row>
    <row r="177" spans="1:9">
      <c r="A177" s="781" t="s">
        <v>427</v>
      </c>
      <c r="B177" s="782" t="s">
        <v>20</v>
      </c>
      <c r="C177" s="801" t="str">
        <f t="shared" si="4"/>
        <v>-</v>
      </c>
      <c r="D177" s="802" t="str">
        <f t="shared" si="5"/>
        <v/>
      </c>
      <c r="E177" s="595"/>
      <c r="F177" s="337" t="str">
        <f>事業者比較!E179</f>
        <v>東京都前年度実績値が見つかりません。ご確認ください。</v>
      </c>
      <c r="G177" s="337" t="str">
        <f>事業者比較!F179</f>
        <v>環境省実績値が見つかりません。ご確認ください。</v>
      </c>
      <c r="H177" s="337">
        <f>事業者比較!G179</f>
        <v>0.42899999999999999</v>
      </c>
      <c r="I177" s="804">
        <f>事業者比較!J179</f>
        <v>0</v>
      </c>
    </row>
    <row r="178" spans="1:9">
      <c r="A178" s="781" t="s">
        <v>639</v>
      </c>
      <c r="B178" s="782" t="s">
        <v>2697</v>
      </c>
      <c r="C178" s="801">
        <f t="shared" si="4"/>
        <v>0.503</v>
      </c>
      <c r="D178" s="802" t="str">
        <f t="shared" si="5"/>
        <v>1.東京都前年度実績値</v>
      </c>
      <c r="E178" s="595"/>
      <c r="F178" s="337">
        <f>事業者比較!E180</f>
        <v>0.503</v>
      </c>
      <c r="G178" s="337" t="str">
        <f>事業者比較!F180</f>
        <v>東京都前年度実績値があります。「2.東京都前年度実績値」を選択してください。</v>
      </c>
      <c r="H178" s="337">
        <f>事業者比較!G180</f>
        <v>0.42899999999999999</v>
      </c>
      <c r="I178" s="804">
        <f>事業者比較!J180</f>
        <v>2</v>
      </c>
    </row>
    <row r="179" spans="1:9">
      <c r="A179" s="781" t="s">
        <v>748</v>
      </c>
      <c r="B179" s="782" t="s">
        <v>2698</v>
      </c>
      <c r="C179" s="801">
        <f t="shared" si="4"/>
        <v>0.5</v>
      </c>
      <c r="D179" s="802" t="str">
        <f t="shared" si="5"/>
        <v>2.環境省前年度実績値</v>
      </c>
      <c r="E179" s="595"/>
      <c r="F179" s="337" t="str">
        <f>事業者比較!E181</f>
        <v>東京都前年度実績値が見つかりません。ご確認ください。</v>
      </c>
      <c r="G179" s="337">
        <f>事業者比較!F181</f>
        <v>0.5</v>
      </c>
      <c r="H179" s="337">
        <f>事業者比較!G181</f>
        <v>0.42899999999999999</v>
      </c>
      <c r="I179" s="804">
        <f>事業者比較!J181</f>
        <v>3</v>
      </c>
    </row>
    <row r="180" spans="1:9">
      <c r="A180" s="781" t="s">
        <v>749</v>
      </c>
      <c r="B180" s="782" t="s">
        <v>20</v>
      </c>
      <c r="C180" s="801" t="str">
        <f t="shared" si="4"/>
        <v>-</v>
      </c>
      <c r="D180" s="802" t="str">
        <f t="shared" si="5"/>
        <v/>
      </c>
      <c r="E180" s="595"/>
      <c r="F180" s="337" t="str">
        <f>事業者比較!E182</f>
        <v>東京都前年度実績値が見つかりません。ご確認ください。</v>
      </c>
      <c r="G180" s="337" t="str">
        <f>事業者比較!F182</f>
        <v>環境省実績値が見つかりません。ご確認ください。</v>
      </c>
      <c r="H180" s="337">
        <f>事業者比較!G182</f>
        <v>0.42899999999999999</v>
      </c>
      <c r="I180" s="804">
        <f>事業者比較!J182</f>
        <v>0</v>
      </c>
    </row>
    <row r="181" spans="1:9">
      <c r="A181" s="781" t="s">
        <v>750</v>
      </c>
      <c r="B181" s="782" t="s">
        <v>2699</v>
      </c>
      <c r="C181" s="801">
        <f t="shared" si="4"/>
        <v>0.42699999999999999</v>
      </c>
      <c r="D181" s="802" t="str">
        <f t="shared" si="5"/>
        <v>1.東京都前年度実績値</v>
      </c>
      <c r="E181" s="595"/>
      <c r="F181" s="337">
        <f>事業者比較!E183</f>
        <v>0.42699999999999999</v>
      </c>
      <c r="G181" s="337" t="str">
        <f>事業者比較!F183</f>
        <v>東京都前年度実績値があります。「2.東京都前年度実績値」を選択してください。</v>
      </c>
      <c r="H181" s="337">
        <f>事業者比較!G183</f>
        <v>0.42899999999999999</v>
      </c>
      <c r="I181" s="804">
        <f>事業者比較!J183</f>
        <v>2</v>
      </c>
    </row>
    <row r="182" spans="1:9">
      <c r="A182" s="781" t="s">
        <v>488</v>
      </c>
      <c r="B182" s="782" t="s">
        <v>2700</v>
      </c>
      <c r="C182" s="801">
        <f t="shared" si="4"/>
        <v>0.42899999999999999</v>
      </c>
      <c r="D182" s="802" t="str">
        <f t="shared" si="5"/>
        <v>3.未把握</v>
      </c>
      <c r="E182" s="595"/>
      <c r="F182" s="337" t="str">
        <f>事業者比較!E184</f>
        <v>東京都前年度実績値が見つかりません。ご確認ください。</v>
      </c>
      <c r="G182" s="337" t="str">
        <f>事業者比較!F184</f>
        <v>環境省実績値が見つかりません。ご確認ください。</v>
      </c>
      <c r="H182" s="337">
        <f>事業者比較!G184</f>
        <v>0.42899999999999999</v>
      </c>
      <c r="I182" s="804">
        <f>事業者比較!J184</f>
        <v>4</v>
      </c>
    </row>
    <row r="183" spans="1:9">
      <c r="A183" s="781" t="s">
        <v>751</v>
      </c>
      <c r="B183" s="782" t="s">
        <v>2701</v>
      </c>
      <c r="C183" s="801">
        <f t="shared" si="4"/>
        <v>0.41499999999999998</v>
      </c>
      <c r="D183" s="802" t="str">
        <f t="shared" si="5"/>
        <v>2.環境省前年度実績値</v>
      </c>
      <c r="E183" s="595"/>
      <c r="F183" s="337" t="str">
        <f>事業者比較!E185</f>
        <v>東京都前年度実績値が見つかりません。ご確認ください。</v>
      </c>
      <c r="G183" s="337">
        <f>事業者比較!F185</f>
        <v>0.41499999999999998</v>
      </c>
      <c r="H183" s="337">
        <f>事業者比較!G185</f>
        <v>0.42899999999999999</v>
      </c>
      <c r="I183" s="804">
        <f>事業者比較!J185</f>
        <v>3</v>
      </c>
    </row>
    <row r="184" spans="1:9">
      <c r="A184" s="781" t="s">
        <v>536</v>
      </c>
      <c r="B184" s="782" t="s">
        <v>2702</v>
      </c>
      <c r="C184" s="801">
        <f t="shared" si="4"/>
        <v>0.35799999999999998</v>
      </c>
      <c r="D184" s="802" t="str">
        <f t="shared" si="5"/>
        <v>1.東京都前年度実績値</v>
      </c>
      <c r="E184" s="595"/>
      <c r="F184" s="337">
        <f>事業者比較!E186</f>
        <v>0.35799999999999998</v>
      </c>
      <c r="G184" s="337" t="str">
        <f>事業者比較!F186</f>
        <v>東京都前年度実績値があります。「2.東京都前年度実績値」を選択してください。</v>
      </c>
      <c r="H184" s="337">
        <f>事業者比較!G186</f>
        <v>0.42899999999999999</v>
      </c>
      <c r="I184" s="804">
        <f>事業者比較!J186</f>
        <v>2</v>
      </c>
    </row>
    <row r="185" spans="1:9">
      <c r="A185" s="781" t="s">
        <v>666</v>
      </c>
      <c r="B185" s="782" t="s">
        <v>2703</v>
      </c>
      <c r="C185" s="801">
        <f t="shared" si="4"/>
        <v>0.443</v>
      </c>
      <c r="D185" s="802" t="str">
        <f t="shared" si="5"/>
        <v>1.東京都前年度実績値</v>
      </c>
      <c r="E185" s="595"/>
      <c r="F185" s="337">
        <f>事業者比較!E187</f>
        <v>0.443</v>
      </c>
      <c r="G185" s="337" t="str">
        <f>事業者比較!F187</f>
        <v>東京都前年度実績値があります。「2.東京都前年度実績値」を選択してください。</v>
      </c>
      <c r="H185" s="337">
        <f>事業者比較!G187</f>
        <v>0.42899999999999999</v>
      </c>
      <c r="I185" s="804">
        <f>事業者比較!J187</f>
        <v>2</v>
      </c>
    </row>
    <row r="186" spans="1:9">
      <c r="A186" s="781" t="s">
        <v>462</v>
      </c>
      <c r="B186" s="782" t="s">
        <v>2704</v>
      </c>
      <c r="C186" s="801">
        <f t="shared" si="4"/>
        <v>0.441</v>
      </c>
      <c r="D186" s="802" t="str">
        <f t="shared" si="5"/>
        <v>1.東京都前年度実績値</v>
      </c>
      <c r="E186" s="595"/>
      <c r="F186" s="337">
        <f>事業者比較!E188</f>
        <v>0.441</v>
      </c>
      <c r="G186" s="337" t="str">
        <f>事業者比較!F188</f>
        <v>東京都前年度実績値があります。「2.東京都前年度実績値」を選択してください。</v>
      </c>
      <c r="H186" s="337">
        <f>事業者比較!G188</f>
        <v>0.42899999999999999</v>
      </c>
      <c r="I186" s="804">
        <f>事業者比較!J188</f>
        <v>2</v>
      </c>
    </row>
    <row r="187" spans="1:9">
      <c r="A187" s="781" t="s">
        <v>545</v>
      </c>
      <c r="B187" s="782" t="s">
        <v>2705</v>
      </c>
      <c r="C187" s="801">
        <f t="shared" si="4"/>
        <v>0.46100000000000002</v>
      </c>
      <c r="D187" s="802" t="str">
        <f t="shared" si="5"/>
        <v>1.東京都前年度実績値</v>
      </c>
      <c r="E187" s="595"/>
      <c r="F187" s="337">
        <f>事業者比較!E189</f>
        <v>0.46100000000000002</v>
      </c>
      <c r="G187" s="337" t="str">
        <f>事業者比較!F189</f>
        <v>東京都前年度実績値があります。「2.東京都前年度実績値」を選択してください。</v>
      </c>
      <c r="H187" s="337">
        <f>事業者比較!G189</f>
        <v>0.42899999999999999</v>
      </c>
      <c r="I187" s="804">
        <f>事業者比較!J189</f>
        <v>2</v>
      </c>
    </row>
    <row r="188" spans="1:9">
      <c r="A188" s="781" t="s">
        <v>1599</v>
      </c>
      <c r="B188" s="782" t="s">
        <v>20</v>
      </c>
      <c r="C188" s="801" t="str">
        <f t="shared" si="4"/>
        <v>-</v>
      </c>
      <c r="D188" s="802" t="str">
        <f t="shared" si="5"/>
        <v/>
      </c>
      <c r="E188" s="595"/>
      <c r="F188" s="337" t="str">
        <f>事業者比較!E190</f>
        <v>東京都前年度実績値が見つかりません。ご確認ください。</v>
      </c>
      <c r="G188" s="337" t="str">
        <f>事業者比較!F190</f>
        <v>環境省実績値が見つかりません。ご確認ください。</v>
      </c>
      <c r="H188" s="337">
        <f>事業者比較!G190</f>
        <v>0.42899999999999999</v>
      </c>
      <c r="I188" s="804">
        <f>事業者比較!J190</f>
        <v>0</v>
      </c>
    </row>
    <row r="189" spans="1:9">
      <c r="A189" s="781" t="s">
        <v>752</v>
      </c>
      <c r="B189" s="782" t="s">
        <v>2706</v>
      </c>
      <c r="C189" s="801">
        <f t="shared" si="4"/>
        <v>0.35</v>
      </c>
      <c r="D189" s="802" t="str">
        <f t="shared" si="5"/>
        <v>2.環境省前年度実績値</v>
      </c>
      <c r="E189" s="595"/>
      <c r="F189" s="337" t="str">
        <f>事業者比較!E191</f>
        <v>東京都前年度実績値が見つかりません。ご確認ください。</v>
      </c>
      <c r="G189" s="337">
        <f>事業者比較!F191</f>
        <v>0.35</v>
      </c>
      <c r="H189" s="337">
        <f>事業者比較!G191</f>
        <v>0.42899999999999999</v>
      </c>
      <c r="I189" s="804">
        <f>事業者比較!J191</f>
        <v>3</v>
      </c>
    </row>
    <row r="190" spans="1:9">
      <c r="A190" s="781" t="s">
        <v>426</v>
      </c>
      <c r="B190" s="782" t="s">
        <v>2707</v>
      </c>
      <c r="C190" s="801">
        <f t="shared" si="4"/>
        <v>0.42199999999999999</v>
      </c>
      <c r="D190" s="802" t="str">
        <f t="shared" si="5"/>
        <v>1.東京都前年度実績値</v>
      </c>
      <c r="E190" s="595"/>
      <c r="F190" s="337">
        <f>事業者比較!E192</f>
        <v>0.42199999999999999</v>
      </c>
      <c r="G190" s="337" t="str">
        <f>事業者比較!F192</f>
        <v>東京都前年度実績値があります。「2.東京都前年度実績値」を選択してください。</v>
      </c>
      <c r="H190" s="337">
        <f>事業者比較!G192</f>
        <v>0.42899999999999999</v>
      </c>
      <c r="I190" s="804">
        <f>事業者比較!J192</f>
        <v>2</v>
      </c>
    </row>
    <row r="191" spans="1:9">
      <c r="A191" s="781" t="s">
        <v>475</v>
      </c>
      <c r="B191" s="782" t="s">
        <v>2708</v>
      </c>
      <c r="C191" s="801">
        <f t="shared" si="4"/>
        <v>0.186</v>
      </c>
      <c r="D191" s="802" t="str">
        <f t="shared" si="5"/>
        <v>1.東京都前年度実績値</v>
      </c>
      <c r="E191" s="595"/>
      <c r="F191" s="337">
        <f>事業者比較!E193</f>
        <v>0.186</v>
      </c>
      <c r="G191" s="337" t="str">
        <f>事業者比較!F193</f>
        <v>東京都前年度実績値があります。「2.東京都前年度実績値」を選択してください。</v>
      </c>
      <c r="H191" s="337">
        <f>事業者比較!G193</f>
        <v>0.42899999999999999</v>
      </c>
      <c r="I191" s="804">
        <f>事業者比較!J193</f>
        <v>2</v>
      </c>
    </row>
    <row r="192" spans="1:9">
      <c r="A192" s="781" t="s">
        <v>636</v>
      </c>
      <c r="B192" s="782" t="s">
        <v>2709</v>
      </c>
      <c r="C192" s="801">
        <f t="shared" si="4"/>
        <v>0.50700000000000001</v>
      </c>
      <c r="D192" s="802" t="str">
        <f t="shared" si="5"/>
        <v>1.東京都前年度実績値</v>
      </c>
      <c r="E192" s="595"/>
      <c r="F192" s="337">
        <f>事業者比較!E194</f>
        <v>0.50700000000000001</v>
      </c>
      <c r="G192" s="337" t="str">
        <f>事業者比較!F194</f>
        <v>東京都前年度実績値があります。「2.東京都前年度実績値」を選択してください。</v>
      </c>
      <c r="H192" s="337">
        <f>事業者比較!G194</f>
        <v>0.42899999999999999</v>
      </c>
      <c r="I192" s="804">
        <f>事業者比較!J194</f>
        <v>2</v>
      </c>
    </row>
    <row r="193" spans="1:9">
      <c r="A193" s="781" t="s">
        <v>631</v>
      </c>
      <c r="B193" s="782" t="s">
        <v>2710</v>
      </c>
      <c r="C193" s="801">
        <f t="shared" si="4"/>
        <v>0.45800000000000002</v>
      </c>
      <c r="D193" s="802" t="str">
        <f t="shared" si="5"/>
        <v>1.東京都前年度実績値</v>
      </c>
      <c r="E193" s="595"/>
      <c r="F193" s="337">
        <f>事業者比較!E195</f>
        <v>0.45800000000000002</v>
      </c>
      <c r="G193" s="337" t="str">
        <f>事業者比較!F195</f>
        <v>東京都前年度実績値があります。「2.東京都前年度実績値」を選択してください。</v>
      </c>
      <c r="H193" s="337">
        <f>事業者比較!G195</f>
        <v>0.42899999999999999</v>
      </c>
      <c r="I193" s="804">
        <f>事業者比較!J195</f>
        <v>2</v>
      </c>
    </row>
    <row r="194" spans="1:9">
      <c r="A194" s="781" t="s">
        <v>753</v>
      </c>
      <c r="B194" s="782" t="s">
        <v>2711</v>
      </c>
      <c r="C194" s="801">
        <f t="shared" si="4"/>
        <v>0.36699999999999999</v>
      </c>
      <c r="D194" s="802" t="str">
        <f t="shared" si="5"/>
        <v>2.環境省前年度実績値</v>
      </c>
      <c r="E194" s="595"/>
      <c r="F194" s="337" t="str">
        <f>事業者比較!E196</f>
        <v>東京都前年度実績値が見つかりません。ご確認ください。</v>
      </c>
      <c r="G194" s="337">
        <f>事業者比較!F196</f>
        <v>0.36699999999999999</v>
      </c>
      <c r="H194" s="337">
        <f>事業者比較!G196</f>
        <v>0.42899999999999999</v>
      </c>
      <c r="I194" s="804">
        <f>事業者比較!J196</f>
        <v>3</v>
      </c>
    </row>
    <row r="195" spans="1:9">
      <c r="A195" s="781" t="s">
        <v>754</v>
      </c>
      <c r="B195" s="782" t="s">
        <v>2712</v>
      </c>
      <c r="C195" s="801">
        <f t="shared" si="4"/>
        <v>0.43099999999999999</v>
      </c>
      <c r="D195" s="802" t="str">
        <f t="shared" si="5"/>
        <v>2.環境省前年度実績値</v>
      </c>
      <c r="E195" s="595"/>
      <c r="F195" s="337" t="str">
        <f>事業者比較!E197</f>
        <v>東京都前年度実績値が見つかりません。ご確認ください。</v>
      </c>
      <c r="G195" s="337">
        <f>事業者比較!F197</f>
        <v>0.43099999999999999</v>
      </c>
      <c r="H195" s="337">
        <f>事業者比較!G197</f>
        <v>0.42899999999999999</v>
      </c>
      <c r="I195" s="804">
        <f>事業者比較!J197</f>
        <v>3</v>
      </c>
    </row>
    <row r="196" spans="1:9">
      <c r="A196" s="781" t="s">
        <v>755</v>
      </c>
      <c r="B196" s="782" t="s">
        <v>2713</v>
      </c>
      <c r="C196" s="801">
        <f t="shared" si="4"/>
        <v>0.39300000000000002</v>
      </c>
      <c r="D196" s="802" t="str">
        <f t="shared" si="5"/>
        <v>2.環境省前年度実績値</v>
      </c>
      <c r="E196" s="595"/>
      <c r="F196" s="337" t="str">
        <f>事業者比較!E198</f>
        <v>東京都前年度実績値が見つかりません。ご確認ください。</v>
      </c>
      <c r="G196" s="337">
        <f>事業者比較!F198</f>
        <v>0.39300000000000002</v>
      </c>
      <c r="H196" s="337">
        <f>事業者比較!G198</f>
        <v>0.42899999999999999</v>
      </c>
      <c r="I196" s="804">
        <f>事業者比較!J198</f>
        <v>3</v>
      </c>
    </row>
    <row r="197" spans="1:9">
      <c r="A197" s="781" t="s">
        <v>756</v>
      </c>
      <c r="B197" s="782" t="s">
        <v>2714</v>
      </c>
      <c r="C197" s="801">
        <f t="shared" si="4"/>
        <v>0.48699999999999999</v>
      </c>
      <c r="D197" s="802" t="str">
        <f t="shared" si="5"/>
        <v>2.環境省前年度実績値</v>
      </c>
      <c r="E197" s="595"/>
      <c r="F197" s="337" t="str">
        <f>事業者比較!E199</f>
        <v>東京都前年度実績値が見つかりません。ご確認ください。</v>
      </c>
      <c r="G197" s="337">
        <f>事業者比較!F199</f>
        <v>0.48699999999999999</v>
      </c>
      <c r="H197" s="337">
        <f>事業者比較!G199</f>
        <v>0.42899999999999999</v>
      </c>
      <c r="I197" s="804">
        <f>事業者比較!J199</f>
        <v>3</v>
      </c>
    </row>
    <row r="198" spans="1:9">
      <c r="A198" s="781" t="s">
        <v>757</v>
      </c>
      <c r="B198" s="782" t="s">
        <v>2715</v>
      </c>
      <c r="C198" s="801">
        <f t="shared" si="4"/>
        <v>0.42899999999999999</v>
      </c>
      <c r="D198" s="802" t="str">
        <f t="shared" si="5"/>
        <v>3.未把握</v>
      </c>
      <c r="E198" s="595"/>
      <c r="F198" s="337" t="str">
        <f>事業者比較!E200</f>
        <v>東京都前年度実績値が見つかりません。ご確認ください。</v>
      </c>
      <c r="G198" s="337" t="str">
        <f>事業者比較!F200</f>
        <v>環境省実績値が見つかりません。ご確認ください。</v>
      </c>
      <c r="H198" s="337">
        <f>事業者比較!G200</f>
        <v>0.42899999999999999</v>
      </c>
      <c r="I198" s="804">
        <f>事業者比較!J200</f>
        <v>4</v>
      </c>
    </row>
    <row r="199" spans="1:9">
      <c r="A199" s="781" t="s">
        <v>593</v>
      </c>
      <c r="B199" s="782" t="s">
        <v>2716</v>
      </c>
      <c r="C199" s="801">
        <f t="shared" si="4"/>
        <v>0.441</v>
      </c>
      <c r="D199" s="802" t="str">
        <f t="shared" si="5"/>
        <v>1.東京都前年度実績値</v>
      </c>
      <c r="E199" s="595"/>
      <c r="F199" s="337">
        <f>事業者比較!E201</f>
        <v>0.441</v>
      </c>
      <c r="G199" s="337" t="str">
        <f>事業者比較!F201</f>
        <v>東京都前年度実績値があります。「2.東京都前年度実績値」を選択してください。</v>
      </c>
      <c r="H199" s="337">
        <f>事業者比較!G201</f>
        <v>0.42899999999999999</v>
      </c>
      <c r="I199" s="804">
        <f>事業者比較!J201</f>
        <v>2</v>
      </c>
    </row>
    <row r="200" spans="1:9">
      <c r="A200" s="781" t="s">
        <v>450</v>
      </c>
      <c r="B200" s="782" t="s">
        <v>2717</v>
      </c>
      <c r="C200" s="801">
        <f t="shared" ref="C200:C263" si="6">IF($I200=0,"-",IF(OR($I200=1,$I200=2),$F200,IF($I200=3,$G200,$H200)))</f>
        <v>0.33100000000000002</v>
      </c>
      <c r="D200" s="802" t="str">
        <f t="shared" ref="D200:D263" si="7">IF($I200=0,"",IF(OR($I200=1,$I200=2),"1.東京都前年度実績値",IF($I200=3,"2.環境省前年度実績値","3.未把握")))</f>
        <v>1.東京都前年度実績値</v>
      </c>
      <c r="E200" s="595"/>
      <c r="F200" s="337">
        <f>事業者比較!E202</f>
        <v>0.33100000000000002</v>
      </c>
      <c r="G200" s="337" t="str">
        <f>事業者比較!F202</f>
        <v>東京都前年度実績値があります。「2.東京都前年度実績値」を選択してください。</v>
      </c>
      <c r="H200" s="337">
        <f>事業者比較!G202</f>
        <v>0.42899999999999999</v>
      </c>
      <c r="I200" s="804">
        <f>事業者比較!J202</f>
        <v>2</v>
      </c>
    </row>
    <row r="201" spans="1:9">
      <c r="A201" s="781" t="s">
        <v>758</v>
      </c>
      <c r="B201" s="782" t="s">
        <v>2718</v>
      </c>
      <c r="C201" s="801">
        <f t="shared" si="6"/>
        <v>0.05</v>
      </c>
      <c r="D201" s="802" t="str">
        <f t="shared" si="7"/>
        <v>2.環境省前年度実績値</v>
      </c>
      <c r="E201" s="595"/>
      <c r="F201" s="337" t="str">
        <f>事業者比較!E203</f>
        <v>東京都前年度実績値が見つかりません。ご確認ください。</v>
      </c>
      <c r="G201" s="337">
        <f>事業者比較!F203</f>
        <v>0.05</v>
      </c>
      <c r="H201" s="337">
        <f>事業者比較!G203</f>
        <v>0.42899999999999999</v>
      </c>
      <c r="I201" s="804">
        <f>事業者比較!J203</f>
        <v>3</v>
      </c>
    </row>
    <row r="202" spans="1:9">
      <c r="A202" s="781" t="s">
        <v>759</v>
      </c>
      <c r="B202" s="782" t="s">
        <v>2719</v>
      </c>
      <c r="C202" s="801">
        <f t="shared" si="6"/>
        <v>0.45400000000000001</v>
      </c>
      <c r="D202" s="802" t="str">
        <f t="shared" si="7"/>
        <v>1.東京都前年度実績値</v>
      </c>
      <c r="E202" s="595"/>
      <c r="F202" s="337">
        <f>事業者比較!E204</f>
        <v>0.45400000000000001</v>
      </c>
      <c r="G202" s="337" t="str">
        <f>事業者比較!F204</f>
        <v>東京都前年度実績値があります。「2.東京都前年度実績値」を選択してください。</v>
      </c>
      <c r="H202" s="337">
        <f>事業者比較!G204</f>
        <v>0.42899999999999999</v>
      </c>
      <c r="I202" s="804">
        <f>事業者比較!J204</f>
        <v>2</v>
      </c>
    </row>
    <row r="203" spans="1:9">
      <c r="A203" s="781" t="s">
        <v>760</v>
      </c>
      <c r="B203" s="782" t="s">
        <v>2720</v>
      </c>
      <c r="C203" s="801">
        <f t="shared" si="6"/>
        <v>0.40600000000000003</v>
      </c>
      <c r="D203" s="802" t="str">
        <f t="shared" si="7"/>
        <v>2.環境省前年度実績値</v>
      </c>
      <c r="E203" s="595"/>
      <c r="F203" s="337" t="str">
        <f>事業者比較!E205</f>
        <v>東京都前年度実績値が見つかりません。ご確認ください。</v>
      </c>
      <c r="G203" s="337">
        <f>事業者比較!F205</f>
        <v>0.40600000000000003</v>
      </c>
      <c r="H203" s="337">
        <f>事業者比較!G205</f>
        <v>0.42899999999999999</v>
      </c>
      <c r="I203" s="804">
        <f>事業者比較!J205</f>
        <v>3</v>
      </c>
    </row>
    <row r="204" spans="1:9">
      <c r="A204" s="781" t="s">
        <v>1042</v>
      </c>
      <c r="B204" s="782" t="s">
        <v>2721</v>
      </c>
      <c r="C204" s="801">
        <f t="shared" si="6"/>
        <v>0.42899999999999999</v>
      </c>
      <c r="D204" s="802" t="str">
        <f t="shared" si="7"/>
        <v>3.未把握</v>
      </c>
      <c r="E204" s="595"/>
      <c r="F204" s="337" t="str">
        <f>事業者比較!E206</f>
        <v>東京都前年度実績値が見つかりません。ご確認ください。</v>
      </c>
      <c r="G204" s="337" t="str">
        <f>事業者比較!F206</f>
        <v>環境省実績値が見つかりません。ご確認ください。</v>
      </c>
      <c r="H204" s="337">
        <f>事業者比較!G206</f>
        <v>0.42899999999999999</v>
      </c>
      <c r="I204" s="804">
        <f>事業者比較!J206</f>
        <v>4</v>
      </c>
    </row>
    <row r="205" spans="1:9">
      <c r="A205" s="781" t="s">
        <v>761</v>
      </c>
      <c r="B205" s="782" t="s">
        <v>2722</v>
      </c>
      <c r="C205" s="801">
        <f t="shared" si="6"/>
        <v>0.251</v>
      </c>
      <c r="D205" s="802" t="str">
        <f t="shared" si="7"/>
        <v>2.環境省前年度実績値</v>
      </c>
      <c r="E205" s="595"/>
      <c r="F205" s="337" t="str">
        <f>事業者比較!E207</f>
        <v>東京都前年度実績値が見つかりません。ご確認ください。</v>
      </c>
      <c r="G205" s="337">
        <f>事業者比較!F207</f>
        <v>0.251</v>
      </c>
      <c r="H205" s="337">
        <f>事業者比較!G207</f>
        <v>0.42899999999999999</v>
      </c>
      <c r="I205" s="804">
        <f>事業者比較!J207</f>
        <v>3</v>
      </c>
    </row>
    <row r="206" spans="1:9">
      <c r="A206" s="781" t="s">
        <v>625</v>
      </c>
      <c r="B206" s="782" t="s">
        <v>2723</v>
      </c>
      <c r="C206" s="801">
        <f t="shared" si="6"/>
        <v>0.27800000000000002</v>
      </c>
      <c r="D206" s="802" t="str">
        <f t="shared" si="7"/>
        <v>1.東京都前年度実績値</v>
      </c>
      <c r="E206" s="595"/>
      <c r="F206" s="337">
        <f>事業者比較!E208</f>
        <v>0.27800000000000002</v>
      </c>
      <c r="G206" s="337" t="str">
        <f>事業者比較!F208</f>
        <v>東京都前年度実績値があります。「2.東京都前年度実績値」を選択してください。</v>
      </c>
      <c r="H206" s="337">
        <f>事業者比較!G208</f>
        <v>0.42899999999999999</v>
      </c>
      <c r="I206" s="804">
        <f>事業者比較!J208</f>
        <v>2</v>
      </c>
    </row>
    <row r="207" spans="1:9">
      <c r="A207" s="781" t="s">
        <v>1047</v>
      </c>
      <c r="B207" s="782" t="s">
        <v>2724</v>
      </c>
      <c r="C207" s="801">
        <f t="shared" si="6"/>
        <v>0.42899999999999999</v>
      </c>
      <c r="D207" s="802" t="str">
        <f t="shared" si="7"/>
        <v>3.未把握</v>
      </c>
      <c r="E207" s="595"/>
      <c r="F207" s="337" t="str">
        <f>事業者比較!E209</f>
        <v>東京都前年度実績値が見つかりません。ご確認ください。</v>
      </c>
      <c r="G207" s="337" t="str">
        <f>事業者比較!F209</f>
        <v>環境省実績値が見つかりません。ご確認ください。</v>
      </c>
      <c r="H207" s="337">
        <f>事業者比較!G209</f>
        <v>0.42899999999999999</v>
      </c>
      <c r="I207" s="804">
        <f>事業者比較!J209</f>
        <v>4</v>
      </c>
    </row>
    <row r="208" spans="1:9">
      <c r="A208" s="781" t="s">
        <v>575</v>
      </c>
      <c r="B208" s="782" t="s">
        <v>20</v>
      </c>
      <c r="C208" s="801" t="str">
        <f t="shared" si="6"/>
        <v>-</v>
      </c>
      <c r="D208" s="802" t="str">
        <f t="shared" si="7"/>
        <v/>
      </c>
      <c r="E208" s="595"/>
      <c r="F208" s="337" t="str">
        <f>事業者比較!E210</f>
        <v>東京都前年度実績値が見つかりません。ご確認ください。</v>
      </c>
      <c r="G208" s="337" t="str">
        <f>事業者比較!F210</f>
        <v>環境省実績値が見つかりません。ご確認ください。</v>
      </c>
      <c r="H208" s="337">
        <f>事業者比較!G210</f>
        <v>0.42899999999999999</v>
      </c>
      <c r="I208" s="804">
        <f>事業者比較!J210</f>
        <v>0</v>
      </c>
    </row>
    <row r="209" spans="1:9">
      <c r="A209" s="781" t="s">
        <v>525</v>
      </c>
      <c r="B209" s="782" t="s">
        <v>2725</v>
      </c>
      <c r="C209" s="801">
        <f t="shared" si="6"/>
        <v>0.45</v>
      </c>
      <c r="D209" s="802" t="str">
        <f t="shared" si="7"/>
        <v>1.東京都前年度実績値</v>
      </c>
      <c r="E209" s="595"/>
      <c r="F209" s="337">
        <f>事業者比較!E211</f>
        <v>0.45</v>
      </c>
      <c r="G209" s="337" t="str">
        <f>事業者比較!F211</f>
        <v>東京都前年度実績値があります。「2.東京都前年度実績値」を選択してください。</v>
      </c>
      <c r="H209" s="337">
        <f>事業者比較!G211</f>
        <v>0.42899999999999999</v>
      </c>
      <c r="I209" s="804">
        <f>事業者比較!J211</f>
        <v>2</v>
      </c>
    </row>
    <row r="210" spans="1:9">
      <c r="A210" s="781" t="s">
        <v>762</v>
      </c>
      <c r="B210" s="782" t="s">
        <v>2726</v>
      </c>
      <c r="C210" s="801">
        <f t="shared" si="6"/>
        <v>3.6999999999999998E-2</v>
      </c>
      <c r="D210" s="802" t="str">
        <f t="shared" si="7"/>
        <v>2.環境省前年度実績値</v>
      </c>
      <c r="E210" s="595"/>
      <c r="F210" s="337" t="str">
        <f>事業者比較!E212</f>
        <v>東京都前年度実績値が見つかりません。ご確認ください。</v>
      </c>
      <c r="G210" s="337">
        <f>事業者比較!F212</f>
        <v>3.6999999999999998E-2</v>
      </c>
      <c r="H210" s="337">
        <f>事業者比較!G212</f>
        <v>0.42899999999999999</v>
      </c>
      <c r="I210" s="804">
        <f>事業者比較!J212</f>
        <v>3</v>
      </c>
    </row>
    <row r="211" spans="1:9">
      <c r="A211" s="781" t="s">
        <v>763</v>
      </c>
      <c r="B211" s="782" t="s">
        <v>20</v>
      </c>
      <c r="C211" s="801" t="str">
        <f t="shared" si="6"/>
        <v>-</v>
      </c>
      <c r="D211" s="802" t="str">
        <f t="shared" si="7"/>
        <v/>
      </c>
      <c r="E211" s="595"/>
      <c r="F211" s="337" t="str">
        <f>事業者比較!E213</f>
        <v>東京都前年度実績値が見つかりません。ご確認ください。</v>
      </c>
      <c r="G211" s="337" t="str">
        <f>事業者比較!F213</f>
        <v>環境省実績値が見つかりません。ご確認ください。</v>
      </c>
      <c r="H211" s="337">
        <f>事業者比較!G213</f>
        <v>0.42899999999999999</v>
      </c>
      <c r="I211" s="804">
        <f>事業者比較!J213</f>
        <v>0</v>
      </c>
    </row>
    <row r="212" spans="1:9">
      <c r="A212" s="781" t="s">
        <v>764</v>
      </c>
      <c r="B212" s="782" t="s">
        <v>2727</v>
      </c>
      <c r="C212" s="801">
        <f t="shared" si="6"/>
        <v>7.0000000000000001E-3</v>
      </c>
      <c r="D212" s="802" t="str">
        <f t="shared" si="7"/>
        <v>1.東京都前年度実績値</v>
      </c>
      <c r="E212" s="595"/>
      <c r="F212" s="337">
        <f>事業者比較!E214</f>
        <v>7.0000000000000001E-3</v>
      </c>
      <c r="G212" s="337" t="str">
        <f>事業者比較!F214</f>
        <v>東京都前年度実績値があります。「2.東京都前年度実績値」を選択してください。</v>
      </c>
      <c r="H212" s="337">
        <f>事業者比較!G214</f>
        <v>0.42899999999999999</v>
      </c>
      <c r="I212" s="804">
        <f>事業者比較!J214</f>
        <v>2</v>
      </c>
    </row>
    <row r="213" spans="1:9">
      <c r="A213" s="781" t="s">
        <v>765</v>
      </c>
      <c r="B213" s="782" t="s">
        <v>2728</v>
      </c>
      <c r="C213" s="801">
        <f t="shared" si="6"/>
        <v>8.2000000000000003E-2</v>
      </c>
      <c r="D213" s="802" t="str">
        <f t="shared" si="7"/>
        <v>1.東京都前年度実績値</v>
      </c>
      <c r="E213" s="595"/>
      <c r="F213" s="337">
        <f>事業者比較!E215</f>
        <v>8.2000000000000003E-2</v>
      </c>
      <c r="G213" s="337" t="str">
        <f>事業者比較!F215</f>
        <v>東京都前年度実績値があります。「2.東京都前年度実績値」を選択してください。</v>
      </c>
      <c r="H213" s="337">
        <f>事業者比較!G215</f>
        <v>0.42899999999999999</v>
      </c>
      <c r="I213" s="804">
        <f>事業者比較!J215</f>
        <v>1</v>
      </c>
    </row>
    <row r="214" spans="1:9">
      <c r="A214" s="781" t="s">
        <v>766</v>
      </c>
      <c r="B214" s="782" t="s">
        <v>2729</v>
      </c>
      <c r="C214" s="801" t="str">
        <f t="shared" si="6"/>
        <v>-</v>
      </c>
      <c r="D214" s="802" t="str">
        <f t="shared" si="7"/>
        <v/>
      </c>
      <c r="E214" s="595"/>
      <c r="F214" s="337" t="str">
        <f>事業者比較!E216</f>
        <v>東京都前年度実績値が見つかりません。ご確認ください。</v>
      </c>
      <c r="G214" s="337" t="str">
        <f>事業者比較!F216</f>
        <v>環境省実績値が見つかりません。ご確認ください。</v>
      </c>
      <c r="H214" s="337">
        <f>事業者比較!G216</f>
        <v>0.42899999999999999</v>
      </c>
      <c r="I214" s="804">
        <f>事業者比較!J216</f>
        <v>0</v>
      </c>
    </row>
    <row r="215" spans="1:9">
      <c r="A215" s="781" t="s">
        <v>767</v>
      </c>
      <c r="B215" s="782" t="s">
        <v>2730</v>
      </c>
      <c r="C215" s="801">
        <f t="shared" si="6"/>
        <v>0.45400000000000001</v>
      </c>
      <c r="D215" s="802" t="str">
        <f t="shared" si="7"/>
        <v>2.環境省前年度実績値</v>
      </c>
      <c r="E215" s="595"/>
      <c r="F215" s="337" t="str">
        <f>事業者比較!E217</f>
        <v>東京都前年度実績値が見つかりません。ご確認ください。</v>
      </c>
      <c r="G215" s="337">
        <f>事業者比較!F217</f>
        <v>0.45400000000000001</v>
      </c>
      <c r="H215" s="337">
        <f>事業者比較!G217</f>
        <v>0.42899999999999999</v>
      </c>
      <c r="I215" s="804">
        <f>事業者比較!J217</f>
        <v>3</v>
      </c>
    </row>
    <row r="216" spans="1:9">
      <c r="A216" s="781" t="s">
        <v>768</v>
      </c>
      <c r="B216" s="782" t="s">
        <v>2731</v>
      </c>
      <c r="C216" s="801">
        <f t="shared" si="6"/>
        <v>4.7E-2</v>
      </c>
      <c r="D216" s="802" t="str">
        <f t="shared" si="7"/>
        <v>2.環境省前年度実績値</v>
      </c>
      <c r="E216" s="595"/>
      <c r="F216" s="337" t="str">
        <f>事業者比較!E218</f>
        <v>東京都前年度実績値が見つかりません。ご確認ください。</v>
      </c>
      <c r="G216" s="337">
        <f>事業者比較!F218</f>
        <v>4.7E-2</v>
      </c>
      <c r="H216" s="337">
        <f>事業者比較!G218</f>
        <v>0.42899999999999999</v>
      </c>
      <c r="I216" s="804">
        <f>事業者比較!J218</f>
        <v>3</v>
      </c>
    </row>
    <row r="217" spans="1:9">
      <c r="A217" s="781" t="s">
        <v>431</v>
      </c>
      <c r="B217" s="782" t="s">
        <v>2732</v>
      </c>
      <c r="C217" s="801">
        <f t="shared" si="6"/>
        <v>0.435</v>
      </c>
      <c r="D217" s="802" t="str">
        <f t="shared" si="7"/>
        <v>1.東京都前年度実績値</v>
      </c>
      <c r="E217" s="595"/>
      <c r="F217" s="337">
        <f>事業者比較!E219</f>
        <v>0.435</v>
      </c>
      <c r="G217" s="337" t="str">
        <f>事業者比較!F219</f>
        <v>東京都前年度実績値があります。「2.東京都前年度実績値」を選択してください。</v>
      </c>
      <c r="H217" s="337">
        <f>事業者比較!G219</f>
        <v>0.42899999999999999</v>
      </c>
      <c r="I217" s="804">
        <f>事業者比較!J219</f>
        <v>2</v>
      </c>
    </row>
    <row r="218" spans="1:9">
      <c r="A218" s="781" t="s">
        <v>1053</v>
      </c>
      <c r="B218" s="782" t="s">
        <v>2733</v>
      </c>
      <c r="C218" s="801">
        <f t="shared" si="6"/>
        <v>0.42899999999999999</v>
      </c>
      <c r="D218" s="802" t="str">
        <f t="shared" si="7"/>
        <v>3.未把握</v>
      </c>
      <c r="E218" s="595"/>
      <c r="F218" s="337" t="str">
        <f>事業者比較!E220</f>
        <v>東京都前年度実績値が見つかりません。ご確認ください。</v>
      </c>
      <c r="G218" s="337" t="str">
        <f>事業者比較!F220</f>
        <v>環境省実績値が見つかりません。ご確認ください。</v>
      </c>
      <c r="H218" s="337">
        <f>事業者比較!G220</f>
        <v>0.42899999999999999</v>
      </c>
      <c r="I218" s="804">
        <f>事業者比較!J220</f>
        <v>4</v>
      </c>
    </row>
    <row r="219" spans="1:9">
      <c r="A219" s="781" t="s">
        <v>439</v>
      </c>
      <c r="B219" s="782" t="s">
        <v>2734</v>
      </c>
      <c r="C219" s="801">
        <f t="shared" si="6"/>
        <v>0.55500000000000005</v>
      </c>
      <c r="D219" s="802" t="str">
        <f t="shared" si="7"/>
        <v>1.東京都前年度実績値</v>
      </c>
      <c r="E219" s="595"/>
      <c r="F219" s="337">
        <f>事業者比較!E221</f>
        <v>0.55500000000000005</v>
      </c>
      <c r="G219" s="337" t="str">
        <f>事業者比較!F221</f>
        <v>東京都前年度実績値があります。「2.東京都前年度実績値」を選択してください。</v>
      </c>
      <c r="H219" s="337">
        <f>事業者比較!G221</f>
        <v>0.42899999999999999</v>
      </c>
      <c r="I219" s="804">
        <f>事業者比較!J221</f>
        <v>2</v>
      </c>
    </row>
    <row r="220" spans="1:9">
      <c r="A220" s="781" t="s">
        <v>1055</v>
      </c>
      <c r="B220" s="782" t="s">
        <v>2735</v>
      </c>
      <c r="C220" s="801">
        <f t="shared" si="6"/>
        <v>0.32</v>
      </c>
      <c r="D220" s="802" t="str">
        <f t="shared" si="7"/>
        <v>2.環境省前年度実績値</v>
      </c>
      <c r="E220" s="595"/>
      <c r="F220" s="337" t="str">
        <f>事業者比較!E222</f>
        <v>東京都前年度実績値が見つかりません。ご確認ください。</v>
      </c>
      <c r="G220" s="337">
        <f>事業者比較!F222</f>
        <v>0.32</v>
      </c>
      <c r="H220" s="337">
        <f>事業者比較!G222</f>
        <v>0.42899999999999999</v>
      </c>
      <c r="I220" s="804">
        <f>事業者比較!J222</f>
        <v>3</v>
      </c>
    </row>
    <row r="221" spans="1:9">
      <c r="A221" s="781" t="s">
        <v>479</v>
      </c>
      <c r="B221" s="782" t="s">
        <v>2736</v>
      </c>
      <c r="C221" s="801">
        <f t="shared" si="6"/>
        <v>0.42899999999999999</v>
      </c>
      <c r="D221" s="802" t="str">
        <f t="shared" si="7"/>
        <v>3.未把握</v>
      </c>
      <c r="E221" s="595"/>
      <c r="F221" s="337" t="str">
        <f>事業者比較!E223</f>
        <v>東京都前年度実績値が見つかりません。ご確認ください。</v>
      </c>
      <c r="G221" s="337" t="str">
        <f>事業者比較!F223</f>
        <v>環境省実績値が見つかりません。ご確認ください。</v>
      </c>
      <c r="H221" s="337">
        <f>事業者比較!G223</f>
        <v>0.42899999999999999</v>
      </c>
      <c r="I221" s="804">
        <f>事業者比較!J223</f>
        <v>4</v>
      </c>
    </row>
    <row r="222" spans="1:9">
      <c r="A222" s="781" t="s">
        <v>769</v>
      </c>
      <c r="B222" s="782" t="s">
        <v>2737</v>
      </c>
      <c r="C222" s="801">
        <f t="shared" si="6"/>
        <v>0.441</v>
      </c>
      <c r="D222" s="802" t="str">
        <f t="shared" si="7"/>
        <v>2.環境省前年度実績値</v>
      </c>
      <c r="E222" s="595"/>
      <c r="F222" s="337" t="str">
        <f>事業者比較!E224</f>
        <v>東京都前年度実績値が見つかりません。ご確認ください。</v>
      </c>
      <c r="G222" s="337">
        <f>事業者比較!F224</f>
        <v>0.441</v>
      </c>
      <c r="H222" s="337">
        <f>事業者比較!G224</f>
        <v>0.42899999999999999</v>
      </c>
      <c r="I222" s="804">
        <f>事業者比較!J224</f>
        <v>3</v>
      </c>
    </row>
    <row r="223" spans="1:9">
      <c r="A223" s="781" t="s">
        <v>770</v>
      </c>
      <c r="B223" s="782" t="s">
        <v>2738</v>
      </c>
      <c r="C223" s="801">
        <f t="shared" si="6"/>
        <v>0.441</v>
      </c>
      <c r="D223" s="802" t="str">
        <f t="shared" si="7"/>
        <v>2.環境省前年度実績値</v>
      </c>
      <c r="E223" s="595"/>
      <c r="F223" s="337" t="str">
        <f>事業者比較!E225</f>
        <v>東京都前年度実績値が見つかりません。ご確認ください。</v>
      </c>
      <c r="G223" s="337">
        <f>事業者比較!F225</f>
        <v>0.441</v>
      </c>
      <c r="H223" s="337">
        <f>事業者比較!G225</f>
        <v>0.42899999999999999</v>
      </c>
      <c r="I223" s="804">
        <f>事業者比較!J225</f>
        <v>3</v>
      </c>
    </row>
    <row r="224" spans="1:9">
      <c r="A224" s="781" t="s">
        <v>771</v>
      </c>
      <c r="B224" s="782" t="s">
        <v>2739</v>
      </c>
      <c r="C224" s="801">
        <f t="shared" si="6"/>
        <v>0.27500000000000002</v>
      </c>
      <c r="D224" s="802" t="str">
        <f t="shared" si="7"/>
        <v>1.東京都前年度実績値</v>
      </c>
      <c r="E224" s="595"/>
      <c r="F224" s="337">
        <f>事業者比較!E226</f>
        <v>0.27500000000000002</v>
      </c>
      <c r="G224" s="337" t="str">
        <f>事業者比較!F226</f>
        <v>東京都前年度実績値があります。「2.東京都前年度実績値」を選択してください。</v>
      </c>
      <c r="H224" s="337">
        <f>事業者比較!G226</f>
        <v>0.42899999999999999</v>
      </c>
      <c r="I224" s="804">
        <f>事業者比較!J226</f>
        <v>2</v>
      </c>
    </row>
    <row r="225" spans="1:9">
      <c r="A225" s="781" t="s">
        <v>496</v>
      </c>
      <c r="B225" s="782" t="s">
        <v>20</v>
      </c>
      <c r="C225" s="801" t="str">
        <f t="shared" si="6"/>
        <v>-</v>
      </c>
      <c r="D225" s="802" t="str">
        <f t="shared" si="7"/>
        <v/>
      </c>
      <c r="E225" s="595"/>
      <c r="F225" s="337" t="str">
        <f>事業者比較!E227</f>
        <v>東京都前年度実績値が見つかりません。ご確認ください。</v>
      </c>
      <c r="G225" s="337" t="str">
        <f>事業者比較!F227</f>
        <v>環境省実績値が見つかりません。ご確認ください。</v>
      </c>
      <c r="H225" s="337">
        <f>事業者比較!G227</f>
        <v>0.42899999999999999</v>
      </c>
      <c r="I225" s="804">
        <f>事業者比較!J227</f>
        <v>0</v>
      </c>
    </row>
    <row r="226" spans="1:9">
      <c r="A226" s="781" t="s">
        <v>490</v>
      </c>
      <c r="B226" s="782" t="s">
        <v>2740</v>
      </c>
      <c r="C226" s="801">
        <f t="shared" si="6"/>
        <v>0.436</v>
      </c>
      <c r="D226" s="802" t="str">
        <f t="shared" si="7"/>
        <v>1.東京都前年度実績値</v>
      </c>
      <c r="E226" s="595"/>
      <c r="F226" s="337">
        <f>事業者比較!E228</f>
        <v>0.436</v>
      </c>
      <c r="G226" s="337" t="str">
        <f>事業者比較!F228</f>
        <v>東京都前年度実績値があります。「2.東京都前年度実績値」を選択してください。</v>
      </c>
      <c r="H226" s="337">
        <f>事業者比較!G228</f>
        <v>0.42899999999999999</v>
      </c>
      <c r="I226" s="804">
        <f>事業者比較!J228</f>
        <v>2</v>
      </c>
    </row>
    <row r="227" spans="1:9">
      <c r="A227" s="781" t="s">
        <v>574</v>
      </c>
      <c r="B227" s="782" t="s">
        <v>2741</v>
      </c>
      <c r="C227" s="801">
        <f t="shared" si="6"/>
        <v>0.49099999999999999</v>
      </c>
      <c r="D227" s="802" t="str">
        <f t="shared" si="7"/>
        <v>1.東京都前年度実績値</v>
      </c>
      <c r="E227" s="595"/>
      <c r="F227" s="337">
        <f>事業者比較!E229</f>
        <v>0.49099999999999999</v>
      </c>
      <c r="G227" s="337" t="str">
        <f>事業者比較!F229</f>
        <v>東京都前年度実績値があります。「2.東京都前年度実績値」を選択してください。</v>
      </c>
      <c r="H227" s="337">
        <f>事業者比較!G229</f>
        <v>0.42899999999999999</v>
      </c>
      <c r="I227" s="804">
        <f>事業者比較!J229</f>
        <v>2</v>
      </c>
    </row>
    <row r="228" spans="1:9">
      <c r="A228" s="781" t="s">
        <v>481</v>
      </c>
      <c r="B228" s="782" t="s">
        <v>2742</v>
      </c>
      <c r="C228" s="801">
        <f t="shared" si="6"/>
        <v>0.54600000000000004</v>
      </c>
      <c r="D228" s="802" t="str">
        <f t="shared" si="7"/>
        <v>1.東京都前年度実績値</v>
      </c>
      <c r="E228" s="595"/>
      <c r="F228" s="337">
        <f>事業者比較!E230</f>
        <v>0.54600000000000004</v>
      </c>
      <c r="G228" s="337" t="str">
        <f>事業者比較!F230</f>
        <v>東京都前年度実績値があります。「2.東京都前年度実績値」を選択してください。</v>
      </c>
      <c r="H228" s="337">
        <f>事業者比較!G230</f>
        <v>0.42899999999999999</v>
      </c>
      <c r="I228" s="804">
        <f>事業者比較!J230</f>
        <v>2</v>
      </c>
    </row>
    <row r="229" spans="1:9">
      <c r="A229" s="781" t="s">
        <v>772</v>
      </c>
      <c r="B229" s="782" t="s">
        <v>2743</v>
      </c>
      <c r="C229" s="801">
        <f t="shared" si="6"/>
        <v>0.47599999999999998</v>
      </c>
      <c r="D229" s="802" t="str">
        <f t="shared" si="7"/>
        <v>2.環境省前年度実績値</v>
      </c>
      <c r="E229" s="595"/>
      <c r="F229" s="337" t="str">
        <f>事業者比較!E231</f>
        <v>東京都前年度実績値が見つかりません。ご確認ください。</v>
      </c>
      <c r="G229" s="337">
        <f>事業者比較!F231</f>
        <v>0.47599999999999998</v>
      </c>
      <c r="H229" s="337">
        <f>事業者比較!G231</f>
        <v>0.42899999999999999</v>
      </c>
      <c r="I229" s="804">
        <f>事業者比較!J231</f>
        <v>3</v>
      </c>
    </row>
    <row r="230" spans="1:9">
      <c r="A230" s="781" t="s">
        <v>773</v>
      </c>
      <c r="B230" s="782" t="s">
        <v>20</v>
      </c>
      <c r="C230" s="801" t="str">
        <f t="shared" si="6"/>
        <v>-</v>
      </c>
      <c r="D230" s="802" t="str">
        <f t="shared" si="7"/>
        <v/>
      </c>
      <c r="E230" s="595"/>
      <c r="F230" s="337" t="str">
        <f>事業者比較!E232</f>
        <v>東京都前年度実績値が見つかりません。ご確認ください。</v>
      </c>
      <c r="G230" s="337" t="str">
        <f>事業者比較!F232</f>
        <v>環境省実績値が見つかりません。ご確認ください。</v>
      </c>
      <c r="H230" s="337">
        <f>事業者比較!G232</f>
        <v>0.42899999999999999</v>
      </c>
      <c r="I230" s="804">
        <f>事業者比較!J232</f>
        <v>0</v>
      </c>
    </row>
    <row r="231" spans="1:9">
      <c r="A231" s="781" t="s">
        <v>499</v>
      </c>
      <c r="B231" s="782" t="s">
        <v>2744</v>
      </c>
      <c r="C231" s="801">
        <f t="shared" si="6"/>
        <v>0.42899999999999999</v>
      </c>
      <c r="D231" s="802" t="str">
        <f t="shared" si="7"/>
        <v>3.未把握</v>
      </c>
      <c r="E231" s="595"/>
      <c r="F231" s="337" t="str">
        <f>事業者比較!E233</f>
        <v>東京都前年度実績値が見つかりません。ご確認ください。</v>
      </c>
      <c r="G231" s="337" t="str">
        <f>事業者比較!F233</f>
        <v>環境省実績値が見つかりません。ご確認ください。</v>
      </c>
      <c r="H231" s="337">
        <f>事業者比較!G233</f>
        <v>0.42899999999999999</v>
      </c>
      <c r="I231" s="804">
        <f>事業者比較!J233</f>
        <v>4</v>
      </c>
    </row>
    <row r="232" spans="1:9">
      <c r="A232" s="781" t="s">
        <v>484</v>
      </c>
      <c r="B232" s="782" t="s">
        <v>2745</v>
      </c>
      <c r="C232" s="801">
        <f t="shared" si="6"/>
        <v>0.39700000000000002</v>
      </c>
      <c r="D232" s="802" t="str">
        <f t="shared" si="7"/>
        <v>1.東京都前年度実績値</v>
      </c>
      <c r="E232" s="595"/>
      <c r="F232" s="337">
        <f>事業者比較!E234</f>
        <v>0.39700000000000002</v>
      </c>
      <c r="G232" s="337" t="str">
        <f>事業者比較!F234</f>
        <v>東京都前年度実績値があります。「2.東京都前年度実績値」を選択してください。</v>
      </c>
      <c r="H232" s="337">
        <f>事業者比較!G234</f>
        <v>0.42899999999999999</v>
      </c>
      <c r="I232" s="804">
        <f>事業者比較!J234</f>
        <v>2</v>
      </c>
    </row>
    <row r="233" spans="1:9">
      <c r="A233" s="781" t="s">
        <v>774</v>
      </c>
      <c r="B233" s="782" t="s">
        <v>2746</v>
      </c>
      <c r="C233" s="801">
        <f t="shared" si="6"/>
        <v>0.436</v>
      </c>
      <c r="D233" s="802" t="str">
        <f t="shared" si="7"/>
        <v>2.環境省前年度実績値</v>
      </c>
      <c r="E233" s="595"/>
      <c r="F233" s="337" t="str">
        <f>事業者比較!E235</f>
        <v>東京都前年度実績値が見つかりません。ご確認ください。</v>
      </c>
      <c r="G233" s="337">
        <f>事業者比較!F235</f>
        <v>0.436</v>
      </c>
      <c r="H233" s="337">
        <f>事業者比較!G235</f>
        <v>0.42899999999999999</v>
      </c>
      <c r="I233" s="804">
        <f>事業者比較!J235</f>
        <v>3</v>
      </c>
    </row>
    <row r="234" spans="1:9">
      <c r="A234" s="781" t="s">
        <v>775</v>
      </c>
      <c r="B234" s="782" t="s">
        <v>2747</v>
      </c>
      <c r="C234" s="801">
        <f t="shared" si="6"/>
        <v>0.156</v>
      </c>
      <c r="D234" s="802" t="str">
        <f t="shared" si="7"/>
        <v>2.環境省前年度実績値</v>
      </c>
      <c r="E234" s="595"/>
      <c r="F234" s="337" t="str">
        <f>事業者比較!E236</f>
        <v>東京都前年度実績値が見つかりません。ご確認ください。</v>
      </c>
      <c r="G234" s="337">
        <f>事業者比較!F236</f>
        <v>0.156</v>
      </c>
      <c r="H234" s="337">
        <f>事業者比較!G236</f>
        <v>0.42899999999999999</v>
      </c>
      <c r="I234" s="804">
        <f>事業者比較!J236</f>
        <v>3</v>
      </c>
    </row>
    <row r="235" spans="1:9">
      <c r="A235" s="781" t="s">
        <v>1060</v>
      </c>
      <c r="B235" s="782" t="s">
        <v>2748</v>
      </c>
      <c r="C235" s="801">
        <f t="shared" si="6"/>
        <v>4.0000000000000001E-3</v>
      </c>
      <c r="D235" s="802" t="str">
        <f t="shared" si="7"/>
        <v>1.東京都前年度実績値</v>
      </c>
      <c r="E235" s="595"/>
      <c r="F235" s="337">
        <f>事業者比較!E237</f>
        <v>4.0000000000000001E-3</v>
      </c>
      <c r="G235" s="337" t="str">
        <f>事業者比較!F237</f>
        <v>東京都前年度実績値があります。「2.東京都前年度実績値」を選択してください。</v>
      </c>
      <c r="H235" s="337">
        <f>事業者比較!G237</f>
        <v>0.42899999999999999</v>
      </c>
      <c r="I235" s="804">
        <f>事業者比較!J237</f>
        <v>2</v>
      </c>
    </row>
    <row r="236" spans="1:9">
      <c r="A236" s="781" t="s">
        <v>670</v>
      </c>
      <c r="B236" s="782" t="s">
        <v>2749</v>
      </c>
      <c r="C236" s="801">
        <f t="shared" si="6"/>
        <v>0.38500000000000001</v>
      </c>
      <c r="D236" s="802" t="str">
        <f t="shared" si="7"/>
        <v>1.東京都前年度実績値</v>
      </c>
      <c r="E236" s="595"/>
      <c r="F236" s="337">
        <f>事業者比較!E238</f>
        <v>0.38500000000000001</v>
      </c>
      <c r="G236" s="337" t="str">
        <f>事業者比較!F238</f>
        <v>東京都前年度実績値があります。「2.東京都前年度実績値」を選択してください。</v>
      </c>
      <c r="H236" s="337">
        <f>事業者比較!G238</f>
        <v>0.42899999999999999</v>
      </c>
      <c r="I236" s="804">
        <f>事業者比較!J238</f>
        <v>2</v>
      </c>
    </row>
    <row r="237" spans="1:9">
      <c r="A237" s="781" t="s">
        <v>776</v>
      </c>
      <c r="B237" s="782" t="s">
        <v>2750</v>
      </c>
      <c r="C237" s="801">
        <f t="shared" si="6"/>
        <v>0.14099999999999999</v>
      </c>
      <c r="D237" s="802" t="str">
        <f t="shared" si="7"/>
        <v>2.環境省前年度実績値</v>
      </c>
      <c r="E237" s="595"/>
      <c r="F237" s="337" t="str">
        <f>事業者比較!E239</f>
        <v>東京都前年度実績値が見つかりません。ご確認ください。</v>
      </c>
      <c r="G237" s="337">
        <f>事業者比較!F239</f>
        <v>0.14099999999999999</v>
      </c>
      <c r="H237" s="337">
        <f>事業者比較!G239</f>
        <v>0.42899999999999999</v>
      </c>
      <c r="I237" s="804">
        <f>事業者比較!J239</f>
        <v>3</v>
      </c>
    </row>
    <row r="238" spans="1:9">
      <c r="A238" s="781" t="s">
        <v>777</v>
      </c>
      <c r="B238" s="782" t="s">
        <v>2751</v>
      </c>
      <c r="C238" s="801">
        <f t="shared" si="6"/>
        <v>0.41899999999999998</v>
      </c>
      <c r="D238" s="802" t="str">
        <f t="shared" si="7"/>
        <v>2.環境省前年度実績値</v>
      </c>
      <c r="E238" s="595"/>
      <c r="F238" s="337" t="str">
        <f>事業者比較!E240</f>
        <v>東京都前年度実績値が見つかりません。ご確認ください。</v>
      </c>
      <c r="G238" s="337">
        <f>事業者比較!F240</f>
        <v>0.41899999999999998</v>
      </c>
      <c r="H238" s="337">
        <f>事業者比較!G240</f>
        <v>0.42899999999999999</v>
      </c>
      <c r="I238" s="804">
        <f>事業者比較!J240</f>
        <v>3</v>
      </c>
    </row>
    <row r="239" spans="1:9">
      <c r="A239" s="781" t="s">
        <v>778</v>
      </c>
      <c r="B239" s="782" t="s">
        <v>20</v>
      </c>
      <c r="C239" s="801" t="str">
        <f t="shared" si="6"/>
        <v>-</v>
      </c>
      <c r="D239" s="802" t="str">
        <f t="shared" si="7"/>
        <v/>
      </c>
      <c r="E239" s="595"/>
      <c r="F239" s="337" t="str">
        <f>事業者比較!E241</f>
        <v>東京都前年度実績値が見つかりません。ご確認ください。</v>
      </c>
      <c r="G239" s="337" t="str">
        <f>事業者比較!F241</f>
        <v>環境省実績値が見つかりません。ご確認ください。</v>
      </c>
      <c r="H239" s="337">
        <f>事業者比較!G241</f>
        <v>0.42899999999999999</v>
      </c>
      <c r="I239" s="804">
        <f>事業者比較!J241</f>
        <v>0</v>
      </c>
    </row>
    <row r="240" spans="1:9">
      <c r="A240" s="781" t="s">
        <v>779</v>
      </c>
      <c r="B240" s="782" t="s">
        <v>2752</v>
      </c>
      <c r="C240" s="801">
        <f t="shared" si="6"/>
        <v>0.20799999999999999</v>
      </c>
      <c r="D240" s="802" t="str">
        <f t="shared" si="7"/>
        <v>2.環境省前年度実績値</v>
      </c>
      <c r="E240" s="595"/>
      <c r="F240" s="337" t="str">
        <f>事業者比較!E242</f>
        <v>東京都前年度実績値が見つかりません。ご確認ください。</v>
      </c>
      <c r="G240" s="337">
        <f>事業者比較!F242</f>
        <v>0.20799999999999999</v>
      </c>
      <c r="H240" s="337">
        <f>事業者比較!G242</f>
        <v>0.42899999999999999</v>
      </c>
      <c r="I240" s="804">
        <f>事業者比較!J242</f>
        <v>3</v>
      </c>
    </row>
    <row r="241" spans="1:9">
      <c r="A241" s="781" t="s">
        <v>780</v>
      </c>
      <c r="B241" s="782" t="s">
        <v>2753</v>
      </c>
      <c r="C241" s="801" t="str">
        <f t="shared" si="6"/>
        <v>-</v>
      </c>
      <c r="D241" s="802" t="str">
        <f t="shared" si="7"/>
        <v/>
      </c>
      <c r="E241" s="595"/>
      <c r="F241" s="337" t="str">
        <f>事業者比較!E243</f>
        <v>東京都前年度実績値が見つかりません。ご確認ください。</v>
      </c>
      <c r="G241" s="337" t="str">
        <f>事業者比較!F243</f>
        <v>環境省実績値が見つかりません。ご確認ください。</v>
      </c>
      <c r="H241" s="337">
        <f>事業者比較!G243</f>
        <v>0.42899999999999999</v>
      </c>
      <c r="I241" s="804">
        <f>事業者比較!J243</f>
        <v>0</v>
      </c>
    </row>
    <row r="242" spans="1:9">
      <c r="A242" s="781" t="s">
        <v>781</v>
      </c>
      <c r="B242" s="782" t="s">
        <v>2754</v>
      </c>
      <c r="C242" s="801">
        <f t="shared" si="6"/>
        <v>0.4</v>
      </c>
      <c r="D242" s="802" t="str">
        <f t="shared" si="7"/>
        <v>1.東京都前年度実績値</v>
      </c>
      <c r="E242" s="595"/>
      <c r="F242" s="337">
        <f>事業者比較!E244</f>
        <v>0.4</v>
      </c>
      <c r="G242" s="337" t="str">
        <f>事業者比較!F244</f>
        <v>東京都前年度実績値があります。「2.東京都前年度実績値」を選択してください。</v>
      </c>
      <c r="H242" s="337">
        <f>事業者比較!G244</f>
        <v>0.42899999999999999</v>
      </c>
      <c r="I242" s="804">
        <f>事業者比較!J244</f>
        <v>2</v>
      </c>
    </row>
    <row r="243" spans="1:9">
      <c r="A243" s="781" t="s">
        <v>782</v>
      </c>
      <c r="B243" s="782" t="s">
        <v>2755</v>
      </c>
      <c r="C243" s="801">
        <f t="shared" si="6"/>
        <v>4.8000000000000001E-2</v>
      </c>
      <c r="D243" s="802" t="str">
        <f t="shared" si="7"/>
        <v>2.環境省前年度実績値</v>
      </c>
      <c r="E243" s="595"/>
      <c r="F243" s="337" t="str">
        <f>事業者比較!E245</f>
        <v>東京都前年度実績値が見つかりません。ご確認ください。</v>
      </c>
      <c r="G243" s="337">
        <f>事業者比較!F245</f>
        <v>4.8000000000000001E-2</v>
      </c>
      <c r="H243" s="337">
        <f>事業者比較!G245</f>
        <v>0.42899999999999999</v>
      </c>
      <c r="I243" s="804">
        <f>事業者比較!J245</f>
        <v>3</v>
      </c>
    </row>
    <row r="244" spans="1:9">
      <c r="A244" s="781" t="s">
        <v>783</v>
      </c>
      <c r="B244" s="782" t="s">
        <v>2756</v>
      </c>
      <c r="C244" s="801">
        <f t="shared" si="6"/>
        <v>2.7E-2</v>
      </c>
      <c r="D244" s="802" t="str">
        <f t="shared" si="7"/>
        <v>1.東京都前年度実績値</v>
      </c>
      <c r="E244" s="595"/>
      <c r="F244" s="337">
        <f>事業者比較!E246</f>
        <v>2.7E-2</v>
      </c>
      <c r="G244" s="337" t="str">
        <f>事業者比較!F246</f>
        <v>東京都前年度実績値があります。「2.東京都前年度実績値」を選択してください。</v>
      </c>
      <c r="H244" s="337">
        <f>事業者比較!G246</f>
        <v>0.42899999999999999</v>
      </c>
      <c r="I244" s="804">
        <f>事業者比較!J246</f>
        <v>2</v>
      </c>
    </row>
    <row r="245" spans="1:9">
      <c r="A245" s="781" t="s">
        <v>784</v>
      </c>
      <c r="B245" s="782" t="s">
        <v>2757</v>
      </c>
      <c r="C245" s="801">
        <f t="shared" si="6"/>
        <v>0.40699999999999997</v>
      </c>
      <c r="D245" s="802" t="str">
        <f t="shared" si="7"/>
        <v>2.環境省前年度実績値</v>
      </c>
      <c r="E245" s="595"/>
      <c r="F245" s="337" t="str">
        <f>事業者比較!E247</f>
        <v>東京都前年度実績値が見つかりません。ご確認ください。</v>
      </c>
      <c r="G245" s="337">
        <f>事業者比較!F247</f>
        <v>0.40699999999999997</v>
      </c>
      <c r="H245" s="337">
        <f>事業者比較!G247</f>
        <v>0.42899999999999999</v>
      </c>
      <c r="I245" s="804">
        <f>事業者比較!J247</f>
        <v>3</v>
      </c>
    </row>
    <row r="246" spans="1:9">
      <c r="A246" s="781" t="s">
        <v>785</v>
      </c>
      <c r="B246" s="782" t="s">
        <v>2758</v>
      </c>
      <c r="C246" s="801">
        <f t="shared" si="6"/>
        <v>0.38700000000000001</v>
      </c>
      <c r="D246" s="802" t="str">
        <f t="shared" si="7"/>
        <v>2.環境省前年度実績値</v>
      </c>
      <c r="E246" s="595"/>
      <c r="F246" s="337" t="str">
        <f>事業者比較!E248</f>
        <v>東京都前年度実績値が見つかりません。ご確認ください。</v>
      </c>
      <c r="G246" s="337">
        <f>事業者比較!F248</f>
        <v>0.38700000000000001</v>
      </c>
      <c r="H246" s="337">
        <f>事業者比較!G248</f>
        <v>0.42899999999999999</v>
      </c>
      <c r="I246" s="804">
        <f>事業者比較!J248</f>
        <v>3</v>
      </c>
    </row>
    <row r="247" spans="1:9">
      <c r="A247" s="781" t="s">
        <v>786</v>
      </c>
      <c r="B247" s="782" t="s">
        <v>2759</v>
      </c>
      <c r="C247" s="801">
        <f t="shared" si="6"/>
        <v>0.46600000000000003</v>
      </c>
      <c r="D247" s="802" t="str">
        <f t="shared" si="7"/>
        <v>2.環境省前年度実績値</v>
      </c>
      <c r="E247" s="595"/>
      <c r="F247" s="337" t="str">
        <f>事業者比較!E249</f>
        <v>東京都前年度実績値が見つかりません。ご確認ください。</v>
      </c>
      <c r="G247" s="337">
        <f>事業者比較!F249</f>
        <v>0.46600000000000003</v>
      </c>
      <c r="H247" s="337">
        <f>事業者比較!G249</f>
        <v>0.42899999999999999</v>
      </c>
      <c r="I247" s="804">
        <f>事業者比較!J249</f>
        <v>3</v>
      </c>
    </row>
    <row r="248" spans="1:9">
      <c r="A248" s="781" t="s">
        <v>630</v>
      </c>
      <c r="B248" s="803" t="s">
        <v>20</v>
      </c>
      <c r="C248" s="801" t="str">
        <f t="shared" si="6"/>
        <v>-</v>
      </c>
      <c r="D248" s="802" t="str">
        <f t="shared" si="7"/>
        <v/>
      </c>
      <c r="E248" s="595"/>
      <c r="F248" s="337" t="str">
        <f>事業者比較!E250</f>
        <v>東京都前年度実績値が見つかりません。ご確認ください。</v>
      </c>
      <c r="G248" s="337" t="str">
        <f>事業者比較!F250</f>
        <v>環境省実績値が見つかりません。ご確認ください。</v>
      </c>
      <c r="H248" s="337">
        <f>事業者比較!G250</f>
        <v>0.42899999999999999</v>
      </c>
      <c r="I248" s="804">
        <f>事業者比較!J250</f>
        <v>0</v>
      </c>
    </row>
    <row r="249" spans="1:9">
      <c r="A249" s="781" t="s">
        <v>787</v>
      </c>
      <c r="B249" s="782" t="s">
        <v>2760</v>
      </c>
      <c r="C249" s="801">
        <f t="shared" si="6"/>
        <v>0.40500000000000003</v>
      </c>
      <c r="D249" s="802" t="str">
        <f t="shared" si="7"/>
        <v>2.環境省前年度実績値</v>
      </c>
      <c r="E249" s="595"/>
      <c r="F249" s="337" t="str">
        <f>事業者比較!E251</f>
        <v>東京都前年度実績値が見つかりません。ご確認ください。</v>
      </c>
      <c r="G249" s="337">
        <f>事業者比較!F251</f>
        <v>0.40500000000000003</v>
      </c>
      <c r="H249" s="337">
        <f>事業者比較!G251</f>
        <v>0.42899999999999999</v>
      </c>
      <c r="I249" s="804">
        <f>事業者比較!J251</f>
        <v>3</v>
      </c>
    </row>
    <row r="250" spans="1:9">
      <c r="A250" s="781" t="s">
        <v>1071</v>
      </c>
      <c r="B250" s="782"/>
      <c r="C250" s="801">
        <f t="shared" si="6"/>
        <v>0.42899999999999999</v>
      </c>
      <c r="D250" s="802" t="str">
        <f t="shared" si="7"/>
        <v>3.未把握</v>
      </c>
      <c r="E250" s="595"/>
      <c r="F250" s="337" t="str">
        <f>事業者比較!E252</f>
        <v>東京都前年度実績値が見つかりません。ご確認ください。</v>
      </c>
      <c r="G250" s="337" t="str">
        <f>事業者比較!F252</f>
        <v>環境省実績値が見つかりません。ご確認ください。</v>
      </c>
      <c r="H250" s="337">
        <f>事業者比較!G252</f>
        <v>0.42899999999999999</v>
      </c>
      <c r="I250" s="804">
        <f>事業者比較!J252</f>
        <v>4</v>
      </c>
    </row>
    <row r="251" spans="1:9">
      <c r="A251" s="781" t="s">
        <v>788</v>
      </c>
      <c r="B251" s="782" t="s">
        <v>2761</v>
      </c>
      <c r="C251" s="801">
        <f t="shared" si="6"/>
        <v>0.29699999999999999</v>
      </c>
      <c r="D251" s="802" t="str">
        <f t="shared" si="7"/>
        <v>2.環境省前年度実績値</v>
      </c>
      <c r="E251" s="595"/>
      <c r="F251" s="337" t="str">
        <f>事業者比較!E253</f>
        <v>東京都前年度実績値が見つかりません。ご確認ください。</v>
      </c>
      <c r="G251" s="337">
        <f>事業者比較!F253</f>
        <v>0.29699999999999999</v>
      </c>
      <c r="H251" s="337">
        <f>事業者比較!G253</f>
        <v>0.42899999999999999</v>
      </c>
      <c r="I251" s="804">
        <f>事業者比較!J253</f>
        <v>3</v>
      </c>
    </row>
    <row r="252" spans="1:9">
      <c r="A252" s="781" t="s">
        <v>789</v>
      </c>
      <c r="B252" s="782" t="s">
        <v>2762</v>
      </c>
      <c r="C252" s="801">
        <f t="shared" si="6"/>
        <v>0.46500000000000002</v>
      </c>
      <c r="D252" s="802" t="str">
        <f t="shared" si="7"/>
        <v>2.環境省前年度実績値</v>
      </c>
      <c r="E252" s="595"/>
      <c r="F252" s="337" t="str">
        <f>事業者比較!E254</f>
        <v>東京都前年度実績値が見つかりません。ご確認ください。</v>
      </c>
      <c r="G252" s="337">
        <f>事業者比較!F254</f>
        <v>0.46500000000000002</v>
      </c>
      <c r="H252" s="337">
        <f>事業者比較!G254</f>
        <v>0.42899999999999999</v>
      </c>
      <c r="I252" s="804">
        <f>事業者比較!J254</f>
        <v>3</v>
      </c>
    </row>
    <row r="253" spans="1:9">
      <c r="A253" s="781" t="s">
        <v>790</v>
      </c>
      <c r="B253" s="782" t="s">
        <v>20</v>
      </c>
      <c r="C253" s="801" t="str">
        <f t="shared" si="6"/>
        <v>-</v>
      </c>
      <c r="D253" s="802" t="str">
        <f t="shared" si="7"/>
        <v/>
      </c>
      <c r="E253" s="595"/>
      <c r="F253" s="337" t="str">
        <f>事業者比較!E255</f>
        <v>東京都前年度実績値が見つかりません。ご確認ください。</v>
      </c>
      <c r="G253" s="337" t="str">
        <f>事業者比較!F255</f>
        <v>環境省実績値が見つかりません。ご確認ください。</v>
      </c>
      <c r="H253" s="337">
        <f>事業者比較!G255</f>
        <v>0.42899999999999999</v>
      </c>
      <c r="I253" s="804">
        <f>事業者比較!J255</f>
        <v>0</v>
      </c>
    </row>
    <row r="254" spans="1:9">
      <c r="A254" s="781" t="s">
        <v>791</v>
      </c>
      <c r="B254" s="782" t="s">
        <v>2763</v>
      </c>
      <c r="C254" s="801">
        <f t="shared" si="6"/>
        <v>0.52</v>
      </c>
      <c r="D254" s="802" t="str">
        <f t="shared" si="7"/>
        <v>2.環境省前年度実績値</v>
      </c>
      <c r="E254" s="595"/>
      <c r="F254" s="337" t="str">
        <f>事業者比較!E256</f>
        <v>東京都前年度実績値が見つかりません。ご確認ください。</v>
      </c>
      <c r="G254" s="337">
        <f>事業者比較!F256</f>
        <v>0.52</v>
      </c>
      <c r="H254" s="337">
        <f>事業者比較!G256</f>
        <v>0.42899999999999999</v>
      </c>
      <c r="I254" s="804">
        <f>事業者比較!J256</f>
        <v>3</v>
      </c>
    </row>
    <row r="255" spans="1:9">
      <c r="A255" s="781" t="s">
        <v>792</v>
      </c>
      <c r="B255" s="782" t="s">
        <v>20</v>
      </c>
      <c r="C255" s="801" t="str">
        <f t="shared" si="6"/>
        <v>-</v>
      </c>
      <c r="D255" s="802" t="str">
        <f t="shared" si="7"/>
        <v/>
      </c>
      <c r="E255" s="595"/>
      <c r="F255" s="337" t="str">
        <f>事業者比較!E257</f>
        <v>東京都前年度実績値が見つかりません。ご確認ください。</v>
      </c>
      <c r="G255" s="337" t="str">
        <f>事業者比較!F257</f>
        <v>環境省実績値が見つかりません。ご確認ください。</v>
      </c>
      <c r="H255" s="337">
        <f>事業者比較!G257</f>
        <v>0.42899999999999999</v>
      </c>
      <c r="I255" s="804">
        <f>事業者比較!J257</f>
        <v>0</v>
      </c>
    </row>
    <row r="256" spans="1:9">
      <c r="A256" s="781" t="s">
        <v>793</v>
      </c>
      <c r="B256" s="782" t="s">
        <v>2764</v>
      </c>
      <c r="C256" s="801">
        <f t="shared" si="6"/>
        <v>0.45300000000000001</v>
      </c>
      <c r="D256" s="802" t="str">
        <f t="shared" si="7"/>
        <v>1.東京都前年度実績値</v>
      </c>
      <c r="E256" s="595"/>
      <c r="F256" s="337">
        <f>事業者比較!E258</f>
        <v>0.45300000000000001</v>
      </c>
      <c r="G256" s="337" t="str">
        <f>事業者比較!F258</f>
        <v>東京都前年度実績値があります。「2.東京都前年度実績値」を選択してください。</v>
      </c>
      <c r="H256" s="337">
        <f>事業者比較!G258</f>
        <v>0.42899999999999999</v>
      </c>
      <c r="I256" s="804">
        <f>事業者比較!J258</f>
        <v>2</v>
      </c>
    </row>
    <row r="257" spans="1:9">
      <c r="A257" s="781" t="s">
        <v>457</v>
      </c>
      <c r="B257" s="782" t="s">
        <v>2765</v>
      </c>
      <c r="C257" s="801">
        <f t="shared" si="6"/>
        <v>0.42899999999999999</v>
      </c>
      <c r="D257" s="802" t="str">
        <f t="shared" si="7"/>
        <v>3.未把握</v>
      </c>
      <c r="E257" s="595"/>
      <c r="F257" s="337" t="str">
        <f>事業者比較!E259</f>
        <v>東京都前年度実績値が見つかりません。ご確認ください。</v>
      </c>
      <c r="G257" s="337" t="str">
        <f>事業者比較!F259</f>
        <v>環境省実績値が見つかりません。ご確認ください。</v>
      </c>
      <c r="H257" s="337">
        <f>事業者比較!G259</f>
        <v>0.42899999999999999</v>
      </c>
      <c r="I257" s="804">
        <f>事業者比較!J259</f>
        <v>4</v>
      </c>
    </row>
    <row r="258" spans="1:9">
      <c r="A258" s="781" t="s">
        <v>794</v>
      </c>
      <c r="B258" s="782" t="s">
        <v>2766</v>
      </c>
      <c r="C258" s="801">
        <f t="shared" si="6"/>
        <v>0.42899999999999999</v>
      </c>
      <c r="D258" s="802" t="str">
        <f t="shared" si="7"/>
        <v>3.未把握</v>
      </c>
      <c r="E258" s="595"/>
      <c r="F258" s="337" t="str">
        <f>事業者比較!E260</f>
        <v>東京都前年度実績値が見つかりません。ご確認ください。</v>
      </c>
      <c r="G258" s="337" t="str">
        <f>事業者比較!F260</f>
        <v>環境省実績値が見つかりません。ご確認ください。</v>
      </c>
      <c r="H258" s="337">
        <f>事業者比較!G260</f>
        <v>0.42899999999999999</v>
      </c>
      <c r="I258" s="804">
        <f>事業者比較!J260</f>
        <v>4</v>
      </c>
    </row>
    <row r="259" spans="1:9">
      <c r="A259" s="781" t="s">
        <v>657</v>
      </c>
      <c r="B259" s="782" t="s">
        <v>2767</v>
      </c>
      <c r="C259" s="801">
        <f t="shared" si="6"/>
        <v>0.441</v>
      </c>
      <c r="D259" s="802" t="str">
        <f t="shared" si="7"/>
        <v>1.東京都前年度実績値</v>
      </c>
      <c r="E259" s="595"/>
      <c r="F259" s="337">
        <f>事業者比較!E261</f>
        <v>0.441</v>
      </c>
      <c r="G259" s="337" t="str">
        <f>事業者比較!F261</f>
        <v>東京都前年度実績値があります。「2.東京都前年度実績値」を選択してください。</v>
      </c>
      <c r="H259" s="337">
        <f>事業者比較!G261</f>
        <v>0.42899999999999999</v>
      </c>
      <c r="I259" s="804">
        <f>事業者比較!J261</f>
        <v>2</v>
      </c>
    </row>
    <row r="260" spans="1:9">
      <c r="A260" s="781" t="s">
        <v>795</v>
      </c>
      <c r="B260" s="782" t="s">
        <v>2768</v>
      </c>
      <c r="C260" s="801">
        <f t="shared" si="6"/>
        <v>0.33800000000000002</v>
      </c>
      <c r="D260" s="802" t="str">
        <f t="shared" si="7"/>
        <v>2.環境省前年度実績値</v>
      </c>
      <c r="E260" s="595"/>
      <c r="F260" s="337" t="str">
        <f>事業者比較!E262</f>
        <v>東京都前年度実績値が見つかりません。ご確認ください。</v>
      </c>
      <c r="G260" s="337">
        <f>事業者比較!F262</f>
        <v>0.33800000000000002</v>
      </c>
      <c r="H260" s="337">
        <f>事業者比較!G262</f>
        <v>0.42899999999999999</v>
      </c>
      <c r="I260" s="804">
        <f>事業者比較!J262</f>
        <v>3</v>
      </c>
    </row>
    <row r="261" spans="1:9">
      <c r="A261" s="781" t="s">
        <v>1078</v>
      </c>
      <c r="B261" s="782" t="s">
        <v>20</v>
      </c>
      <c r="C261" s="801" t="str">
        <f t="shared" si="6"/>
        <v>-</v>
      </c>
      <c r="D261" s="802" t="str">
        <f t="shared" si="7"/>
        <v/>
      </c>
      <c r="E261" s="595"/>
      <c r="F261" s="337" t="str">
        <f>事業者比較!E263</f>
        <v>東京都前年度実績値が見つかりません。ご確認ください。</v>
      </c>
      <c r="G261" s="337" t="str">
        <f>事業者比較!F263</f>
        <v>環境省実績値が見つかりません。ご確認ください。</v>
      </c>
      <c r="H261" s="337">
        <f>事業者比較!G263</f>
        <v>0.42899999999999999</v>
      </c>
      <c r="I261" s="804">
        <f>事業者比較!J263</f>
        <v>0</v>
      </c>
    </row>
    <row r="262" spans="1:9">
      <c r="A262" s="781" t="s">
        <v>796</v>
      </c>
      <c r="B262" s="782" t="s">
        <v>2769</v>
      </c>
      <c r="C262" s="801">
        <f t="shared" si="6"/>
        <v>0.32400000000000001</v>
      </c>
      <c r="D262" s="802" t="str">
        <f t="shared" si="7"/>
        <v>2.環境省前年度実績値</v>
      </c>
      <c r="E262" s="595"/>
      <c r="F262" s="337" t="str">
        <f>事業者比較!E264</f>
        <v>東京都前年度実績値が見つかりません。ご確認ください。</v>
      </c>
      <c r="G262" s="337">
        <f>事業者比較!F264</f>
        <v>0.32400000000000001</v>
      </c>
      <c r="H262" s="337">
        <f>事業者比較!G264</f>
        <v>0.42899999999999999</v>
      </c>
      <c r="I262" s="804">
        <f>事業者比較!J264</f>
        <v>3</v>
      </c>
    </row>
    <row r="263" spans="1:9">
      <c r="A263" s="781" t="s">
        <v>797</v>
      </c>
      <c r="B263" s="782" t="s">
        <v>2770</v>
      </c>
      <c r="C263" s="801">
        <f t="shared" si="6"/>
        <v>0.437</v>
      </c>
      <c r="D263" s="802" t="str">
        <f t="shared" si="7"/>
        <v>2.環境省前年度実績値</v>
      </c>
      <c r="E263" s="595"/>
      <c r="F263" s="337" t="str">
        <f>事業者比較!E265</f>
        <v>東京都前年度実績値が見つかりません。ご確認ください。</v>
      </c>
      <c r="G263" s="337">
        <f>事業者比較!F265</f>
        <v>0.437</v>
      </c>
      <c r="H263" s="337">
        <f>事業者比較!G265</f>
        <v>0.42899999999999999</v>
      </c>
      <c r="I263" s="804">
        <f>事業者比較!J265</f>
        <v>3</v>
      </c>
    </row>
    <row r="264" spans="1:9">
      <c r="A264" s="781" t="s">
        <v>798</v>
      </c>
      <c r="B264" s="782" t="s">
        <v>2771</v>
      </c>
      <c r="C264" s="801">
        <f t="shared" ref="C264:C327" si="8">IF($I264=0,"-",IF(OR($I264=1,$I264=2),$F264,IF($I264=3,$G264,$H264)))</f>
        <v>0.40400000000000003</v>
      </c>
      <c r="D264" s="802" t="str">
        <f t="shared" ref="D264:D327" si="9">IF($I264=0,"",IF(OR($I264=1,$I264=2),"1.東京都前年度実績値",IF($I264=3,"2.環境省前年度実績値","3.未把握")))</f>
        <v>2.環境省前年度実績値</v>
      </c>
      <c r="E264" s="595"/>
      <c r="F264" s="337" t="str">
        <f>事業者比較!E266</f>
        <v>東京都前年度実績値が見つかりません。ご確認ください。</v>
      </c>
      <c r="G264" s="337">
        <f>事業者比較!F266</f>
        <v>0.40400000000000003</v>
      </c>
      <c r="H264" s="337">
        <f>事業者比較!G266</f>
        <v>0.42899999999999999</v>
      </c>
      <c r="I264" s="804">
        <f>事業者比較!J266</f>
        <v>3</v>
      </c>
    </row>
    <row r="265" spans="1:9">
      <c r="A265" s="781" t="s">
        <v>799</v>
      </c>
      <c r="B265" s="782" t="s">
        <v>2772</v>
      </c>
      <c r="C265" s="801">
        <f t="shared" si="8"/>
        <v>0.47899999999999998</v>
      </c>
      <c r="D265" s="802" t="str">
        <f t="shared" si="9"/>
        <v>2.環境省前年度実績値</v>
      </c>
      <c r="E265" s="595"/>
      <c r="F265" s="337" t="str">
        <f>事業者比較!E267</f>
        <v>東京都前年度実績値が見つかりません。ご確認ください。</v>
      </c>
      <c r="G265" s="337">
        <f>事業者比較!F267</f>
        <v>0.47899999999999998</v>
      </c>
      <c r="H265" s="337">
        <f>事業者比較!G267</f>
        <v>0.42899999999999999</v>
      </c>
      <c r="I265" s="804">
        <f>事業者比較!J267</f>
        <v>3</v>
      </c>
    </row>
    <row r="266" spans="1:9">
      <c r="A266" s="781" t="s">
        <v>1079</v>
      </c>
      <c r="B266" s="782" t="s">
        <v>2773</v>
      </c>
      <c r="C266" s="801">
        <f t="shared" si="8"/>
        <v>0.42899999999999999</v>
      </c>
      <c r="D266" s="802" t="str">
        <f t="shared" si="9"/>
        <v>3.未把握</v>
      </c>
      <c r="E266" s="595"/>
      <c r="F266" s="337" t="str">
        <f>事業者比較!E268</f>
        <v>東京都前年度実績値が見つかりません。ご確認ください。</v>
      </c>
      <c r="G266" s="337" t="str">
        <f>事業者比較!F268</f>
        <v>環境省実績値が見つかりません。ご確認ください。</v>
      </c>
      <c r="H266" s="337">
        <f>事業者比較!G268</f>
        <v>0.42899999999999999</v>
      </c>
      <c r="I266" s="804">
        <f>事業者比較!J268</f>
        <v>4</v>
      </c>
    </row>
    <row r="267" spans="1:9">
      <c r="A267" s="781" t="s">
        <v>800</v>
      </c>
      <c r="B267" s="782" t="s">
        <v>2774</v>
      </c>
      <c r="C267" s="801">
        <f t="shared" si="8"/>
        <v>0.56200000000000006</v>
      </c>
      <c r="D267" s="802" t="str">
        <f t="shared" si="9"/>
        <v>2.環境省前年度実績値</v>
      </c>
      <c r="E267" s="595"/>
      <c r="F267" s="337" t="str">
        <f>事業者比較!E269</f>
        <v>東京都前年度実績値が見つかりません。ご確認ください。</v>
      </c>
      <c r="G267" s="337">
        <f>事業者比較!F269</f>
        <v>0.56200000000000006</v>
      </c>
      <c r="H267" s="337">
        <f>事業者比較!G269</f>
        <v>0.42899999999999999</v>
      </c>
      <c r="I267" s="804">
        <f>事業者比較!J269</f>
        <v>3</v>
      </c>
    </row>
    <row r="268" spans="1:9">
      <c r="A268" s="781" t="s">
        <v>1080</v>
      </c>
      <c r="B268" s="782" t="s">
        <v>2775</v>
      </c>
      <c r="C268" s="801">
        <f t="shared" si="8"/>
        <v>0.42899999999999999</v>
      </c>
      <c r="D268" s="802" t="str">
        <f t="shared" si="9"/>
        <v>3.未把握</v>
      </c>
      <c r="E268" s="595"/>
      <c r="F268" s="337" t="str">
        <f>事業者比較!E270</f>
        <v>東京都前年度実績値が見つかりません。ご確認ください。</v>
      </c>
      <c r="G268" s="337" t="str">
        <f>事業者比較!F270</f>
        <v>環境省実績値が見つかりません。ご確認ください。</v>
      </c>
      <c r="H268" s="337">
        <f>事業者比較!G270</f>
        <v>0.42899999999999999</v>
      </c>
      <c r="I268" s="804">
        <f>事業者比較!J270</f>
        <v>4</v>
      </c>
    </row>
    <row r="269" spans="1:9">
      <c r="A269" s="781" t="s">
        <v>1081</v>
      </c>
      <c r="B269" s="782" t="s">
        <v>2776</v>
      </c>
      <c r="C269" s="801">
        <f t="shared" si="8"/>
        <v>0</v>
      </c>
      <c r="D269" s="802" t="str">
        <f t="shared" si="9"/>
        <v>2.環境省前年度実績値</v>
      </c>
      <c r="E269" s="595"/>
      <c r="F269" s="337" t="str">
        <f>事業者比較!E271</f>
        <v>東京都前年度実績値が見つかりません。ご確認ください。</v>
      </c>
      <c r="G269" s="337">
        <f>事業者比較!F271</f>
        <v>0</v>
      </c>
      <c r="H269" s="337">
        <f>事業者比較!G271</f>
        <v>0.42899999999999999</v>
      </c>
      <c r="I269" s="804">
        <f>事業者比較!J271</f>
        <v>3</v>
      </c>
    </row>
    <row r="270" spans="1:9">
      <c r="A270" s="781" t="s">
        <v>1082</v>
      </c>
      <c r="B270" s="782" t="s">
        <v>2777</v>
      </c>
      <c r="C270" s="801">
        <f t="shared" si="8"/>
        <v>0.47899999999999998</v>
      </c>
      <c r="D270" s="802" t="str">
        <f t="shared" si="9"/>
        <v>2.環境省前年度実績値</v>
      </c>
      <c r="E270" s="595"/>
      <c r="F270" s="337" t="str">
        <f>事業者比較!E272</f>
        <v>東京都前年度実績値が見つかりません。ご確認ください。</v>
      </c>
      <c r="G270" s="337">
        <f>事業者比較!F272</f>
        <v>0.47899999999999998</v>
      </c>
      <c r="H270" s="337">
        <f>事業者比較!G272</f>
        <v>0.42899999999999999</v>
      </c>
      <c r="I270" s="804">
        <f>事業者比較!J272</f>
        <v>3</v>
      </c>
    </row>
    <row r="271" spans="1:9">
      <c r="A271" s="781" t="s">
        <v>465</v>
      </c>
      <c r="B271" s="782" t="s">
        <v>2778</v>
      </c>
      <c r="C271" s="801">
        <f t="shared" si="8"/>
        <v>0.45400000000000001</v>
      </c>
      <c r="D271" s="802" t="str">
        <f t="shared" si="9"/>
        <v>1.東京都前年度実績値</v>
      </c>
      <c r="E271" s="595"/>
      <c r="F271" s="337">
        <f>事業者比較!E273</f>
        <v>0.45400000000000001</v>
      </c>
      <c r="G271" s="337" t="str">
        <f>事業者比較!F273</f>
        <v>東京都前年度実績値があります。「2.東京都前年度実績値」を選択してください。</v>
      </c>
      <c r="H271" s="337">
        <f>事業者比較!G273</f>
        <v>0.42899999999999999</v>
      </c>
      <c r="I271" s="804">
        <f>事業者比較!J273</f>
        <v>2</v>
      </c>
    </row>
    <row r="272" spans="1:9">
      <c r="A272" s="781" t="s">
        <v>801</v>
      </c>
      <c r="B272" s="782" t="s">
        <v>2779</v>
      </c>
      <c r="C272" s="801">
        <f t="shared" si="8"/>
        <v>0.42899999999999999</v>
      </c>
      <c r="D272" s="802" t="str">
        <f t="shared" si="9"/>
        <v>3.未把握</v>
      </c>
      <c r="E272" s="595"/>
      <c r="F272" s="337" t="str">
        <f>事業者比較!E274</f>
        <v>東京都前年度実績値が見つかりません。ご確認ください。</v>
      </c>
      <c r="G272" s="337" t="str">
        <f>事業者比較!F274</f>
        <v>環境省実績値が見つかりません。ご確認ください。</v>
      </c>
      <c r="H272" s="337">
        <f>事業者比較!G274</f>
        <v>0.42899999999999999</v>
      </c>
      <c r="I272" s="804">
        <f>事業者比較!J274</f>
        <v>4</v>
      </c>
    </row>
    <row r="273" spans="1:9">
      <c r="A273" s="781" t="s">
        <v>802</v>
      </c>
      <c r="B273" s="782" t="s">
        <v>2780</v>
      </c>
      <c r="C273" s="801">
        <f t="shared" si="8"/>
        <v>0.41299999999999998</v>
      </c>
      <c r="D273" s="802" t="str">
        <f t="shared" si="9"/>
        <v>1.東京都前年度実績値</v>
      </c>
      <c r="E273" s="595"/>
      <c r="F273" s="337">
        <f>事業者比較!E275</f>
        <v>0.41299999999999998</v>
      </c>
      <c r="G273" s="337" t="str">
        <f>事業者比較!F275</f>
        <v>東京都前年度実績値があります。「2.東京都前年度実績値」を選択してください。</v>
      </c>
      <c r="H273" s="337">
        <f>事業者比較!G275</f>
        <v>0.42899999999999999</v>
      </c>
      <c r="I273" s="804">
        <f>事業者比較!J275</f>
        <v>2</v>
      </c>
    </row>
    <row r="274" spans="1:9">
      <c r="A274" s="781" t="s">
        <v>498</v>
      </c>
      <c r="B274" s="782" t="s">
        <v>2781</v>
      </c>
      <c r="C274" s="801">
        <f t="shared" si="8"/>
        <v>0.51</v>
      </c>
      <c r="D274" s="802" t="str">
        <f t="shared" si="9"/>
        <v>1.東京都前年度実績値</v>
      </c>
      <c r="E274" s="595"/>
      <c r="F274" s="337">
        <f>事業者比較!E276</f>
        <v>0.51</v>
      </c>
      <c r="G274" s="337" t="str">
        <f>事業者比較!F276</f>
        <v>東京都前年度実績値があります。「2.東京都前年度実績値」を選択してください。</v>
      </c>
      <c r="H274" s="337">
        <f>事業者比較!G276</f>
        <v>0.42899999999999999</v>
      </c>
      <c r="I274" s="804">
        <f>事業者比較!J276</f>
        <v>2</v>
      </c>
    </row>
    <row r="275" spans="1:9">
      <c r="A275" s="781" t="s">
        <v>503</v>
      </c>
      <c r="B275" s="782" t="s">
        <v>2782</v>
      </c>
      <c r="C275" s="801">
        <f t="shared" si="8"/>
        <v>0.45700000000000002</v>
      </c>
      <c r="D275" s="802" t="str">
        <f t="shared" si="9"/>
        <v>1.東京都前年度実績値</v>
      </c>
      <c r="E275" s="595"/>
      <c r="F275" s="337">
        <f>事業者比較!E277</f>
        <v>0.45700000000000002</v>
      </c>
      <c r="G275" s="337" t="str">
        <f>事業者比較!F277</f>
        <v>東京都前年度実績値があります。「2.東京都前年度実績値」を選択してください。</v>
      </c>
      <c r="H275" s="337">
        <f>事業者比較!G277</f>
        <v>0.42899999999999999</v>
      </c>
      <c r="I275" s="804">
        <f>事業者比較!J277</f>
        <v>2</v>
      </c>
    </row>
    <row r="276" spans="1:9">
      <c r="A276" s="781" t="s">
        <v>513</v>
      </c>
      <c r="B276" s="782" t="s">
        <v>2783</v>
      </c>
      <c r="C276" s="801">
        <f t="shared" si="8"/>
        <v>0.433</v>
      </c>
      <c r="D276" s="802" t="str">
        <f t="shared" si="9"/>
        <v>1.東京都前年度実績値</v>
      </c>
      <c r="E276" s="595"/>
      <c r="F276" s="337">
        <f>事業者比較!E278</f>
        <v>0.433</v>
      </c>
      <c r="G276" s="337" t="str">
        <f>事業者比較!F278</f>
        <v>東京都前年度実績値があります。「2.東京都前年度実績値」を選択してください。</v>
      </c>
      <c r="H276" s="337">
        <f>事業者比較!G278</f>
        <v>0.42899999999999999</v>
      </c>
      <c r="I276" s="804">
        <f>事業者比較!J278</f>
        <v>2</v>
      </c>
    </row>
    <row r="277" spans="1:9">
      <c r="A277" s="781" t="s">
        <v>461</v>
      </c>
      <c r="B277" s="782" t="s">
        <v>2784</v>
      </c>
      <c r="C277" s="801">
        <f t="shared" si="8"/>
        <v>0.45100000000000001</v>
      </c>
      <c r="D277" s="802" t="str">
        <f t="shared" si="9"/>
        <v>1.東京都前年度実績値</v>
      </c>
      <c r="E277" s="595"/>
      <c r="F277" s="337">
        <f>事業者比較!E279</f>
        <v>0.45100000000000001</v>
      </c>
      <c r="G277" s="337" t="str">
        <f>事業者比較!F279</f>
        <v>東京都前年度実績値があります。「2.東京都前年度実績値」を選択してください。</v>
      </c>
      <c r="H277" s="337">
        <f>事業者比較!G279</f>
        <v>0.42899999999999999</v>
      </c>
      <c r="I277" s="804">
        <f>事業者比較!J279</f>
        <v>2</v>
      </c>
    </row>
    <row r="278" spans="1:9">
      <c r="A278" s="781" t="s">
        <v>599</v>
      </c>
      <c r="B278" s="782" t="s">
        <v>2785</v>
      </c>
      <c r="C278" s="801">
        <f t="shared" si="8"/>
        <v>0.32500000000000001</v>
      </c>
      <c r="D278" s="802" t="str">
        <f t="shared" si="9"/>
        <v>1.東京都前年度実績値</v>
      </c>
      <c r="E278" s="595"/>
      <c r="F278" s="337">
        <f>事業者比較!E280</f>
        <v>0.32500000000000001</v>
      </c>
      <c r="G278" s="337" t="str">
        <f>事業者比較!F280</f>
        <v>東京都前年度実績値があります。「2.東京都前年度実績値」を選択してください。</v>
      </c>
      <c r="H278" s="337">
        <f>事業者比較!G280</f>
        <v>0.42899999999999999</v>
      </c>
      <c r="I278" s="804">
        <f>事業者比較!J280</f>
        <v>2</v>
      </c>
    </row>
    <row r="279" spans="1:9">
      <c r="A279" s="781" t="s">
        <v>515</v>
      </c>
      <c r="B279" s="782" t="s">
        <v>2786</v>
      </c>
      <c r="C279" s="801">
        <f t="shared" si="8"/>
        <v>0.54700000000000004</v>
      </c>
      <c r="D279" s="802" t="str">
        <f t="shared" si="9"/>
        <v>1.東京都前年度実績値</v>
      </c>
      <c r="E279" s="595"/>
      <c r="F279" s="337">
        <f>事業者比較!E281</f>
        <v>0.54700000000000004</v>
      </c>
      <c r="G279" s="337" t="str">
        <f>事業者比較!F281</f>
        <v>東京都前年度実績値があります。「2.東京都前年度実績値」を選択してください。</v>
      </c>
      <c r="H279" s="337">
        <f>事業者比較!G281</f>
        <v>0.42899999999999999</v>
      </c>
      <c r="I279" s="804">
        <f>事業者比較!J281</f>
        <v>2</v>
      </c>
    </row>
    <row r="280" spans="1:9">
      <c r="A280" s="781" t="s">
        <v>558</v>
      </c>
      <c r="B280" s="782" t="s">
        <v>2787</v>
      </c>
      <c r="C280" s="801">
        <f t="shared" si="8"/>
        <v>0.37</v>
      </c>
      <c r="D280" s="802" t="str">
        <f t="shared" si="9"/>
        <v>1.東京都前年度実績値</v>
      </c>
      <c r="E280" s="595"/>
      <c r="F280" s="337">
        <f>事業者比較!E282</f>
        <v>0.37</v>
      </c>
      <c r="G280" s="337" t="str">
        <f>事業者比較!F282</f>
        <v>東京都前年度実績値があります。「2.東京都前年度実績値」を選択してください。</v>
      </c>
      <c r="H280" s="337">
        <f>事業者比較!G282</f>
        <v>0.42899999999999999</v>
      </c>
      <c r="I280" s="804">
        <f>事業者比較!J282</f>
        <v>2</v>
      </c>
    </row>
    <row r="281" spans="1:9">
      <c r="A281" s="781" t="s">
        <v>803</v>
      </c>
      <c r="B281" s="782" t="s">
        <v>2788</v>
      </c>
      <c r="C281" s="801">
        <f t="shared" si="8"/>
        <v>0.29699999999999999</v>
      </c>
      <c r="D281" s="802" t="str">
        <f t="shared" si="9"/>
        <v>1.東京都前年度実績値</v>
      </c>
      <c r="E281" s="595"/>
      <c r="F281" s="337">
        <f>事業者比較!E283</f>
        <v>0.29699999999999999</v>
      </c>
      <c r="G281" s="337" t="str">
        <f>事業者比較!F283</f>
        <v>東京都前年度実績値があります。「2.東京都前年度実績値」を選択してください。</v>
      </c>
      <c r="H281" s="337">
        <f>事業者比較!G283</f>
        <v>0.42899999999999999</v>
      </c>
      <c r="I281" s="804">
        <f>事業者比較!J283</f>
        <v>2</v>
      </c>
    </row>
    <row r="282" spans="1:9">
      <c r="A282" s="781" t="s">
        <v>804</v>
      </c>
      <c r="B282" s="782" t="s">
        <v>2789</v>
      </c>
      <c r="C282" s="801">
        <f t="shared" si="8"/>
        <v>0.71</v>
      </c>
      <c r="D282" s="802" t="str">
        <f t="shared" si="9"/>
        <v>2.環境省前年度実績値</v>
      </c>
      <c r="E282" s="595"/>
      <c r="F282" s="337" t="str">
        <f>事業者比較!E284</f>
        <v>東京都前年度実績値が見つかりません。ご確認ください。</v>
      </c>
      <c r="G282" s="337">
        <f>事業者比較!F284</f>
        <v>0.71</v>
      </c>
      <c r="H282" s="337">
        <f>事業者比較!G284</f>
        <v>0.42899999999999999</v>
      </c>
      <c r="I282" s="804">
        <f>事業者比較!J284</f>
        <v>3</v>
      </c>
    </row>
    <row r="283" spans="1:9">
      <c r="A283" s="781" t="s">
        <v>805</v>
      </c>
      <c r="B283" s="782" t="s">
        <v>2790</v>
      </c>
      <c r="C283" s="801">
        <f t="shared" si="8"/>
        <v>0.46800000000000003</v>
      </c>
      <c r="D283" s="802" t="str">
        <f t="shared" si="9"/>
        <v>2.環境省前年度実績値</v>
      </c>
      <c r="E283" s="595"/>
      <c r="F283" s="337" t="str">
        <f>事業者比較!E285</f>
        <v>東京都前年度実績値が見つかりません。ご確認ください。</v>
      </c>
      <c r="G283" s="337">
        <f>事業者比較!F285</f>
        <v>0.46800000000000003</v>
      </c>
      <c r="H283" s="337">
        <f>事業者比較!G285</f>
        <v>0.42899999999999999</v>
      </c>
      <c r="I283" s="804">
        <f>事業者比較!J285</f>
        <v>3</v>
      </c>
    </row>
    <row r="284" spans="1:9">
      <c r="A284" s="781" t="s">
        <v>522</v>
      </c>
      <c r="B284" s="782" t="s">
        <v>2791</v>
      </c>
      <c r="C284" s="801">
        <f t="shared" si="8"/>
        <v>0.41799999999999998</v>
      </c>
      <c r="D284" s="802" t="str">
        <f t="shared" si="9"/>
        <v>1.東京都前年度実績値</v>
      </c>
      <c r="E284" s="595"/>
      <c r="F284" s="337">
        <f>事業者比較!E286</f>
        <v>0.41799999999999998</v>
      </c>
      <c r="G284" s="337" t="str">
        <f>事業者比較!F286</f>
        <v>東京都前年度実績値があります。「2.東京都前年度実績値」を選択してください。</v>
      </c>
      <c r="H284" s="337">
        <f>事業者比較!G286</f>
        <v>0.42899999999999999</v>
      </c>
      <c r="I284" s="804">
        <f>事業者比較!J286</f>
        <v>2</v>
      </c>
    </row>
    <row r="285" spans="1:9">
      <c r="A285" s="781" t="s">
        <v>459</v>
      </c>
      <c r="B285" s="782" t="s">
        <v>2792</v>
      </c>
      <c r="C285" s="801">
        <f t="shared" si="8"/>
        <v>0.58299999999999996</v>
      </c>
      <c r="D285" s="802" t="str">
        <f t="shared" si="9"/>
        <v>1.東京都前年度実績値</v>
      </c>
      <c r="E285" s="595"/>
      <c r="F285" s="337">
        <f>事業者比較!E287</f>
        <v>0.58299999999999996</v>
      </c>
      <c r="G285" s="337" t="str">
        <f>事業者比較!F287</f>
        <v>東京都前年度実績値があります。「2.東京都前年度実績値」を選択してください。</v>
      </c>
      <c r="H285" s="337">
        <f>事業者比較!G287</f>
        <v>0.42899999999999999</v>
      </c>
      <c r="I285" s="804">
        <f>事業者比較!J287</f>
        <v>2</v>
      </c>
    </row>
    <row r="286" spans="1:9">
      <c r="A286" s="781" t="s">
        <v>1095</v>
      </c>
      <c r="B286" s="782" t="s">
        <v>2793</v>
      </c>
      <c r="C286" s="801">
        <f t="shared" si="8"/>
        <v>0.33300000000000002</v>
      </c>
      <c r="D286" s="802" t="str">
        <f t="shared" si="9"/>
        <v>2.環境省前年度実績値</v>
      </c>
      <c r="E286" s="595"/>
      <c r="F286" s="337" t="str">
        <f>事業者比較!E288</f>
        <v>東京都前年度実績値が見つかりません。ご確認ください。</v>
      </c>
      <c r="G286" s="337">
        <f>事業者比較!F288</f>
        <v>0.33300000000000002</v>
      </c>
      <c r="H286" s="337">
        <f>事業者比較!G288</f>
        <v>0.42899999999999999</v>
      </c>
      <c r="I286" s="804">
        <f>事業者比較!J288</f>
        <v>3</v>
      </c>
    </row>
    <row r="287" spans="1:9">
      <c r="A287" s="781" t="s">
        <v>675</v>
      </c>
      <c r="B287" s="782" t="s">
        <v>2794</v>
      </c>
      <c r="C287" s="801">
        <f t="shared" si="8"/>
        <v>0.44400000000000001</v>
      </c>
      <c r="D287" s="802" t="str">
        <f t="shared" si="9"/>
        <v>1.東京都前年度実績値</v>
      </c>
      <c r="E287" s="595"/>
      <c r="F287" s="337">
        <f>事業者比較!E289</f>
        <v>0.44400000000000001</v>
      </c>
      <c r="G287" s="337" t="str">
        <f>事業者比較!F289</f>
        <v>東京都前年度実績値があります。「2.東京都前年度実績値」を選択してください。</v>
      </c>
      <c r="H287" s="337">
        <f>事業者比較!G289</f>
        <v>0.42899999999999999</v>
      </c>
      <c r="I287" s="804">
        <f>事業者比較!J289</f>
        <v>2</v>
      </c>
    </row>
    <row r="288" spans="1:9">
      <c r="A288" s="781" t="s">
        <v>806</v>
      </c>
      <c r="B288" s="782" t="s">
        <v>20</v>
      </c>
      <c r="C288" s="801" t="str">
        <f t="shared" si="8"/>
        <v>-</v>
      </c>
      <c r="D288" s="802" t="str">
        <f t="shared" si="9"/>
        <v/>
      </c>
      <c r="E288" s="595"/>
      <c r="F288" s="337" t="str">
        <f>事業者比較!E290</f>
        <v>東京都前年度実績値が見つかりません。ご確認ください。</v>
      </c>
      <c r="G288" s="337" t="str">
        <f>事業者比較!F290</f>
        <v>環境省実績値が見つかりません。ご確認ください。</v>
      </c>
      <c r="H288" s="337">
        <f>事業者比較!G290</f>
        <v>0.42899999999999999</v>
      </c>
      <c r="I288" s="804">
        <f>事業者比較!J290</f>
        <v>0</v>
      </c>
    </row>
    <row r="289" spans="1:9">
      <c r="A289" s="781" t="s">
        <v>807</v>
      </c>
      <c r="B289" s="782" t="s">
        <v>2795</v>
      </c>
      <c r="C289" s="801">
        <f t="shared" si="8"/>
        <v>0.45400000000000001</v>
      </c>
      <c r="D289" s="802" t="str">
        <f t="shared" si="9"/>
        <v>2.環境省前年度実績値</v>
      </c>
      <c r="E289" s="595"/>
      <c r="F289" s="337" t="str">
        <f>事業者比較!E291</f>
        <v>東京都前年度実績値が見つかりません。ご確認ください。</v>
      </c>
      <c r="G289" s="337">
        <f>事業者比較!F291</f>
        <v>0.45400000000000001</v>
      </c>
      <c r="H289" s="337">
        <f>事業者比較!G291</f>
        <v>0.42899999999999999</v>
      </c>
      <c r="I289" s="804">
        <f>事業者比較!J291</f>
        <v>3</v>
      </c>
    </row>
    <row r="290" spans="1:9">
      <c r="A290" s="781" t="s">
        <v>808</v>
      </c>
      <c r="B290" s="782" t="s">
        <v>2796</v>
      </c>
      <c r="C290" s="801">
        <f t="shared" si="8"/>
        <v>0.33900000000000002</v>
      </c>
      <c r="D290" s="802" t="str">
        <f t="shared" si="9"/>
        <v>2.環境省前年度実績値</v>
      </c>
      <c r="E290" s="595"/>
      <c r="F290" s="337" t="str">
        <f>事業者比較!E292</f>
        <v>東京都前年度実績値が見つかりません。ご確認ください。</v>
      </c>
      <c r="G290" s="337">
        <f>事業者比較!F292</f>
        <v>0.33900000000000002</v>
      </c>
      <c r="H290" s="337">
        <f>事業者比較!G292</f>
        <v>0.42899999999999999</v>
      </c>
      <c r="I290" s="804">
        <f>事業者比較!J292</f>
        <v>3</v>
      </c>
    </row>
    <row r="291" spans="1:9">
      <c r="A291" s="781" t="s">
        <v>1097</v>
      </c>
      <c r="B291" s="782" t="s">
        <v>2797</v>
      </c>
      <c r="C291" s="801">
        <f t="shared" si="8"/>
        <v>0.47899999999999998</v>
      </c>
      <c r="D291" s="802" t="str">
        <f t="shared" si="9"/>
        <v>2.環境省前年度実績値</v>
      </c>
      <c r="E291" s="595"/>
      <c r="F291" s="337" t="str">
        <f>事業者比較!E293</f>
        <v>東京都前年度実績値が見つかりません。ご確認ください。</v>
      </c>
      <c r="G291" s="337">
        <f>事業者比較!F293</f>
        <v>0.47899999999999998</v>
      </c>
      <c r="H291" s="337">
        <f>事業者比較!G293</f>
        <v>0.42899999999999999</v>
      </c>
      <c r="I291" s="804">
        <f>事業者比較!J293</f>
        <v>3</v>
      </c>
    </row>
    <row r="292" spans="1:9">
      <c r="A292" s="781" t="s">
        <v>610</v>
      </c>
      <c r="B292" s="782" t="s">
        <v>2798</v>
      </c>
      <c r="C292" s="801">
        <f t="shared" si="8"/>
        <v>0.435</v>
      </c>
      <c r="D292" s="802" t="str">
        <f t="shared" si="9"/>
        <v>1.東京都前年度実績値</v>
      </c>
      <c r="E292" s="595"/>
      <c r="F292" s="337">
        <f>事業者比較!E294</f>
        <v>0.435</v>
      </c>
      <c r="G292" s="337" t="str">
        <f>事業者比較!F294</f>
        <v>東京都前年度実績値があります。「2.東京都前年度実績値」を選択してください。</v>
      </c>
      <c r="H292" s="337">
        <f>事業者比較!G294</f>
        <v>0.42899999999999999</v>
      </c>
      <c r="I292" s="804">
        <f>事業者比較!J294</f>
        <v>2</v>
      </c>
    </row>
    <row r="293" spans="1:9">
      <c r="A293" s="781" t="s">
        <v>1100</v>
      </c>
      <c r="B293" s="782" t="s">
        <v>2799</v>
      </c>
      <c r="C293" s="801">
        <f t="shared" si="8"/>
        <v>0.47899999999999998</v>
      </c>
      <c r="D293" s="802" t="str">
        <f t="shared" si="9"/>
        <v>2.環境省前年度実績値</v>
      </c>
      <c r="E293" s="595"/>
      <c r="F293" s="337" t="str">
        <f>事業者比較!E295</f>
        <v>東京都前年度実績値が見つかりません。ご確認ください。</v>
      </c>
      <c r="G293" s="337">
        <f>事業者比較!F295</f>
        <v>0.47899999999999998</v>
      </c>
      <c r="H293" s="337">
        <f>事業者比較!G295</f>
        <v>0.42899999999999999</v>
      </c>
      <c r="I293" s="804">
        <f>事業者比較!J295</f>
        <v>3</v>
      </c>
    </row>
    <row r="294" spans="1:9">
      <c r="A294" s="781" t="s">
        <v>809</v>
      </c>
      <c r="B294" s="782" t="s">
        <v>2800</v>
      </c>
      <c r="C294" s="801">
        <f t="shared" si="8"/>
        <v>0.45600000000000002</v>
      </c>
      <c r="D294" s="802" t="str">
        <f t="shared" si="9"/>
        <v>2.環境省前年度実績値</v>
      </c>
      <c r="E294" s="595"/>
      <c r="F294" s="337" t="str">
        <f>事業者比較!E296</f>
        <v>東京都前年度実績値が見つかりません。ご確認ください。</v>
      </c>
      <c r="G294" s="337">
        <f>事業者比較!F296</f>
        <v>0.45600000000000002</v>
      </c>
      <c r="H294" s="337">
        <f>事業者比較!G296</f>
        <v>0.42899999999999999</v>
      </c>
      <c r="I294" s="804">
        <f>事業者比較!J296</f>
        <v>3</v>
      </c>
    </row>
    <row r="295" spans="1:9">
      <c r="A295" s="781" t="s">
        <v>810</v>
      </c>
      <c r="B295" s="782" t="s">
        <v>2801</v>
      </c>
      <c r="C295" s="801">
        <f t="shared" si="8"/>
        <v>0.42899999999999999</v>
      </c>
      <c r="D295" s="802" t="str">
        <f t="shared" si="9"/>
        <v>3.未把握</v>
      </c>
      <c r="E295" s="595"/>
      <c r="F295" s="337" t="str">
        <f>事業者比較!E297</f>
        <v>東京都前年度実績値が見つかりません。ご確認ください。</v>
      </c>
      <c r="G295" s="337" t="str">
        <f>事業者比較!F297</f>
        <v>環境省実績値が見つかりません。ご確認ください。</v>
      </c>
      <c r="H295" s="337">
        <f>事業者比較!G297</f>
        <v>0.42899999999999999</v>
      </c>
      <c r="I295" s="804">
        <f>事業者比較!J297</f>
        <v>4</v>
      </c>
    </row>
    <row r="296" spans="1:9">
      <c r="A296" s="781" t="s">
        <v>466</v>
      </c>
      <c r="B296" s="782" t="s">
        <v>2802</v>
      </c>
      <c r="C296" s="801" t="str">
        <f t="shared" si="8"/>
        <v>-</v>
      </c>
      <c r="D296" s="802" t="str">
        <f t="shared" si="9"/>
        <v/>
      </c>
      <c r="E296" s="595"/>
      <c r="F296" s="337" t="str">
        <f>事業者比較!E298</f>
        <v>東京都前年度実績値が見つかりません。ご確認ください。</v>
      </c>
      <c r="G296" s="337" t="str">
        <f>事業者比較!F298</f>
        <v>環境省実績値が見つかりません。ご確認ください。</v>
      </c>
      <c r="H296" s="337">
        <f>事業者比較!G298</f>
        <v>0.42899999999999999</v>
      </c>
      <c r="I296" s="804">
        <f>事業者比較!J298</f>
        <v>0</v>
      </c>
    </row>
    <row r="297" spans="1:9">
      <c r="A297" s="781" t="s">
        <v>1104</v>
      </c>
      <c r="B297" s="782" t="s">
        <v>2803</v>
      </c>
      <c r="C297" s="801">
        <f t="shared" si="8"/>
        <v>0.42899999999999999</v>
      </c>
      <c r="D297" s="802" t="str">
        <f t="shared" si="9"/>
        <v>3.未把握</v>
      </c>
      <c r="E297" s="595"/>
      <c r="F297" s="337" t="str">
        <f>事業者比較!E299</f>
        <v>東京都前年度実績値が見つかりません。ご確認ください。</v>
      </c>
      <c r="G297" s="337" t="str">
        <f>事業者比較!F299</f>
        <v>環境省実績値が見つかりません。ご確認ください。</v>
      </c>
      <c r="H297" s="337">
        <f>事業者比較!G299</f>
        <v>0.42899999999999999</v>
      </c>
      <c r="I297" s="804">
        <f>事業者比較!J299</f>
        <v>4</v>
      </c>
    </row>
    <row r="298" spans="1:9">
      <c r="A298" s="781" t="s">
        <v>811</v>
      </c>
      <c r="B298" s="782" t="s">
        <v>2804</v>
      </c>
      <c r="C298" s="801">
        <f t="shared" si="8"/>
        <v>0.52100000000000002</v>
      </c>
      <c r="D298" s="802" t="str">
        <f t="shared" si="9"/>
        <v>2.環境省前年度実績値</v>
      </c>
      <c r="E298" s="595"/>
      <c r="F298" s="337" t="str">
        <f>事業者比較!E300</f>
        <v>東京都前年度実績値が見つかりません。ご確認ください。</v>
      </c>
      <c r="G298" s="337">
        <f>事業者比較!F300</f>
        <v>0.52100000000000002</v>
      </c>
      <c r="H298" s="337">
        <f>事業者比較!G300</f>
        <v>0.42899999999999999</v>
      </c>
      <c r="I298" s="804">
        <f>事業者比較!J300</f>
        <v>3</v>
      </c>
    </row>
    <row r="299" spans="1:9">
      <c r="A299" s="781" t="s">
        <v>1105</v>
      </c>
      <c r="B299" s="782" t="s">
        <v>2805</v>
      </c>
      <c r="C299" s="801">
        <f t="shared" si="8"/>
        <v>0.47899999999999998</v>
      </c>
      <c r="D299" s="802" t="str">
        <f t="shared" si="9"/>
        <v>2.環境省前年度実績値</v>
      </c>
      <c r="E299" s="595"/>
      <c r="F299" s="337" t="str">
        <f>事業者比較!E301</f>
        <v>東京都前年度実績値が見つかりません。ご確認ください。</v>
      </c>
      <c r="G299" s="337">
        <f>事業者比較!F301</f>
        <v>0.47899999999999998</v>
      </c>
      <c r="H299" s="337">
        <f>事業者比較!G301</f>
        <v>0.42899999999999999</v>
      </c>
      <c r="I299" s="804">
        <f>事業者比較!J301</f>
        <v>3</v>
      </c>
    </row>
    <row r="300" spans="1:9">
      <c r="A300" s="781" t="s">
        <v>812</v>
      </c>
      <c r="B300" s="782" t="s">
        <v>2806</v>
      </c>
      <c r="C300" s="801">
        <f t="shared" si="8"/>
        <v>0.45200000000000001</v>
      </c>
      <c r="D300" s="802" t="str">
        <f t="shared" si="9"/>
        <v>2.環境省前年度実績値</v>
      </c>
      <c r="E300" s="595"/>
      <c r="F300" s="337" t="str">
        <f>事業者比較!E302</f>
        <v>東京都前年度実績値が見つかりません。ご確認ください。</v>
      </c>
      <c r="G300" s="337">
        <f>事業者比較!F302</f>
        <v>0.45200000000000001</v>
      </c>
      <c r="H300" s="337">
        <f>事業者比較!G302</f>
        <v>0.42899999999999999</v>
      </c>
      <c r="I300" s="804">
        <f>事業者比較!J302</f>
        <v>3</v>
      </c>
    </row>
    <row r="301" spans="1:9">
      <c r="A301" s="781" t="s">
        <v>813</v>
      </c>
      <c r="B301" s="782" t="s">
        <v>2807</v>
      </c>
      <c r="C301" s="801">
        <f t="shared" si="8"/>
        <v>0</v>
      </c>
      <c r="D301" s="802" t="str">
        <f t="shared" si="9"/>
        <v>2.環境省前年度実績値</v>
      </c>
      <c r="E301" s="595"/>
      <c r="F301" s="337" t="str">
        <f>事業者比較!E303</f>
        <v>東京都前年度実績値が見つかりません。ご確認ください。</v>
      </c>
      <c r="G301" s="337">
        <f>事業者比較!F303</f>
        <v>0</v>
      </c>
      <c r="H301" s="337">
        <f>事業者比較!G303</f>
        <v>0.42899999999999999</v>
      </c>
      <c r="I301" s="804">
        <f>事業者比較!J303</f>
        <v>3</v>
      </c>
    </row>
    <row r="302" spans="1:9">
      <c r="A302" s="781" t="s">
        <v>501</v>
      </c>
      <c r="B302" s="782" t="s">
        <v>2808</v>
      </c>
      <c r="C302" s="801">
        <f t="shared" si="8"/>
        <v>3.2000000000000001E-2</v>
      </c>
      <c r="D302" s="802" t="str">
        <f t="shared" si="9"/>
        <v>1.東京都前年度実績値</v>
      </c>
      <c r="E302" s="595"/>
      <c r="F302" s="337">
        <f>事業者比較!E304</f>
        <v>3.2000000000000001E-2</v>
      </c>
      <c r="G302" s="337" t="str">
        <f>事業者比較!F304</f>
        <v>東京都前年度実績値があります。「2.東京都前年度実績値」を選択してください。</v>
      </c>
      <c r="H302" s="337">
        <f>事業者比較!G304</f>
        <v>0.42899999999999999</v>
      </c>
      <c r="I302" s="804">
        <f>事業者比較!J304</f>
        <v>2</v>
      </c>
    </row>
    <row r="303" spans="1:9">
      <c r="A303" s="781" t="s">
        <v>1109</v>
      </c>
      <c r="B303" s="782" t="s">
        <v>2809</v>
      </c>
      <c r="C303" s="801">
        <f t="shared" si="8"/>
        <v>0.42899999999999999</v>
      </c>
      <c r="D303" s="802" t="str">
        <f t="shared" si="9"/>
        <v>3.未把握</v>
      </c>
      <c r="E303" s="595"/>
      <c r="F303" s="337" t="str">
        <f>事業者比較!E305</f>
        <v>東京都前年度実績値が見つかりません。ご確認ください。</v>
      </c>
      <c r="G303" s="337" t="str">
        <f>事業者比較!F305</f>
        <v>環境省実績値が見つかりません。ご確認ください。</v>
      </c>
      <c r="H303" s="337">
        <f>事業者比較!G305</f>
        <v>0.42899999999999999</v>
      </c>
      <c r="I303" s="804">
        <f>事業者比較!J305</f>
        <v>4</v>
      </c>
    </row>
    <row r="304" spans="1:9">
      <c r="A304" s="781" t="s">
        <v>1110</v>
      </c>
      <c r="B304" s="782" t="s">
        <v>2810</v>
      </c>
      <c r="C304" s="801">
        <f t="shared" si="8"/>
        <v>0.39100000000000001</v>
      </c>
      <c r="D304" s="802" t="str">
        <f t="shared" si="9"/>
        <v>1.東京都前年度実績値</v>
      </c>
      <c r="E304" s="595"/>
      <c r="F304" s="337">
        <f>事業者比較!E306</f>
        <v>0.39100000000000001</v>
      </c>
      <c r="G304" s="337" t="str">
        <f>事業者比較!F306</f>
        <v>東京都前年度実績値があります。「2.東京都前年度実績値」を選択してください。</v>
      </c>
      <c r="H304" s="337">
        <f>事業者比較!G306</f>
        <v>0.42899999999999999</v>
      </c>
      <c r="I304" s="804">
        <f>事業者比較!J306</f>
        <v>2</v>
      </c>
    </row>
    <row r="305" spans="1:9">
      <c r="A305" s="781" t="s">
        <v>1111</v>
      </c>
      <c r="B305" s="782" t="s">
        <v>2811</v>
      </c>
      <c r="C305" s="801">
        <f t="shared" si="8"/>
        <v>0.42899999999999999</v>
      </c>
      <c r="D305" s="802" t="str">
        <f t="shared" si="9"/>
        <v>3.未把握</v>
      </c>
      <c r="E305" s="595"/>
      <c r="F305" s="337" t="str">
        <f>事業者比較!E307</f>
        <v>東京都前年度実績値が見つかりません。ご確認ください。</v>
      </c>
      <c r="G305" s="337" t="str">
        <f>事業者比較!F307</f>
        <v>環境省実績値が見つかりません。ご確認ください。</v>
      </c>
      <c r="H305" s="337">
        <f>事業者比較!G307</f>
        <v>0.42899999999999999</v>
      </c>
      <c r="I305" s="804">
        <f>事業者比較!J307</f>
        <v>4</v>
      </c>
    </row>
    <row r="306" spans="1:9">
      <c r="A306" s="781" t="s">
        <v>814</v>
      </c>
      <c r="B306" s="782" t="s">
        <v>2812</v>
      </c>
      <c r="C306" s="801">
        <f t="shared" si="8"/>
        <v>0.46500000000000002</v>
      </c>
      <c r="D306" s="802" t="str">
        <f t="shared" si="9"/>
        <v>1.東京都前年度実績値</v>
      </c>
      <c r="E306" s="595"/>
      <c r="F306" s="337">
        <f>事業者比較!E308</f>
        <v>0.46500000000000002</v>
      </c>
      <c r="G306" s="337" t="str">
        <f>事業者比較!F308</f>
        <v>東京都前年度実績値があります。「2.東京都前年度実績値」を選択してください。</v>
      </c>
      <c r="H306" s="337">
        <f>事業者比較!G308</f>
        <v>0.42899999999999999</v>
      </c>
      <c r="I306" s="804">
        <f>事業者比較!J308</f>
        <v>2</v>
      </c>
    </row>
    <row r="307" spans="1:9">
      <c r="A307" s="781" t="s">
        <v>1605</v>
      </c>
      <c r="B307" s="782" t="s">
        <v>20</v>
      </c>
      <c r="C307" s="801" t="str">
        <f t="shared" si="8"/>
        <v>-</v>
      </c>
      <c r="D307" s="802" t="str">
        <f t="shared" si="9"/>
        <v/>
      </c>
      <c r="E307" s="595"/>
      <c r="F307" s="337" t="str">
        <f>事業者比較!E309</f>
        <v>東京都前年度実績値が見つかりません。ご確認ください。</v>
      </c>
      <c r="G307" s="337" t="str">
        <f>事業者比較!F309</f>
        <v>環境省実績値が見つかりません。ご確認ください。</v>
      </c>
      <c r="H307" s="337">
        <f>事業者比較!G309</f>
        <v>0.42899999999999999</v>
      </c>
      <c r="I307" s="804">
        <f>事業者比較!J309</f>
        <v>0</v>
      </c>
    </row>
    <row r="308" spans="1:9">
      <c r="A308" s="781" t="s">
        <v>1112</v>
      </c>
      <c r="B308" s="782" t="s">
        <v>2813</v>
      </c>
      <c r="C308" s="801">
        <f t="shared" si="8"/>
        <v>0.42899999999999999</v>
      </c>
      <c r="D308" s="802" t="str">
        <f t="shared" si="9"/>
        <v>3.未把握</v>
      </c>
      <c r="E308" s="595"/>
      <c r="F308" s="337" t="str">
        <f>事業者比較!E310</f>
        <v>東京都前年度実績値が見つかりません。ご確認ください。</v>
      </c>
      <c r="G308" s="337" t="str">
        <f>事業者比較!F310</f>
        <v>環境省実績値が見つかりません。ご確認ください。</v>
      </c>
      <c r="H308" s="337">
        <f>事業者比較!G310</f>
        <v>0.42899999999999999</v>
      </c>
      <c r="I308" s="804">
        <f>事業者比較!J310</f>
        <v>4</v>
      </c>
    </row>
    <row r="309" spans="1:9">
      <c r="A309" s="781" t="s">
        <v>815</v>
      </c>
      <c r="B309" s="782" t="s">
        <v>2814</v>
      </c>
      <c r="C309" s="801">
        <f t="shared" si="8"/>
        <v>0.44700000000000001</v>
      </c>
      <c r="D309" s="802" t="str">
        <f t="shared" si="9"/>
        <v>1.東京都前年度実績値</v>
      </c>
      <c r="E309" s="595"/>
      <c r="F309" s="337">
        <f>事業者比較!E311</f>
        <v>0.44700000000000001</v>
      </c>
      <c r="G309" s="337" t="str">
        <f>事業者比較!F311</f>
        <v>東京都前年度実績値があります。「2.東京都前年度実績値」を選択してください。</v>
      </c>
      <c r="H309" s="337">
        <f>事業者比較!G311</f>
        <v>0.42899999999999999</v>
      </c>
      <c r="I309" s="804">
        <f>事業者比較!J311</f>
        <v>2</v>
      </c>
    </row>
    <row r="310" spans="1:9">
      <c r="A310" s="781" t="s">
        <v>1113</v>
      </c>
      <c r="B310" s="782" t="s">
        <v>2815</v>
      </c>
      <c r="C310" s="801">
        <f t="shared" si="8"/>
        <v>0.42899999999999999</v>
      </c>
      <c r="D310" s="802" t="str">
        <f t="shared" si="9"/>
        <v>3.未把握</v>
      </c>
      <c r="E310" s="595"/>
      <c r="F310" s="337" t="str">
        <f>事業者比較!E312</f>
        <v>東京都前年度実績値が見つかりません。ご確認ください。</v>
      </c>
      <c r="G310" s="337" t="str">
        <f>事業者比較!F312</f>
        <v>環境省実績値が見つかりません。ご確認ください。</v>
      </c>
      <c r="H310" s="337">
        <f>事業者比較!G312</f>
        <v>0.42899999999999999</v>
      </c>
      <c r="I310" s="804">
        <f>事業者比較!J312</f>
        <v>4</v>
      </c>
    </row>
    <row r="311" spans="1:9">
      <c r="A311" s="781" t="s">
        <v>816</v>
      </c>
      <c r="B311" s="782" t="s">
        <v>2816</v>
      </c>
      <c r="C311" s="801">
        <f t="shared" si="8"/>
        <v>0.439</v>
      </c>
      <c r="D311" s="802" t="str">
        <f t="shared" si="9"/>
        <v>1.東京都前年度実績値</v>
      </c>
      <c r="E311" s="595"/>
      <c r="F311" s="337">
        <f>事業者比較!E313</f>
        <v>0.439</v>
      </c>
      <c r="G311" s="337" t="str">
        <f>事業者比較!F313</f>
        <v>東京都前年度実績値があります。「2.東京都前年度実績値」を選択してください。</v>
      </c>
      <c r="H311" s="337">
        <f>事業者比較!G313</f>
        <v>0.42899999999999999</v>
      </c>
      <c r="I311" s="804">
        <f>事業者比較!J313</f>
        <v>2</v>
      </c>
    </row>
    <row r="312" spans="1:9">
      <c r="A312" s="781" t="s">
        <v>1114</v>
      </c>
      <c r="B312" s="782" t="s">
        <v>2817</v>
      </c>
      <c r="C312" s="801">
        <f t="shared" si="8"/>
        <v>0.38100000000000001</v>
      </c>
      <c r="D312" s="802" t="str">
        <f t="shared" si="9"/>
        <v>1.東京都前年度実績値</v>
      </c>
      <c r="E312" s="595"/>
      <c r="F312" s="337">
        <f>事業者比較!E314</f>
        <v>0.38100000000000001</v>
      </c>
      <c r="G312" s="337" t="str">
        <f>事業者比較!F314</f>
        <v>東京都前年度実績値があります。「2.東京都前年度実績値」を選択してください。</v>
      </c>
      <c r="H312" s="337">
        <f>事業者比較!G314</f>
        <v>0.42899999999999999</v>
      </c>
      <c r="I312" s="804">
        <f>事業者比較!J314</f>
        <v>2</v>
      </c>
    </row>
    <row r="313" spans="1:9">
      <c r="A313" s="781" t="s">
        <v>1115</v>
      </c>
      <c r="B313" s="782" t="s">
        <v>2818</v>
      </c>
      <c r="C313" s="801">
        <f t="shared" si="8"/>
        <v>0.42899999999999999</v>
      </c>
      <c r="D313" s="802" t="str">
        <f t="shared" si="9"/>
        <v>3.未把握</v>
      </c>
      <c r="E313" s="595"/>
      <c r="F313" s="337" t="str">
        <f>事業者比較!E315</f>
        <v>東京都前年度実績値が見つかりません。ご確認ください。</v>
      </c>
      <c r="G313" s="337" t="str">
        <f>事業者比較!F315</f>
        <v>環境省実績値が見つかりません。ご確認ください。</v>
      </c>
      <c r="H313" s="337">
        <f>事業者比較!G315</f>
        <v>0.42899999999999999</v>
      </c>
      <c r="I313" s="804">
        <f>事業者比較!J315</f>
        <v>4</v>
      </c>
    </row>
    <row r="314" spans="1:9">
      <c r="A314" s="781" t="s">
        <v>817</v>
      </c>
      <c r="B314" s="782" t="s">
        <v>2819</v>
      </c>
      <c r="C314" s="801">
        <f t="shared" si="8"/>
        <v>0.42</v>
      </c>
      <c r="D314" s="802" t="str">
        <f t="shared" si="9"/>
        <v>1.東京都前年度実績値</v>
      </c>
      <c r="E314" s="595"/>
      <c r="F314" s="337">
        <f>事業者比較!E316</f>
        <v>0.42</v>
      </c>
      <c r="G314" s="337" t="str">
        <f>事業者比較!F316</f>
        <v>東京都前年度実績値があります。「2.東京都前年度実績値」を選択してください。</v>
      </c>
      <c r="H314" s="337">
        <f>事業者比較!G316</f>
        <v>0.42899999999999999</v>
      </c>
      <c r="I314" s="804">
        <f>事業者比較!J316</f>
        <v>2</v>
      </c>
    </row>
    <row r="315" spans="1:9">
      <c r="A315" s="781" t="s">
        <v>818</v>
      </c>
      <c r="B315" s="782" t="s">
        <v>2820</v>
      </c>
      <c r="C315" s="801">
        <f t="shared" si="8"/>
        <v>0.42899999999999999</v>
      </c>
      <c r="D315" s="802" t="str">
        <f t="shared" si="9"/>
        <v>3.未把握</v>
      </c>
      <c r="E315" s="595"/>
      <c r="F315" s="337" t="str">
        <f>事業者比較!E317</f>
        <v>東京都前年度実績値が見つかりません。ご確認ください。</v>
      </c>
      <c r="G315" s="337" t="str">
        <f>事業者比較!F317</f>
        <v>環境省実績値が見つかりません。ご確認ください。</v>
      </c>
      <c r="H315" s="337">
        <f>事業者比較!G317</f>
        <v>0.42899999999999999</v>
      </c>
      <c r="I315" s="804">
        <f>事業者比較!J317</f>
        <v>4</v>
      </c>
    </row>
    <row r="316" spans="1:9">
      <c r="A316" s="781" t="s">
        <v>539</v>
      </c>
      <c r="B316" s="782" t="s">
        <v>2821</v>
      </c>
      <c r="C316" s="801">
        <f t="shared" si="8"/>
        <v>0.45900000000000002</v>
      </c>
      <c r="D316" s="802" t="str">
        <f t="shared" si="9"/>
        <v>1.東京都前年度実績値</v>
      </c>
      <c r="E316" s="595"/>
      <c r="F316" s="337">
        <f>事業者比較!E318</f>
        <v>0.45900000000000002</v>
      </c>
      <c r="G316" s="337" t="str">
        <f>事業者比較!F318</f>
        <v>東京都前年度実績値があります。「2.東京都前年度実績値」を選択してください。</v>
      </c>
      <c r="H316" s="337">
        <f>事業者比較!G318</f>
        <v>0.42899999999999999</v>
      </c>
      <c r="I316" s="804">
        <f>事業者比較!J318</f>
        <v>2</v>
      </c>
    </row>
    <row r="317" spans="1:9">
      <c r="A317" s="781" t="s">
        <v>477</v>
      </c>
      <c r="B317" s="782" t="s">
        <v>2822</v>
      </c>
      <c r="C317" s="801">
        <f t="shared" si="8"/>
        <v>0.44600000000000001</v>
      </c>
      <c r="D317" s="802" t="str">
        <f t="shared" si="9"/>
        <v>1.東京都前年度実績値</v>
      </c>
      <c r="E317" s="595"/>
      <c r="F317" s="337">
        <f>事業者比較!E319</f>
        <v>0.44600000000000001</v>
      </c>
      <c r="G317" s="337" t="str">
        <f>事業者比較!F319</f>
        <v>東京都前年度実績値があります。「2.東京都前年度実績値」を選択してください。</v>
      </c>
      <c r="H317" s="337">
        <f>事業者比較!G319</f>
        <v>0.42899999999999999</v>
      </c>
      <c r="I317" s="804">
        <f>事業者比較!J319</f>
        <v>2</v>
      </c>
    </row>
    <row r="318" spans="1:9">
      <c r="A318" s="781" t="s">
        <v>1123</v>
      </c>
      <c r="B318" s="782" t="s">
        <v>2823</v>
      </c>
      <c r="C318" s="801">
        <f t="shared" si="8"/>
        <v>0.44400000000000001</v>
      </c>
      <c r="D318" s="802" t="str">
        <f t="shared" si="9"/>
        <v>2.環境省前年度実績値</v>
      </c>
      <c r="E318" s="595"/>
      <c r="F318" s="337" t="str">
        <f>事業者比較!E320</f>
        <v>東京都前年度実績値が見つかりません。ご確認ください。</v>
      </c>
      <c r="G318" s="337">
        <f>事業者比較!F320</f>
        <v>0.44400000000000001</v>
      </c>
      <c r="H318" s="337">
        <f>事業者比較!G320</f>
        <v>0.42899999999999999</v>
      </c>
      <c r="I318" s="804">
        <f>事業者比較!J320</f>
        <v>3</v>
      </c>
    </row>
    <row r="319" spans="1:9">
      <c r="A319" s="781" t="s">
        <v>819</v>
      </c>
      <c r="B319" s="782" t="s">
        <v>2824</v>
      </c>
      <c r="C319" s="801">
        <f t="shared" si="8"/>
        <v>0.45400000000000001</v>
      </c>
      <c r="D319" s="802" t="str">
        <f t="shared" si="9"/>
        <v>1.東京都前年度実績値</v>
      </c>
      <c r="E319" s="595"/>
      <c r="F319" s="337">
        <f>事業者比較!E321</f>
        <v>0.45400000000000001</v>
      </c>
      <c r="G319" s="337" t="str">
        <f>事業者比較!F321</f>
        <v>東京都前年度実績値があります。「2.東京都前年度実績値」を選択してください。</v>
      </c>
      <c r="H319" s="337">
        <f>事業者比較!G321</f>
        <v>0.42899999999999999</v>
      </c>
      <c r="I319" s="804">
        <f>事業者比較!J321</f>
        <v>2</v>
      </c>
    </row>
    <row r="320" spans="1:9">
      <c r="A320" s="781" t="s">
        <v>1124</v>
      </c>
      <c r="B320" s="782" t="s">
        <v>2825</v>
      </c>
      <c r="C320" s="801">
        <f t="shared" si="8"/>
        <v>0.46899999999999997</v>
      </c>
      <c r="D320" s="802" t="str">
        <f t="shared" si="9"/>
        <v>2.環境省前年度実績値</v>
      </c>
      <c r="E320" s="595"/>
      <c r="F320" s="337" t="str">
        <f>事業者比較!E322</f>
        <v>東京都前年度実績値が見つかりません。ご確認ください。</v>
      </c>
      <c r="G320" s="337">
        <f>事業者比較!F322</f>
        <v>0.46899999999999997</v>
      </c>
      <c r="H320" s="337">
        <f>事業者比較!G322</f>
        <v>0.42899999999999999</v>
      </c>
      <c r="I320" s="804">
        <f>事業者比較!J322</f>
        <v>3</v>
      </c>
    </row>
    <row r="321" spans="1:9">
      <c r="A321" s="781" t="s">
        <v>820</v>
      </c>
      <c r="B321" s="782" t="s">
        <v>2826</v>
      </c>
      <c r="C321" s="801">
        <f t="shared" si="8"/>
        <v>0.45400000000000001</v>
      </c>
      <c r="D321" s="802" t="str">
        <f t="shared" si="9"/>
        <v>2.環境省前年度実績値</v>
      </c>
      <c r="E321" s="595"/>
      <c r="F321" s="337" t="str">
        <f>事業者比較!E323</f>
        <v>東京都前年度実績値が見つかりません。ご確認ください。</v>
      </c>
      <c r="G321" s="337">
        <f>事業者比較!F323</f>
        <v>0.45400000000000001</v>
      </c>
      <c r="H321" s="337">
        <f>事業者比較!G323</f>
        <v>0.42899999999999999</v>
      </c>
      <c r="I321" s="804">
        <f>事業者比較!J323</f>
        <v>3</v>
      </c>
    </row>
    <row r="322" spans="1:9">
      <c r="A322" s="781" t="s">
        <v>1125</v>
      </c>
      <c r="B322" s="782" t="s">
        <v>2827</v>
      </c>
      <c r="C322" s="801">
        <f t="shared" si="8"/>
        <v>0.42899999999999999</v>
      </c>
      <c r="D322" s="802" t="str">
        <f t="shared" si="9"/>
        <v>3.未把握</v>
      </c>
      <c r="E322" s="595"/>
      <c r="F322" s="337" t="str">
        <f>事業者比較!E324</f>
        <v>東京都前年度実績値が見つかりません。ご確認ください。</v>
      </c>
      <c r="G322" s="337" t="str">
        <f>事業者比較!F324</f>
        <v>環境省実績値が見つかりません。ご確認ください。</v>
      </c>
      <c r="H322" s="337">
        <f>事業者比較!G324</f>
        <v>0.42899999999999999</v>
      </c>
      <c r="I322" s="804">
        <f>事業者比較!J324</f>
        <v>4</v>
      </c>
    </row>
    <row r="323" spans="1:9">
      <c r="A323" s="781" t="s">
        <v>821</v>
      </c>
      <c r="B323" s="782" t="s">
        <v>2828</v>
      </c>
      <c r="C323" s="801">
        <f t="shared" si="8"/>
        <v>0.46200000000000002</v>
      </c>
      <c r="D323" s="802" t="str">
        <f t="shared" si="9"/>
        <v>2.環境省前年度実績値</v>
      </c>
      <c r="E323" s="595"/>
      <c r="F323" s="337" t="str">
        <f>事業者比較!E325</f>
        <v>東京都前年度実績値が見つかりません。ご確認ください。</v>
      </c>
      <c r="G323" s="337">
        <f>事業者比較!F325</f>
        <v>0.46200000000000002</v>
      </c>
      <c r="H323" s="337">
        <f>事業者比較!G325</f>
        <v>0.42899999999999999</v>
      </c>
      <c r="I323" s="804">
        <f>事業者比較!J325</f>
        <v>3</v>
      </c>
    </row>
    <row r="324" spans="1:9">
      <c r="A324" s="781" t="s">
        <v>822</v>
      </c>
      <c r="B324" s="782" t="s">
        <v>2829</v>
      </c>
      <c r="C324" s="801">
        <f t="shared" si="8"/>
        <v>0.44400000000000001</v>
      </c>
      <c r="D324" s="802" t="str">
        <f t="shared" si="9"/>
        <v>1.東京都前年度実績値</v>
      </c>
      <c r="E324" s="595"/>
      <c r="F324" s="337">
        <f>事業者比較!E326</f>
        <v>0.44400000000000001</v>
      </c>
      <c r="G324" s="337" t="str">
        <f>事業者比較!F326</f>
        <v>東京都前年度実績値があります。「2.東京都前年度実績値」を選択してください。</v>
      </c>
      <c r="H324" s="337">
        <f>事業者比較!G326</f>
        <v>0.42899999999999999</v>
      </c>
      <c r="I324" s="804">
        <f>事業者比較!J326</f>
        <v>2</v>
      </c>
    </row>
    <row r="325" spans="1:9">
      <c r="A325" s="781" t="s">
        <v>1126</v>
      </c>
      <c r="B325" s="782" t="s">
        <v>2830</v>
      </c>
      <c r="C325" s="801">
        <f t="shared" si="8"/>
        <v>0.42899999999999999</v>
      </c>
      <c r="D325" s="802" t="str">
        <f t="shared" si="9"/>
        <v>3.未把握</v>
      </c>
      <c r="E325" s="595"/>
      <c r="F325" s="337" t="str">
        <f>事業者比較!E327</f>
        <v>東京都前年度実績値が見つかりません。ご確認ください。</v>
      </c>
      <c r="G325" s="337" t="str">
        <f>事業者比較!F327</f>
        <v>環境省実績値が見つかりません。ご確認ください。</v>
      </c>
      <c r="H325" s="337">
        <f>事業者比較!G327</f>
        <v>0.42899999999999999</v>
      </c>
      <c r="I325" s="804">
        <f>事業者比較!J327</f>
        <v>4</v>
      </c>
    </row>
    <row r="326" spans="1:9">
      <c r="A326" s="781" t="s">
        <v>591</v>
      </c>
      <c r="B326" s="782" t="s">
        <v>20</v>
      </c>
      <c r="C326" s="801" t="str">
        <f t="shared" si="8"/>
        <v>-</v>
      </c>
      <c r="D326" s="802" t="str">
        <f t="shared" si="9"/>
        <v/>
      </c>
      <c r="E326" s="595"/>
      <c r="F326" s="337" t="str">
        <f>事業者比較!E328</f>
        <v>東京都前年度実績値が見つかりません。ご確認ください。</v>
      </c>
      <c r="G326" s="337" t="str">
        <f>事業者比較!F328</f>
        <v>環境省実績値が見つかりません。ご確認ください。</v>
      </c>
      <c r="H326" s="337">
        <f>事業者比較!G328</f>
        <v>0.42899999999999999</v>
      </c>
      <c r="I326" s="804">
        <f>事業者比較!J328</f>
        <v>0</v>
      </c>
    </row>
    <row r="327" spans="1:9">
      <c r="A327" s="781" t="s">
        <v>1133</v>
      </c>
      <c r="B327" s="782" t="s">
        <v>20</v>
      </c>
      <c r="C327" s="801" t="str">
        <f t="shared" si="8"/>
        <v>-</v>
      </c>
      <c r="D327" s="802" t="str">
        <f t="shared" si="9"/>
        <v/>
      </c>
      <c r="E327" s="595"/>
      <c r="F327" s="337" t="str">
        <f>事業者比較!E329</f>
        <v>東京都前年度実績値が見つかりません。ご確認ください。</v>
      </c>
      <c r="G327" s="337" t="str">
        <f>事業者比較!F329</f>
        <v>環境省実績値が見つかりません。ご確認ください。</v>
      </c>
      <c r="H327" s="337">
        <f>事業者比較!G329</f>
        <v>0.42899999999999999</v>
      </c>
      <c r="I327" s="804">
        <f>事業者比較!J329</f>
        <v>0</v>
      </c>
    </row>
    <row r="328" spans="1:9">
      <c r="A328" s="781" t="s">
        <v>1606</v>
      </c>
      <c r="B328" s="782" t="s">
        <v>20</v>
      </c>
      <c r="C328" s="801" t="str">
        <f t="shared" ref="C328:C391" si="10">IF($I328=0,"-",IF(OR($I328=1,$I328=2),$F328,IF($I328=3,$G328,$H328)))</f>
        <v>-</v>
      </c>
      <c r="D328" s="802" t="str">
        <f t="shared" ref="D328:D391" si="11">IF($I328=0,"",IF(OR($I328=1,$I328=2),"1.東京都前年度実績値",IF($I328=3,"2.環境省前年度実績値","3.未把握")))</f>
        <v/>
      </c>
      <c r="E328" s="595"/>
      <c r="F328" s="337" t="str">
        <f>事業者比較!E330</f>
        <v>東京都前年度実績値が見つかりません。ご確認ください。</v>
      </c>
      <c r="G328" s="337" t="str">
        <f>事業者比較!F330</f>
        <v>環境省実績値が見つかりません。ご確認ください。</v>
      </c>
      <c r="H328" s="337">
        <f>事業者比較!G330</f>
        <v>0.42899999999999999</v>
      </c>
      <c r="I328" s="804">
        <f>事業者比較!J330</f>
        <v>0</v>
      </c>
    </row>
    <row r="329" spans="1:9">
      <c r="A329" s="781" t="s">
        <v>823</v>
      </c>
      <c r="B329" s="782" t="s">
        <v>2831</v>
      </c>
      <c r="C329" s="801">
        <f t="shared" si="10"/>
        <v>0.501</v>
      </c>
      <c r="D329" s="802" t="str">
        <f t="shared" si="11"/>
        <v>2.環境省前年度実績値</v>
      </c>
      <c r="E329" s="595"/>
      <c r="F329" s="337" t="str">
        <f>事業者比較!E331</f>
        <v>東京都前年度実績値が見つかりません。ご確認ください。</v>
      </c>
      <c r="G329" s="337">
        <f>事業者比較!F331</f>
        <v>0.501</v>
      </c>
      <c r="H329" s="337">
        <f>事業者比較!G331</f>
        <v>0.42899999999999999</v>
      </c>
      <c r="I329" s="804">
        <f>事業者比較!J331</f>
        <v>3</v>
      </c>
    </row>
    <row r="330" spans="1:9">
      <c r="A330" s="781" t="s">
        <v>824</v>
      </c>
      <c r="B330" s="782" t="s">
        <v>825</v>
      </c>
      <c r="C330" s="801">
        <f t="shared" si="10"/>
        <v>0.46800000000000003</v>
      </c>
      <c r="D330" s="802" t="str">
        <f t="shared" si="11"/>
        <v>2.環境省前年度実績値</v>
      </c>
      <c r="E330" s="595"/>
      <c r="F330" s="337" t="str">
        <f>事業者比較!E332</f>
        <v>東京都前年度実績値が見つかりません。ご確認ください。</v>
      </c>
      <c r="G330" s="337">
        <f>事業者比較!F332</f>
        <v>0.46800000000000003</v>
      </c>
      <c r="H330" s="337">
        <f>事業者比較!G332</f>
        <v>0.42899999999999999</v>
      </c>
      <c r="I330" s="804">
        <f>事業者比較!J332</f>
        <v>3</v>
      </c>
    </row>
    <row r="331" spans="1:9">
      <c r="A331" s="781" t="s">
        <v>1134</v>
      </c>
      <c r="B331" s="782" t="s">
        <v>2832</v>
      </c>
      <c r="C331" s="801">
        <f t="shared" si="10"/>
        <v>0.42899999999999999</v>
      </c>
      <c r="D331" s="802" t="str">
        <f t="shared" si="11"/>
        <v>3.未把握</v>
      </c>
      <c r="E331" s="595"/>
      <c r="F331" s="337" t="str">
        <f>事業者比較!E333</f>
        <v>東京都前年度実績値が見つかりません。ご確認ください。</v>
      </c>
      <c r="G331" s="337" t="str">
        <f>事業者比較!F333</f>
        <v>環境省実績値が見つかりません。ご確認ください。</v>
      </c>
      <c r="H331" s="337">
        <f>事業者比較!G333</f>
        <v>0.42899999999999999</v>
      </c>
      <c r="I331" s="804">
        <f>事業者比較!J333</f>
        <v>4</v>
      </c>
    </row>
    <row r="332" spans="1:9">
      <c r="A332" s="781" t="s">
        <v>1135</v>
      </c>
      <c r="B332" s="782" t="s">
        <v>2833</v>
      </c>
      <c r="C332" s="801">
        <f t="shared" si="10"/>
        <v>0.42899999999999999</v>
      </c>
      <c r="D332" s="802" t="str">
        <f t="shared" si="11"/>
        <v>3.未把握</v>
      </c>
      <c r="E332" s="595"/>
      <c r="F332" s="337" t="str">
        <f>事業者比較!E334</f>
        <v>東京都前年度実績値が見つかりません。ご確認ください。</v>
      </c>
      <c r="G332" s="337" t="str">
        <f>事業者比較!F334</f>
        <v>環境省実績値が見つかりません。ご確認ください。</v>
      </c>
      <c r="H332" s="337">
        <f>事業者比較!G334</f>
        <v>0.42899999999999999</v>
      </c>
      <c r="I332" s="804">
        <f>事業者比較!J334</f>
        <v>4</v>
      </c>
    </row>
    <row r="333" spans="1:9">
      <c r="A333" s="781" t="s">
        <v>512</v>
      </c>
      <c r="B333" s="782" t="s">
        <v>20</v>
      </c>
      <c r="C333" s="801" t="str">
        <f t="shared" si="10"/>
        <v>-</v>
      </c>
      <c r="D333" s="802" t="str">
        <f t="shared" si="11"/>
        <v/>
      </c>
      <c r="E333" s="595"/>
      <c r="F333" s="337" t="str">
        <f>事業者比較!E335</f>
        <v>東京都前年度実績値が見つかりません。ご確認ください。</v>
      </c>
      <c r="G333" s="337" t="str">
        <f>事業者比較!F335</f>
        <v>環境省実績値が見つかりません。ご確認ください。</v>
      </c>
      <c r="H333" s="337">
        <f>事業者比較!G335</f>
        <v>0.42899999999999999</v>
      </c>
      <c r="I333" s="804">
        <f>事業者比較!J335</f>
        <v>0</v>
      </c>
    </row>
    <row r="334" spans="1:9">
      <c r="A334" s="781" t="s">
        <v>491</v>
      </c>
      <c r="B334" s="782" t="s">
        <v>20</v>
      </c>
      <c r="C334" s="801" t="str">
        <f t="shared" si="10"/>
        <v>-</v>
      </c>
      <c r="D334" s="802" t="str">
        <f t="shared" si="11"/>
        <v/>
      </c>
      <c r="E334" s="595"/>
      <c r="F334" s="337" t="str">
        <f>事業者比較!E336</f>
        <v>東京都前年度実績値が見つかりません。ご確認ください。</v>
      </c>
      <c r="G334" s="337" t="str">
        <f>事業者比較!F336</f>
        <v>環境省実績値が見つかりません。ご確認ください。</v>
      </c>
      <c r="H334" s="337">
        <f>事業者比較!G336</f>
        <v>0.42899999999999999</v>
      </c>
      <c r="I334" s="804">
        <f>事業者比較!J336</f>
        <v>0</v>
      </c>
    </row>
    <row r="335" spans="1:9">
      <c r="A335" s="781" t="s">
        <v>826</v>
      </c>
      <c r="B335" s="782" t="s">
        <v>20</v>
      </c>
      <c r="C335" s="801" t="str">
        <f t="shared" si="10"/>
        <v>-</v>
      </c>
      <c r="D335" s="802" t="str">
        <f t="shared" si="11"/>
        <v/>
      </c>
      <c r="E335" s="595"/>
      <c r="F335" s="337" t="str">
        <f>事業者比較!E337</f>
        <v>東京都前年度実績値が見つかりません。ご確認ください。</v>
      </c>
      <c r="G335" s="337" t="str">
        <f>事業者比較!F337</f>
        <v>環境省実績値が見つかりません。ご確認ください。</v>
      </c>
      <c r="H335" s="337">
        <f>事業者比較!G337</f>
        <v>0.42899999999999999</v>
      </c>
      <c r="I335" s="804">
        <f>事業者比較!J337</f>
        <v>0</v>
      </c>
    </row>
    <row r="336" spans="1:9">
      <c r="A336" s="781" t="s">
        <v>827</v>
      </c>
      <c r="B336" s="782" t="s">
        <v>2834</v>
      </c>
      <c r="C336" s="801">
        <f t="shared" si="10"/>
        <v>0.46</v>
      </c>
      <c r="D336" s="802" t="str">
        <f t="shared" si="11"/>
        <v>1.東京都前年度実績値</v>
      </c>
      <c r="E336" s="595"/>
      <c r="F336" s="337">
        <f>事業者比較!E338</f>
        <v>0.46</v>
      </c>
      <c r="G336" s="337" t="str">
        <f>事業者比較!F338</f>
        <v>東京都前年度実績値があります。「2.東京都前年度実績値」を選択してください。</v>
      </c>
      <c r="H336" s="337">
        <f>事業者比較!G338</f>
        <v>0.42899999999999999</v>
      </c>
      <c r="I336" s="804">
        <f>事業者比較!J338</f>
        <v>2</v>
      </c>
    </row>
    <row r="337" spans="1:9">
      <c r="A337" s="781" t="s">
        <v>828</v>
      </c>
      <c r="B337" s="782" t="s">
        <v>20</v>
      </c>
      <c r="C337" s="801" t="str">
        <f t="shared" si="10"/>
        <v>-</v>
      </c>
      <c r="D337" s="802" t="str">
        <f t="shared" si="11"/>
        <v/>
      </c>
      <c r="E337" s="595"/>
      <c r="F337" s="337" t="str">
        <f>事業者比較!E339</f>
        <v>東京都前年度実績値が見つかりません。ご確認ください。</v>
      </c>
      <c r="G337" s="337" t="str">
        <f>事業者比較!F339</f>
        <v>環境省実績値が見つかりません。ご確認ください。</v>
      </c>
      <c r="H337" s="337">
        <f>事業者比較!G339</f>
        <v>0.42899999999999999</v>
      </c>
      <c r="I337" s="804">
        <f>事業者比較!J339</f>
        <v>0</v>
      </c>
    </row>
    <row r="338" spans="1:9">
      <c r="A338" s="781" t="s">
        <v>1139</v>
      </c>
      <c r="B338" s="782" t="s">
        <v>2835</v>
      </c>
      <c r="C338" s="801">
        <f t="shared" si="10"/>
        <v>0.51100000000000001</v>
      </c>
      <c r="D338" s="802" t="str">
        <f t="shared" si="11"/>
        <v>1.東京都前年度実績値</v>
      </c>
      <c r="E338" s="595"/>
      <c r="F338" s="337">
        <f>事業者比較!E340</f>
        <v>0.51100000000000001</v>
      </c>
      <c r="G338" s="337" t="str">
        <f>事業者比較!F340</f>
        <v>東京都前年度実績値があります。「2.東京都前年度実績値」を選択してください。</v>
      </c>
      <c r="H338" s="337">
        <f>事業者比較!G340</f>
        <v>0.42899999999999999</v>
      </c>
      <c r="I338" s="804">
        <f>事業者比較!J340</f>
        <v>2</v>
      </c>
    </row>
    <row r="339" spans="1:9">
      <c r="A339" s="781" t="s">
        <v>472</v>
      </c>
      <c r="B339" s="782" t="s">
        <v>20</v>
      </c>
      <c r="C339" s="801" t="str">
        <f t="shared" si="10"/>
        <v>-</v>
      </c>
      <c r="D339" s="802" t="str">
        <f t="shared" si="11"/>
        <v/>
      </c>
      <c r="E339" s="595"/>
      <c r="F339" s="337" t="str">
        <f>事業者比較!E341</f>
        <v>東京都前年度実績値が見つかりません。ご確認ください。</v>
      </c>
      <c r="G339" s="337" t="str">
        <f>事業者比較!F341</f>
        <v>環境省実績値が見つかりません。ご確認ください。</v>
      </c>
      <c r="H339" s="337">
        <f>事業者比較!G341</f>
        <v>0.42899999999999999</v>
      </c>
      <c r="I339" s="804">
        <f>事業者比較!J341</f>
        <v>0</v>
      </c>
    </row>
    <row r="340" spans="1:9">
      <c r="A340" s="781" t="s">
        <v>829</v>
      </c>
      <c r="B340" s="782" t="s">
        <v>20</v>
      </c>
      <c r="C340" s="801" t="str">
        <f t="shared" si="10"/>
        <v>-</v>
      </c>
      <c r="D340" s="802" t="str">
        <f t="shared" si="11"/>
        <v/>
      </c>
      <c r="E340" s="595"/>
      <c r="F340" s="337" t="str">
        <f>事業者比較!E342</f>
        <v>東京都前年度実績値が見つかりません。ご確認ください。</v>
      </c>
      <c r="G340" s="337" t="str">
        <f>事業者比較!F342</f>
        <v>環境省実績値が見つかりません。ご確認ください。</v>
      </c>
      <c r="H340" s="337">
        <f>事業者比較!G342</f>
        <v>0.42899999999999999</v>
      </c>
      <c r="I340" s="804">
        <f>事業者比較!J342</f>
        <v>0</v>
      </c>
    </row>
    <row r="341" spans="1:9">
      <c r="A341" s="781" t="s">
        <v>830</v>
      </c>
      <c r="B341" s="782" t="s">
        <v>20</v>
      </c>
      <c r="C341" s="801" t="str">
        <f t="shared" si="10"/>
        <v>-</v>
      </c>
      <c r="D341" s="802" t="str">
        <f t="shared" si="11"/>
        <v/>
      </c>
      <c r="E341" s="595"/>
      <c r="F341" s="337" t="str">
        <f>事業者比較!E343</f>
        <v>東京都前年度実績値が見つかりません。ご確認ください。</v>
      </c>
      <c r="G341" s="337" t="str">
        <f>事業者比較!F343</f>
        <v>環境省実績値が見つかりません。ご確認ください。</v>
      </c>
      <c r="H341" s="337">
        <f>事業者比較!G343</f>
        <v>0.42899999999999999</v>
      </c>
      <c r="I341" s="804">
        <f>事業者比較!J343</f>
        <v>0</v>
      </c>
    </row>
    <row r="342" spans="1:9">
      <c r="A342" s="781" t="s">
        <v>831</v>
      </c>
      <c r="B342" s="782" t="s">
        <v>2836</v>
      </c>
      <c r="C342" s="801">
        <f t="shared" si="10"/>
        <v>0.441</v>
      </c>
      <c r="D342" s="802" t="str">
        <f t="shared" si="11"/>
        <v>2.環境省前年度実績値</v>
      </c>
      <c r="E342" s="595"/>
      <c r="F342" s="337" t="str">
        <f>事業者比較!E344</f>
        <v>東京都前年度実績値が見つかりません。ご確認ください。</v>
      </c>
      <c r="G342" s="337">
        <f>事業者比較!F344</f>
        <v>0.441</v>
      </c>
      <c r="H342" s="337">
        <f>事業者比較!G344</f>
        <v>0.42899999999999999</v>
      </c>
      <c r="I342" s="804">
        <f>事業者比較!J344</f>
        <v>3</v>
      </c>
    </row>
    <row r="343" spans="1:9">
      <c r="A343" s="781" t="s">
        <v>1142</v>
      </c>
      <c r="B343" s="782" t="s">
        <v>2837</v>
      </c>
      <c r="C343" s="801">
        <f t="shared" si="10"/>
        <v>0.45400000000000001</v>
      </c>
      <c r="D343" s="802" t="str">
        <f t="shared" si="11"/>
        <v>2.環境省前年度実績値</v>
      </c>
      <c r="E343" s="595"/>
      <c r="F343" s="337" t="str">
        <f>事業者比較!E345</f>
        <v>東京都前年度実績値が見つかりません。ご確認ください。</v>
      </c>
      <c r="G343" s="337">
        <f>事業者比較!F345</f>
        <v>0.45400000000000001</v>
      </c>
      <c r="H343" s="337">
        <f>事業者比較!G345</f>
        <v>0.42899999999999999</v>
      </c>
      <c r="I343" s="804">
        <f>事業者比較!J345</f>
        <v>3</v>
      </c>
    </row>
    <row r="344" spans="1:9">
      <c r="A344" s="781" t="s">
        <v>1143</v>
      </c>
      <c r="B344" s="782" t="s">
        <v>2838</v>
      </c>
      <c r="C344" s="801">
        <f t="shared" si="10"/>
        <v>0.314</v>
      </c>
      <c r="D344" s="802" t="str">
        <f t="shared" si="11"/>
        <v>1.東京都前年度実績値</v>
      </c>
      <c r="E344" s="595"/>
      <c r="F344" s="337">
        <f>事業者比較!E346</f>
        <v>0.314</v>
      </c>
      <c r="G344" s="337" t="str">
        <f>事業者比較!F346</f>
        <v>東京都前年度実績値があります。「2.東京都前年度実績値」を選択してください。</v>
      </c>
      <c r="H344" s="337">
        <f>事業者比較!G346</f>
        <v>0.42899999999999999</v>
      </c>
      <c r="I344" s="804">
        <f>事業者比較!J346</f>
        <v>2</v>
      </c>
    </row>
    <row r="345" spans="1:9">
      <c r="A345" s="781" t="s">
        <v>832</v>
      </c>
      <c r="B345" s="803" t="s">
        <v>20</v>
      </c>
      <c r="C345" s="801" t="str">
        <f t="shared" si="10"/>
        <v>-</v>
      </c>
      <c r="D345" s="802" t="str">
        <f t="shared" si="11"/>
        <v/>
      </c>
      <c r="E345" s="595"/>
      <c r="F345" s="337" t="str">
        <f>事業者比較!E347</f>
        <v>東京都前年度実績値が見つかりません。ご確認ください。</v>
      </c>
      <c r="G345" s="337" t="str">
        <f>事業者比較!F347</f>
        <v>環境省実績値が見つかりません。ご確認ください。</v>
      </c>
      <c r="H345" s="337">
        <f>事業者比較!G347</f>
        <v>0.42899999999999999</v>
      </c>
      <c r="I345" s="804">
        <f>事業者比較!J347</f>
        <v>0</v>
      </c>
    </row>
    <row r="346" spans="1:9">
      <c r="A346" s="781" t="s">
        <v>641</v>
      </c>
      <c r="B346" s="782" t="s">
        <v>2839</v>
      </c>
      <c r="C346" s="801">
        <f t="shared" si="10"/>
        <v>0.45100000000000001</v>
      </c>
      <c r="D346" s="802" t="str">
        <f t="shared" si="11"/>
        <v>1.東京都前年度実績値</v>
      </c>
      <c r="E346" s="595"/>
      <c r="F346" s="337">
        <f>事業者比較!E348</f>
        <v>0.45100000000000001</v>
      </c>
      <c r="G346" s="337" t="str">
        <f>事業者比較!F348</f>
        <v>東京都前年度実績値があります。「2.東京都前年度実績値」を選択してください。</v>
      </c>
      <c r="H346" s="337">
        <f>事業者比較!G348</f>
        <v>0.42899999999999999</v>
      </c>
      <c r="I346" s="804">
        <f>事業者比較!J348</f>
        <v>2</v>
      </c>
    </row>
    <row r="347" spans="1:9">
      <c r="A347" s="781" t="s">
        <v>1146</v>
      </c>
      <c r="B347" s="782" t="s">
        <v>2840</v>
      </c>
      <c r="C347" s="801">
        <f t="shared" si="10"/>
        <v>0.42899999999999999</v>
      </c>
      <c r="D347" s="802" t="str">
        <f t="shared" si="11"/>
        <v>3.未把握</v>
      </c>
      <c r="E347" s="595"/>
      <c r="F347" s="337" t="str">
        <f>事業者比較!E349</f>
        <v>東京都前年度実績値が見つかりません。ご確認ください。</v>
      </c>
      <c r="G347" s="337" t="str">
        <f>事業者比較!F349</f>
        <v>環境省実績値が見つかりません。ご確認ください。</v>
      </c>
      <c r="H347" s="337">
        <f>事業者比較!G349</f>
        <v>0.42899999999999999</v>
      </c>
      <c r="I347" s="804">
        <f>事業者比較!J349</f>
        <v>4</v>
      </c>
    </row>
    <row r="348" spans="1:9">
      <c r="A348" s="781" t="s">
        <v>833</v>
      </c>
      <c r="B348" s="782" t="s">
        <v>2841</v>
      </c>
      <c r="C348" s="801">
        <f t="shared" si="10"/>
        <v>0.34699999999999998</v>
      </c>
      <c r="D348" s="802" t="str">
        <f t="shared" si="11"/>
        <v>2.環境省前年度実績値</v>
      </c>
      <c r="E348" s="595"/>
      <c r="F348" s="337" t="str">
        <f>事業者比較!E350</f>
        <v>東京都前年度実績値が見つかりません。ご確認ください。</v>
      </c>
      <c r="G348" s="337">
        <f>事業者比較!F350</f>
        <v>0.34699999999999998</v>
      </c>
      <c r="H348" s="337">
        <f>事業者比較!G350</f>
        <v>0.42899999999999999</v>
      </c>
      <c r="I348" s="804">
        <f>事業者比較!J350</f>
        <v>3</v>
      </c>
    </row>
    <row r="349" spans="1:9">
      <c r="A349" s="781" t="s">
        <v>1147</v>
      </c>
      <c r="B349" s="782" t="s">
        <v>2842</v>
      </c>
      <c r="C349" s="801">
        <f t="shared" si="10"/>
        <v>0.44400000000000001</v>
      </c>
      <c r="D349" s="802" t="str">
        <f t="shared" si="11"/>
        <v>1.東京都前年度実績値</v>
      </c>
      <c r="E349" s="595"/>
      <c r="F349" s="337">
        <f>事業者比較!E351</f>
        <v>0.44400000000000001</v>
      </c>
      <c r="G349" s="337" t="str">
        <f>事業者比較!F351</f>
        <v>東京都前年度実績値があります。「2.東京都前年度実績値」を選択してください。</v>
      </c>
      <c r="H349" s="337">
        <f>事業者比較!G351</f>
        <v>0.42899999999999999</v>
      </c>
      <c r="I349" s="804">
        <f>事業者比較!J351</f>
        <v>2</v>
      </c>
    </row>
    <row r="350" spans="1:9">
      <c r="A350" s="781" t="s">
        <v>1148</v>
      </c>
      <c r="B350" s="782" t="s">
        <v>2843</v>
      </c>
      <c r="C350" s="801">
        <f t="shared" si="10"/>
        <v>0.45400000000000001</v>
      </c>
      <c r="D350" s="802" t="str">
        <f t="shared" si="11"/>
        <v>2.環境省前年度実績値</v>
      </c>
      <c r="E350" s="595"/>
      <c r="F350" s="337" t="str">
        <f>事業者比較!E352</f>
        <v>東京都前年度実績値が見つかりません。ご確認ください。</v>
      </c>
      <c r="G350" s="337">
        <f>事業者比較!F352</f>
        <v>0.45400000000000001</v>
      </c>
      <c r="H350" s="337">
        <f>事業者比較!G352</f>
        <v>0.42899999999999999</v>
      </c>
      <c r="I350" s="804">
        <f>事業者比較!J352</f>
        <v>3</v>
      </c>
    </row>
    <row r="351" spans="1:9">
      <c r="A351" s="781" t="s">
        <v>1149</v>
      </c>
      <c r="B351" s="782" t="s">
        <v>2844</v>
      </c>
      <c r="C351" s="801">
        <f t="shared" si="10"/>
        <v>0.437</v>
      </c>
      <c r="D351" s="802" t="str">
        <f t="shared" si="11"/>
        <v>2.環境省前年度実績値</v>
      </c>
      <c r="E351" s="595"/>
      <c r="F351" s="337" t="str">
        <f>事業者比較!E353</f>
        <v>東京都前年度実績値が見つかりません。ご確認ください。</v>
      </c>
      <c r="G351" s="337">
        <f>事業者比較!F353</f>
        <v>0.437</v>
      </c>
      <c r="H351" s="337">
        <f>事業者比較!G353</f>
        <v>0.42899999999999999</v>
      </c>
      <c r="I351" s="804">
        <f>事業者比較!J353</f>
        <v>3</v>
      </c>
    </row>
    <row r="352" spans="1:9">
      <c r="A352" s="781" t="s">
        <v>1150</v>
      </c>
      <c r="B352" s="782" t="s">
        <v>2845</v>
      </c>
      <c r="C352" s="801">
        <f t="shared" si="10"/>
        <v>0.42899999999999999</v>
      </c>
      <c r="D352" s="802" t="str">
        <f t="shared" si="11"/>
        <v>3.未把握</v>
      </c>
      <c r="E352" s="595"/>
      <c r="F352" s="337" t="str">
        <f>事業者比較!E354</f>
        <v>東京都前年度実績値が見つかりません。ご確認ください。</v>
      </c>
      <c r="G352" s="337" t="str">
        <f>事業者比較!F354</f>
        <v>環境省実績値が見つかりません。ご確認ください。</v>
      </c>
      <c r="H352" s="337">
        <f>事業者比較!G354</f>
        <v>0.42899999999999999</v>
      </c>
      <c r="I352" s="804">
        <f>事業者比較!J354</f>
        <v>4</v>
      </c>
    </row>
    <row r="353" spans="1:9">
      <c r="A353" s="781" t="s">
        <v>615</v>
      </c>
      <c r="B353" s="782" t="s">
        <v>2846</v>
      </c>
      <c r="C353" s="801" t="str">
        <f t="shared" si="10"/>
        <v>-</v>
      </c>
      <c r="D353" s="802" t="str">
        <f t="shared" si="11"/>
        <v/>
      </c>
      <c r="E353" s="595"/>
      <c r="F353" s="337" t="str">
        <f>事業者比較!E355</f>
        <v>東京都前年度実績値が見つかりません。ご確認ください。</v>
      </c>
      <c r="G353" s="337" t="str">
        <f>事業者比較!F355</f>
        <v>環境省実績値が見つかりません。ご確認ください。</v>
      </c>
      <c r="H353" s="337">
        <f>事業者比較!G355</f>
        <v>0.42899999999999999</v>
      </c>
      <c r="I353" s="804">
        <f>事業者比較!J355</f>
        <v>0</v>
      </c>
    </row>
    <row r="354" spans="1:9">
      <c r="A354" s="781" t="s">
        <v>834</v>
      </c>
      <c r="B354" s="782" t="s">
        <v>2847</v>
      </c>
      <c r="C354" s="801">
        <f t="shared" si="10"/>
        <v>0.29599999999999999</v>
      </c>
      <c r="D354" s="802" t="str">
        <f t="shared" si="11"/>
        <v>2.環境省前年度実績値</v>
      </c>
      <c r="E354" s="595"/>
      <c r="F354" s="337" t="str">
        <f>事業者比較!E356</f>
        <v>東京都前年度実績値が見つかりません。ご確認ください。</v>
      </c>
      <c r="G354" s="337">
        <f>事業者比較!F356</f>
        <v>0.29599999999999999</v>
      </c>
      <c r="H354" s="337">
        <f>事業者比較!G356</f>
        <v>0.42899999999999999</v>
      </c>
      <c r="I354" s="804">
        <f>事業者比較!J356</f>
        <v>3</v>
      </c>
    </row>
    <row r="355" spans="1:9">
      <c r="A355" s="781" t="s">
        <v>835</v>
      </c>
      <c r="B355" s="782" t="s">
        <v>2848</v>
      </c>
      <c r="C355" s="801">
        <f t="shared" si="10"/>
        <v>0.44400000000000001</v>
      </c>
      <c r="D355" s="802" t="str">
        <f t="shared" si="11"/>
        <v>1.東京都前年度実績値</v>
      </c>
      <c r="E355" s="595"/>
      <c r="F355" s="337">
        <f>事業者比較!E357</f>
        <v>0.44400000000000001</v>
      </c>
      <c r="G355" s="337" t="str">
        <f>事業者比較!F357</f>
        <v>東京都前年度実績値があります。「2.東京都前年度実績値」を選択してください。</v>
      </c>
      <c r="H355" s="337">
        <f>事業者比較!G357</f>
        <v>0.42899999999999999</v>
      </c>
      <c r="I355" s="804">
        <f>事業者比較!J357</f>
        <v>2</v>
      </c>
    </row>
    <row r="356" spans="1:9">
      <c r="A356" s="781" t="s">
        <v>836</v>
      </c>
      <c r="B356" s="782" t="s">
        <v>2849</v>
      </c>
      <c r="C356" s="801">
        <f t="shared" si="10"/>
        <v>0.27400000000000002</v>
      </c>
      <c r="D356" s="802" t="str">
        <f t="shared" si="11"/>
        <v>2.環境省前年度実績値</v>
      </c>
      <c r="E356" s="595"/>
      <c r="F356" s="337" t="str">
        <f>事業者比較!E358</f>
        <v>東京都前年度実績値が見つかりません。ご確認ください。</v>
      </c>
      <c r="G356" s="337">
        <f>事業者比較!F358</f>
        <v>0.27400000000000002</v>
      </c>
      <c r="H356" s="337">
        <f>事業者比較!G358</f>
        <v>0.42899999999999999</v>
      </c>
      <c r="I356" s="804">
        <f>事業者比較!J358</f>
        <v>3</v>
      </c>
    </row>
    <row r="357" spans="1:9">
      <c r="A357" s="781" t="s">
        <v>837</v>
      </c>
      <c r="B357" s="782" t="s">
        <v>2850</v>
      </c>
      <c r="C357" s="801">
        <f t="shared" si="10"/>
        <v>0.38500000000000001</v>
      </c>
      <c r="D357" s="802" t="str">
        <f t="shared" si="11"/>
        <v>2.環境省前年度実績値</v>
      </c>
      <c r="E357" s="595"/>
      <c r="F357" s="337" t="str">
        <f>事業者比較!E359</f>
        <v>東京都前年度実績値が見つかりません。ご確認ください。</v>
      </c>
      <c r="G357" s="337">
        <f>事業者比較!F359</f>
        <v>0.38500000000000001</v>
      </c>
      <c r="H357" s="337">
        <f>事業者比較!G359</f>
        <v>0.42899999999999999</v>
      </c>
      <c r="I357" s="804">
        <f>事業者比較!J359</f>
        <v>3</v>
      </c>
    </row>
    <row r="358" spans="1:9">
      <c r="A358" s="781" t="s">
        <v>838</v>
      </c>
      <c r="B358" s="782" t="s">
        <v>2851</v>
      </c>
      <c r="C358" s="801">
        <f t="shared" si="10"/>
        <v>0.46100000000000002</v>
      </c>
      <c r="D358" s="802" t="str">
        <f t="shared" si="11"/>
        <v>2.環境省前年度実績値</v>
      </c>
      <c r="E358" s="595"/>
      <c r="F358" s="337" t="str">
        <f>事業者比較!E360</f>
        <v>東京都前年度実績値が見つかりません。ご確認ください。</v>
      </c>
      <c r="G358" s="337">
        <f>事業者比較!F360</f>
        <v>0.46100000000000002</v>
      </c>
      <c r="H358" s="337">
        <f>事業者比較!G360</f>
        <v>0.42899999999999999</v>
      </c>
      <c r="I358" s="804">
        <f>事業者比較!J360</f>
        <v>3</v>
      </c>
    </row>
    <row r="359" spans="1:9">
      <c r="A359" s="781" t="s">
        <v>839</v>
      </c>
      <c r="B359" s="782" t="s">
        <v>2852</v>
      </c>
      <c r="C359" s="801">
        <f t="shared" si="10"/>
        <v>0.24399999999999999</v>
      </c>
      <c r="D359" s="802" t="str">
        <f t="shared" si="11"/>
        <v>2.環境省前年度実績値</v>
      </c>
      <c r="E359" s="595"/>
      <c r="F359" s="337" t="str">
        <f>事業者比較!E361</f>
        <v>東京都前年度実績値が見つかりません。ご確認ください。</v>
      </c>
      <c r="G359" s="337">
        <f>事業者比較!F361</f>
        <v>0.24399999999999999</v>
      </c>
      <c r="H359" s="337">
        <f>事業者比較!G361</f>
        <v>0.42899999999999999</v>
      </c>
      <c r="I359" s="804">
        <f>事業者比較!J361</f>
        <v>3</v>
      </c>
    </row>
    <row r="360" spans="1:9">
      <c r="A360" s="781" t="s">
        <v>553</v>
      </c>
      <c r="B360" s="782" t="s">
        <v>2853</v>
      </c>
      <c r="C360" s="801">
        <f t="shared" si="10"/>
        <v>0.42899999999999999</v>
      </c>
      <c r="D360" s="802" t="str">
        <f t="shared" si="11"/>
        <v>3.未把握</v>
      </c>
      <c r="E360" s="595"/>
      <c r="F360" s="337" t="str">
        <f>事業者比較!E362</f>
        <v>東京都前年度実績値が見つかりません。ご確認ください。</v>
      </c>
      <c r="G360" s="337" t="str">
        <f>事業者比較!F362</f>
        <v>環境省実績値が見つかりません。ご確認ください。</v>
      </c>
      <c r="H360" s="337">
        <f>事業者比較!G362</f>
        <v>0.42899999999999999</v>
      </c>
      <c r="I360" s="804">
        <f>事業者比較!J362</f>
        <v>4</v>
      </c>
    </row>
    <row r="361" spans="1:9">
      <c r="A361" s="781" t="s">
        <v>519</v>
      </c>
      <c r="B361" s="782" t="s">
        <v>2854</v>
      </c>
      <c r="C361" s="801">
        <f t="shared" si="10"/>
        <v>0.63200000000000001</v>
      </c>
      <c r="D361" s="802" t="str">
        <f t="shared" si="11"/>
        <v>1.東京都前年度実績値</v>
      </c>
      <c r="E361" s="595"/>
      <c r="F361" s="337">
        <f>事業者比較!E363</f>
        <v>0.63200000000000001</v>
      </c>
      <c r="G361" s="337" t="str">
        <f>事業者比較!F363</f>
        <v>東京都前年度実績値があります。「2.東京都前年度実績値」を選択してください。</v>
      </c>
      <c r="H361" s="337">
        <f>事業者比較!G363</f>
        <v>0.42899999999999999</v>
      </c>
      <c r="I361" s="804">
        <f>事業者比較!J363</f>
        <v>2</v>
      </c>
    </row>
    <row r="362" spans="1:9">
      <c r="A362" s="781" t="s">
        <v>840</v>
      </c>
      <c r="B362" s="782" t="s">
        <v>2855</v>
      </c>
      <c r="C362" s="801">
        <f t="shared" si="10"/>
        <v>0.34300000000000003</v>
      </c>
      <c r="D362" s="802" t="str">
        <f t="shared" si="11"/>
        <v>2.環境省前年度実績値</v>
      </c>
      <c r="E362" s="595"/>
      <c r="F362" s="337" t="str">
        <f>事業者比較!E364</f>
        <v>東京都前年度実績値が見つかりません。ご確認ください。</v>
      </c>
      <c r="G362" s="337">
        <f>事業者比較!F364</f>
        <v>0.34300000000000003</v>
      </c>
      <c r="H362" s="337">
        <f>事業者比較!G364</f>
        <v>0.42899999999999999</v>
      </c>
      <c r="I362" s="804">
        <f>事業者比較!J364</f>
        <v>3</v>
      </c>
    </row>
    <row r="363" spans="1:9">
      <c r="A363" s="781" t="s">
        <v>1160</v>
      </c>
      <c r="B363" s="782" t="s">
        <v>2856</v>
      </c>
      <c r="C363" s="801">
        <f t="shared" si="10"/>
        <v>0.42899999999999999</v>
      </c>
      <c r="D363" s="802" t="str">
        <f t="shared" si="11"/>
        <v>3.未把握</v>
      </c>
      <c r="E363" s="595"/>
      <c r="F363" s="337" t="str">
        <f>事業者比較!E365</f>
        <v>東京都前年度実績値が見つかりません。ご確認ください。</v>
      </c>
      <c r="G363" s="337" t="str">
        <f>事業者比較!F365</f>
        <v>環境省実績値が見つかりません。ご確認ください。</v>
      </c>
      <c r="H363" s="337">
        <f>事業者比較!G365</f>
        <v>0.42899999999999999</v>
      </c>
      <c r="I363" s="804">
        <f>事業者比較!J365</f>
        <v>4</v>
      </c>
    </row>
    <row r="364" spans="1:9">
      <c r="A364" s="781" t="s">
        <v>1161</v>
      </c>
      <c r="B364" s="782" t="s">
        <v>2857</v>
      </c>
      <c r="C364" s="801">
        <f t="shared" si="10"/>
        <v>0.42899999999999999</v>
      </c>
      <c r="D364" s="802" t="str">
        <f t="shared" si="11"/>
        <v>3.未把握</v>
      </c>
      <c r="E364" s="595"/>
      <c r="F364" s="337" t="str">
        <f>事業者比較!E366</f>
        <v>東京都前年度実績値が見つかりません。ご確認ください。</v>
      </c>
      <c r="G364" s="337" t="str">
        <f>事業者比較!F366</f>
        <v>環境省実績値が見つかりません。ご確認ください。</v>
      </c>
      <c r="H364" s="337">
        <f>事業者比較!G366</f>
        <v>0.42899999999999999</v>
      </c>
      <c r="I364" s="804">
        <f>事業者比較!J366</f>
        <v>4</v>
      </c>
    </row>
    <row r="365" spans="1:9">
      <c r="A365" s="781" t="s">
        <v>511</v>
      </c>
      <c r="B365" s="782" t="s">
        <v>2858</v>
      </c>
      <c r="C365" s="801">
        <f t="shared" si="10"/>
        <v>0.42899999999999999</v>
      </c>
      <c r="D365" s="802" t="str">
        <f t="shared" si="11"/>
        <v>3.未把握</v>
      </c>
      <c r="E365" s="595"/>
      <c r="F365" s="337" t="str">
        <f>事業者比較!E367</f>
        <v>東京都前年度実績値が見つかりません。ご確認ください。</v>
      </c>
      <c r="G365" s="337" t="str">
        <f>事業者比較!F367</f>
        <v>環境省実績値が見つかりません。ご確認ください。</v>
      </c>
      <c r="H365" s="337">
        <f>事業者比較!G367</f>
        <v>0.42899999999999999</v>
      </c>
      <c r="I365" s="804">
        <f>事業者比較!J367</f>
        <v>4</v>
      </c>
    </row>
    <row r="366" spans="1:9">
      <c r="A366" s="781" t="s">
        <v>588</v>
      </c>
      <c r="B366" s="782" t="s">
        <v>2859</v>
      </c>
      <c r="C366" s="801">
        <f t="shared" si="10"/>
        <v>0.433</v>
      </c>
      <c r="D366" s="802" t="str">
        <f t="shared" si="11"/>
        <v>1.東京都前年度実績値</v>
      </c>
      <c r="E366" s="595"/>
      <c r="F366" s="337">
        <f>事業者比較!E368</f>
        <v>0.433</v>
      </c>
      <c r="G366" s="337" t="str">
        <f>事業者比較!F368</f>
        <v>東京都前年度実績値があります。「2.東京都前年度実績値」を選択してください。</v>
      </c>
      <c r="H366" s="337">
        <f>事業者比較!G368</f>
        <v>0.42899999999999999</v>
      </c>
      <c r="I366" s="804">
        <f>事業者比較!J368</f>
        <v>2</v>
      </c>
    </row>
    <row r="367" spans="1:9">
      <c r="A367" s="781" t="s">
        <v>1164</v>
      </c>
      <c r="B367" s="782" t="s">
        <v>20</v>
      </c>
      <c r="C367" s="801" t="str">
        <f t="shared" si="10"/>
        <v>-</v>
      </c>
      <c r="D367" s="802" t="str">
        <f t="shared" si="11"/>
        <v/>
      </c>
      <c r="E367" s="595"/>
      <c r="F367" s="337" t="str">
        <f>事業者比較!E369</f>
        <v>東京都前年度実績値が見つかりません。ご確認ください。</v>
      </c>
      <c r="G367" s="337" t="str">
        <f>事業者比較!F369</f>
        <v>環境省実績値が見つかりません。ご確認ください。</v>
      </c>
      <c r="H367" s="337">
        <f>事業者比較!G369</f>
        <v>0.42899999999999999</v>
      </c>
      <c r="I367" s="804">
        <f>事業者比較!J369</f>
        <v>0</v>
      </c>
    </row>
    <row r="368" spans="1:9">
      <c r="A368" s="781" t="s">
        <v>841</v>
      </c>
      <c r="B368" s="782" t="s">
        <v>2860</v>
      </c>
      <c r="C368" s="801">
        <f t="shared" si="10"/>
        <v>0.33300000000000002</v>
      </c>
      <c r="D368" s="802" t="str">
        <f t="shared" si="11"/>
        <v>2.環境省前年度実績値</v>
      </c>
      <c r="E368" s="595"/>
      <c r="F368" s="337" t="str">
        <f>事業者比較!E370</f>
        <v>東京都前年度実績値が見つかりません。ご確認ください。</v>
      </c>
      <c r="G368" s="337">
        <f>事業者比較!F370</f>
        <v>0.33300000000000002</v>
      </c>
      <c r="H368" s="337">
        <f>事業者比較!G370</f>
        <v>0.42899999999999999</v>
      </c>
      <c r="I368" s="804">
        <f>事業者比較!J370</f>
        <v>3</v>
      </c>
    </row>
    <row r="369" spans="1:9">
      <c r="A369" s="781" t="s">
        <v>1165</v>
      </c>
      <c r="B369" s="782" t="s">
        <v>2861</v>
      </c>
      <c r="C369" s="801">
        <f t="shared" si="10"/>
        <v>0.42899999999999999</v>
      </c>
      <c r="D369" s="802" t="str">
        <f t="shared" si="11"/>
        <v>3.未把握</v>
      </c>
      <c r="E369" s="595"/>
      <c r="F369" s="337" t="str">
        <f>事業者比較!E371</f>
        <v>東京都前年度実績値が見つかりません。ご確認ください。</v>
      </c>
      <c r="G369" s="337" t="str">
        <f>事業者比較!F371</f>
        <v>環境省実績値が見つかりません。ご確認ください。</v>
      </c>
      <c r="H369" s="337">
        <f>事業者比較!G371</f>
        <v>0.42899999999999999</v>
      </c>
      <c r="I369" s="804">
        <f>事業者比較!J371</f>
        <v>4</v>
      </c>
    </row>
    <row r="370" spans="1:9">
      <c r="A370" s="781" t="s">
        <v>842</v>
      </c>
      <c r="B370" s="782" t="s">
        <v>2862</v>
      </c>
      <c r="C370" s="801">
        <f t="shared" si="10"/>
        <v>0.46400000000000002</v>
      </c>
      <c r="D370" s="802" t="str">
        <f t="shared" si="11"/>
        <v>2.環境省前年度実績値</v>
      </c>
      <c r="E370" s="595"/>
      <c r="F370" s="337" t="str">
        <f>事業者比較!E372</f>
        <v>東京都前年度実績値が見つかりません。ご確認ください。</v>
      </c>
      <c r="G370" s="337">
        <f>事業者比較!F372</f>
        <v>0.46400000000000002</v>
      </c>
      <c r="H370" s="337">
        <f>事業者比較!G372</f>
        <v>0.42899999999999999</v>
      </c>
      <c r="I370" s="804">
        <f>事業者比較!J372</f>
        <v>3</v>
      </c>
    </row>
    <row r="371" spans="1:9">
      <c r="A371" s="781" t="s">
        <v>547</v>
      </c>
      <c r="B371" s="782" t="s">
        <v>2863</v>
      </c>
      <c r="C371" s="801">
        <f t="shared" si="10"/>
        <v>0.45300000000000001</v>
      </c>
      <c r="D371" s="802" t="str">
        <f t="shared" si="11"/>
        <v>1.東京都前年度実績値</v>
      </c>
      <c r="E371" s="595"/>
      <c r="F371" s="337">
        <f>事業者比較!E373</f>
        <v>0.45300000000000001</v>
      </c>
      <c r="G371" s="337" t="str">
        <f>事業者比較!F373</f>
        <v>東京都前年度実績値があります。「2.東京都前年度実績値」を選択してください。</v>
      </c>
      <c r="H371" s="337">
        <f>事業者比較!G373</f>
        <v>0.42899999999999999</v>
      </c>
      <c r="I371" s="804">
        <f>事業者比較!J373</f>
        <v>2</v>
      </c>
    </row>
    <row r="372" spans="1:9">
      <c r="A372" s="781" t="s">
        <v>843</v>
      </c>
      <c r="B372" s="782" t="s">
        <v>2864</v>
      </c>
      <c r="C372" s="801">
        <f t="shared" si="10"/>
        <v>0.78200000000000003</v>
      </c>
      <c r="D372" s="802" t="str">
        <f t="shared" si="11"/>
        <v>1.東京都前年度実績値</v>
      </c>
      <c r="E372" s="595"/>
      <c r="F372" s="337">
        <f>事業者比較!E374</f>
        <v>0.78200000000000003</v>
      </c>
      <c r="G372" s="337" t="str">
        <f>事業者比較!F374</f>
        <v>東京都前年度実績値があります。「2.東京都前年度実績値」を選択してください。</v>
      </c>
      <c r="H372" s="337">
        <f>事業者比較!G374</f>
        <v>0.42899999999999999</v>
      </c>
      <c r="I372" s="804">
        <f>事業者比較!J374</f>
        <v>2</v>
      </c>
    </row>
    <row r="373" spans="1:9">
      <c r="A373" s="781" t="s">
        <v>844</v>
      </c>
      <c r="B373" s="782" t="s">
        <v>2865</v>
      </c>
      <c r="C373" s="801">
        <f t="shared" si="10"/>
        <v>0.375</v>
      </c>
      <c r="D373" s="802" t="str">
        <f t="shared" si="11"/>
        <v>2.環境省前年度実績値</v>
      </c>
      <c r="E373" s="595"/>
      <c r="F373" s="337" t="str">
        <f>事業者比較!E375</f>
        <v>東京都前年度実績値が見つかりません。ご確認ください。</v>
      </c>
      <c r="G373" s="337">
        <f>事業者比較!F375</f>
        <v>0.375</v>
      </c>
      <c r="H373" s="337">
        <f>事業者比較!G375</f>
        <v>0.42899999999999999</v>
      </c>
      <c r="I373" s="804">
        <f>事業者比較!J375</f>
        <v>3</v>
      </c>
    </row>
    <row r="374" spans="1:9">
      <c r="A374" s="781" t="s">
        <v>845</v>
      </c>
      <c r="B374" s="782" t="s">
        <v>2866</v>
      </c>
      <c r="C374" s="801">
        <f t="shared" si="10"/>
        <v>0.43</v>
      </c>
      <c r="D374" s="802" t="str">
        <f t="shared" si="11"/>
        <v>1.東京都前年度実績値</v>
      </c>
      <c r="E374" s="595"/>
      <c r="F374" s="337">
        <f>事業者比較!E376</f>
        <v>0.43</v>
      </c>
      <c r="G374" s="337" t="str">
        <f>事業者比較!F376</f>
        <v>東京都前年度実績値があります。「2.東京都前年度実績値」を選択してください。</v>
      </c>
      <c r="H374" s="337">
        <f>事業者比較!G376</f>
        <v>0.42899999999999999</v>
      </c>
      <c r="I374" s="804">
        <f>事業者比較!J376</f>
        <v>2</v>
      </c>
    </row>
    <row r="375" spans="1:9">
      <c r="A375" s="781" t="s">
        <v>1168</v>
      </c>
      <c r="B375" s="782" t="s">
        <v>1183</v>
      </c>
      <c r="C375" s="801">
        <f t="shared" si="10"/>
        <v>0.46600000000000003</v>
      </c>
      <c r="D375" s="802" t="str">
        <f t="shared" si="11"/>
        <v>2.環境省前年度実績値</v>
      </c>
      <c r="E375" s="595"/>
      <c r="F375" s="337" t="str">
        <f>事業者比較!E377</f>
        <v>東京都前年度実績値が見つかりません。ご確認ください。</v>
      </c>
      <c r="G375" s="337">
        <f>事業者比較!F377</f>
        <v>0.46600000000000003</v>
      </c>
      <c r="H375" s="337">
        <f>事業者比較!G377</f>
        <v>0.42899999999999999</v>
      </c>
      <c r="I375" s="804">
        <f>事業者比較!J377</f>
        <v>3</v>
      </c>
    </row>
    <row r="376" spans="1:9">
      <c r="A376" s="781" t="s">
        <v>1169</v>
      </c>
      <c r="B376" s="782" t="s">
        <v>2867</v>
      </c>
      <c r="C376" s="801">
        <f t="shared" si="10"/>
        <v>0.42899999999999999</v>
      </c>
      <c r="D376" s="802" t="str">
        <f t="shared" si="11"/>
        <v>3.未把握</v>
      </c>
      <c r="E376" s="595"/>
      <c r="F376" s="337" t="str">
        <f>事業者比較!E378</f>
        <v>東京都前年度実績値が見つかりません。ご確認ください。</v>
      </c>
      <c r="G376" s="337" t="str">
        <f>事業者比較!F378</f>
        <v>環境省実績値が見つかりません。ご確認ください。</v>
      </c>
      <c r="H376" s="337">
        <f>事業者比較!G378</f>
        <v>0.42899999999999999</v>
      </c>
      <c r="I376" s="804">
        <f>事業者比較!J378</f>
        <v>4</v>
      </c>
    </row>
    <row r="377" spans="1:9">
      <c r="A377" s="781" t="s">
        <v>846</v>
      </c>
      <c r="B377" s="782" t="s">
        <v>2868</v>
      </c>
      <c r="C377" s="801">
        <f t="shared" si="10"/>
        <v>0.438</v>
      </c>
      <c r="D377" s="802" t="str">
        <f t="shared" si="11"/>
        <v>1.東京都前年度実績値</v>
      </c>
      <c r="E377" s="595"/>
      <c r="F377" s="337">
        <f>事業者比較!E379</f>
        <v>0.438</v>
      </c>
      <c r="G377" s="337" t="str">
        <f>事業者比較!F379</f>
        <v>東京都前年度実績値があります。「2.東京都前年度実績値」を選択してください。</v>
      </c>
      <c r="H377" s="337">
        <f>事業者比較!G379</f>
        <v>0.42899999999999999</v>
      </c>
      <c r="I377" s="804">
        <f>事業者比較!J379</f>
        <v>2</v>
      </c>
    </row>
    <row r="378" spans="1:9">
      <c r="A378" s="781" t="s">
        <v>847</v>
      </c>
      <c r="B378" s="782" t="s">
        <v>2869</v>
      </c>
      <c r="C378" s="801">
        <f t="shared" si="10"/>
        <v>0.436</v>
      </c>
      <c r="D378" s="802" t="str">
        <f t="shared" si="11"/>
        <v>1.東京都前年度実績値</v>
      </c>
      <c r="E378" s="595"/>
      <c r="F378" s="337">
        <f>事業者比較!E380</f>
        <v>0.436</v>
      </c>
      <c r="G378" s="337" t="str">
        <f>事業者比較!F380</f>
        <v>東京都前年度実績値があります。「2.東京都前年度実績値」を選択してください。</v>
      </c>
      <c r="H378" s="337">
        <f>事業者比較!G380</f>
        <v>0.42899999999999999</v>
      </c>
      <c r="I378" s="804">
        <f>事業者比較!J380</f>
        <v>2</v>
      </c>
    </row>
    <row r="379" spans="1:9">
      <c r="A379" s="781" t="s">
        <v>1170</v>
      </c>
      <c r="B379" s="782" t="s">
        <v>2870</v>
      </c>
      <c r="C379" s="801">
        <f t="shared" si="10"/>
        <v>0.53800000000000003</v>
      </c>
      <c r="D379" s="802" t="str">
        <f t="shared" si="11"/>
        <v>1.東京都前年度実績値</v>
      </c>
      <c r="E379" s="595"/>
      <c r="F379" s="337">
        <f>事業者比較!E381</f>
        <v>0.53800000000000003</v>
      </c>
      <c r="G379" s="337" t="str">
        <f>事業者比較!F381</f>
        <v>東京都前年度実績値があります。「2.東京都前年度実績値」を選択してください。</v>
      </c>
      <c r="H379" s="337">
        <f>事業者比較!G381</f>
        <v>0.42899999999999999</v>
      </c>
      <c r="I379" s="804">
        <f>事業者比較!J381</f>
        <v>2</v>
      </c>
    </row>
    <row r="380" spans="1:9">
      <c r="A380" s="781" t="s">
        <v>1171</v>
      </c>
      <c r="B380" s="782" t="s">
        <v>2871</v>
      </c>
      <c r="C380" s="801">
        <f t="shared" si="10"/>
        <v>0.42899999999999999</v>
      </c>
      <c r="D380" s="802" t="str">
        <f t="shared" si="11"/>
        <v>3.未把握</v>
      </c>
      <c r="E380" s="595"/>
      <c r="F380" s="337" t="str">
        <f>事業者比較!E382</f>
        <v>東京都前年度実績値が見つかりません。ご確認ください。</v>
      </c>
      <c r="G380" s="337" t="str">
        <f>事業者比較!F382</f>
        <v>環境省実績値が見つかりません。ご確認ください。</v>
      </c>
      <c r="H380" s="337">
        <f>事業者比較!G382</f>
        <v>0.42899999999999999</v>
      </c>
      <c r="I380" s="804">
        <f>事業者比較!J382</f>
        <v>4</v>
      </c>
    </row>
    <row r="381" spans="1:9">
      <c r="A381" s="781" t="s">
        <v>1172</v>
      </c>
      <c r="B381" s="782" t="s">
        <v>1187</v>
      </c>
      <c r="C381" s="801" t="str">
        <f t="shared" si="10"/>
        <v>-</v>
      </c>
      <c r="D381" s="802" t="str">
        <f t="shared" si="11"/>
        <v/>
      </c>
      <c r="E381" s="595"/>
      <c r="F381" s="337" t="str">
        <f>事業者比較!E383</f>
        <v>東京都前年度実績値が見つかりません。ご確認ください。</v>
      </c>
      <c r="G381" s="337" t="str">
        <f>事業者比較!F383</f>
        <v>環境省実績値が見つかりません。ご確認ください。</v>
      </c>
      <c r="H381" s="337">
        <f>事業者比較!G383</f>
        <v>0.42899999999999999</v>
      </c>
      <c r="I381" s="804">
        <f>事業者比較!J383</f>
        <v>0</v>
      </c>
    </row>
    <row r="382" spans="1:9">
      <c r="A382" s="781" t="s">
        <v>848</v>
      </c>
      <c r="B382" s="782" t="s">
        <v>2872</v>
      </c>
      <c r="C382" s="801">
        <f t="shared" si="10"/>
        <v>0.45700000000000002</v>
      </c>
      <c r="D382" s="802" t="str">
        <f t="shared" si="11"/>
        <v>1.東京都前年度実績値</v>
      </c>
      <c r="E382" s="595"/>
      <c r="F382" s="337">
        <f>事業者比較!E384</f>
        <v>0.45700000000000002</v>
      </c>
      <c r="G382" s="337" t="str">
        <f>事業者比較!F384</f>
        <v>東京都前年度実績値があります。「2.東京都前年度実績値」を選択してください。</v>
      </c>
      <c r="H382" s="337">
        <f>事業者比較!G384</f>
        <v>0.42899999999999999</v>
      </c>
      <c r="I382" s="804">
        <f>事業者比較!J384</f>
        <v>2</v>
      </c>
    </row>
    <row r="383" spans="1:9">
      <c r="A383" s="781" t="s">
        <v>1173</v>
      </c>
      <c r="B383" s="782" t="s">
        <v>2873</v>
      </c>
      <c r="C383" s="801">
        <f t="shared" si="10"/>
        <v>0.439</v>
      </c>
      <c r="D383" s="802" t="str">
        <f t="shared" si="11"/>
        <v>2.環境省前年度実績値</v>
      </c>
      <c r="E383" s="595"/>
      <c r="F383" s="337" t="str">
        <f>事業者比較!E385</f>
        <v>東京都前年度実績値が見つかりません。ご確認ください。</v>
      </c>
      <c r="G383" s="337">
        <f>事業者比較!F385</f>
        <v>0.439</v>
      </c>
      <c r="H383" s="337">
        <f>事業者比較!G385</f>
        <v>0.42899999999999999</v>
      </c>
      <c r="I383" s="804">
        <f>事業者比較!J385</f>
        <v>3</v>
      </c>
    </row>
    <row r="384" spans="1:9">
      <c r="A384" s="781" t="s">
        <v>1174</v>
      </c>
      <c r="B384" s="782" t="s">
        <v>2874</v>
      </c>
      <c r="C384" s="801">
        <f t="shared" si="10"/>
        <v>0.45400000000000001</v>
      </c>
      <c r="D384" s="802" t="str">
        <f t="shared" si="11"/>
        <v>2.環境省前年度実績値</v>
      </c>
      <c r="E384" s="595"/>
      <c r="F384" s="337" t="str">
        <f>事業者比較!E386</f>
        <v>東京都前年度実績値が見つかりません。ご確認ください。</v>
      </c>
      <c r="G384" s="337">
        <f>事業者比較!F386</f>
        <v>0.45400000000000001</v>
      </c>
      <c r="H384" s="337">
        <f>事業者比較!G386</f>
        <v>0.42899999999999999</v>
      </c>
      <c r="I384" s="804">
        <f>事業者比較!J386</f>
        <v>3</v>
      </c>
    </row>
    <row r="385" spans="1:9">
      <c r="A385" s="781" t="s">
        <v>1175</v>
      </c>
      <c r="B385" s="782" t="s">
        <v>2875</v>
      </c>
      <c r="C385" s="801">
        <f t="shared" si="10"/>
        <v>0.49199999999999999</v>
      </c>
      <c r="D385" s="802" t="str">
        <f t="shared" si="11"/>
        <v>2.環境省前年度実績値</v>
      </c>
      <c r="E385" s="595"/>
      <c r="F385" s="337" t="str">
        <f>事業者比較!E387</f>
        <v>東京都前年度実績値が見つかりません。ご確認ください。</v>
      </c>
      <c r="G385" s="337">
        <f>事業者比較!F387</f>
        <v>0.49199999999999999</v>
      </c>
      <c r="H385" s="337">
        <f>事業者比較!G387</f>
        <v>0.42899999999999999</v>
      </c>
      <c r="I385" s="804">
        <f>事業者比較!J387</f>
        <v>3</v>
      </c>
    </row>
    <row r="386" spans="1:9">
      <c r="A386" s="781" t="s">
        <v>1176</v>
      </c>
      <c r="B386" s="782" t="s">
        <v>2876</v>
      </c>
      <c r="C386" s="801">
        <f t="shared" si="10"/>
        <v>0.52200000000000002</v>
      </c>
      <c r="D386" s="802" t="str">
        <f t="shared" si="11"/>
        <v>2.環境省前年度実績値</v>
      </c>
      <c r="E386" s="595"/>
      <c r="F386" s="337" t="str">
        <f>事業者比較!E388</f>
        <v>東京都前年度実績値が見つかりません。ご確認ください。</v>
      </c>
      <c r="G386" s="337">
        <f>事業者比較!F388</f>
        <v>0.52200000000000002</v>
      </c>
      <c r="H386" s="337">
        <f>事業者比較!G388</f>
        <v>0.42899999999999999</v>
      </c>
      <c r="I386" s="804">
        <f>事業者比較!J388</f>
        <v>3</v>
      </c>
    </row>
    <row r="387" spans="1:9">
      <c r="A387" s="781" t="s">
        <v>1177</v>
      </c>
      <c r="B387" s="782" t="s">
        <v>2877</v>
      </c>
      <c r="C387" s="801">
        <f t="shared" si="10"/>
        <v>0.42199999999999999</v>
      </c>
      <c r="D387" s="802" t="str">
        <f t="shared" si="11"/>
        <v>1.東京都前年度実績値</v>
      </c>
      <c r="E387" s="595"/>
      <c r="F387" s="337">
        <f>事業者比較!E389</f>
        <v>0.42199999999999999</v>
      </c>
      <c r="G387" s="337" t="str">
        <f>事業者比較!F389</f>
        <v>東京都前年度実績値があります。「2.東京都前年度実績値」を選択してください。</v>
      </c>
      <c r="H387" s="337">
        <f>事業者比較!G389</f>
        <v>0.42899999999999999</v>
      </c>
      <c r="I387" s="804">
        <f>事業者比較!J389</f>
        <v>2</v>
      </c>
    </row>
    <row r="388" spans="1:9">
      <c r="A388" s="781" t="s">
        <v>1178</v>
      </c>
      <c r="B388" s="782" t="s">
        <v>2878</v>
      </c>
      <c r="C388" s="801">
        <f t="shared" si="10"/>
        <v>0.441</v>
      </c>
      <c r="D388" s="802" t="str">
        <f t="shared" si="11"/>
        <v>2.環境省前年度実績値</v>
      </c>
      <c r="E388" s="595"/>
      <c r="F388" s="337" t="str">
        <f>事業者比較!E390</f>
        <v>東京都前年度実績値が見つかりません。ご確認ください。</v>
      </c>
      <c r="G388" s="337">
        <f>事業者比較!F390</f>
        <v>0.441</v>
      </c>
      <c r="H388" s="337">
        <f>事業者比較!G390</f>
        <v>0.42899999999999999</v>
      </c>
      <c r="I388" s="804">
        <f>事業者比較!J390</f>
        <v>3</v>
      </c>
    </row>
    <row r="389" spans="1:9">
      <c r="A389" s="781" t="s">
        <v>1179</v>
      </c>
      <c r="B389" s="782" t="s">
        <v>2879</v>
      </c>
      <c r="C389" s="801">
        <f t="shared" si="10"/>
        <v>0.41699999999999998</v>
      </c>
      <c r="D389" s="802" t="str">
        <f t="shared" si="11"/>
        <v>2.環境省前年度実績値</v>
      </c>
      <c r="E389" s="595"/>
      <c r="F389" s="337" t="str">
        <f>事業者比較!E391</f>
        <v>東京都前年度実績値が見つかりません。ご確認ください。</v>
      </c>
      <c r="G389" s="337">
        <f>事業者比較!F391</f>
        <v>0.41699999999999998</v>
      </c>
      <c r="H389" s="337">
        <f>事業者比較!G391</f>
        <v>0.42899999999999999</v>
      </c>
      <c r="I389" s="804">
        <f>事業者比較!J391</f>
        <v>3</v>
      </c>
    </row>
    <row r="390" spans="1:9">
      <c r="A390" s="781" t="s">
        <v>467</v>
      </c>
      <c r="B390" s="782" t="s">
        <v>20</v>
      </c>
      <c r="C390" s="801" t="str">
        <f t="shared" si="10"/>
        <v>-</v>
      </c>
      <c r="D390" s="802" t="str">
        <f t="shared" si="11"/>
        <v/>
      </c>
      <c r="E390" s="595"/>
      <c r="F390" s="337" t="str">
        <f>事業者比較!E392</f>
        <v>東京都前年度実績値が見つかりません。ご確認ください。</v>
      </c>
      <c r="G390" s="337" t="str">
        <f>事業者比較!F392</f>
        <v>環境省実績値が見つかりません。ご確認ください。</v>
      </c>
      <c r="H390" s="337">
        <f>事業者比較!G392</f>
        <v>0.42899999999999999</v>
      </c>
      <c r="I390" s="804">
        <f>事業者比較!J392</f>
        <v>0</v>
      </c>
    </row>
    <row r="391" spans="1:9">
      <c r="A391" s="781" t="s">
        <v>1197</v>
      </c>
      <c r="B391" s="782" t="s">
        <v>2880</v>
      </c>
      <c r="C391" s="801">
        <f t="shared" si="10"/>
        <v>0.40699999999999997</v>
      </c>
      <c r="D391" s="802" t="str">
        <f t="shared" si="11"/>
        <v>1.東京都前年度実績値</v>
      </c>
      <c r="E391" s="595"/>
      <c r="F391" s="337">
        <f>事業者比較!E393</f>
        <v>0.40699999999999997</v>
      </c>
      <c r="G391" s="337" t="str">
        <f>事業者比較!F393</f>
        <v>東京都前年度実績値があります。「2.東京都前年度実績値」を選択してください。</v>
      </c>
      <c r="H391" s="337">
        <f>事業者比較!G393</f>
        <v>0.42899999999999999</v>
      </c>
      <c r="I391" s="804">
        <f>事業者比較!J393</f>
        <v>2</v>
      </c>
    </row>
    <row r="392" spans="1:9">
      <c r="A392" s="781" t="s">
        <v>444</v>
      </c>
      <c r="B392" s="782" t="s">
        <v>2881</v>
      </c>
      <c r="C392" s="801">
        <f t="shared" ref="C392:C455" si="12">IF($I392=0,"-",IF(OR($I392=1,$I392=2),$F392,IF($I392=3,$G392,$H392)))</f>
        <v>0.42</v>
      </c>
      <c r="D392" s="802" t="str">
        <f t="shared" ref="D392:D455" si="13">IF($I392=0,"",IF(OR($I392=1,$I392=2),"1.東京都前年度実績値",IF($I392=3,"2.環境省前年度実績値","3.未把握")))</f>
        <v>1.東京都前年度実績値</v>
      </c>
      <c r="E392" s="595"/>
      <c r="F392" s="337">
        <f>事業者比較!E394</f>
        <v>0.42</v>
      </c>
      <c r="G392" s="337" t="str">
        <f>事業者比較!F394</f>
        <v>東京都前年度実績値があります。「2.東京都前年度実績値」を選択してください。</v>
      </c>
      <c r="H392" s="337">
        <f>事業者比較!G394</f>
        <v>0.42899999999999999</v>
      </c>
      <c r="I392" s="804">
        <f>事業者比較!J394</f>
        <v>2</v>
      </c>
    </row>
    <row r="393" spans="1:9">
      <c r="A393" s="781" t="s">
        <v>1198</v>
      </c>
      <c r="B393" s="782" t="s">
        <v>2882</v>
      </c>
      <c r="C393" s="801">
        <f t="shared" si="12"/>
        <v>0.44</v>
      </c>
      <c r="D393" s="802" t="str">
        <f t="shared" si="13"/>
        <v>1.東京都前年度実績値</v>
      </c>
      <c r="E393" s="595"/>
      <c r="F393" s="337">
        <f>事業者比較!E395</f>
        <v>0.44</v>
      </c>
      <c r="G393" s="337" t="str">
        <f>事業者比較!F395</f>
        <v>東京都前年度実績値があります。「2.東京都前年度実績値」を選択してください。</v>
      </c>
      <c r="H393" s="337">
        <f>事業者比較!G395</f>
        <v>0.42899999999999999</v>
      </c>
      <c r="I393" s="804">
        <f>事業者比較!J395</f>
        <v>2</v>
      </c>
    </row>
    <row r="394" spans="1:9">
      <c r="A394" s="781" t="s">
        <v>438</v>
      </c>
      <c r="B394" s="782" t="s">
        <v>2883</v>
      </c>
      <c r="C394" s="801">
        <f t="shared" si="12"/>
        <v>0.45500000000000002</v>
      </c>
      <c r="D394" s="802" t="str">
        <f t="shared" si="13"/>
        <v>1.東京都前年度実績値</v>
      </c>
      <c r="E394" s="595"/>
      <c r="F394" s="337">
        <f>事業者比較!E396</f>
        <v>0.45500000000000002</v>
      </c>
      <c r="G394" s="337" t="str">
        <f>事業者比較!F396</f>
        <v>東京都前年度実績値があります。「2.東京都前年度実績値」を選択してください。</v>
      </c>
      <c r="H394" s="337">
        <f>事業者比較!G396</f>
        <v>0.42899999999999999</v>
      </c>
      <c r="I394" s="804">
        <f>事業者比較!J396</f>
        <v>2</v>
      </c>
    </row>
    <row r="395" spans="1:9">
      <c r="A395" s="781" t="s">
        <v>1200</v>
      </c>
      <c r="B395" s="782" t="s">
        <v>2884</v>
      </c>
      <c r="C395" s="801">
        <f t="shared" si="12"/>
        <v>0.40100000000000002</v>
      </c>
      <c r="D395" s="802" t="str">
        <f t="shared" si="13"/>
        <v>2.環境省前年度実績値</v>
      </c>
      <c r="E395" s="595"/>
      <c r="F395" s="337" t="str">
        <f>事業者比較!E397</f>
        <v>東京都前年度実績値が見つかりません。ご確認ください。</v>
      </c>
      <c r="G395" s="337">
        <f>事業者比較!F397</f>
        <v>0.40100000000000002</v>
      </c>
      <c r="H395" s="337">
        <f>事業者比較!G397</f>
        <v>0.42899999999999999</v>
      </c>
      <c r="I395" s="804">
        <f>事業者比較!J397</f>
        <v>3</v>
      </c>
    </row>
    <row r="396" spans="1:9">
      <c r="A396" s="781" t="s">
        <v>1201</v>
      </c>
      <c r="B396" s="782" t="s">
        <v>2885</v>
      </c>
      <c r="C396" s="801">
        <f t="shared" si="12"/>
        <v>0.443</v>
      </c>
      <c r="D396" s="802" t="str">
        <f t="shared" si="13"/>
        <v>1.東京都前年度実績値</v>
      </c>
      <c r="E396" s="595"/>
      <c r="F396" s="337">
        <f>事業者比較!E398</f>
        <v>0.443</v>
      </c>
      <c r="G396" s="337" t="str">
        <f>事業者比較!F398</f>
        <v>東京都前年度実績値があります。「2.東京都前年度実績値」を選択してください。</v>
      </c>
      <c r="H396" s="337">
        <f>事業者比較!G398</f>
        <v>0.42899999999999999</v>
      </c>
      <c r="I396" s="804">
        <f>事業者比較!J398</f>
        <v>2</v>
      </c>
    </row>
    <row r="397" spans="1:9">
      <c r="A397" s="781" t="s">
        <v>1202</v>
      </c>
      <c r="B397" s="782" t="s">
        <v>2886</v>
      </c>
      <c r="C397" s="801">
        <f t="shared" si="12"/>
        <v>0.45500000000000002</v>
      </c>
      <c r="D397" s="802" t="str">
        <f t="shared" si="13"/>
        <v>1.東京都前年度実績値</v>
      </c>
      <c r="E397" s="595"/>
      <c r="F397" s="337">
        <f>事業者比較!E399</f>
        <v>0.45500000000000002</v>
      </c>
      <c r="G397" s="337" t="str">
        <f>事業者比較!F399</f>
        <v>東京都前年度実績値があります。「2.東京都前年度実績値」を選択してください。</v>
      </c>
      <c r="H397" s="337">
        <f>事業者比較!G399</f>
        <v>0.42899999999999999</v>
      </c>
      <c r="I397" s="804">
        <f>事業者比較!J399</f>
        <v>2</v>
      </c>
    </row>
    <row r="398" spans="1:9">
      <c r="A398" s="781" t="s">
        <v>1203</v>
      </c>
      <c r="B398" s="782" t="s">
        <v>2887</v>
      </c>
      <c r="C398" s="801">
        <f t="shared" si="12"/>
        <v>0.434</v>
      </c>
      <c r="D398" s="802" t="str">
        <f t="shared" si="13"/>
        <v>2.環境省前年度実績値</v>
      </c>
      <c r="E398" s="595"/>
      <c r="F398" s="337" t="str">
        <f>事業者比較!E400</f>
        <v>東京都前年度実績値が見つかりません。ご確認ください。</v>
      </c>
      <c r="G398" s="337">
        <f>事業者比較!F400</f>
        <v>0.434</v>
      </c>
      <c r="H398" s="337">
        <f>事業者比較!G400</f>
        <v>0.42899999999999999</v>
      </c>
      <c r="I398" s="804">
        <f>事業者比較!J400</f>
        <v>3</v>
      </c>
    </row>
    <row r="399" spans="1:9">
      <c r="A399" s="781" t="s">
        <v>1204</v>
      </c>
      <c r="B399" s="782" t="s">
        <v>2888</v>
      </c>
      <c r="C399" s="801">
        <f t="shared" si="12"/>
        <v>0.58299999999999996</v>
      </c>
      <c r="D399" s="802" t="str">
        <f t="shared" si="13"/>
        <v>1.東京都前年度実績値</v>
      </c>
      <c r="E399" s="595"/>
      <c r="F399" s="337">
        <f>事業者比較!E401</f>
        <v>0.58299999999999996</v>
      </c>
      <c r="G399" s="337" t="str">
        <f>事業者比較!F401</f>
        <v>東京都前年度実績値があります。「2.東京都前年度実績値」を選択してください。</v>
      </c>
      <c r="H399" s="337">
        <f>事業者比較!G401</f>
        <v>0.42899999999999999</v>
      </c>
      <c r="I399" s="804">
        <f>事業者比較!J401</f>
        <v>2</v>
      </c>
    </row>
    <row r="400" spans="1:9">
      <c r="A400" s="781" t="s">
        <v>1205</v>
      </c>
      <c r="B400" s="782" t="s">
        <v>2889</v>
      </c>
      <c r="C400" s="801">
        <f t="shared" si="12"/>
        <v>0.42899999999999999</v>
      </c>
      <c r="D400" s="802" t="str">
        <f t="shared" si="13"/>
        <v>3.未把握</v>
      </c>
      <c r="E400" s="595"/>
      <c r="F400" s="337" t="str">
        <f>事業者比較!E402</f>
        <v>東京都前年度実績値が見つかりません。ご確認ください。</v>
      </c>
      <c r="G400" s="337" t="str">
        <f>事業者比較!F402</f>
        <v>環境省実績値が見つかりません。ご確認ください。</v>
      </c>
      <c r="H400" s="337">
        <f>事業者比較!G402</f>
        <v>0.42899999999999999</v>
      </c>
      <c r="I400" s="804">
        <f>事業者比較!J402</f>
        <v>4</v>
      </c>
    </row>
    <row r="401" spans="1:9">
      <c r="A401" s="781" t="s">
        <v>1206</v>
      </c>
      <c r="B401" s="782" t="s">
        <v>20</v>
      </c>
      <c r="C401" s="801" t="str">
        <f t="shared" si="12"/>
        <v>-</v>
      </c>
      <c r="D401" s="802" t="str">
        <f t="shared" si="13"/>
        <v/>
      </c>
      <c r="E401" s="595"/>
      <c r="F401" s="337" t="str">
        <f>事業者比較!E403</f>
        <v>東京都前年度実績値が見つかりません。ご確認ください。</v>
      </c>
      <c r="G401" s="337" t="str">
        <f>事業者比較!F403</f>
        <v>環境省実績値が見つかりません。ご確認ください。</v>
      </c>
      <c r="H401" s="337">
        <f>事業者比較!G403</f>
        <v>0.42899999999999999</v>
      </c>
      <c r="I401" s="804">
        <f>事業者比較!J403</f>
        <v>0</v>
      </c>
    </row>
    <row r="402" spans="1:9">
      <c r="A402" s="781" t="s">
        <v>1207</v>
      </c>
      <c r="B402" s="782" t="s">
        <v>2890</v>
      </c>
      <c r="C402" s="801">
        <f t="shared" si="12"/>
        <v>0.46100000000000002</v>
      </c>
      <c r="D402" s="802" t="str">
        <f t="shared" si="13"/>
        <v>1.東京都前年度実績値</v>
      </c>
      <c r="E402" s="595"/>
      <c r="F402" s="337">
        <f>事業者比較!E404</f>
        <v>0.46100000000000002</v>
      </c>
      <c r="G402" s="337" t="str">
        <f>事業者比較!F404</f>
        <v>東京都前年度実績値があります。「2.東京都前年度実績値」を選択してください。</v>
      </c>
      <c r="H402" s="337">
        <f>事業者比較!G404</f>
        <v>0.42899999999999999</v>
      </c>
      <c r="I402" s="804">
        <f>事業者比較!J404</f>
        <v>2</v>
      </c>
    </row>
    <row r="403" spans="1:9">
      <c r="A403" s="781" t="s">
        <v>1208</v>
      </c>
      <c r="B403" s="782" t="s">
        <v>2891</v>
      </c>
      <c r="C403" s="801">
        <f t="shared" si="12"/>
        <v>0.45400000000000001</v>
      </c>
      <c r="D403" s="802" t="str">
        <f t="shared" si="13"/>
        <v>2.環境省前年度実績値</v>
      </c>
      <c r="E403" s="595"/>
      <c r="F403" s="337" t="str">
        <f>事業者比較!E405</f>
        <v>東京都前年度実績値が見つかりません。ご確認ください。</v>
      </c>
      <c r="G403" s="337">
        <f>事業者比較!F405</f>
        <v>0.45400000000000001</v>
      </c>
      <c r="H403" s="337">
        <f>事業者比較!G405</f>
        <v>0.42899999999999999</v>
      </c>
      <c r="I403" s="804">
        <f>事業者比較!J405</f>
        <v>3</v>
      </c>
    </row>
    <row r="404" spans="1:9">
      <c r="A404" s="781" t="s">
        <v>1209</v>
      </c>
      <c r="B404" s="782" t="s">
        <v>2892</v>
      </c>
      <c r="C404" s="801">
        <f t="shared" si="12"/>
        <v>0.44400000000000001</v>
      </c>
      <c r="D404" s="802" t="str">
        <f t="shared" si="13"/>
        <v>1.東京都前年度実績値</v>
      </c>
      <c r="E404" s="595"/>
      <c r="F404" s="337">
        <f>事業者比較!E406</f>
        <v>0.44400000000000001</v>
      </c>
      <c r="G404" s="337" t="str">
        <f>事業者比較!F406</f>
        <v>東京都前年度実績値があります。「2.東京都前年度実績値」を選択してください。</v>
      </c>
      <c r="H404" s="337">
        <f>事業者比較!G406</f>
        <v>0.42899999999999999</v>
      </c>
      <c r="I404" s="804">
        <f>事業者比較!J406</f>
        <v>2</v>
      </c>
    </row>
    <row r="405" spans="1:9">
      <c r="A405" s="781" t="s">
        <v>1210</v>
      </c>
      <c r="B405" s="782" t="s">
        <v>20</v>
      </c>
      <c r="C405" s="801" t="str">
        <f t="shared" si="12"/>
        <v>-</v>
      </c>
      <c r="D405" s="802" t="str">
        <f t="shared" si="13"/>
        <v/>
      </c>
      <c r="E405" s="595"/>
      <c r="F405" s="337" t="str">
        <f>事業者比較!E407</f>
        <v>東京都前年度実績値が見つかりません。ご確認ください。</v>
      </c>
      <c r="G405" s="337" t="str">
        <f>事業者比較!F407</f>
        <v>環境省実績値が見つかりません。ご確認ください。</v>
      </c>
      <c r="H405" s="337">
        <f>事業者比較!G407</f>
        <v>0.42899999999999999</v>
      </c>
      <c r="I405" s="804">
        <f>事業者比較!J407</f>
        <v>0</v>
      </c>
    </row>
    <row r="406" spans="1:9">
      <c r="A406" s="781" t="s">
        <v>1211</v>
      </c>
      <c r="B406" s="782" t="s">
        <v>20</v>
      </c>
      <c r="C406" s="801" t="str">
        <f t="shared" si="12"/>
        <v>-</v>
      </c>
      <c r="D406" s="802" t="str">
        <f t="shared" si="13"/>
        <v/>
      </c>
      <c r="E406" s="595"/>
      <c r="F406" s="337" t="str">
        <f>事業者比較!E408</f>
        <v>東京都前年度実績値が見つかりません。ご確認ください。</v>
      </c>
      <c r="G406" s="337" t="str">
        <f>事業者比較!F408</f>
        <v>環境省実績値が見つかりません。ご確認ください。</v>
      </c>
      <c r="H406" s="337">
        <f>事業者比較!G408</f>
        <v>0.42899999999999999</v>
      </c>
      <c r="I406" s="804">
        <f>事業者比較!J408</f>
        <v>0</v>
      </c>
    </row>
    <row r="407" spans="1:9">
      <c r="A407" s="781" t="s">
        <v>667</v>
      </c>
      <c r="B407" s="782" t="s">
        <v>2893</v>
      </c>
      <c r="C407" s="801" t="str">
        <f t="shared" si="12"/>
        <v>-</v>
      </c>
      <c r="D407" s="802" t="str">
        <f t="shared" si="13"/>
        <v/>
      </c>
      <c r="E407" s="595"/>
      <c r="F407" s="337" t="str">
        <f>事業者比較!E409</f>
        <v>東京都前年度実績値が見つかりません。ご確認ください。</v>
      </c>
      <c r="G407" s="337" t="str">
        <f>事業者比較!F409</f>
        <v>環境省実績値が見つかりません。ご確認ください。</v>
      </c>
      <c r="H407" s="337">
        <f>事業者比較!G409</f>
        <v>0.42899999999999999</v>
      </c>
      <c r="I407" s="804">
        <f>事業者比較!J409</f>
        <v>0</v>
      </c>
    </row>
    <row r="408" spans="1:9">
      <c r="A408" s="781" t="s">
        <v>1219</v>
      </c>
      <c r="B408" s="782" t="s">
        <v>2894</v>
      </c>
      <c r="C408" s="801">
        <f t="shared" si="12"/>
        <v>0.44400000000000001</v>
      </c>
      <c r="D408" s="802" t="str">
        <f t="shared" si="13"/>
        <v>1.東京都前年度実績値</v>
      </c>
      <c r="E408" s="595"/>
      <c r="F408" s="337">
        <f>事業者比較!E410</f>
        <v>0.44400000000000001</v>
      </c>
      <c r="G408" s="337" t="str">
        <f>事業者比較!F410</f>
        <v>東京都前年度実績値があります。「2.東京都前年度実績値」を選択してください。</v>
      </c>
      <c r="H408" s="337">
        <f>事業者比較!G410</f>
        <v>0.42899999999999999</v>
      </c>
      <c r="I408" s="804">
        <f>事業者比較!J410</f>
        <v>2</v>
      </c>
    </row>
    <row r="409" spans="1:9">
      <c r="A409" s="781" t="s">
        <v>1220</v>
      </c>
      <c r="B409" s="782" t="s">
        <v>2895</v>
      </c>
      <c r="C409" s="801">
        <f t="shared" si="12"/>
        <v>0.42299999999999999</v>
      </c>
      <c r="D409" s="802" t="str">
        <f t="shared" si="13"/>
        <v>2.環境省前年度実績値</v>
      </c>
      <c r="E409" s="595"/>
      <c r="F409" s="337" t="str">
        <f>事業者比較!E411</f>
        <v>東京都前年度実績値が見つかりません。ご確認ください。</v>
      </c>
      <c r="G409" s="337">
        <f>事業者比較!F411</f>
        <v>0.42299999999999999</v>
      </c>
      <c r="H409" s="337">
        <f>事業者比較!G411</f>
        <v>0.42899999999999999</v>
      </c>
      <c r="I409" s="804">
        <f>事業者比較!J411</f>
        <v>3</v>
      </c>
    </row>
    <row r="410" spans="1:9">
      <c r="A410" s="781" t="s">
        <v>1221</v>
      </c>
      <c r="B410" s="782" t="s">
        <v>20</v>
      </c>
      <c r="C410" s="801" t="str">
        <f t="shared" si="12"/>
        <v>-</v>
      </c>
      <c r="D410" s="802" t="str">
        <f t="shared" si="13"/>
        <v/>
      </c>
      <c r="E410" s="595"/>
      <c r="F410" s="337" t="str">
        <f>事業者比較!E412</f>
        <v>東京都前年度実績値が見つかりません。ご確認ください。</v>
      </c>
      <c r="G410" s="337" t="str">
        <f>事業者比較!F412</f>
        <v>環境省実績値が見つかりません。ご確認ください。</v>
      </c>
      <c r="H410" s="337">
        <f>事業者比較!G412</f>
        <v>0.42899999999999999</v>
      </c>
      <c r="I410" s="804">
        <f>事業者比較!J412</f>
        <v>0</v>
      </c>
    </row>
    <row r="411" spans="1:9">
      <c r="A411" s="781" t="s">
        <v>1222</v>
      </c>
      <c r="B411" s="782" t="s">
        <v>2896</v>
      </c>
      <c r="C411" s="801">
        <f t="shared" si="12"/>
        <v>0.41099999999999998</v>
      </c>
      <c r="D411" s="802" t="str">
        <f t="shared" si="13"/>
        <v>1.東京都前年度実績値</v>
      </c>
      <c r="E411" s="595"/>
      <c r="F411" s="337">
        <f>事業者比較!E413</f>
        <v>0.41099999999999998</v>
      </c>
      <c r="G411" s="337" t="str">
        <f>事業者比較!F413</f>
        <v>東京都前年度実績値があります。「2.東京都前年度実績値」を選択してください。</v>
      </c>
      <c r="H411" s="337">
        <f>事業者比較!G413</f>
        <v>0.42899999999999999</v>
      </c>
      <c r="I411" s="804">
        <f>事業者比較!J413</f>
        <v>2</v>
      </c>
    </row>
    <row r="412" spans="1:9">
      <c r="A412" s="781" t="s">
        <v>1223</v>
      </c>
      <c r="B412" s="782" t="s">
        <v>1315</v>
      </c>
      <c r="C412" s="801">
        <f t="shared" si="12"/>
        <v>0.34399999999999997</v>
      </c>
      <c r="D412" s="802" t="str">
        <f t="shared" si="13"/>
        <v>1.東京都前年度実績値</v>
      </c>
      <c r="E412" s="595"/>
      <c r="F412" s="337">
        <f>事業者比較!E414</f>
        <v>0.34399999999999997</v>
      </c>
      <c r="G412" s="337" t="str">
        <f>事業者比較!F414</f>
        <v>東京都前年度実績値があります。「2.東京都前年度実績値」を選択してください。</v>
      </c>
      <c r="H412" s="337">
        <f>事業者比較!G414</f>
        <v>0.42899999999999999</v>
      </c>
      <c r="I412" s="804">
        <f>事業者比較!J414</f>
        <v>2</v>
      </c>
    </row>
    <row r="413" spans="1:9">
      <c r="A413" s="781" t="s">
        <v>1224</v>
      </c>
      <c r="B413" s="782" t="s">
        <v>2897</v>
      </c>
      <c r="C413" s="801">
        <f t="shared" si="12"/>
        <v>0.42899999999999999</v>
      </c>
      <c r="D413" s="802" t="str">
        <f t="shared" si="13"/>
        <v>3.未把握</v>
      </c>
      <c r="E413" s="595"/>
      <c r="F413" s="337" t="str">
        <f>事業者比較!E415</f>
        <v>東京都前年度実績値が見つかりません。ご確認ください。</v>
      </c>
      <c r="G413" s="337" t="str">
        <f>事業者比較!F415</f>
        <v>環境省実績値が見つかりません。ご確認ください。</v>
      </c>
      <c r="H413" s="337">
        <f>事業者比較!G415</f>
        <v>0.42899999999999999</v>
      </c>
      <c r="I413" s="804">
        <f>事業者比較!J415</f>
        <v>4</v>
      </c>
    </row>
    <row r="414" spans="1:9">
      <c r="A414" s="781" t="s">
        <v>1225</v>
      </c>
      <c r="B414" s="803" t="s">
        <v>20</v>
      </c>
      <c r="C414" s="801" t="str">
        <f t="shared" si="12"/>
        <v>-</v>
      </c>
      <c r="D414" s="802" t="str">
        <f t="shared" si="13"/>
        <v/>
      </c>
      <c r="E414" s="595"/>
      <c r="F414" s="337" t="str">
        <f>事業者比較!E416</f>
        <v>東京都前年度実績値が見つかりません。ご確認ください。</v>
      </c>
      <c r="G414" s="337" t="str">
        <f>事業者比較!F416</f>
        <v>環境省実績値が見つかりません。ご確認ください。</v>
      </c>
      <c r="H414" s="337">
        <f>事業者比較!G416</f>
        <v>0.42899999999999999</v>
      </c>
      <c r="I414" s="804">
        <f>事業者比較!J416</f>
        <v>0</v>
      </c>
    </row>
    <row r="415" spans="1:9">
      <c r="A415" s="781" t="s">
        <v>1226</v>
      </c>
      <c r="B415" s="782" t="s">
        <v>2898</v>
      </c>
      <c r="C415" s="801">
        <f t="shared" si="12"/>
        <v>0.42899999999999999</v>
      </c>
      <c r="D415" s="802" t="str">
        <f t="shared" si="13"/>
        <v>3.未把握</v>
      </c>
      <c r="E415" s="595"/>
      <c r="F415" s="337" t="str">
        <f>事業者比較!E417</f>
        <v>東京都前年度実績値が見つかりません。ご確認ください。</v>
      </c>
      <c r="G415" s="337" t="str">
        <f>事業者比較!F417</f>
        <v>環境省実績値が見つかりません。ご確認ください。</v>
      </c>
      <c r="H415" s="337">
        <f>事業者比較!G417</f>
        <v>0.42899999999999999</v>
      </c>
      <c r="I415" s="804">
        <f>事業者比較!J417</f>
        <v>4</v>
      </c>
    </row>
    <row r="416" spans="1:9">
      <c r="A416" s="781" t="s">
        <v>1227</v>
      </c>
      <c r="B416" s="782" t="s">
        <v>2899</v>
      </c>
      <c r="C416" s="801" t="str">
        <f t="shared" si="12"/>
        <v>-</v>
      </c>
      <c r="D416" s="802" t="str">
        <f t="shared" si="13"/>
        <v/>
      </c>
      <c r="E416" s="595"/>
      <c r="F416" s="337" t="str">
        <f>事業者比較!E418</f>
        <v>東京都前年度実績値が見つかりません。ご確認ください。</v>
      </c>
      <c r="G416" s="337" t="str">
        <f>事業者比較!F418</f>
        <v>環境省実績値が見つかりません。ご確認ください。</v>
      </c>
      <c r="H416" s="337">
        <f>事業者比較!G418</f>
        <v>0.42899999999999999</v>
      </c>
      <c r="I416" s="804">
        <f>事業者比較!J418</f>
        <v>0</v>
      </c>
    </row>
    <row r="417" spans="1:9">
      <c r="A417" s="781" t="s">
        <v>1228</v>
      </c>
      <c r="B417" s="782" t="s">
        <v>2900</v>
      </c>
      <c r="C417" s="801">
        <f t="shared" si="12"/>
        <v>0.44500000000000001</v>
      </c>
      <c r="D417" s="802" t="str">
        <f t="shared" si="13"/>
        <v>2.環境省前年度実績値</v>
      </c>
      <c r="E417" s="595"/>
      <c r="F417" s="337" t="str">
        <f>事業者比較!E419</f>
        <v>東京都前年度実績値が見つかりません。ご確認ください。</v>
      </c>
      <c r="G417" s="337">
        <f>事業者比較!F419</f>
        <v>0.44500000000000001</v>
      </c>
      <c r="H417" s="337">
        <f>事業者比較!G419</f>
        <v>0.42899999999999999</v>
      </c>
      <c r="I417" s="804">
        <f>事業者比較!J419</f>
        <v>3</v>
      </c>
    </row>
    <row r="418" spans="1:9">
      <c r="A418" s="781" t="s">
        <v>1229</v>
      </c>
      <c r="B418" s="782" t="s">
        <v>20</v>
      </c>
      <c r="C418" s="801" t="str">
        <f t="shared" si="12"/>
        <v>-</v>
      </c>
      <c r="D418" s="802" t="str">
        <f t="shared" si="13"/>
        <v/>
      </c>
      <c r="E418" s="595"/>
      <c r="F418" s="337" t="str">
        <f>事業者比較!E420</f>
        <v>東京都前年度実績値が見つかりません。ご確認ください。</v>
      </c>
      <c r="G418" s="337" t="str">
        <f>事業者比較!F420</f>
        <v>環境省実績値が見つかりません。ご確認ください。</v>
      </c>
      <c r="H418" s="337">
        <f>事業者比較!G420</f>
        <v>0.42899999999999999</v>
      </c>
      <c r="I418" s="804">
        <f>事業者比較!J420</f>
        <v>0</v>
      </c>
    </row>
    <row r="419" spans="1:9">
      <c r="A419" s="781" t="s">
        <v>1230</v>
      </c>
      <c r="B419" s="782" t="s">
        <v>2901</v>
      </c>
      <c r="C419" s="801">
        <f t="shared" si="12"/>
        <v>0.46200000000000002</v>
      </c>
      <c r="D419" s="802" t="str">
        <f t="shared" si="13"/>
        <v>2.環境省前年度実績値</v>
      </c>
      <c r="E419" s="595"/>
      <c r="F419" s="337" t="str">
        <f>事業者比較!E421</f>
        <v>東京都前年度実績値が見つかりません。ご確認ください。</v>
      </c>
      <c r="G419" s="337">
        <f>事業者比較!F421</f>
        <v>0.46200000000000002</v>
      </c>
      <c r="H419" s="337">
        <f>事業者比較!G421</f>
        <v>0.42899999999999999</v>
      </c>
      <c r="I419" s="804">
        <f>事業者比較!J421</f>
        <v>3</v>
      </c>
    </row>
    <row r="420" spans="1:9">
      <c r="A420" s="781" t="s">
        <v>1231</v>
      </c>
      <c r="B420" s="782" t="s">
        <v>2902</v>
      </c>
      <c r="C420" s="801" t="str">
        <f t="shared" si="12"/>
        <v>-</v>
      </c>
      <c r="D420" s="802" t="str">
        <f t="shared" si="13"/>
        <v/>
      </c>
      <c r="E420" s="595"/>
      <c r="F420" s="337" t="str">
        <f>事業者比較!E422</f>
        <v>東京都前年度実績値が見つかりません。ご確認ください。</v>
      </c>
      <c r="G420" s="337" t="str">
        <f>事業者比較!F422</f>
        <v>環境省実績値が見つかりません。ご確認ください。</v>
      </c>
      <c r="H420" s="337">
        <f>事業者比較!G422</f>
        <v>0.42899999999999999</v>
      </c>
      <c r="I420" s="804">
        <f>事業者比較!J422</f>
        <v>0</v>
      </c>
    </row>
    <row r="421" spans="1:9">
      <c r="A421" s="781" t="s">
        <v>1232</v>
      </c>
      <c r="B421" s="782" t="s">
        <v>2903</v>
      </c>
      <c r="C421" s="801">
        <f t="shared" si="12"/>
        <v>0.41399999999999998</v>
      </c>
      <c r="D421" s="802" t="str">
        <f t="shared" si="13"/>
        <v>1.東京都前年度実績値</v>
      </c>
      <c r="E421" s="595"/>
      <c r="F421" s="337">
        <f>事業者比較!E423</f>
        <v>0.41399999999999998</v>
      </c>
      <c r="G421" s="337" t="str">
        <f>事業者比較!F423</f>
        <v>東京都前年度実績値があります。「2.東京都前年度実績値」を選択してください。</v>
      </c>
      <c r="H421" s="337">
        <f>事業者比較!G423</f>
        <v>0.42899999999999999</v>
      </c>
      <c r="I421" s="804">
        <f>事業者比較!J423</f>
        <v>2</v>
      </c>
    </row>
    <row r="422" spans="1:9">
      <c r="A422" s="781" t="s">
        <v>1233</v>
      </c>
      <c r="B422" s="782" t="s">
        <v>2904</v>
      </c>
      <c r="C422" s="801">
        <f t="shared" si="12"/>
        <v>0.43</v>
      </c>
      <c r="D422" s="802" t="str">
        <f t="shared" si="13"/>
        <v>1.東京都前年度実績値</v>
      </c>
      <c r="E422" s="595"/>
      <c r="F422" s="337">
        <f>事業者比較!E424</f>
        <v>0.43</v>
      </c>
      <c r="G422" s="337" t="str">
        <f>事業者比較!F424</f>
        <v>東京都前年度実績値があります。「2.東京都前年度実績値」を選択してください。</v>
      </c>
      <c r="H422" s="337">
        <f>事業者比較!G424</f>
        <v>0.42899999999999999</v>
      </c>
      <c r="I422" s="804">
        <f>事業者比較!J424</f>
        <v>2</v>
      </c>
    </row>
    <row r="423" spans="1:9">
      <c r="A423" s="781" t="s">
        <v>1234</v>
      </c>
      <c r="B423" s="782" t="s">
        <v>2905</v>
      </c>
      <c r="C423" s="801" t="str">
        <f t="shared" si="12"/>
        <v>-</v>
      </c>
      <c r="D423" s="802" t="str">
        <f t="shared" si="13"/>
        <v/>
      </c>
      <c r="E423" s="595"/>
      <c r="F423" s="337" t="str">
        <f>事業者比較!E425</f>
        <v>東京都前年度実績値が見つかりません。ご確認ください。</v>
      </c>
      <c r="G423" s="337" t="str">
        <f>事業者比較!F425</f>
        <v>環境省実績値が見つかりません。ご確認ください。</v>
      </c>
      <c r="H423" s="337">
        <f>事業者比較!G425</f>
        <v>0.42899999999999999</v>
      </c>
      <c r="I423" s="804">
        <f>事業者比較!J425</f>
        <v>0</v>
      </c>
    </row>
    <row r="424" spans="1:9">
      <c r="A424" s="781" t="s">
        <v>1235</v>
      </c>
      <c r="B424" s="782" t="s">
        <v>2906</v>
      </c>
      <c r="C424" s="801">
        <f t="shared" si="12"/>
        <v>0.32</v>
      </c>
      <c r="D424" s="802" t="str">
        <f t="shared" si="13"/>
        <v>2.環境省前年度実績値</v>
      </c>
      <c r="E424" s="595"/>
      <c r="F424" s="337" t="str">
        <f>事業者比較!E426</f>
        <v>東京都前年度実績値が見つかりません。ご確認ください。</v>
      </c>
      <c r="G424" s="337">
        <f>事業者比較!F426</f>
        <v>0.32</v>
      </c>
      <c r="H424" s="337">
        <f>事業者比較!G426</f>
        <v>0.42899999999999999</v>
      </c>
      <c r="I424" s="804">
        <f>事業者比較!J426</f>
        <v>3</v>
      </c>
    </row>
    <row r="425" spans="1:9">
      <c r="A425" s="781" t="s">
        <v>1236</v>
      </c>
      <c r="B425" s="782" t="s">
        <v>2907</v>
      </c>
      <c r="C425" s="801">
        <f t="shared" si="12"/>
        <v>0.22</v>
      </c>
      <c r="D425" s="802" t="str">
        <f t="shared" si="13"/>
        <v>2.環境省前年度実績値</v>
      </c>
      <c r="E425" s="595"/>
      <c r="F425" s="337" t="str">
        <f>事業者比較!E427</f>
        <v>東京都前年度実績値が見つかりません。ご確認ください。</v>
      </c>
      <c r="G425" s="337">
        <f>事業者比較!F427</f>
        <v>0.22</v>
      </c>
      <c r="H425" s="337">
        <f>事業者比較!G427</f>
        <v>0.42899999999999999</v>
      </c>
      <c r="I425" s="804">
        <f>事業者比較!J427</f>
        <v>3</v>
      </c>
    </row>
    <row r="426" spans="1:9">
      <c r="A426" s="781" t="s">
        <v>1237</v>
      </c>
      <c r="B426" s="782" t="s">
        <v>2908</v>
      </c>
      <c r="C426" s="801">
        <f t="shared" si="12"/>
        <v>0.34599999999999997</v>
      </c>
      <c r="D426" s="802" t="str">
        <f t="shared" si="13"/>
        <v>2.環境省前年度実績値</v>
      </c>
      <c r="E426" s="595"/>
      <c r="F426" s="337" t="str">
        <f>事業者比較!E428</f>
        <v>東京都前年度実績値が見つかりません。ご確認ください。</v>
      </c>
      <c r="G426" s="337">
        <f>事業者比較!F428</f>
        <v>0.34599999999999997</v>
      </c>
      <c r="H426" s="337">
        <f>事業者比較!G428</f>
        <v>0.42899999999999999</v>
      </c>
      <c r="I426" s="804">
        <f>事業者比較!J428</f>
        <v>3</v>
      </c>
    </row>
    <row r="427" spans="1:9">
      <c r="A427" s="781" t="s">
        <v>1238</v>
      </c>
      <c r="B427" s="782" t="s">
        <v>2909</v>
      </c>
      <c r="C427" s="801">
        <f t="shared" si="12"/>
        <v>0.42899999999999999</v>
      </c>
      <c r="D427" s="802" t="str">
        <f t="shared" si="13"/>
        <v>3.未把握</v>
      </c>
      <c r="E427" s="595"/>
      <c r="F427" s="337" t="str">
        <f>事業者比較!E429</f>
        <v>東京都前年度実績値が見つかりません。ご確認ください。</v>
      </c>
      <c r="G427" s="337" t="str">
        <f>事業者比較!F429</f>
        <v>環境省実績値が見つかりません。ご確認ください。</v>
      </c>
      <c r="H427" s="337">
        <f>事業者比較!G429</f>
        <v>0.42899999999999999</v>
      </c>
      <c r="I427" s="804">
        <f>事業者比較!J429</f>
        <v>4</v>
      </c>
    </row>
    <row r="428" spans="1:9">
      <c r="A428" s="781" t="s">
        <v>1239</v>
      </c>
      <c r="B428" s="782" t="s">
        <v>2910</v>
      </c>
      <c r="C428" s="801">
        <f t="shared" si="12"/>
        <v>0.42899999999999999</v>
      </c>
      <c r="D428" s="802" t="str">
        <f t="shared" si="13"/>
        <v>3.未把握</v>
      </c>
      <c r="E428" s="595"/>
      <c r="F428" s="337" t="str">
        <f>事業者比較!E430</f>
        <v>東京都前年度実績値が見つかりません。ご確認ください。</v>
      </c>
      <c r="G428" s="337" t="str">
        <f>事業者比較!F430</f>
        <v>環境省実績値が見つかりません。ご確認ください。</v>
      </c>
      <c r="H428" s="337">
        <f>事業者比較!G430</f>
        <v>0.42899999999999999</v>
      </c>
      <c r="I428" s="804">
        <f>事業者比較!J430</f>
        <v>4</v>
      </c>
    </row>
    <row r="429" spans="1:9">
      <c r="A429" s="781" t="s">
        <v>1240</v>
      </c>
      <c r="B429" s="782" t="s">
        <v>20</v>
      </c>
      <c r="C429" s="801" t="str">
        <f t="shared" si="12"/>
        <v>-</v>
      </c>
      <c r="D429" s="802" t="str">
        <f t="shared" si="13"/>
        <v/>
      </c>
      <c r="E429" s="595"/>
      <c r="F429" s="337" t="str">
        <f>事業者比較!E431</f>
        <v>東京都前年度実績値が見つかりません。ご確認ください。</v>
      </c>
      <c r="G429" s="337" t="str">
        <f>事業者比較!F431</f>
        <v>環境省実績値が見つかりません。ご確認ください。</v>
      </c>
      <c r="H429" s="337">
        <f>事業者比較!G431</f>
        <v>0.42899999999999999</v>
      </c>
      <c r="I429" s="804">
        <f>事業者比較!J431</f>
        <v>0</v>
      </c>
    </row>
    <row r="430" spans="1:9">
      <c r="A430" s="781" t="s">
        <v>1241</v>
      </c>
      <c r="B430" s="782" t="s">
        <v>2911</v>
      </c>
      <c r="C430" s="801">
        <f t="shared" si="12"/>
        <v>0.55200000000000005</v>
      </c>
      <c r="D430" s="802" t="str">
        <f t="shared" si="13"/>
        <v>2.環境省前年度実績値</v>
      </c>
      <c r="E430" s="595"/>
      <c r="F430" s="337" t="str">
        <f>事業者比較!E432</f>
        <v>東京都前年度実績値が見つかりません。ご確認ください。</v>
      </c>
      <c r="G430" s="337">
        <f>事業者比較!F432</f>
        <v>0.55200000000000005</v>
      </c>
      <c r="H430" s="337">
        <f>事業者比較!G432</f>
        <v>0.42899999999999999</v>
      </c>
      <c r="I430" s="804">
        <f>事業者比較!J432</f>
        <v>3</v>
      </c>
    </row>
    <row r="431" spans="1:9">
      <c r="A431" s="781" t="s">
        <v>1242</v>
      </c>
      <c r="B431" s="782" t="s">
        <v>2912</v>
      </c>
      <c r="C431" s="801">
        <f t="shared" si="12"/>
        <v>0.438</v>
      </c>
      <c r="D431" s="802" t="str">
        <f t="shared" si="13"/>
        <v>1.東京都前年度実績値</v>
      </c>
      <c r="E431" s="595"/>
      <c r="F431" s="337">
        <f>事業者比較!E433</f>
        <v>0.438</v>
      </c>
      <c r="G431" s="337" t="str">
        <f>事業者比較!F433</f>
        <v>東京都前年度実績値があります。「2.東京都前年度実績値」を選択してください。</v>
      </c>
      <c r="H431" s="337">
        <f>事業者比較!G433</f>
        <v>0.42899999999999999</v>
      </c>
      <c r="I431" s="804">
        <f>事業者比較!J433</f>
        <v>2</v>
      </c>
    </row>
    <row r="432" spans="1:9">
      <c r="A432" s="781" t="s">
        <v>1243</v>
      </c>
      <c r="B432" s="782" t="s">
        <v>2913</v>
      </c>
      <c r="C432" s="801">
        <f t="shared" si="12"/>
        <v>0.42899999999999999</v>
      </c>
      <c r="D432" s="802" t="str">
        <f t="shared" si="13"/>
        <v>3.未把握</v>
      </c>
      <c r="E432" s="595"/>
      <c r="F432" s="337" t="str">
        <f>事業者比較!E434</f>
        <v>東京都前年度実績値が見つかりません。ご確認ください。</v>
      </c>
      <c r="G432" s="337" t="str">
        <f>事業者比較!F434</f>
        <v>環境省実績値が見つかりません。ご確認ください。</v>
      </c>
      <c r="H432" s="337">
        <f>事業者比較!G434</f>
        <v>0.42899999999999999</v>
      </c>
      <c r="I432" s="804">
        <f>事業者比較!J434</f>
        <v>4</v>
      </c>
    </row>
    <row r="433" spans="1:9">
      <c r="A433" s="781" t="s">
        <v>1244</v>
      </c>
      <c r="B433" s="782" t="s">
        <v>2914</v>
      </c>
      <c r="C433" s="801">
        <f t="shared" si="12"/>
        <v>0.54400000000000004</v>
      </c>
      <c r="D433" s="802" t="str">
        <f t="shared" si="13"/>
        <v>2.環境省前年度実績値</v>
      </c>
      <c r="E433" s="595"/>
      <c r="F433" s="337" t="str">
        <f>事業者比較!E435</f>
        <v>東京都前年度実績値が見つかりません。ご確認ください。</v>
      </c>
      <c r="G433" s="337">
        <f>事業者比較!F435</f>
        <v>0.54400000000000004</v>
      </c>
      <c r="H433" s="337">
        <f>事業者比較!G435</f>
        <v>0.42899999999999999</v>
      </c>
      <c r="I433" s="804">
        <f>事業者比較!J435</f>
        <v>3</v>
      </c>
    </row>
    <row r="434" spans="1:9">
      <c r="A434" s="781" t="s">
        <v>1245</v>
      </c>
      <c r="B434" s="782" t="s">
        <v>20</v>
      </c>
      <c r="C434" s="801" t="str">
        <f t="shared" si="12"/>
        <v>-</v>
      </c>
      <c r="D434" s="802" t="str">
        <f t="shared" si="13"/>
        <v/>
      </c>
      <c r="E434" s="595"/>
      <c r="F434" s="337" t="str">
        <f>事業者比較!E436</f>
        <v>東京都前年度実績値が見つかりません。ご確認ください。</v>
      </c>
      <c r="G434" s="337" t="str">
        <f>事業者比較!F436</f>
        <v>環境省実績値が見つかりません。ご確認ください。</v>
      </c>
      <c r="H434" s="337">
        <f>事業者比較!G436</f>
        <v>0.42899999999999999</v>
      </c>
      <c r="I434" s="804">
        <f>事業者比較!J436</f>
        <v>0</v>
      </c>
    </row>
    <row r="435" spans="1:9">
      <c r="A435" s="781" t="s">
        <v>1246</v>
      </c>
      <c r="B435" s="782" t="s">
        <v>2915</v>
      </c>
      <c r="C435" s="801">
        <f t="shared" si="12"/>
        <v>0.46600000000000003</v>
      </c>
      <c r="D435" s="802" t="str">
        <f t="shared" si="13"/>
        <v>2.環境省前年度実績値</v>
      </c>
      <c r="E435" s="595"/>
      <c r="F435" s="337" t="str">
        <f>事業者比較!E437</f>
        <v>東京都前年度実績値が見つかりません。ご確認ください。</v>
      </c>
      <c r="G435" s="337">
        <f>事業者比較!F437</f>
        <v>0.46600000000000003</v>
      </c>
      <c r="H435" s="337">
        <f>事業者比較!G437</f>
        <v>0.42899999999999999</v>
      </c>
      <c r="I435" s="804">
        <f>事業者比較!J437</f>
        <v>3</v>
      </c>
    </row>
    <row r="436" spans="1:9">
      <c r="A436" s="781" t="s">
        <v>1247</v>
      </c>
      <c r="B436" s="782" t="s">
        <v>2916</v>
      </c>
      <c r="C436" s="801">
        <f t="shared" si="12"/>
        <v>7.3999999999999996E-2</v>
      </c>
      <c r="D436" s="802" t="str">
        <f t="shared" si="13"/>
        <v>2.環境省前年度実績値</v>
      </c>
      <c r="E436" s="595"/>
      <c r="F436" s="337" t="str">
        <f>事業者比較!E438</f>
        <v>東京都前年度実績値が見つかりません。ご確認ください。</v>
      </c>
      <c r="G436" s="337">
        <f>事業者比較!F438</f>
        <v>7.3999999999999996E-2</v>
      </c>
      <c r="H436" s="337">
        <f>事業者比較!G438</f>
        <v>0.42899999999999999</v>
      </c>
      <c r="I436" s="804">
        <f>事業者比較!J438</f>
        <v>3</v>
      </c>
    </row>
    <row r="437" spans="1:9">
      <c r="A437" s="781" t="s">
        <v>1248</v>
      </c>
      <c r="B437" s="782" t="s">
        <v>2917</v>
      </c>
      <c r="C437" s="801">
        <f t="shared" si="12"/>
        <v>0.17199999999999999</v>
      </c>
      <c r="D437" s="802" t="str">
        <f t="shared" si="13"/>
        <v>1.東京都前年度実績値</v>
      </c>
      <c r="E437" s="595"/>
      <c r="F437" s="337">
        <f>事業者比較!E439</f>
        <v>0.17199999999999999</v>
      </c>
      <c r="G437" s="337" t="str">
        <f>事業者比較!F439</f>
        <v>東京都前年度実績値があります。「2.東京都前年度実績値」を選択してください。</v>
      </c>
      <c r="H437" s="337">
        <f>事業者比較!G439</f>
        <v>0.42899999999999999</v>
      </c>
      <c r="I437" s="804">
        <f>事業者比較!J439</f>
        <v>2</v>
      </c>
    </row>
    <row r="438" spans="1:9">
      <c r="A438" s="781" t="s">
        <v>1249</v>
      </c>
      <c r="B438" s="782" t="s">
        <v>2918</v>
      </c>
      <c r="C438" s="801">
        <f t="shared" si="12"/>
        <v>0.42899999999999999</v>
      </c>
      <c r="D438" s="802" t="str">
        <f t="shared" si="13"/>
        <v>3.未把握</v>
      </c>
      <c r="E438" s="595"/>
      <c r="F438" s="337" t="str">
        <f>事業者比較!E440</f>
        <v>東京都前年度実績値が見つかりません。ご確認ください。</v>
      </c>
      <c r="G438" s="337" t="str">
        <f>事業者比較!F440</f>
        <v>環境省実績値が見つかりません。ご確認ください。</v>
      </c>
      <c r="H438" s="337">
        <f>事業者比較!G440</f>
        <v>0.42899999999999999</v>
      </c>
      <c r="I438" s="804">
        <f>事業者比較!J440</f>
        <v>4</v>
      </c>
    </row>
    <row r="439" spans="1:9">
      <c r="A439" s="781" t="s">
        <v>1250</v>
      </c>
      <c r="B439" s="782" t="s">
        <v>20</v>
      </c>
      <c r="C439" s="801" t="str">
        <f t="shared" si="12"/>
        <v>-</v>
      </c>
      <c r="D439" s="802" t="str">
        <f t="shared" si="13"/>
        <v/>
      </c>
      <c r="E439" s="595"/>
      <c r="F439" s="337" t="str">
        <f>事業者比較!E441</f>
        <v>東京都前年度実績値が見つかりません。ご確認ください。</v>
      </c>
      <c r="G439" s="337" t="str">
        <f>事業者比較!F441</f>
        <v>環境省実績値が見つかりません。ご確認ください。</v>
      </c>
      <c r="H439" s="337">
        <f>事業者比較!G441</f>
        <v>0.42899999999999999</v>
      </c>
      <c r="I439" s="804">
        <f>事業者比較!J441</f>
        <v>0</v>
      </c>
    </row>
    <row r="440" spans="1:9">
      <c r="A440" s="781" t="s">
        <v>1251</v>
      </c>
      <c r="B440" s="782" t="s">
        <v>2919</v>
      </c>
      <c r="C440" s="801">
        <f t="shared" si="12"/>
        <v>0.42899999999999999</v>
      </c>
      <c r="D440" s="802" t="str">
        <f t="shared" si="13"/>
        <v>3.未把握</v>
      </c>
      <c r="E440" s="595"/>
      <c r="F440" s="337" t="str">
        <f>事業者比較!E442</f>
        <v>東京都前年度実績値が見つかりません。ご確認ください。</v>
      </c>
      <c r="G440" s="337" t="str">
        <f>事業者比較!F442</f>
        <v>環境省実績値が見つかりません。ご確認ください。</v>
      </c>
      <c r="H440" s="337">
        <f>事業者比較!G442</f>
        <v>0.42899999999999999</v>
      </c>
      <c r="I440" s="804">
        <f>事業者比較!J442</f>
        <v>4</v>
      </c>
    </row>
    <row r="441" spans="1:9">
      <c r="A441" s="781" t="s">
        <v>1252</v>
      </c>
      <c r="B441" s="782" t="s">
        <v>2920</v>
      </c>
      <c r="C441" s="801">
        <f t="shared" si="12"/>
        <v>0.18</v>
      </c>
      <c r="D441" s="802" t="str">
        <f t="shared" si="13"/>
        <v>2.環境省前年度実績値</v>
      </c>
      <c r="E441" s="595"/>
      <c r="F441" s="337" t="str">
        <f>事業者比較!E443</f>
        <v>東京都前年度実績値が見つかりません。ご確認ください。</v>
      </c>
      <c r="G441" s="337">
        <f>事業者比較!F443</f>
        <v>0.18</v>
      </c>
      <c r="H441" s="337">
        <f>事業者比較!G443</f>
        <v>0.42899999999999999</v>
      </c>
      <c r="I441" s="804">
        <f>事業者比較!J443</f>
        <v>3</v>
      </c>
    </row>
    <row r="442" spans="1:9">
      <c r="A442" s="781" t="s">
        <v>1253</v>
      </c>
      <c r="B442" s="782" t="s">
        <v>2921</v>
      </c>
      <c r="C442" s="801">
        <f t="shared" si="12"/>
        <v>0.46400000000000002</v>
      </c>
      <c r="D442" s="802" t="str">
        <f t="shared" si="13"/>
        <v>2.環境省前年度実績値</v>
      </c>
      <c r="E442" s="595"/>
      <c r="F442" s="337" t="str">
        <f>事業者比較!E444</f>
        <v>東京都前年度実績値が見つかりません。ご確認ください。</v>
      </c>
      <c r="G442" s="337">
        <f>事業者比較!F444</f>
        <v>0.46400000000000002</v>
      </c>
      <c r="H442" s="337">
        <f>事業者比較!G444</f>
        <v>0.42899999999999999</v>
      </c>
      <c r="I442" s="804">
        <f>事業者比較!J444</f>
        <v>3</v>
      </c>
    </row>
    <row r="443" spans="1:9">
      <c r="A443" s="781" t="s">
        <v>1254</v>
      </c>
      <c r="B443" s="782" t="s">
        <v>2922</v>
      </c>
      <c r="C443" s="801">
        <f t="shared" si="12"/>
        <v>6.0000000000000001E-3</v>
      </c>
      <c r="D443" s="802" t="str">
        <f t="shared" si="13"/>
        <v>2.環境省前年度実績値</v>
      </c>
      <c r="E443" s="595"/>
      <c r="F443" s="337" t="str">
        <f>事業者比較!E445</f>
        <v>東京都前年度実績値が見つかりません。ご確認ください。</v>
      </c>
      <c r="G443" s="337">
        <f>事業者比較!F445</f>
        <v>6.0000000000000001E-3</v>
      </c>
      <c r="H443" s="337">
        <f>事業者比較!G445</f>
        <v>0.42899999999999999</v>
      </c>
      <c r="I443" s="804">
        <f>事業者比較!J445</f>
        <v>3</v>
      </c>
    </row>
    <row r="444" spans="1:9">
      <c r="A444" s="781" t="s">
        <v>1255</v>
      </c>
      <c r="B444" s="782" t="s">
        <v>2923</v>
      </c>
      <c r="C444" s="801">
        <f t="shared" si="12"/>
        <v>0.46400000000000002</v>
      </c>
      <c r="D444" s="802" t="str">
        <f t="shared" si="13"/>
        <v>2.環境省前年度実績値</v>
      </c>
      <c r="E444" s="595"/>
      <c r="F444" s="337" t="str">
        <f>事業者比較!E446</f>
        <v>東京都前年度実績値が見つかりません。ご確認ください。</v>
      </c>
      <c r="G444" s="337">
        <f>事業者比較!F446</f>
        <v>0.46400000000000002</v>
      </c>
      <c r="H444" s="337">
        <f>事業者比較!G446</f>
        <v>0.42899999999999999</v>
      </c>
      <c r="I444" s="804">
        <f>事業者比較!J446</f>
        <v>3</v>
      </c>
    </row>
    <row r="445" spans="1:9">
      <c r="A445" s="781" t="s">
        <v>1256</v>
      </c>
      <c r="B445" s="782" t="s">
        <v>2924</v>
      </c>
      <c r="C445" s="801">
        <f t="shared" si="12"/>
        <v>0.45400000000000001</v>
      </c>
      <c r="D445" s="802" t="str">
        <f t="shared" si="13"/>
        <v>2.環境省前年度実績値</v>
      </c>
      <c r="E445" s="595"/>
      <c r="F445" s="337" t="str">
        <f>事業者比較!E447</f>
        <v>東京都前年度実績値が見つかりません。ご確認ください。</v>
      </c>
      <c r="G445" s="337">
        <f>事業者比較!F447</f>
        <v>0.45400000000000001</v>
      </c>
      <c r="H445" s="337">
        <f>事業者比較!G447</f>
        <v>0.42899999999999999</v>
      </c>
      <c r="I445" s="804">
        <f>事業者比較!J447</f>
        <v>3</v>
      </c>
    </row>
    <row r="446" spans="1:9">
      <c r="A446" s="781" t="s">
        <v>1257</v>
      </c>
      <c r="B446" s="782" t="s">
        <v>2925</v>
      </c>
      <c r="C446" s="801">
        <f t="shared" si="12"/>
        <v>0.51500000000000001</v>
      </c>
      <c r="D446" s="802" t="str">
        <f t="shared" si="13"/>
        <v>1.東京都前年度実績値</v>
      </c>
      <c r="E446" s="595"/>
      <c r="F446" s="337">
        <f>事業者比較!E448</f>
        <v>0.51500000000000001</v>
      </c>
      <c r="G446" s="337" t="str">
        <f>事業者比較!F448</f>
        <v>東京都前年度実績値があります。「2.東京都前年度実績値」を選択してください。</v>
      </c>
      <c r="H446" s="337">
        <f>事業者比較!G448</f>
        <v>0.42899999999999999</v>
      </c>
      <c r="I446" s="804">
        <f>事業者比較!J448</f>
        <v>2</v>
      </c>
    </row>
    <row r="447" spans="1:9">
      <c r="A447" s="781" t="s">
        <v>1258</v>
      </c>
      <c r="B447" s="782" t="s">
        <v>2926</v>
      </c>
      <c r="C447" s="801">
        <f t="shared" si="12"/>
        <v>0.498</v>
      </c>
      <c r="D447" s="802" t="str">
        <f t="shared" si="13"/>
        <v>2.環境省前年度実績値</v>
      </c>
      <c r="E447" s="595"/>
      <c r="F447" s="337" t="str">
        <f>事業者比較!E449</f>
        <v>東京都前年度実績値が見つかりません。ご確認ください。</v>
      </c>
      <c r="G447" s="337">
        <f>事業者比較!F449</f>
        <v>0.498</v>
      </c>
      <c r="H447" s="337">
        <f>事業者比較!G449</f>
        <v>0.42899999999999999</v>
      </c>
      <c r="I447" s="804">
        <f>事業者比較!J449</f>
        <v>3</v>
      </c>
    </row>
    <row r="448" spans="1:9">
      <c r="A448" s="781" t="s">
        <v>1259</v>
      </c>
      <c r="B448" s="782" t="s">
        <v>2927</v>
      </c>
      <c r="C448" s="801">
        <f t="shared" si="12"/>
        <v>0.4</v>
      </c>
      <c r="D448" s="802" t="str">
        <f t="shared" si="13"/>
        <v>1.東京都前年度実績値</v>
      </c>
      <c r="E448" s="595"/>
      <c r="F448" s="337">
        <f>事業者比較!E450</f>
        <v>0.4</v>
      </c>
      <c r="G448" s="337" t="str">
        <f>事業者比較!F450</f>
        <v>東京都前年度実績値があります。「2.東京都前年度実績値」を選択してください。</v>
      </c>
      <c r="H448" s="337">
        <f>事業者比較!G450</f>
        <v>0.42899999999999999</v>
      </c>
      <c r="I448" s="804">
        <f>事業者比較!J450</f>
        <v>2</v>
      </c>
    </row>
    <row r="449" spans="1:9">
      <c r="A449" s="781" t="s">
        <v>1260</v>
      </c>
      <c r="B449" s="782" t="s">
        <v>2928</v>
      </c>
      <c r="C449" s="801">
        <f t="shared" si="12"/>
        <v>0.441</v>
      </c>
      <c r="D449" s="802" t="str">
        <f t="shared" si="13"/>
        <v>1.東京都前年度実績値</v>
      </c>
      <c r="E449" s="595"/>
      <c r="F449" s="337">
        <f>事業者比較!E451</f>
        <v>0.441</v>
      </c>
      <c r="G449" s="337" t="str">
        <f>事業者比較!F451</f>
        <v>東京都前年度実績値があります。「2.東京都前年度実績値」を選択してください。</v>
      </c>
      <c r="H449" s="337">
        <f>事業者比較!G451</f>
        <v>0.42899999999999999</v>
      </c>
      <c r="I449" s="804">
        <f>事業者比較!J451</f>
        <v>2</v>
      </c>
    </row>
    <row r="450" spans="1:9">
      <c r="A450" s="781" t="s">
        <v>1261</v>
      </c>
      <c r="B450" s="782" t="s">
        <v>2929</v>
      </c>
      <c r="C450" s="801">
        <f t="shared" si="12"/>
        <v>0.42899999999999999</v>
      </c>
      <c r="D450" s="802" t="str">
        <f t="shared" si="13"/>
        <v>3.未把握</v>
      </c>
      <c r="E450" s="595"/>
      <c r="F450" s="337" t="str">
        <f>事業者比較!E452</f>
        <v>東京都前年度実績値が見つかりません。ご確認ください。</v>
      </c>
      <c r="G450" s="337" t="str">
        <f>事業者比較!F452</f>
        <v>環境省実績値が見つかりません。ご確認ください。</v>
      </c>
      <c r="H450" s="337">
        <f>事業者比較!G452</f>
        <v>0.42899999999999999</v>
      </c>
      <c r="I450" s="804">
        <f>事業者比較!J452</f>
        <v>4</v>
      </c>
    </row>
    <row r="451" spans="1:9">
      <c r="A451" s="781" t="s">
        <v>1262</v>
      </c>
      <c r="B451" s="782" t="s">
        <v>2930</v>
      </c>
      <c r="C451" s="801">
        <f t="shared" si="12"/>
        <v>0.48799999999999999</v>
      </c>
      <c r="D451" s="802" t="str">
        <f t="shared" si="13"/>
        <v>2.環境省前年度実績値</v>
      </c>
      <c r="E451" s="595"/>
      <c r="F451" s="337" t="str">
        <f>事業者比較!E453</f>
        <v>東京都前年度実績値が見つかりません。ご確認ください。</v>
      </c>
      <c r="G451" s="337">
        <f>事業者比較!F453</f>
        <v>0.48799999999999999</v>
      </c>
      <c r="H451" s="337">
        <f>事業者比較!G453</f>
        <v>0.42899999999999999</v>
      </c>
      <c r="I451" s="804">
        <f>事業者比較!J453</f>
        <v>3</v>
      </c>
    </row>
    <row r="452" spans="1:9">
      <c r="A452" s="781" t="s">
        <v>1263</v>
      </c>
      <c r="B452" s="782" t="s">
        <v>2931</v>
      </c>
      <c r="C452" s="801">
        <f t="shared" si="12"/>
        <v>0.443</v>
      </c>
      <c r="D452" s="802" t="str">
        <f t="shared" si="13"/>
        <v>1.東京都前年度実績値</v>
      </c>
      <c r="E452" s="595"/>
      <c r="F452" s="337">
        <f>事業者比較!E454</f>
        <v>0.443</v>
      </c>
      <c r="G452" s="337" t="str">
        <f>事業者比較!F454</f>
        <v>東京都前年度実績値があります。「2.東京都前年度実績値」を選択してください。</v>
      </c>
      <c r="H452" s="337">
        <f>事業者比較!G454</f>
        <v>0.42899999999999999</v>
      </c>
      <c r="I452" s="804">
        <f>事業者比較!J454</f>
        <v>2</v>
      </c>
    </row>
    <row r="453" spans="1:9">
      <c r="A453" s="781" t="s">
        <v>1264</v>
      </c>
      <c r="B453" s="782" t="s">
        <v>2932</v>
      </c>
      <c r="C453" s="801">
        <f t="shared" si="12"/>
        <v>0.29699999999999999</v>
      </c>
      <c r="D453" s="802" t="str">
        <f t="shared" si="13"/>
        <v>2.環境省前年度実績値</v>
      </c>
      <c r="E453" s="595"/>
      <c r="F453" s="337" t="str">
        <f>事業者比較!E455</f>
        <v>東京都前年度実績値が見つかりません。ご確認ください。</v>
      </c>
      <c r="G453" s="337">
        <f>事業者比較!F455</f>
        <v>0.29699999999999999</v>
      </c>
      <c r="H453" s="337">
        <f>事業者比較!G455</f>
        <v>0.42899999999999999</v>
      </c>
      <c r="I453" s="804">
        <f>事業者比較!J455</f>
        <v>3</v>
      </c>
    </row>
    <row r="454" spans="1:9">
      <c r="A454" s="781" t="s">
        <v>1265</v>
      </c>
      <c r="B454" s="782" t="s">
        <v>2933</v>
      </c>
      <c r="C454" s="801">
        <f t="shared" si="12"/>
        <v>0.439</v>
      </c>
      <c r="D454" s="802" t="str">
        <f t="shared" si="13"/>
        <v>1.東京都前年度実績値</v>
      </c>
      <c r="E454" s="595"/>
      <c r="F454" s="337">
        <f>事業者比較!E456</f>
        <v>0.439</v>
      </c>
      <c r="G454" s="337" t="str">
        <f>事業者比較!F456</f>
        <v>東京都前年度実績値があります。「2.東京都前年度実績値」を選択してください。</v>
      </c>
      <c r="H454" s="337">
        <f>事業者比較!G456</f>
        <v>0.42899999999999999</v>
      </c>
      <c r="I454" s="804">
        <f>事業者比較!J456</f>
        <v>2</v>
      </c>
    </row>
    <row r="455" spans="1:9">
      <c r="A455" s="781" t="s">
        <v>1266</v>
      </c>
      <c r="B455" s="782" t="s">
        <v>2934</v>
      </c>
      <c r="C455" s="801">
        <f t="shared" si="12"/>
        <v>0.42899999999999999</v>
      </c>
      <c r="D455" s="802" t="str">
        <f t="shared" si="13"/>
        <v>3.未把握</v>
      </c>
      <c r="E455" s="595"/>
      <c r="F455" s="337" t="str">
        <f>事業者比較!E457</f>
        <v>東京都前年度実績値が見つかりません。ご確認ください。</v>
      </c>
      <c r="G455" s="337" t="str">
        <f>事業者比較!F457</f>
        <v>環境省実績値が見つかりません。ご確認ください。</v>
      </c>
      <c r="H455" s="337">
        <f>事業者比較!G457</f>
        <v>0.42899999999999999</v>
      </c>
      <c r="I455" s="804">
        <f>事業者比較!J457</f>
        <v>4</v>
      </c>
    </row>
    <row r="456" spans="1:9">
      <c r="A456" s="781" t="s">
        <v>1267</v>
      </c>
      <c r="B456" s="782" t="s">
        <v>2935</v>
      </c>
      <c r="C456" s="801">
        <f t="shared" ref="C456:C519" si="14">IF($I456=0,"-",IF(OR($I456=1,$I456=2),$F456,IF($I456=3,$G456,$H456)))</f>
        <v>0.42899999999999999</v>
      </c>
      <c r="D456" s="802" t="str">
        <f t="shared" ref="D456:D519" si="15">IF($I456=0,"",IF(OR($I456=1,$I456=2),"1.東京都前年度実績値",IF($I456=3,"2.環境省前年度実績値","3.未把握")))</f>
        <v>3.未把握</v>
      </c>
      <c r="E456" s="595"/>
      <c r="F456" s="337" t="str">
        <f>事業者比較!E458</f>
        <v>東京都前年度実績値が見つかりません。ご確認ください。</v>
      </c>
      <c r="G456" s="337" t="str">
        <f>事業者比較!F458</f>
        <v>環境省実績値が見つかりません。ご確認ください。</v>
      </c>
      <c r="H456" s="337">
        <f>事業者比較!G458</f>
        <v>0.42899999999999999</v>
      </c>
      <c r="I456" s="804">
        <f>事業者比較!J458</f>
        <v>4</v>
      </c>
    </row>
    <row r="457" spans="1:9">
      <c r="A457" s="781" t="s">
        <v>1268</v>
      </c>
      <c r="B457" s="782" t="s">
        <v>2936</v>
      </c>
      <c r="C457" s="801">
        <f t="shared" si="14"/>
        <v>0.44</v>
      </c>
      <c r="D457" s="802" t="str">
        <f t="shared" si="15"/>
        <v>2.環境省前年度実績値</v>
      </c>
      <c r="E457" s="595"/>
      <c r="F457" s="337" t="str">
        <f>事業者比較!E459</f>
        <v>東京都前年度実績値が見つかりません。ご確認ください。</v>
      </c>
      <c r="G457" s="337">
        <f>事業者比較!F459</f>
        <v>0.44</v>
      </c>
      <c r="H457" s="337">
        <f>事業者比較!G459</f>
        <v>0.42899999999999999</v>
      </c>
      <c r="I457" s="804">
        <f>事業者比較!J459</f>
        <v>3</v>
      </c>
    </row>
    <row r="458" spans="1:9">
      <c r="A458" s="781" t="s">
        <v>1269</v>
      </c>
      <c r="B458" s="782" t="s">
        <v>2937</v>
      </c>
      <c r="C458" s="801">
        <f t="shared" si="14"/>
        <v>0.441</v>
      </c>
      <c r="D458" s="802" t="str">
        <f t="shared" si="15"/>
        <v>2.環境省前年度実績値</v>
      </c>
      <c r="E458" s="595"/>
      <c r="F458" s="337" t="str">
        <f>事業者比較!E460</f>
        <v>東京都前年度実績値が見つかりません。ご確認ください。</v>
      </c>
      <c r="G458" s="337">
        <f>事業者比較!F460</f>
        <v>0.441</v>
      </c>
      <c r="H458" s="337">
        <f>事業者比較!G460</f>
        <v>0.42899999999999999</v>
      </c>
      <c r="I458" s="804">
        <f>事業者比較!J460</f>
        <v>3</v>
      </c>
    </row>
    <row r="459" spans="1:9">
      <c r="A459" s="781" t="s">
        <v>1270</v>
      </c>
      <c r="B459" s="782" t="s">
        <v>2938</v>
      </c>
      <c r="C459" s="801">
        <f t="shared" si="14"/>
        <v>0.42199999999999999</v>
      </c>
      <c r="D459" s="802" t="str">
        <f t="shared" si="15"/>
        <v>1.東京都前年度実績値</v>
      </c>
      <c r="E459" s="595"/>
      <c r="F459" s="337">
        <f>事業者比較!E461</f>
        <v>0.42199999999999999</v>
      </c>
      <c r="G459" s="337" t="str">
        <f>事業者比較!F461</f>
        <v>東京都前年度実績値があります。「2.東京都前年度実績値」を選択してください。</v>
      </c>
      <c r="H459" s="337">
        <f>事業者比較!G461</f>
        <v>0.42899999999999999</v>
      </c>
      <c r="I459" s="804">
        <f>事業者比較!J461</f>
        <v>2</v>
      </c>
    </row>
    <row r="460" spans="1:9">
      <c r="A460" s="781" t="s">
        <v>1271</v>
      </c>
      <c r="B460" s="782" t="s">
        <v>2939</v>
      </c>
      <c r="C460" s="801">
        <f t="shared" si="14"/>
        <v>0.42599999999999999</v>
      </c>
      <c r="D460" s="802" t="str">
        <f t="shared" si="15"/>
        <v>1.東京都前年度実績値</v>
      </c>
      <c r="E460" s="595"/>
      <c r="F460" s="337">
        <f>事業者比較!E462</f>
        <v>0.42599999999999999</v>
      </c>
      <c r="G460" s="337" t="str">
        <f>事業者比較!F462</f>
        <v>東京都前年度実績値があります。「2.東京都前年度実績値」を選択してください。</v>
      </c>
      <c r="H460" s="337">
        <f>事業者比較!G462</f>
        <v>0.42899999999999999</v>
      </c>
      <c r="I460" s="804">
        <f>事業者比較!J462</f>
        <v>2</v>
      </c>
    </row>
    <row r="461" spans="1:9">
      <c r="A461" s="781" t="s">
        <v>1272</v>
      </c>
      <c r="B461" s="782" t="s">
        <v>2940</v>
      </c>
      <c r="C461" s="801">
        <f t="shared" si="14"/>
        <v>0.435</v>
      </c>
      <c r="D461" s="802" t="str">
        <f t="shared" si="15"/>
        <v>1.東京都前年度実績値</v>
      </c>
      <c r="E461" s="595"/>
      <c r="F461" s="337">
        <f>事業者比較!E463</f>
        <v>0.435</v>
      </c>
      <c r="G461" s="337" t="str">
        <f>事業者比較!F463</f>
        <v>東京都前年度実績値があります。「2.東京都前年度実績値」を選択してください。</v>
      </c>
      <c r="H461" s="337">
        <f>事業者比較!G463</f>
        <v>0.42899999999999999</v>
      </c>
      <c r="I461" s="804">
        <f>事業者比較!J463</f>
        <v>2</v>
      </c>
    </row>
    <row r="462" spans="1:9">
      <c r="A462" s="781" t="s">
        <v>1273</v>
      </c>
      <c r="B462" s="782" t="s">
        <v>2941</v>
      </c>
      <c r="C462" s="801">
        <f t="shared" si="14"/>
        <v>0.45700000000000002</v>
      </c>
      <c r="D462" s="802" t="str">
        <f t="shared" si="15"/>
        <v>2.環境省前年度実績値</v>
      </c>
      <c r="E462" s="595"/>
      <c r="F462" s="337" t="str">
        <f>事業者比較!E464</f>
        <v>東京都前年度実績値が見つかりません。ご確認ください。</v>
      </c>
      <c r="G462" s="337">
        <f>事業者比較!F464</f>
        <v>0.45700000000000002</v>
      </c>
      <c r="H462" s="337">
        <f>事業者比較!G464</f>
        <v>0.42899999999999999</v>
      </c>
      <c r="I462" s="804">
        <f>事業者比較!J464</f>
        <v>3</v>
      </c>
    </row>
    <row r="463" spans="1:9">
      <c r="A463" s="781" t="s">
        <v>1274</v>
      </c>
      <c r="B463" s="782" t="s">
        <v>2942</v>
      </c>
      <c r="C463" s="801">
        <f t="shared" si="14"/>
        <v>0.44</v>
      </c>
      <c r="D463" s="802" t="str">
        <f t="shared" si="15"/>
        <v>1.東京都前年度実績値</v>
      </c>
      <c r="E463" s="595"/>
      <c r="F463" s="337">
        <f>事業者比較!E465</f>
        <v>0.44</v>
      </c>
      <c r="G463" s="337" t="str">
        <f>事業者比較!F465</f>
        <v>東京都前年度実績値があります。「2.東京都前年度実績値」を選択してください。</v>
      </c>
      <c r="H463" s="337">
        <f>事業者比較!G465</f>
        <v>0.42899999999999999</v>
      </c>
      <c r="I463" s="804">
        <f>事業者比較!J465</f>
        <v>2</v>
      </c>
    </row>
    <row r="464" spans="1:9">
      <c r="A464" s="781" t="s">
        <v>1275</v>
      </c>
      <c r="B464" s="782" t="s">
        <v>2943</v>
      </c>
      <c r="C464" s="801">
        <f t="shared" si="14"/>
        <v>0.437</v>
      </c>
      <c r="D464" s="802" t="str">
        <f t="shared" si="15"/>
        <v>1.東京都前年度実績値</v>
      </c>
      <c r="E464" s="595"/>
      <c r="F464" s="337">
        <f>事業者比較!E466</f>
        <v>0.437</v>
      </c>
      <c r="G464" s="337" t="str">
        <f>事業者比較!F466</f>
        <v>東京都前年度実績値があります。「2.東京都前年度実績値」を選択してください。</v>
      </c>
      <c r="H464" s="337">
        <f>事業者比較!G466</f>
        <v>0.42899999999999999</v>
      </c>
      <c r="I464" s="804">
        <f>事業者比較!J466</f>
        <v>2</v>
      </c>
    </row>
    <row r="465" spans="1:9">
      <c r="A465" s="781" t="s">
        <v>1276</v>
      </c>
      <c r="B465" s="782" t="s">
        <v>2944</v>
      </c>
      <c r="C465" s="801">
        <f t="shared" si="14"/>
        <v>0.42899999999999999</v>
      </c>
      <c r="D465" s="802" t="str">
        <f t="shared" si="15"/>
        <v>3.未把握</v>
      </c>
      <c r="E465" s="595"/>
      <c r="F465" s="337" t="str">
        <f>事業者比較!E467</f>
        <v>東京都前年度実績値が見つかりません。ご確認ください。</v>
      </c>
      <c r="G465" s="337" t="str">
        <f>事業者比較!F467</f>
        <v>環境省実績値が見つかりません。ご確認ください。</v>
      </c>
      <c r="H465" s="337">
        <f>事業者比較!G467</f>
        <v>0.42899999999999999</v>
      </c>
      <c r="I465" s="804">
        <f>事業者比較!J467</f>
        <v>4</v>
      </c>
    </row>
    <row r="466" spans="1:9">
      <c r="A466" s="781" t="s">
        <v>1277</v>
      </c>
      <c r="B466" s="782" t="s">
        <v>2945</v>
      </c>
      <c r="C466" s="801" t="str">
        <f t="shared" si="14"/>
        <v>-</v>
      </c>
      <c r="D466" s="802" t="str">
        <f t="shared" si="15"/>
        <v/>
      </c>
      <c r="E466" s="595"/>
      <c r="F466" s="337" t="str">
        <f>事業者比較!E468</f>
        <v>東京都前年度実績値が見つかりません。ご確認ください。</v>
      </c>
      <c r="G466" s="337" t="str">
        <f>事業者比較!F468</f>
        <v>環境省実績値が見つかりません。ご確認ください。</v>
      </c>
      <c r="H466" s="337">
        <f>事業者比較!G468</f>
        <v>0.42899999999999999</v>
      </c>
      <c r="I466" s="804">
        <f>事業者比較!J468</f>
        <v>0</v>
      </c>
    </row>
    <row r="467" spans="1:9">
      <c r="A467" s="781" t="s">
        <v>1278</v>
      </c>
      <c r="B467" s="782" t="s">
        <v>2946</v>
      </c>
      <c r="C467" s="801">
        <f t="shared" si="14"/>
        <v>0.47799999999999998</v>
      </c>
      <c r="D467" s="802" t="str">
        <f t="shared" si="15"/>
        <v>1.東京都前年度実績値</v>
      </c>
      <c r="E467" s="595"/>
      <c r="F467" s="337">
        <f>事業者比較!E469</f>
        <v>0.47799999999999998</v>
      </c>
      <c r="G467" s="337" t="str">
        <f>事業者比較!F469</f>
        <v>東京都前年度実績値があります。「2.東京都前年度実績値」を選択してください。</v>
      </c>
      <c r="H467" s="337">
        <f>事業者比較!G469</f>
        <v>0.42899999999999999</v>
      </c>
      <c r="I467" s="804">
        <f>事業者比較!J469</f>
        <v>2</v>
      </c>
    </row>
    <row r="468" spans="1:9">
      <c r="A468" s="781" t="s">
        <v>1279</v>
      </c>
      <c r="B468" s="782" t="s">
        <v>20</v>
      </c>
      <c r="C468" s="801" t="str">
        <f t="shared" si="14"/>
        <v>-</v>
      </c>
      <c r="D468" s="802" t="str">
        <f t="shared" si="15"/>
        <v/>
      </c>
      <c r="E468" s="595"/>
      <c r="F468" s="337" t="str">
        <f>事業者比較!E470</f>
        <v>東京都前年度実績値が見つかりません。ご確認ください。</v>
      </c>
      <c r="G468" s="337" t="str">
        <f>事業者比較!F470</f>
        <v>環境省実績値が見つかりません。ご確認ください。</v>
      </c>
      <c r="H468" s="337">
        <f>事業者比較!G470</f>
        <v>0.42899999999999999</v>
      </c>
      <c r="I468" s="804">
        <f>事業者比較!J470</f>
        <v>0</v>
      </c>
    </row>
    <row r="469" spans="1:9">
      <c r="A469" s="781" t="s">
        <v>1280</v>
      </c>
      <c r="B469" s="782" t="s">
        <v>2947</v>
      </c>
      <c r="C469" s="801">
        <f t="shared" si="14"/>
        <v>0.44500000000000001</v>
      </c>
      <c r="D469" s="802" t="str">
        <f t="shared" si="15"/>
        <v>1.東京都前年度実績値</v>
      </c>
      <c r="E469" s="595"/>
      <c r="F469" s="337">
        <f>事業者比較!E471</f>
        <v>0.44500000000000001</v>
      </c>
      <c r="G469" s="337" t="str">
        <f>事業者比較!F471</f>
        <v>東京都前年度実績値があります。「2.東京都前年度実績値」を選択してください。</v>
      </c>
      <c r="H469" s="337">
        <f>事業者比較!G471</f>
        <v>0.42899999999999999</v>
      </c>
      <c r="I469" s="804">
        <f>事業者比較!J471</f>
        <v>2</v>
      </c>
    </row>
    <row r="470" spans="1:9">
      <c r="A470" s="781" t="s">
        <v>1281</v>
      </c>
      <c r="B470" s="782" t="s">
        <v>2948</v>
      </c>
      <c r="C470" s="801">
        <f t="shared" si="14"/>
        <v>0.42899999999999999</v>
      </c>
      <c r="D470" s="802" t="str">
        <f t="shared" si="15"/>
        <v>3.未把握</v>
      </c>
      <c r="E470" s="595"/>
      <c r="F470" s="337" t="str">
        <f>事業者比較!E472</f>
        <v>東京都前年度実績値が見つかりません。ご確認ください。</v>
      </c>
      <c r="G470" s="337" t="str">
        <f>事業者比較!F472</f>
        <v>環境省実績値が見つかりません。ご確認ください。</v>
      </c>
      <c r="H470" s="337">
        <f>事業者比較!G472</f>
        <v>0.42899999999999999</v>
      </c>
      <c r="I470" s="804">
        <f>事業者比較!J472</f>
        <v>4</v>
      </c>
    </row>
    <row r="471" spans="1:9">
      <c r="A471" s="781" t="s">
        <v>1282</v>
      </c>
      <c r="B471" s="782" t="s">
        <v>2949</v>
      </c>
      <c r="C471" s="801">
        <f t="shared" si="14"/>
        <v>0.4</v>
      </c>
      <c r="D471" s="802" t="str">
        <f t="shared" si="15"/>
        <v>1.東京都前年度実績値</v>
      </c>
      <c r="E471" s="595"/>
      <c r="F471" s="337">
        <f>事業者比較!E473</f>
        <v>0.4</v>
      </c>
      <c r="G471" s="337" t="str">
        <f>事業者比較!F473</f>
        <v>東京都前年度実績値があります。「2.東京都前年度実績値」を選択してください。</v>
      </c>
      <c r="H471" s="337">
        <f>事業者比較!G473</f>
        <v>0.42899999999999999</v>
      </c>
      <c r="I471" s="804">
        <f>事業者比較!J473</f>
        <v>2</v>
      </c>
    </row>
    <row r="472" spans="1:9">
      <c r="A472" s="781" t="s">
        <v>1283</v>
      </c>
      <c r="B472" s="782" t="s">
        <v>2950</v>
      </c>
      <c r="C472" s="801">
        <f t="shared" si="14"/>
        <v>0.56499999999999995</v>
      </c>
      <c r="D472" s="802" t="str">
        <f t="shared" si="15"/>
        <v>1.東京都前年度実績値</v>
      </c>
      <c r="E472" s="595"/>
      <c r="F472" s="337">
        <f>事業者比較!E474</f>
        <v>0.56499999999999995</v>
      </c>
      <c r="G472" s="337" t="str">
        <f>事業者比較!F474</f>
        <v>東京都前年度実績値があります。「2.東京都前年度実績値」を選択してください。</v>
      </c>
      <c r="H472" s="337">
        <f>事業者比較!G474</f>
        <v>0.42899999999999999</v>
      </c>
      <c r="I472" s="804">
        <f>事業者比較!J474</f>
        <v>2</v>
      </c>
    </row>
    <row r="473" spans="1:9">
      <c r="A473" s="781" t="s">
        <v>1284</v>
      </c>
      <c r="B473" s="782" t="s">
        <v>2951</v>
      </c>
      <c r="C473" s="801">
        <f t="shared" si="14"/>
        <v>0.44400000000000001</v>
      </c>
      <c r="D473" s="802" t="str">
        <f t="shared" si="15"/>
        <v>1.東京都前年度実績値</v>
      </c>
      <c r="E473" s="595"/>
      <c r="F473" s="337">
        <f>事業者比較!E475</f>
        <v>0.44400000000000001</v>
      </c>
      <c r="G473" s="337" t="str">
        <f>事業者比較!F475</f>
        <v>東京都前年度実績値があります。「2.東京都前年度実績値」を選択してください。</v>
      </c>
      <c r="H473" s="337">
        <f>事業者比較!G475</f>
        <v>0.42899999999999999</v>
      </c>
      <c r="I473" s="804">
        <f>事業者比較!J475</f>
        <v>2</v>
      </c>
    </row>
    <row r="474" spans="1:9">
      <c r="A474" s="781" t="s">
        <v>1285</v>
      </c>
      <c r="B474" s="782" t="s">
        <v>2952</v>
      </c>
      <c r="C474" s="801">
        <f t="shared" si="14"/>
        <v>0.36899999999999999</v>
      </c>
      <c r="D474" s="802" t="str">
        <f t="shared" si="15"/>
        <v>2.環境省前年度実績値</v>
      </c>
      <c r="E474" s="595"/>
      <c r="F474" s="337" t="str">
        <f>事業者比較!E476</f>
        <v>東京都前年度実績値が見つかりません。ご確認ください。</v>
      </c>
      <c r="G474" s="337">
        <f>事業者比較!F476</f>
        <v>0.36899999999999999</v>
      </c>
      <c r="H474" s="337">
        <f>事業者比較!G476</f>
        <v>0.42899999999999999</v>
      </c>
      <c r="I474" s="804">
        <f>事業者比較!J476</f>
        <v>3</v>
      </c>
    </row>
    <row r="475" spans="1:9">
      <c r="A475" s="781" t="s">
        <v>1286</v>
      </c>
      <c r="B475" s="782" t="s">
        <v>2953</v>
      </c>
      <c r="C475" s="801">
        <f t="shared" si="14"/>
        <v>0.42899999999999999</v>
      </c>
      <c r="D475" s="802" t="str">
        <f t="shared" si="15"/>
        <v>3.未把握</v>
      </c>
      <c r="E475" s="595"/>
      <c r="F475" s="337" t="str">
        <f>事業者比較!E477</f>
        <v>東京都前年度実績値が見つかりません。ご確認ください。</v>
      </c>
      <c r="G475" s="337" t="str">
        <f>事業者比較!F477</f>
        <v>環境省実績値が見つかりません。ご確認ください。</v>
      </c>
      <c r="H475" s="337">
        <f>事業者比較!G477</f>
        <v>0.42899999999999999</v>
      </c>
      <c r="I475" s="804">
        <f>事業者比較!J477</f>
        <v>4</v>
      </c>
    </row>
    <row r="476" spans="1:9">
      <c r="A476" s="781" t="s">
        <v>1287</v>
      </c>
      <c r="B476" s="782" t="s">
        <v>2954</v>
      </c>
      <c r="C476" s="801">
        <f t="shared" si="14"/>
        <v>0.70199999999999996</v>
      </c>
      <c r="D476" s="802" t="str">
        <f t="shared" si="15"/>
        <v>2.環境省前年度実績値</v>
      </c>
      <c r="E476" s="595"/>
      <c r="F476" s="337" t="str">
        <f>事業者比較!E478</f>
        <v>東京都前年度実績値が見つかりません。ご確認ください。</v>
      </c>
      <c r="G476" s="337">
        <f>事業者比較!F478</f>
        <v>0.70199999999999996</v>
      </c>
      <c r="H476" s="337">
        <f>事業者比較!G478</f>
        <v>0.42899999999999999</v>
      </c>
      <c r="I476" s="804">
        <f>事業者比較!J478</f>
        <v>3</v>
      </c>
    </row>
    <row r="477" spans="1:9">
      <c r="A477" s="781" t="s">
        <v>1288</v>
      </c>
      <c r="B477" s="782" t="s">
        <v>2955</v>
      </c>
      <c r="C477" s="801">
        <f t="shared" si="14"/>
        <v>0.44500000000000001</v>
      </c>
      <c r="D477" s="802" t="str">
        <f t="shared" si="15"/>
        <v>2.環境省前年度実績値</v>
      </c>
      <c r="E477" s="595"/>
      <c r="F477" s="337" t="str">
        <f>事業者比較!E479</f>
        <v>東京都前年度実績値が見つかりません。ご確認ください。</v>
      </c>
      <c r="G477" s="337">
        <f>事業者比較!F479</f>
        <v>0.44500000000000001</v>
      </c>
      <c r="H477" s="337">
        <f>事業者比較!G479</f>
        <v>0.42899999999999999</v>
      </c>
      <c r="I477" s="804">
        <f>事業者比較!J479</f>
        <v>3</v>
      </c>
    </row>
    <row r="478" spans="1:9">
      <c r="A478" s="781" t="s">
        <v>1289</v>
      </c>
      <c r="B478" s="782" t="s">
        <v>2956</v>
      </c>
      <c r="C478" s="801">
        <f t="shared" si="14"/>
        <v>0.443</v>
      </c>
      <c r="D478" s="802" t="str">
        <f t="shared" si="15"/>
        <v>2.環境省前年度実績値</v>
      </c>
      <c r="E478" s="595"/>
      <c r="F478" s="337" t="str">
        <f>事業者比較!E480</f>
        <v>東京都前年度実績値が見つかりません。ご確認ください。</v>
      </c>
      <c r="G478" s="337">
        <f>事業者比較!F480</f>
        <v>0.443</v>
      </c>
      <c r="H478" s="337">
        <f>事業者比較!G480</f>
        <v>0.42899999999999999</v>
      </c>
      <c r="I478" s="804">
        <f>事業者比較!J480</f>
        <v>3</v>
      </c>
    </row>
    <row r="479" spans="1:9">
      <c r="A479" s="781" t="s">
        <v>1290</v>
      </c>
      <c r="B479" s="782" t="s">
        <v>2957</v>
      </c>
      <c r="C479" s="801">
        <f t="shared" si="14"/>
        <v>0.48</v>
      </c>
      <c r="D479" s="802" t="str">
        <f t="shared" si="15"/>
        <v>1.東京都前年度実績値</v>
      </c>
      <c r="E479" s="595"/>
      <c r="F479" s="337">
        <f>事業者比較!E481</f>
        <v>0.48</v>
      </c>
      <c r="G479" s="337" t="str">
        <f>事業者比較!F481</f>
        <v>東京都前年度実績値があります。「2.東京都前年度実績値」を選択してください。</v>
      </c>
      <c r="H479" s="337">
        <f>事業者比較!G481</f>
        <v>0.42899999999999999</v>
      </c>
      <c r="I479" s="804">
        <f>事業者比較!J481</f>
        <v>2</v>
      </c>
    </row>
    <row r="480" spans="1:9">
      <c r="A480" s="781" t="s">
        <v>1291</v>
      </c>
      <c r="B480" s="782" t="s">
        <v>20</v>
      </c>
      <c r="C480" s="801" t="str">
        <f t="shared" si="14"/>
        <v>-</v>
      </c>
      <c r="D480" s="802" t="str">
        <f t="shared" si="15"/>
        <v/>
      </c>
      <c r="E480" s="595"/>
      <c r="F480" s="337" t="str">
        <f>事業者比較!E482</f>
        <v>東京都前年度実績値が見つかりません。ご確認ください。</v>
      </c>
      <c r="G480" s="337" t="str">
        <f>事業者比較!F482</f>
        <v>環境省実績値が見つかりません。ご確認ください。</v>
      </c>
      <c r="H480" s="337">
        <f>事業者比較!G482</f>
        <v>0.42899999999999999</v>
      </c>
      <c r="I480" s="804">
        <f>事業者比較!J482</f>
        <v>0</v>
      </c>
    </row>
    <row r="481" spans="1:9">
      <c r="A481" s="781" t="s">
        <v>1292</v>
      </c>
      <c r="B481" s="782" t="s">
        <v>20</v>
      </c>
      <c r="C481" s="801" t="str">
        <f t="shared" si="14"/>
        <v>-</v>
      </c>
      <c r="D481" s="802" t="str">
        <f t="shared" si="15"/>
        <v/>
      </c>
      <c r="E481" s="595"/>
      <c r="F481" s="337" t="str">
        <f>事業者比較!E483</f>
        <v>東京都前年度実績値が見つかりません。ご確認ください。</v>
      </c>
      <c r="G481" s="337" t="str">
        <f>事業者比較!F483</f>
        <v>環境省実績値が見つかりません。ご確認ください。</v>
      </c>
      <c r="H481" s="337">
        <f>事業者比較!G483</f>
        <v>0.42899999999999999</v>
      </c>
      <c r="I481" s="804">
        <f>事業者比較!J483</f>
        <v>0</v>
      </c>
    </row>
    <row r="482" spans="1:9">
      <c r="A482" s="781" t="s">
        <v>1293</v>
      </c>
      <c r="B482" s="782" t="s">
        <v>2958</v>
      </c>
      <c r="C482" s="801">
        <f t="shared" si="14"/>
        <v>0.44500000000000001</v>
      </c>
      <c r="D482" s="802" t="str">
        <f t="shared" si="15"/>
        <v>1.東京都前年度実績値</v>
      </c>
      <c r="E482" s="595"/>
      <c r="F482" s="337">
        <f>事業者比較!E484</f>
        <v>0.44500000000000001</v>
      </c>
      <c r="G482" s="337" t="str">
        <f>事業者比較!F484</f>
        <v>東京都前年度実績値があります。「2.東京都前年度実績値」を選択してください。</v>
      </c>
      <c r="H482" s="337">
        <f>事業者比較!G484</f>
        <v>0.42899999999999999</v>
      </c>
      <c r="I482" s="804">
        <f>事業者比較!J484</f>
        <v>2</v>
      </c>
    </row>
    <row r="483" spans="1:9">
      <c r="A483" s="781" t="s">
        <v>1294</v>
      </c>
      <c r="B483" s="782" t="s">
        <v>2959</v>
      </c>
      <c r="C483" s="801">
        <f t="shared" si="14"/>
        <v>0.58899999999999997</v>
      </c>
      <c r="D483" s="802" t="str">
        <f t="shared" si="15"/>
        <v>2.環境省前年度実績値</v>
      </c>
      <c r="E483" s="595"/>
      <c r="F483" s="337" t="str">
        <f>事業者比較!E485</f>
        <v>東京都前年度実績値が見つかりません。ご確認ください。</v>
      </c>
      <c r="G483" s="337">
        <f>事業者比較!F485</f>
        <v>0.58899999999999997</v>
      </c>
      <c r="H483" s="337">
        <f>事業者比較!G485</f>
        <v>0.42899999999999999</v>
      </c>
      <c r="I483" s="804">
        <f>事業者比較!J485</f>
        <v>3</v>
      </c>
    </row>
    <row r="484" spans="1:9">
      <c r="A484" s="781" t="s">
        <v>1295</v>
      </c>
      <c r="B484" s="782" t="s">
        <v>2960</v>
      </c>
      <c r="C484" s="801" t="str">
        <f t="shared" si="14"/>
        <v>-</v>
      </c>
      <c r="D484" s="802" t="str">
        <f t="shared" si="15"/>
        <v/>
      </c>
      <c r="E484" s="595"/>
      <c r="F484" s="337" t="str">
        <f>事業者比較!E486</f>
        <v>東京都前年度実績値が見つかりません。ご確認ください。</v>
      </c>
      <c r="G484" s="337" t="str">
        <f>事業者比較!F486</f>
        <v>環境省実績値が見つかりません。ご確認ください。</v>
      </c>
      <c r="H484" s="337">
        <f>事業者比較!G486</f>
        <v>0.42899999999999999</v>
      </c>
      <c r="I484" s="804">
        <f>事業者比較!J486</f>
        <v>0</v>
      </c>
    </row>
    <row r="485" spans="1:9">
      <c r="A485" s="781" t="s">
        <v>1296</v>
      </c>
      <c r="B485" s="782" t="s">
        <v>20</v>
      </c>
      <c r="C485" s="801" t="str">
        <f t="shared" si="14"/>
        <v>-</v>
      </c>
      <c r="D485" s="802" t="str">
        <f t="shared" si="15"/>
        <v/>
      </c>
      <c r="E485" s="595"/>
      <c r="F485" s="337" t="str">
        <f>事業者比較!E487</f>
        <v>東京都前年度実績値が見つかりません。ご確認ください。</v>
      </c>
      <c r="G485" s="337" t="str">
        <f>事業者比較!F487</f>
        <v>環境省実績値が見つかりません。ご確認ください。</v>
      </c>
      <c r="H485" s="337">
        <f>事業者比較!G487</f>
        <v>0.42899999999999999</v>
      </c>
      <c r="I485" s="804">
        <f>事業者比較!J487</f>
        <v>0</v>
      </c>
    </row>
    <row r="486" spans="1:9">
      <c r="A486" s="781" t="s">
        <v>1297</v>
      </c>
      <c r="B486" s="782" t="s">
        <v>2961</v>
      </c>
      <c r="C486" s="801">
        <f t="shared" si="14"/>
        <v>0.109</v>
      </c>
      <c r="D486" s="802" t="str">
        <f t="shared" si="15"/>
        <v>2.環境省前年度実績値</v>
      </c>
      <c r="E486" s="595"/>
      <c r="F486" s="337" t="str">
        <f>事業者比較!E488</f>
        <v>東京都前年度実績値が見つかりません。ご確認ください。</v>
      </c>
      <c r="G486" s="337">
        <f>事業者比較!F488</f>
        <v>0.109</v>
      </c>
      <c r="H486" s="337">
        <f>事業者比較!G488</f>
        <v>0.42899999999999999</v>
      </c>
      <c r="I486" s="804">
        <f>事業者比較!J488</f>
        <v>3</v>
      </c>
    </row>
    <row r="487" spans="1:9">
      <c r="A487" s="781" t="s">
        <v>1298</v>
      </c>
      <c r="B487" s="782" t="s">
        <v>2962</v>
      </c>
      <c r="C487" s="801">
        <f t="shared" si="14"/>
        <v>0.20599999999999999</v>
      </c>
      <c r="D487" s="802" t="str">
        <f t="shared" si="15"/>
        <v>1.東京都前年度実績値</v>
      </c>
      <c r="E487" s="595"/>
      <c r="F487" s="337">
        <f>事業者比較!E489</f>
        <v>0.20599999999999999</v>
      </c>
      <c r="G487" s="337" t="str">
        <f>事業者比較!F489</f>
        <v>東京都前年度実績値があります。「2.東京都前年度実績値」を選択してください。</v>
      </c>
      <c r="H487" s="337">
        <f>事業者比較!G489</f>
        <v>0.42899999999999999</v>
      </c>
      <c r="I487" s="804">
        <f>事業者比較!J489</f>
        <v>2</v>
      </c>
    </row>
    <row r="488" spans="1:9">
      <c r="A488" s="781" t="s">
        <v>1299</v>
      </c>
      <c r="B488" s="782" t="s">
        <v>2963</v>
      </c>
      <c r="C488" s="801">
        <f t="shared" si="14"/>
        <v>0.27300000000000002</v>
      </c>
      <c r="D488" s="802" t="str">
        <f t="shared" si="15"/>
        <v>2.環境省前年度実績値</v>
      </c>
      <c r="E488" s="595"/>
      <c r="F488" s="337" t="str">
        <f>事業者比較!E490</f>
        <v>東京都前年度実績値が見つかりません。ご確認ください。</v>
      </c>
      <c r="G488" s="337">
        <f>事業者比較!F490</f>
        <v>0.27300000000000002</v>
      </c>
      <c r="H488" s="337">
        <f>事業者比較!G490</f>
        <v>0.42899999999999999</v>
      </c>
      <c r="I488" s="804">
        <f>事業者比較!J490</f>
        <v>3</v>
      </c>
    </row>
    <row r="489" spans="1:9">
      <c r="A489" s="781" t="s">
        <v>1300</v>
      </c>
      <c r="B489" s="782" t="s">
        <v>2964</v>
      </c>
      <c r="C489" s="801" t="str">
        <f t="shared" si="14"/>
        <v>-</v>
      </c>
      <c r="D489" s="802" t="str">
        <f t="shared" si="15"/>
        <v/>
      </c>
      <c r="E489" s="595"/>
      <c r="F489" s="337" t="str">
        <f>事業者比較!E491</f>
        <v>東京都前年度実績値が見つかりません。ご確認ください。</v>
      </c>
      <c r="G489" s="337" t="str">
        <f>事業者比較!F491</f>
        <v>環境省実績値が見つかりません。ご確認ください。</v>
      </c>
      <c r="H489" s="337">
        <f>事業者比較!G491</f>
        <v>0.42899999999999999</v>
      </c>
      <c r="I489" s="804">
        <f>事業者比較!J491</f>
        <v>0</v>
      </c>
    </row>
    <row r="490" spans="1:9">
      <c r="A490" s="781" t="s">
        <v>1301</v>
      </c>
      <c r="B490" s="782" t="s">
        <v>2965</v>
      </c>
      <c r="C490" s="801">
        <f t="shared" si="14"/>
        <v>0.22500000000000001</v>
      </c>
      <c r="D490" s="802" t="str">
        <f t="shared" si="15"/>
        <v>2.環境省前年度実績値</v>
      </c>
      <c r="E490" s="595"/>
      <c r="F490" s="337" t="str">
        <f>事業者比較!E492</f>
        <v>東京都前年度実績値が見つかりません。ご確認ください。</v>
      </c>
      <c r="G490" s="337">
        <f>事業者比較!F492</f>
        <v>0.22500000000000001</v>
      </c>
      <c r="H490" s="337">
        <f>事業者比較!G492</f>
        <v>0.42899999999999999</v>
      </c>
      <c r="I490" s="804">
        <f>事業者比較!J492</f>
        <v>3</v>
      </c>
    </row>
    <row r="491" spans="1:9">
      <c r="A491" s="781" t="s">
        <v>1302</v>
      </c>
      <c r="B491" s="782" t="s">
        <v>2966</v>
      </c>
      <c r="C491" s="801">
        <f t="shared" si="14"/>
        <v>0.42899999999999999</v>
      </c>
      <c r="D491" s="802" t="str">
        <f t="shared" si="15"/>
        <v>3.未把握</v>
      </c>
      <c r="E491" s="595"/>
      <c r="F491" s="337" t="str">
        <f>事業者比較!E493</f>
        <v>東京都前年度実績値が見つかりません。ご確認ください。</v>
      </c>
      <c r="G491" s="337" t="str">
        <f>事業者比較!F493</f>
        <v>環境省実績値が見つかりません。ご確認ください。</v>
      </c>
      <c r="H491" s="337">
        <f>事業者比較!G493</f>
        <v>0.42899999999999999</v>
      </c>
      <c r="I491" s="804">
        <f>事業者比較!J493</f>
        <v>4</v>
      </c>
    </row>
    <row r="492" spans="1:9">
      <c r="A492" s="781" t="s">
        <v>1303</v>
      </c>
      <c r="B492" s="782" t="s">
        <v>2967</v>
      </c>
      <c r="C492" s="801">
        <f t="shared" si="14"/>
        <v>0.437</v>
      </c>
      <c r="D492" s="802" t="str">
        <f t="shared" si="15"/>
        <v>1.東京都前年度実績値</v>
      </c>
      <c r="E492" s="595"/>
      <c r="F492" s="337">
        <f>事業者比較!E494</f>
        <v>0.437</v>
      </c>
      <c r="G492" s="337" t="str">
        <f>事業者比較!F494</f>
        <v>東京都前年度実績値があります。「2.東京都前年度実績値」を選択してください。</v>
      </c>
      <c r="H492" s="337">
        <f>事業者比較!G494</f>
        <v>0.42899999999999999</v>
      </c>
      <c r="I492" s="804">
        <f>事業者比較!J494</f>
        <v>2</v>
      </c>
    </row>
    <row r="493" spans="1:9">
      <c r="A493" s="781" t="s">
        <v>1304</v>
      </c>
      <c r="B493" s="782" t="s">
        <v>2968</v>
      </c>
      <c r="C493" s="801">
        <f t="shared" si="14"/>
        <v>0.45100000000000001</v>
      </c>
      <c r="D493" s="802" t="str">
        <f t="shared" si="15"/>
        <v>2.環境省前年度実績値</v>
      </c>
      <c r="E493" s="595"/>
      <c r="F493" s="337" t="str">
        <f>事業者比較!E495</f>
        <v>東京都前年度実績値が見つかりません。ご確認ください。</v>
      </c>
      <c r="G493" s="337">
        <f>事業者比較!F495</f>
        <v>0.45100000000000001</v>
      </c>
      <c r="H493" s="337">
        <f>事業者比較!G495</f>
        <v>0.42899999999999999</v>
      </c>
      <c r="I493" s="804">
        <f>事業者比較!J495</f>
        <v>3</v>
      </c>
    </row>
    <row r="494" spans="1:9">
      <c r="A494" s="781" t="s">
        <v>1305</v>
      </c>
      <c r="B494" s="803" t="s">
        <v>20</v>
      </c>
      <c r="C494" s="801" t="str">
        <f t="shared" si="14"/>
        <v>-</v>
      </c>
      <c r="D494" s="802" t="str">
        <f t="shared" si="15"/>
        <v/>
      </c>
      <c r="E494" s="595"/>
      <c r="F494" s="337" t="str">
        <f>事業者比較!E496</f>
        <v>東京都前年度実績値が見つかりません。ご確認ください。</v>
      </c>
      <c r="G494" s="337" t="str">
        <f>事業者比較!F496</f>
        <v>環境省実績値が見つかりません。ご確認ください。</v>
      </c>
      <c r="H494" s="337">
        <f>事業者比較!G496</f>
        <v>0.42899999999999999</v>
      </c>
      <c r="I494" s="804">
        <f>事業者比較!J496</f>
        <v>0</v>
      </c>
    </row>
    <row r="495" spans="1:9">
      <c r="A495" s="781" t="s">
        <v>1306</v>
      </c>
      <c r="B495" s="782" t="s">
        <v>2969</v>
      </c>
      <c r="C495" s="801">
        <f t="shared" si="14"/>
        <v>0.42899999999999999</v>
      </c>
      <c r="D495" s="802" t="str">
        <f t="shared" si="15"/>
        <v>3.未把握</v>
      </c>
      <c r="E495" s="595"/>
      <c r="F495" s="337" t="str">
        <f>事業者比較!E497</f>
        <v>東京都前年度実績値が見つかりません。ご確認ください。</v>
      </c>
      <c r="G495" s="337" t="str">
        <f>事業者比較!F497</f>
        <v>環境省実績値が見つかりません。ご確認ください。</v>
      </c>
      <c r="H495" s="337">
        <f>事業者比較!G497</f>
        <v>0.42899999999999999</v>
      </c>
      <c r="I495" s="804">
        <f>事業者比較!J497</f>
        <v>4</v>
      </c>
    </row>
    <row r="496" spans="1:9">
      <c r="A496" s="781" t="s">
        <v>1307</v>
      </c>
      <c r="B496" s="782" t="s">
        <v>2970</v>
      </c>
      <c r="C496" s="801">
        <f t="shared" si="14"/>
        <v>0.44900000000000001</v>
      </c>
      <c r="D496" s="802" t="str">
        <f t="shared" si="15"/>
        <v>1.東京都前年度実績値</v>
      </c>
      <c r="E496" s="595"/>
      <c r="F496" s="337">
        <f>事業者比較!E498</f>
        <v>0.44900000000000001</v>
      </c>
      <c r="G496" s="337" t="str">
        <f>事業者比較!F498</f>
        <v>東京都前年度実績値があります。「2.東京都前年度実績値」を選択してください。</v>
      </c>
      <c r="H496" s="337">
        <f>事業者比較!G498</f>
        <v>0.42899999999999999</v>
      </c>
      <c r="I496" s="804">
        <f>事業者比較!J498</f>
        <v>2</v>
      </c>
    </row>
    <row r="497" spans="1:9">
      <c r="A497" s="781" t="s">
        <v>1308</v>
      </c>
      <c r="B497" s="782" t="s">
        <v>2971</v>
      </c>
      <c r="C497" s="801">
        <f t="shared" si="14"/>
        <v>0.41099999999999998</v>
      </c>
      <c r="D497" s="802" t="str">
        <f t="shared" si="15"/>
        <v>1.東京都前年度実績値</v>
      </c>
      <c r="E497" s="595"/>
      <c r="F497" s="337">
        <f>事業者比較!E499</f>
        <v>0.41099999999999998</v>
      </c>
      <c r="G497" s="337" t="str">
        <f>事業者比較!F499</f>
        <v>東京都前年度実績値があります。「2.東京都前年度実績値」を選択してください。</v>
      </c>
      <c r="H497" s="337">
        <f>事業者比較!G499</f>
        <v>0.42899999999999999</v>
      </c>
      <c r="I497" s="804">
        <f>事業者比較!J499</f>
        <v>2</v>
      </c>
    </row>
    <row r="498" spans="1:9">
      <c r="A498" s="781" t="s">
        <v>1309</v>
      </c>
      <c r="B498" s="782" t="s">
        <v>2972</v>
      </c>
      <c r="C498" s="801">
        <f t="shared" si="14"/>
        <v>0.42899999999999999</v>
      </c>
      <c r="D498" s="802" t="str">
        <f t="shared" si="15"/>
        <v>3.未把握</v>
      </c>
      <c r="E498" s="595"/>
      <c r="F498" s="337" t="str">
        <f>事業者比較!E500</f>
        <v>東京都前年度実績値が見つかりません。ご確認ください。</v>
      </c>
      <c r="G498" s="337" t="str">
        <f>事業者比較!F500</f>
        <v>環境省実績値が見つかりません。ご確認ください。</v>
      </c>
      <c r="H498" s="337">
        <f>事業者比較!G500</f>
        <v>0.42899999999999999</v>
      </c>
      <c r="I498" s="804">
        <f>事業者比較!J500</f>
        <v>4</v>
      </c>
    </row>
    <row r="499" spans="1:9">
      <c r="A499" s="781" t="s">
        <v>1310</v>
      </c>
      <c r="B499" s="782" t="s">
        <v>2973</v>
      </c>
      <c r="C499" s="801">
        <f t="shared" si="14"/>
        <v>0.30299999999999999</v>
      </c>
      <c r="D499" s="802" t="str">
        <f t="shared" si="15"/>
        <v>2.環境省前年度実績値</v>
      </c>
      <c r="E499" s="595"/>
      <c r="F499" s="337" t="str">
        <f>事業者比較!E501</f>
        <v>東京都前年度実績値が見つかりません。ご確認ください。</v>
      </c>
      <c r="G499" s="337">
        <f>事業者比較!F501</f>
        <v>0.30299999999999999</v>
      </c>
      <c r="H499" s="337">
        <f>事業者比較!G501</f>
        <v>0.42899999999999999</v>
      </c>
      <c r="I499" s="804">
        <f>事業者比較!J501</f>
        <v>3</v>
      </c>
    </row>
    <row r="500" spans="1:9">
      <c r="A500" s="781" t="s">
        <v>1311</v>
      </c>
      <c r="B500" s="782" t="s">
        <v>2974</v>
      </c>
      <c r="C500" s="801">
        <f t="shared" si="14"/>
        <v>0.44700000000000001</v>
      </c>
      <c r="D500" s="802" t="str">
        <f t="shared" si="15"/>
        <v>1.東京都前年度実績値</v>
      </c>
      <c r="E500" s="595"/>
      <c r="F500" s="337">
        <f>事業者比較!E502</f>
        <v>0.44700000000000001</v>
      </c>
      <c r="G500" s="337" t="str">
        <f>事業者比較!F502</f>
        <v>東京都前年度実績値があります。「2.東京都前年度実績値」を選択してください。</v>
      </c>
      <c r="H500" s="337">
        <f>事業者比較!G502</f>
        <v>0.42899999999999999</v>
      </c>
      <c r="I500" s="804">
        <f>事業者比較!J502</f>
        <v>2</v>
      </c>
    </row>
    <row r="501" spans="1:9">
      <c r="A501" s="781" t="s">
        <v>1312</v>
      </c>
      <c r="B501" s="782" t="s">
        <v>2975</v>
      </c>
      <c r="C501" s="801">
        <f t="shared" si="14"/>
        <v>0.56499999999999995</v>
      </c>
      <c r="D501" s="802" t="str">
        <f t="shared" si="15"/>
        <v>1.東京都前年度実績値</v>
      </c>
      <c r="E501" s="595"/>
      <c r="F501" s="337">
        <f>事業者比較!E503</f>
        <v>0.56499999999999995</v>
      </c>
      <c r="G501" s="337" t="str">
        <f>事業者比較!F503</f>
        <v>東京都前年度実績値があります。「2.東京都前年度実績値」を選択してください。</v>
      </c>
      <c r="H501" s="337">
        <f>事業者比較!G503</f>
        <v>0.42899999999999999</v>
      </c>
      <c r="I501" s="804">
        <f>事業者比較!J503</f>
        <v>2</v>
      </c>
    </row>
    <row r="502" spans="1:9">
      <c r="A502" s="781" t="s">
        <v>1612</v>
      </c>
      <c r="B502" s="782" t="s">
        <v>20</v>
      </c>
      <c r="C502" s="801" t="str">
        <f t="shared" si="14"/>
        <v>-</v>
      </c>
      <c r="D502" s="802" t="str">
        <f t="shared" si="15"/>
        <v/>
      </c>
      <c r="E502" s="595"/>
      <c r="F502" s="337" t="str">
        <f>事業者比較!E504</f>
        <v>東京都前年度実績値が見つかりません。ご確認ください。</v>
      </c>
      <c r="G502" s="337" t="str">
        <f>事業者比較!F504</f>
        <v>環境省実績値が見つかりません。ご確認ください。</v>
      </c>
      <c r="H502" s="337">
        <f>事業者比較!G504</f>
        <v>0.42899999999999999</v>
      </c>
      <c r="I502" s="804">
        <f>事業者比較!J504</f>
        <v>0</v>
      </c>
    </row>
    <row r="503" spans="1:9">
      <c r="A503" s="781" t="s">
        <v>1613</v>
      </c>
      <c r="B503" s="782" t="s">
        <v>2976</v>
      </c>
      <c r="C503" s="801">
        <f t="shared" si="14"/>
        <v>0.42899999999999999</v>
      </c>
      <c r="D503" s="802" t="str">
        <f t="shared" si="15"/>
        <v>3.未把握</v>
      </c>
      <c r="E503" s="595"/>
      <c r="F503" s="337" t="str">
        <f>事業者比較!E505</f>
        <v>東京都前年度実績値が見つかりません。ご確認ください。</v>
      </c>
      <c r="G503" s="337" t="str">
        <f>事業者比較!F505</f>
        <v>環境省実績値が見つかりません。ご確認ください。</v>
      </c>
      <c r="H503" s="337">
        <f>事業者比較!G505</f>
        <v>0.42899999999999999</v>
      </c>
      <c r="I503" s="804">
        <f>事業者比較!J505</f>
        <v>4</v>
      </c>
    </row>
    <row r="504" spans="1:9">
      <c r="A504" s="781" t="s">
        <v>1615</v>
      </c>
      <c r="B504" s="782" t="s">
        <v>20</v>
      </c>
      <c r="C504" s="801" t="str">
        <f t="shared" si="14"/>
        <v>-</v>
      </c>
      <c r="D504" s="802" t="str">
        <f t="shared" si="15"/>
        <v/>
      </c>
      <c r="E504" s="595"/>
      <c r="F504" s="337" t="str">
        <f>事業者比較!E506</f>
        <v>東京都前年度実績値が見つかりません。ご確認ください。</v>
      </c>
      <c r="G504" s="337" t="str">
        <f>事業者比較!F506</f>
        <v>環境省実績値が見つかりません。ご確認ください。</v>
      </c>
      <c r="H504" s="337">
        <f>事業者比較!G506</f>
        <v>0.42899999999999999</v>
      </c>
      <c r="I504" s="804">
        <f>事業者比較!J506</f>
        <v>0</v>
      </c>
    </row>
    <row r="505" spans="1:9">
      <c r="A505" s="781" t="s">
        <v>1616</v>
      </c>
      <c r="B505" s="782" t="s">
        <v>2977</v>
      </c>
      <c r="C505" s="801">
        <f t="shared" si="14"/>
        <v>0.45</v>
      </c>
      <c r="D505" s="802" t="str">
        <f t="shared" si="15"/>
        <v>2.環境省前年度実績値</v>
      </c>
      <c r="E505" s="595"/>
      <c r="F505" s="337" t="str">
        <f>事業者比較!E507</f>
        <v>東京都前年度実績値が見つかりません。ご確認ください。</v>
      </c>
      <c r="G505" s="337">
        <f>事業者比較!F507</f>
        <v>0.45</v>
      </c>
      <c r="H505" s="337">
        <f>事業者比較!G507</f>
        <v>0.42899999999999999</v>
      </c>
      <c r="I505" s="804">
        <f>事業者比較!J507</f>
        <v>3</v>
      </c>
    </row>
    <row r="506" spans="1:9">
      <c r="A506" s="781" t="s">
        <v>1618</v>
      </c>
      <c r="B506" s="782" t="s">
        <v>2978</v>
      </c>
      <c r="C506" s="801">
        <f t="shared" si="14"/>
        <v>0.56499999999999995</v>
      </c>
      <c r="D506" s="802" t="str">
        <f t="shared" si="15"/>
        <v>1.東京都前年度実績値</v>
      </c>
      <c r="E506" s="595"/>
      <c r="F506" s="337">
        <f>事業者比較!E508</f>
        <v>0.56499999999999995</v>
      </c>
      <c r="G506" s="337" t="str">
        <f>事業者比較!F508</f>
        <v>東京都前年度実績値があります。「2.東京都前年度実績値」を選択してください。</v>
      </c>
      <c r="H506" s="337">
        <f>事業者比較!G508</f>
        <v>0.42899999999999999</v>
      </c>
      <c r="I506" s="804">
        <f>事業者比較!J508</f>
        <v>2</v>
      </c>
    </row>
    <row r="507" spans="1:9">
      <c r="A507" s="781" t="s">
        <v>1620</v>
      </c>
      <c r="B507" s="782" t="s">
        <v>2979</v>
      </c>
      <c r="C507" s="801">
        <f t="shared" si="14"/>
        <v>0.45400000000000001</v>
      </c>
      <c r="D507" s="802" t="str">
        <f t="shared" si="15"/>
        <v>2.環境省前年度実績値</v>
      </c>
      <c r="E507" s="595"/>
      <c r="F507" s="337" t="str">
        <f>事業者比較!E509</f>
        <v>東京都前年度実績値が見つかりません。ご確認ください。</v>
      </c>
      <c r="G507" s="337">
        <f>事業者比較!F509</f>
        <v>0.45400000000000001</v>
      </c>
      <c r="H507" s="337">
        <f>事業者比較!G509</f>
        <v>0.42899999999999999</v>
      </c>
      <c r="I507" s="804">
        <f>事業者比較!J509</f>
        <v>3</v>
      </c>
    </row>
    <row r="508" spans="1:9">
      <c r="A508" s="781" t="s">
        <v>1622</v>
      </c>
      <c r="B508" s="782" t="s">
        <v>2980</v>
      </c>
      <c r="C508" s="801">
        <f t="shared" si="14"/>
        <v>0.46400000000000002</v>
      </c>
      <c r="D508" s="802" t="str">
        <f t="shared" si="15"/>
        <v>2.環境省前年度実績値</v>
      </c>
      <c r="E508" s="595"/>
      <c r="F508" s="337" t="str">
        <f>事業者比較!E510</f>
        <v>東京都前年度実績値が見つかりません。ご確認ください。</v>
      </c>
      <c r="G508" s="337">
        <f>事業者比較!F510</f>
        <v>0.46400000000000002</v>
      </c>
      <c r="H508" s="337">
        <f>事業者比較!G510</f>
        <v>0.42899999999999999</v>
      </c>
      <c r="I508" s="804">
        <f>事業者比較!J510</f>
        <v>3</v>
      </c>
    </row>
    <row r="509" spans="1:9">
      <c r="A509" s="781" t="s">
        <v>1624</v>
      </c>
      <c r="B509" s="782" t="s">
        <v>2981</v>
      </c>
      <c r="C509" s="801">
        <f t="shared" si="14"/>
        <v>0.42099999999999999</v>
      </c>
      <c r="D509" s="802" t="str">
        <f t="shared" si="15"/>
        <v>1.東京都前年度実績値</v>
      </c>
      <c r="E509" s="595"/>
      <c r="F509" s="337">
        <f>事業者比較!E511</f>
        <v>0.42099999999999999</v>
      </c>
      <c r="G509" s="337" t="str">
        <f>事業者比較!F511</f>
        <v>東京都前年度実績値があります。「2.東京都前年度実績値」を選択してください。</v>
      </c>
      <c r="H509" s="337">
        <f>事業者比較!G511</f>
        <v>0.42899999999999999</v>
      </c>
      <c r="I509" s="804">
        <f>事業者比較!J511</f>
        <v>2</v>
      </c>
    </row>
    <row r="510" spans="1:9">
      <c r="A510" s="781" t="s">
        <v>1626</v>
      </c>
      <c r="B510" s="782" t="s">
        <v>2982</v>
      </c>
      <c r="C510" s="801">
        <f t="shared" si="14"/>
        <v>0.42899999999999999</v>
      </c>
      <c r="D510" s="802" t="str">
        <f t="shared" si="15"/>
        <v>3.未把握</v>
      </c>
      <c r="E510" s="595"/>
      <c r="F510" s="337" t="str">
        <f>事業者比較!E512</f>
        <v>東京都前年度実績値が見つかりません。ご確認ください。</v>
      </c>
      <c r="G510" s="337" t="str">
        <f>事業者比較!F512</f>
        <v>環境省実績値が見つかりません。ご確認ください。</v>
      </c>
      <c r="H510" s="337">
        <f>事業者比較!G512</f>
        <v>0.42899999999999999</v>
      </c>
      <c r="I510" s="804">
        <f>事業者比較!J512</f>
        <v>4</v>
      </c>
    </row>
    <row r="511" spans="1:9">
      <c r="A511" s="781" t="s">
        <v>1628</v>
      </c>
      <c r="B511" s="782" t="s">
        <v>20</v>
      </c>
      <c r="C511" s="801" t="str">
        <f t="shared" si="14"/>
        <v>-</v>
      </c>
      <c r="D511" s="802" t="str">
        <f t="shared" si="15"/>
        <v/>
      </c>
      <c r="E511" s="595"/>
      <c r="F511" s="337" t="str">
        <f>事業者比較!E513</f>
        <v>東京都前年度実績値が見つかりません。ご確認ください。</v>
      </c>
      <c r="G511" s="337" t="str">
        <f>事業者比較!F513</f>
        <v>環境省実績値が見つかりません。ご確認ください。</v>
      </c>
      <c r="H511" s="337">
        <f>事業者比較!G513</f>
        <v>0.42899999999999999</v>
      </c>
      <c r="I511" s="804">
        <f>事業者比較!J513</f>
        <v>0</v>
      </c>
    </row>
    <row r="512" spans="1:9">
      <c r="A512" s="781" t="s">
        <v>1629</v>
      </c>
      <c r="B512" s="782" t="s">
        <v>2983</v>
      </c>
      <c r="C512" s="801">
        <f t="shared" si="14"/>
        <v>0.46</v>
      </c>
      <c r="D512" s="802" t="str">
        <f t="shared" si="15"/>
        <v>1.東京都前年度実績値</v>
      </c>
      <c r="E512" s="595"/>
      <c r="F512" s="337">
        <f>事業者比較!E514</f>
        <v>0.46</v>
      </c>
      <c r="G512" s="337" t="str">
        <f>事業者比較!F514</f>
        <v>東京都前年度実績値があります。「2.東京都前年度実績値」を選択してください。</v>
      </c>
      <c r="H512" s="337">
        <f>事業者比較!G514</f>
        <v>0.42899999999999999</v>
      </c>
      <c r="I512" s="804">
        <f>事業者比較!J514</f>
        <v>2</v>
      </c>
    </row>
    <row r="513" spans="1:9">
      <c r="A513" s="781" t="s">
        <v>1631</v>
      </c>
      <c r="B513" s="782" t="s">
        <v>2984</v>
      </c>
      <c r="C513" s="801">
        <f t="shared" si="14"/>
        <v>0.23799999999999999</v>
      </c>
      <c r="D513" s="802" t="str">
        <f t="shared" si="15"/>
        <v>2.環境省前年度実績値</v>
      </c>
      <c r="E513" s="595"/>
      <c r="F513" s="337" t="str">
        <f>事業者比較!E515</f>
        <v>東京都前年度実績値が見つかりません。ご確認ください。</v>
      </c>
      <c r="G513" s="337">
        <f>事業者比較!F515</f>
        <v>0.23799999999999999</v>
      </c>
      <c r="H513" s="337">
        <f>事業者比較!G515</f>
        <v>0.42899999999999999</v>
      </c>
      <c r="I513" s="804">
        <f>事業者比較!J515</f>
        <v>3</v>
      </c>
    </row>
    <row r="514" spans="1:9">
      <c r="A514" s="781" t="s">
        <v>1633</v>
      </c>
      <c r="B514" s="782" t="s">
        <v>1634</v>
      </c>
      <c r="C514" s="801">
        <f t="shared" si="14"/>
        <v>0.46400000000000002</v>
      </c>
      <c r="D514" s="802" t="str">
        <f t="shared" si="15"/>
        <v>2.環境省前年度実績値</v>
      </c>
      <c r="E514" s="595"/>
      <c r="F514" s="337" t="str">
        <f>事業者比較!E516</f>
        <v>東京都前年度実績値が見つかりません。ご確認ください。</v>
      </c>
      <c r="G514" s="337">
        <f>事業者比較!F516</f>
        <v>0.46400000000000002</v>
      </c>
      <c r="H514" s="337">
        <f>事業者比較!G516</f>
        <v>0.42899999999999999</v>
      </c>
      <c r="I514" s="804">
        <f>事業者比較!J516</f>
        <v>3</v>
      </c>
    </row>
    <row r="515" spans="1:9">
      <c r="A515" s="781" t="s">
        <v>1635</v>
      </c>
      <c r="B515" s="782" t="s">
        <v>1636</v>
      </c>
      <c r="C515" s="801">
        <f t="shared" si="14"/>
        <v>0.46400000000000002</v>
      </c>
      <c r="D515" s="802" t="str">
        <f t="shared" si="15"/>
        <v>2.環境省前年度実績値</v>
      </c>
      <c r="E515" s="595"/>
      <c r="F515" s="337" t="str">
        <f>事業者比較!E517</f>
        <v>東京都前年度実績値が見つかりません。ご確認ください。</v>
      </c>
      <c r="G515" s="337">
        <f>事業者比較!F517</f>
        <v>0.46400000000000002</v>
      </c>
      <c r="H515" s="337">
        <f>事業者比較!G517</f>
        <v>0.42899999999999999</v>
      </c>
      <c r="I515" s="804">
        <f>事業者比較!J517</f>
        <v>3</v>
      </c>
    </row>
    <row r="516" spans="1:9">
      <c r="A516" s="781" t="s">
        <v>1637</v>
      </c>
      <c r="B516" s="782" t="s">
        <v>1638</v>
      </c>
      <c r="C516" s="801">
        <f t="shared" si="14"/>
        <v>0.46400000000000002</v>
      </c>
      <c r="D516" s="802" t="str">
        <f t="shared" si="15"/>
        <v>2.環境省前年度実績値</v>
      </c>
      <c r="E516" s="595"/>
      <c r="F516" s="337" t="str">
        <f>事業者比較!E518</f>
        <v>東京都前年度実績値が見つかりません。ご確認ください。</v>
      </c>
      <c r="G516" s="337">
        <f>事業者比較!F518</f>
        <v>0.46400000000000002</v>
      </c>
      <c r="H516" s="337">
        <f>事業者比較!G518</f>
        <v>0.42899999999999999</v>
      </c>
      <c r="I516" s="804">
        <f>事業者比較!J518</f>
        <v>3</v>
      </c>
    </row>
    <row r="517" spans="1:9">
      <c r="A517" s="781" t="s">
        <v>1639</v>
      </c>
      <c r="B517" s="782" t="s">
        <v>2985</v>
      </c>
      <c r="C517" s="801">
        <f t="shared" si="14"/>
        <v>0.182</v>
      </c>
      <c r="D517" s="802" t="str">
        <f t="shared" si="15"/>
        <v>2.環境省前年度実績値</v>
      </c>
      <c r="E517" s="595"/>
      <c r="F517" s="337" t="str">
        <f>事業者比較!E519</f>
        <v>東京都前年度実績値が見つかりません。ご確認ください。</v>
      </c>
      <c r="G517" s="337">
        <f>事業者比較!F519</f>
        <v>0.182</v>
      </c>
      <c r="H517" s="337">
        <f>事業者比較!G519</f>
        <v>0.42899999999999999</v>
      </c>
      <c r="I517" s="804">
        <f>事業者比較!J519</f>
        <v>3</v>
      </c>
    </row>
    <row r="518" spans="1:9">
      <c r="A518" s="781" t="s">
        <v>1641</v>
      </c>
      <c r="B518" s="782" t="s">
        <v>20</v>
      </c>
      <c r="C518" s="801" t="str">
        <f t="shared" si="14"/>
        <v>-</v>
      </c>
      <c r="D518" s="802" t="str">
        <f t="shared" si="15"/>
        <v/>
      </c>
      <c r="E518" s="595"/>
      <c r="F518" s="337" t="str">
        <f>事業者比較!E520</f>
        <v>東京都前年度実績値が見つかりません。ご確認ください。</v>
      </c>
      <c r="G518" s="337" t="str">
        <f>事業者比較!F520</f>
        <v>環境省実績値が見つかりません。ご確認ください。</v>
      </c>
      <c r="H518" s="337">
        <f>事業者比較!G520</f>
        <v>0.42899999999999999</v>
      </c>
      <c r="I518" s="804">
        <f>事業者比較!J520</f>
        <v>0</v>
      </c>
    </row>
    <row r="519" spans="1:9">
      <c r="A519" s="781" t="s">
        <v>1642</v>
      </c>
      <c r="B519" s="782" t="s">
        <v>2986</v>
      </c>
      <c r="C519" s="801">
        <f t="shared" si="14"/>
        <v>0.44500000000000001</v>
      </c>
      <c r="D519" s="802" t="str">
        <f t="shared" si="15"/>
        <v>1.東京都前年度実績値</v>
      </c>
      <c r="E519" s="595"/>
      <c r="F519" s="337">
        <f>事業者比較!E521</f>
        <v>0.44500000000000001</v>
      </c>
      <c r="G519" s="337" t="str">
        <f>事業者比較!F521</f>
        <v>東京都前年度実績値があります。「2.東京都前年度実績値」を選択してください。</v>
      </c>
      <c r="H519" s="337">
        <f>事業者比較!G521</f>
        <v>0.42899999999999999</v>
      </c>
      <c r="I519" s="804">
        <f>事業者比較!J521</f>
        <v>2</v>
      </c>
    </row>
    <row r="520" spans="1:9">
      <c r="A520" s="781" t="s">
        <v>1644</v>
      </c>
      <c r="B520" s="782" t="s">
        <v>2987</v>
      </c>
      <c r="C520" s="801">
        <f t="shared" ref="C520:C583" si="16">IF($I520=0,"-",IF(OR($I520=1,$I520=2),$F520,IF($I520=3,$G520,$H520)))</f>
        <v>0.45200000000000001</v>
      </c>
      <c r="D520" s="802" t="str">
        <f t="shared" ref="D520:D583" si="17">IF($I520=0,"",IF(OR($I520=1,$I520=2),"1.東京都前年度実績値",IF($I520=3,"2.環境省前年度実績値","3.未把握")))</f>
        <v>2.環境省前年度実績値</v>
      </c>
      <c r="E520" s="595"/>
      <c r="F520" s="337" t="str">
        <f>事業者比較!E522</f>
        <v>東京都前年度実績値が見つかりません。ご確認ください。</v>
      </c>
      <c r="G520" s="337">
        <f>事業者比較!F522</f>
        <v>0.45200000000000001</v>
      </c>
      <c r="H520" s="337">
        <f>事業者比較!G522</f>
        <v>0.42899999999999999</v>
      </c>
      <c r="I520" s="804">
        <f>事業者比較!J522</f>
        <v>3</v>
      </c>
    </row>
    <row r="521" spans="1:9">
      <c r="A521" s="781" t="s">
        <v>1646</v>
      </c>
      <c r="B521" s="782" t="s">
        <v>2988</v>
      </c>
      <c r="C521" s="801">
        <f t="shared" si="16"/>
        <v>0.443</v>
      </c>
      <c r="D521" s="802" t="str">
        <f t="shared" si="17"/>
        <v>1.東京都前年度実績値</v>
      </c>
      <c r="E521" s="595"/>
      <c r="F521" s="337">
        <f>事業者比較!E523</f>
        <v>0.443</v>
      </c>
      <c r="G521" s="337" t="str">
        <f>事業者比較!F523</f>
        <v>東京都前年度実績値があります。「2.東京都前年度実績値」を選択してください。</v>
      </c>
      <c r="H521" s="337">
        <f>事業者比較!G523</f>
        <v>0.42899999999999999</v>
      </c>
      <c r="I521" s="804">
        <f>事業者比較!J523</f>
        <v>2</v>
      </c>
    </row>
    <row r="522" spans="1:9">
      <c r="A522" s="781" t="s">
        <v>1648</v>
      </c>
      <c r="B522" s="782" t="s">
        <v>2989</v>
      </c>
      <c r="C522" s="801">
        <f t="shared" si="16"/>
        <v>0.42899999999999999</v>
      </c>
      <c r="D522" s="802" t="str">
        <f t="shared" si="17"/>
        <v>3.未把握</v>
      </c>
      <c r="E522" s="595"/>
      <c r="F522" s="337" t="str">
        <f>事業者比較!E524</f>
        <v>東京都前年度実績値が見つかりません。ご確認ください。</v>
      </c>
      <c r="G522" s="337" t="str">
        <f>事業者比較!F524</f>
        <v>環境省実績値が見つかりません。ご確認ください。</v>
      </c>
      <c r="H522" s="337">
        <f>事業者比較!G524</f>
        <v>0.42899999999999999</v>
      </c>
      <c r="I522" s="804">
        <f>事業者比較!J524</f>
        <v>4</v>
      </c>
    </row>
    <row r="523" spans="1:9">
      <c r="A523" s="781" t="s">
        <v>1650</v>
      </c>
      <c r="B523" s="782" t="s">
        <v>2990</v>
      </c>
      <c r="C523" s="801">
        <f t="shared" si="16"/>
        <v>0.42899999999999999</v>
      </c>
      <c r="D523" s="802" t="str">
        <f t="shared" si="17"/>
        <v>3.未把握</v>
      </c>
      <c r="E523" s="595"/>
      <c r="F523" s="337" t="str">
        <f>事業者比較!E525</f>
        <v>東京都前年度実績値が見つかりません。ご確認ください。</v>
      </c>
      <c r="G523" s="337" t="str">
        <f>事業者比較!F525</f>
        <v>環境省実績値が見つかりません。ご確認ください。</v>
      </c>
      <c r="H523" s="337">
        <f>事業者比較!G525</f>
        <v>0.42899999999999999</v>
      </c>
      <c r="I523" s="804">
        <f>事業者比較!J525</f>
        <v>4</v>
      </c>
    </row>
    <row r="524" spans="1:9">
      <c r="A524" s="781" t="s">
        <v>1652</v>
      </c>
      <c r="B524" s="782" t="s">
        <v>2991</v>
      </c>
      <c r="C524" s="801">
        <f t="shared" si="16"/>
        <v>0.45400000000000001</v>
      </c>
      <c r="D524" s="802" t="str">
        <f t="shared" si="17"/>
        <v>1.東京都前年度実績値</v>
      </c>
      <c r="E524" s="595"/>
      <c r="F524" s="337">
        <f>事業者比較!E526</f>
        <v>0.45400000000000001</v>
      </c>
      <c r="G524" s="337" t="str">
        <f>事業者比較!F526</f>
        <v>東京都前年度実績値があります。「2.東京都前年度実績値」を選択してください。</v>
      </c>
      <c r="H524" s="337">
        <f>事業者比較!G526</f>
        <v>0.42899999999999999</v>
      </c>
      <c r="I524" s="804">
        <f>事業者比較!J526</f>
        <v>2</v>
      </c>
    </row>
    <row r="525" spans="1:9">
      <c r="A525" s="781" t="s">
        <v>1654</v>
      </c>
      <c r="B525" s="782" t="s">
        <v>2992</v>
      </c>
      <c r="C525" s="801">
        <f t="shared" si="16"/>
        <v>0</v>
      </c>
      <c r="D525" s="802" t="str">
        <f t="shared" si="17"/>
        <v>1.東京都前年度実績値</v>
      </c>
      <c r="E525" s="595"/>
      <c r="F525" s="337">
        <f>事業者比較!E527</f>
        <v>0</v>
      </c>
      <c r="G525" s="337" t="str">
        <f>事業者比較!F527</f>
        <v>東京都前年度実績値があります。「2.東京都前年度実績値」を選択してください。</v>
      </c>
      <c r="H525" s="337">
        <f>事業者比較!G527</f>
        <v>0.42899999999999999</v>
      </c>
      <c r="I525" s="804">
        <f>事業者比較!J527</f>
        <v>2</v>
      </c>
    </row>
    <row r="526" spans="1:9">
      <c r="A526" s="781" t="s">
        <v>1656</v>
      </c>
      <c r="B526" s="782" t="s">
        <v>2993</v>
      </c>
      <c r="C526" s="801">
        <f t="shared" si="16"/>
        <v>0.45400000000000001</v>
      </c>
      <c r="D526" s="802" t="str">
        <f t="shared" si="17"/>
        <v>2.環境省前年度実績値</v>
      </c>
      <c r="E526" s="595"/>
      <c r="F526" s="337" t="str">
        <f>事業者比較!E528</f>
        <v>東京都前年度実績値が見つかりません。ご確認ください。</v>
      </c>
      <c r="G526" s="337">
        <f>事業者比較!F528</f>
        <v>0.45400000000000001</v>
      </c>
      <c r="H526" s="337">
        <f>事業者比較!G528</f>
        <v>0.42899999999999999</v>
      </c>
      <c r="I526" s="804">
        <f>事業者比較!J528</f>
        <v>3</v>
      </c>
    </row>
    <row r="527" spans="1:9">
      <c r="A527" s="781" t="s">
        <v>1658</v>
      </c>
      <c r="B527" s="782" t="s">
        <v>20</v>
      </c>
      <c r="C527" s="801" t="str">
        <f t="shared" si="16"/>
        <v>-</v>
      </c>
      <c r="D527" s="802" t="str">
        <f t="shared" si="17"/>
        <v/>
      </c>
      <c r="E527" s="595"/>
      <c r="F527" s="337" t="str">
        <f>事業者比較!E529</f>
        <v>東京都前年度実績値が見つかりません。ご確認ください。</v>
      </c>
      <c r="G527" s="337" t="str">
        <f>事業者比較!F529</f>
        <v>環境省実績値が見つかりません。ご確認ください。</v>
      </c>
      <c r="H527" s="337">
        <f>事業者比較!G529</f>
        <v>0.42899999999999999</v>
      </c>
      <c r="I527" s="804">
        <f>事業者比較!J529</f>
        <v>0</v>
      </c>
    </row>
    <row r="528" spans="1:9">
      <c r="A528" s="781" t="s">
        <v>1659</v>
      </c>
      <c r="B528" s="782" t="s">
        <v>2994</v>
      </c>
      <c r="C528" s="801">
        <f t="shared" si="16"/>
        <v>0.44400000000000001</v>
      </c>
      <c r="D528" s="802" t="str">
        <f t="shared" si="17"/>
        <v>1.東京都前年度実績値</v>
      </c>
      <c r="E528" s="595"/>
      <c r="F528" s="337">
        <f>事業者比較!E530</f>
        <v>0.44400000000000001</v>
      </c>
      <c r="G528" s="337" t="str">
        <f>事業者比較!F530</f>
        <v>東京都前年度実績値があります。「2.東京都前年度実績値」を選択してください。</v>
      </c>
      <c r="H528" s="337">
        <f>事業者比較!G530</f>
        <v>0.42899999999999999</v>
      </c>
      <c r="I528" s="804">
        <f>事業者比較!J530</f>
        <v>2</v>
      </c>
    </row>
    <row r="529" spans="1:9">
      <c r="A529" s="781" t="s">
        <v>1661</v>
      </c>
      <c r="B529" s="782" t="s">
        <v>2995</v>
      </c>
      <c r="C529" s="801">
        <f t="shared" si="16"/>
        <v>0.42899999999999999</v>
      </c>
      <c r="D529" s="802" t="str">
        <f t="shared" si="17"/>
        <v>3.未把握</v>
      </c>
      <c r="E529" s="595"/>
      <c r="F529" s="337" t="str">
        <f>事業者比較!E531</f>
        <v>東京都前年度実績値が見つかりません。ご確認ください。</v>
      </c>
      <c r="G529" s="337" t="str">
        <f>事業者比較!F531</f>
        <v>環境省実績値が見つかりません。ご確認ください。</v>
      </c>
      <c r="H529" s="337">
        <f>事業者比較!G531</f>
        <v>0.42899999999999999</v>
      </c>
      <c r="I529" s="804">
        <f>事業者比較!J531</f>
        <v>4</v>
      </c>
    </row>
    <row r="530" spans="1:9">
      <c r="A530" s="781" t="s">
        <v>1663</v>
      </c>
      <c r="B530" s="782" t="s">
        <v>20</v>
      </c>
      <c r="C530" s="801" t="str">
        <f t="shared" si="16"/>
        <v>-</v>
      </c>
      <c r="D530" s="802" t="str">
        <f t="shared" si="17"/>
        <v/>
      </c>
      <c r="E530" s="595"/>
      <c r="F530" s="337" t="str">
        <f>事業者比較!E532</f>
        <v>東京都前年度実績値が見つかりません。ご確認ください。</v>
      </c>
      <c r="G530" s="337" t="str">
        <f>事業者比較!F532</f>
        <v>環境省実績値が見つかりません。ご確認ください。</v>
      </c>
      <c r="H530" s="337">
        <f>事業者比較!G532</f>
        <v>0.42899999999999999</v>
      </c>
      <c r="I530" s="804">
        <f>事業者比較!J532</f>
        <v>0</v>
      </c>
    </row>
    <row r="531" spans="1:9">
      <c r="A531" s="781" t="s">
        <v>1664</v>
      </c>
      <c r="B531" s="782" t="s">
        <v>2996</v>
      </c>
      <c r="C531" s="801">
        <f t="shared" si="16"/>
        <v>0.156</v>
      </c>
      <c r="D531" s="802" t="str">
        <f t="shared" si="17"/>
        <v>1.東京都前年度実績値</v>
      </c>
      <c r="E531" s="595"/>
      <c r="F531" s="337">
        <f>事業者比較!E533</f>
        <v>0.156</v>
      </c>
      <c r="G531" s="337" t="str">
        <f>事業者比較!F533</f>
        <v>東京都前年度実績値があります。「2.東京都前年度実績値」を選択してください。</v>
      </c>
      <c r="H531" s="337">
        <f>事業者比較!G533</f>
        <v>0.42899999999999999</v>
      </c>
      <c r="I531" s="804">
        <f>事業者比較!J533</f>
        <v>2</v>
      </c>
    </row>
    <row r="532" spans="1:9">
      <c r="A532" s="781" t="s">
        <v>1666</v>
      </c>
      <c r="B532" s="782" t="s">
        <v>2997</v>
      </c>
      <c r="C532" s="801">
        <f t="shared" si="16"/>
        <v>0.45400000000000001</v>
      </c>
      <c r="D532" s="802" t="str">
        <f t="shared" si="17"/>
        <v>2.環境省前年度実績値</v>
      </c>
      <c r="E532" s="595"/>
      <c r="F532" s="337" t="str">
        <f>事業者比較!E534</f>
        <v>東京都前年度実績値が見つかりません。ご確認ください。</v>
      </c>
      <c r="G532" s="337">
        <f>事業者比較!F534</f>
        <v>0.45400000000000001</v>
      </c>
      <c r="H532" s="337">
        <f>事業者比較!G534</f>
        <v>0.42899999999999999</v>
      </c>
      <c r="I532" s="804">
        <f>事業者比較!J534</f>
        <v>3</v>
      </c>
    </row>
    <row r="533" spans="1:9">
      <c r="A533" s="781" t="s">
        <v>1668</v>
      </c>
      <c r="B533" s="782" t="s">
        <v>20</v>
      </c>
      <c r="C533" s="801" t="str">
        <f t="shared" si="16"/>
        <v>-</v>
      </c>
      <c r="D533" s="802" t="str">
        <f t="shared" si="17"/>
        <v/>
      </c>
      <c r="E533" s="595"/>
      <c r="F533" s="337" t="str">
        <f>事業者比較!E535</f>
        <v>東京都前年度実績値が見つかりません。ご確認ください。</v>
      </c>
      <c r="G533" s="337" t="str">
        <f>事業者比較!F535</f>
        <v>環境省実績値が見つかりません。ご確認ください。</v>
      </c>
      <c r="H533" s="337">
        <f>事業者比較!G535</f>
        <v>0.42899999999999999</v>
      </c>
      <c r="I533" s="804">
        <f>事業者比較!J535</f>
        <v>0</v>
      </c>
    </row>
    <row r="534" spans="1:9">
      <c r="A534" s="781" t="s">
        <v>1669</v>
      </c>
      <c r="B534" s="782" t="s">
        <v>2998</v>
      </c>
      <c r="C534" s="801">
        <f t="shared" si="16"/>
        <v>0.44900000000000001</v>
      </c>
      <c r="D534" s="802" t="str">
        <f t="shared" si="17"/>
        <v>2.環境省前年度実績値</v>
      </c>
      <c r="E534" s="595"/>
      <c r="F534" s="337" t="str">
        <f>事業者比較!E536</f>
        <v>東京都前年度実績値が見つかりません。ご確認ください。</v>
      </c>
      <c r="G534" s="337">
        <f>事業者比較!F536</f>
        <v>0.44900000000000001</v>
      </c>
      <c r="H534" s="337">
        <f>事業者比較!G536</f>
        <v>0.42899999999999999</v>
      </c>
      <c r="I534" s="804">
        <f>事業者比較!J536</f>
        <v>3</v>
      </c>
    </row>
    <row r="535" spans="1:9">
      <c r="A535" s="781" t="s">
        <v>1671</v>
      </c>
      <c r="B535" s="782" t="s">
        <v>2999</v>
      </c>
      <c r="C535" s="801">
        <f t="shared" si="16"/>
        <v>0.44500000000000001</v>
      </c>
      <c r="D535" s="802" t="str">
        <f t="shared" si="17"/>
        <v>1.東京都前年度実績値</v>
      </c>
      <c r="E535" s="595"/>
      <c r="F535" s="337">
        <f>事業者比較!E537</f>
        <v>0.44500000000000001</v>
      </c>
      <c r="G535" s="337" t="str">
        <f>事業者比較!F537</f>
        <v>東京都前年度実績値があります。「2.東京都前年度実績値」を選択してください。</v>
      </c>
      <c r="H535" s="337">
        <f>事業者比較!G537</f>
        <v>0.42899999999999999</v>
      </c>
      <c r="I535" s="804">
        <f>事業者比較!J537</f>
        <v>2</v>
      </c>
    </row>
    <row r="536" spans="1:9">
      <c r="A536" s="781" t="s">
        <v>1672</v>
      </c>
      <c r="B536" s="782" t="s">
        <v>3000</v>
      </c>
      <c r="C536" s="801">
        <f t="shared" si="16"/>
        <v>0.42899999999999999</v>
      </c>
      <c r="D536" s="802" t="str">
        <f t="shared" si="17"/>
        <v>3.未把握</v>
      </c>
      <c r="E536" s="595"/>
      <c r="F536" s="337" t="str">
        <f>事業者比較!E538</f>
        <v>東京都前年度実績値が見つかりません。ご確認ください。</v>
      </c>
      <c r="G536" s="337" t="str">
        <f>事業者比較!F538</f>
        <v>環境省実績値が見つかりません。ご確認ください。</v>
      </c>
      <c r="H536" s="337">
        <f>事業者比較!G538</f>
        <v>0.42899999999999999</v>
      </c>
      <c r="I536" s="804">
        <f>事業者比較!J538</f>
        <v>4</v>
      </c>
    </row>
    <row r="537" spans="1:9">
      <c r="A537" s="781" t="s">
        <v>1674</v>
      </c>
      <c r="B537" s="782" t="s">
        <v>20</v>
      </c>
      <c r="C537" s="801" t="str">
        <f t="shared" si="16"/>
        <v>-</v>
      </c>
      <c r="D537" s="802" t="str">
        <f t="shared" si="17"/>
        <v/>
      </c>
      <c r="E537" s="595"/>
      <c r="F537" s="337" t="str">
        <f>事業者比較!E539</f>
        <v>東京都前年度実績値が見つかりません。ご確認ください。</v>
      </c>
      <c r="G537" s="337" t="str">
        <f>事業者比較!F539</f>
        <v>環境省実績値が見つかりません。ご確認ください。</v>
      </c>
      <c r="H537" s="337">
        <f>事業者比較!G539</f>
        <v>0.42899999999999999</v>
      </c>
      <c r="I537" s="804">
        <f>事業者比較!J539</f>
        <v>0</v>
      </c>
    </row>
    <row r="538" spans="1:9">
      <c r="A538" s="781" t="s">
        <v>1675</v>
      </c>
      <c r="B538" s="782" t="s">
        <v>3001</v>
      </c>
      <c r="C538" s="801">
        <f t="shared" si="16"/>
        <v>0.42899999999999999</v>
      </c>
      <c r="D538" s="802" t="str">
        <f t="shared" si="17"/>
        <v>3.未把握</v>
      </c>
      <c r="E538" s="595"/>
      <c r="F538" s="337" t="str">
        <f>事業者比較!E540</f>
        <v>東京都前年度実績値が見つかりません。ご確認ください。</v>
      </c>
      <c r="G538" s="337" t="str">
        <f>事業者比較!F540</f>
        <v>環境省実績値が見つかりません。ご確認ください。</v>
      </c>
      <c r="H538" s="337">
        <f>事業者比較!G540</f>
        <v>0.42899999999999999</v>
      </c>
      <c r="I538" s="804">
        <f>事業者比較!J540</f>
        <v>4</v>
      </c>
    </row>
    <row r="539" spans="1:9">
      <c r="A539" s="781" t="s">
        <v>1676</v>
      </c>
      <c r="B539" s="782" t="s">
        <v>3002</v>
      </c>
      <c r="C539" s="801">
        <f t="shared" si="16"/>
        <v>0.30399999999999999</v>
      </c>
      <c r="D539" s="802" t="str">
        <f t="shared" si="17"/>
        <v>1.東京都前年度実績値</v>
      </c>
      <c r="E539" s="595"/>
      <c r="F539" s="337">
        <f>事業者比較!E541</f>
        <v>0.30399999999999999</v>
      </c>
      <c r="G539" s="337" t="str">
        <f>事業者比較!F541</f>
        <v>東京都前年度実績値があります。「2.東京都前年度実績値」を選択してください。</v>
      </c>
      <c r="H539" s="337">
        <f>事業者比較!G541</f>
        <v>0.42899999999999999</v>
      </c>
      <c r="I539" s="804">
        <f>事業者比較!J541</f>
        <v>2</v>
      </c>
    </row>
    <row r="540" spans="1:9">
      <c r="A540" s="781" t="s">
        <v>1678</v>
      </c>
      <c r="B540" s="782" t="s">
        <v>3003</v>
      </c>
      <c r="C540" s="801">
        <f t="shared" si="16"/>
        <v>0.253</v>
      </c>
      <c r="D540" s="802" t="str">
        <f t="shared" si="17"/>
        <v>2.環境省前年度実績値</v>
      </c>
      <c r="E540" s="595"/>
      <c r="F540" s="337" t="str">
        <f>事業者比較!E542</f>
        <v>東京都前年度実績値が見つかりません。ご確認ください。</v>
      </c>
      <c r="G540" s="337">
        <f>事業者比較!F542</f>
        <v>0.253</v>
      </c>
      <c r="H540" s="337">
        <f>事業者比較!G542</f>
        <v>0.42899999999999999</v>
      </c>
      <c r="I540" s="804">
        <f>事業者比較!J542</f>
        <v>3</v>
      </c>
    </row>
    <row r="541" spans="1:9">
      <c r="A541" s="781" t="s">
        <v>1680</v>
      </c>
      <c r="B541" s="782" t="s">
        <v>3004</v>
      </c>
      <c r="C541" s="801">
        <f t="shared" si="16"/>
        <v>0.42899999999999999</v>
      </c>
      <c r="D541" s="802" t="str">
        <f t="shared" si="17"/>
        <v>3.未把握</v>
      </c>
      <c r="E541" s="595"/>
      <c r="F541" s="337" t="str">
        <f>事業者比較!E543</f>
        <v>東京都前年度実績値が見つかりません。ご確認ください。</v>
      </c>
      <c r="G541" s="337" t="str">
        <f>事業者比較!F543</f>
        <v>環境省実績値が見つかりません。ご確認ください。</v>
      </c>
      <c r="H541" s="337">
        <f>事業者比較!G543</f>
        <v>0.42899999999999999</v>
      </c>
      <c r="I541" s="804">
        <f>事業者比較!J543</f>
        <v>4</v>
      </c>
    </row>
    <row r="542" spans="1:9">
      <c r="A542" s="781" t="s">
        <v>1681</v>
      </c>
      <c r="B542" s="782" t="s">
        <v>3005</v>
      </c>
      <c r="C542" s="801">
        <f t="shared" si="16"/>
        <v>0.46</v>
      </c>
      <c r="D542" s="802" t="str">
        <f t="shared" si="17"/>
        <v>1.東京都前年度実績値</v>
      </c>
      <c r="E542" s="595"/>
      <c r="F542" s="337">
        <f>事業者比較!E544</f>
        <v>0.46</v>
      </c>
      <c r="G542" s="337" t="str">
        <f>事業者比較!F544</f>
        <v>東京都前年度実績値があります。「2.東京都前年度実績値」を選択してください。</v>
      </c>
      <c r="H542" s="337">
        <f>事業者比較!G544</f>
        <v>0.42899999999999999</v>
      </c>
      <c r="I542" s="804">
        <f>事業者比較!J544</f>
        <v>2</v>
      </c>
    </row>
    <row r="543" spans="1:9">
      <c r="A543" s="781" t="s">
        <v>1683</v>
      </c>
      <c r="B543" s="782" t="s">
        <v>3006</v>
      </c>
      <c r="C543" s="801">
        <f t="shared" si="16"/>
        <v>0.46</v>
      </c>
      <c r="D543" s="802" t="str">
        <f t="shared" si="17"/>
        <v>1.東京都前年度実績値</v>
      </c>
      <c r="E543" s="595"/>
      <c r="F543" s="337">
        <f>事業者比較!E545</f>
        <v>0.46</v>
      </c>
      <c r="G543" s="337" t="str">
        <f>事業者比較!F545</f>
        <v>東京都前年度実績値があります。「2.東京都前年度実績値」を選択してください。</v>
      </c>
      <c r="H543" s="337">
        <f>事業者比較!G545</f>
        <v>0.42899999999999999</v>
      </c>
      <c r="I543" s="804">
        <f>事業者比較!J545</f>
        <v>2</v>
      </c>
    </row>
    <row r="544" spans="1:9">
      <c r="A544" s="781" t="s">
        <v>1685</v>
      </c>
      <c r="B544" s="782" t="s">
        <v>3007</v>
      </c>
      <c r="C544" s="801">
        <f t="shared" si="16"/>
        <v>0.442</v>
      </c>
      <c r="D544" s="802" t="str">
        <f t="shared" si="17"/>
        <v>1.東京都前年度実績値</v>
      </c>
      <c r="E544" s="595"/>
      <c r="F544" s="337">
        <f>事業者比較!E546</f>
        <v>0.442</v>
      </c>
      <c r="G544" s="337" t="str">
        <f>事業者比較!F546</f>
        <v>東京都前年度実績値があります。「2.東京都前年度実績値」を選択してください。</v>
      </c>
      <c r="H544" s="337">
        <f>事業者比較!G546</f>
        <v>0.42899999999999999</v>
      </c>
      <c r="I544" s="804">
        <f>事業者比較!J546</f>
        <v>2</v>
      </c>
    </row>
    <row r="545" spans="1:9">
      <c r="A545" s="781" t="s">
        <v>1687</v>
      </c>
      <c r="B545" s="782" t="s">
        <v>3008</v>
      </c>
      <c r="C545" s="801">
        <f t="shared" si="16"/>
        <v>0.109</v>
      </c>
      <c r="D545" s="802" t="str">
        <f t="shared" si="17"/>
        <v>2.環境省前年度実績値</v>
      </c>
      <c r="E545" s="595"/>
      <c r="F545" s="337" t="str">
        <f>事業者比較!E547</f>
        <v>東京都前年度実績値が見つかりません。ご確認ください。</v>
      </c>
      <c r="G545" s="337">
        <f>事業者比較!F547</f>
        <v>0.109</v>
      </c>
      <c r="H545" s="337">
        <f>事業者比較!G547</f>
        <v>0.42899999999999999</v>
      </c>
      <c r="I545" s="804">
        <f>事業者比較!J547</f>
        <v>3</v>
      </c>
    </row>
    <row r="546" spans="1:9">
      <c r="A546" s="781" t="s">
        <v>1689</v>
      </c>
      <c r="B546" s="782" t="s">
        <v>3009</v>
      </c>
      <c r="C546" s="801">
        <f t="shared" si="16"/>
        <v>0.42899999999999999</v>
      </c>
      <c r="D546" s="802" t="str">
        <f t="shared" si="17"/>
        <v>3.未把握</v>
      </c>
      <c r="E546" s="595"/>
      <c r="F546" s="337" t="str">
        <f>事業者比較!E548</f>
        <v>東京都前年度実績値が見つかりません。ご確認ください。</v>
      </c>
      <c r="G546" s="337" t="str">
        <f>事業者比較!F548</f>
        <v>環境省実績値が見つかりません。ご確認ください。</v>
      </c>
      <c r="H546" s="337">
        <f>事業者比較!G548</f>
        <v>0.42899999999999999</v>
      </c>
      <c r="I546" s="804">
        <f>事業者比較!J548</f>
        <v>4</v>
      </c>
    </row>
    <row r="547" spans="1:9">
      <c r="A547" s="781" t="s">
        <v>1691</v>
      </c>
      <c r="B547" s="782" t="s">
        <v>3010</v>
      </c>
      <c r="C547" s="801">
        <f t="shared" si="16"/>
        <v>0.42899999999999999</v>
      </c>
      <c r="D547" s="802" t="str">
        <f t="shared" si="17"/>
        <v>3.未把握</v>
      </c>
      <c r="E547" s="595"/>
      <c r="F547" s="337" t="str">
        <f>事業者比較!E549</f>
        <v>東京都前年度実績値が見つかりません。ご確認ください。</v>
      </c>
      <c r="G547" s="337" t="str">
        <f>事業者比較!F549</f>
        <v>環境省実績値が見つかりません。ご確認ください。</v>
      </c>
      <c r="H547" s="337">
        <f>事業者比較!G549</f>
        <v>0.42899999999999999</v>
      </c>
      <c r="I547" s="804">
        <f>事業者比較!J549</f>
        <v>4</v>
      </c>
    </row>
    <row r="548" spans="1:9">
      <c r="A548" s="781" t="s">
        <v>1693</v>
      </c>
      <c r="B548" s="782" t="s">
        <v>3011</v>
      </c>
      <c r="C548" s="801" t="str">
        <f t="shared" si="16"/>
        <v>-</v>
      </c>
      <c r="D548" s="802" t="str">
        <f t="shared" si="17"/>
        <v/>
      </c>
      <c r="E548" s="595"/>
      <c r="F548" s="337" t="str">
        <f>事業者比較!E550</f>
        <v>東京都前年度実績値が見つかりません。ご確認ください。</v>
      </c>
      <c r="G548" s="337" t="str">
        <f>事業者比較!F550</f>
        <v>環境省実績値が見つかりません。ご確認ください。</v>
      </c>
      <c r="H548" s="337">
        <f>事業者比較!G550</f>
        <v>0.42899999999999999</v>
      </c>
      <c r="I548" s="804">
        <f>事業者比較!J550</f>
        <v>0</v>
      </c>
    </row>
    <row r="549" spans="1:9">
      <c r="A549" s="781" t="s">
        <v>1694</v>
      </c>
      <c r="B549" s="782" t="s">
        <v>3012</v>
      </c>
      <c r="C549" s="801">
        <f t="shared" si="16"/>
        <v>4.2000000000000003E-2</v>
      </c>
      <c r="D549" s="802" t="str">
        <f t="shared" si="17"/>
        <v>2.環境省前年度実績値</v>
      </c>
      <c r="E549" s="595"/>
      <c r="F549" s="337" t="str">
        <f>事業者比較!E551</f>
        <v>東京都前年度実績値が見つかりません。ご確認ください。</v>
      </c>
      <c r="G549" s="337">
        <f>事業者比較!F551</f>
        <v>4.2000000000000003E-2</v>
      </c>
      <c r="H549" s="337">
        <f>事業者比較!G551</f>
        <v>0.42899999999999999</v>
      </c>
      <c r="I549" s="804">
        <f>事業者比較!J551</f>
        <v>3</v>
      </c>
    </row>
    <row r="550" spans="1:9">
      <c r="A550" s="781" t="s">
        <v>1696</v>
      </c>
      <c r="B550" s="782" t="s">
        <v>20</v>
      </c>
      <c r="C550" s="801" t="str">
        <f t="shared" si="16"/>
        <v>-</v>
      </c>
      <c r="D550" s="802" t="str">
        <f t="shared" si="17"/>
        <v/>
      </c>
      <c r="E550" s="595"/>
      <c r="F550" s="337" t="str">
        <f>事業者比較!E552</f>
        <v>東京都前年度実績値が見つかりません。ご確認ください。</v>
      </c>
      <c r="G550" s="337" t="str">
        <f>事業者比較!F552</f>
        <v>環境省実績値が見つかりません。ご確認ください。</v>
      </c>
      <c r="H550" s="337">
        <f>事業者比較!G552</f>
        <v>0.42899999999999999</v>
      </c>
      <c r="I550" s="804">
        <f>事業者比較!J552</f>
        <v>0</v>
      </c>
    </row>
    <row r="551" spans="1:9">
      <c r="A551" s="781" t="s">
        <v>1697</v>
      </c>
      <c r="B551" s="782" t="s">
        <v>3013</v>
      </c>
      <c r="C551" s="801">
        <f t="shared" si="16"/>
        <v>0.42899999999999999</v>
      </c>
      <c r="D551" s="802" t="str">
        <f t="shared" si="17"/>
        <v>3.未把握</v>
      </c>
      <c r="E551" s="595"/>
      <c r="F551" s="337" t="str">
        <f>事業者比較!E553</f>
        <v>東京都前年度実績値が見つかりません。ご確認ください。</v>
      </c>
      <c r="G551" s="337" t="str">
        <f>事業者比較!F553</f>
        <v>環境省実績値が見つかりません。ご確認ください。</v>
      </c>
      <c r="H551" s="337">
        <f>事業者比較!G553</f>
        <v>0.42899999999999999</v>
      </c>
      <c r="I551" s="804">
        <f>事業者比較!J553</f>
        <v>4</v>
      </c>
    </row>
    <row r="552" spans="1:9">
      <c r="A552" s="781" t="s">
        <v>1699</v>
      </c>
      <c r="B552" s="782" t="s">
        <v>3014</v>
      </c>
      <c r="C552" s="801">
        <f t="shared" si="16"/>
        <v>0.435</v>
      </c>
      <c r="D552" s="802" t="str">
        <f t="shared" si="17"/>
        <v>2.環境省前年度実績値</v>
      </c>
      <c r="E552" s="595"/>
      <c r="F552" s="337" t="str">
        <f>事業者比較!E554</f>
        <v>東京都前年度実績値が見つかりません。ご確認ください。</v>
      </c>
      <c r="G552" s="337">
        <f>事業者比較!F554</f>
        <v>0.435</v>
      </c>
      <c r="H552" s="337">
        <f>事業者比較!G554</f>
        <v>0.42899999999999999</v>
      </c>
      <c r="I552" s="804">
        <f>事業者比較!J554</f>
        <v>3</v>
      </c>
    </row>
    <row r="553" spans="1:9">
      <c r="A553" s="781" t="s">
        <v>1701</v>
      </c>
      <c r="B553" s="782" t="s">
        <v>3015</v>
      </c>
      <c r="C553" s="801">
        <f t="shared" si="16"/>
        <v>0.56499999999999995</v>
      </c>
      <c r="D553" s="802" t="str">
        <f t="shared" si="17"/>
        <v>1.東京都前年度実績値</v>
      </c>
      <c r="E553" s="595"/>
      <c r="F553" s="337">
        <f>事業者比較!E555</f>
        <v>0.56499999999999995</v>
      </c>
      <c r="G553" s="337" t="str">
        <f>事業者比較!F555</f>
        <v>東京都前年度実績値があります。「2.東京都前年度実績値」を選択してください。</v>
      </c>
      <c r="H553" s="337">
        <f>事業者比較!G555</f>
        <v>0.42899999999999999</v>
      </c>
      <c r="I553" s="804">
        <f>事業者比較!J555</f>
        <v>2</v>
      </c>
    </row>
    <row r="554" spans="1:9">
      <c r="A554" s="781" t="s">
        <v>1703</v>
      </c>
      <c r="B554" s="782" t="s">
        <v>3016</v>
      </c>
      <c r="C554" s="801">
        <f t="shared" si="16"/>
        <v>0.46</v>
      </c>
      <c r="D554" s="802" t="str">
        <f t="shared" si="17"/>
        <v>1.東京都前年度実績値</v>
      </c>
      <c r="E554" s="595"/>
      <c r="F554" s="337">
        <f>事業者比較!E556</f>
        <v>0.46</v>
      </c>
      <c r="G554" s="337" t="str">
        <f>事業者比較!F556</f>
        <v>東京都前年度実績値があります。「2.東京都前年度実績値」を選択してください。</v>
      </c>
      <c r="H554" s="337">
        <f>事業者比較!G556</f>
        <v>0.42899999999999999</v>
      </c>
      <c r="I554" s="804">
        <f>事業者比較!J556</f>
        <v>2</v>
      </c>
    </row>
    <row r="555" spans="1:9">
      <c r="A555" s="781" t="s">
        <v>1705</v>
      </c>
      <c r="B555" s="782" t="s">
        <v>3017</v>
      </c>
      <c r="C555" s="801">
        <f t="shared" si="16"/>
        <v>0.437</v>
      </c>
      <c r="D555" s="802" t="str">
        <f t="shared" si="17"/>
        <v>1.東京都前年度実績値</v>
      </c>
      <c r="E555" s="595"/>
      <c r="F555" s="337">
        <f>事業者比較!E557</f>
        <v>0.437</v>
      </c>
      <c r="G555" s="337" t="str">
        <f>事業者比較!F557</f>
        <v>東京都前年度実績値があります。「2.東京都前年度実績値」を選択してください。</v>
      </c>
      <c r="H555" s="337">
        <f>事業者比較!G557</f>
        <v>0.42899999999999999</v>
      </c>
      <c r="I555" s="804">
        <f>事業者比較!J557</f>
        <v>2</v>
      </c>
    </row>
    <row r="556" spans="1:9">
      <c r="A556" s="781" t="s">
        <v>1706</v>
      </c>
      <c r="B556" s="782" t="s">
        <v>3018</v>
      </c>
      <c r="C556" s="801">
        <f t="shared" si="16"/>
        <v>0.441</v>
      </c>
      <c r="D556" s="802" t="str">
        <f t="shared" si="17"/>
        <v>1.東京都前年度実績値</v>
      </c>
      <c r="E556" s="595"/>
      <c r="F556" s="337">
        <f>事業者比較!E558</f>
        <v>0.441</v>
      </c>
      <c r="G556" s="337" t="str">
        <f>事業者比較!F558</f>
        <v>東京都前年度実績値があります。「2.東京都前年度実績値」を選択してください。</v>
      </c>
      <c r="H556" s="337">
        <f>事業者比較!G558</f>
        <v>0.42899999999999999</v>
      </c>
      <c r="I556" s="804">
        <f>事業者比較!J558</f>
        <v>2</v>
      </c>
    </row>
    <row r="557" spans="1:9">
      <c r="A557" s="781" t="s">
        <v>1707</v>
      </c>
      <c r="B557" s="782" t="s">
        <v>3019</v>
      </c>
      <c r="C557" s="801">
        <f t="shared" si="16"/>
        <v>0.31</v>
      </c>
      <c r="D557" s="802" t="str">
        <f t="shared" si="17"/>
        <v>2.環境省前年度実績値</v>
      </c>
      <c r="E557" s="595"/>
      <c r="F557" s="337" t="str">
        <f>事業者比較!E559</f>
        <v>東京都前年度実績値が見つかりません。ご確認ください。</v>
      </c>
      <c r="G557" s="337">
        <f>事業者比較!F559</f>
        <v>0.31</v>
      </c>
      <c r="H557" s="337">
        <f>事業者比較!G559</f>
        <v>0.42899999999999999</v>
      </c>
      <c r="I557" s="804">
        <f>事業者比較!J559</f>
        <v>3</v>
      </c>
    </row>
    <row r="558" spans="1:9">
      <c r="A558" s="781" t="s">
        <v>1709</v>
      </c>
      <c r="B558" s="782" t="s">
        <v>3020</v>
      </c>
      <c r="C558" s="801">
        <f t="shared" si="16"/>
        <v>0.45400000000000001</v>
      </c>
      <c r="D558" s="802" t="str">
        <f t="shared" si="17"/>
        <v>2.環境省前年度実績値</v>
      </c>
      <c r="E558" s="595"/>
      <c r="F558" s="337" t="str">
        <f>事業者比較!E560</f>
        <v>東京都前年度実績値が見つかりません。ご確認ください。</v>
      </c>
      <c r="G558" s="337">
        <f>事業者比較!F560</f>
        <v>0.45400000000000001</v>
      </c>
      <c r="H558" s="337">
        <f>事業者比較!G560</f>
        <v>0.42899999999999999</v>
      </c>
      <c r="I558" s="804">
        <f>事業者比較!J560</f>
        <v>3</v>
      </c>
    </row>
    <row r="559" spans="1:9">
      <c r="A559" s="781" t="s">
        <v>1711</v>
      </c>
      <c r="B559" s="782" t="s">
        <v>3021</v>
      </c>
      <c r="C559" s="801">
        <f t="shared" si="16"/>
        <v>0.433</v>
      </c>
      <c r="D559" s="802" t="str">
        <f t="shared" si="17"/>
        <v>1.東京都前年度実績値</v>
      </c>
      <c r="E559" s="595"/>
      <c r="F559" s="337">
        <f>事業者比較!E561</f>
        <v>0.433</v>
      </c>
      <c r="G559" s="337" t="str">
        <f>事業者比較!F561</f>
        <v>東京都前年度実績値があります。「2.東京都前年度実績値」を選択してください。</v>
      </c>
      <c r="H559" s="337">
        <f>事業者比較!G561</f>
        <v>0.42899999999999999</v>
      </c>
      <c r="I559" s="804">
        <f>事業者比較!J561</f>
        <v>2</v>
      </c>
    </row>
    <row r="560" spans="1:9">
      <c r="A560" s="781" t="s">
        <v>1713</v>
      </c>
      <c r="B560" s="782" t="s">
        <v>3022</v>
      </c>
      <c r="C560" s="801">
        <f t="shared" si="16"/>
        <v>0.42899999999999999</v>
      </c>
      <c r="D560" s="802" t="str">
        <f t="shared" si="17"/>
        <v>3.未把握</v>
      </c>
      <c r="E560" s="595"/>
      <c r="F560" s="337" t="str">
        <f>事業者比較!E562</f>
        <v>東京都前年度実績値が見つかりません。ご確認ください。</v>
      </c>
      <c r="G560" s="337" t="str">
        <f>事業者比較!F562</f>
        <v>環境省実績値が見つかりません。ご確認ください。</v>
      </c>
      <c r="H560" s="337">
        <f>事業者比較!G562</f>
        <v>0.42899999999999999</v>
      </c>
      <c r="I560" s="804">
        <f>事業者比較!J562</f>
        <v>4</v>
      </c>
    </row>
    <row r="561" spans="1:9">
      <c r="A561" s="781" t="s">
        <v>1715</v>
      </c>
      <c r="B561" s="782" t="s">
        <v>3023</v>
      </c>
      <c r="C561" s="801">
        <f t="shared" si="16"/>
        <v>0.441</v>
      </c>
      <c r="D561" s="802" t="str">
        <f t="shared" si="17"/>
        <v>2.環境省前年度実績値</v>
      </c>
      <c r="E561" s="595"/>
      <c r="F561" s="337" t="str">
        <f>事業者比較!E563</f>
        <v>東京都前年度実績値が見つかりません。ご確認ください。</v>
      </c>
      <c r="G561" s="337">
        <f>事業者比較!F563</f>
        <v>0.441</v>
      </c>
      <c r="H561" s="337">
        <f>事業者比較!G563</f>
        <v>0.42899999999999999</v>
      </c>
      <c r="I561" s="804">
        <f>事業者比較!J563</f>
        <v>3</v>
      </c>
    </row>
    <row r="562" spans="1:9">
      <c r="A562" s="781" t="s">
        <v>1717</v>
      </c>
      <c r="B562" s="782" t="s">
        <v>3024</v>
      </c>
      <c r="C562" s="801">
        <f t="shared" si="16"/>
        <v>0.38300000000000001</v>
      </c>
      <c r="D562" s="802" t="str">
        <f t="shared" si="17"/>
        <v>2.環境省前年度実績値</v>
      </c>
      <c r="E562" s="595"/>
      <c r="F562" s="337" t="str">
        <f>事業者比較!E564</f>
        <v>東京都前年度実績値が見つかりません。ご確認ください。</v>
      </c>
      <c r="G562" s="337">
        <f>事業者比較!F564</f>
        <v>0.38300000000000001</v>
      </c>
      <c r="H562" s="337">
        <f>事業者比較!G564</f>
        <v>0.42899999999999999</v>
      </c>
      <c r="I562" s="804">
        <f>事業者比較!J564</f>
        <v>3</v>
      </c>
    </row>
    <row r="563" spans="1:9">
      <c r="A563" s="781" t="s">
        <v>1719</v>
      </c>
      <c r="B563" s="782" t="s">
        <v>3025</v>
      </c>
      <c r="C563" s="801">
        <f t="shared" si="16"/>
        <v>1.7000000000000001E-2</v>
      </c>
      <c r="D563" s="802" t="str">
        <f t="shared" si="17"/>
        <v>1.東京都前年度実績値</v>
      </c>
      <c r="E563" s="595"/>
      <c r="F563" s="337">
        <f>事業者比較!E565</f>
        <v>1.7000000000000001E-2</v>
      </c>
      <c r="G563" s="337" t="str">
        <f>事業者比較!F565</f>
        <v>東京都前年度実績値があります。「2.東京都前年度実績値」を選択してください。</v>
      </c>
      <c r="H563" s="337">
        <f>事業者比較!G565</f>
        <v>0.42899999999999999</v>
      </c>
      <c r="I563" s="804">
        <f>事業者比較!J565</f>
        <v>1</v>
      </c>
    </row>
    <row r="564" spans="1:9">
      <c r="A564" s="781" t="s">
        <v>1720</v>
      </c>
      <c r="B564" s="782" t="s">
        <v>3026</v>
      </c>
      <c r="C564" s="801">
        <f t="shared" si="16"/>
        <v>0.47</v>
      </c>
      <c r="D564" s="802" t="str">
        <f t="shared" si="17"/>
        <v>2.環境省前年度実績値</v>
      </c>
      <c r="E564" s="595"/>
      <c r="F564" s="337" t="str">
        <f>事業者比較!E566</f>
        <v>東京都前年度実績値が見つかりません。ご確認ください。</v>
      </c>
      <c r="G564" s="337">
        <f>事業者比較!F566</f>
        <v>0.47</v>
      </c>
      <c r="H564" s="337">
        <f>事業者比較!G566</f>
        <v>0.42899999999999999</v>
      </c>
      <c r="I564" s="804">
        <f>事業者比較!J566</f>
        <v>3</v>
      </c>
    </row>
    <row r="565" spans="1:9">
      <c r="A565" s="781" t="s">
        <v>1722</v>
      </c>
      <c r="B565" s="782" t="s">
        <v>3027</v>
      </c>
      <c r="C565" s="801">
        <f t="shared" si="16"/>
        <v>0.41799999999999998</v>
      </c>
      <c r="D565" s="802" t="str">
        <f t="shared" si="17"/>
        <v>2.環境省前年度実績値</v>
      </c>
      <c r="E565" s="595"/>
      <c r="F565" s="337" t="str">
        <f>事業者比較!E567</f>
        <v>東京都前年度実績値が見つかりません。ご確認ください。</v>
      </c>
      <c r="G565" s="337">
        <f>事業者比較!F567</f>
        <v>0.41799999999999998</v>
      </c>
      <c r="H565" s="337">
        <f>事業者比較!G567</f>
        <v>0.42899999999999999</v>
      </c>
      <c r="I565" s="804">
        <f>事業者比較!J567</f>
        <v>3</v>
      </c>
    </row>
    <row r="566" spans="1:9">
      <c r="A566" s="781" t="s">
        <v>1723</v>
      </c>
      <c r="B566" s="782" t="s">
        <v>3028</v>
      </c>
      <c r="C566" s="801">
        <f t="shared" si="16"/>
        <v>0.45200000000000001</v>
      </c>
      <c r="D566" s="802" t="str">
        <f t="shared" si="17"/>
        <v>1.東京都前年度実績値</v>
      </c>
      <c r="E566" s="595"/>
      <c r="F566" s="337">
        <f>事業者比較!E568</f>
        <v>0.45200000000000001</v>
      </c>
      <c r="G566" s="337" t="str">
        <f>事業者比較!F568</f>
        <v>東京都前年度実績値があります。「2.東京都前年度実績値」を選択してください。</v>
      </c>
      <c r="H566" s="337">
        <f>事業者比較!G568</f>
        <v>0.42899999999999999</v>
      </c>
      <c r="I566" s="804">
        <f>事業者比較!J568</f>
        <v>2</v>
      </c>
    </row>
    <row r="567" spans="1:9">
      <c r="A567" s="781" t="s">
        <v>1725</v>
      </c>
      <c r="B567" s="782" t="s">
        <v>3029</v>
      </c>
      <c r="C567" s="801">
        <f t="shared" si="16"/>
        <v>0.42899999999999999</v>
      </c>
      <c r="D567" s="802" t="str">
        <f t="shared" si="17"/>
        <v>3.未把握</v>
      </c>
      <c r="E567" s="595"/>
      <c r="F567" s="337" t="str">
        <f>事業者比較!E569</f>
        <v>東京都前年度実績値が見つかりません。ご確認ください。</v>
      </c>
      <c r="G567" s="337" t="str">
        <f>事業者比較!F569</f>
        <v>環境省実績値が見つかりません。ご確認ください。</v>
      </c>
      <c r="H567" s="337">
        <f>事業者比較!G569</f>
        <v>0.42899999999999999</v>
      </c>
      <c r="I567" s="804">
        <f>事業者比較!J569</f>
        <v>4</v>
      </c>
    </row>
    <row r="568" spans="1:9">
      <c r="A568" s="781" t="s">
        <v>1726</v>
      </c>
      <c r="B568" s="782" t="s">
        <v>3030</v>
      </c>
      <c r="C568" s="801">
        <f t="shared" si="16"/>
        <v>0.35499999999999998</v>
      </c>
      <c r="D568" s="802" t="str">
        <f t="shared" si="17"/>
        <v>2.環境省前年度実績値</v>
      </c>
      <c r="E568" s="595"/>
      <c r="F568" s="337" t="str">
        <f>事業者比較!E570</f>
        <v>東京都前年度実績値が見つかりません。ご確認ください。</v>
      </c>
      <c r="G568" s="337">
        <f>事業者比較!F570</f>
        <v>0.35499999999999998</v>
      </c>
      <c r="H568" s="337">
        <f>事業者比較!G570</f>
        <v>0.42899999999999999</v>
      </c>
      <c r="I568" s="804">
        <f>事業者比較!J570</f>
        <v>3</v>
      </c>
    </row>
    <row r="569" spans="1:9">
      <c r="A569" s="781" t="s">
        <v>1728</v>
      </c>
      <c r="B569" s="782" t="s">
        <v>20</v>
      </c>
      <c r="C569" s="801" t="str">
        <f t="shared" si="16"/>
        <v>-</v>
      </c>
      <c r="D569" s="802" t="str">
        <f t="shared" si="17"/>
        <v/>
      </c>
      <c r="E569" s="595"/>
      <c r="F569" s="337" t="str">
        <f>事業者比較!E571</f>
        <v>東京都前年度実績値が見つかりません。ご確認ください。</v>
      </c>
      <c r="G569" s="337" t="str">
        <f>事業者比較!F571</f>
        <v>環境省実績値が見つかりません。ご確認ください。</v>
      </c>
      <c r="H569" s="337">
        <f>事業者比較!G571</f>
        <v>0.42899999999999999</v>
      </c>
      <c r="I569" s="804">
        <f>事業者比較!J571</f>
        <v>0</v>
      </c>
    </row>
    <row r="570" spans="1:9">
      <c r="A570" s="781" t="s">
        <v>1729</v>
      </c>
      <c r="B570" s="803" t="s">
        <v>20</v>
      </c>
      <c r="C570" s="801" t="str">
        <f t="shared" si="16"/>
        <v>-</v>
      </c>
      <c r="D570" s="802" t="str">
        <f t="shared" si="17"/>
        <v/>
      </c>
      <c r="E570" s="595"/>
      <c r="F570" s="337" t="str">
        <f>事業者比較!E572</f>
        <v>東京都前年度実績値が見つかりません。ご確認ください。</v>
      </c>
      <c r="G570" s="337" t="str">
        <f>事業者比較!F572</f>
        <v>環境省実績値が見つかりません。ご確認ください。</v>
      </c>
      <c r="H570" s="337">
        <f>事業者比較!G572</f>
        <v>0.42899999999999999</v>
      </c>
      <c r="I570" s="804">
        <f>事業者比較!J572</f>
        <v>0</v>
      </c>
    </row>
    <row r="571" spans="1:9">
      <c r="A571" s="781" t="s">
        <v>1730</v>
      </c>
      <c r="B571" s="782" t="s">
        <v>3031</v>
      </c>
      <c r="C571" s="801">
        <f t="shared" si="16"/>
        <v>0.441</v>
      </c>
      <c r="D571" s="802" t="str">
        <f t="shared" si="17"/>
        <v>2.環境省前年度実績値</v>
      </c>
      <c r="E571" s="595"/>
      <c r="F571" s="337" t="str">
        <f>事業者比較!E573</f>
        <v>東京都前年度実績値が見つかりません。ご確認ください。</v>
      </c>
      <c r="G571" s="337">
        <f>事業者比較!F573</f>
        <v>0.441</v>
      </c>
      <c r="H571" s="337">
        <f>事業者比較!G573</f>
        <v>0.42899999999999999</v>
      </c>
      <c r="I571" s="804">
        <f>事業者比較!J573</f>
        <v>3</v>
      </c>
    </row>
    <row r="572" spans="1:9">
      <c r="A572" s="781" t="s">
        <v>1732</v>
      </c>
      <c r="B572" s="782" t="s">
        <v>3032</v>
      </c>
      <c r="C572" s="801">
        <f t="shared" si="16"/>
        <v>0.42899999999999999</v>
      </c>
      <c r="D572" s="802" t="str">
        <f t="shared" si="17"/>
        <v>3.未把握</v>
      </c>
      <c r="E572" s="595"/>
      <c r="F572" s="337" t="str">
        <f>事業者比較!E574</f>
        <v>東京都前年度実績値が見つかりません。ご確認ください。</v>
      </c>
      <c r="G572" s="337" t="str">
        <f>事業者比較!F574</f>
        <v>環境省実績値が見つかりません。ご確認ください。</v>
      </c>
      <c r="H572" s="337">
        <f>事業者比較!G574</f>
        <v>0.42899999999999999</v>
      </c>
      <c r="I572" s="804">
        <f>事業者比較!J574</f>
        <v>4</v>
      </c>
    </row>
    <row r="573" spans="1:9">
      <c r="A573" s="781" t="s">
        <v>1734</v>
      </c>
      <c r="B573" s="782" t="s">
        <v>3033</v>
      </c>
      <c r="C573" s="801">
        <f t="shared" si="16"/>
        <v>0.505</v>
      </c>
      <c r="D573" s="802" t="str">
        <f t="shared" si="17"/>
        <v>2.環境省前年度実績値</v>
      </c>
      <c r="E573" s="595"/>
      <c r="F573" s="337" t="str">
        <f>事業者比較!E575</f>
        <v>東京都前年度実績値が見つかりません。ご確認ください。</v>
      </c>
      <c r="G573" s="337">
        <f>事業者比較!F575</f>
        <v>0.505</v>
      </c>
      <c r="H573" s="337">
        <f>事業者比較!G575</f>
        <v>0.42899999999999999</v>
      </c>
      <c r="I573" s="804">
        <f>事業者比較!J575</f>
        <v>3</v>
      </c>
    </row>
    <row r="574" spans="1:9">
      <c r="A574" s="781" t="s">
        <v>1736</v>
      </c>
      <c r="B574" s="782" t="s">
        <v>3034</v>
      </c>
      <c r="C574" s="801">
        <f t="shared" si="16"/>
        <v>0.40799999999999997</v>
      </c>
      <c r="D574" s="802" t="str">
        <f t="shared" si="17"/>
        <v>2.環境省前年度実績値</v>
      </c>
      <c r="E574" s="595"/>
      <c r="F574" s="337" t="str">
        <f>事業者比較!E576</f>
        <v>東京都前年度実績値が見つかりません。ご確認ください。</v>
      </c>
      <c r="G574" s="337">
        <f>事業者比較!F576</f>
        <v>0.40799999999999997</v>
      </c>
      <c r="H574" s="337">
        <f>事業者比較!G576</f>
        <v>0.42899999999999999</v>
      </c>
      <c r="I574" s="804">
        <f>事業者比較!J576</f>
        <v>3</v>
      </c>
    </row>
    <row r="575" spans="1:9">
      <c r="A575" s="781" t="s">
        <v>1737</v>
      </c>
      <c r="B575" s="782" t="s">
        <v>3035</v>
      </c>
      <c r="C575" s="801">
        <f t="shared" si="16"/>
        <v>0.42899999999999999</v>
      </c>
      <c r="D575" s="802" t="str">
        <f t="shared" si="17"/>
        <v>3.未把握</v>
      </c>
      <c r="E575" s="595"/>
      <c r="F575" s="337" t="str">
        <f>事業者比較!E577</f>
        <v>東京都前年度実績値が見つかりません。ご確認ください。</v>
      </c>
      <c r="G575" s="337" t="str">
        <f>事業者比較!F577</f>
        <v>環境省実績値が見つかりません。ご確認ください。</v>
      </c>
      <c r="H575" s="337">
        <f>事業者比較!G577</f>
        <v>0.42899999999999999</v>
      </c>
      <c r="I575" s="804">
        <f>事業者比較!J577</f>
        <v>4</v>
      </c>
    </row>
    <row r="576" spans="1:9">
      <c r="A576" s="781" t="s">
        <v>1739</v>
      </c>
      <c r="B576" s="782" t="s">
        <v>3036</v>
      </c>
      <c r="C576" s="801">
        <f t="shared" si="16"/>
        <v>0.45400000000000001</v>
      </c>
      <c r="D576" s="802" t="str">
        <f t="shared" si="17"/>
        <v>1.東京都前年度実績値</v>
      </c>
      <c r="E576" s="595"/>
      <c r="F576" s="337">
        <f>事業者比較!E578</f>
        <v>0.45400000000000001</v>
      </c>
      <c r="G576" s="337" t="str">
        <f>事業者比較!F578</f>
        <v>東京都前年度実績値があります。「2.東京都前年度実績値」を選択してください。</v>
      </c>
      <c r="H576" s="337">
        <f>事業者比較!G578</f>
        <v>0.42899999999999999</v>
      </c>
      <c r="I576" s="804">
        <f>事業者比較!J578</f>
        <v>2</v>
      </c>
    </row>
    <row r="577" spans="1:9">
      <c r="A577" s="781" t="s">
        <v>1741</v>
      </c>
      <c r="B577" s="782" t="s">
        <v>3037</v>
      </c>
      <c r="C577" s="801">
        <f t="shared" si="16"/>
        <v>0.35599999999999998</v>
      </c>
      <c r="D577" s="802" t="str">
        <f t="shared" si="17"/>
        <v>2.環境省前年度実績値</v>
      </c>
      <c r="E577" s="595"/>
      <c r="F577" s="337" t="str">
        <f>事業者比較!E579</f>
        <v>東京都前年度実績値が見つかりません。ご確認ください。</v>
      </c>
      <c r="G577" s="337">
        <f>事業者比較!F579</f>
        <v>0.35599999999999998</v>
      </c>
      <c r="H577" s="337">
        <f>事業者比較!G579</f>
        <v>0.42899999999999999</v>
      </c>
      <c r="I577" s="804">
        <f>事業者比較!J579</f>
        <v>3</v>
      </c>
    </row>
    <row r="578" spans="1:9">
      <c r="A578" s="781" t="s">
        <v>1743</v>
      </c>
      <c r="B578" s="782" t="s">
        <v>3038</v>
      </c>
      <c r="C578" s="801">
        <f t="shared" si="16"/>
        <v>0.47399999999999998</v>
      </c>
      <c r="D578" s="802" t="str">
        <f t="shared" si="17"/>
        <v>2.環境省前年度実績値</v>
      </c>
      <c r="E578" s="595"/>
      <c r="F578" s="337" t="str">
        <f>事業者比較!E580</f>
        <v>東京都前年度実績値が見つかりません。ご確認ください。</v>
      </c>
      <c r="G578" s="337">
        <f>事業者比較!F580</f>
        <v>0.47399999999999998</v>
      </c>
      <c r="H578" s="337">
        <f>事業者比較!G580</f>
        <v>0.42899999999999999</v>
      </c>
      <c r="I578" s="804">
        <f>事業者比較!J580</f>
        <v>3</v>
      </c>
    </row>
    <row r="579" spans="1:9">
      <c r="A579" s="781" t="s">
        <v>1745</v>
      </c>
      <c r="B579" s="782" t="s">
        <v>3039</v>
      </c>
      <c r="C579" s="801">
        <f t="shared" si="16"/>
        <v>0.78400000000000003</v>
      </c>
      <c r="D579" s="802" t="str">
        <f t="shared" si="17"/>
        <v>2.環境省前年度実績値</v>
      </c>
      <c r="E579" s="595"/>
      <c r="F579" s="337" t="str">
        <f>事業者比較!E581</f>
        <v>東京都前年度実績値が見つかりません。ご確認ください。</v>
      </c>
      <c r="G579" s="337">
        <f>事業者比較!F581</f>
        <v>0.78400000000000003</v>
      </c>
      <c r="H579" s="337">
        <f>事業者比較!G581</f>
        <v>0.42899999999999999</v>
      </c>
      <c r="I579" s="804">
        <f>事業者比較!J581</f>
        <v>3</v>
      </c>
    </row>
    <row r="580" spans="1:9">
      <c r="A580" s="781" t="s">
        <v>1747</v>
      </c>
      <c r="B580" s="782" t="s">
        <v>3040</v>
      </c>
      <c r="C580" s="801">
        <f t="shared" si="16"/>
        <v>0.42899999999999999</v>
      </c>
      <c r="D580" s="802" t="str">
        <f t="shared" si="17"/>
        <v>3.未把握</v>
      </c>
      <c r="E580" s="595"/>
      <c r="F580" s="337" t="str">
        <f>事業者比較!E582</f>
        <v>東京都前年度実績値が見つかりません。ご確認ください。</v>
      </c>
      <c r="G580" s="337" t="str">
        <f>事業者比較!F582</f>
        <v>環境省実績値が見つかりません。ご確認ください。</v>
      </c>
      <c r="H580" s="337">
        <f>事業者比較!G582</f>
        <v>0.42899999999999999</v>
      </c>
      <c r="I580" s="804">
        <f>事業者比較!J582</f>
        <v>4</v>
      </c>
    </row>
    <row r="581" spans="1:9">
      <c r="A581" s="781" t="s">
        <v>1749</v>
      </c>
      <c r="B581" s="782" t="s">
        <v>3041</v>
      </c>
      <c r="C581" s="801">
        <f t="shared" si="16"/>
        <v>0.77600000000000002</v>
      </c>
      <c r="D581" s="802" t="str">
        <f t="shared" si="17"/>
        <v>2.環境省前年度実績値</v>
      </c>
      <c r="E581" s="595"/>
      <c r="F581" s="337" t="str">
        <f>事業者比較!E583</f>
        <v>東京都前年度実績値が見つかりません。ご確認ください。</v>
      </c>
      <c r="G581" s="337">
        <f>事業者比較!F583</f>
        <v>0.77600000000000002</v>
      </c>
      <c r="H581" s="337">
        <f>事業者比較!G583</f>
        <v>0.42899999999999999</v>
      </c>
      <c r="I581" s="804">
        <f>事業者比較!J583</f>
        <v>3</v>
      </c>
    </row>
    <row r="582" spans="1:9">
      <c r="A582" s="781" t="s">
        <v>1750</v>
      </c>
      <c r="B582" s="782" t="s">
        <v>20</v>
      </c>
      <c r="C582" s="801" t="str">
        <f t="shared" si="16"/>
        <v>-</v>
      </c>
      <c r="D582" s="802" t="str">
        <f t="shared" si="17"/>
        <v/>
      </c>
      <c r="E582" s="595"/>
      <c r="F582" s="337" t="str">
        <f>事業者比較!E584</f>
        <v>東京都前年度実績値が見つかりません。ご確認ください。</v>
      </c>
      <c r="G582" s="337" t="str">
        <f>事業者比較!F584</f>
        <v>環境省実績値が見つかりません。ご確認ください。</v>
      </c>
      <c r="H582" s="337">
        <f>事業者比較!G584</f>
        <v>0.42899999999999999</v>
      </c>
      <c r="I582" s="804">
        <f>事業者比較!J584</f>
        <v>0</v>
      </c>
    </row>
    <row r="583" spans="1:9">
      <c r="A583" s="781" t="s">
        <v>1751</v>
      </c>
      <c r="B583" s="782" t="s">
        <v>3042</v>
      </c>
      <c r="C583" s="801">
        <f t="shared" si="16"/>
        <v>0.159</v>
      </c>
      <c r="D583" s="802" t="str">
        <f t="shared" si="17"/>
        <v>2.環境省前年度実績値</v>
      </c>
      <c r="E583" s="595"/>
      <c r="F583" s="337" t="str">
        <f>事業者比較!E585</f>
        <v>東京都前年度実績値が見つかりません。ご確認ください。</v>
      </c>
      <c r="G583" s="337">
        <f>事業者比較!F585</f>
        <v>0.159</v>
      </c>
      <c r="H583" s="337">
        <f>事業者比較!G585</f>
        <v>0.42899999999999999</v>
      </c>
      <c r="I583" s="804">
        <f>事業者比較!J585</f>
        <v>3</v>
      </c>
    </row>
    <row r="584" spans="1:9">
      <c r="A584" s="781" t="s">
        <v>1753</v>
      </c>
      <c r="B584" s="782" t="s">
        <v>3043</v>
      </c>
      <c r="C584" s="801">
        <f t="shared" ref="C584:C647" si="18">IF($I584=0,"-",IF(OR($I584=1,$I584=2),$F584,IF($I584=3,$G584,$H584)))</f>
        <v>0.44500000000000001</v>
      </c>
      <c r="D584" s="802" t="str">
        <f t="shared" ref="D584:D647" si="19">IF($I584=0,"",IF(OR($I584=1,$I584=2),"1.東京都前年度実績値",IF($I584=3,"2.環境省前年度実績値","3.未把握")))</f>
        <v>2.環境省前年度実績値</v>
      </c>
      <c r="E584" s="595"/>
      <c r="F584" s="337" t="str">
        <f>事業者比較!E586</f>
        <v>東京都前年度実績値が見つかりません。ご確認ください。</v>
      </c>
      <c r="G584" s="337">
        <f>事業者比較!F586</f>
        <v>0.44500000000000001</v>
      </c>
      <c r="H584" s="337">
        <f>事業者比較!G586</f>
        <v>0.42899999999999999</v>
      </c>
      <c r="I584" s="804">
        <f>事業者比較!J586</f>
        <v>3</v>
      </c>
    </row>
    <row r="585" spans="1:9">
      <c r="A585" s="781" t="s">
        <v>1755</v>
      </c>
      <c r="B585" s="803" t="s">
        <v>20</v>
      </c>
      <c r="C585" s="801" t="str">
        <f t="shared" si="18"/>
        <v>-</v>
      </c>
      <c r="D585" s="802" t="str">
        <f t="shared" si="19"/>
        <v/>
      </c>
      <c r="E585" s="595"/>
      <c r="F585" s="337" t="str">
        <f>事業者比較!E587</f>
        <v>東京都前年度実績値が見つかりません。ご確認ください。</v>
      </c>
      <c r="G585" s="337" t="str">
        <f>事業者比較!F587</f>
        <v>環境省実績値が見つかりません。ご確認ください。</v>
      </c>
      <c r="H585" s="337">
        <f>事業者比較!G587</f>
        <v>0.42899999999999999</v>
      </c>
      <c r="I585" s="804">
        <f>事業者比較!J587</f>
        <v>0</v>
      </c>
    </row>
    <row r="586" spans="1:9">
      <c r="A586" s="781" t="s">
        <v>1756</v>
      </c>
      <c r="B586" s="782" t="s">
        <v>3044</v>
      </c>
      <c r="C586" s="801">
        <f t="shared" si="18"/>
        <v>0.42899999999999999</v>
      </c>
      <c r="D586" s="802" t="str">
        <f t="shared" si="19"/>
        <v>3.未把握</v>
      </c>
      <c r="E586" s="595"/>
      <c r="F586" s="337" t="str">
        <f>事業者比較!E588</f>
        <v>東京都前年度実績値が見つかりません。ご確認ください。</v>
      </c>
      <c r="G586" s="337" t="str">
        <f>事業者比較!F588</f>
        <v>環境省実績値が見つかりません。ご確認ください。</v>
      </c>
      <c r="H586" s="337">
        <f>事業者比較!G588</f>
        <v>0.42899999999999999</v>
      </c>
      <c r="I586" s="804">
        <f>事業者比較!J588</f>
        <v>4</v>
      </c>
    </row>
    <row r="587" spans="1:9">
      <c r="A587" s="781" t="s">
        <v>1758</v>
      </c>
      <c r="B587" s="782" t="s">
        <v>3045</v>
      </c>
      <c r="C587" s="801">
        <f t="shared" si="18"/>
        <v>0.63200000000000001</v>
      </c>
      <c r="D587" s="802" t="str">
        <f t="shared" si="19"/>
        <v>1.東京都前年度実績値</v>
      </c>
      <c r="E587" s="595"/>
      <c r="F587" s="337">
        <f>事業者比較!E589</f>
        <v>0.63200000000000001</v>
      </c>
      <c r="G587" s="337" t="str">
        <f>事業者比較!F589</f>
        <v>東京都前年度実績値があります。「2.東京都前年度実績値」を選択してください。</v>
      </c>
      <c r="H587" s="337">
        <f>事業者比較!G589</f>
        <v>0.42899999999999999</v>
      </c>
      <c r="I587" s="804">
        <f>事業者比較!J589</f>
        <v>2</v>
      </c>
    </row>
    <row r="588" spans="1:9">
      <c r="A588" s="781" t="s">
        <v>1760</v>
      </c>
      <c r="B588" s="782" t="s">
        <v>3046</v>
      </c>
      <c r="C588" s="801">
        <f t="shared" si="18"/>
        <v>2.7E-2</v>
      </c>
      <c r="D588" s="802" t="str">
        <f t="shared" si="19"/>
        <v>1.東京都前年度実績値</v>
      </c>
      <c r="E588" s="595"/>
      <c r="F588" s="337">
        <f>事業者比較!E590</f>
        <v>2.7E-2</v>
      </c>
      <c r="G588" s="337" t="str">
        <f>事業者比較!F590</f>
        <v>東京都前年度実績値があります。「2.東京都前年度実績値」を選択してください。</v>
      </c>
      <c r="H588" s="337">
        <f>事業者比較!G590</f>
        <v>0.42899999999999999</v>
      </c>
      <c r="I588" s="804">
        <f>事業者比較!J590</f>
        <v>2</v>
      </c>
    </row>
    <row r="589" spans="1:9">
      <c r="A589" s="781" t="s">
        <v>1762</v>
      </c>
      <c r="B589" s="782" t="s">
        <v>3047</v>
      </c>
      <c r="C589" s="801">
        <f t="shared" si="18"/>
        <v>0.46800000000000003</v>
      </c>
      <c r="D589" s="802" t="str">
        <f t="shared" si="19"/>
        <v>2.環境省前年度実績値</v>
      </c>
      <c r="E589" s="595"/>
      <c r="F589" s="337" t="str">
        <f>事業者比較!E591</f>
        <v>東京都前年度実績値が見つかりません。ご確認ください。</v>
      </c>
      <c r="G589" s="337">
        <f>事業者比較!F591</f>
        <v>0.46800000000000003</v>
      </c>
      <c r="H589" s="337">
        <f>事業者比較!G591</f>
        <v>0.42899999999999999</v>
      </c>
      <c r="I589" s="804">
        <f>事業者比較!J591</f>
        <v>3</v>
      </c>
    </row>
    <row r="590" spans="1:9">
      <c r="A590" s="781" t="s">
        <v>1763</v>
      </c>
      <c r="B590" s="782" t="s">
        <v>3048</v>
      </c>
      <c r="C590" s="801">
        <f t="shared" si="18"/>
        <v>0.309</v>
      </c>
      <c r="D590" s="802" t="str">
        <f t="shared" si="19"/>
        <v>2.環境省前年度実績値</v>
      </c>
      <c r="E590" s="595"/>
      <c r="F590" s="337" t="str">
        <f>事業者比較!E592</f>
        <v>東京都前年度実績値が見つかりません。ご確認ください。</v>
      </c>
      <c r="G590" s="337">
        <f>事業者比較!F592</f>
        <v>0.309</v>
      </c>
      <c r="H590" s="337">
        <f>事業者比較!G592</f>
        <v>0.42899999999999999</v>
      </c>
      <c r="I590" s="804">
        <f>事業者比較!J592</f>
        <v>3</v>
      </c>
    </row>
    <row r="591" spans="1:9">
      <c r="A591" s="781" t="s">
        <v>1764</v>
      </c>
      <c r="B591" s="782" t="s">
        <v>3049</v>
      </c>
      <c r="C591" s="801">
        <f t="shared" si="18"/>
        <v>0.42899999999999999</v>
      </c>
      <c r="D591" s="802" t="str">
        <f t="shared" si="19"/>
        <v>3.未把握</v>
      </c>
      <c r="E591" s="595"/>
      <c r="F591" s="337" t="str">
        <f>事業者比較!E593</f>
        <v>東京都前年度実績値が見つかりません。ご確認ください。</v>
      </c>
      <c r="G591" s="337" t="str">
        <f>事業者比較!F593</f>
        <v>環境省実績値が見つかりません。ご確認ください。</v>
      </c>
      <c r="H591" s="337">
        <f>事業者比較!G593</f>
        <v>0.42899999999999999</v>
      </c>
      <c r="I591" s="804">
        <f>事業者比較!J593</f>
        <v>4</v>
      </c>
    </row>
    <row r="592" spans="1:9">
      <c r="A592" s="781" t="s">
        <v>1766</v>
      </c>
      <c r="B592" s="782" t="s">
        <v>3050</v>
      </c>
      <c r="C592" s="801">
        <f t="shared" si="18"/>
        <v>0.44600000000000001</v>
      </c>
      <c r="D592" s="802" t="str">
        <f t="shared" si="19"/>
        <v>2.環境省前年度実績値</v>
      </c>
      <c r="E592" s="595"/>
      <c r="F592" s="337" t="str">
        <f>事業者比較!E594</f>
        <v>東京都前年度実績値が見つかりません。ご確認ください。</v>
      </c>
      <c r="G592" s="337">
        <f>事業者比較!F594</f>
        <v>0.44600000000000001</v>
      </c>
      <c r="H592" s="337">
        <f>事業者比較!G594</f>
        <v>0.42899999999999999</v>
      </c>
      <c r="I592" s="804">
        <f>事業者比較!J594</f>
        <v>3</v>
      </c>
    </row>
    <row r="593" spans="1:9">
      <c r="A593" s="781" t="s">
        <v>1768</v>
      </c>
      <c r="B593" s="782" t="s">
        <v>3051</v>
      </c>
      <c r="C593" s="801">
        <f t="shared" si="18"/>
        <v>0.36099999999999999</v>
      </c>
      <c r="D593" s="802" t="str">
        <f t="shared" si="19"/>
        <v>1.東京都前年度実績値</v>
      </c>
      <c r="E593" s="595"/>
      <c r="F593" s="337">
        <f>事業者比較!E595</f>
        <v>0.36099999999999999</v>
      </c>
      <c r="G593" s="337" t="str">
        <f>事業者比較!F595</f>
        <v>東京都前年度実績値があります。「2.東京都前年度実績値」を選択してください。</v>
      </c>
      <c r="H593" s="337">
        <f>事業者比較!G595</f>
        <v>0.42899999999999999</v>
      </c>
      <c r="I593" s="804">
        <f>事業者比較!J595</f>
        <v>2</v>
      </c>
    </row>
    <row r="594" spans="1:9">
      <c r="A594" s="781" t="s">
        <v>1770</v>
      </c>
      <c r="B594" s="782" t="s">
        <v>20</v>
      </c>
      <c r="C594" s="801" t="str">
        <f t="shared" si="18"/>
        <v>-</v>
      </c>
      <c r="D594" s="802" t="str">
        <f t="shared" si="19"/>
        <v/>
      </c>
      <c r="E594" s="595"/>
      <c r="F594" s="337" t="str">
        <f>事業者比較!E596</f>
        <v>東京都前年度実績値が見つかりません。ご確認ください。</v>
      </c>
      <c r="G594" s="337" t="str">
        <f>事業者比較!F596</f>
        <v>環境省実績値が見つかりません。ご確認ください。</v>
      </c>
      <c r="H594" s="337">
        <f>事業者比較!G596</f>
        <v>0.42899999999999999</v>
      </c>
      <c r="I594" s="804">
        <f>事業者比較!J596</f>
        <v>0</v>
      </c>
    </row>
    <row r="595" spans="1:9">
      <c r="A595" s="781" t="s">
        <v>1771</v>
      </c>
      <c r="B595" s="782" t="s">
        <v>3052</v>
      </c>
      <c r="C595" s="801">
        <f t="shared" si="18"/>
        <v>4.3999999999999997E-2</v>
      </c>
      <c r="D595" s="802" t="str">
        <f t="shared" si="19"/>
        <v>2.環境省前年度実績値</v>
      </c>
      <c r="E595" s="595"/>
      <c r="F595" s="337" t="str">
        <f>事業者比較!E597</f>
        <v>東京都前年度実績値が見つかりません。ご確認ください。</v>
      </c>
      <c r="G595" s="337">
        <f>事業者比較!F597</f>
        <v>4.3999999999999997E-2</v>
      </c>
      <c r="H595" s="337">
        <f>事業者比較!G597</f>
        <v>0.42899999999999999</v>
      </c>
      <c r="I595" s="804">
        <f>事業者比較!J597</f>
        <v>3</v>
      </c>
    </row>
    <row r="596" spans="1:9">
      <c r="A596" s="781" t="s">
        <v>1773</v>
      </c>
      <c r="B596" s="782" t="s">
        <v>3053</v>
      </c>
      <c r="C596" s="801">
        <f t="shared" si="18"/>
        <v>0.2</v>
      </c>
      <c r="D596" s="802" t="str">
        <f t="shared" si="19"/>
        <v>2.環境省前年度実績値</v>
      </c>
      <c r="E596" s="595"/>
      <c r="F596" s="337" t="str">
        <f>事業者比較!E598</f>
        <v>東京都前年度実績値が見つかりません。ご確認ください。</v>
      </c>
      <c r="G596" s="337">
        <f>事業者比較!F598</f>
        <v>0.2</v>
      </c>
      <c r="H596" s="337">
        <f>事業者比較!G598</f>
        <v>0.42899999999999999</v>
      </c>
      <c r="I596" s="804">
        <f>事業者比較!J598</f>
        <v>3</v>
      </c>
    </row>
    <row r="597" spans="1:9">
      <c r="A597" s="781" t="s">
        <v>1775</v>
      </c>
      <c r="B597" s="782" t="s">
        <v>3054</v>
      </c>
      <c r="C597" s="801">
        <f t="shared" si="18"/>
        <v>0.42899999999999999</v>
      </c>
      <c r="D597" s="802" t="str">
        <f t="shared" si="19"/>
        <v>3.未把握</v>
      </c>
      <c r="E597" s="595"/>
      <c r="F597" s="337" t="str">
        <f>事業者比較!E599</f>
        <v>東京都前年度実績値が見つかりません。ご確認ください。</v>
      </c>
      <c r="G597" s="337" t="str">
        <f>事業者比較!F599</f>
        <v>環境省実績値が見つかりません。ご確認ください。</v>
      </c>
      <c r="H597" s="337">
        <f>事業者比較!G599</f>
        <v>0.42899999999999999</v>
      </c>
      <c r="I597" s="804">
        <f>事業者比較!J599</f>
        <v>4</v>
      </c>
    </row>
    <row r="598" spans="1:9">
      <c r="A598" s="781" t="s">
        <v>1777</v>
      </c>
      <c r="B598" s="782" t="s">
        <v>3055</v>
      </c>
      <c r="C598" s="801">
        <f t="shared" si="18"/>
        <v>0.433</v>
      </c>
      <c r="D598" s="802" t="str">
        <f t="shared" si="19"/>
        <v>1.東京都前年度実績値</v>
      </c>
      <c r="E598" s="595"/>
      <c r="F598" s="337">
        <f>事業者比較!E600</f>
        <v>0.433</v>
      </c>
      <c r="G598" s="337" t="str">
        <f>事業者比較!F600</f>
        <v>東京都前年度実績値があります。「2.東京都前年度実績値」を選択してください。</v>
      </c>
      <c r="H598" s="337">
        <f>事業者比較!G600</f>
        <v>0.42899999999999999</v>
      </c>
      <c r="I598" s="804">
        <f>事業者比較!J600</f>
        <v>2</v>
      </c>
    </row>
    <row r="599" spans="1:9">
      <c r="A599" s="781" t="s">
        <v>1778</v>
      </c>
      <c r="B599" s="782" t="s">
        <v>3056</v>
      </c>
      <c r="C599" s="801" t="str">
        <f t="shared" si="18"/>
        <v>-</v>
      </c>
      <c r="D599" s="802" t="str">
        <f t="shared" si="19"/>
        <v/>
      </c>
      <c r="E599" s="595"/>
      <c r="F599" s="337" t="str">
        <f>事業者比較!E601</f>
        <v>東京都前年度実績値が見つかりません。ご確認ください。</v>
      </c>
      <c r="G599" s="337" t="str">
        <f>事業者比較!F601</f>
        <v>環境省実績値が見つかりません。ご確認ください。</v>
      </c>
      <c r="H599" s="337">
        <f>事業者比較!G601</f>
        <v>0.42899999999999999</v>
      </c>
      <c r="I599" s="804">
        <f>事業者比較!J601</f>
        <v>0</v>
      </c>
    </row>
    <row r="600" spans="1:9">
      <c r="A600" s="781" t="s">
        <v>1779</v>
      </c>
      <c r="B600" s="782" t="s">
        <v>20</v>
      </c>
      <c r="C600" s="801" t="str">
        <f t="shared" si="18"/>
        <v>-</v>
      </c>
      <c r="D600" s="802" t="str">
        <f t="shared" si="19"/>
        <v/>
      </c>
      <c r="E600" s="595"/>
      <c r="F600" s="337" t="str">
        <f>事業者比較!E602</f>
        <v>東京都前年度実績値が見つかりません。ご確認ください。</v>
      </c>
      <c r="G600" s="337" t="str">
        <f>事業者比較!F602</f>
        <v>環境省実績値が見つかりません。ご確認ください。</v>
      </c>
      <c r="H600" s="337">
        <f>事業者比較!G602</f>
        <v>0.42899999999999999</v>
      </c>
      <c r="I600" s="804">
        <f>事業者比較!J602</f>
        <v>0</v>
      </c>
    </row>
    <row r="601" spans="1:9">
      <c r="A601" s="781" t="s">
        <v>1780</v>
      </c>
      <c r="B601" s="782" t="s">
        <v>3057</v>
      </c>
      <c r="C601" s="801">
        <f t="shared" si="18"/>
        <v>0.42899999999999999</v>
      </c>
      <c r="D601" s="802" t="str">
        <f t="shared" si="19"/>
        <v>3.未把握</v>
      </c>
      <c r="E601" s="595"/>
      <c r="F601" s="337" t="str">
        <f>事業者比較!E603</f>
        <v>東京都前年度実績値が見つかりません。ご確認ください。</v>
      </c>
      <c r="G601" s="337" t="str">
        <f>事業者比較!F603</f>
        <v>環境省実績値が見つかりません。ご確認ください。</v>
      </c>
      <c r="H601" s="337">
        <f>事業者比較!G603</f>
        <v>0.42899999999999999</v>
      </c>
      <c r="I601" s="804">
        <f>事業者比較!J603</f>
        <v>4</v>
      </c>
    </row>
    <row r="602" spans="1:9">
      <c r="A602" s="781" t="s">
        <v>1782</v>
      </c>
      <c r="B602" s="782" t="s">
        <v>3058</v>
      </c>
      <c r="C602" s="801">
        <f t="shared" si="18"/>
        <v>0.35</v>
      </c>
      <c r="D602" s="802" t="str">
        <f t="shared" si="19"/>
        <v>2.環境省前年度実績値</v>
      </c>
      <c r="E602" s="595"/>
      <c r="F602" s="337" t="str">
        <f>事業者比較!E604</f>
        <v>東京都前年度実績値が見つかりません。ご確認ください。</v>
      </c>
      <c r="G602" s="337">
        <f>事業者比較!F604</f>
        <v>0.35</v>
      </c>
      <c r="H602" s="337">
        <f>事業者比較!G604</f>
        <v>0.42899999999999999</v>
      </c>
      <c r="I602" s="804">
        <f>事業者比較!J604</f>
        <v>3</v>
      </c>
    </row>
    <row r="603" spans="1:9">
      <c r="A603" s="781" t="s">
        <v>1784</v>
      </c>
      <c r="B603" s="782" t="s">
        <v>3059</v>
      </c>
      <c r="C603" s="801">
        <f t="shared" si="18"/>
        <v>0.31</v>
      </c>
      <c r="D603" s="802" t="str">
        <f t="shared" si="19"/>
        <v>1.東京都前年度実績値</v>
      </c>
      <c r="E603" s="595"/>
      <c r="F603" s="337">
        <f>事業者比較!E605</f>
        <v>0.31</v>
      </c>
      <c r="G603" s="337" t="str">
        <f>事業者比較!F605</f>
        <v>東京都前年度実績値があります。「2.東京都前年度実績値」を選択してください。</v>
      </c>
      <c r="H603" s="337">
        <f>事業者比較!G605</f>
        <v>0.42899999999999999</v>
      </c>
      <c r="I603" s="804">
        <f>事業者比較!J605</f>
        <v>2</v>
      </c>
    </row>
    <row r="604" spans="1:9">
      <c r="A604" s="781" t="s">
        <v>1786</v>
      </c>
      <c r="B604" s="782" t="s">
        <v>3060</v>
      </c>
      <c r="C604" s="801">
        <f t="shared" si="18"/>
        <v>0.44500000000000001</v>
      </c>
      <c r="D604" s="802" t="str">
        <f t="shared" si="19"/>
        <v>1.東京都前年度実績値</v>
      </c>
      <c r="E604" s="595"/>
      <c r="F604" s="337">
        <f>事業者比較!E606</f>
        <v>0.44500000000000001</v>
      </c>
      <c r="G604" s="337" t="str">
        <f>事業者比較!F606</f>
        <v>東京都前年度実績値があります。「2.東京都前年度実績値」を選択してください。</v>
      </c>
      <c r="H604" s="337">
        <f>事業者比較!G606</f>
        <v>0.42899999999999999</v>
      </c>
      <c r="I604" s="804">
        <f>事業者比較!J606</f>
        <v>2</v>
      </c>
    </row>
    <row r="605" spans="1:9">
      <c r="A605" s="781" t="s">
        <v>1788</v>
      </c>
      <c r="B605" s="782" t="s">
        <v>3061</v>
      </c>
      <c r="C605" s="801">
        <f t="shared" si="18"/>
        <v>0.42899999999999999</v>
      </c>
      <c r="D605" s="802" t="str">
        <f t="shared" si="19"/>
        <v>3.未把握</v>
      </c>
      <c r="E605" s="595"/>
      <c r="F605" s="337" t="str">
        <f>事業者比較!E607</f>
        <v>東京都前年度実績値が見つかりません。ご確認ください。</v>
      </c>
      <c r="G605" s="337" t="str">
        <f>事業者比較!F607</f>
        <v>環境省実績値が見つかりません。ご確認ください。</v>
      </c>
      <c r="H605" s="337">
        <f>事業者比較!G607</f>
        <v>0.42899999999999999</v>
      </c>
      <c r="I605" s="804">
        <f>事業者比較!J607</f>
        <v>4</v>
      </c>
    </row>
    <row r="606" spans="1:9">
      <c r="A606" s="781" t="s">
        <v>1790</v>
      </c>
      <c r="B606" s="782" t="s">
        <v>3062</v>
      </c>
      <c r="C606" s="801" t="str">
        <f t="shared" si="18"/>
        <v>-</v>
      </c>
      <c r="D606" s="802" t="str">
        <f t="shared" si="19"/>
        <v/>
      </c>
      <c r="E606" s="595"/>
      <c r="F606" s="337" t="str">
        <f>事業者比較!E608</f>
        <v>東京都前年度実績値が見つかりません。ご確認ください。</v>
      </c>
      <c r="G606" s="337" t="str">
        <f>事業者比較!F608</f>
        <v>環境省実績値が見つかりません。ご確認ください。</v>
      </c>
      <c r="H606" s="337">
        <f>事業者比較!G608</f>
        <v>0.42899999999999999</v>
      </c>
      <c r="I606" s="804">
        <f>事業者比較!J608</f>
        <v>0</v>
      </c>
    </row>
    <row r="607" spans="1:9">
      <c r="A607" s="781" t="s">
        <v>1791</v>
      </c>
      <c r="B607" s="782" t="s">
        <v>20</v>
      </c>
      <c r="C607" s="801" t="str">
        <f t="shared" si="18"/>
        <v>-</v>
      </c>
      <c r="D607" s="802" t="str">
        <f t="shared" si="19"/>
        <v/>
      </c>
      <c r="E607" s="595"/>
      <c r="F607" s="337" t="str">
        <f>事業者比較!E609</f>
        <v>東京都前年度実績値が見つかりません。ご確認ください。</v>
      </c>
      <c r="G607" s="337" t="str">
        <f>事業者比較!F609</f>
        <v>環境省実績値が見つかりません。ご確認ください。</v>
      </c>
      <c r="H607" s="337">
        <f>事業者比較!G609</f>
        <v>0.42899999999999999</v>
      </c>
      <c r="I607" s="804">
        <f>事業者比較!J609</f>
        <v>0</v>
      </c>
    </row>
    <row r="608" spans="1:9">
      <c r="A608" s="781" t="s">
        <v>1792</v>
      </c>
      <c r="B608" s="782" t="s">
        <v>3063</v>
      </c>
      <c r="C608" s="801">
        <f t="shared" si="18"/>
        <v>0.45500000000000002</v>
      </c>
      <c r="D608" s="802" t="str">
        <f t="shared" si="19"/>
        <v>2.環境省前年度実績値</v>
      </c>
      <c r="E608" s="595"/>
      <c r="F608" s="337" t="str">
        <f>事業者比較!E610</f>
        <v>東京都前年度実績値が見つかりません。ご確認ください。</v>
      </c>
      <c r="G608" s="337">
        <f>事業者比較!F610</f>
        <v>0.45500000000000002</v>
      </c>
      <c r="H608" s="337">
        <f>事業者比較!G610</f>
        <v>0.42899999999999999</v>
      </c>
      <c r="I608" s="804">
        <f>事業者比較!J610</f>
        <v>3</v>
      </c>
    </row>
    <row r="609" spans="1:9">
      <c r="A609" s="781" t="s">
        <v>1793</v>
      </c>
      <c r="B609" s="782" t="s">
        <v>3064</v>
      </c>
      <c r="C609" s="801">
        <f t="shared" si="18"/>
        <v>0.47499999999999998</v>
      </c>
      <c r="D609" s="802" t="str">
        <f t="shared" si="19"/>
        <v>1.東京都前年度実績値</v>
      </c>
      <c r="E609" s="595"/>
      <c r="F609" s="337">
        <f>事業者比較!E611</f>
        <v>0.47499999999999998</v>
      </c>
      <c r="G609" s="337" t="str">
        <f>事業者比較!F611</f>
        <v>東京都前年度実績値があります。「2.東京都前年度実績値」を選択してください。</v>
      </c>
      <c r="H609" s="337">
        <f>事業者比較!G611</f>
        <v>0.42899999999999999</v>
      </c>
      <c r="I609" s="804">
        <f>事業者比較!J611</f>
        <v>2</v>
      </c>
    </row>
    <row r="610" spans="1:9">
      <c r="A610" s="781" t="s">
        <v>1795</v>
      </c>
      <c r="B610" s="782" t="s">
        <v>3065</v>
      </c>
      <c r="C610" s="801">
        <f t="shared" si="18"/>
        <v>0.49399999999999999</v>
      </c>
      <c r="D610" s="802" t="str">
        <f t="shared" si="19"/>
        <v>2.環境省前年度実績値</v>
      </c>
      <c r="E610" s="595"/>
      <c r="F610" s="337" t="str">
        <f>事業者比較!E612</f>
        <v>東京都前年度実績値が見つかりません。ご確認ください。</v>
      </c>
      <c r="G610" s="337">
        <f>事業者比較!F612</f>
        <v>0.49399999999999999</v>
      </c>
      <c r="H610" s="337">
        <f>事業者比較!G612</f>
        <v>0.42899999999999999</v>
      </c>
      <c r="I610" s="804">
        <f>事業者比較!J612</f>
        <v>3</v>
      </c>
    </row>
    <row r="611" spans="1:9">
      <c r="A611" s="781" t="s">
        <v>1797</v>
      </c>
      <c r="B611" s="782" t="s">
        <v>3066</v>
      </c>
      <c r="C611" s="801">
        <f t="shared" si="18"/>
        <v>0.44500000000000001</v>
      </c>
      <c r="D611" s="802" t="str">
        <f t="shared" si="19"/>
        <v>1.東京都前年度実績値</v>
      </c>
      <c r="E611" s="595"/>
      <c r="F611" s="337">
        <f>事業者比較!E613</f>
        <v>0.44500000000000001</v>
      </c>
      <c r="G611" s="337" t="str">
        <f>事業者比較!F613</f>
        <v>東京都前年度実績値があります。「2.東京都前年度実績値」を選択してください。</v>
      </c>
      <c r="H611" s="337">
        <f>事業者比較!G613</f>
        <v>0.42899999999999999</v>
      </c>
      <c r="I611" s="804">
        <f>事業者比較!J613</f>
        <v>2</v>
      </c>
    </row>
    <row r="612" spans="1:9">
      <c r="A612" s="781" t="s">
        <v>1799</v>
      </c>
      <c r="B612" s="782" t="s">
        <v>3067</v>
      </c>
      <c r="C612" s="801">
        <f t="shared" si="18"/>
        <v>0.56499999999999995</v>
      </c>
      <c r="D612" s="802" t="str">
        <f t="shared" si="19"/>
        <v>1.東京都前年度実績値</v>
      </c>
      <c r="E612" s="595"/>
      <c r="F612" s="337">
        <f>事業者比較!E614</f>
        <v>0.56499999999999995</v>
      </c>
      <c r="G612" s="337" t="str">
        <f>事業者比較!F614</f>
        <v>東京都前年度実績値があります。「2.東京都前年度実績値」を選択してください。</v>
      </c>
      <c r="H612" s="337">
        <f>事業者比較!G614</f>
        <v>0.42899999999999999</v>
      </c>
      <c r="I612" s="804">
        <f>事業者比較!J614</f>
        <v>2</v>
      </c>
    </row>
    <row r="613" spans="1:9">
      <c r="A613" s="781" t="s">
        <v>1800</v>
      </c>
      <c r="B613" s="782" t="s">
        <v>3068</v>
      </c>
      <c r="C613" s="801">
        <f t="shared" si="18"/>
        <v>0.434</v>
      </c>
      <c r="D613" s="802" t="str">
        <f t="shared" si="19"/>
        <v>2.環境省前年度実績値</v>
      </c>
      <c r="E613" s="595"/>
      <c r="F613" s="337" t="str">
        <f>事業者比較!E615</f>
        <v>東京都前年度実績値が見つかりません。ご確認ください。</v>
      </c>
      <c r="G613" s="337">
        <f>事業者比較!F615</f>
        <v>0.434</v>
      </c>
      <c r="H613" s="337">
        <f>事業者比較!G615</f>
        <v>0.42899999999999999</v>
      </c>
      <c r="I613" s="804">
        <f>事業者比較!J615</f>
        <v>3</v>
      </c>
    </row>
    <row r="614" spans="1:9">
      <c r="A614" s="781" t="s">
        <v>1801</v>
      </c>
      <c r="B614" s="782" t="s">
        <v>3069</v>
      </c>
      <c r="C614" s="801">
        <f t="shared" si="18"/>
        <v>0.42899999999999999</v>
      </c>
      <c r="D614" s="802" t="str">
        <f t="shared" si="19"/>
        <v>3.未把握</v>
      </c>
      <c r="E614" s="595"/>
      <c r="F614" s="337" t="str">
        <f>事業者比較!E616</f>
        <v>東京都前年度実績値が見つかりません。ご確認ください。</v>
      </c>
      <c r="G614" s="337" t="str">
        <f>事業者比較!F616</f>
        <v>環境省実績値が見つかりません。ご確認ください。</v>
      </c>
      <c r="H614" s="337">
        <f>事業者比較!G616</f>
        <v>0.42899999999999999</v>
      </c>
      <c r="I614" s="804">
        <f>事業者比較!J616</f>
        <v>4</v>
      </c>
    </row>
    <row r="615" spans="1:9">
      <c r="A615" s="781" t="s">
        <v>1803</v>
      </c>
      <c r="B615" s="782" t="s">
        <v>3070</v>
      </c>
      <c r="C615" s="801">
        <f t="shared" si="18"/>
        <v>0.442</v>
      </c>
      <c r="D615" s="802" t="str">
        <f t="shared" si="19"/>
        <v>2.環境省前年度実績値</v>
      </c>
      <c r="E615" s="595"/>
      <c r="F615" s="337" t="str">
        <f>事業者比較!E617</f>
        <v>東京都前年度実績値が見つかりません。ご確認ください。</v>
      </c>
      <c r="G615" s="337">
        <f>事業者比較!F617</f>
        <v>0.442</v>
      </c>
      <c r="H615" s="337">
        <f>事業者比較!G617</f>
        <v>0.42899999999999999</v>
      </c>
      <c r="I615" s="804">
        <f>事業者比較!J617</f>
        <v>3</v>
      </c>
    </row>
    <row r="616" spans="1:9">
      <c r="A616" s="781" t="s">
        <v>1805</v>
      </c>
      <c r="B616" s="782" t="s">
        <v>3071</v>
      </c>
      <c r="C616" s="801">
        <f t="shared" si="18"/>
        <v>0.48199999999999998</v>
      </c>
      <c r="D616" s="802" t="str">
        <f t="shared" si="19"/>
        <v>2.環境省前年度実績値</v>
      </c>
      <c r="E616" s="595"/>
      <c r="F616" s="337" t="str">
        <f>事業者比較!E618</f>
        <v>東京都前年度実績値が見つかりません。ご確認ください。</v>
      </c>
      <c r="G616" s="337">
        <f>事業者比較!F618</f>
        <v>0.48199999999999998</v>
      </c>
      <c r="H616" s="337">
        <f>事業者比較!G618</f>
        <v>0.42899999999999999</v>
      </c>
      <c r="I616" s="804">
        <f>事業者比較!J618</f>
        <v>3</v>
      </c>
    </row>
    <row r="617" spans="1:9">
      <c r="A617" s="781" t="s">
        <v>1807</v>
      </c>
      <c r="B617" s="782" t="s">
        <v>3072</v>
      </c>
      <c r="C617" s="801">
        <f t="shared" si="18"/>
        <v>0.315</v>
      </c>
      <c r="D617" s="802" t="str">
        <f t="shared" si="19"/>
        <v>1.東京都前年度実績値</v>
      </c>
      <c r="E617" s="595"/>
      <c r="F617" s="337">
        <f>事業者比較!E619</f>
        <v>0.315</v>
      </c>
      <c r="G617" s="337" t="str">
        <f>事業者比較!F619</f>
        <v>東京都前年度実績値があります。「2.東京都前年度実績値」を選択してください。</v>
      </c>
      <c r="H617" s="337">
        <f>事業者比較!G619</f>
        <v>0.42899999999999999</v>
      </c>
      <c r="I617" s="804">
        <f>事業者比較!J619</f>
        <v>2</v>
      </c>
    </row>
    <row r="618" spans="1:9">
      <c r="A618" s="781" t="s">
        <v>1808</v>
      </c>
      <c r="B618" s="782" t="s">
        <v>3073</v>
      </c>
      <c r="C618" s="801">
        <f t="shared" si="18"/>
        <v>0.48899999999999999</v>
      </c>
      <c r="D618" s="802" t="str">
        <f t="shared" si="19"/>
        <v>2.環境省前年度実績値</v>
      </c>
      <c r="E618" s="595"/>
      <c r="F618" s="337" t="str">
        <f>事業者比較!E620</f>
        <v>東京都前年度実績値が見つかりません。ご確認ください。</v>
      </c>
      <c r="G618" s="337">
        <f>事業者比較!F620</f>
        <v>0.48899999999999999</v>
      </c>
      <c r="H618" s="337">
        <f>事業者比較!G620</f>
        <v>0.42899999999999999</v>
      </c>
      <c r="I618" s="804">
        <f>事業者比較!J620</f>
        <v>3</v>
      </c>
    </row>
    <row r="619" spans="1:9">
      <c r="A619" s="781" t="s">
        <v>1810</v>
      </c>
      <c r="B619" s="782" t="s">
        <v>3074</v>
      </c>
      <c r="C619" s="801">
        <f t="shared" si="18"/>
        <v>0.42899999999999999</v>
      </c>
      <c r="D619" s="802" t="str">
        <f t="shared" si="19"/>
        <v>3.未把握</v>
      </c>
      <c r="E619" s="595"/>
      <c r="F619" s="337" t="str">
        <f>事業者比較!E621</f>
        <v>東京都前年度実績値が見つかりません。ご確認ください。</v>
      </c>
      <c r="G619" s="337" t="str">
        <f>事業者比較!F621</f>
        <v>環境省実績値が見つかりません。ご確認ください。</v>
      </c>
      <c r="H619" s="337">
        <f>事業者比較!G621</f>
        <v>0.42899999999999999</v>
      </c>
      <c r="I619" s="804">
        <f>事業者比較!J621</f>
        <v>4</v>
      </c>
    </row>
    <row r="620" spans="1:9">
      <c r="A620" s="781" t="s">
        <v>1812</v>
      </c>
      <c r="B620" s="782" t="s">
        <v>20</v>
      </c>
      <c r="C620" s="801" t="str">
        <f t="shared" si="18"/>
        <v>-</v>
      </c>
      <c r="D620" s="802" t="str">
        <f t="shared" si="19"/>
        <v/>
      </c>
      <c r="E620" s="595"/>
      <c r="F620" s="337" t="str">
        <f>事業者比較!E622</f>
        <v>東京都前年度実績値が見つかりません。ご確認ください。</v>
      </c>
      <c r="G620" s="337" t="str">
        <f>事業者比較!F622</f>
        <v>環境省実績値が見つかりません。ご確認ください。</v>
      </c>
      <c r="H620" s="337">
        <f>事業者比較!G622</f>
        <v>0.42899999999999999</v>
      </c>
      <c r="I620" s="804">
        <f>事業者比較!J622</f>
        <v>0</v>
      </c>
    </row>
    <row r="621" spans="1:9">
      <c r="A621" s="781" t="s">
        <v>1813</v>
      </c>
      <c r="B621" s="782" t="s">
        <v>3075</v>
      </c>
      <c r="C621" s="801">
        <f t="shared" si="18"/>
        <v>0.38300000000000001</v>
      </c>
      <c r="D621" s="802" t="str">
        <f t="shared" si="19"/>
        <v>1.東京都前年度実績値</v>
      </c>
      <c r="E621" s="595"/>
      <c r="F621" s="337">
        <f>事業者比較!E623</f>
        <v>0.38300000000000001</v>
      </c>
      <c r="G621" s="337" t="str">
        <f>事業者比較!F623</f>
        <v>東京都前年度実績値があります。「2.東京都前年度実績値」を選択してください。</v>
      </c>
      <c r="H621" s="337">
        <f>事業者比較!G623</f>
        <v>0.42899999999999999</v>
      </c>
      <c r="I621" s="804">
        <f>事業者比較!J623</f>
        <v>2</v>
      </c>
    </row>
    <row r="622" spans="1:9">
      <c r="A622" s="781" t="s">
        <v>1815</v>
      </c>
      <c r="B622" s="782" t="s">
        <v>3076</v>
      </c>
      <c r="C622" s="801">
        <f t="shared" si="18"/>
        <v>0.42899999999999999</v>
      </c>
      <c r="D622" s="802" t="str">
        <f t="shared" si="19"/>
        <v>3.未把握</v>
      </c>
      <c r="E622" s="595"/>
      <c r="F622" s="337" t="str">
        <f>事業者比較!E624</f>
        <v>東京都前年度実績値が見つかりません。ご確認ください。</v>
      </c>
      <c r="G622" s="337" t="str">
        <f>事業者比較!F624</f>
        <v>環境省実績値が見つかりません。ご確認ください。</v>
      </c>
      <c r="H622" s="337">
        <f>事業者比較!G624</f>
        <v>0.42899999999999999</v>
      </c>
      <c r="I622" s="804">
        <f>事業者比較!J624</f>
        <v>4</v>
      </c>
    </row>
    <row r="623" spans="1:9">
      <c r="A623" s="781" t="s">
        <v>1817</v>
      </c>
      <c r="B623" s="782" t="s">
        <v>3077</v>
      </c>
      <c r="C623" s="801">
        <f t="shared" si="18"/>
        <v>0.45900000000000002</v>
      </c>
      <c r="D623" s="802" t="str">
        <f t="shared" si="19"/>
        <v>1.東京都前年度実績値</v>
      </c>
      <c r="E623" s="595"/>
      <c r="F623" s="337">
        <f>事業者比較!E625</f>
        <v>0.45900000000000002</v>
      </c>
      <c r="G623" s="337" t="str">
        <f>事業者比較!F625</f>
        <v>東京都前年度実績値があります。「2.東京都前年度実績値」を選択してください。</v>
      </c>
      <c r="H623" s="337">
        <f>事業者比較!G625</f>
        <v>0.42899999999999999</v>
      </c>
      <c r="I623" s="804">
        <f>事業者比較!J625</f>
        <v>2</v>
      </c>
    </row>
    <row r="624" spans="1:9">
      <c r="A624" s="781" t="s">
        <v>1819</v>
      </c>
      <c r="B624" s="782" t="s">
        <v>20</v>
      </c>
      <c r="C624" s="801" t="str">
        <f t="shared" si="18"/>
        <v>-</v>
      </c>
      <c r="D624" s="802" t="str">
        <f t="shared" si="19"/>
        <v/>
      </c>
      <c r="E624" s="595"/>
      <c r="F624" s="337" t="str">
        <f>事業者比較!E626</f>
        <v>東京都前年度実績値が見つかりません。ご確認ください。</v>
      </c>
      <c r="G624" s="337" t="str">
        <f>事業者比較!F626</f>
        <v>環境省実績値が見つかりません。ご確認ください。</v>
      </c>
      <c r="H624" s="337">
        <f>事業者比較!G626</f>
        <v>0.42899999999999999</v>
      </c>
      <c r="I624" s="804">
        <f>事業者比較!J626</f>
        <v>0</v>
      </c>
    </row>
    <row r="625" spans="1:9">
      <c r="A625" s="781" t="s">
        <v>1820</v>
      </c>
      <c r="B625" s="782" t="s">
        <v>20</v>
      </c>
      <c r="C625" s="801" t="str">
        <f t="shared" si="18"/>
        <v>-</v>
      </c>
      <c r="D625" s="802" t="str">
        <f t="shared" si="19"/>
        <v/>
      </c>
      <c r="E625" s="595"/>
      <c r="F625" s="337" t="str">
        <f>事業者比較!E627</f>
        <v>東京都前年度実績値が見つかりません。ご確認ください。</v>
      </c>
      <c r="G625" s="337" t="str">
        <f>事業者比較!F627</f>
        <v>環境省実績値が見つかりません。ご確認ください。</v>
      </c>
      <c r="H625" s="337">
        <f>事業者比較!G627</f>
        <v>0.42899999999999999</v>
      </c>
      <c r="I625" s="804">
        <f>事業者比較!J627</f>
        <v>0</v>
      </c>
    </row>
    <row r="626" spans="1:9">
      <c r="A626" s="781" t="s">
        <v>1821</v>
      </c>
      <c r="B626" s="782" t="s">
        <v>3078</v>
      </c>
      <c r="C626" s="801">
        <f t="shared" si="18"/>
        <v>0.44500000000000001</v>
      </c>
      <c r="D626" s="802" t="str">
        <f t="shared" si="19"/>
        <v>1.東京都前年度実績値</v>
      </c>
      <c r="E626" s="595"/>
      <c r="F626" s="337">
        <f>事業者比較!E628</f>
        <v>0.44500000000000001</v>
      </c>
      <c r="G626" s="337" t="str">
        <f>事業者比較!F628</f>
        <v>東京都前年度実績値があります。「2.東京都前年度実績値」を選択してください。</v>
      </c>
      <c r="H626" s="337">
        <f>事業者比較!G628</f>
        <v>0.42899999999999999</v>
      </c>
      <c r="I626" s="804">
        <f>事業者比較!J628</f>
        <v>2</v>
      </c>
    </row>
    <row r="627" spans="1:9">
      <c r="A627" s="781" t="s">
        <v>1822</v>
      </c>
      <c r="B627" s="782" t="s">
        <v>3079</v>
      </c>
      <c r="C627" s="801">
        <f t="shared" si="18"/>
        <v>0.42899999999999999</v>
      </c>
      <c r="D627" s="802" t="str">
        <f t="shared" si="19"/>
        <v>3.未把握</v>
      </c>
      <c r="E627" s="595"/>
      <c r="F627" s="337" t="str">
        <f>事業者比較!E629</f>
        <v>東京都前年度実績値が見つかりません。ご確認ください。</v>
      </c>
      <c r="G627" s="337" t="str">
        <f>事業者比較!F629</f>
        <v>環境省実績値が見つかりません。ご確認ください。</v>
      </c>
      <c r="H627" s="337">
        <f>事業者比較!G629</f>
        <v>0.42899999999999999</v>
      </c>
      <c r="I627" s="804">
        <f>事業者比較!J629</f>
        <v>4</v>
      </c>
    </row>
    <row r="628" spans="1:9">
      <c r="A628" s="781" t="s">
        <v>1854</v>
      </c>
      <c r="B628" s="782" t="s">
        <v>3080</v>
      </c>
      <c r="C628" s="801">
        <f t="shared" si="18"/>
        <v>0.4</v>
      </c>
      <c r="D628" s="802" t="str">
        <f t="shared" si="19"/>
        <v>1.東京都前年度実績値</v>
      </c>
      <c r="E628" s="595"/>
      <c r="F628" s="337">
        <f>事業者比較!E630</f>
        <v>0.4</v>
      </c>
      <c r="G628" s="337" t="str">
        <f>事業者比較!F630</f>
        <v>東京都前年度実績値があります。「2.東京都前年度実績値」を選択してください。</v>
      </c>
      <c r="H628" s="337">
        <f>事業者比較!G630</f>
        <v>0.42899999999999999</v>
      </c>
      <c r="I628" s="804">
        <f>事業者比較!J630</f>
        <v>2</v>
      </c>
    </row>
    <row r="629" spans="1:9">
      <c r="A629" s="781" t="s">
        <v>1855</v>
      </c>
      <c r="B629" s="782" t="s">
        <v>3081</v>
      </c>
      <c r="C629" s="801">
        <f t="shared" si="18"/>
        <v>0.42899999999999999</v>
      </c>
      <c r="D629" s="802" t="str">
        <f t="shared" si="19"/>
        <v>3.未把握</v>
      </c>
      <c r="E629" s="595"/>
      <c r="F629" s="337" t="str">
        <f>事業者比較!E631</f>
        <v>東京都前年度実績値が見つかりません。ご確認ください。</v>
      </c>
      <c r="G629" s="337" t="str">
        <f>事業者比較!F631</f>
        <v>環境省実績値が見つかりません。ご確認ください。</v>
      </c>
      <c r="H629" s="337">
        <f>事業者比較!G631</f>
        <v>0.42899999999999999</v>
      </c>
      <c r="I629" s="804">
        <f>事業者比較!J631</f>
        <v>4</v>
      </c>
    </row>
    <row r="630" spans="1:9">
      <c r="A630" s="781" t="s">
        <v>1857</v>
      </c>
      <c r="B630" s="782" t="s">
        <v>3082</v>
      </c>
      <c r="C630" s="801">
        <f t="shared" si="18"/>
        <v>0.45400000000000001</v>
      </c>
      <c r="D630" s="802" t="str">
        <f t="shared" si="19"/>
        <v>1.東京都前年度実績値</v>
      </c>
      <c r="E630" s="595"/>
      <c r="F630" s="337">
        <f>事業者比較!E632</f>
        <v>0.45400000000000001</v>
      </c>
      <c r="G630" s="337" t="str">
        <f>事業者比較!F632</f>
        <v>東京都前年度実績値があります。「2.東京都前年度実績値」を選択してください。</v>
      </c>
      <c r="H630" s="337">
        <f>事業者比較!G632</f>
        <v>0.42899999999999999</v>
      </c>
      <c r="I630" s="804">
        <f>事業者比較!J632</f>
        <v>2</v>
      </c>
    </row>
    <row r="631" spans="1:9">
      <c r="A631" s="781" t="s">
        <v>1858</v>
      </c>
      <c r="B631" s="782" t="s">
        <v>3083</v>
      </c>
      <c r="C631" s="801">
        <f t="shared" si="18"/>
        <v>0.42899999999999999</v>
      </c>
      <c r="D631" s="802" t="str">
        <f t="shared" si="19"/>
        <v>3.未把握</v>
      </c>
      <c r="E631" s="595"/>
      <c r="F631" s="337" t="str">
        <f>事業者比較!E633</f>
        <v>東京都前年度実績値が見つかりません。ご確認ください。</v>
      </c>
      <c r="G631" s="337" t="str">
        <f>事業者比較!F633</f>
        <v>環境省実績値が見つかりません。ご確認ください。</v>
      </c>
      <c r="H631" s="337">
        <f>事業者比較!G633</f>
        <v>0.42899999999999999</v>
      </c>
      <c r="I631" s="804">
        <f>事業者比較!J633</f>
        <v>4</v>
      </c>
    </row>
    <row r="632" spans="1:9">
      <c r="A632" s="781" t="s">
        <v>1860</v>
      </c>
      <c r="B632" s="782" t="s">
        <v>20</v>
      </c>
      <c r="C632" s="801" t="str">
        <f t="shared" si="18"/>
        <v>-</v>
      </c>
      <c r="D632" s="802" t="str">
        <f t="shared" si="19"/>
        <v/>
      </c>
      <c r="E632" s="595"/>
      <c r="F632" s="337" t="str">
        <f>事業者比較!E634</f>
        <v>東京都前年度実績値が見つかりません。ご確認ください。</v>
      </c>
      <c r="G632" s="337" t="str">
        <f>事業者比較!F634</f>
        <v>環境省実績値が見つかりません。ご確認ください。</v>
      </c>
      <c r="H632" s="337">
        <f>事業者比較!G634</f>
        <v>0.42899999999999999</v>
      </c>
      <c r="I632" s="804">
        <f>事業者比較!J634</f>
        <v>0</v>
      </c>
    </row>
    <row r="633" spans="1:9">
      <c r="A633" s="781" t="s">
        <v>1861</v>
      </c>
      <c r="B633" s="782" t="s">
        <v>1862</v>
      </c>
      <c r="C633" s="801">
        <f t="shared" si="18"/>
        <v>0.442</v>
      </c>
      <c r="D633" s="802" t="str">
        <f t="shared" si="19"/>
        <v>1.東京都前年度実績値</v>
      </c>
      <c r="E633" s="595"/>
      <c r="F633" s="337">
        <f>事業者比較!E635</f>
        <v>0.442</v>
      </c>
      <c r="G633" s="337" t="str">
        <f>事業者比較!F635</f>
        <v>東京都前年度実績値があります。「2.東京都前年度実績値」を選択してください。</v>
      </c>
      <c r="H633" s="337">
        <f>事業者比較!G635</f>
        <v>0.42899999999999999</v>
      </c>
      <c r="I633" s="804">
        <f>事業者比較!J635</f>
        <v>2</v>
      </c>
    </row>
    <row r="634" spans="1:9">
      <c r="A634" s="781" t="s">
        <v>1863</v>
      </c>
      <c r="B634" s="782" t="s">
        <v>3084</v>
      </c>
      <c r="C634" s="801" t="str">
        <f t="shared" si="18"/>
        <v>-</v>
      </c>
      <c r="D634" s="802" t="str">
        <f t="shared" si="19"/>
        <v/>
      </c>
      <c r="E634" s="595"/>
      <c r="F634" s="337" t="str">
        <f>事業者比較!E636</f>
        <v>東京都前年度実績値が見つかりません。ご確認ください。</v>
      </c>
      <c r="G634" s="337" t="str">
        <f>事業者比較!F636</f>
        <v>環境省実績値が見つかりません。ご確認ください。</v>
      </c>
      <c r="H634" s="337">
        <f>事業者比較!G636</f>
        <v>0.42899999999999999</v>
      </c>
      <c r="I634" s="804">
        <f>事業者比較!J636</f>
        <v>0</v>
      </c>
    </row>
    <row r="635" spans="1:9">
      <c r="A635" s="781" t="s">
        <v>1864</v>
      </c>
      <c r="B635" s="782" t="s">
        <v>3085</v>
      </c>
      <c r="C635" s="801">
        <f t="shared" si="18"/>
        <v>0.48799999999999999</v>
      </c>
      <c r="D635" s="802" t="str">
        <f t="shared" si="19"/>
        <v>2.環境省前年度実績値</v>
      </c>
      <c r="E635" s="595"/>
      <c r="F635" s="337" t="str">
        <f>事業者比較!E637</f>
        <v>東京都前年度実績値が見つかりません。ご確認ください。</v>
      </c>
      <c r="G635" s="337">
        <f>事業者比較!F637</f>
        <v>0.48799999999999999</v>
      </c>
      <c r="H635" s="337">
        <f>事業者比較!G637</f>
        <v>0.42899999999999999</v>
      </c>
      <c r="I635" s="804">
        <f>事業者比較!J637</f>
        <v>3</v>
      </c>
    </row>
    <row r="636" spans="1:9">
      <c r="A636" s="781" t="s">
        <v>1866</v>
      </c>
      <c r="B636" s="782" t="s">
        <v>3086</v>
      </c>
      <c r="C636" s="801">
        <f t="shared" si="18"/>
        <v>0</v>
      </c>
      <c r="D636" s="802" t="str">
        <f t="shared" si="19"/>
        <v>1.東京都前年度実績値</v>
      </c>
      <c r="E636" s="595"/>
      <c r="F636" s="337">
        <f>事業者比較!E638</f>
        <v>0</v>
      </c>
      <c r="G636" s="337" t="str">
        <f>事業者比較!F638</f>
        <v>東京都前年度実績値があります。「2.東京都前年度実績値」を選択してください。</v>
      </c>
      <c r="H636" s="337">
        <f>事業者比較!G638</f>
        <v>0.42899999999999999</v>
      </c>
      <c r="I636" s="804">
        <f>事業者比較!J638</f>
        <v>2</v>
      </c>
    </row>
    <row r="637" spans="1:9">
      <c r="A637" s="781" t="s">
        <v>1867</v>
      </c>
      <c r="B637" s="782" t="s">
        <v>3087</v>
      </c>
      <c r="C637" s="801">
        <f t="shared" si="18"/>
        <v>0.221</v>
      </c>
      <c r="D637" s="802" t="str">
        <f t="shared" si="19"/>
        <v>1.東京都前年度実績値</v>
      </c>
      <c r="E637" s="595"/>
      <c r="F637" s="337">
        <f>事業者比較!E639</f>
        <v>0.221</v>
      </c>
      <c r="G637" s="337" t="str">
        <f>事業者比較!F639</f>
        <v>東京都前年度実績値があります。「2.東京都前年度実績値」を選択してください。</v>
      </c>
      <c r="H637" s="337">
        <f>事業者比較!G639</f>
        <v>0.42899999999999999</v>
      </c>
      <c r="I637" s="804">
        <f>事業者比較!J639</f>
        <v>2</v>
      </c>
    </row>
    <row r="638" spans="1:9">
      <c r="A638" s="781" t="s">
        <v>1869</v>
      </c>
      <c r="B638" s="782" t="s">
        <v>3088</v>
      </c>
      <c r="C638" s="801">
        <f t="shared" si="18"/>
        <v>8.0000000000000002E-3</v>
      </c>
      <c r="D638" s="802" t="str">
        <f t="shared" si="19"/>
        <v>1.東京都前年度実績値</v>
      </c>
      <c r="E638" s="595"/>
      <c r="F638" s="337">
        <f>事業者比較!E640</f>
        <v>8.0000000000000002E-3</v>
      </c>
      <c r="G638" s="337" t="str">
        <f>事業者比較!F640</f>
        <v>東京都前年度実績値があります。「2.東京都前年度実績値」を選択してください。</v>
      </c>
      <c r="H638" s="337">
        <f>事業者比較!G640</f>
        <v>0.42899999999999999</v>
      </c>
      <c r="I638" s="804">
        <f>事業者比較!J640</f>
        <v>2</v>
      </c>
    </row>
    <row r="639" spans="1:9">
      <c r="A639" s="781" t="s">
        <v>1871</v>
      </c>
      <c r="B639" s="782" t="s">
        <v>3089</v>
      </c>
      <c r="C639" s="801" t="str">
        <f t="shared" si="18"/>
        <v>-</v>
      </c>
      <c r="D639" s="802" t="str">
        <f t="shared" si="19"/>
        <v/>
      </c>
      <c r="E639" s="595"/>
      <c r="F639" s="337" t="str">
        <f>事業者比較!E641</f>
        <v>東京都前年度実績値が見つかりません。ご確認ください。</v>
      </c>
      <c r="G639" s="337" t="str">
        <f>事業者比較!F641</f>
        <v>環境省実績値が見つかりません。ご確認ください。</v>
      </c>
      <c r="H639" s="337">
        <f>事業者比較!G641</f>
        <v>0.42899999999999999</v>
      </c>
      <c r="I639" s="804">
        <f>事業者比較!J641</f>
        <v>0</v>
      </c>
    </row>
    <row r="640" spans="1:9">
      <c r="A640" s="781" t="s">
        <v>1872</v>
      </c>
      <c r="B640" s="782" t="s">
        <v>3090</v>
      </c>
      <c r="C640" s="801">
        <f t="shared" si="18"/>
        <v>0.42899999999999999</v>
      </c>
      <c r="D640" s="802" t="str">
        <f t="shared" si="19"/>
        <v>3.未把握</v>
      </c>
      <c r="E640" s="595"/>
      <c r="F640" s="337" t="str">
        <f>事業者比較!E642</f>
        <v>東京都前年度実績値が見つかりません。ご確認ください。</v>
      </c>
      <c r="G640" s="337" t="str">
        <f>事業者比較!F642</f>
        <v>環境省実績値が見つかりません。ご確認ください。</v>
      </c>
      <c r="H640" s="337">
        <f>事業者比較!G642</f>
        <v>0.42899999999999999</v>
      </c>
      <c r="I640" s="804">
        <f>事業者比較!J642</f>
        <v>4</v>
      </c>
    </row>
    <row r="641" spans="1:9">
      <c r="A641" s="781" t="s">
        <v>1874</v>
      </c>
      <c r="B641" s="782" t="s">
        <v>3091</v>
      </c>
      <c r="C641" s="801" t="str">
        <f t="shared" si="18"/>
        <v>-</v>
      </c>
      <c r="D641" s="802" t="str">
        <f t="shared" si="19"/>
        <v/>
      </c>
      <c r="E641" s="595"/>
      <c r="F641" s="337" t="str">
        <f>事業者比較!E643</f>
        <v>東京都前年度実績値が見つかりません。ご確認ください。</v>
      </c>
      <c r="G641" s="337" t="str">
        <f>事業者比較!F643</f>
        <v>環境省実績値が見つかりません。ご確認ください。</v>
      </c>
      <c r="H641" s="337">
        <f>事業者比較!G643</f>
        <v>0.42899999999999999</v>
      </c>
      <c r="I641" s="804">
        <f>事業者比較!J643</f>
        <v>0</v>
      </c>
    </row>
    <row r="642" spans="1:9">
      <c r="A642" s="781" t="s">
        <v>1875</v>
      </c>
      <c r="B642" s="782" t="s">
        <v>1876</v>
      </c>
      <c r="C642" s="801">
        <f t="shared" si="18"/>
        <v>0.46300000000000002</v>
      </c>
      <c r="D642" s="802" t="str">
        <f t="shared" si="19"/>
        <v>2.環境省前年度実績値</v>
      </c>
      <c r="E642" s="595"/>
      <c r="F642" s="337" t="str">
        <f>事業者比較!E644</f>
        <v>東京都前年度実績値が見つかりません。ご確認ください。</v>
      </c>
      <c r="G642" s="337">
        <f>事業者比較!F644</f>
        <v>0.46300000000000002</v>
      </c>
      <c r="H642" s="337">
        <f>事業者比較!G644</f>
        <v>0.42899999999999999</v>
      </c>
      <c r="I642" s="804">
        <f>事業者比較!J644</f>
        <v>3</v>
      </c>
    </row>
    <row r="643" spans="1:9">
      <c r="A643" s="781" t="s">
        <v>1877</v>
      </c>
      <c r="B643" s="782" t="s">
        <v>3092</v>
      </c>
      <c r="C643" s="801">
        <f t="shared" si="18"/>
        <v>0.33800000000000002</v>
      </c>
      <c r="D643" s="802" t="str">
        <f t="shared" si="19"/>
        <v>1.東京都前年度実績値</v>
      </c>
      <c r="E643" s="595"/>
      <c r="F643" s="337">
        <f>事業者比較!E645</f>
        <v>0.33800000000000002</v>
      </c>
      <c r="G643" s="337" t="str">
        <f>事業者比較!F645</f>
        <v>東京都前年度実績値があります。「2.東京都前年度実績値」を選択してください。</v>
      </c>
      <c r="H643" s="337">
        <f>事業者比較!G645</f>
        <v>0.42899999999999999</v>
      </c>
      <c r="I643" s="804">
        <f>事業者比較!J645</f>
        <v>2</v>
      </c>
    </row>
    <row r="644" spans="1:9">
      <c r="A644" s="781" t="s">
        <v>1879</v>
      </c>
      <c r="B644" s="782" t="s">
        <v>3093</v>
      </c>
      <c r="C644" s="801">
        <f t="shared" si="18"/>
        <v>0.42899999999999999</v>
      </c>
      <c r="D644" s="802" t="str">
        <f t="shared" si="19"/>
        <v>3.未把握</v>
      </c>
      <c r="E644" s="595"/>
      <c r="F644" s="337" t="str">
        <f>事業者比較!E646</f>
        <v>東京都前年度実績値が見つかりません。ご確認ください。</v>
      </c>
      <c r="G644" s="337" t="str">
        <f>事業者比較!F646</f>
        <v>環境省実績値が見つかりません。ご確認ください。</v>
      </c>
      <c r="H644" s="337">
        <f>事業者比較!G646</f>
        <v>0.42899999999999999</v>
      </c>
      <c r="I644" s="804">
        <f>事業者比較!J646</f>
        <v>4</v>
      </c>
    </row>
    <row r="645" spans="1:9">
      <c r="A645" s="781" t="s">
        <v>1881</v>
      </c>
      <c r="B645" s="782" t="s">
        <v>3094</v>
      </c>
      <c r="C645" s="801">
        <f t="shared" si="18"/>
        <v>0.45400000000000001</v>
      </c>
      <c r="D645" s="802" t="str">
        <f t="shared" si="19"/>
        <v>2.環境省前年度実績値</v>
      </c>
      <c r="E645" s="595"/>
      <c r="F645" s="337" t="str">
        <f>事業者比較!E647</f>
        <v>東京都前年度実績値が見つかりません。ご確認ください。</v>
      </c>
      <c r="G645" s="337">
        <f>事業者比較!F647</f>
        <v>0.45400000000000001</v>
      </c>
      <c r="H645" s="337">
        <f>事業者比較!G647</f>
        <v>0.42899999999999999</v>
      </c>
      <c r="I645" s="804">
        <f>事業者比較!J647</f>
        <v>3</v>
      </c>
    </row>
    <row r="646" spans="1:9">
      <c r="A646" s="781" t="s">
        <v>1883</v>
      </c>
      <c r="B646" s="782" t="s">
        <v>3095</v>
      </c>
      <c r="C646" s="801">
        <f t="shared" si="18"/>
        <v>0.47699999999999998</v>
      </c>
      <c r="D646" s="802" t="str">
        <f t="shared" si="19"/>
        <v>2.環境省前年度実績値</v>
      </c>
      <c r="E646" s="595"/>
      <c r="F646" s="337" t="str">
        <f>事業者比較!E648</f>
        <v>東京都前年度実績値が見つかりません。ご確認ください。</v>
      </c>
      <c r="G646" s="337">
        <f>事業者比較!F648</f>
        <v>0.47699999999999998</v>
      </c>
      <c r="H646" s="337">
        <f>事業者比較!G648</f>
        <v>0.42899999999999999</v>
      </c>
      <c r="I646" s="804">
        <f>事業者比較!J648</f>
        <v>3</v>
      </c>
    </row>
    <row r="647" spans="1:9">
      <c r="A647" s="781" t="s">
        <v>1885</v>
      </c>
      <c r="B647" s="782" t="s">
        <v>3096</v>
      </c>
      <c r="C647" s="801">
        <f t="shared" si="18"/>
        <v>0.45400000000000001</v>
      </c>
      <c r="D647" s="802" t="str">
        <f t="shared" si="19"/>
        <v>2.環境省前年度実績値</v>
      </c>
      <c r="E647" s="595"/>
      <c r="F647" s="337" t="str">
        <f>事業者比較!E649</f>
        <v>東京都前年度実績値が見つかりません。ご確認ください。</v>
      </c>
      <c r="G647" s="337">
        <f>事業者比較!F649</f>
        <v>0.45400000000000001</v>
      </c>
      <c r="H647" s="337">
        <f>事業者比較!G649</f>
        <v>0.42899999999999999</v>
      </c>
      <c r="I647" s="804">
        <f>事業者比較!J649</f>
        <v>3</v>
      </c>
    </row>
    <row r="648" spans="1:9">
      <c r="A648" s="781" t="s">
        <v>1887</v>
      </c>
      <c r="B648" s="782" t="s">
        <v>3097</v>
      </c>
      <c r="C648" s="801">
        <f t="shared" ref="C648:C711" si="20">IF($I648=0,"-",IF(OR($I648=1,$I648=2),$F648,IF($I648=3,$G648,$H648)))</f>
        <v>0.10199999999999999</v>
      </c>
      <c r="D648" s="802" t="str">
        <f t="shared" ref="D648:D711" si="21">IF($I648=0,"",IF(OR($I648=1,$I648=2),"1.東京都前年度実績値",IF($I648=3,"2.環境省前年度実績値","3.未把握")))</f>
        <v>2.環境省前年度実績値</v>
      </c>
      <c r="E648" s="595"/>
      <c r="F648" s="337" t="str">
        <f>事業者比較!E650</f>
        <v>東京都前年度実績値が見つかりません。ご確認ください。</v>
      </c>
      <c r="G648" s="337">
        <f>事業者比較!F650</f>
        <v>0.10199999999999999</v>
      </c>
      <c r="H648" s="337">
        <f>事業者比較!G650</f>
        <v>0.42899999999999999</v>
      </c>
      <c r="I648" s="804">
        <f>事業者比較!J650</f>
        <v>3</v>
      </c>
    </row>
    <row r="649" spans="1:9">
      <c r="A649" s="781" t="s">
        <v>1889</v>
      </c>
      <c r="B649" s="782" t="s">
        <v>3098</v>
      </c>
      <c r="C649" s="801">
        <f t="shared" si="20"/>
        <v>0.42899999999999999</v>
      </c>
      <c r="D649" s="802" t="str">
        <f t="shared" si="21"/>
        <v>3.未把握</v>
      </c>
      <c r="E649" s="595"/>
      <c r="F649" s="337" t="str">
        <f>事業者比較!E651</f>
        <v>東京都前年度実績値が見つかりません。ご確認ください。</v>
      </c>
      <c r="G649" s="337" t="str">
        <f>事業者比較!F651</f>
        <v>環境省実績値が見つかりません。ご確認ください。</v>
      </c>
      <c r="H649" s="337">
        <f>事業者比較!G651</f>
        <v>0.42899999999999999</v>
      </c>
      <c r="I649" s="804">
        <f>事業者比較!J651</f>
        <v>4</v>
      </c>
    </row>
    <row r="650" spans="1:9">
      <c r="A650" s="781" t="s">
        <v>1890</v>
      </c>
      <c r="B650" s="782" t="s">
        <v>3099</v>
      </c>
      <c r="C650" s="801">
        <f t="shared" si="20"/>
        <v>0.17</v>
      </c>
      <c r="D650" s="802" t="str">
        <f t="shared" si="21"/>
        <v>1.東京都前年度実績値</v>
      </c>
      <c r="E650" s="595"/>
      <c r="F650" s="337">
        <f>事業者比較!E652</f>
        <v>0.17</v>
      </c>
      <c r="G650" s="337" t="str">
        <f>事業者比較!F652</f>
        <v>東京都前年度実績値があります。「2.東京都前年度実績値」を選択してください。</v>
      </c>
      <c r="H650" s="337">
        <f>事業者比較!G652</f>
        <v>0.42899999999999999</v>
      </c>
      <c r="I650" s="804">
        <f>事業者比較!J652</f>
        <v>2</v>
      </c>
    </row>
    <row r="651" spans="1:9">
      <c r="A651" s="781" t="s">
        <v>1892</v>
      </c>
      <c r="B651" s="782" t="s">
        <v>20</v>
      </c>
      <c r="C651" s="801" t="str">
        <f t="shared" si="20"/>
        <v>-</v>
      </c>
      <c r="D651" s="802" t="str">
        <f t="shared" si="21"/>
        <v/>
      </c>
      <c r="E651" s="595"/>
      <c r="F651" s="337" t="str">
        <f>事業者比較!E653</f>
        <v>東京都前年度実績値が見つかりません。ご確認ください。</v>
      </c>
      <c r="G651" s="337" t="str">
        <f>事業者比較!F653</f>
        <v>環境省実績値が見つかりません。ご確認ください。</v>
      </c>
      <c r="H651" s="337">
        <f>事業者比較!G653</f>
        <v>0.42899999999999999</v>
      </c>
      <c r="I651" s="804">
        <f>事業者比較!J653</f>
        <v>0</v>
      </c>
    </row>
    <row r="652" spans="1:9">
      <c r="A652" s="781" t="s">
        <v>1893</v>
      </c>
      <c r="B652" s="782" t="s">
        <v>3100</v>
      </c>
      <c r="C652" s="801">
        <f t="shared" si="20"/>
        <v>0.42899999999999999</v>
      </c>
      <c r="D652" s="802" t="str">
        <f t="shared" si="21"/>
        <v>3.未把握</v>
      </c>
      <c r="E652" s="595"/>
      <c r="F652" s="337" t="str">
        <f>事業者比較!E654</f>
        <v>東京都前年度実績値が見つかりません。ご確認ください。</v>
      </c>
      <c r="G652" s="337" t="str">
        <f>事業者比較!F654</f>
        <v>環境省実績値が見つかりません。ご確認ください。</v>
      </c>
      <c r="H652" s="337">
        <f>事業者比較!G654</f>
        <v>0.42899999999999999</v>
      </c>
      <c r="I652" s="804">
        <f>事業者比較!J654</f>
        <v>4</v>
      </c>
    </row>
    <row r="653" spans="1:9">
      <c r="A653" s="781" t="s">
        <v>1894</v>
      </c>
      <c r="B653" s="782" t="s">
        <v>3101</v>
      </c>
      <c r="C653" s="801">
        <f t="shared" si="20"/>
        <v>0</v>
      </c>
      <c r="D653" s="802" t="str">
        <f t="shared" si="21"/>
        <v>1.東京都前年度実績値</v>
      </c>
      <c r="E653" s="595"/>
      <c r="F653" s="337">
        <f>事業者比較!E655</f>
        <v>0</v>
      </c>
      <c r="G653" s="337" t="str">
        <f>事業者比較!F655</f>
        <v>東京都前年度実績値があります。「2.東京都前年度実績値」を選択してください。</v>
      </c>
      <c r="H653" s="337">
        <f>事業者比較!G655</f>
        <v>0.42899999999999999</v>
      </c>
      <c r="I653" s="804">
        <f>事業者比較!J655</f>
        <v>2</v>
      </c>
    </row>
    <row r="654" spans="1:9">
      <c r="A654" s="781" t="s">
        <v>1896</v>
      </c>
      <c r="B654" s="782" t="s">
        <v>3102</v>
      </c>
      <c r="C654" s="801">
        <f t="shared" si="20"/>
        <v>0</v>
      </c>
      <c r="D654" s="802" t="str">
        <f t="shared" si="21"/>
        <v>1.東京都前年度実績値</v>
      </c>
      <c r="E654" s="595"/>
      <c r="F654" s="337">
        <f>事業者比較!E656</f>
        <v>0</v>
      </c>
      <c r="G654" s="337" t="str">
        <f>事業者比較!F656</f>
        <v>東京都前年度実績値があります。「2.東京都前年度実績値」を選択してください。</v>
      </c>
      <c r="H654" s="337">
        <f>事業者比較!G656</f>
        <v>0.42899999999999999</v>
      </c>
      <c r="I654" s="804">
        <f>事業者比較!J656</f>
        <v>2</v>
      </c>
    </row>
    <row r="655" spans="1:9">
      <c r="A655" s="781" t="s">
        <v>1898</v>
      </c>
      <c r="B655" s="782" t="s">
        <v>3103</v>
      </c>
      <c r="C655" s="801">
        <f t="shared" si="20"/>
        <v>0.373</v>
      </c>
      <c r="D655" s="802" t="str">
        <f t="shared" si="21"/>
        <v>2.環境省前年度実績値</v>
      </c>
      <c r="E655" s="595"/>
      <c r="F655" s="337" t="str">
        <f>事業者比較!E657</f>
        <v>東京都前年度実績値が見つかりません。ご確認ください。</v>
      </c>
      <c r="G655" s="337">
        <f>事業者比較!F657</f>
        <v>0.373</v>
      </c>
      <c r="H655" s="337">
        <f>事業者比較!G657</f>
        <v>0.42899999999999999</v>
      </c>
      <c r="I655" s="804">
        <f>事業者比較!J657</f>
        <v>3</v>
      </c>
    </row>
    <row r="656" spans="1:9">
      <c r="A656" s="781" t="s">
        <v>1900</v>
      </c>
      <c r="B656" s="782" t="s">
        <v>3104</v>
      </c>
      <c r="C656" s="801">
        <f t="shared" si="20"/>
        <v>0.43</v>
      </c>
      <c r="D656" s="802" t="str">
        <f t="shared" si="21"/>
        <v>1.東京都前年度実績値</v>
      </c>
      <c r="E656" s="595"/>
      <c r="F656" s="337">
        <f>事業者比較!E658</f>
        <v>0.43</v>
      </c>
      <c r="G656" s="337" t="str">
        <f>事業者比較!F658</f>
        <v>東京都前年度実績値があります。「2.東京都前年度実績値」を選択してください。</v>
      </c>
      <c r="H656" s="337">
        <f>事業者比較!G658</f>
        <v>0.42899999999999999</v>
      </c>
      <c r="I656" s="804">
        <f>事業者比較!J658</f>
        <v>2</v>
      </c>
    </row>
    <row r="657" spans="1:9">
      <c r="A657" s="781" t="s">
        <v>1902</v>
      </c>
      <c r="B657" s="782" t="s">
        <v>20</v>
      </c>
      <c r="C657" s="801" t="str">
        <f t="shared" si="20"/>
        <v>-</v>
      </c>
      <c r="D657" s="802" t="str">
        <f t="shared" si="21"/>
        <v/>
      </c>
      <c r="E657" s="595"/>
      <c r="F657" s="337" t="str">
        <f>事業者比較!E659</f>
        <v>東京都前年度実績値が見つかりません。ご確認ください。</v>
      </c>
      <c r="G657" s="337" t="str">
        <f>事業者比較!F659</f>
        <v>環境省実績値が見つかりません。ご確認ください。</v>
      </c>
      <c r="H657" s="337">
        <f>事業者比較!G659</f>
        <v>0.42899999999999999</v>
      </c>
      <c r="I657" s="804">
        <f>事業者比較!J659</f>
        <v>0</v>
      </c>
    </row>
    <row r="658" spans="1:9">
      <c r="A658" s="781" t="s">
        <v>1903</v>
      </c>
      <c r="B658" s="782" t="s">
        <v>3105</v>
      </c>
      <c r="C658" s="801">
        <f t="shared" si="20"/>
        <v>0.35</v>
      </c>
      <c r="D658" s="802" t="str">
        <f t="shared" si="21"/>
        <v>2.環境省前年度実績値</v>
      </c>
      <c r="E658" s="595"/>
      <c r="F658" s="337" t="str">
        <f>事業者比較!E660</f>
        <v>東京都前年度実績値が見つかりません。ご確認ください。</v>
      </c>
      <c r="G658" s="337">
        <f>事業者比較!F660</f>
        <v>0.35</v>
      </c>
      <c r="H658" s="337">
        <f>事業者比較!G660</f>
        <v>0.42899999999999999</v>
      </c>
      <c r="I658" s="804">
        <f>事業者比較!J660</f>
        <v>3</v>
      </c>
    </row>
    <row r="659" spans="1:9">
      <c r="A659" s="781" t="s">
        <v>1904</v>
      </c>
      <c r="B659" s="782" t="s">
        <v>3106</v>
      </c>
      <c r="C659" s="801">
        <f t="shared" si="20"/>
        <v>0.45</v>
      </c>
      <c r="D659" s="802" t="str">
        <f t="shared" si="21"/>
        <v>1.東京都前年度実績値</v>
      </c>
      <c r="E659" s="595"/>
      <c r="F659" s="337">
        <f>事業者比較!E661</f>
        <v>0.45</v>
      </c>
      <c r="G659" s="337" t="str">
        <f>事業者比較!F661</f>
        <v>東京都前年度実績値があります。「2.東京都前年度実績値」を選択してください。</v>
      </c>
      <c r="H659" s="337">
        <f>事業者比較!G661</f>
        <v>0.42899999999999999</v>
      </c>
      <c r="I659" s="804">
        <f>事業者比較!J661</f>
        <v>2</v>
      </c>
    </row>
    <row r="660" spans="1:9">
      <c r="A660" s="781" t="s">
        <v>1906</v>
      </c>
      <c r="B660" s="782" t="s">
        <v>3107</v>
      </c>
      <c r="C660" s="801">
        <f t="shared" si="20"/>
        <v>0.34899999999999998</v>
      </c>
      <c r="D660" s="802" t="str">
        <f t="shared" si="21"/>
        <v>2.環境省前年度実績値</v>
      </c>
      <c r="E660" s="595"/>
      <c r="F660" s="337" t="str">
        <f>事業者比較!E662</f>
        <v>東京都前年度実績値が見つかりません。ご確認ください。</v>
      </c>
      <c r="G660" s="337">
        <f>事業者比較!F662</f>
        <v>0.34899999999999998</v>
      </c>
      <c r="H660" s="337">
        <f>事業者比較!G662</f>
        <v>0.42899999999999999</v>
      </c>
      <c r="I660" s="804">
        <f>事業者比較!J662</f>
        <v>3</v>
      </c>
    </row>
    <row r="661" spans="1:9">
      <c r="A661" s="781" t="s">
        <v>1908</v>
      </c>
      <c r="B661" s="782" t="s">
        <v>3108</v>
      </c>
      <c r="C661" s="801">
        <f t="shared" si="20"/>
        <v>0.47199999999999998</v>
      </c>
      <c r="D661" s="802" t="str">
        <f t="shared" si="21"/>
        <v>2.環境省前年度実績値</v>
      </c>
      <c r="E661" s="595"/>
      <c r="F661" s="337" t="str">
        <f>事業者比較!E663</f>
        <v>東京都前年度実績値が見つかりません。ご確認ください。</v>
      </c>
      <c r="G661" s="337">
        <f>事業者比較!F663</f>
        <v>0.47199999999999998</v>
      </c>
      <c r="H661" s="337">
        <f>事業者比較!G663</f>
        <v>0.42899999999999999</v>
      </c>
      <c r="I661" s="804">
        <f>事業者比較!J663</f>
        <v>3</v>
      </c>
    </row>
    <row r="662" spans="1:9">
      <c r="A662" s="781" t="s">
        <v>1910</v>
      </c>
      <c r="B662" s="782" t="s">
        <v>3109</v>
      </c>
      <c r="C662" s="801">
        <f t="shared" si="20"/>
        <v>0.34</v>
      </c>
      <c r="D662" s="802" t="str">
        <f t="shared" si="21"/>
        <v>1.東京都前年度実績値</v>
      </c>
      <c r="E662" s="595"/>
      <c r="F662" s="337">
        <f>事業者比較!E664</f>
        <v>0.34</v>
      </c>
      <c r="G662" s="337" t="str">
        <f>事業者比較!F664</f>
        <v>東京都前年度実績値があります。「2.東京都前年度実績値」を選択してください。</v>
      </c>
      <c r="H662" s="337">
        <f>事業者比較!G664</f>
        <v>0.42899999999999999</v>
      </c>
      <c r="I662" s="804">
        <f>事業者比較!J664</f>
        <v>2</v>
      </c>
    </row>
    <row r="663" spans="1:9">
      <c r="A663" s="781" t="s">
        <v>1912</v>
      </c>
      <c r="B663" s="782" t="s">
        <v>3110</v>
      </c>
      <c r="C663" s="801">
        <f t="shared" si="20"/>
        <v>0.42899999999999999</v>
      </c>
      <c r="D663" s="802" t="str">
        <f t="shared" si="21"/>
        <v>3.未把握</v>
      </c>
      <c r="E663" s="595"/>
      <c r="F663" s="337" t="str">
        <f>事業者比較!E665</f>
        <v>東京都前年度実績値が見つかりません。ご確認ください。</v>
      </c>
      <c r="G663" s="337" t="str">
        <f>事業者比較!F665</f>
        <v>環境省実績値が見つかりません。ご確認ください。</v>
      </c>
      <c r="H663" s="337">
        <f>事業者比較!G665</f>
        <v>0.42899999999999999</v>
      </c>
      <c r="I663" s="804">
        <f>事業者比較!J665</f>
        <v>4</v>
      </c>
    </row>
    <row r="664" spans="1:9">
      <c r="A664" s="781" t="s">
        <v>1914</v>
      </c>
      <c r="B664" s="782" t="s">
        <v>3111</v>
      </c>
      <c r="C664" s="801">
        <f t="shared" si="20"/>
        <v>0.42899999999999999</v>
      </c>
      <c r="D664" s="802" t="str">
        <f t="shared" si="21"/>
        <v>3.未把握</v>
      </c>
      <c r="E664" s="595"/>
      <c r="F664" s="337" t="str">
        <f>事業者比較!E666</f>
        <v>東京都前年度実績値が見つかりません。ご確認ください。</v>
      </c>
      <c r="G664" s="337" t="str">
        <f>事業者比較!F666</f>
        <v>環境省実績値が見つかりません。ご確認ください。</v>
      </c>
      <c r="H664" s="337">
        <f>事業者比較!G666</f>
        <v>0.42899999999999999</v>
      </c>
      <c r="I664" s="804">
        <f>事業者比較!J666</f>
        <v>4</v>
      </c>
    </row>
    <row r="665" spans="1:9">
      <c r="A665" s="781" t="s">
        <v>1916</v>
      </c>
      <c r="B665" s="782" t="s">
        <v>3112</v>
      </c>
      <c r="C665" s="801">
        <f t="shared" si="20"/>
        <v>0.115</v>
      </c>
      <c r="D665" s="802" t="str">
        <f t="shared" si="21"/>
        <v>2.環境省前年度実績値</v>
      </c>
      <c r="E665" s="595"/>
      <c r="F665" s="337" t="str">
        <f>事業者比較!E667</f>
        <v>東京都前年度実績値が見つかりません。ご確認ください。</v>
      </c>
      <c r="G665" s="337">
        <f>事業者比較!F667</f>
        <v>0.115</v>
      </c>
      <c r="H665" s="337">
        <f>事業者比較!G667</f>
        <v>0.42899999999999999</v>
      </c>
      <c r="I665" s="804">
        <f>事業者比較!J667</f>
        <v>3</v>
      </c>
    </row>
    <row r="666" spans="1:9">
      <c r="A666" s="781" t="s">
        <v>1918</v>
      </c>
      <c r="B666" s="782" t="s">
        <v>3113</v>
      </c>
      <c r="C666" s="801">
        <f t="shared" si="20"/>
        <v>0.442</v>
      </c>
      <c r="D666" s="802" t="str">
        <f t="shared" si="21"/>
        <v>1.東京都前年度実績値</v>
      </c>
      <c r="E666" s="595"/>
      <c r="F666" s="337">
        <f>事業者比較!E668</f>
        <v>0.442</v>
      </c>
      <c r="G666" s="337" t="str">
        <f>事業者比較!F668</f>
        <v>東京都前年度実績値があります。「2.東京都前年度実績値」を選択してください。</v>
      </c>
      <c r="H666" s="337">
        <f>事業者比較!G668</f>
        <v>0.42899999999999999</v>
      </c>
      <c r="I666" s="804">
        <f>事業者比較!J668</f>
        <v>2</v>
      </c>
    </row>
    <row r="667" spans="1:9">
      <c r="A667" s="781" t="s">
        <v>1920</v>
      </c>
      <c r="B667" s="782" t="s">
        <v>3114</v>
      </c>
      <c r="C667" s="801">
        <f t="shared" si="20"/>
        <v>0.45600000000000002</v>
      </c>
      <c r="D667" s="802" t="str">
        <f t="shared" si="21"/>
        <v>2.環境省前年度実績値</v>
      </c>
      <c r="E667" s="595"/>
      <c r="F667" s="337" t="str">
        <f>事業者比較!E669</f>
        <v>東京都前年度実績値が見つかりません。ご確認ください。</v>
      </c>
      <c r="G667" s="337">
        <f>事業者比較!F669</f>
        <v>0.45600000000000002</v>
      </c>
      <c r="H667" s="337">
        <f>事業者比較!G669</f>
        <v>0.42899999999999999</v>
      </c>
      <c r="I667" s="804">
        <f>事業者比較!J669</f>
        <v>3</v>
      </c>
    </row>
    <row r="668" spans="1:9">
      <c r="A668" s="781" t="s">
        <v>1921</v>
      </c>
      <c r="B668" s="782" t="s">
        <v>20</v>
      </c>
      <c r="C668" s="801" t="str">
        <f t="shared" si="20"/>
        <v>-</v>
      </c>
      <c r="D668" s="802" t="str">
        <f t="shared" si="21"/>
        <v/>
      </c>
      <c r="E668" s="595"/>
      <c r="F668" s="337" t="str">
        <f>事業者比較!E670</f>
        <v>東京都前年度実績値が見つかりません。ご確認ください。</v>
      </c>
      <c r="G668" s="337" t="str">
        <f>事業者比較!F670</f>
        <v>環境省実績値が見つかりません。ご確認ください。</v>
      </c>
      <c r="H668" s="337">
        <f>事業者比較!G670</f>
        <v>0.42899999999999999</v>
      </c>
      <c r="I668" s="804">
        <f>事業者比較!J670</f>
        <v>0</v>
      </c>
    </row>
    <row r="669" spans="1:9">
      <c r="A669" s="781" t="s">
        <v>1922</v>
      </c>
      <c r="B669" s="782" t="s">
        <v>3115</v>
      </c>
      <c r="C669" s="801">
        <f t="shared" si="20"/>
        <v>0.38700000000000001</v>
      </c>
      <c r="D669" s="802" t="str">
        <f t="shared" si="21"/>
        <v>1.東京都前年度実績値</v>
      </c>
      <c r="E669" s="595"/>
      <c r="F669" s="337">
        <f>事業者比較!E671</f>
        <v>0.38700000000000001</v>
      </c>
      <c r="G669" s="337" t="str">
        <f>事業者比較!F671</f>
        <v>東京都前年度実績値があります。「2.東京都前年度実績値」を選択してください。</v>
      </c>
      <c r="H669" s="337">
        <f>事業者比較!G671</f>
        <v>0.42899999999999999</v>
      </c>
      <c r="I669" s="804">
        <f>事業者比較!J671</f>
        <v>2</v>
      </c>
    </row>
    <row r="670" spans="1:9">
      <c r="A670" s="781" t="s">
        <v>1924</v>
      </c>
      <c r="B670" s="782" t="s">
        <v>3116</v>
      </c>
      <c r="C670" s="801">
        <f t="shared" si="20"/>
        <v>0.434</v>
      </c>
      <c r="D670" s="802" t="str">
        <f t="shared" si="21"/>
        <v>1.東京都前年度実績値</v>
      </c>
      <c r="E670" s="595"/>
      <c r="F670" s="337">
        <f>事業者比較!E672</f>
        <v>0.434</v>
      </c>
      <c r="G670" s="337" t="str">
        <f>事業者比較!F672</f>
        <v>東京都前年度実績値があります。「2.東京都前年度実績値」を選択してください。</v>
      </c>
      <c r="H670" s="337">
        <f>事業者比較!G672</f>
        <v>0.42899999999999999</v>
      </c>
      <c r="I670" s="804">
        <f>事業者比較!J672</f>
        <v>2</v>
      </c>
    </row>
    <row r="671" spans="1:9">
      <c r="A671" s="781" t="s">
        <v>1926</v>
      </c>
      <c r="B671" s="782" t="s">
        <v>3117</v>
      </c>
      <c r="C671" s="801">
        <f t="shared" si="20"/>
        <v>0.42899999999999999</v>
      </c>
      <c r="D671" s="802" t="str">
        <f t="shared" si="21"/>
        <v>3.未把握</v>
      </c>
      <c r="E671" s="595"/>
      <c r="F671" s="337" t="str">
        <f>事業者比較!E673</f>
        <v>東京都前年度実績値が見つかりません。ご確認ください。</v>
      </c>
      <c r="G671" s="337" t="str">
        <f>事業者比較!F673</f>
        <v>環境省実績値が見つかりません。ご確認ください。</v>
      </c>
      <c r="H671" s="337">
        <f>事業者比較!G673</f>
        <v>0.42899999999999999</v>
      </c>
      <c r="I671" s="804">
        <f>事業者比較!J673</f>
        <v>4</v>
      </c>
    </row>
    <row r="672" spans="1:9">
      <c r="A672" s="781" t="s">
        <v>1928</v>
      </c>
      <c r="B672" s="782" t="s">
        <v>3118</v>
      </c>
      <c r="C672" s="801">
        <f t="shared" si="20"/>
        <v>0.35</v>
      </c>
      <c r="D672" s="802" t="str">
        <f t="shared" si="21"/>
        <v>2.環境省前年度実績値</v>
      </c>
      <c r="E672" s="595"/>
      <c r="F672" s="337" t="str">
        <f>事業者比較!E674</f>
        <v>東京都前年度実績値が見つかりません。ご確認ください。</v>
      </c>
      <c r="G672" s="337">
        <f>事業者比較!F674</f>
        <v>0.35</v>
      </c>
      <c r="H672" s="337">
        <f>事業者比較!G674</f>
        <v>0.42899999999999999</v>
      </c>
      <c r="I672" s="804">
        <f>事業者比較!J674</f>
        <v>3</v>
      </c>
    </row>
    <row r="673" spans="1:9">
      <c r="A673" s="781" t="s">
        <v>1930</v>
      </c>
      <c r="B673" s="782" t="s">
        <v>3119</v>
      </c>
      <c r="C673" s="801">
        <f t="shared" si="20"/>
        <v>0.113</v>
      </c>
      <c r="D673" s="802" t="str">
        <f t="shared" si="21"/>
        <v>2.環境省前年度実績値</v>
      </c>
      <c r="E673" s="595"/>
      <c r="F673" s="337" t="str">
        <f>事業者比較!E675</f>
        <v>東京都前年度実績値が見つかりません。ご確認ください。</v>
      </c>
      <c r="G673" s="337">
        <f>事業者比較!F675</f>
        <v>0.113</v>
      </c>
      <c r="H673" s="337">
        <f>事業者比較!G675</f>
        <v>0.42899999999999999</v>
      </c>
      <c r="I673" s="804">
        <f>事業者比較!J675</f>
        <v>3</v>
      </c>
    </row>
    <row r="674" spans="1:9">
      <c r="A674" s="781" t="s">
        <v>1932</v>
      </c>
      <c r="B674" s="782" t="s">
        <v>3120</v>
      </c>
      <c r="C674" s="801">
        <f t="shared" si="20"/>
        <v>4.5999999999999999E-2</v>
      </c>
      <c r="D674" s="802" t="str">
        <f t="shared" si="21"/>
        <v>2.環境省前年度実績値</v>
      </c>
      <c r="E674" s="595"/>
      <c r="F674" s="337" t="str">
        <f>事業者比較!E676</f>
        <v>東京都前年度実績値が見つかりません。ご確認ください。</v>
      </c>
      <c r="G674" s="337">
        <f>事業者比較!F676</f>
        <v>4.5999999999999999E-2</v>
      </c>
      <c r="H674" s="337">
        <f>事業者比較!G676</f>
        <v>0.42899999999999999</v>
      </c>
      <c r="I674" s="804">
        <f>事業者比較!J676</f>
        <v>3</v>
      </c>
    </row>
    <row r="675" spans="1:9">
      <c r="A675" s="781" t="s">
        <v>1933</v>
      </c>
      <c r="B675" s="782" t="s">
        <v>3121</v>
      </c>
      <c r="C675" s="801">
        <f t="shared" si="20"/>
        <v>0.42899999999999999</v>
      </c>
      <c r="D675" s="802" t="str">
        <f t="shared" si="21"/>
        <v>3.未把握</v>
      </c>
      <c r="E675" s="595"/>
      <c r="F675" s="337" t="str">
        <f>事業者比較!E677</f>
        <v>東京都前年度実績値が見つかりません。ご確認ください。</v>
      </c>
      <c r="G675" s="337" t="str">
        <f>事業者比較!F677</f>
        <v>環境省実績値が見つかりません。ご確認ください。</v>
      </c>
      <c r="H675" s="337">
        <f>事業者比較!G677</f>
        <v>0.42899999999999999</v>
      </c>
      <c r="I675" s="804">
        <f>事業者比較!J677</f>
        <v>4</v>
      </c>
    </row>
    <row r="676" spans="1:9">
      <c r="A676" s="781" t="s">
        <v>1934</v>
      </c>
      <c r="B676" s="782" t="s">
        <v>3122</v>
      </c>
      <c r="C676" s="801">
        <f t="shared" si="20"/>
        <v>0.441</v>
      </c>
      <c r="D676" s="802" t="str">
        <f t="shared" si="21"/>
        <v>2.環境省前年度実績値</v>
      </c>
      <c r="E676" s="595"/>
      <c r="F676" s="337" t="str">
        <f>事業者比較!E678</f>
        <v>東京都前年度実績値が見つかりません。ご確認ください。</v>
      </c>
      <c r="G676" s="337">
        <f>事業者比較!F678</f>
        <v>0.441</v>
      </c>
      <c r="H676" s="337">
        <f>事業者比較!G678</f>
        <v>0.42899999999999999</v>
      </c>
      <c r="I676" s="804">
        <f>事業者比較!J678</f>
        <v>3</v>
      </c>
    </row>
    <row r="677" spans="1:9">
      <c r="A677" s="781" t="s">
        <v>1935</v>
      </c>
      <c r="B677" s="782" t="s">
        <v>3123</v>
      </c>
      <c r="C677" s="801">
        <f t="shared" si="20"/>
        <v>0.23899999999999999</v>
      </c>
      <c r="D677" s="802" t="str">
        <f t="shared" si="21"/>
        <v>2.環境省前年度実績値</v>
      </c>
      <c r="E677" s="595"/>
      <c r="F677" s="337" t="str">
        <f>事業者比較!E679</f>
        <v>東京都前年度実績値が見つかりません。ご確認ください。</v>
      </c>
      <c r="G677" s="337">
        <f>事業者比較!F679</f>
        <v>0.23899999999999999</v>
      </c>
      <c r="H677" s="337">
        <f>事業者比較!G679</f>
        <v>0.42899999999999999</v>
      </c>
      <c r="I677" s="804">
        <f>事業者比較!J679</f>
        <v>3</v>
      </c>
    </row>
    <row r="678" spans="1:9">
      <c r="A678" s="781" t="s">
        <v>1937</v>
      </c>
      <c r="B678" s="782" t="s">
        <v>20</v>
      </c>
      <c r="C678" s="801" t="str">
        <f t="shared" si="20"/>
        <v>-</v>
      </c>
      <c r="D678" s="802" t="str">
        <f t="shared" si="21"/>
        <v/>
      </c>
      <c r="E678" s="595"/>
      <c r="F678" s="337" t="str">
        <f>事業者比較!E680</f>
        <v>東京都前年度実績値が見つかりません。ご確認ください。</v>
      </c>
      <c r="G678" s="337" t="str">
        <f>事業者比較!F680</f>
        <v>環境省実績値が見つかりません。ご確認ください。</v>
      </c>
      <c r="H678" s="337">
        <f>事業者比較!G680</f>
        <v>0.42899999999999999</v>
      </c>
      <c r="I678" s="804">
        <f>事業者比較!J680</f>
        <v>0</v>
      </c>
    </row>
    <row r="679" spans="1:9">
      <c r="A679" s="781" t="s">
        <v>1938</v>
      </c>
      <c r="B679" s="782" t="s">
        <v>3124</v>
      </c>
      <c r="C679" s="801">
        <f t="shared" si="20"/>
        <v>0.4</v>
      </c>
      <c r="D679" s="802" t="str">
        <f t="shared" si="21"/>
        <v>1.東京都前年度実績値</v>
      </c>
      <c r="E679" s="595"/>
      <c r="F679" s="337">
        <f>事業者比較!E681</f>
        <v>0.4</v>
      </c>
      <c r="G679" s="337" t="str">
        <f>事業者比較!F681</f>
        <v>東京都前年度実績値があります。「2.東京都前年度実績値」を選択してください。</v>
      </c>
      <c r="H679" s="337">
        <f>事業者比較!G681</f>
        <v>0.42899999999999999</v>
      </c>
      <c r="I679" s="804">
        <f>事業者比較!J681</f>
        <v>2</v>
      </c>
    </row>
    <row r="680" spans="1:9">
      <c r="A680" s="781" t="s">
        <v>1940</v>
      </c>
      <c r="B680" s="782" t="s">
        <v>3125</v>
      </c>
      <c r="C680" s="801">
        <f t="shared" si="20"/>
        <v>0.42899999999999999</v>
      </c>
      <c r="D680" s="802" t="str">
        <f t="shared" si="21"/>
        <v>3.未把握</v>
      </c>
      <c r="E680" s="595"/>
      <c r="F680" s="337" t="str">
        <f>事業者比較!E682</f>
        <v>東京都前年度実績値が見つかりません。ご確認ください。</v>
      </c>
      <c r="G680" s="337" t="str">
        <f>事業者比較!F682</f>
        <v>環境省実績値が見つかりません。ご確認ください。</v>
      </c>
      <c r="H680" s="337">
        <f>事業者比較!G682</f>
        <v>0.42899999999999999</v>
      </c>
      <c r="I680" s="804">
        <f>事業者比較!J682</f>
        <v>4</v>
      </c>
    </row>
    <row r="681" spans="1:9">
      <c r="A681" s="781" t="s">
        <v>1941</v>
      </c>
      <c r="B681" s="782" t="s">
        <v>3126</v>
      </c>
      <c r="C681" s="801">
        <f t="shared" si="20"/>
        <v>0.44500000000000001</v>
      </c>
      <c r="D681" s="802" t="str">
        <f t="shared" si="21"/>
        <v>1.東京都前年度実績値</v>
      </c>
      <c r="E681" s="595"/>
      <c r="F681" s="337">
        <f>事業者比較!E683</f>
        <v>0.44500000000000001</v>
      </c>
      <c r="G681" s="337" t="str">
        <f>事業者比較!F683</f>
        <v>東京都前年度実績値があります。「2.東京都前年度実績値」を選択してください。</v>
      </c>
      <c r="H681" s="337">
        <f>事業者比較!G683</f>
        <v>0.42899999999999999</v>
      </c>
      <c r="I681" s="804">
        <f>事業者比較!J683</f>
        <v>2</v>
      </c>
    </row>
    <row r="682" spans="1:9">
      <c r="A682" s="781" t="s">
        <v>1943</v>
      </c>
      <c r="B682" s="782" t="s">
        <v>3127</v>
      </c>
      <c r="C682" s="801">
        <f t="shared" si="20"/>
        <v>0.49</v>
      </c>
      <c r="D682" s="802" t="str">
        <f t="shared" si="21"/>
        <v>2.環境省前年度実績値</v>
      </c>
      <c r="E682" s="595"/>
      <c r="F682" s="337" t="str">
        <f>事業者比較!E684</f>
        <v>東京都前年度実績値が見つかりません。ご確認ください。</v>
      </c>
      <c r="G682" s="337">
        <f>事業者比較!F684</f>
        <v>0.49</v>
      </c>
      <c r="H682" s="337">
        <f>事業者比較!G684</f>
        <v>0.42899999999999999</v>
      </c>
      <c r="I682" s="804">
        <f>事業者比較!J684</f>
        <v>3</v>
      </c>
    </row>
    <row r="683" spans="1:9">
      <c r="A683" s="781" t="s">
        <v>1944</v>
      </c>
      <c r="B683" s="782" t="s">
        <v>3128</v>
      </c>
      <c r="C683" s="801">
        <f t="shared" si="20"/>
        <v>0.48699999999999999</v>
      </c>
      <c r="D683" s="802" t="str">
        <f t="shared" si="21"/>
        <v>2.環境省前年度実績値</v>
      </c>
      <c r="E683" s="595"/>
      <c r="F683" s="337" t="str">
        <f>事業者比較!E685</f>
        <v>東京都前年度実績値が見つかりません。ご確認ください。</v>
      </c>
      <c r="G683" s="337">
        <f>事業者比較!F685</f>
        <v>0.48699999999999999</v>
      </c>
      <c r="H683" s="337">
        <f>事業者比較!G685</f>
        <v>0.42899999999999999</v>
      </c>
      <c r="I683" s="804">
        <f>事業者比較!J685</f>
        <v>3</v>
      </c>
    </row>
    <row r="684" spans="1:9">
      <c r="A684" s="781" t="s">
        <v>1946</v>
      </c>
      <c r="B684" s="782" t="s">
        <v>3129</v>
      </c>
      <c r="C684" s="801">
        <f t="shared" si="20"/>
        <v>0.41</v>
      </c>
      <c r="D684" s="802" t="str">
        <f t="shared" si="21"/>
        <v>1.東京都前年度実績値</v>
      </c>
      <c r="E684" s="595"/>
      <c r="F684" s="337">
        <f>事業者比較!E686</f>
        <v>0.41</v>
      </c>
      <c r="G684" s="337" t="str">
        <f>事業者比較!F686</f>
        <v>東京都前年度実績値があります。「2.東京都前年度実績値」を選択してください。</v>
      </c>
      <c r="H684" s="337">
        <f>事業者比較!G686</f>
        <v>0.42899999999999999</v>
      </c>
      <c r="I684" s="804">
        <f>事業者比較!J686</f>
        <v>2</v>
      </c>
    </row>
    <row r="685" spans="1:9">
      <c r="A685" s="781" t="s">
        <v>1947</v>
      </c>
      <c r="B685" s="782" t="s">
        <v>3130</v>
      </c>
      <c r="C685" s="801">
        <f t="shared" si="20"/>
        <v>0.54100000000000004</v>
      </c>
      <c r="D685" s="802" t="str">
        <f t="shared" si="21"/>
        <v>1.東京都前年度実績値</v>
      </c>
      <c r="E685" s="595"/>
      <c r="F685" s="337">
        <f>事業者比較!E687</f>
        <v>0.54100000000000004</v>
      </c>
      <c r="G685" s="337" t="str">
        <f>事業者比較!F687</f>
        <v>東京都前年度実績値があります。「2.東京都前年度実績値」を選択してください。</v>
      </c>
      <c r="H685" s="337">
        <f>事業者比較!G687</f>
        <v>0.42899999999999999</v>
      </c>
      <c r="I685" s="804">
        <f>事業者比較!J687</f>
        <v>2</v>
      </c>
    </row>
    <row r="686" spans="1:9">
      <c r="A686" s="781" t="s">
        <v>1948</v>
      </c>
      <c r="B686" s="782" t="s">
        <v>3131</v>
      </c>
      <c r="C686" s="801">
        <f t="shared" si="20"/>
        <v>2.3E-2</v>
      </c>
      <c r="D686" s="802" t="str">
        <f t="shared" si="21"/>
        <v>2.環境省前年度実績値</v>
      </c>
      <c r="E686" s="595"/>
      <c r="F686" s="337" t="str">
        <f>事業者比較!E688</f>
        <v>東京都前年度実績値が見つかりません。ご確認ください。</v>
      </c>
      <c r="G686" s="337">
        <f>事業者比較!F688</f>
        <v>2.3E-2</v>
      </c>
      <c r="H686" s="337">
        <f>事業者比較!G688</f>
        <v>0.42899999999999999</v>
      </c>
      <c r="I686" s="804">
        <f>事業者比較!J688</f>
        <v>3</v>
      </c>
    </row>
    <row r="687" spans="1:9">
      <c r="A687" s="781" t="s">
        <v>1949</v>
      </c>
      <c r="B687" s="782" t="s">
        <v>3132</v>
      </c>
      <c r="C687" s="801">
        <f t="shared" si="20"/>
        <v>0.27900000000000003</v>
      </c>
      <c r="D687" s="802" t="str">
        <f t="shared" si="21"/>
        <v>2.環境省前年度実績値</v>
      </c>
      <c r="E687" s="595"/>
      <c r="F687" s="337" t="str">
        <f>事業者比較!E689</f>
        <v>東京都前年度実績値が見つかりません。ご確認ください。</v>
      </c>
      <c r="G687" s="337">
        <f>事業者比較!F689</f>
        <v>0.27900000000000003</v>
      </c>
      <c r="H687" s="337">
        <f>事業者比較!G689</f>
        <v>0.42899999999999999</v>
      </c>
      <c r="I687" s="804">
        <f>事業者比較!J689</f>
        <v>3</v>
      </c>
    </row>
    <row r="688" spans="1:9">
      <c r="A688" s="781" t="s">
        <v>1951</v>
      </c>
      <c r="B688" s="782" t="s">
        <v>20</v>
      </c>
      <c r="C688" s="801" t="str">
        <f t="shared" si="20"/>
        <v>-</v>
      </c>
      <c r="D688" s="802" t="str">
        <f t="shared" si="21"/>
        <v/>
      </c>
      <c r="E688" s="595"/>
      <c r="F688" s="337" t="str">
        <f>事業者比較!E690</f>
        <v>東京都前年度実績値が見つかりません。ご確認ください。</v>
      </c>
      <c r="G688" s="337" t="str">
        <f>事業者比較!F690</f>
        <v>環境省実績値が見つかりません。ご確認ください。</v>
      </c>
      <c r="H688" s="337">
        <f>事業者比較!G690</f>
        <v>0.42899999999999999</v>
      </c>
      <c r="I688" s="804">
        <f>事業者比較!J690</f>
        <v>0</v>
      </c>
    </row>
    <row r="689" spans="1:9">
      <c r="A689" s="781" t="s">
        <v>1952</v>
      </c>
      <c r="B689" s="782" t="s">
        <v>3133</v>
      </c>
      <c r="C689" s="801">
        <f t="shared" si="20"/>
        <v>0.49</v>
      </c>
      <c r="D689" s="802" t="str">
        <f t="shared" si="21"/>
        <v>2.環境省前年度実績値</v>
      </c>
      <c r="E689" s="595"/>
      <c r="F689" s="337" t="str">
        <f>事業者比較!E691</f>
        <v>東京都前年度実績値が見つかりません。ご確認ください。</v>
      </c>
      <c r="G689" s="337">
        <f>事業者比較!F691</f>
        <v>0.49</v>
      </c>
      <c r="H689" s="337">
        <f>事業者比較!G691</f>
        <v>0.42899999999999999</v>
      </c>
      <c r="I689" s="804">
        <f>事業者比較!J691</f>
        <v>3</v>
      </c>
    </row>
    <row r="690" spans="1:9">
      <c r="A690" s="781" t="s">
        <v>1954</v>
      </c>
      <c r="B690" s="782" t="s">
        <v>3134</v>
      </c>
      <c r="C690" s="801">
        <f t="shared" si="20"/>
        <v>0.42899999999999999</v>
      </c>
      <c r="D690" s="802" t="str">
        <f t="shared" si="21"/>
        <v>3.未把握</v>
      </c>
      <c r="E690" s="595"/>
      <c r="F690" s="337" t="str">
        <f>事業者比較!E692</f>
        <v>東京都前年度実績値が見つかりません。ご確認ください。</v>
      </c>
      <c r="G690" s="337" t="str">
        <f>事業者比較!F692</f>
        <v>環境省実績値が見つかりません。ご確認ください。</v>
      </c>
      <c r="H690" s="337">
        <f>事業者比較!G692</f>
        <v>0.42899999999999999</v>
      </c>
      <c r="I690" s="804">
        <f>事業者比較!J692</f>
        <v>4</v>
      </c>
    </row>
    <row r="691" spans="1:9">
      <c r="A691" s="781" t="s">
        <v>1956</v>
      </c>
      <c r="B691" s="782" t="s">
        <v>3135</v>
      </c>
      <c r="C691" s="801">
        <f t="shared" si="20"/>
        <v>0.45300000000000001</v>
      </c>
      <c r="D691" s="802" t="str">
        <f t="shared" si="21"/>
        <v>2.環境省前年度実績値</v>
      </c>
      <c r="E691" s="595"/>
      <c r="F691" s="337" t="str">
        <f>事業者比較!E693</f>
        <v>東京都前年度実績値が見つかりません。ご確認ください。</v>
      </c>
      <c r="G691" s="337">
        <f>事業者比較!F693</f>
        <v>0.45300000000000001</v>
      </c>
      <c r="H691" s="337">
        <f>事業者比較!G693</f>
        <v>0.42899999999999999</v>
      </c>
      <c r="I691" s="804">
        <f>事業者比較!J693</f>
        <v>3</v>
      </c>
    </row>
    <row r="692" spans="1:9">
      <c r="A692" s="781" t="s">
        <v>1958</v>
      </c>
      <c r="B692" s="782" t="s">
        <v>3136</v>
      </c>
      <c r="C692" s="801">
        <f t="shared" si="20"/>
        <v>0.42899999999999999</v>
      </c>
      <c r="D692" s="802" t="str">
        <f t="shared" si="21"/>
        <v>3.未把握</v>
      </c>
      <c r="E692" s="595"/>
      <c r="F692" s="337" t="str">
        <f>事業者比較!E694</f>
        <v>東京都前年度実績値が見つかりません。ご確認ください。</v>
      </c>
      <c r="G692" s="337" t="str">
        <f>事業者比較!F694</f>
        <v>環境省実績値が見つかりません。ご確認ください。</v>
      </c>
      <c r="H692" s="337">
        <f>事業者比較!G694</f>
        <v>0.42899999999999999</v>
      </c>
      <c r="I692" s="804">
        <f>事業者比較!J694</f>
        <v>4</v>
      </c>
    </row>
    <row r="693" spans="1:9">
      <c r="A693" s="781" t="s">
        <v>1960</v>
      </c>
      <c r="B693" s="782" t="s">
        <v>3137</v>
      </c>
      <c r="C693" s="801">
        <f t="shared" si="20"/>
        <v>0.443</v>
      </c>
      <c r="D693" s="802" t="str">
        <f t="shared" si="21"/>
        <v>1.東京都前年度実績値</v>
      </c>
      <c r="E693" s="595"/>
      <c r="F693" s="337">
        <f>事業者比較!E695</f>
        <v>0.443</v>
      </c>
      <c r="G693" s="337" t="str">
        <f>事業者比較!F695</f>
        <v>東京都前年度実績値があります。「2.東京都前年度実績値」を選択してください。</v>
      </c>
      <c r="H693" s="337">
        <f>事業者比較!G695</f>
        <v>0.42899999999999999</v>
      </c>
      <c r="I693" s="804">
        <f>事業者比較!J695</f>
        <v>2</v>
      </c>
    </row>
    <row r="694" spans="1:9">
      <c r="A694" s="781" t="s">
        <v>1962</v>
      </c>
      <c r="B694" s="782" t="s">
        <v>3138</v>
      </c>
      <c r="C694" s="801">
        <f t="shared" si="20"/>
        <v>0.42899999999999999</v>
      </c>
      <c r="D694" s="802" t="str">
        <f t="shared" si="21"/>
        <v>3.未把握</v>
      </c>
      <c r="E694" s="595"/>
      <c r="F694" s="337" t="str">
        <f>事業者比較!E696</f>
        <v>東京都前年度実績値が見つかりません。ご確認ください。</v>
      </c>
      <c r="G694" s="337" t="str">
        <f>事業者比較!F696</f>
        <v>環境省実績値が見つかりません。ご確認ください。</v>
      </c>
      <c r="H694" s="337">
        <f>事業者比較!G696</f>
        <v>0.42899999999999999</v>
      </c>
      <c r="I694" s="804">
        <f>事業者比較!J696</f>
        <v>4</v>
      </c>
    </row>
    <row r="695" spans="1:9">
      <c r="A695" s="781" t="s">
        <v>1964</v>
      </c>
      <c r="B695" s="782" t="s">
        <v>3139</v>
      </c>
      <c r="C695" s="801">
        <f t="shared" si="20"/>
        <v>0.44400000000000001</v>
      </c>
      <c r="D695" s="802" t="str">
        <f t="shared" si="21"/>
        <v>1.東京都前年度実績値</v>
      </c>
      <c r="E695" s="595"/>
      <c r="F695" s="337">
        <f>事業者比較!E697</f>
        <v>0.44400000000000001</v>
      </c>
      <c r="G695" s="337" t="str">
        <f>事業者比較!F697</f>
        <v>東京都前年度実績値があります。「2.東京都前年度実績値」を選択してください。</v>
      </c>
      <c r="H695" s="337">
        <f>事業者比較!G697</f>
        <v>0.42899999999999999</v>
      </c>
      <c r="I695" s="804">
        <f>事業者比較!J697</f>
        <v>2</v>
      </c>
    </row>
    <row r="696" spans="1:9">
      <c r="A696" s="781" t="s">
        <v>1966</v>
      </c>
      <c r="B696" s="782" t="s">
        <v>3140</v>
      </c>
      <c r="C696" s="801">
        <f t="shared" si="20"/>
        <v>0.48199999999999998</v>
      </c>
      <c r="D696" s="802" t="str">
        <f t="shared" si="21"/>
        <v>2.環境省前年度実績値</v>
      </c>
      <c r="E696" s="595"/>
      <c r="F696" s="337" t="str">
        <f>事業者比較!E698</f>
        <v>東京都前年度実績値が見つかりません。ご確認ください。</v>
      </c>
      <c r="G696" s="337">
        <f>事業者比較!F698</f>
        <v>0.48199999999999998</v>
      </c>
      <c r="H696" s="337">
        <f>事業者比較!G698</f>
        <v>0.42899999999999999</v>
      </c>
      <c r="I696" s="804">
        <f>事業者比較!J698</f>
        <v>3</v>
      </c>
    </row>
    <row r="697" spans="1:9">
      <c r="A697" s="781" t="s">
        <v>1968</v>
      </c>
      <c r="B697" s="782" t="s">
        <v>20</v>
      </c>
      <c r="C697" s="801" t="str">
        <f t="shared" si="20"/>
        <v>-</v>
      </c>
      <c r="D697" s="802" t="str">
        <f t="shared" si="21"/>
        <v/>
      </c>
      <c r="E697" s="595"/>
      <c r="F697" s="337" t="str">
        <f>事業者比較!E699</f>
        <v>東京都前年度実績値が見つかりません。ご確認ください。</v>
      </c>
      <c r="G697" s="337" t="str">
        <f>事業者比較!F699</f>
        <v>環境省実績値が見つかりません。ご確認ください。</v>
      </c>
      <c r="H697" s="337">
        <f>事業者比較!G699</f>
        <v>0.42899999999999999</v>
      </c>
      <c r="I697" s="804">
        <f>事業者比較!J699</f>
        <v>0</v>
      </c>
    </row>
    <row r="698" spans="1:9">
      <c r="A698" s="781" t="s">
        <v>1969</v>
      </c>
      <c r="B698" s="782" t="s">
        <v>3141</v>
      </c>
      <c r="C698" s="801">
        <f t="shared" si="20"/>
        <v>0.35299999999999998</v>
      </c>
      <c r="D698" s="802" t="str">
        <f t="shared" si="21"/>
        <v>1.東京都前年度実績値</v>
      </c>
      <c r="E698" s="595"/>
      <c r="F698" s="337">
        <f>事業者比較!E700</f>
        <v>0.35299999999999998</v>
      </c>
      <c r="G698" s="337" t="str">
        <f>事業者比較!F700</f>
        <v>東京都前年度実績値があります。「2.東京都前年度実績値」を選択してください。</v>
      </c>
      <c r="H698" s="337">
        <f>事業者比較!G700</f>
        <v>0.42899999999999999</v>
      </c>
      <c r="I698" s="804">
        <f>事業者比較!J700</f>
        <v>2</v>
      </c>
    </row>
    <row r="699" spans="1:9">
      <c r="A699" s="781" t="s">
        <v>1971</v>
      </c>
      <c r="B699" s="782" t="s">
        <v>3142</v>
      </c>
      <c r="C699" s="801">
        <f t="shared" si="20"/>
        <v>0.46100000000000002</v>
      </c>
      <c r="D699" s="802" t="str">
        <f t="shared" si="21"/>
        <v>2.環境省前年度実績値</v>
      </c>
      <c r="E699" s="595"/>
      <c r="F699" s="337" t="str">
        <f>事業者比較!E701</f>
        <v>東京都前年度実績値が見つかりません。ご確認ください。</v>
      </c>
      <c r="G699" s="337">
        <f>事業者比較!F701</f>
        <v>0.46100000000000002</v>
      </c>
      <c r="H699" s="337">
        <f>事業者比較!G701</f>
        <v>0.42899999999999999</v>
      </c>
      <c r="I699" s="804">
        <f>事業者比較!J701</f>
        <v>3</v>
      </c>
    </row>
    <row r="700" spans="1:9">
      <c r="A700" s="781" t="s">
        <v>1973</v>
      </c>
      <c r="B700" s="782" t="s">
        <v>3143</v>
      </c>
      <c r="C700" s="801">
        <f t="shared" si="20"/>
        <v>0.42899999999999999</v>
      </c>
      <c r="D700" s="802" t="str">
        <f t="shared" si="21"/>
        <v>3.未把握</v>
      </c>
      <c r="E700" s="595"/>
      <c r="F700" s="337" t="str">
        <f>事業者比較!E702</f>
        <v>東京都前年度実績値が見つかりません。ご確認ください。</v>
      </c>
      <c r="G700" s="337" t="str">
        <f>事業者比較!F702</f>
        <v>環境省実績値が見つかりません。ご確認ください。</v>
      </c>
      <c r="H700" s="337">
        <f>事業者比較!G702</f>
        <v>0.42899999999999999</v>
      </c>
      <c r="I700" s="804">
        <f>事業者比較!J702</f>
        <v>4</v>
      </c>
    </row>
    <row r="701" spans="1:9">
      <c r="A701" s="781" t="s">
        <v>1975</v>
      </c>
      <c r="B701" s="782" t="s">
        <v>3144</v>
      </c>
      <c r="C701" s="801">
        <f t="shared" si="20"/>
        <v>0.38800000000000001</v>
      </c>
      <c r="D701" s="802" t="str">
        <f t="shared" si="21"/>
        <v>2.環境省前年度実績値</v>
      </c>
      <c r="E701" s="595"/>
      <c r="F701" s="337" t="str">
        <f>事業者比較!E703</f>
        <v>東京都前年度実績値が見つかりません。ご確認ください。</v>
      </c>
      <c r="G701" s="337">
        <f>事業者比較!F703</f>
        <v>0.38800000000000001</v>
      </c>
      <c r="H701" s="337">
        <f>事業者比較!G703</f>
        <v>0.42899999999999999</v>
      </c>
      <c r="I701" s="804">
        <f>事業者比較!J703</f>
        <v>3</v>
      </c>
    </row>
    <row r="702" spans="1:9">
      <c r="A702" s="781" t="s">
        <v>1976</v>
      </c>
      <c r="B702" s="782" t="s">
        <v>3145</v>
      </c>
      <c r="C702" s="801">
        <f t="shared" si="20"/>
        <v>0.44400000000000001</v>
      </c>
      <c r="D702" s="802" t="str">
        <f t="shared" si="21"/>
        <v>2.環境省前年度実績値</v>
      </c>
      <c r="E702" s="595"/>
      <c r="F702" s="337" t="str">
        <f>事業者比較!E704</f>
        <v>東京都前年度実績値が見つかりません。ご確認ください。</v>
      </c>
      <c r="G702" s="337">
        <f>事業者比較!F704</f>
        <v>0.44400000000000001</v>
      </c>
      <c r="H702" s="337">
        <f>事業者比較!G704</f>
        <v>0.42899999999999999</v>
      </c>
      <c r="I702" s="804">
        <f>事業者比較!J704</f>
        <v>3</v>
      </c>
    </row>
    <row r="703" spans="1:9">
      <c r="A703" s="781" t="s">
        <v>1978</v>
      </c>
      <c r="B703" s="782" t="s">
        <v>3146</v>
      </c>
      <c r="C703" s="801">
        <f t="shared" si="20"/>
        <v>0.42899999999999999</v>
      </c>
      <c r="D703" s="802" t="str">
        <f t="shared" si="21"/>
        <v>3.未把握</v>
      </c>
      <c r="E703" s="595"/>
      <c r="F703" s="337" t="str">
        <f>事業者比較!E705</f>
        <v>東京都前年度実績値が見つかりません。ご確認ください。</v>
      </c>
      <c r="G703" s="337" t="str">
        <f>事業者比較!F705</f>
        <v>環境省実績値が見つかりません。ご確認ください。</v>
      </c>
      <c r="H703" s="337">
        <f>事業者比較!G705</f>
        <v>0.42899999999999999</v>
      </c>
      <c r="I703" s="804">
        <f>事業者比較!J705</f>
        <v>4</v>
      </c>
    </row>
    <row r="704" spans="1:9">
      <c r="A704" s="781" t="s">
        <v>1979</v>
      </c>
      <c r="B704" s="782" t="s">
        <v>3147</v>
      </c>
      <c r="C704" s="801">
        <f t="shared" si="20"/>
        <v>7.6999999999999999E-2</v>
      </c>
      <c r="D704" s="802" t="str">
        <f t="shared" si="21"/>
        <v>1.東京都前年度実績値</v>
      </c>
      <c r="E704" s="595"/>
      <c r="F704" s="337">
        <f>事業者比較!E706</f>
        <v>7.6999999999999999E-2</v>
      </c>
      <c r="G704" s="337" t="str">
        <f>事業者比較!F706</f>
        <v>東京都前年度実績値があります。「2.東京都前年度実績値」を選択してください。</v>
      </c>
      <c r="H704" s="337">
        <f>事業者比較!G706</f>
        <v>0.42899999999999999</v>
      </c>
      <c r="I704" s="804">
        <f>事業者比較!J706</f>
        <v>2</v>
      </c>
    </row>
    <row r="705" spans="1:9">
      <c r="A705" s="781" t="s">
        <v>1981</v>
      </c>
      <c r="B705" s="782" t="s">
        <v>3148</v>
      </c>
      <c r="C705" s="801">
        <f t="shared" si="20"/>
        <v>0.2</v>
      </c>
      <c r="D705" s="802" t="str">
        <f t="shared" si="21"/>
        <v>2.環境省前年度実績値</v>
      </c>
      <c r="E705" s="595"/>
      <c r="F705" s="337" t="str">
        <f>事業者比較!E707</f>
        <v>東京都前年度実績値が見つかりません。ご確認ください。</v>
      </c>
      <c r="G705" s="337">
        <f>事業者比較!F707</f>
        <v>0.2</v>
      </c>
      <c r="H705" s="337">
        <f>事業者比較!G707</f>
        <v>0.42899999999999999</v>
      </c>
      <c r="I705" s="804">
        <f>事業者比較!J707</f>
        <v>3</v>
      </c>
    </row>
    <row r="706" spans="1:9">
      <c r="A706" s="781" t="s">
        <v>1983</v>
      </c>
      <c r="B706" s="782" t="s">
        <v>3149</v>
      </c>
      <c r="C706" s="801">
        <f t="shared" si="20"/>
        <v>0.42899999999999999</v>
      </c>
      <c r="D706" s="802" t="str">
        <f t="shared" si="21"/>
        <v>3.未把握</v>
      </c>
      <c r="E706" s="595"/>
      <c r="F706" s="337" t="str">
        <f>事業者比較!E708</f>
        <v>東京都前年度実績値が見つかりません。ご確認ください。</v>
      </c>
      <c r="G706" s="337" t="str">
        <f>事業者比較!F708</f>
        <v>環境省実績値が見つかりません。ご確認ください。</v>
      </c>
      <c r="H706" s="337">
        <f>事業者比較!G708</f>
        <v>0.42899999999999999</v>
      </c>
      <c r="I706" s="804">
        <f>事業者比較!J708</f>
        <v>4</v>
      </c>
    </row>
    <row r="707" spans="1:9">
      <c r="A707" s="781" t="s">
        <v>1984</v>
      </c>
      <c r="B707" s="782" t="s">
        <v>3150</v>
      </c>
      <c r="C707" s="801">
        <f t="shared" si="20"/>
        <v>0.42899999999999999</v>
      </c>
      <c r="D707" s="802" t="str">
        <f t="shared" si="21"/>
        <v>3.未把握</v>
      </c>
      <c r="E707" s="595"/>
      <c r="F707" s="337" t="str">
        <f>事業者比較!E709</f>
        <v>東京都前年度実績値が見つかりません。ご確認ください。</v>
      </c>
      <c r="G707" s="337" t="str">
        <f>事業者比較!F709</f>
        <v>環境省実績値が見つかりません。ご確認ください。</v>
      </c>
      <c r="H707" s="337">
        <f>事業者比較!G709</f>
        <v>0.42899999999999999</v>
      </c>
      <c r="I707" s="804">
        <f>事業者比較!J709</f>
        <v>4</v>
      </c>
    </row>
    <row r="708" spans="1:9">
      <c r="A708" s="781" t="s">
        <v>1986</v>
      </c>
      <c r="B708" s="782" t="s">
        <v>3151</v>
      </c>
      <c r="C708" s="801">
        <f t="shared" si="20"/>
        <v>0.443</v>
      </c>
      <c r="D708" s="802" t="str">
        <f t="shared" si="21"/>
        <v>2.環境省前年度実績値</v>
      </c>
      <c r="E708" s="595"/>
      <c r="F708" s="337" t="str">
        <f>事業者比較!E710</f>
        <v>東京都前年度実績値が見つかりません。ご確認ください。</v>
      </c>
      <c r="G708" s="337">
        <f>事業者比較!F710</f>
        <v>0.443</v>
      </c>
      <c r="H708" s="337">
        <f>事業者比較!G710</f>
        <v>0.42899999999999999</v>
      </c>
      <c r="I708" s="804">
        <f>事業者比較!J710</f>
        <v>3</v>
      </c>
    </row>
    <row r="709" spans="1:9">
      <c r="A709" s="781" t="s">
        <v>1988</v>
      </c>
      <c r="B709" s="782" t="s">
        <v>3152</v>
      </c>
      <c r="C709" s="801">
        <f t="shared" si="20"/>
        <v>0.441</v>
      </c>
      <c r="D709" s="802" t="str">
        <f t="shared" si="21"/>
        <v>2.環境省前年度実績値</v>
      </c>
      <c r="E709" s="595"/>
      <c r="F709" s="337" t="str">
        <f>事業者比較!E711</f>
        <v>東京都前年度実績値が見つかりません。ご確認ください。</v>
      </c>
      <c r="G709" s="337">
        <f>事業者比較!F711</f>
        <v>0.441</v>
      </c>
      <c r="H709" s="337">
        <f>事業者比較!G711</f>
        <v>0.42899999999999999</v>
      </c>
      <c r="I709" s="804">
        <f>事業者比較!J711</f>
        <v>3</v>
      </c>
    </row>
    <row r="710" spans="1:9">
      <c r="A710" s="781" t="s">
        <v>1989</v>
      </c>
      <c r="B710" s="782" t="s">
        <v>3153</v>
      </c>
      <c r="C710" s="801">
        <f t="shared" si="20"/>
        <v>0.55600000000000005</v>
      </c>
      <c r="D710" s="802" t="str">
        <f t="shared" si="21"/>
        <v>1.東京都前年度実績値</v>
      </c>
      <c r="E710" s="595"/>
      <c r="F710" s="337">
        <f>事業者比較!E712</f>
        <v>0.55600000000000005</v>
      </c>
      <c r="G710" s="337" t="str">
        <f>事業者比較!F712</f>
        <v>東京都前年度実績値があります。「2.東京都前年度実績値」を選択してください。</v>
      </c>
      <c r="H710" s="337">
        <f>事業者比較!G712</f>
        <v>0.42899999999999999</v>
      </c>
      <c r="I710" s="804">
        <f>事業者比較!J712</f>
        <v>2</v>
      </c>
    </row>
    <row r="711" spans="1:9">
      <c r="A711" s="781" t="s">
        <v>1991</v>
      </c>
      <c r="B711" s="782" t="s">
        <v>3154</v>
      </c>
      <c r="C711" s="801">
        <f t="shared" si="20"/>
        <v>0.45200000000000001</v>
      </c>
      <c r="D711" s="802" t="str">
        <f t="shared" si="21"/>
        <v>1.東京都前年度実績値</v>
      </c>
      <c r="E711" s="595"/>
      <c r="F711" s="337">
        <f>事業者比較!E713</f>
        <v>0.45200000000000001</v>
      </c>
      <c r="G711" s="337" t="str">
        <f>事業者比較!F713</f>
        <v>東京都前年度実績値があります。「2.東京都前年度実績値」を選択してください。</v>
      </c>
      <c r="H711" s="337">
        <f>事業者比較!G713</f>
        <v>0.42899999999999999</v>
      </c>
      <c r="I711" s="804">
        <f>事業者比較!J713</f>
        <v>2</v>
      </c>
    </row>
    <row r="712" spans="1:9">
      <c r="A712" s="781" t="s">
        <v>2170</v>
      </c>
      <c r="B712" s="782" t="s">
        <v>3155</v>
      </c>
      <c r="C712" s="801">
        <f t="shared" ref="C712:C775" si="22">IF($I712=0,"-",IF(OR($I712=1,$I712=2),$F712,IF($I712=3,$G712,$H712)))</f>
        <v>0.42899999999999999</v>
      </c>
      <c r="D712" s="802" t="str">
        <f t="shared" ref="D712:D775" si="23">IF($I712=0,"",IF(OR($I712=1,$I712=2),"1.東京都前年度実績値",IF($I712=3,"2.環境省前年度実績値","3.未把握")))</f>
        <v>3.未把握</v>
      </c>
      <c r="E712" s="595"/>
      <c r="F712" s="337" t="str">
        <f>事業者比較!E714</f>
        <v>東京都前年度実績値が見つかりません。ご確認ください。</v>
      </c>
      <c r="G712" s="337" t="str">
        <f>事業者比較!F714</f>
        <v>環境省実績値が見つかりません。ご確認ください。</v>
      </c>
      <c r="H712" s="337">
        <f>事業者比較!G714</f>
        <v>0.42899999999999999</v>
      </c>
      <c r="I712" s="804">
        <f>事業者比較!J714</f>
        <v>4</v>
      </c>
    </row>
    <row r="713" spans="1:9">
      <c r="A713" s="781" t="s">
        <v>2172</v>
      </c>
      <c r="B713" s="782" t="s">
        <v>3156</v>
      </c>
      <c r="C713" s="801">
        <f t="shared" si="22"/>
        <v>0.42899999999999999</v>
      </c>
      <c r="D713" s="802" t="str">
        <f t="shared" si="23"/>
        <v>3.未把握</v>
      </c>
      <c r="F713" s="337" t="str">
        <f>事業者比較!E715</f>
        <v>東京都前年度実績値が見つかりません。ご確認ください。</v>
      </c>
      <c r="G713" s="337" t="str">
        <f>事業者比較!F715</f>
        <v>環境省実績値が見つかりません。ご確認ください。</v>
      </c>
      <c r="H713" s="337">
        <f>事業者比較!G715</f>
        <v>0.42899999999999999</v>
      </c>
      <c r="I713" s="804">
        <f>事業者比較!J715</f>
        <v>4</v>
      </c>
    </row>
    <row r="714" spans="1:9">
      <c r="A714" s="781" t="s">
        <v>2174</v>
      </c>
      <c r="B714" s="782" t="s">
        <v>3157</v>
      </c>
      <c r="C714" s="801">
        <f t="shared" si="22"/>
        <v>0.77100000000000002</v>
      </c>
      <c r="D714" s="802" t="str">
        <f t="shared" si="23"/>
        <v>2.環境省前年度実績値</v>
      </c>
      <c r="F714" s="337" t="str">
        <f>事業者比較!E716</f>
        <v>東京都前年度実績値が見つかりません。ご確認ください。</v>
      </c>
      <c r="G714" s="337">
        <f>事業者比較!F716</f>
        <v>0.77100000000000002</v>
      </c>
      <c r="H714" s="337">
        <f>事業者比較!G716</f>
        <v>0.42899999999999999</v>
      </c>
      <c r="I714" s="804">
        <f>事業者比較!J716</f>
        <v>3</v>
      </c>
    </row>
    <row r="715" spans="1:9">
      <c r="A715" s="781" t="s">
        <v>2175</v>
      </c>
      <c r="B715" s="782" t="s">
        <v>2176</v>
      </c>
      <c r="C715" s="801">
        <f t="shared" si="22"/>
        <v>0.46200000000000002</v>
      </c>
      <c r="D715" s="802" t="str">
        <f t="shared" si="23"/>
        <v>2.環境省前年度実績値</v>
      </c>
      <c r="F715" s="337" t="str">
        <f>事業者比較!E717</f>
        <v>東京都前年度実績値が見つかりません。ご確認ください。</v>
      </c>
      <c r="G715" s="337">
        <f>事業者比較!F717</f>
        <v>0.46200000000000002</v>
      </c>
      <c r="H715" s="337">
        <f>事業者比較!G717</f>
        <v>0.42899999999999999</v>
      </c>
      <c r="I715" s="804">
        <f>事業者比較!J717</f>
        <v>3</v>
      </c>
    </row>
    <row r="716" spans="1:9">
      <c r="A716" s="781" t="s">
        <v>2177</v>
      </c>
      <c r="B716" s="782" t="s">
        <v>3158</v>
      </c>
      <c r="C716" s="801">
        <f t="shared" si="22"/>
        <v>0.42899999999999999</v>
      </c>
      <c r="D716" s="802" t="str">
        <f t="shared" si="23"/>
        <v>3.未把握</v>
      </c>
      <c r="F716" s="337" t="str">
        <f>事業者比較!E718</f>
        <v>東京都前年度実績値が見つかりません。ご確認ください。</v>
      </c>
      <c r="G716" s="337" t="str">
        <f>事業者比較!F718</f>
        <v>環境省実績値が見つかりません。ご確認ください。</v>
      </c>
      <c r="H716" s="337">
        <f>事業者比較!G718</f>
        <v>0.42899999999999999</v>
      </c>
      <c r="I716" s="804">
        <f>事業者比較!J718</f>
        <v>4</v>
      </c>
    </row>
    <row r="717" spans="1:9">
      <c r="A717" s="781" t="s">
        <v>2179</v>
      </c>
      <c r="B717" s="782" t="s">
        <v>3159</v>
      </c>
      <c r="C717" s="801">
        <f t="shared" si="22"/>
        <v>0.47599999999999998</v>
      </c>
      <c r="D717" s="802" t="str">
        <f t="shared" si="23"/>
        <v>2.環境省前年度実績値</v>
      </c>
      <c r="F717" s="337" t="str">
        <f>事業者比較!E719</f>
        <v>東京都前年度実績値が見つかりません。ご確認ください。</v>
      </c>
      <c r="G717" s="337">
        <f>事業者比較!F719</f>
        <v>0.47599999999999998</v>
      </c>
      <c r="H717" s="337">
        <f>事業者比較!G719</f>
        <v>0.42899999999999999</v>
      </c>
      <c r="I717" s="804">
        <f>事業者比較!J719</f>
        <v>3</v>
      </c>
    </row>
    <row r="718" spans="1:9">
      <c r="A718" s="781" t="s">
        <v>2181</v>
      </c>
      <c r="B718" s="782" t="s">
        <v>3160</v>
      </c>
      <c r="C718" s="801">
        <f t="shared" si="22"/>
        <v>0.52900000000000003</v>
      </c>
      <c r="D718" s="802" t="str">
        <f t="shared" si="23"/>
        <v>2.環境省前年度実績値</v>
      </c>
      <c r="F718" s="337" t="str">
        <f>事業者比較!E720</f>
        <v>東京都前年度実績値が見つかりません。ご確認ください。</v>
      </c>
      <c r="G718" s="337">
        <f>事業者比較!F720</f>
        <v>0.52900000000000003</v>
      </c>
      <c r="H718" s="337">
        <f>事業者比較!G720</f>
        <v>0.42899999999999999</v>
      </c>
      <c r="I718" s="804">
        <f>事業者比較!J720</f>
        <v>3</v>
      </c>
    </row>
    <row r="719" spans="1:9">
      <c r="A719" s="781" t="s">
        <v>2183</v>
      </c>
      <c r="B719" s="782" t="s">
        <v>2184</v>
      </c>
      <c r="C719" s="801">
        <f t="shared" si="22"/>
        <v>0.37</v>
      </c>
      <c r="D719" s="802" t="str">
        <f t="shared" si="23"/>
        <v>2.環境省前年度実績値</v>
      </c>
      <c r="F719" s="337" t="str">
        <f>事業者比較!E721</f>
        <v>東京都前年度実績値が見つかりません。ご確認ください。</v>
      </c>
      <c r="G719" s="337">
        <f>事業者比較!F721</f>
        <v>0.37</v>
      </c>
      <c r="H719" s="337">
        <f>事業者比較!G721</f>
        <v>0.42899999999999999</v>
      </c>
      <c r="I719" s="804">
        <f>事業者比較!J721</f>
        <v>3</v>
      </c>
    </row>
    <row r="720" spans="1:9">
      <c r="A720" s="781" t="s">
        <v>2185</v>
      </c>
      <c r="B720" s="782" t="s">
        <v>3161</v>
      </c>
      <c r="C720" s="801">
        <f t="shared" si="22"/>
        <v>0.623</v>
      </c>
      <c r="D720" s="802" t="str">
        <f t="shared" si="23"/>
        <v>2.環境省前年度実績値</v>
      </c>
      <c r="F720" s="337" t="str">
        <f>事業者比較!E722</f>
        <v>東京都前年度実績値が見つかりません。ご確認ください。</v>
      </c>
      <c r="G720" s="337">
        <f>事業者比較!F722</f>
        <v>0.623</v>
      </c>
      <c r="H720" s="337">
        <f>事業者比較!G722</f>
        <v>0.42899999999999999</v>
      </c>
      <c r="I720" s="804">
        <f>事業者比較!J722</f>
        <v>3</v>
      </c>
    </row>
    <row r="721" spans="1:9">
      <c r="A721" s="781" t="s">
        <v>2187</v>
      </c>
      <c r="B721" s="782" t="s">
        <v>3162</v>
      </c>
      <c r="C721" s="801">
        <f t="shared" si="22"/>
        <v>0.46200000000000002</v>
      </c>
      <c r="D721" s="802" t="str">
        <f t="shared" si="23"/>
        <v>1.東京都前年度実績値</v>
      </c>
      <c r="F721" s="337">
        <f>事業者比較!E723</f>
        <v>0.46200000000000002</v>
      </c>
      <c r="G721" s="337" t="str">
        <f>事業者比較!F723</f>
        <v>東京都前年度実績値があります。「2.東京都前年度実績値」を選択してください。</v>
      </c>
      <c r="H721" s="337">
        <f>事業者比較!G723</f>
        <v>0.42899999999999999</v>
      </c>
      <c r="I721" s="804">
        <f>事業者比較!J723</f>
        <v>2</v>
      </c>
    </row>
    <row r="722" spans="1:9">
      <c r="A722" s="781" t="s">
        <v>2189</v>
      </c>
      <c r="B722" s="782" t="s">
        <v>3163</v>
      </c>
      <c r="C722" s="801">
        <f t="shared" si="22"/>
        <v>0.51</v>
      </c>
      <c r="D722" s="802" t="str">
        <f t="shared" si="23"/>
        <v>1.東京都前年度実績値</v>
      </c>
      <c r="F722" s="337">
        <f>事業者比較!E724</f>
        <v>0.51</v>
      </c>
      <c r="G722" s="337" t="str">
        <f>事業者比較!F724</f>
        <v>東京都前年度実績値があります。「2.東京都前年度実績値」を選択してください。</v>
      </c>
      <c r="H722" s="337">
        <f>事業者比較!G724</f>
        <v>0.42899999999999999</v>
      </c>
      <c r="I722" s="804">
        <f>事業者比較!J724</f>
        <v>2</v>
      </c>
    </row>
    <row r="723" spans="1:9">
      <c r="A723" s="781" t="s">
        <v>2191</v>
      </c>
      <c r="B723" s="782" t="s">
        <v>3164</v>
      </c>
      <c r="C723" s="801" t="str">
        <f t="shared" si="22"/>
        <v>-</v>
      </c>
      <c r="D723" s="802" t="str">
        <f t="shared" si="23"/>
        <v/>
      </c>
      <c r="F723" s="337" t="str">
        <f>事業者比較!E725</f>
        <v>東京都前年度実績値が見つかりません。ご確認ください。</v>
      </c>
      <c r="G723" s="337" t="str">
        <f>事業者比較!F725</f>
        <v>環境省実績値が見つかりません。ご確認ください。</v>
      </c>
      <c r="H723" s="337">
        <f>事業者比較!G725</f>
        <v>0.42899999999999999</v>
      </c>
      <c r="I723" s="804">
        <f>事業者比較!J725</f>
        <v>0</v>
      </c>
    </row>
    <row r="724" spans="1:9">
      <c r="A724" s="781" t="s">
        <v>2192</v>
      </c>
      <c r="B724" s="782" t="s">
        <v>3165</v>
      </c>
      <c r="C724" s="801">
        <f t="shared" si="22"/>
        <v>0.41199999999999998</v>
      </c>
      <c r="D724" s="802" t="str">
        <f t="shared" si="23"/>
        <v>2.環境省前年度実績値</v>
      </c>
      <c r="F724" s="337" t="str">
        <f>事業者比較!E726</f>
        <v>東京都前年度実績値が見つかりません。ご確認ください。</v>
      </c>
      <c r="G724" s="337">
        <f>事業者比較!F726</f>
        <v>0.41199999999999998</v>
      </c>
      <c r="H724" s="337">
        <f>事業者比較!G726</f>
        <v>0.42899999999999999</v>
      </c>
      <c r="I724" s="804">
        <f>事業者比較!J726</f>
        <v>3</v>
      </c>
    </row>
    <row r="725" spans="1:9">
      <c r="A725" s="781" t="s">
        <v>2194</v>
      </c>
      <c r="B725" s="782" t="s">
        <v>3166</v>
      </c>
      <c r="C725" s="801">
        <f t="shared" si="22"/>
        <v>0.42899999999999999</v>
      </c>
      <c r="D725" s="802" t="str">
        <f t="shared" si="23"/>
        <v>3.未把握</v>
      </c>
      <c r="F725" s="337" t="str">
        <f>事業者比較!E727</f>
        <v>東京都前年度実績値が見つかりません。ご確認ください。</v>
      </c>
      <c r="G725" s="337" t="str">
        <f>事業者比較!F727</f>
        <v>環境省実績値が見つかりません。ご確認ください。</v>
      </c>
      <c r="H725" s="337">
        <f>事業者比較!G727</f>
        <v>0.42899999999999999</v>
      </c>
      <c r="I725" s="804">
        <f>事業者比較!J727</f>
        <v>4</v>
      </c>
    </row>
    <row r="726" spans="1:9">
      <c r="A726" s="781" t="s">
        <v>2196</v>
      </c>
      <c r="B726" s="782" t="s">
        <v>3167</v>
      </c>
      <c r="C726" s="801">
        <f t="shared" si="22"/>
        <v>0.443</v>
      </c>
      <c r="D726" s="802" t="str">
        <f t="shared" si="23"/>
        <v>1.東京都前年度実績値</v>
      </c>
      <c r="F726" s="337">
        <f>事業者比較!E728</f>
        <v>0.443</v>
      </c>
      <c r="G726" s="337" t="str">
        <f>事業者比較!F728</f>
        <v>東京都前年度実績値があります。「2.東京都前年度実績値」を選択してください。</v>
      </c>
      <c r="H726" s="337">
        <f>事業者比較!G728</f>
        <v>0.42899999999999999</v>
      </c>
      <c r="I726" s="804">
        <f>事業者比較!J728</f>
        <v>2</v>
      </c>
    </row>
    <row r="727" spans="1:9">
      <c r="A727" s="781" t="s">
        <v>2198</v>
      </c>
      <c r="B727" s="782" t="s">
        <v>3168</v>
      </c>
      <c r="C727" s="801">
        <f t="shared" si="22"/>
        <v>0.432</v>
      </c>
      <c r="D727" s="802" t="str">
        <f t="shared" si="23"/>
        <v>1.東京都前年度実績値</v>
      </c>
      <c r="F727" s="337">
        <f>事業者比較!E729</f>
        <v>0.432</v>
      </c>
      <c r="G727" s="337" t="str">
        <f>事業者比較!F729</f>
        <v>東京都前年度実績値があります。「2.東京都前年度実績値」を選択してください。</v>
      </c>
      <c r="H727" s="337">
        <f>事業者比較!G729</f>
        <v>0.42899999999999999</v>
      </c>
      <c r="I727" s="804">
        <f>事業者比較!J729</f>
        <v>2</v>
      </c>
    </row>
    <row r="728" spans="1:9">
      <c r="A728" s="781" t="s">
        <v>2200</v>
      </c>
      <c r="B728" s="782" t="s">
        <v>3169</v>
      </c>
      <c r="C728" s="801">
        <f t="shared" si="22"/>
        <v>0.44500000000000001</v>
      </c>
      <c r="D728" s="802" t="str">
        <f t="shared" si="23"/>
        <v>2.環境省前年度実績値</v>
      </c>
      <c r="F728" s="337" t="str">
        <f>事業者比較!E730</f>
        <v>東京都前年度実績値が見つかりません。ご確認ください。</v>
      </c>
      <c r="G728" s="337">
        <f>事業者比較!F730</f>
        <v>0.44500000000000001</v>
      </c>
      <c r="H728" s="337">
        <f>事業者比較!G730</f>
        <v>0.42899999999999999</v>
      </c>
      <c r="I728" s="804">
        <f>事業者比較!J730</f>
        <v>3</v>
      </c>
    </row>
    <row r="729" spans="1:9">
      <c r="A729" s="781" t="s">
        <v>2202</v>
      </c>
      <c r="B729" s="782" t="s">
        <v>3170</v>
      </c>
      <c r="C729" s="801">
        <f t="shared" si="22"/>
        <v>0.42899999999999999</v>
      </c>
      <c r="D729" s="802" t="str">
        <f t="shared" si="23"/>
        <v>3.未把握</v>
      </c>
      <c r="F729" s="337" t="str">
        <f>事業者比較!E731</f>
        <v>東京都前年度実績値が見つかりません。ご確認ください。</v>
      </c>
      <c r="G729" s="337" t="str">
        <f>事業者比較!F731</f>
        <v>環境省実績値が見つかりません。ご確認ください。</v>
      </c>
      <c r="H729" s="337">
        <f>事業者比較!G731</f>
        <v>0.42899999999999999</v>
      </c>
      <c r="I729" s="804">
        <f>事業者比較!J731</f>
        <v>4</v>
      </c>
    </row>
    <row r="730" spans="1:9">
      <c r="A730" s="781" t="s">
        <v>2204</v>
      </c>
      <c r="B730" s="782" t="s">
        <v>3171</v>
      </c>
      <c r="C730" s="801">
        <f t="shared" si="22"/>
        <v>0.42899999999999999</v>
      </c>
      <c r="D730" s="802" t="str">
        <f t="shared" si="23"/>
        <v>3.未把握</v>
      </c>
      <c r="F730" s="337" t="str">
        <f>事業者比較!E732</f>
        <v>東京都前年度実績値が見つかりません。ご確認ください。</v>
      </c>
      <c r="G730" s="337" t="str">
        <f>事業者比較!F732</f>
        <v>環境省実績値が見つかりません。ご確認ください。</v>
      </c>
      <c r="H730" s="337">
        <f>事業者比較!G732</f>
        <v>0.42899999999999999</v>
      </c>
      <c r="I730" s="804">
        <f>事業者比較!J732</f>
        <v>4</v>
      </c>
    </row>
    <row r="731" spans="1:9">
      <c r="A731" s="781" t="s">
        <v>2205</v>
      </c>
      <c r="B731" s="782" t="s">
        <v>3172</v>
      </c>
      <c r="C731" s="801">
        <f t="shared" si="22"/>
        <v>0.42899999999999999</v>
      </c>
      <c r="D731" s="802" t="str">
        <f t="shared" si="23"/>
        <v>3.未把握</v>
      </c>
      <c r="F731" s="337" t="str">
        <f>事業者比較!E733</f>
        <v>東京都前年度実績値が見つかりません。ご確認ください。</v>
      </c>
      <c r="G731" s="337" t="str">
        <f>事業者比較!F733</f>
        <v>環境省実績値が見つかりません。ご確認ください。</v>
      </c>
      <c r="H731" s="337">
        <f>事業者比較!G733</f>
        <v>0.42899999999999999</v>
      </c>
      <c r="I731" s="804">
        <f>事業者比較!J733</f>
        <v>4</v>
      </c>
    </row>
    <row r="732" spans="1:9">
      <c r="A732" s="781" t="s">
        <v>2206</v>
      </c>
      <c r="B732" s="782" t="s">
        <v>3173</v>
      </c>
      <c r="C732" s="801">
        <f t="shared" si="22"/>
        <v>0.44500000000000001</v>
      </c>
      <c r="D732" s="802" t="str">
        <f t="shared" si="23"/>
        <v>1.東京都前年度実績値</v>
      </c>
      <c r="F732" s="337">
        <f>事業者比較!E734</f>
        <v>0.44500000000000001</v>
      </c>
      <c r="G732" s="337" t="str">
        <f>事業者比較!F734</f>
        <v>東京都前年度実績値があります。「2.東京都前年度実績値」を選択してください。</v>
      </c>
      <c r="H732" s="337">
        <f>事業者比較!G734</f>
        <v>0.42899999999999999</v>
      </c>
      <c r="I732" s="804">
        <f>事業者比較!J734</f>
        <v>2</v>
      </c>
    </row>
    <row r="733" spans="1:9">
      <c r="A733" s="781" t="s">
        <v>2208</v>
      </c>
      <c r="B733" s="782" t="s">
        <v>3174</v>
      </c>
      <c r="C733" s="801">
        <f t="shared" si="22"/>
        <v>0.42899999999999999</v>
      </c>
      <c r="D733" s="802" t="str">
        <f t="shared" si="23"/>
        <v>3.未把握</v>
      </c>
      <c r="F733" s="337" t="str">
        <f>事業者比較!E735</f>
        <v>東京都前年度実績値が見つかりません。ご確認ください。</v>
      </c>
      <c r="G733" s="337" t="str">
        <f>事業者比較!F735</f>
        <v>環境省実績値が見つかりません。ご確認ください。</v>
      </c>
      <c r="H733" s="337">
        <f>事業者比較!G735</f>
        <v>0.42899999999999999</v>
      </c>
      <c r="I733" s="804">
        <f>事業者比較!J735</f>
        <v>4</v>
      </c>
    </row>
    <row r="734" spans="1:9">
      <c r="A734" s="781" t="s">
        <v>2210</v>
      </c>
      <c r="B734" s="782" t="s">
        <v>3175</v>
      </c>
      <c r="C734" s="801" t="str">
        <f t="shared" si="22"/>
        <v>-</v>
      </c>
      <c r="D734" s="802" t="str">
        <f t="shared" si="23"/>
        <v/>
      </c>
      <c r="F734" s="337" t="str">
        <f>事業者比較!E736</f>
        <v>東京都前年度実績値が見つかりません。ご確認ください。</v>
      </c>
      <c r="G734" s="337" t="str">
        <f>事業者比較!F736</f>
        <v>環境省実績値が見つかりません。ご確認ください。</v>
      </c>
      <c r="H734" s="337">
        <f>事業者比較!G736</f>
        <v>0.42899999999999999</v>
      </c>
      <c r="I734" s="804">
        <f>事業者比較!J736</f>
        <v>0</v>
      </c>
    </row>
    <row r="735" spans="1:9">
      <c r="A735" s="781" t="s">
        <v>2211</v>
      </c>
      <c r="B735" s="782" t="s">
        <v>3176</v>
      </c>
      <c r="C735" s="801">
        <f t="shared" si="22"/>
        <v>0.49199999999999999</v>
      </c>
      <c r="D735" s="802" t="str">
        <f t="shared" si="23"/>
        <v>2.環境省前年度実績値</v>
      </c>
      <c r="F735" s="337" t="str">
        <f>事業者比較!E737</f>
        <v>東京都前年度実績値が見つかりません。ご確認ください。</v>
      </c>
      <c r="G735" s="337">
        <f>事業者比較!F737</f>
        <v>0.49199999999999999</v>
      </c>
      <c r="H735" s="337">
        <f>事業者比較!G737</f>
        <v>0.42899999999999999</v>
      </c>
      <c r="I735" s="804">
        <f>事業者比較!J737</f>
        <v>3</v>
      </c>
    </row>
    <row r="736" spans="1:9">
      <c r="A736" s="781" t="s">
        <v>2213</v>
      </c>
      <c r="B736" s="782" t="s">
        <v>3177</v>
      </c>
      <c r="C736" s="801">
        <f t="shared" si="22"/>
        <v>0.436</v>
      </c>
      <c r="D736" s="802" t="str">
        <f t="shared" si="23"/>
        <v>2.環境省前年度実績値</v>
      </c>
      <c r="F736" s="337" t="str">
        <f>事業者比較!E738</f>
        <v>東京都前年度実績値が見つかりません。ご確認ください。</v>
      </c>
      <c r="G736" s="337">
        <f>事業者比較!F738</f>
        <v>0.436</v>
      </c>
      <c r="H736" s="337">
        <f>事業者比較!G738</f>
        <v>0.42899999999999999</v>
      </c>
      <c r="I736" s="804">
        <f>事業者比較!J738</f>
        <v>3</v>
      </c>
    </row>
    <row r="737" spans="1:9">
      <c r="A737" s="781" t="s">
        <v>2215</v>
      </c>
      <c r="B737" s="782" t="s">
        <v>20</v>
      </c>
      <c r="C737" s="801" t="str">
        <f t="shared" si="22"/>
        <v>-</v>
      </c>
      <c r="D737" s="802" t="str">
        <f t="shared" si="23"/>
        <v/>
      </c>
      <c r="F737" s="337" t="str">
        <f>事業者比較!E739</f>
        <v>東京都前年度実績値が見つかりません。ご確認ください。</v>
      </c>
      <c r="G737" s="337" t="str">
        <f>事業者比較!F739</f>
        <v>環境省実績値が見つかりません。ご確認ください。</v>
      </c>
      <c r="H737" s="337">
        <f>事業者比較!G739</f>
        <v>0.42899999999999999</v>
      </c>
      <c r="I737" s="804">
        <f>事業者比較!J739</f>
        <v>0</v>
      </c>
    </row>
    <row r="738" spans="1:9">
      <c r="A738" s="781" t="s">
        <v>2216</v>
      </c>
      <c r="B738" s="782" t="s">
        <v>3178</v>
      </c>
      <c r="C738" s="801">
        <f t="shared" si="22"/>
        <v>0.13100000000000001</v>
      </c>
      <c r="D738" s="802" t="str">
        <f t="shared" si="23"/>
        <v>2.環境省前年度実績値</v>
      </c>
      <c r="F738" s="337" t="str">
        <f>事業者比較!E740</f>
        <v>東京都前年度実績値が見つかりません。ご確認ください。</v>
      </c>
      <c r="G738" s="337">
        <f>事業者比較!F740</f>
        <v>0.13100000000000001</v>
      </c>
      <c r="H738" s="337">
        <f>事業者比較!G740</f>
        <v>0.42899999999999999</v>
      </c>
      <c r="I738" s="804">
        <f>事業者比較!J740</f>
        <v>3</v>
      </c>
    </row>
    <row r="739" spans="1:9">
      <c r="A739" s="781" t="s">
        <v>2218</v>
      </c>
      <c r="B739" s="782" t="s">
        <v>3179</v>
      </c>
      <c r="C739" s="801">
        <f t="shared" si="22"/>
        <v>0.317</v>
      </c>
      <c r="D739" s="802" t="str">
        <f t="shared" si="23"/>
        <v>2.環境省前年度実績値</v>
      </c>
      <c r="F739" s="337" t="str">
        <f>事業者比較!E741</f>
        <v>東京都前年度実績値が見つかりません。ご確認ください。</v>
      </c>
      <c r="G739" s="337">
        <f>事業者比較!F741</f>
        <v>0.317</v>
      </c>
      <c r="H739" s="337">
        <f>事業者比較!G741</f>
        <v>0.42899999999999999</v>
      </c>
      <c r="I739" s="804">
        <f>事業者比較!J741</f>
        <v>3</v>
      </c>
    </row>
    <row r="740" spans="1:9">
      <c r="A740" s="781" t="s">
        <v>2220</v>
      </c>
      <c r="B740" s="782" t="s">
        <v>3180</v>
      </c>
      <c r="C740" s="801">
        <f t="shared" si="22"/>
        <v>0.40300000000000002</v>
      </c>
      <c r="D740" s="802" t="str">
        <f t="shared" si="23"/>
        <v>2.環境省前年度実績値</v>
      </c>
      <c r="F740" s="337" t="str">
        <f>事業者比較!E742</f>
        <v>東京都前年度実績値が見つかりません。ご確認ください。</v>
      </c>
      <c r="G740" s="337">
        <f>事業者比較!F742</f>
        <v>0.40300000000000002</v>
      </c>
      <c r="H740" s="337">
        <f>事業者比較!G742</f>
        <v>0.42899999999999999</v>
      </c>
      <c r="I740" s="804">
        <f>事業者比較!J742</f>
        <v>3</v>
      </c>
    </row>
    <row r="741" spans="1:9">
      <c r="A741" s="781" t="s">
        <v>2221</v>
      </c>
      <c r="B741" s="782" t="s">
        <v>3181</v>
      </c>
      <c r="C741" s="801">
        <f t="shared" si="22"/>
        <v>0.42899999999999999</v>
      </c>
      <c r="D741" s="802" t="str">
        <f t="shared" si="23"/>
        <v>3.未把握</v>
      </c>
      <c r="F741" s="337" t="str">
        <f>事業者比較!E743</f>
        <v>東京都前年度実績値が見つかりません。ご確認ください。</v>
      </c>
      <c r="G741" s="337" t="str">
        <f>事業者比較!F743</f>
        <v>環境省実績値が見つかりません。ご確認ください。</v>
      </c>
      <c r="H741" s="337">
        <f>事業者比較!G743</f>
        <v>0.42899999999999999</v>
      </c>
      <c r="I741" s="804">
        <f>事業者比較!J743</f>
        <v>4</v>
      </c>
    </row>
    <row r="742" spans="1:9">
      <c r="A742" s="781" t="s">
        <v>2223</v>
      </c>
      <c r="B742" s="782" t="s">
        <v>20</v>
      </c>
      <c r="C742" s="801" t="str">
        <f t="shared" si="22"/>
        <v>-</v>
      </c>
      <c r="D742" s="802" t="str">
        <f t="shared" si="23"/>
        <v/>
      </c>
      <c r="F742" s="337" t="str">
        <f>事業者比較!E744</f>
        <v>東京都前年度実績値が見つかりません。ご確認ください。</v>
      </c>
      <c r="G742" s="337" t="str">
        <f>事業者比較!F744</f>
        <v>環境省実績値が見つかりません。ご確認ください。</v>
      </c>
      <c r="H742" s="337">
        <f>事業者比較!G744</f>
        <v>0.42899999999999999</v>
      </c>
      <c r="I742" s="804">
        <f>事業者比較!J744</f>
        <v>0</v>
      </c>
    </row>
    <row r="743" spans="1:9">
      <c r="A743" s="781" t="s">
        <v>2224</v>
      </c>
      <c r="B743" s="782" t="s">
        <v>3182</v>
      </c>
      <c r="C743" s="801">
        <f t="shared" si="22"/>
        <v>0.434</v>
      </c>
      <c r="D743" s="802" t="str">
        <f t="shared" si="23"/>
        <v>2.環境省前年度実績値</v>
      </c>
      <c r="F743" s="337" t="str">
        <f>事業者比較!E745</f>
        <v>東京都前年度実績値が見つかりません。ご確認ください。</v>
      </c>
      <c r="G743" s="337">
        <f>事業者比較!F745</f>
        <v>0.434</v>
      </c>
      <c r="H743" s="337">
        <f>事業者比較!G745</f>
        <v>0.42899999999999999</v>
      </c>
      <c r="I743" s="804">
        <f>事業者比較!J745</f>
        <v>3</v>
      </c>
    </row>
    <row r="744" spans="1:9">
      <c r="A744" s="781" t="s">
        <v>2226</v>
      </c>
      <c r="B744" s="782" t="s">
        <v>3183</v>
      </c>
      <c r="C744" s="801">
        <f t="shared" si="22"/>
        <v>0.503</v>
      </c>
      <c r="D744" s="802" t="str">
        <f t="shared" si="23"/>
        <v>2.環境省前年度実績値</v>
      </c>
      <c r="F744" s="337" t="str">
        <f>事業者比較!E746</f>
        <v>東京都前年度実績値が見つかりません。ご確認ください。</v>
      </c>
      <c r="G744" s="337">
        <f>事業者比較!F746</f>
        <v>0.503</v>
      </c>
      <c r="H744" s="337">
        <f>事業者比較!G746</f>
        <v>0.42899999999999999</v>
      </c>
      <c r="I744" s="804">
        <f>事業者比較!J746</f>
        <v>3</v>
      </c>
    </row>
    <row r="745" spans="1:9">
      <c r="A745" s="781" t="s">
        <v>2228</v>
      </c>
      <c r="B745" s="782" t="s">
        <v>3184</v>
      </c>
      <c r="C745" s="801">
        <f t="shared" si="22"/>
        <v>0.46800000000000003</v>
      </c>
      <c r="D745" s="802" t="str">
        <f t="shared" si="23"/>
        <v>2.環境省前年度実績値</v>
      </c>
      <c r="F745" s="337" t="str">
        <f>事業者比較!E747</f>
        <v>東京都前年度実績値が見つかりません。ご確認ください。</v>
      </c>
      <c r="G745" s="337">
        <f>事業者比較!F747</f>
        <v>0.46800000000000003</v>
      </c>
      <c r="H745" s="337">
        <f>事業者比較!G747</f>
        <v>0.42899999999999999</v>
      </c>
      <c r="I745" s="804">
        <f>事業者比較!J747</f>
        <v>3</v>
      </c>
    </row>
    <row r="746" spans="1:9">
      <c r="A746" s="781" t="s">
        <v>2230</v>
      </c>
      <c r="B746" s="782" t="s">
        <v>3185</v>
      </c>
      <c r="C746" s="801">
        <f t="shared" si="22"/>
        <v>0.441</v>
      </c>
      <c r="D746" s="802" t="str">
        <f t="shared" si="23"/>
        <v>2.環境省前年度実績値</v>
      </c>
      <c r="F746" s="337" t="str">
        <f>事業者比較!E748</f>
        <v>東京都前年度実績値が見つかりません。ご確認ください。</v>
      </c>
      <c r="G746" s="337">
        <f>事業者比較!F748</f>
        <v>0.441</v>
      </c>
      <c r="H746" s="337">
        <f>事業者比較!G748</f>
        <v>0.42899999999999999</v>
      </c>
      <c r="I746" s="804">
        <f>事業者比較!J748</f>
        <v>3</v>
      </c>
    </row>
    <row r="747" spans="1:9">
      <c r="A747" s="781" t="s">
        <v>2232</v>
      </c>
      <c r="B747" s="782" t="s">
        <v>3186</v>
      </c>
      <c r="C747" s="801">
        <f t="shared" si="22"/>
        <v>0.39100000000000001</v>
      </c>
      <c r="D747" s="802" t="str">
        <f t="shared" si="23"/>
        <v>2.環境省前年度実績値</v>
      </c>
      <c r="F747" s="337" t="str">
        <f>事業者比較!E749</f>
        <v>東京都前年度実績値が見つかりません。ご確認ください。</v>
      </c>
      <c r="G747" s="337">
        <f>事業者比較!F749</f>
        <v>0.39100000000000001</v>
      </c>
      <c r="H747" s="337">
        <f>事業者比較!G749</f>
        <v>0.42899999999999999</v>
      </c>
      <c r="I747" s="804">
        <f>事業者比較!J749</f>
        <v>3</v>
      </c>
    </row>
    <row r="748" spans="1:9">
      <c r="A748" s="781" t="s">
        <v>2234</v>
      </c>
      <c r="B748" s="782" t="s">
        <v>3187</v>
      </c>
      <c r="C748" s="801">
        <f t="shared" si="22"/>
        <v>0.45500000000000002</v>
      </c>
      <c r="D748" s="802" t="str">
        <f t="shared" si="23"/>
        <v>1.東京都前年度実績値</v>
      </c>
      <c r="F748" s="337">
        <f>事業者比較!E750</f>
        <v>0.45500000000000002</v>
      </c>
      <c r="G748" s="337" t="str">
        <f>事業者比較!F750</f>
        <v>東京都前年度実績値があります。「2.東京都前年度実績値」を選択してください。</v>
      </c>
      <c r="H748" s="337">
        <f>事業者比較!G750</f>
        <v>0.42899999999999999</v>
      </c>
      <c r="I748" s="804">
        <f>事業者比較!J750</f>
        <v>2</v>
      </c>
    </row>
    <row r="749" spans="1:9">
      <c r="A749" s="781" t="s">
        <v>2236</v>
      </c>
      <c r="B749" s="782" t="s">
        <v>3188</v>
      </c>
      <c r="C749" s="801">
        <f t="shared" si="22"/>
        <v>0.53900000000000003</v>
      </c>
      <c r="D749" s="802" t="str">
        <f t="shared" si="23"/>
        <v>2.環境省前年度実績値</v>
      </c>
      <c r="F749" s="337" t="str">
        <f>事業者比較!E751</f>
        <v>東京都前年度実績値が見つかりません。ご確認ください。</v>
      </c>
      <c r="G749" s="337">
        <f>事業者比較!F751</f>
        <v>0.53900000000000003</v>
      </c>
      <c r="H749" s="337">
        <f>事業者比較!G751</f>
        <v>0.42899999999999999</v>
      </c>
      <c r="I749" s="804">
        <f>事業者比較!J751</f>
        <v>3</v>
      </c>
    </row>
    <row r="750" spans="1:9">
      <c r="A750" s="781" t="s">
        <v>2238</v>
      </c>
      <c r="B750" s="782" t="s">
        <v>3189</v>
      </c>
      <c r="C750" s="801">
        <f t="shared" si="22"/>
        <v>0.44900000000000001</v>
      </c>
      <c r="D750" s="802" t="str">
        <f t="shared" si="23"/>
        <v>1.東京都前年度実績値</v>
      </c>
      <c r="F750" s="337">
        <f>事業者比較!E752</f>
        <v>0.44900000000000001</v>
      </c>
      <c r="G750" s="337" t="str">
        <f>事業者比較!F752</f>
        <v>東京都前年度実績値があります。「2.東京都前年度実績値」を選択してください。</v>
      </c>
      <c r="H750" s="337">
        <f>事業者比較!G752</f>
        <v>0.42899999999999999</v>
      </c>
      <c r="I750" s="804">
        <f>事業者比較!J752</f>
        <v>2</v>
      </c>
    </row>
    <row r="751" spans="1:9">
      <c r="A751" s="781" t="s">
        <v>2240</v>
      </c>
      <c r="B751" s="782" t="s">
        <v>3190</v>
      </c>
      <c r="C751" s="801" t="str">
        <f t="shared" si="22"/>
        <v>-</v>
      </c>
      <c r="D751" s="802" t="str">
        <f t="shared" si="23"/>
        <v/>
      </c>
      <c r="F751" s="337" t="str">
        <f>事業者比較!E753</f>
        <v>東京都前年度実績値が見つかりません。ご確認ください。</v>
      </c>
      <c r="G751" s="337" t="str">
        <f>事業者比較!F753</f>
        <v>環境省実績値が見つかりません。ご確認ください。</v>
      </c>
      <c r="H751" s="337">
        <f>事業者比較!G753</f>
        <v>0.42899999999999999</v>
      </c>
      <c r="I751" s="804">
        <f>事業者比較!J753</f>
        <v>0</v>
      </c>
    </row>
    <row r="752" spans="1:9">
      <c r="A752" s="781" t="s">
        <v>2241</v>
      </c>
      <c r="B752" s="782" t="s">
        <v>3191</v>
      </c>
      <c r="C752" s="801">
        <f t="shared" si="22"/>
        <v>0.372</v>
      </c>
      <c r="D752" s="802" t="str">
        <f t="shared" si="23"/>
        <v>2.環境省前年度実績値</v>
      </c>
      <c r="F752" s="337" t="str">
        <f>事業者比較!E754</f>
        <v>東京都前年度実績値が見つかりません。ご確認ください。</v>
      </c>
      <c r="G752" s="337">
        <f>事業者比較!F754</f>
        <v>0.372</v>
      </c>
      <c r="H752" s="337">
        <f>事業者比較!G754</f>
        <v>0.42899999999999999</v>
      </c>
      <c r="I752" s="804">
        <f>事業者比較!J754</f>
        <v>3</v>
      </c>
    </row>
    <row r="753" spans="1:9">
      <c r="A753" s="781" t="s">
        <v>2243</v>
      </c>
      <c r="B753" s="782" t="s">
        <v>3192</v>
      </c>
      <c r="C753" s="801">
        <f t="shared" si="22"/>
        <v>0.44400000000000001</v>
      </c>
      <c r="D753" s="802" t="str">
        <f t="shared" si="23"/>
        <v>1.東京都前年度実績値</v>
      </c>
      <c r="F753" s="337">
        <f>事業者比較!E755</f>
        <v>0.44400000000000001</v>
      </c>
      <c r="G753" s="337" t="str">
        <f>事業者比較!F755</f>
        <v>東京都前年度実績値があります。「2.東京都前年度実績値」を選択してください。</v>
      </c>
      <c r="H753" s="337">
        <f>事業者比較!G755</f>
        <v>0.42899999999999999</v>
      </c>
      <c r="I753" s="804">
        <f>事業者比較!J755</f>
        <v>2</v>
      </c>
    </row>
    <row r="754" spans="1:9">
      <c r="A754" s="781" t="s">
        <v>2245</v>
      </c>
      <c r="B754" s="782" t="s">
        <v>3193</v>
      </c>
      <c r="C754" s="801">
        <f t="shared" si="22"/>
        <v>0.155</v>
      </c>
      <c r="D754" s="802" t="str">
        <f t="shared" si="23"/>
        <v>2.環境省前年度実績値</v>
      </c>
      <c r="F754" s="337" t="str">
        <f>事業者比較!E756</f>
        <v>東京都前年度実績値が見つかりません。ご確認ください。</v>
      </c>
      <c r="G754" s="337">
        <f>事業者比較!F756</f>
        <v>0.155</v>
      </c>
      <c r="H754" s="337">
        <f>事業者比較!G756</f>
        <v>0.42899999999999999</v>
      </c>
      <c r="I754" s="804">
        <f>事業者比較!J756</f>
        <v>3</v>
      </c>
    </row>
    <row r="755" spans="1:9">
      <c r="A755" s="781" t="s">
        <v>2247</v>
      </c>
      <c r="B755" s="782" t="s">
        <v>20</v>
      </c>
      <c r="C755" s="801" t="str">
        <f t="shared" si="22"/>
        <v>-</v>
      </c>
      <c r="D755" s="802" t="str">
        <f t="shared" si="23"/>
        <v/>
      </c>
      <c r="F755" s="337" t="str">
        <f>事業者比較!E757</f>
        <v>東京都前年度実績値が見つかりません。ご確認ください。</v>
      </c>
      <c r="G755" s="337" t="str">
        <f>事業者比較!F757</f>
        <v>環境省実績値が見つかりません。ご確認ください。</v>
      </c>
      <c r="H755" s="337">
        <f>事業者比較!G757</f>
        <v>0.42899999999999999</v>
      </c>
      <c r="I755" s="804">
        <f>事業者比較!J757</f>
        <v>0</v>
      </c>
    </row>
    <row r="756" spans="1:9">
      <c r="A756" s="781" t="s">
        <v>2248</v>
      </c>
      <c r="B756" s="782" t="s">
        <v>3194</v>
      </c>
      <c r="C756" s="801">
        <f t="shared" si="22"/>
        <v>0.42899999999999999</v>
      </c>
      <c r="D756" s="802" t="str">
        <f t="shared" si="23"/>
        <v>3.未把握</v>
      </c>
      <c r="F756" s="337" t="str">
        <f>事業者比較!E758</f>
        <v>東京都前年度実績値が見つかりません。ご確認ください。</v>
      </c>
      <c r="G756" s="337" t="str">
        <f>事業者比較!F758</f>
        <v>環境省実績値が見つかりません。ご確認ください。</v>
      </c>
      <c r="H756" s="337">
        <f>事業者比較!G758</f>
        <v>0.42899999999999999</v>
      </c>
      <c r="I756" s="804">
        <f>事業者比較!J758</f>
        <v>4</v>
      </c>
    </row>
    <row r="757" spans="1:9">
      <c r="A757" s="781" t="s">
        <v>2249</v>
      </c>
      <c r="B757" s="782" t="s">
        <v>3195</v>
      </c>
      <c r="C757" s="801">
        <f t="shared" si="22"/>
        <v>0.42899999999999999</v>
      </c>
      <c r="D757" s="802" t="str">
        <f t="shared" si="23"/>
        <v>3.未把握</v>
      </c>
      <c r="F757" s="337" t="str">
        <f>事業者比較!E759</f>
        <v>東京都前年度実績値が見つかりません。ご確認ください。</v>
      </c>
      <c r="G757" s="337" t="str">
        <f>事業者比較!F759</f>
        <v>環境省実績値が見つかりません。ご確認ください。</v>
      </c>
      <c r="H757" s="337">
        <f>事業者比較!G759</f>
        <v>0.42899999999999999</v>
      </c>
      <c r="I757" s="804">
        <f>事業者比較!J759</f>
        <v>4</v>
      </c>
    </row>
    <row r="758" spans="1:9">
      <c r="A758" s="781" t="s">
        <v>2250</v>
      </c>
      <c r="B758" s="782" t="s">
        <v>3196</v>
      </c>
      <c r="C758" s="801">
        <f t="shared" si="22"/>
        <v>0.80200000000000005</v>
      </c>
      <c r="D758" s="802" t="str">
        <f t="shared" si="23"/>
        <v>2.環境省前年度実績値</v>
      </c>
      <c r="F758" s="337" t="str">
        <f>事業者比較!E760</f>
        <v>東京都前年度実績値が見つかりません。ご確認ください。</v>
      </c>
      <c r="G758" s="337">
        <f>事業者比較!F760</f>
        <v>0.80200000000000005</v>
      </c>
      <c r="H758" s="337">
        <f>事業者比較!G760</f>
        <v>0.42899999999999999</v>
      </c>
      <c r="I758" s="804">
        <f>事業者比較!J760</f>
        <v>3</v>
      </c>
    </row>
    <row r="759" spans="1:9">
      <c r="A759" s="781" t="s">
        <v>2252</v>
      </c>
      <c r="B759" s="782" t="s">
        <v>3197</v>
      </c>
      <c r="C759" s="801">
        <f t="shared" si="22"/>
        <v>0.44600000000000001</v>
      </c>
      <c r="D759" s="802" t="str">
        <f t="shared" si="23"/>
        <v>1.東京都前年度実績値</v>
      </c>
      <c r="F759" s="337">
        <f>事業者比較!E761</f>
        <v>0.44600000000000001</v>
      </c>
      <c r="G759" s="337" t="str">
        <f>事業者比較!F761</f>
        <v>東京都前年度実績値があります。「2.東京都前年度実績値」を選択してください。</v>
      </c>
      <c r="H759" s="337">
        <f>事業者比較!G761</f>
        <v>0.42899999999999999</v>
      </c>
      <c r="I759" s="804">
        <f>事業者比較!J761</f>
        <v>2</v>
      </c>
    </row>
    <row r="760" spans="1:9">
      <c r="A760" s="781" t="s">
        <v>2254</v>
      </c>
      <c r="B760" s="782" t="s">
        <v>3198</v>
      </c>
      <c r="C760" s="801">
        <f t="shared" si="22"/>
        <v>0.32</v>
      </c>
      <c r="D760" s="802" t="str">
        <f t="shared" si="23"/>
        <v>2.環境省前年度実績値</v>
      </c>
      <c r="F760" s="337" t="str">
        <f>事業者比較!E762</f>
        <v>東京都前年度実績値が見つかりません。ご確認ください。</v>
      </c>
      <c r="G760" s="337">
        <f>事業者比較!F762</f>
        <v>0.32</v>
      </c>
      <c r="H760" s="337">
        <f>事業者比較!G762</f>
        <v>0.42899999999999999</v>
      </c>
      <c r="I760" s="804">
        <f>事業者比較!J762</f>
        <v>3</v>
      </c>
    </row>
    <row r="761" spans="1:9">
      <c r="A761" s="781" t="s">
        <v>2256</v>
      </c>
      <c r="B761" s="782" t="s">
        <v>3199</v>
      </c>
      <c r="C761" s="801">
        <f t="shared" si="22"/>
        <v>0.42899999999999999</v>
      </c>
      <c r="D761" s="802" t="str">
        <f t="shared" si="23"/>
        <v>3.未把握</v>
      </c>
      <c r="F761" s="337" t="str">
        <f>事業者比較!E763</f>
        <v>東京都前年度実績値が見つかりません。ご確認ください。</v>
      </c>
      <c r="G761" s="337" t="str">
        <f>事業者比較!F763</f>
        <v>環境省実績値が見つかりません。ご確認ください。</v>
      </c>
      <c r="H761" s="337">
        <f>事業者比較!G763</f>
        <v>0.42899999999999999</v>
      </c>
      <c r="I761" s="804">
        <f>事業者比較!J763</f>
        <v>4</v>
      </c>
    </row>
    <row r="762" spans="1:9">
      <c r="A762" s="781" t="s">
        <v>2258</v>
      </c>
      <c r="B762" s="782" t="s">
        <v>3200</v>
      </c>
      <c r="C762" s="801" t="str">
        <f t="shared" si="22"/>
        <v>-</v>
      </c>
      <c r="D762" s="802" t="str">
        <f t="shared" si="23"/>
        <v/>
      </c>
      <c r="F762" s="337" t="str">
        <f>事業者比較!E764</f>
        <v>東京都前年度実績値が見つかりません。ご確認ください。</v>
      </c>
      <c r="G762" s="337" t="str">
        <f>事業者比較!F764</f>
        <v>環境省実績値が見つかりません。ご確認ください。</v>
      </c>
      <c r="H762" s="337">
        <f>事業者比較!G764</f>
        <v>0.42899999999999999</v>
      </c>
      <c r="I762" s="804">
        <f>事業者比較!J764</f>
        <v>0</v>
      </c>
    </row>
    <row r="763" spans="1:9">
      <c r="A763" s="781" t="s">
        <v>2259</v>
      </c>
      <c r="B763" s="782" t="s">
        <v>3201</v>
      </c>
      <c r="C763" s="801">
        <f t="shared" si="22"/>
        <v>0.42899999999999999</v>
      </c>
      <c r="D763" s="802" t="str">
        <f t="shared" si="23"/>
        <v>3.未把握</v>
      </c>
      <c r="F763" s="337" t="str">
        <f>事業者比較!E765</f>
        <v>東京都前年度実績値が見つかりません。ご確認ください。</v>
      </c>
      <c r="G763" s="337" t="str">
        <f>事業者比較!F765</f>
        <v>環境省実績値が見つかりません。ご確認ください。</v>
      </c>
      <c r="H763" s="337">
        <f>事業者比較!G765</f>
        <v>0.42899999999999999</v>
      </c>
      <c r="I763" s="804">
        <f>事業者比較!J765</f>
        <v>4</v>
      </c>
    </row>
    <row r="764" spans="1:9">
      <c r="A764" s="781" t="s">
        <v>2260</v>
      </c>
      <c r="B764" s="782" t="s">
        <v>3202</v>
      </c>
      <c r="C764" s="801">
        <f t="shared" si="22"/>
        <v>0.51900000000000002</v>
      </c>
      <c r="D764" s="802" t="str">
        <f t="shared" si="23"/>
        <v>2.環境省前年度実績値</v>
      </c>
      <c r="F764" s="337" t="str">
        <f>事業者比較!E766</f>
        <v>東京都前年度実績値が見つかりません。ご確認ください。</v>
      </c>
      <c r="G764" s="337">
        <f>事業者比較!F766</f>
        <v>0.51900000000000002</v>
      </c>
      <c r="H764" s="337">
        <f>事業者比較!G766</f>
        <v>0.42899999999999999</v>
      </c>
      <c r="I764" s="804">
        <f>事業者比較!J766</f>
        <v>3</v>
      </c>
    </row>
    <row r="765" spans="1:9">
      <c r="A765" s="781" t="s">
        <v>2262</v>
      </c>
      <c r="B765" s="782" t="s">
        <v>3203</v>
      </c>
      <c r="C765" s="801">
        <f t="shared" si="22"/>
        <v>0.442</v>
      </c>
      <c r="D765" s="802" t="str">
        <f t="shared" si="23"/>
        <v>2.環境省前年度実績値</v>
      </c>
      <c r="F765" s="337" t="str">
        <f>事業者比較!E767</f>
        <v>東京都前年度実績値が見つかりません。ご確認ください。</v>
      </c>
      <c r="G765" s="337">
        <f>事業者比較!F767</f>
        <v>0.442</v>
      </c>
      <c r="H765" s="337">
        <f>事業者比較!G767</f>
        <v>0.42899999999999999</v>
      </c>
      <c r="I765" s="804">
        <f>事業者比較!J767</f>
        <v>3</v>
      </c>
    </row>
    <row r="766" spans="1:9">
      <c r="A766" s="781" t="s">
        <v>2264</v>
      </c>
      <c r="B766" s="782" t="s">
        <v>3204</v>
      </c>
      <c r="C766" s="801">
        <f t="shared" si="22"/>
        <v>0.32300000000000001</v>
      </c>
      <c r="D766" s="802" t="str">
        <f t="shared" si="23"/>
        <v>2.環境省前年度実績値</v>
      </c>
      <c r="F766" s="337" t="str">
        <f>事業者比較!E768</f>
        <v>東京都前年度実績値が見つかりません。ご確認ください。</v>
      </c>
      <c r="G766" s="337">
        <f>事業者比較!F768</f>
        <v>0.32300000000000001</v>
      </c>
      <c r="H766" s="337">
        <f>事業者比較!G768</f>
        <v>0.42899999999999999</v>
      </c>
      <c r="I766" s="804">
        <f>事業者比較!J768</f>
        <v>3</v>
      </c>
    </row>
    <row r="767" spans="1:9">
      <c r="A767" s="781" t="s">
        <v>2266</v>
      </c>
      <c r="B767" s="782" t="s">
        <v>3205</v>
      </c>
      <c r="C767" s="801">
        <f t="shared" si="22"/>
        <v>0.5</v>
      </c>
      <c r="D767" s="802" t="str">
        <f t="shared" si="23"/>
        <v>2.環境省前年度実績値</v>
      </c>
      <c r="F767" s="337" t="str">
        <f>事業者比較!E769</f>
        <v>東京都前年度実績値が見つかりません。ご確認ください。</v>
      </c>
      <c r="G767" s="337">
        <f>事業者比較!F769</f>
        <v>0.5</v>
      </c>
      <c r="H767" s="337">
        <f>事業者比較!G769</f>
        <v>0.42899999999999999</v>
      </c>
      <c r="I767" s="804">
        <f>事業者比較!J769</f>
        <v>3</v>
      </c>
    </row>
    <row r="768" spans="1:9">
      <c r="A768" s="781" t="s">
        <v>2268</v>
      </c>
      <c r="B768" s="782" t="s">
        <v>3206</v>
      </c>
      <c r="C768" s="801">
        <f t="shared" si="22"/>
        <v>0.435</v>
      </c>
      <c r="D768" s="802" t="str">
        <f t="shared" si="23"/>
        <v>2.環境省前年度実績値</v>
      </c>
      <c r="F768" s="337" t="str">
        <f>事業者比較!E770</f>
        <v>東京都前年度実績値が見つかりません。ご確認ください。</v>
      </c>
      <c r="G768" s="337">
        <f>事業者比較!F770</f>
        <v>0.435</v>
      </c>
      <c r="H768" s="337">
        <f>事業者比較!G770</f>
        <v>0.42899999999999999</v>
      </c>
      <c r="I768" s="804">
        <f>事業者比較!J770</f>
        <v>3</v>
      </c>
    </row>
    <row r="769" spans="1:9">
      <c r="A769" s="781" t="s">
        <v>2270</v>
      </c>
      <c r="B769" s="782" t="s">
        <v>3207</v>
      </c>
      <c r="C769" s="801">
        <f t="shared" si="22"/>
        <v>0.42699999999999999</v>
      </c>
      <c r="D769" s="802" t="str">
        <f t="shared" si="23"/>
        <v>2.環境省前年度実績値</v>
      </c>
      <c r="F769" s="337" t="str">
        <f>事業者比較!E771</f>
        <v>東京都前年度実績値が見つかりません。ご確認ください。</v>
      </c>
      <c r="G769" s="337">
        <f>事業者比較!F771</f>
        <v>0.42699999999999999</v>
      </c>
      <c r="H769" s="337">
        <f>事業者比較!G771</f>
        <v>0.42899999999999999</v>
      </c>
      <c r="I769" s="804">
        <f>事業者比較!J771</f>
        <v>3</v>
      </c>
    </row>
    <row r="770" spans="1:9">
      <c r="A770" s="781" t="s">
        <v>2272</v>
      </c>
      <c r="B770" s="782" t="s">
        <v>3208</v>
      </c>
      <c r="C770" s="801">
        <f t="shared" si="22"/>
        <v>0.51</v>
      </c>
      <c r="D770" s="802" t="str">
        <f t="shared" si="23"/>
        <v>2.環境省前年度実績値</v>
      </c>
      <c r="F770" s="337" t="str">
        <f>事業者比較!E772</f>
        <v>東京都前年度実績値が見つかりません。ご確認ください。</v>
      </c>
      <c r="G770" s="337">
        <f>事業者比較!F772</f>
        <v>0.51</v>
      </c>
      <c r="H770" s="337">
        <f>事業者比較!G772</f>
        <v>0.42899999999999999</v>
      </c>
      <c r="I770" s="804">
        <f>事業者比較!J772</f>
        <v>3</v>
      </c>
    </row>
    <row r="771" spans="1:9">
      <c r="A771" s="781" t="s">
        <v>2274</v>
      </c>
      <c r="B771" s="782" t="s">
        <v>3209</v>
      </c>
      <c r="C771" s="801">
        <f t="shared" si="22"/>
        <v>0.42899999999999999</v>
      </c>
      <c r="D771" s="802" t="str">
        <f t="shared" si="23"/>
        <v>3.未把握</v>
      </c>
      <c r="F771" s="337" t="str">
        <f>事業者比較!E773</f>
        <v>東京都前年度実績値が見つかりません。ご確認ください。</v>
      </c>
      <c r="G771" s="337" t="str">
        <f>事業者比較!F773</f>
        <v>環境省実績値が見つかりません。ご確認ください。</v>
      </c>
      <c r="H771" s="337">
        <f>事業者比較!G773</f>
        <v>0.42899999999999999</v>
      </c>
      <c r="I771" s="804">
        <f>事業者比較!J773</f>
        <v>4</v>
      </c>
    </row>
    <row r="772" spans="1:9">
      <c r="A772" s="781" t="s">
        <v>2276</v>
      </c>
      <c r="B772" s="782" t="s">
        <v>3210</v>
      </c>
      <c r="C772" s="801">
        <f t="shared" si="22"/>
        <v>0.37</v>
      </c>
      <c r="D772" s="802" t="str">
        <f t="shared" si="23"/>
        <v>2.環境省前年度実績値</v>
      </c>
      <c r="F772" s="337" t="str">
        <f>事業者比較!E774</f>
        <v>東京都前年度実績値が見つかりません。ご確認ください。</v>
      </c>
      <c r="G772" s="337">
        <f>事業者比較!F774</f>
        <v>0.37</v>
      </c>
      <c r="H772" s="337">
        <f>事業者比較!G774</f>
        <v>0.42899999999999999</v>
      </c>
      <c r="I772" s="804">
        <f>事業者比較!J774</f>
        <v>3</v>
      </c>
    </row>
    <row r="773" spans="1:9">
      <c r="A773" s="781" t="s">
        <v>2278</v>
      </c>
      <c r="B773" s="782" t="s">
        <v>3211</v>
      </c>
      <c r="C773" s="801">
        <f t="shared" si="22"/>
        <v>0.42899999999999999</v>
      </c>
      <c r="D773" s="802" t="str">
        <f t="shared" si="23"/>
        <v>3.未把握</v>
      </c>
      <c r="F773" s="337" t="str">
        <f>事業者比較!E775</f>
        <v>東京都前年度実績値が見つかりません。ご確認ください。</v>
      </c>
      <c r="G773" s="337" t="str">
        <f>事業者比較!F775</f>
        <v>環境省実績値が見つかりません。ご確認ください。</v>
      </c>
      <c r="H773" s="337">
        <f>事業者比較!G775</f>
        <v>0.42899999999999999</v>
      </c>
      <c r="I773" s="804">
        <f>事業者比較!J775</f>
        <v>4</v>
      </c>
    </row>
    <row r="774" spans="1:9">
      <c r="A774" s="781" t="s">
        <v>2280</v>
      </c>
      <c r="B774" s="782" t="s">
        <v>3212</v>
      </c>
      <c r="C774" s="801">
        <f t="shared" si="22"/>
        <v>0.42899999999999999</v>
      </c>
      <c r="D774" s="802" t="str">
        <f t="shared" si="23"/>
        <v>3.未把握</v>
      </c>
      <c r="F774" s="337" t="str">
        <f>事業者比較!E776</f>
        <v>東京都前年度実績値が見つかりません。ご確認ください。</v>
      </c>
      <c r="G774" s="337" t="str">
        <f>事業者比較!F776</f>
        <v>環境省実績値が見つかりません。ご確認ください。</v>
      </c>
      <c r="H774" s="337">
        <f>事業者比較!G776</f>
        <v>0.42899999999999999</v>
      </c>
      <c r="I774" s="804">
        <f>事業者比較!J776</f>
        <v>4</v>
      </c>
    </row>
    <row r="775" spans="1:9">
      <c r="A775" s="781" t="s">
        <v>2281</v>
      </c>
      <c r="B775" s="782" t="s">
        <v>3213</v>
      </c>
      <c r="C775" s="801">
        <f t="shared" si="22"/>
        <v>0.72399999999999998</v>
      </c>
      <c r="D775" s="802" t="str">
        <f t="shared" si="23"/>
        <v>2.環境省前年度実績値</v>
      </c>
      <c r="F775" s="337" t="str">
        <f>事業者比較!E777</f>
        <v>東京都前年度実績値が見つかりません。ご確認ください。</v>
      </c>
      <c r="G775" s="337">
        <f>事業者比較!F777</f>
        <v>0.72399999999999998</v>
      </c>
      <c r="H775" s="337">
        <f>事業者比較!G777</f>
        <v>0.42899999999999999</v>
      </c>
      <c r="I775" s="804">
        <f>事業者比較!J777</f>
        <v>3</v>
      </c>
    </row>
    <row r="776" spans="1:9">
      <c r="A776" s="781" t="s">
        <v>2283</v>
      </c>
      <c r="B776" s="782" t="s">
        <v>3214</v>
      </c>
      <c r="C776" s="801">
        <f t="shared" ref="C776:C839" si="24">IF($I776=0,"-",IF(OR($I776=1,$I776=2),$F776,IF($I776=3,$G776,$H776)))</f>
        <v>0.45200000000000001</v>
      </c>
      <c r="D776" s="802" t="str">
        <f t="shared" ref="D776:D839" si="25">IF($I776=0,"",IF(OR($I776=1,$I776=2),"1.東京都前年度実績値",IF($I776=3,"2.環境省前年度実績値","3.未把握")))</f>
        <v>2.環境省前年度実績値</v>
      </c>
      <c r="F776" s="337" t="str">
        <f>事業者比較!E778</f>
        <v>東京都前年度実績値が見つかりません。ご確認ください。</v>
      </c>
      <c r="G776" s="337">
        <f>事業者比較!F778</f>
        <v>0.45200000000000001</v>
      </c>
      <c r="H776" s="337">
        <f>事業者比較!G778</f>
        <v>0.42899999999999999</v>
      </c>
      <c r="I776" s="804">
        <f>事業者比較!J778</f>
        <v>3</v>
      </c>
    </row>
    <row r="777" spans="1:9">
      <c r="A777" s="781" t="s">
        <v>2285</v>
      </c>
      <c r="B777" s="782" t="s">
        <v>3215</v>
      </c>
      <c r="C777" s="801">
        <f t="shared" si="24"/>
        <v>0.42899999999999999</v>
      </c>
      <c r="D777" s="802" t="str">
        <f t="shared" si="25"/>
        <v>3.未把握</v>
      </c>
      <c r="F777" s="337" t="str">
        <f>事業者比較!E779</f>
        <v>東京都前年度実績値が見つかりません。ご確認ください。</v>
      </c>
      <c r="G777" s="337" t="str">
        <f>事業者比較!F779</f>
        <v>環境省実績値が見つかりません。ご確認ください。</v>
      </c>
      <c r="H777" s="337">
        <f>事業者比較!G779</f>
        <v>0.42899999999999999</v>
      </c>
      <c r="I777" s="804">
        <f>事業者比較!J779</f>
        <v>4</v>
      </c>
    </row>
    <row r="778" spans="1:9">
      <c r="A778" s="781" t="s">
        <v>2287</v>
      </c>
      <c r="B778" s="782" t="s">
        <v>3216</v>
      </c>
      <c r="C778" s="801">
        <f t="shared" si="24"/>
        <v>0.33100000000000002</v>
      </c>
      <c r="D778" s="802" t="str">
        <f t="shared" si="25"/>
        <v>1.東京都前年度実績値</v>
      </c>
      <c r="F778" s="337">
        <f>事業者比較!E780</f>
        <v>0.33100000000000002</v>
      </c>
      <c r="G778" s="337" t="str">
        <f>事業者比較!F780</f>
        <v>東京都前年度実績値があります。「2.東京都前年度実績値」を選択してください。</v>
      </c>
      <c r="H778" s="337">
        <f>事業者比較!G780</f>
        <v>0.42899999999999999</v>
      </c>
      <c r="I778" s="804">
        <f>事業者比較!J780</f>
        <v>2</v>
      </c>
    </row>
    <row r="779" spans="1:9">
      <c r="A779" s="781" t="s">
        <v>2289</v>
      </c>
      <c r="B779" s="782" t="s">
        <v>3217</v>
      </c>
      <c r="C779" s="801">
        <f t="shared" si="24"/>
        <v>0.44500000000000001</v>
      </c>
      <c r="D779" s="802" t="str">
        <f t="shared" si="25"/>
        <v>1.東京都前年度実績値</v>
      </c>
      <c r="F779" s="337">
        <f>事業者比較!E781</f>
        <v>0.44500000000000001</v>
      </c>
      <c r="G779" s="337" t="str">
        <f>事業者比較!F781</f>
        <v>東京都前年度実績値があります。「2.東京都前年度実績値」を選択してください。</v>
      </c>
      <c r="H779" s="337">
        <f>事業者比較!G781</f>
        <v>0.42899999999999999</v>
      </c>
      <c r="I779" s="804">
        <f>事業者比較!J781</f>
        <v>1</v>
      </c>
    </row>
    <row r="780" spans="1:9">
      <c r="A780" s="781" t="s">
        <v>2291</v>
      </c>
      <c r="B780" s="782" t="s">
        <v>3218</v>
      </c>
      <c r="C780" s="801">
        <f t="shared" si="24"/>
        <v>0.49199999999999999</v>
      </c>
      <c r="D780" s="802" t="str">
        <f t="shared" si="25"/>
        <v>2.環境省前年度実績値</v>
      </c>
      <c r="F780" s="337" t="str">
        <f>事業者比較!E782</f>
        <v>東京都前年度実績値が見つかりません。ご確認ください。</v>
      </c>
      <c r="G780" s="337">
        <f>事業者比較!F782</f>
        <v>0.49199999999999999</v>
      </c>
      <c r="H780" s="337">
        <f>事業者比較!G782</f>
        <v>0.42899999999999999</v>
      </c>
      <c r="I780" s="804">
        <f>事業者比較!J782</f>
        <v>3</v>
      </c>
    </row>
    <row r="781" spans="1:9">
      <c r="A781" s="781" t="s">
        <v>2293</v>
      </c>
      <c r="B781" s="782" t="s">
        <v>3219</v>
      </c>
      <c r="C781" s="801">
        <f t="shared" si="24"/>
        <v>0.42899999999999999</v>
      </c>
      <c r="D781" s="802" t="str">
        <f t="shared" si="25"/>
        <v>3.未把握</v>
      </c>
      <c r="F781" s="337" t="str">
        <f>事業者比較!E783</f>
        <v>東京都前年度実績値が見つかりません。ご確認ください。</v>
      </c>
      <c r="G781" s="337" t="str">
        <f>事業者比較!F783</f>
        <v>環境省実績値が見つかりません。ご確認ください。</v>
      </c>
      <c r="H781" s="337">
        <f>事業者比較!G783</f>
        <v>0.42899999999999999</v>
      </c>
      <c r="I781" s="804">
        <f>事業者比較!J783</f>
        <v>4</v>
      </c>
    </row>
    <row r="782" spans="1:9">
      <c r="A782" s="781" t="s">
        <v>2295</v>
      </c>
      <c r="B782" s="782" t="s">
        <v>3220</v>
      </c>
      <c r="C782" s="801">
        <f t="shared" si="24"/>
        <v>0.42899999999999999</v>
      </c>
      <c r="D782" s="802" t="str">
        <f t="shared" si="25"/>
        <v>3.未把握</v>
      </c>
      <c r="F782" s="337" t="str">
        <f>事業者比較!E784</f>
        <v>東京都前年度実績値が見つかりません。ご確認ください。</v>
      </c>
      <c r="G782" s="337" t="str">
        <f>事業者比較!F784</f>
        <v>環境省実績値が見つかりません。ご確認ください。</v>
      </c>
      <c r="H782" s="337">
        <f>事業者比較!G784</f>
        <v>0.42899999999999999</v>
      </c>
      <c r="I782" s="804">
        <f>事業者比較!J784</f>
        <v>4</v>
      </c>
    </row>
    <row r="783" spans="1:9">
      <c r="A783" s="781" t="s">
        <v>2297</v>
      </c>
      <c r="B783" s="782" t="s">
        <v>3221</v>
      </c>
      <c r="C783" s="801">
        <f t="shared" si="24"/>
        <v>0.42899999999999999</v>
      </c>
      <c r="D783" s="802" t="str">
        <f t="shared" si="25"/>
        <v>3.未把握</v>
      </c>
      <c r="F783" s="337" t="str">
        <f>事業者比較!E785</f>
        <v>東京都前年度実績値が見つかりません。ご確認ください。</v>
      </c>
      <c r="G783" s="337" t="str">
        <f>事業者比較!F785</f>
        <v>環境省実績値が見つかりません。ご確認ください。</v>
      </c>
      <c r="H783" s="337">
        <f>事業者比較!G785</f>
        <v>0.42899999999999999</v>
      </c>
      <c r="I783" s="804">
        <f>事業者比較!J785</f>
        <v>4</v>
      </c>
    </row>
    <row r="784" spans="1:9">
      <c r="A784" s="781" t="s">
        <v>2299</v>
      </c>
      <c r="B784" s="782" t="s">
        <v>20</v>
      </c>
      <c r="C784" s="801" t="str">
        <f t="shared" si="24"/>
        <v>-</v>
      </c>
      <c r="D784" s="802" t="str">
        <f t="shared" si="25"/>
        <v/>
      </c>
      <c r="F784" s="337" t="str">
        <f>事業者比較!E786</f>
        <v>東京都前年度実績値が見つかりません。ご確認ください。</v>
      </c>
      <c r="G784" s="337" t="str">
        <f>事業者比較!F786</f>
        <v>環境省実績値が見つかりません。ご確認ください。</v>
      </c>
      <c r="H784" s="337">
        <f>事業者比較!G786</f>
        <v>0.42899999999999999</v>
      </c>
      <c r="I784" s="804">
        <f>事業者比較!J786</f>
        <v>0</v>
      </c>
    </row>
    <row r="785" spans="1:9">
      <c r="A785" s="781" t="s">
        <v>2300</v>
      </c>
      <c r="B785" s="782" t="s">
        <v>20</v>
      </c>
      <c r="C785" s="801" t="str">
        <f t="shared" si="24"/>
        <v>-</v>
      </c>
      <c r="D785" s="802" t="str">
        <f t="shared" si="25"/>
        <v/>
      </c>
      <c r="F785" s="337" t="str">
        <f>事業者比較!E787</f>
        <v>東京都前年度実績値が見つかりません。ご確認ください。</v>
      </c>
      <c r="G785" s="337" t="str">
        <f>事業者比較!F787</f>
        <v>環境省実績値が見つかりません。ご確認ください。</v>
      </c>
      <c r="H785" s="337">
        <f>事業者比較!G787</f>
        <v>0.42899999999999999</v>
      </c>
      <c r="I785" s="804">
        <f>事業者比較!J787</f>
        <v>0</v>
      </c>
    </row>
    <row r="786" spans="1:9">
      <c r="A786" s="781" t="s">
        <v>2301</v>
      </c>
      <c r="B786" s="782" t="s">
        <v>3222</v>
      </c>
      <c r="C786" s="801">
        <f t="shared" si="24"/>
        <v>0.57099999999999995</v>
      </c>
      <c r="D786" s="802" t="str">
        <f t="shared" si="25"/>
        <v>2.環境省前年度実績値</v>
      </c>
      <c r="F786" s="337" t="str">
        <f>事業者比較!E788</f>
        <v>東京都前年度実績値が見つかりません。ご確認ください。</v>
      </c>
      <c r="G786" s="337">
        <f>事業者比較!F788</f>
        <v>0.57099999999999995</v>
      </c>
      <c r="H786" s="337">
        <f>事業者比較!G788</f>
        <v>0.42899999999999999</v>
      </c>
      <c r="I786" s="804">
        <f>事業者比較!J788</f>
        <v>3</v>
      </c>
    </row>
    <row r="787" spans="1:9">
      <c r="A787" s="781" t="s">
        <v>2302</v>
      </c>
      <c r="B787" s="782" t="s">
        <v>3223</v>
      </c>
      <c r="C787" s="801">
        <f t="shared" si="24"/>
        <v>0.43</v>
      </c>
      <c r="D787" s="802" t="str">
        <f t="shared" si="25"/>
        <v>2.環境省前年度実績値</v>
      </c>
      <c r="F787" s="337" t="str">
        <f>事業者比較!E789</f>
        <v>東京都前年度実績値が見つかりません。ご確認ください。</v>
      </c>
      <c r="G787" s="337">
        <f>事業者比較!F789</f>
        <v>0.43</v>
      </c>
      <c r="H787" s="337">
        <f>事業者比較!G789</f>
        <v>0.42899999999999999</v>
      </c>
      <c r="I787" s="804">
        <f>事業者比較!J789</f>
        <v>3</v>
      </c>
    </row>
    <row r="788" spans="1:9">
      <c r="A788" s="781" t="s">
        <v>2304</v>
      </c>
      <c r="B788" s="782" t="s">
        <v>3224</v>
      </c>
      <c r="C788" s="801">
        <f t="shared" si="24"/>
        <v>0.40300000000000002</v>
      </c>
      <c r="D788" s="802" t="str">
        <f t="shared" si="25"/>
        <v>2.環境省前年度実績値</v>
      </c>
      <c r="F788" s="337" t="str">
        <f>事業者比較!E790</f>
        <v>東京都前年度実績値が見つかりません。ご確認ください。</v>
      </c>
      <c r="G788" s="337">
        <f>事業者比較!F790</f>
        <v>0.40300000000000002</v>
      </c>
      <c r="H788" s="337">
        <f>事業者比較!G790</f>
        <v>0.42899999999999999</v>
      </c>
      <c r="I788" s="804">
        <f>事業者比較!J790</f>
        <v>3</v>
      </c>
    </row>
    <row r="789" spans="1:9">
      <c r="A789" s="781" t="s">
        <v>2306</v>
      </c>
      <c r="B789" s="782" t="s">
        <v>3225</v>
      </c>
      <c r="C789" s="801">
        <f t="shared" si="24"/>
        <v>0.48399999999999999</v>
      </c>
      <c r="D789" s="802" t="str">
        <f t="shared" si="25"/>
        <v>2.環境省前年度実績値</v>
      </c>
      <c r="F789" s="337" t="str">
        <f>事業者比較!E791</f>
        <v>東京都前年度実績値が見つかりません。ご確認ください。</v>
      </c>
      <c r="G789" s="337">
        <f>事業者比較!F791</f>
        <v>0.48399999999999999</v>
      </c>
      <c r="H789" s="337">
        <f>事業者比較!G791</f>
        <v>0.42899999999999999</v>
      </c>
      <c r="I789" s="804">
        <f>事業者比較!J791</f>
        <v>3</v>
      </c>
    </row>
    <row r="790" spans="1:9">
      <c r="A790" s="781" t="s">
        <v>2308</v>
      </c>
      <c r="B790" s="782" t="s">
        <v>3226</v>
      </c>
      <c r="C790" s="801">
        <f t="shared" si="24"/>
        <v>0.42899999999999999</v>
      </c>
      <c r="D790" s="802" t="str">
        <f t="shared" si="25"/>
        <v>3.未把握</v>
      </c>
      <c r="F790" s="337" t="str">
        <f>事業者比較!E792</f>
        <v>東京都前年度実績値が見つかりません。ご確認ください。</v>
      </c>
      <c r="G790" s="337" t="str">
        <f>事業者比較!F792</f>
        <v>環境省実績値が見つかりません。ご確認ください。</v>
      </c>
      <c r="H790" s="337">
        <f>事業者比較!G792</f>
        <v>0.42899999999999999</v>
      </c>
      <c r="I790" s="804">
        <f>事業者比較!J792</f>
        <v>4</v>
      </c>
    </row>
    <row r="791" spans="1:9">
      <c r="A791" s="781" t="s">
        <v>2310</v>
      </c>
      <c r="B791" s="782" t="s">
        <v>3227</v>
      </c>
      <c r="C791" s="801">
        <f t="shared" si="24"/>
        <v>0.44900000000000001</v>
      </c>
      <c r="D791" s="802" t="str">
        <f t="shared" si="25"/>
        <v>2.環境省前年度実績値</v>
      </c>
      <c r="F791" s="337" t="str">
        <f>事業者比較!E793</f>
        <v>東京都前年度実績値が見つかりません。ご確認ください。</v>
      </c>
      <c r="G791" s="337">
        <f>事業者比較!F793</f>
        <v>0.44900000000000001</v>
      </c>
      <c r="H791" s="337">
        <f>事業者比較!G793</f>
        <v>0.42899999999999999</v>
      </c>
      <c r="I791" s="804">
        <f>事業者比較!J793</f>
        <v>3</v>
      </c>
    </row>
    <row r="792" spans="1:9">
      <c r="A792" s="781" t="s">
        <v>2312</v>
      </c>
      <c r="B792" s="782" t="s">
        <v>3228</v>
      </c>
      <c r="C792" s="801">
        <f t="shared" si="24"/>
        <v>0.4</v>
      </c>
      <c r="D792" s="802" t="str">
        <f t="shared" si="25"/>
        <v>1.東京都前年度実績値</v>
      </c>
      <c r="F792" s="337">
        <f>事業者比較!E794</f>
        <v>0.4</v>
      </c>
      <c r="G792" s="337" t="str">
        <f>事業者比較!F794</f>
        <v>東京都前年度実績値があります。「2.東京都前年度実績値」を選択してください。</v>
      </c>
      <c r="H792" s="337">
        <f>事業者比較!G794</f>
        <v>0.42899999999999999</v>
      </c>
      <c r="I792" s="804">
        <f>事業者比較!J794</f>
        <v>2</v>
      </c>
    </row>
    <row r="793" spans="1:9">
      <c r="A793" s="781" t="s">
        <v>2314</v>
      </c>
      <c r="B793" s="782" t="s">
        <v>3229</v>
      </c>
      <c r="C793" s="801">
        <f t="shared" si="24"/>
        <v>0.42899999999999999</v>
      </c>
      <c r="D793" s="802" t="str">
        <f t="shared" si="25"/>
        <v>3.未把握</v>
      </c>
      <c r="F793" s="337" t="str">
        <f>事業者比較!E795</f>
        <v>東京都前年度実績値が見つかりません。ご確認ください。</v>
      </c>
      <c r="G793" s="337" t="str">
        <f>事業者比較!F795</f>
        <v>環境省実績値が見つかりません。ご確認ください。</v>
      </c>
      <c r="H793" s="337">
        <f>事業者比較!G795</f>
        <v>0.42899999999999999</v>
      </c>
      <c r="I793" s="804">
        <f>事業者比較!J795</f>
        <v>4</v>
      </c>
    </row>
    <row r="794" spans="1:9">
      <c r="A794" s="781" t="s">
        <v>2316</v>
      </c>
      <c r="B794" s="782" t="s">
        <v>3230</v>
      </c>
      <c r="C794" s="801">
        <f t="shared" si="24"/>
        <v>0.42899999999999999</v>
      </c>
      <c r="D794" s="802" t="str">
        <f t="shared" si="25"/>
        <v>3.未把握</v>
      </c>
      <c r="F794" s="337" t="str">
        <f>事業者比較!E796</f>
        <v>東京都前年度実績値が見つかりません。ご確認ください。</v>
      </c>
      <c r="G794" s="337" t="str">
        <f>事業者比較!F796</f>
        <v>環境省実績値が見つかりません。ご確認ください。</v>
      </c>
      <c r="H794" s="337">
        <f>事業者比較!G796</f>
        <v>0.42899999999999999</v>
      </c>
      <c r="I794" s="804">
        <f>事業者比較!J796</f>
        <v>4</v>
      </c>
    </row>
    <row r="795" spans="1:9">
      <c r="A795" s="781" t="s">
        <v>2318</v>
      </c>
      <c r="B795" s="782" t="s">
        <v>3231</v>
      </c>
      <c r="C795" s="801">
        <f t="shared" si="24"/>
        <v>0.42899999999999999</v>
      </c>
      <c r="D795" s="802" t="str">
        <f t="shared" si="25"/>
        <v>3.未把握</v>
      </c>
      <c r="F795" s="337" t="str">
        <f>事業者比較!E797</f>
        <v>東京都前年度実績値が見つかりません。ご確認ください。</v>
      </c>
      <c r="G795" s="337" t="str">
        <f>事業者比較!F797</f>
        <v>環境省実績値が見つかりません。ご確認ください。</v>
      </c>
      <c r="H795" s="337">
        <f>事業者比較!G797</f>
        <v>0.42899999999999999</v>
      </c>
      <c r="I795" s="804">
        <f>事業者比較!J797</f>
        <v>4</v>
      </c>
    </row>
    <row r="796" spans="1:9">
      <c r="A796" s="781" t="s">
        <v>2320</v>
      </c>
      <c r="B796" s="782" t="s">
        <v>3232</v>
      </c>
      <c r="C796" s="801">
        <f t="shared" si="24"/>
        <v>0.42899999999999999</v>
      </c>
      <c r="D796" s="802" t="str">
        <f t="shared" si="25"/>
        <v>3.未把握</v>
      </c>
      <c r="F796" s="337" t="str">
        <f>事業者比較!E798</f>
        <v>東京都前年度実績値が見つかりません。ご確認ください。</v>
      </c>
      <c r="G796" s="337" t="str">
        <f>事業者比較!F798</f>
        <v>環境省実績値が見つかりません。ご確認ください。</v>
      </c>
      <c r="H796" s="337">
        <f>事業者比較!G798</f>
        <v>0.42899999999999999</v>
      </c>
      <c r="I796" s="804">
        <f>事業者比較!J798</f>
        <v>4</v>
      </c>
    </row>
    <row r="797" spans="1:9">
      <c r="A797" s="781" t="s">
        <v>2321</v>
      </c>
      <c r="B797" s="782" t="s">
        <v>3233</v>
      </c>
      <c r="C797" s="801">
        <f t="shared" si="24"/>
        <v>0.42899999999999999</v>
      </c>
      <c r="D797" s="802" t="str">
        <f t="shared" si="25"/>
        <v>3.未把握</v>
      </c>
      <c r="F797" s="337" t="str">
        <f>事業者比較!E799</f>
        <v>東京都前年度実績値が見つかりません。ご確認ください。</v>
      </c>
      <c r="G797" s="337" t="str">
        <f>事業者比較!F799</f>
        <v>環境省実績値が見つかりません。ご確認ください。</v>
      </c>
      <c r="H797" s="337">
        <f>事業者比較!G799</f>
        <v>0.42899999999999999</v>
      </c>
      <c r="I797" s="804">
        <f>事業者比較!J799</f>
        <v>4</v>
      </c>
    </row>
    <row r="798" spans="1:9">
      <c r="A798" s="781" t="s">
        <v>2323</v>
      </c>
      <c r="B798" s="782" t="s">
        <v>3234</v>
      </c>
      <c r="C798" s="801">
        <f t="shared" si="24"/>
        <v>0.44500000000000001</v>
      </c>
      <c r="D798" s="802" t="str">
        <f t="shared" si="25"/>
        <v>1.東京都前年度実績値</v>
      </c>
      <c r="F798" s="337">
        <f>事業者比較!E800</f>
        <v>0.44500000000000001</v>
      </c>
      <c r="G798" s="337" t="str">
        <f>事業者比較!F800</f>
        <v>東京都前年度実績値があります。「2.東京都前年度実績値」を選択してください。</v>
      </c>
      <c r="H798" s="337">
        <f>事業者比較!G800</f>
        <v>0.42899999999999999</v>
      </c>
      <c r="I798" s="804">
        <f>事業者比較!J800</f>
        <v>2</v>
      </c>
    </row>
    <row r="799" spans="1:9">
      <c r="A799" s="781" t="s">
        <v>2324</v>
      </c>
      <c r="B799" s="782" t="s">
        <v>3235</v>
      </c>
      <c r="C799" s="801">
        <f t="shared" si="24"/>
        <v>0.44700000000000001</v>
      </c>
      <c r="D799" s="802" t="str">
        <f t="shared" si="25"/>
        <v>1.東京都前年度実績値</v>
      </c>
      <c r="F799" s="337">
        <f>事業者比較!E801</f>
        <v>0.44700000000000001</v>
      </c>
      <c r="G799" s="337" t="str">
        <f>事業者比較!F801</f>
        <v>東京都前年度実績値があります。「2.東京都前年度実績値」を選択してください。</v>
      </c>
      <c r="H799" s="337">
        <f>事業者比較!G801</f>
        <v>0.42899999999999999</v>
      </c>
      <c r="I799" s="804">
        <f>事業者比較!J801</f>
        <v>2</v>
      </c>
    </row>
    <row r="800" spans="1:9">
      <c r="A800" s="781" t="s">
        <v>2326</v>
      </c>
      <c r="B800" s="782" t="s">
        <v>3236</v>
      </c>
      <c r="C800" s="801">
        <f t="shared" si="24"/>
        <v>0.42899999999999999</v>
      </c>
      <c r="D800" s="802" t="str">
        <f t="shared" si="25"/>
        <v>3.未把握</v>
      </c>
      <c r="F800" s="337" t="str">
        <f>事業者比較!E802</f>
        <v>東京都前年度実績値が見つかりません。ご確認ください。</v>
      </c>
      <c r="G800" s="337" t="str">
        <f>事業者比較!F802</f>
        <v>環境省実績値が見つかりません。ご確認ください。</v>
      </c>
      <c r="H800" s="337">
        <f>事業者比較!G802</f>
        <v>0.42899999999999999</v>
      </c>
      <c r="I800" s="804">
        <f>事業者比較!J802</f>
        <v>4</v>
      </c>
    </row>
    <row r="801" spans="1:9">
      <c r="A801" s="781" t="s">
        <v>2327</v>
      </c>
      <c r="B801" s="782" t="s">
        <v>20</v>
      </c>
      <c r="C801" s="801" t="str">
        <f t="shared" si="24"/>
        <v>-</v>
      </c>
      <c r="D801" s="802" t="str">
        <f t="shared" si="25"/>
        <v/>
      </c>
      <c r="F801" s="337" t="str">
        <f>事業者比較!E803</f>
        <v>東京都前年度実績値が見つかりません。ご確認ください。</v>
      </c>
      <c r="G801" s="337" t="str">
        <f>事業者比較!F803</f>
        <v>環境省実績値が見つかりません。ご確認ください。</v>
      </c>
      <c r="H801" s="337">
        <f>事業者比較!G803</f>
        <v>0.42899999999999999</v>
      </c>
      <c r="I801" s="804">
        <f>事業者比較!J803</f>
        <v>0</v>
      </c>
    </row>
    <row r="802" spans="1:9">
      <c r="A802" s="781" t="s">
        <v>2422</v>
      </c>
      <c r="B802" s="782" t="s">
        <v>3237</v>
      </c>
      <c r="C802" s="801">
        <f t="shared" si="24"/>
        <v>0.55700000000000005</v>
      </c>
      <c r="D802" s="802" t="str">
        <f t="shared" si="25"/>
        <v>2.環境省前年度実績値</v>
      </c>
      <c r="F802" s="337" t="str">
        <f>事業者比較!E804</f>
        <v>東京都前年度実績値が見つかりません。ご確認ください。</v>
      </c>
      <c r="G802" s="337">
        <f>事業者比較!F804</f>
        <v>0.55700000000000005</v>
      </c>
      <c r="H802" s="337">
        <f>事業者比較!G804</f>
        <v>0.42899999999999999</v>
      </c>
      <c r="I802" s="804">
        <f>事業者比較!J804</f>
        <v>3</v>
      </c>
    </row>
    <row r="803" spans="1:9">
      <c r="A803" s="781" t="s">
        <v>2424</v>
      </c>
      <c r="B803" s="782" t="s">
        <v>3238</v>
      </c>
      <c r="C803" s="801">
        <f t="shared" si="24"/>
        <v>0.42899999999999999</v>
      </c>
      <c r="D803" s="802" t="str">
        <f t="shared" si="25"/>
        <v>3.未把握</v>
      </c>
      <c r="F803" s="337" t="str">
        <f>事業者比較!E805</f>
        <v>東京都前年度実績値が見つかりません。ご確認ください。</v>
      </c>
      <c r="G803" s="337" t="str">
        <f>事業者比較!F805</f>
        <v>環境省実績値が見つかりません。ご確認ください。</v>
      </c>
      <c r="H803" s="337">
        <f>事業者比較!G805</f>
        <v>0.42899999999999999</v>
      </c>
      <c r="I803" s="804">
        <f>事業者比較!J805</f>
        <v>4</v>
      </c>
    </row>
    <row r="804" spans="1:9">
      <c r="A804" s="781" t="s">
        <v>2426</v>
      </c>
      <c r="B804" s="782" t="s">
        <v>3239</v>
      </c>
      <c r="C804" s="801">
        <f t="shared" si="24"/>
        <v>0.44900000000000001</v>
      </c>
      <c r="D804" s="802" t="str">
        <f t="shared" si="25"/>
        <v>1.東京都前年度実績値</v>
      </c>
      <c r="F804" s="337">
        <f>事業者比較!E806</f>
        <v>0.44900000000000001</v>
      </c>
      <c r="G804" s="337" t="str">
        <f>事業者比較!F806</f>
        <v>東京都前年度実績値があります。「2.東京都前年度実績値」を選択してください。</v>
      </c>
      <c r="H804" s="337">
        <f>事業者比較!G806</f>
        <v>0.42899999999999999</v>
      </c>
      <c r="I804" s="804">
        <f>事業者比較!J806</f>
        <v>2</v>
      </c>
    </row>
    <row r="805" spans="1:9">
      <c r="A805" s="781" t="s">
        <v>2428</v>
      </c>
      <c r="B805" s="782" t="s">
        <v>3240</v>
      </c>
      <c r="C805" s="801">
        <f t="shared" si="24"/>
        <v>0.42899999999999999</v>
      </c>
      <c r="D805" s="802" t="str">
        <f t="shared" si="25"/>
        <v>3.未把握</v>
      </c>
      <c r="F805" s="337" t="str">
        <f>事業者比較!E807</f>
        <v>東京都前年度実績値が見つかりません。ご確認ください。</v>
      </c>
      <c r="G805" s="337" t="str">
        <f>事業者比較!F807</f>
        <v>環境省実績値が見つかりません。ご確認ください。</v>
      </c>
      <c r="H805" s="337">
        <f>事業者比較!G807</f>
        <v>0.42899999999999999</v>
      </c>
      <c r="I805" s="804">
        <f>事業者比較!J807</f>
        <v>4</v>
      </c>
    </row>
    <row r="806" spans="1:9">
      <c r="A806" s="781" t="s">
        <v>2429</v>
      </c>
      <c r="B806" s="782" t="s">
        <v>3241</v>
      </c>
      <c r="C806" s="801">
        <f t="shared" si="24"/>
        <v>0.42899999999999999</v>
      </c>
      <c r="D806" s="802" t="str">
        <f t="shared" si="25"/>
        <v>3.未把握</v>
      </c>
      <c r="F806" s="337" t="str">
        <f>事業者比較!E808</f>
        <v>東京都前年度実績値が見つかりません。ご確認ください。</v>
      </c>
      <c r="G806" s="337" t="str">
        <f>事業者比較!F808</f>
        <v>環境省実績値が見つかりません。ご確認ください。</v>
      </c>
      <c r="H806" s="337">
        <f>事業者比較!G808</f>
        <v>0.42899999999999999</v>
      </c>
      <c r="I806" s="804">
        <f>事業者比較!J808</f>
        <v>4</v>
      </c>
    </row>
    <row r="807" spans="1:9">
      <c r="A807" s="781" t="s">
        <v>2431</v>
      </c>
      <c r="B807" s="782" t="s">
        <v>3242</v>
      </c>
      <c r="C807" s="801">
        <f t="shared" si="24"/>
        <v>0.42899999999999999</v>
      </c>
      <c r="D807" s="802" t="str">
        <f t="shared" si="25"/>
        <v>3.未把握</v>
      </c>
      <c r="F807" s="337" t="str">
        <f>事業者比較!E809</f>
        <v>東京都前年度実績値が見つかりません。ご確認ください。</v>
      </c>
      <c r="G807" s="337" t="str">
        <f>事業者比較!F809</f>
        <v>環境省実績値が見つかりません。ご確認ください。</v>
      </c>
      <c r="H807" s="337">
        <f>事業者比較!G809</f>
        <v>0.42899999999999999</v>
      </c>
      <c r="I807" s="804">
        <f>事業者比較!J809</f>
        <v>4</v>
      </c>
    </row>
    <row r="808" spans="1:9">
      <c r="A808" s="781" t="s">
        <v>2433</v>
      </c>
      <c r="B808" s="782" t="s">
        <v>3243</v>
      </c>
      <c r="C808" s="801">
        <f t="shared" si="24"/>
        <v>0.499</v>
      </c>
      <c r="D808" s="802" t="str">
        <f t="shared" si="25"/>
        <v>2.環境省前年度実績値</v>
      </c>
      <c r="F808" s="337" t="str">
        <f>事業者比較!E810</f>
        <v>東京都前年度実績値が見つかりません。ご確認ください。</v>
      </c>
      <c r="G808" s="337">
        <f>事業者比較!F810</f>
        <v>0.499</v>
      </c>
      <c r="H808" s="337">
        <f>事業者比較!G810</f>
        <v>0.42899999999999999</v>
      </c>
      <c r="I808" s="804">
        <f>事業者比較!J810</f>
        <v>3</v>
      </c>
    </row>
    <row r="809" spans="1:9">
      <c r="A809" s="781" t="s">
        <v>2435</v>
      </c>
      <c r="B809" s="782" t="s">
        <v>3244</v>
      </c>
      <c r="C809" s="801">
        <f t="shared" si="24"/>
        <v>0.50700000000000001</v>
      </c>
      <c r="D809" s="802" t="str">
        <f t="shared" si="25"/>
        <v>2.環境省前年度実績値</v>
      </c>
      <c r="F809" s="337" t="str">
        <f>事業者比較!E811</f>
        <v>東京都前年度実績値が見つかりません。ご確認ください。</v>
      </c>
      <c r="G809" s="337">
        <f>事業者比較!F811</f>
        <v>0.50700000000000001</v>
      </c>
      <c r="H809" s="337">
        <f>事業者比較!G811</f>
        <v>0.42899999999999999</v>
      </c>
      <c r="I809" s="804">
        <f>事業者比較!J811</f>
        <v>3</v>
      </c>
    </row>
    <row r="810" spans="1:9">
      <c r="A810" s="781" t="s">
        <v>2437</v>
      </c>
      <c r="B810" s="782" t="s">
        <v>3245</v>
      </c>
      <c r="C810" s="801">
        <f t="shared" si="24"/>
        <v>0.42899999999999999</v>
      </c>
      <c r="D810" s="802" t="str">
        <f t="shared" si="25"/>
        <v>3.未把握</v>
      </c>
      <c r="F810" s="337" t="str">
        <f>事業者比較!E812</f>
        <v>東京都前年度実績値が見つかりません。ご確認ください。</v>
      </c>
      <c r="G810" s="337" t="str">
        <f>事業者比較!F812</f>
        <v>環境省実績値が見つかりません。ご確認ください。</v>
      </c>
      <c r="H810" s="337">
        <f>事業者比較!G812</f>
        <v>0.42899999999999999</v>
      </c>
      <c r="I810" s="804">
        <f>事業者比較!J812</f>
        <v>4</v>
      </c>
    </row>
    <row r="811" spans="1:9">
      <c r="A811" s="781" t="s">
        <v>2439</v>
      </c>
      <c r="B811" s="782" t="s">
        <v>3246</v>
      </c>
      <c r="C811" s="801">
        <f t="shared" si="24"/>
        <v>0.42899999999999999</v>
      </c>
      <c r="D811" s="802" t="str">
        <f t="shared" si="25"/>
        <v>3.未把握</v>
      </c>
      <c r="F811" s="337" t="str">
        <f>事業者比較!E813</f>
        <v>東京都前年度実績値が見つかりません。ご確認ください。</v>
      </c>
      <c r="G811" s="337" t="str">
        <f>事業者比較!F813</f>
        <v>環境省実績値が見つかりません。ご確認ください。</v>
      </c>
      <c r="H811" s="337">
        <f>事業者比較!G813</f>
        <v>0.42899999999999999</v>
      </c>
      <c r="I811" s="804">
        <f>事業者比較!J813</f>
        <v>4</v>
      </c>
    </row>
    <row r="812" spans="1:9">
      <c r="A812" s="781" t="s">
        <v>2441</v>
      </c>
      <c r="B812" s="782" t="s">
        <v>3247</v>
      </c>
      <c r="C812" s="801">
        <f t="shared" si="24"/>
        <v>0.11899999999999999</v>
      </c>
      <c r="D812" s="802" t="str">
        <f t="shared" si="25"/>
        <v>2.環境省前年度実績値</v>
      </c>
      <c r="F812" s="337" t="str">
        <f>事業者比較!E814</f>
        <v>東京都前年度実績値が見つかりません。ご確認ください。</v>
      </c>
      <c r="G812" s="337">
        <f>事業者比較!F814</f>
        <v>0.11899999999999999</v>
      </c>
      <c r="H812" s="337">
        <f>事業者比較!G814</f>
        <v>0.42899999999999999</v>
      </c>
      <c r="I812" s="804">
        <f>事業者比較!J814</f>
        <v>3</v>
      </c>
    </row>
    <row r="813" spans="1:9">
      <c r="A813" s="781" t="s">
        <v>2443</v>
      </c>
      <c r="B813" s="782" t="s">
        <v>3248</v>
      </c>
      <c r="C813" s="801">
        <f t="shared" si="24"/>
        <v>0.47299999999999998</v>
      </c>
      <c r="D813" s="802" t="str">
        <f t="shared" si="25"/>
        <v>2.環境省前年度実績値</v>
      </c>
      <c r="F813" s="337" t="str">
        <f>事業者比較!E815</f>
        <v>東京都前年度実績値が見つかりません。ご確認ください。</v>
      </c>
      <c r="G813" s="337">
        <f>事業者比較!F815</f>
        <v>0.47299999999999998</v>
      </c>
      <c r="H813" s="337">
        <f>事業者比較!G815</f>
        <v>0.42899999999999999</v>
      </c>
      <c r="I813" s="804">
        <f>事業者比較!J815</f>
        <v>3</v>
      </c>
    </row>
    <row r="814" spans="1:9">
      <c r="A814" s="781" t="s">
        <v>2445</v>
      </c>
      <c r="B814" s="782" t="s">
        <v>3249</v>
      </c>
      <c r="C814" s="801">
        <f t="shared" si="24"/>
        <v>0.33700000000000002</v>
      </c>
      <c r="D814" s="802" t="str">
        <f t="shared" si="25"/>
        <v>2.環境省前年度実績値</v>
      </c>
      <c r="F814" s="337" t="str">
        <f>事業者比較!E816</f>
        <v>東京都前年度実績値が見つかりません。ご確認ください。</v>
      </c>
      <c r="G814" s="337">
        <f>事業者比較!F816</f>
        <v>0.33700000000000002</v>
      </c>
      <c r="H814" s="337">
        <f>事業者比較!G816</f>
        <v>0.42899999999999999</v>
      </c>
      <c r="I814" s="804">
        <f>事業者比較!J816</f>
        <v>3</v>
      </c>
    </row>
    <row r="815" spans="1:9">
      <c r="A815" s="781" t="s">
        <v>2447</v>
      </c>
      <c r="B815" s="782" t="s">
        <v>3250</v>
      </c>
      <c r="C815" s="801">
        <f t="shared" si="24"/>
        <v>0.53700000000000003</v>
      </c>
      <c r="D815" s="802" t="str">
        <f t="shared" si="25"/>
        <v>2.環境省前年度実績値</v>
      </c>
      <c r="F815" s="337" t="str">
        <f>事業者比較!E817</f>
        <v>東京都前年度実績値が見つかりません。ご確認ください。</v>
      </c>
      <c r="G815" s="337">
        <f>事業者比較!F817</f>
        <v>0.53700000000000003</v>
      </c>
      <c r="H815" s="337">
        <f>事業者比較!G817</f>
        <v>0.42899999999999999</v>
      </c>
      <c r="I815" s="804">
        <f>事業者比較!J817</f>
        <v>3</v>
      </c>
    </row>
    <row r="816" spans="1:9">
      <c r="A816" s="781" t="s">
        <v>2449</v>
      </c>
      <c r="B816" s="782" t="s">
        <v>3251</v>
      </c>
      <c r="C816" s="801">
        <f t="shared" si="24"/>
        <v>0.42899999999999999</v>
      </c>
      <c r="D816" s="802" t="str">
        <f t="shared" si="25"/>
        <v>3.未把握</v>
      </c>
      <c r="F816" s="337" t="str">
        <f>事業者比較!E818</f>
        <v>東京都前年度実績値が見つかりません。ご確認ください。</v>
      </c>
      <c r="G816" s="337" t="str">
        <f>事業者比較!F818</f>
        <v>環境省実績値が見つかりません。ご確認ください。</v>
      </c>
      <c r="H816" s="337">
        <f>事業者比較!G818</f>
        <v>0.42899999999999999</v>
      </c>
      <c r="I816" s="804">
        <f>事業者比較!J818</f>
        <v>4</v>
      </c>
    </row>
    <row r="817" spans="1:9">
      <c r="A817" s="781" t="s">
        <v>2451</v>
      </c>
      <c r="B817" s="782" t="s">
        <v>3252</v>
      </c>
      <c r="C817" s="801">
        <f t="shared" si="24"/>
        <v>0.42899999999999999</v>
      </c>
      <c r="D817" s="802" t="str">
        <f t="shared" si="25"/>
        <v>3.未把握</v>
      </c>
      <c r="F817" s="337" t="str">
        <f>事業者比較!E819</f>
        <v>東京都前年度実績値が見つかりません。ご確認ください。</v>
      </c>
      <c r="G817" s="337" t="str">
        <f>事業者比較!F819</f>
        <v>環境省実績値が見つかりません。ご確認ください。</v>
      </c>
      <c r="H817" s="337">
        <f>事業者比較!G819</f>
        <v>0.42899999999999999</v>
      </c>
      <c r="I817" s="804">
        <f>事業者比較!J819</f>
        <v>4</v>
      </c>
    </row>
    <row r="818" spans="1:9">
      <c r="A818" s="781" t="s">
        <v>2452</v>
      </c>
      <c r="B818" s="782" t="s">
        <v>3253</v>
      </c>
      <c r="C818" s="801">
        <f t="shared" si="24"/>
        <v>0.42899999999999999</v>
      </c>
      <c r="D818" s="802" t="str">
        <f t="shared" si="25"/>
        <v>3.未把握</v>
      </c>
      <c r="F818" s="337" t="str">
        <f>事業者比較!E820</f>
        <v>東京都前年度実績値が見つかりません。ご確認ください。</v>
      </c>
      <c r="G818" s="337" t="str">
        <f>事業者比較!F820</f>
        <v>環境省実績値が見つかりません。ご確認ください。</v>
      </c>
      <c r="H818" s="337">
        <f>事業者比較!G820</f>
        <v>0.42899999999999999</v>
      </c>
      <c r="I818" s="804">
        <f>事業者比較!J820</f>
        <v>4</v>
      </c>
    </row>
    <row r="819" spans="1:9">
      <c r="A819" s="781" t="s">
        <v>2454</v>
      </c>
      <c r="B819" s="782" t="s">
        <v>3254</v>
      </c>
      <c r="C819" s="801">
        <f t="shared" si="24"/>
        <v>0.42899999999999999</v>
      </c>
      <c r="D819" s="802" t="str">
        <f t="shared" si="25"/>
        <v>3.未把握</v>
      </c>
      <c r="F819" s="337" t="str">
        <f>事業者比較!E821</f>
        <v>東京都前年度実績値が見つかりません。ご確認ください。</v>
      </c>
      <c r="G819" s="337" t="str">
        <f>事業者比較!F821</f>
        <v>環境省実績値が見つかりません。ご確認ください。</v>
      </c>
      <c r="H819" s="337">
        <f>事業者比較!G821</f>
        <v>0.42899999999999999</v>
      </c>
      <c r="I819" s="804">
        <f>事業者比較!J821</f>
        <v>4</v>
      </c>
    </row>
    <row r="820" spans="1:9">
      <c r="A820" s="781" t="s">
        <v>2456</v>
      </c>
      <c r="B820" s="782" t="s">
        <v>3255</v>
      </c>
      <c r="C820" s="801">
        <f t="shared" si="24"/>
        <v>0.42899999999999999</v>
      </c>
      <c r="D820" s="802" t="str">
        <f t="shared" si="25"/>
        <v>3.未把握</v>
      </c>
      <c r="F820" s="337" t="str">
        <f>事業者比較!E822</f>
        <v>東京都前年度実績値が見つかりません。ご確認ください。</v>
      </c>
      <c r="G820" s="337" t="str">
        <f>事業者比較!F822</f>
        <v>環境省実績値が見つかりません。ご確認ください。</v>
      </c>
      <c r="H820" s="337">
        <f>事業者比較!G822</f>
        <v>0.42899999999999999</v>
      </c>
      <c r="I820" s="804">
        <f>事業者比較!J822</f>
        <v>4</v>
      </c>
    </row>
    <row r="821" spans="1:9">
      <c r="A821" s="781" t="s">
        <v>2458</v>
      </c>
      <c r="B821" s="782" t="s">
        <v>3256</v>
      </c>
      <c r="C821" s="801">
        <f t="shared" si="24"/>
        <v>0.42899999999999999</v>
      </c>
      <c r="D821" s="802" t="str">
        <f t="shared" si="25"/>
        <v>3.未把握</v>
      </c>
      <c r="F821" s="337" t="str">
        <f>事業者比較!E823</f>
        <v>東京都前年度実績値が見つかりません。ご確認ください。</v>
      </c>
      <c r="G821" s="337" t="str">
        <f>事業者比較!F823</f>
        <v>環境省実績値が見つかりません。ご確認ください。</v>
      </c>
      <c r="H821" s="337">
        <f>事業者比較!G823</f>
        <v>0.42899999999999999</v>
      </c>
      <c r="I821" s="804">
        <f>事業者比較!J823</f>
        <v>4</v>
      </c>
    </row>
    <row r="822" spans="1:9">
      <c r="A822" s="781" t="s">
        <v>2460</v>
      </c>
      <c r="B822" s="782" t="s">
        <v>3257</v>
      </c>
      <c r="C822" s="801">
        <f t="shared" si="24"/>
        <v>0.42899999999999999</v>
      </c>
      <c r="D822" s="802" t="str">
        <f t="shared" si="25"/>
        <v>3.未把握</v>
      </c>
      <c r="F822" s="337" t="str">
        <f>事業者比較!E824</f>
        <v>東京都前年度実績値が見つかりません。ご確認ください。</v>
      </c>
      <c r="G822" s="337" t="str">
        <f>事業者比較!F824</f>
        <v>環境省実績値が見つかりません。ご確認ください。</v>
      </c>
      <c r="H822" s="337">
        <f>事業者比較!G824</f>
        <v>0.42899999999999999</v>
      </c>
      <c r="I822" s="804">
        <f>事業者比較!J824</f>
        <v>4</v>
      </c>
    </row>
    <row r="823" spans="1:9">
      <c r="A823" s="781" t="s">
        <v>2462</v>
      </c>
      <c r="B823" s="782" t="s">
        <v>3258</v>
      </c>
      <c r="C823" s="801">
        <f t="shared" si="24"/>
        <v>0.81799999999999995</v>
      </c>
      <c r="D823" s="802" t="str">
        <f t="shared" si="25"/>
        <v>2.環境省前年度実績値</v>
      </c>
      <c r="F823" s="337" t="str">
        <f>事業者比較!E825</f>
        <v>東京都前年度実績値が見つかりません。ご確認ください。</v>
      </c>
      <c r="G823" s="337">
        <f>事業者比較!F825</f>
        <v>0.81799999999999995</v>
      </c>
      <c r="H823" s="337">
        <f>事業者比較!G825</f>
        <v>0.42899999999999999</v>
      </c>
      <c r="I823" s="804">
        <f>事業者比較!J825</f>
        <v>3</v>
      </c>
    </row>
    <row r="824" spans="1:9">
      <c r="A824" s="781" t="s">
        <v>2464</v>
      </c>
      <c r="B824" s="782" t="s">
        <v>3259</v>
      </c>
      <c r="C824" s="801">
        <f t="shared" si="24"/>
        <v>0.42899999999999999</v>
      </c>
      <c r="D824" s="802" t="str">
        <f t="shared" si="25"/>
        <v>3.未把握</v>
      </c>
      <c r="F824" s="337" t="str">
        <f>事業者比較!E826</f>
        <v>東京都前年度実績値が見つかりません。ご確認ください。</v>
      </c>
      <c r="G824" s="337" t="str">
        <f>事業者比較!F826</f>
        <v>環境省実績値が見つかりません。ご確認ください。</v>
      </c>
      <c r="H824" s="337">
        <f>事業者比較!G826</f>
        <v>0.42899999999999999</v>
      </c>
      <c r="I824" s="804">
        <f>事業者比較!J826</f>
        <v>4</v>
      </c>
    </row>
    <row r="825" spans="1:9">
      <c r="A825" s="781" t="s">
        <v>2465</v>
      </c>
      <c r="B825" s="782" t="s">
        <v>3260</v>
      </c>
      <c r="C825" s="801">
        <f t="shared" si="24"/>
        <v>0.06</v>
      </c>
      <c r="D825" s="802" t="str">
        <f t="shared" si="25"/>
        <v>1.東京都前年度実績値</v>
      </c>
      <c r="F825" s="337">
        <f>事業者比較!E827</f>
        <v>0.06</v>
      </c>
      <c r="G825" s="337" t="str">
        <f>事業者比較!F827</f>
        <v>東京都前年度実績値があります。「2.東京都前年度実績値」を選択してください。</v>
      </c>
      <c r="H825" s="337">
        <f>事業者比較!G827</f>
        <v>0.42899999999999999</v>
      </c>
      <c r="I825" s="804">
        <f>事業者比較!J827</f>
        <v>2</v>
      </c>
    </row>
    <row r="826" spans="1:9">
      <c r="A826" s="781" t="s">
        <v>2467</v>
      </c>
      <c r="B826" s="782" t="s">
        <v>3261</v>
      </c>
      <c r="C826" s="801">
        <f t="shared" si="24"/>
        <v>2.5999999999999999E-2</v>
      </c>
      <c r="D826" s="802" t="str">
        <f t="shared" si="25"/>
        <v>2.環境省前年度実績値</v>
      </c>
      <c r="F826" s="337" t="str">
        <f>事業者比較!E828</f>
        <v>東京都前年度実績値が見つかりません。ご確認ください。</v>
      </c>
      <c r="G826" s="337">
        <f>事業者比較!F828</f>
        <v>2.5999999999999999E-2</v>
      </c>
      <c r="H826" s="337">
        <f>事業者比較!G828</f>
        <v>0.42899999999999999</v>
      </c>
      <c r="I826" s="804">
        <f>事業者比較!J828</f>
        <v>3</v>
      </c>
    </row>
    <row r="827" spans="1:9">
      <c r="A827" s="781" t="s">
        <v>2469</v>
      </c>
      <c r="B827" s="782" t="s">
        <v>3262</v>
      </c>
      <c r="C827" s="801">
        <f t="shared" si="24"/>
        <v>0.42899999999999999</v>
      </c>
      <c r="D827" s="802" t="str">
        <f t="shared" si="25"/>
        <v>3.未把握</v>
      </c>
      <c r="F827" s="337" t="str">
        <f>事業者比較!E829</f>
        <v>東京都前年度実績値が見つかりません。ご確認ください。</v>
      </c>
      <c r="G827" s="337" t="str">
        <f>事業者比較!F829</f>
        <v>環境省実績値が見つかりません。ご確認ください。</v>
      </c>
      <c r="H827" s="337">
        <f>事業者比較!G829</f>
        <v>0.42899999999999999</v>
      </c>
      <c r="I827" s="804">
        <f>事業者比較!J829</f>
        <v>4</v>
      </c>
    </row>
    <row r="828" spans="1:9">
      <c r="A828" s="781" t="s">
        <v>2471</v>
      </c>
      <c r="B828" s="782" t="s">
        <v>3263</v>
      </c>
      <c r="C828" s="801">
        <f t="shared" si="24"/>
        <v>0.32</v>
      </c>
      <c r="D828" s="802" t="str">
        <f t="shared" si="25"/>
        <v>2.環境省前年度実績値</v>
      </c>
      <c r="F828" s="337" t="str">
        <f>事業者比較!E830</f>
        <v>東京都前年度実績値が見つかりません。ご確認ください。</v>
      </c>
      <c r="G828" s="337">
        <f>事業者比較!F830</f>
        <v>0.32</v>
      </c>
      <c r="H828" s="337">
        <f>事業者比較!G830</f>
        <v>0.42899999999999999</v>
      </c>
      <c r="I828" s="804">
        <f>事業者比較!J830</f>
        <v>3</v>
      </c>
    </row>
    <row r="829" spans="1:9">
      <c r="A829" s="781" t="s">
        <v>2473</v>
      </c>
      <c r="B829" s="782" t="s">
        <v>3264</v>
      </c>
      <c r="C829" s="801" t="str">
        <f t="shared" si="24"/>
        <v>-</v>
      </c>
      <c r="D829" s="802" t="str">
        <f t="shared" si="25"/>
        <v/>
      </c>
      <c r="F829" s="337" t="str">
        <f>事業者比較!E831</f>
        <v>東京都前年度実績値が見つかりません。ご確認ください。</v>
      </c>
      <c r="G829" s="337" t="str">
        <f>事業者比較!F831</f>
        <v>環境省実績値が見つかりません。ご確認ください。</v>
      </c>
      <c r="H829" s="337">
        <f>事業者比較!G831</f>
        <v>0.42899999999999999</v>
      </c>
      <c r="I829" s="804">
        <f>事業者比較!J831</f>
        <v>0</v>
      </c>
    </row>
    <row r="830" spans="1:9">
      <c r="A830" s="781" t="s">
        <v>2474</v>
      </c>
      <c r="B830" s="782" t="s">
        <v>3265</v>
      </c>
      <c r="C830" s="801">
        <f t="shared" si="24"/>
        <v>0.42899999999999999</v>
      </c>
      <c r="D830" s="802" t="str">
        <f t="shared" si="25"/>
        <v>3.未把握</v>
      </c>
      <c r="F830" s="337" t="str">
        <f>事業者比較!E832</f>
        <v>東京都前年度実績値が見つかりません。ご確認ください。</v>
      </c>
      <c r="G830" s="337" t="str">
        <f>事業者比較!F832</f>
        <v>環境省実績値が見つかりません。ご確認ください。</v>
      </c>
      <c r="H830" s="337">
        <f>事業者比較!G832</f>
        <v>0.42899999999999999</v>
      </c>
      <c r="I830" s="804">
        <f>事業者比較!J832</f>
        <v>4</v>
      </c>
    </row>
    <row r="831" spans="1:9">
      <c r="A831" s="781" t="s">
        <v>2475</v>
      </c>
      <c r="B831" s="782" t="s">
        <v>3266</v>
      </c>
      <c r="C831" s="801">
        <f t="shared" si="24"/>
        <v>0.42899999999999999</v>
      </c>
      <c r="D831" s="802" t="str">
        <f t="shared" si="25"/>
        <v>3.未把握</v>
      </c>
      <c r="F831" s="337" t="str">
        <f>事業者比較!E833</f>
        <v>東京都前年度実績値が見つかりません。ご確認ください。</v>
      </c>
      <c r="G831" s="337" t="str">
        <f>事業者比較!F833</f>
        <v>環境省実績値が見つかりません。ご確認ください。</v>
      </c>
      <c r="H831" s="337">
        <f>事業者比較!G833</f>
        <v>0.42899999999999999</v>
      </c>
      <c r="I831" s="804">
        <f>事業者比較!J833</f>
        <v>4</v>
      </c>
    </row>
    <row r="832" spans="1:9">
      <c r="A832" s="781" t="s">
        <v>2477</v>
      </c>
      <c r="B832" s="782" t="s">
        <v>3267</v>
      </c>
      <c r="C832" s="801">
        <f t="shared" si="24"/>
        <v>0.44</v>
      </c>
      <c r="D832" s="802" t="str">
        <f t="shared" si="25"/>
        <v>1.東京都前年度実績値</v>
      </c>
      <c r="F832" s="337">
        <f>事業者比較!E834</f>
        <v>0.44</v>
      </c>
      <c r="G832" s="337" t="str">
        <f>事業者比較!F834</f>
        <v>東京都前年度実績値があります。「2.東京都前年度実績値」を選択してください。</v>
      </c>
      <c r="H832" s="337">
        <f>事業者比較!G834</f>
        <v>0.42899999999999999</v>
      </c>
      <c r="I832" s="804">
        <f>事業者比較!J834</f>
        <v>2</v>
      </c>
    </row>
    <row r="833" spans="1:9">
      <c r="A833" s="781" t="s">
        <v>2479</v>
      </c>
      <c r="B833" s="782" t="s">
        <v>3268</v>
      </c>
      <c r="C833" s="801">
        <f t="shared" si="24"/>
        <v>0.48499999999999999</v>
      </c>
      <c r="D833" s="802" t="str">
        <f t="shared" si="25"/>
        <v>2.環境省前年度実績値</v>
      </c>
      <c r="F833" s="337" t="str">
        <f>事業者比較!E835</f>
        <v>東京都前年度実績値が見つかりません。ご確認ください。</v>
      </c>
      <c r="G833" s="337">
        <f>事業者比較!F835</f>
        <v>0.48499999999999999</v>
      </c>
      <c r="H833" s="337">
        <f>事業者比較!G835</f>
        <v>0.42899999999999999</v>
      </c>
      <c r="I833" s="804">
        <f>事業者比較!J835</f>
        <v>3</v>
      </c>
    </row>
    <row r="834" spans="1:9">
      <c r="A834" s="781" t="s">
        <v>2481</v>
      </c>
      <c r="B834" s="782" t="s">
        <v>3269</v>
      </c>
      <c r="C834" s="801">
        <f t="shared" si="24"/>
        <v>0.42899999999999999</v>
      </c>
      <c r="D834" s="802" t="str">
        <f t="shared" si="25"/>
        <v>3.未把握</v>
      </c>
      <c r="F834" s="337" t="str">
        <f>事業者比較!E836</f>
        <v>東京都前年度実績値が見つかりません。ご確認ください。</v>
      </c>
      <c r="G834" s="337" t="str">
        <f>事業者比較!F836</f>
        <v>環境省実績値が見つかりません。ご確認ください。</v>
      </c>
      <c r="H834" s="337">
        <f>事業者比較!G836</f>
        <v>0.42899999999999999</v>
      </c>
      <c r="I834" s="804">
        <f>事業者比較!J836</f>
        <v>4</v>
      </c>
    </row>
    <row r="835" spans="1:9">
      <c r="A835" s="781" t="s">
        <v>2483</v>
      </c>
      <c r="B835" s="782" t="s">
        <v>3270</v>
      </c>
      <c r="C835" s="801">
        <f t="shared" si="24"/>
        <v>0.55000000000000004</v>
      </c>
      <c r="D835" s="802" t="str">
        <f t="shared" si="25"/>
        <v>2.環境省前年度実績値</v>
      </c>
      <c r="F835" s="337" t="str">
        <f>事業者比較!E837</f>
        <v>東京都前年度実績値が見つかりません。ご確認ください。</v>
      </c>
      <c r="G835" s="337">
        <f>事業者比較!F837</f>
        <v>0.55000000000000004</v>
      </c>
      <c r="H835" s="337">
        <f>事業者比較!G837</f>
        <v>0.42899999999999999</v>
      </c>
      <c r="I835" s="804">
        <f>事業者比較!J837</f>
        <v>3</v>
      </c>
    </row>
    <row r="836" spans="1:9">
      <c r="A836" s="781" t="s">
        <v>2485</v>
      </c>
      <c r="B836" s="782" t="s">
        <v>3271</v>
      </c>
      <c r="C836" s="801">
        <f t="shared" si="24"/>
        <v>0.42899999999999999</v>
      </c>
      <c r="D836" s="802" t="str">
        <f t="shared" si="25"/>
        <v>3.未把握</v>
      </c>
      <c r="F836" s="337" t="str">
        <f>事業者比較!E838</f>
        <v>東京都前年度実績値が見つかりません。ご確認ください。</v>
      </c>
      <c r="G836" s="337" t="str">
        <f>事業者比較!F838</f>
        <v>環境省実績値が見つかりません。ご確認ください。</v>
      </c>
      <c r="H836" s="337">
        <f>事業者比較!G838</f>
        <v>0.42899999999999999</v>
      </c>
      <c r="I836" s="804">
        <f>事業者比較!J838</f>
        <v>4</v>
      </c>
    </row>
    <row r="837" spans="1:9">
      <c r="A837" s="781" t="s">
        <v>2486</v>
      </c>
      <c r="B837" s="782" t="s">
        <v>3272</v>
      </c>
      <c r="C837" s="801">
        <f t="shared" si="24"/>
        <v>0.19600000000000001</v>
      </c>
      <c r="D837" s="802" t="str">
        <f t="shared" si="25"/>
        <v>2.環境省前年度実績値</v>
      </c>
      <c r="F837" s="337" t="str">
        <f>事業者比較!E839</f>
        <v>東京都前年度実績値が見つかりません。ご確認ください。</v>
      </c>
      <c r="G837" s="337">
        <f>事業者比較!F839</f>
        <v>0.19600000000000001</v>
      </c>
      <c r="H837" s="337">
        <f>事業者比較!G839</f>
        <v>0.42899999999999999</v>
      </c>
      <c r="I837" s="804">
        <f>事業者比較!J839</f>
        <v>3</v>
      </c>
    </row>
    <row r="838" spans="1:9">
      <c r="A838" s="781" t="s">
        <v>2488</v>
      </c>
      <c r="B838" s="782" t="s">
        <v>3273</v>
      </c>
      <c r="C838" s="801">
        <f t="shared" si="24"/>
        <v>0.42899999999999999</v>
      </c>
      <c r="D838" s="802" t="str">
        <f t="shared" si="25"/>
        <v>3.未把握</v>
      </c>
      <c r="F838" s="337" t="str">
        <f>事業者比較!E840</f>
        <v>東京都前年度実績値が見つかりません。ご確認ください。</v>
      </c>
      <c r="G838" s="337" t="str">
        <f>事業者比較!F840</f>
        <v>環境省実績値が見つかりません。ご確認ください。</v>
      </c>
      <c r="H838" s="337">
        <f>事業者比較!G840</f>
        <v>0.42899999999999999</v>
      </c>
      <c r="I838" s="804">
        <f>事業者比較!J840</f>
        <v>4</v>
      </c>
    </row>
    <row r="839" spans="1:9">
      <c r="A839" s="781" t="s">
        <v>2489</v>
      </c>
      <c r="B839" s="782" t="s">
        <v>3274</v>
      </c>
      <c r="C839" s="801">
        <f t="shared" si="24"/>
        <v>0.42899999999999999</v>
      </c>
      <c r="D839" s="802" t="str">
        <f t="shared" si="25"/>
        <v>3.未把握</v>
      </c>
      <c r="F839" s="337" t="str">
        <f>事業者比較!E841</f>
        <v>東京都前年度実績値が見つかりません。ご確認ください。</v>
      </c>
      <c r="G839" s="337" t="str">
        <f>事業者比較!F841</f>
        <v>環境省実績値が見つかりません。ご確認ください。</v>
      </c>
      <c r="H839" s="337">
        <f>事業者比較!G841</f>
        <v>0.42899999999999999</v>
      </c>
      <c r="I839" s="804">
        <f>事業者比較!J841</f>
        <v>4</v>
      </c>
    </row>
    <row r="840" spans="1:9">
      <c r="A840" s="781" t="s">
        <v>2491</v>
      </c>
      <c r="B840" s="782" t="s">
        <v>3275</v>
      </c>
      <c r="C840" s="801">
        <f t="shared" ref="C840:C891" si="26">IF($I840=0,"-",IF(OR($I840=1,$I840=2),$F840,IF($I840=3,$G840,$H840)))</f>
        <v>0.42899999999999999</v>
      </c>
      <c r="D840" s="802" t="str">
        <f t="shared" ref="D840:D891" si="27">IF($I840=0,"",IF(OR($I840=1,$I840=2),"1.東京都前年度実績値",IF($I840=3,"2.環境省前年度実績値","3.未把握")))</f>
        <v>3.未把握</v>
      </c>
      <c r="F840" s="337" t="str">
        <f>事業者比較!E842</f>
        <v>東京都前年度実績値が見つかりません。ご確認ください。</v>
      </c>
      <c r="G840" s="337" t="str">
        <f>事業者比較!F842</f>
        <v>環境省実績値が見つかりません。ご確認ください。</v>
      </c>
      <c r="H840" s="337">
        <f>事業者比較!G842</f>
        <v>0.42899999999999999</v>
      </c>
      <c r="I840" s="804">
        <f>事業者比較!J842</f>
        <v>4</v>
      </c>
    </row>
    <row r="841" spans="1:9">
      <c r="A841" s="781" t="s">
        <v>2512</v>
      </c>
      <c r="B841" s="782" t="s">
        <v>2513</v>
      </c>
      <c r="C841" s="801">
        <f t="shared" si="26"/>
        <v>0.49099999999999999</v>
      </c>
      <c r="D841" s="802" t="str">
        <f t="shared" si="27"/>
        <v>2.環境省前年度実績値</v>
      </c>
      <c r="F841" s="337" t="str">
        <f>事業者比較!E843</f>
        <v>東京都前年度実績値が見つかりません。ご確認ください。</v>
      </c>
      <c r="G841" s="337">
        <f>事業者比較!F843</f>
        <v>0.49099999999999999</v>
      </c>
      <c r="H841" s="337">
        <f>事業者比較!G843</f>
        <v>0.42899999999999999</v>
      </c>
      <c r="I841" s="804">
        <f>事業者比較!J843</f>
        <v>3</v>
      </c>
    </row>
    <row r="842" spans="1:9">
      <c r="A842" s="781" t="s">
        <v>2514</v>
      </c>
      <c r="B842" s="782" t="s">
        <v>2515</v>
      </c>
      <c r="C842" s="801">
        <f t="shared" si="26"/>
        <v>0.42899999999999999</v>
      </c>
      <c r="D842" s="802" t="str">
        <f t="shared" si="27"/>
        <v>3.未把握</v>
      </c>
      <c r="F842" s="337" t="str">
        <f>事業者比較!E844</f>
        <v>東京都前年度実績値が見つかりません。ご確認ください。</v>
      </c>
      <c r="G842" s="337" t="str">
        <f>事業者比較!F844</f>
        <v>環境省実績値が見つかりません。ご確認ください。</v>
      </c>
      <c r="H842" s="337">
        <f>事業者比較!G844</f>
        <v>0.42899999999999999</v>
      </c>
      <c r="I842" s="804">
        <f>事業者比較!J844</f>
        <v>4</v>
      </c>
    </row>
    <row r="843" spans="1:9">
      <c r="A843" s="781" t="s">
        <v>2516</v>
      </c>
      <c r="B843" s="782" t="s">
        <v>2517</v>
      </c>
      <c r="C843" s="801">
        <f t="shared" si="26"/>
        <v>0.42899999999999999</v>
      </c>
      <c r="D843" s="802" t="str">
        <f t="shared" si="27"/>
        <v>3.未把握</v>
      </c>
      <c r="F843" s="337" t="str">
        <f>事業者比較!E845</f>
        <v>東京都前年度実績値が見つかりません。ご確認ください。</v>
      </c>
      <c r="G843" s="337" t="str">
        <f>事業者比較!F845</f>
        <v>環境省実績値が見つかりません。ご確認ください。</v>
      </c>
      <c r="H843" s="337">
        <f>事業者比較!G845</f>
        <v>0.42899999999999999</v>
      </c>
      <c r="I843" s="804">
        <f>事業者比較!J845</f>
        <v>4</v>
      </c>
    </row>
    <row r="844" spans="1:9">
      <c r="A844" s="781" t="s">
        <v>2518</v>
      </c>
      <c r="B844" s="782" t="s">
        <v>2519</v>
      </c>
      <c r="C844" s="801">
        <f t="shared" si="26"/>
        <v>0.42899999999999999</v>
      </c>
      <c r="D844" s="802" t="str">
        <f t="shared" si="27"/>
        <v>3.未把握</v>
      </c>
      <c r="F844" s="337" t="str">
        <f>事業者比較!E846</f>
        <v>東京都前年度実績値が見つかりません。ご確認ください。</v>
      </c>
      <c r="G844" s="337" t="str">
        <f>事業者比較!F846</f>
        <v>環境省実績値が見つかりません。ご確認ください。</v>
      </c>
      <c r="H844" s="337">
        <f>事業者比較!G846</f>
        <v>0.42899999999999999</v>
      </c>
      <c r="I844" s="804">
        <f>事業者比較!J846</f>
        <v>4</v>
      </c>
    </row>
    <row r="845" spans="1:9">
      <c r="A845" s="781" t="s">
        <v>2520</v>
      </c>
      <c r="B845" s="782" t="s">
        <v>2521</v>
      </c>
      <c r="C845" s="801">
        <f t="shared" si="26"/>
        <v>0.42899999999999999</v>
      </c>
      <c r="D845" s="802" t="str">
        <f t="shared" si="27"/>
        <v>3.未把握</v>
      </c>
      <c r="F845" s="337" t="str">
        <f>事業者比較!E847</f>
        <v>東京都前年度実績値が見つかりません。ご確認ください。</v>
      </c>
      <c r="G845" s="337" t="str">
        <f>事業者比較!F847</f>
        <v>環境省実績値が見つかりません。ご確認ください。</v>
      </c>
      <c r="H845" s="337">
        <f>事業者比較!G847</f>
        <v>0.42899999999999999</v>
      </c>
      <c r="I845" s="804">
        <f>事業者比較!J847</f>
        <v>4</v>
      </c>
    </row>
    <row r="846" spans="1:9">
      <c r="A846" s="781" t="s">
        <v>2522</v>
      </c>
      <c r="B846" s="782" t="s">
        <v>2523</v>
      </c>
      <c r="C846" s="801">
        <f t="shared" si="26"/>
        <v>0.52300000000000002</v>
      </c>
      <c r="D846" s="802" t="str">
        <f t="shared" si="27"/>
        <v>2.環境省前年度実績値</v>
      </c>
      <c r="F846" s="337" t="str">
        <f>事業者比較!E848</f>
        <v>東京都前年度実績値が見つかりません。ご確認ください。</v>
      </c>
      <c r="G846" s="337">
        <f>事業者比較!F848</f>
        <v>0.52300000000000002</v>
      </c>
      <c r="H846" s="337">
        <f>事業者比較!G848</f>
        <v>0.42899999999999999</v>
      </c>
      <c r="I846" s="804">
        <f>事業者比較!J848</f>
        <v>3</v>
      </c>
    </row>
    <row r="847" spans="1:9">
      <c r="A847" s="781" t="s">
        <v>2524</v>
      </c>
      <c r="B847" s="782" t="s">
        <v>2525</v>
      </c>
      <c r="C847" s="801">
        <f t="shared" si="26"/>
        <v>0.42899999999999999</v>
      </c>
      <c r="D847" s="802" t="str">
        <f t="shared" si="27"/>
        <v>3.未把握</v>
      </c>
      <c r="F847" s="337" t="str">
        <f>事業者比較!E849</f>
        <v>東京都前年度実績値が見つかりません。ご確認ください。</v>
      </c>
      <c r="G847" s="337" t="str">
        <f>事業者比較!F849</f>
        <v>環境省実績値が見つかりません。ご確認ください。</v>
      </c>
      <c r="H847" s="337">
        <f>事業者比較!G849</f>
        <v>0.42899999999999999</v>
      </c>
      <c r="I847" s="804">
        <f>事業者比較!J849</f>
        <v>4</v>
      </c>
    </row>
    <row r="848" spans="1:9">
      <c r="A848" s="781" t="s">
        <v>2526</v>
      </c>
      <c r="B848" s="782" t="s">
        <v>2527</v>
      </c>
      <c r="C848" s="801">
        <f t="shared" si="26"/>
        <v>0.42899999999999999</v>
      </c>
      <c r="D848" s="802" t="str">
        <f t="shared" si="27"/>
        <v>3.未把握</v>
      </c>
      <c r="F848" s="337" t="str">
        <f>事業者比較!E850</f>
        <v>東京都前年度実績値が見つかりません。ご確認ください。</v>
      </c>
      <c r="G848" s="337" t="str">
        <f>事業者比較!F850</f>
        <v>環境省実績値が見つかりません。ご確認ください。</v>
      </c>
      <c r="H848" s="337">
        <f>事業者比較!G850</f>
        <v>0.42899999999999999</v>
      </c>
      <c r="I848" s="804">
        <f>事業者比較!J850</f>
        <v>4</v>
      </c>
    </row>
    <row r="849" spans="1:9">
      <c r="A849" s="781" t="s">
        <v>2528</v>
      </c>
      <c r="B849" s="782" t="s">
        <v>2529</v>
      </c>
      <c r="C849" s="801">
        <f t="shared" si="26"/>
        <v>0.42899999999999999</v>
      </c>
      <c r="D849" s="802" t="str">
        <f t="shared" si="27"/>
        <v>3.未把握</v>
      </c>
      <c r="F849" s="337" t="str">
        <f>事業者比較!E851</f>
        <v>東京都前年度実績値が見つかりません。ご確認ください。</v>
      </c>
      <c r="G849" s="337" t="str">
        <f>事業者比較!F851</f>
        <v>環境省実績値が見つかりません。ご確認ください。</v>
      </c>
      <c r="H849" s="337">
        <f>事業者比較!G851</f>
        <v>0.42899999999999999</v>
      </c>
      <c r="I849" s="804">
        <f>事業者比較!J851</f>
        <v>4</v>
      </c>
    </row>
    <row r="850" spans="1:9">
      <c r="A850" s="781" t="s">
        <v>2530</v>
      </c>
      <c r="B850" s="782" t="s">
        <v>2531</v>
      </c>
      <c r="C850" s="801">
        <f t="shared" si="26"/>
        <v>0.42899999999999999</v>
      </c>
      <c r="D850" s="802" t="str">
        <f t="shared" si="27"/>
        <v>3.未把握</v>
      </c>
      <c r="F850" s="337" t="str">
        <f>事業者比較!E852</f>
        <v>東京都前年度実績値が見つかりません。ご確認ください。</v>
      </c>
      <c r="G850" s="337" t="str">
        <f>事業者比較!F852</f>
        <v>環境省実績値が見つかりません。ご確認ください。</v>
      </c>
      <c r="H850" s="337">
        <f>事業者比較!G852</f>
        <v>0.42899999999999999</v>
      </c>
      <c r="I850" s="804">
        <f>事業者比較!J852</f>
        <v>4</v>
      </c>
    </row>
    <row r="851" spans="1:9">
      <c r="A851" s="781" t="s">
        <v>2532</v>
      </c>
      <c r="B851" s="782" t="s">
        <v>2533</v>
      </c>
      <c r="C851" s="801">
        <f t="shared" si="26"/>
        <v>0.42899999999999999</v>
      </c>
      <c r="D851" s="802" t="str">
        <f t="shared" si="27"/>
        <v>3.未把握</v>
      </c>
      <c r="F851" s="337" t="str">
        <f>事業者比較!E853</f>
        <v>東京都前年度実績値が見つかりません。ご確認ください。</v>
      </c>
      <c r="G851" s="337" t="str">
        <f>事業者比較!F853</f>
        <v>環境省実績値が見つかりません。ご確認ください。</v>
      </c>
      <c r="H851" s="337">
        <f>事業者比較!G853</f>
        <v>0.42899999999999999</v>
      </c>
      <c r="I851" s="804">
        <f>事業者比較!J853</f>
        <v>4</v>
      </c>
    </row>
    <row r="852" spans="1:9">
      <c r="A852" s="781" t="s">
        <v>2534</v>
      </c>
      <c r="B852" s="782" t="s">
        <v>2535</v>
      </c>
      <c r="C852" s="801">
        <f t="shared" si="26"/>
        <v>0.42899999999999999</v>
      </c>
      <c r="D852" s="802" t="str">
        <f t="shared" si="27"/>
        <v>3.未把握</v>
      </c>
      <c r="F852" s="337" t="str">
        <f>事業者比較!E854</f>
        <v>東京都前年度実績値が見つかりません。ご確認ください。</v>
      </c>
      <c r="G852" s="337" t="str">
        <f>事業者比較!F854</f>
        <v>環境省実績値が見つかりません。ご確認ください。</v>
      </c>
      <c r="H852" s="337">
        <f>事業者比較!G854</f>
        <v>0.42899999999999999</v>
      </c>
      <c r="I852" s="804">
        <f>事業者比較!J854</f>
        <v>4</v>
      </c>
    </row>
    <row r="853" spans="1:9">
      <c r="A853" s="781" t="s">
        <v>2536</v>
      </c>
      <c r="B853" s="782" t="s">
        <v>2537</v>
      </c>
      <c r="C853" s="801">
        <f t="shared" si="26"/>
        <v>0.42899999999999999</v>
      </c>
      <c r="D853" s="802" t="str">
        <f t="shared" si="27"/>
        <v>3.未把握</v>
      </c>
      <c r="F853" s="337" t="str">
        <f>事業者比較!E855</f>
        <v>東京都前年度実績値が見つかりません。ご確認ください。</v>
      </c>
      <c r="G853" s="337" t="str">
        <f>事業者比較!F855</f>
        <v>環境省実績値が見つかりません。ご確認ください。</v>
      </c>
      <c r="H853" s="337">
        <f>事業者比較!G855</f>
        <v>0.42899999999999999</v>
      </c>
      <c r="I853" s="804">
        <f>事業者比較!J855</f>
        <v>4</v>
      </c>
    </row>
    <row r="854" spans="1:9">
      <c r="A854" s="781" t="s">
        <v>2538</v>
      </c>
      <c r="B854" s="782" t="s">
        <v>2539</v>
      </c>
      <c r="C854" s="801">
        <f t="shared" si="26"/>
        <v>0.42899999999999999</v>
      </c>
      <c r="D854" s="802" t="str">
        <f t="shared" si="27"/>
        <v>3.未把握</v>
      </c>
      <c r="F854" s="337" t="str">
        <f>事業者比較!E856</f>
        <v>東京都前年度実績値が見つかりません。ご確認ください。</v>
      </c>
      <c r="G854" s="337" t="str">
        <f>事業者比較!F856</f>
        <v>環境省実績値が見つかりません。ご確認ください。</v>
      </c>
      <c r="H854" s="337">
        <f>事業者比較!G856</f>
        <v>0.42899999999999999</v>
      </c>
      <c r="I854" s="804">
        <f>事業者比較!J856</f>
        <v>4</v>
      </c>
    </row>
    <row r="855" spans="1:9">
      <c r="A855" s="781" t="s">
        <v>2540</v>
      </c>
      <c r="B855" s="782" t="s">
        <v>2541</v>
      </c>
      <c r="C855" s="801">
        <f t="shared" si="26"/>
        <v>0.42899999999999999</v>
      </c>
      <c r="D855" s="802" t="str">
        <f t="shared" si="27"/>
        <v>3.未把握</v>
      </c>
      <c r="F855" s="337" t="str">
        <f>事業者比較!E857</f>
        <v>東京都前年度実績値が見つかりません。ご確認ください。</v>
      </c>
      <c r="G855" s="337" t="str">
        <f>事業者比較!F857</f>
        <v>環境省実績値が見つかりません。ご確認ください。</v>
      </c>
      <c r="H855" s="337">
        <f>事業者比較!G857</f>
        <v>0.42899999999999999</v>
      </c>
      <c r="I855" s="804">
        <f>事業者比較!J857</f>
        <v>4</v>
      </c>
    </row>
    <row r="856" spans="1:9">
      <c r="A856" s="781" t="s">
        <v>2542</v>
      </c>
      <c r="B856" s="782" t="s">
        <v>2543</v>
      </c>
      <c r="C856" s="801">
        <f t="shared" si="26"/>
        <v>0.42899999999999999</v>
      </c>
      <c r="D856" s="802" t="str">
        <f t="shared" si="27"/>
        <v>3.未把握</v>
      </c>
      <c r="F856" s="337" t="str">
        <f>事業者比較!E858</f>
        <v>東京都前年度実績値が見つかりません。ご確認ください。</v>
      </c>
      <c r="G856" s="337" t="str">
        <f>事業者比較!F858</f>
        <v>環境省実績値が見つかりません。ご確認ください。</v>
      </c>
      <c r="H856" s="337">
        <f>事業者比較!G858</f>
        <v>0.42899999999999999</v>
      </c>
      <c r="I856" s="804">
        <f>事業者比較!J858</f>
        <v>4</v>
      </c>
    </row>
    <row r="857" spans="1:9">
      <c r="A857" s="781" t="s">
        <v>2544</v>
      </c>
      <c r="B857" s="782" t="s">
        <v>2545</v>
      </c>
      <c r="C857" s="801">
        <f t="shared" si="26"/>
        <v>0.42899999999999999</v>
      </c>
      <c r="D857" s="802" t="str">
        <f t="shared" si="27"/>
        <v>3.未把握</v>
      </c>
      <c r="F857" s="337" t="str">
        <f>事業者比較!E859</f>
        <v>東京都前年度実績値が見つかりません。ご確認ください。</v>
      </c>
      <c r="G857" s="337" t="str">
        <f>事業者比較!F859</f>
        <v>環境省実績値が見つかりません。ご確認ください。</v>
      </c>
      <c r="H857" s="337">
        <f>事業者比較!G859</f>
        <v>0.42899999999999999</v>
      </c>
      <c r="I857" s="804">
        <f>事業者比較!J859</f>
        <v>4</v>
      </c>
    </row>
    <row r="858" spans="1:9">
      <c r="A858" s="781" t="s">
        <v>2546</v>
      </c>
      <c r="B858" s="782" t="s">
        <v>2547</v>
      </c>
      <c r="C858" s="801">
        <f t="shared" si="26"/>
        <v>0.42899999999999999</v>
      </c>
      <c r="D858" s="802" t="str">
        <f t="shared" si="27"/>
        <v>3.未把握</v>
      </c>
      <c r="F858" s="337" t="str">
        <f>事業者比較!E860</f>
        <v>東京都前年度実績値が見つかりません。ご確認ください。</v>
      </c>
      <c r="G858" s="337" t="str">
        <f>事業者比較!F860</f>
        <v>環境省実績値が見つかりません。ご確認ください。</v>
      </c>
      <c r="H858" s="337">
        <f>事業者比較!G860</f>
        <v>0.42899999999999999</v>
      </c>
      <c r="I858" s="804">
        <f>事業者比較!J860</f>
        <v>4</v>
      </c>
    </row>
    <row r="859" spans="1:9">
      <c r="A859" s="781" t="s">
        <v>2548</v>
      </c>
      <c r="B859" s="782" t="s">
        <v>2549</v>
      </c>
      <c r="C859" s="801">
        <f t="shared" si="26"/>
        <v>0.42899999999999999</v>
      </c>
      <c r="D859" s="802" t="str">
        <f t="shared" si="27"/>
        <v>3.未把握</v>
      </c>
      <c r="F859" s="337" t="str">
        <f>事業者比較!E861</f>
        <v>東京都前年度実績値が見つかりません。ご確認ください。</v>
      </c>
      <c r="G859" s="337" t="str">
        <f>事業者比較!F861</f>
        <v>環境省実績値が見つかりません。ご確認ください。</v>
      </c>
      <c r="H859" s="337">
        <f>事業者比較!G861</f>
        <v>0.42899999999999999</v>
      </c>
      <c r="I859" s="804">
        <f>事業者比較!J861</f>
        <v>4</v>
      </c>
    </row>
    <row r="860" spans="1:9">
      <c r="A860" s="781" t="s">
        <v>2550</v>
      </c>
      <c r="B860" s="782" t="s">
        <v>2551</v>
      </c>
      <c r="C860" s="801">
        <f t="shared" si="26"/>
        <v>0.42899999999999999</v>
      </c>
      <c r="D860" s="802" t="str">
        <f t="shared" si="27"/>
        <v>3.未把握</v>
      </c>
      <c r="F860" s="337" t="str">
        <f>事業者比較!E862</f>
        <v>東京都前年度実績値が見つかりません。ご確認ください。</v>
      </c>
      <c r="G860" s="337" t="str">
        <f>事業者比較!F862</f>
        <v>環境省実績値が見つかりません。ご確認ください。</v>
      </c>
      <c r="H860" s="337">
        <f>事業者比較!G862</f>
        <v>0.42899999999999999</v>
      </c>
      <c r="I860" s="804">
        <f>事業者比較!J862</f>
        <v>4</v>
      </c>
    </row>
    <row r="861" spans="1:9">
      <c r="A861" s="781" t="s">
        <v>2552</v>
      </c>
      <c r="B861" s="782" t="s">
        <v>2553</v>
      </c>
      <c r="C861" s="801">
        <f t="shared" si="26"/>
        <v>0.42899999999999999</v>
      </c>
      <c r="D861" s="802" t="str">
        <f t="shared" si="27"/>
        <v>3.未把握</v>
      </c>
      <c r="F861" s="337" t="str">
        <f>事業者比較!E863</f>
        <v>東京都前年度実績値が見つかりません。ご確認ください。</v>
      </c>
      <c r="G861" s="337" t="str">
        <f>事業者比較!F863</f>
        <v>環境省実績値が見つかりません。ご確認ください。</v>
      </c>
      <c r="H861" s="337">
        <f>事業者比較!G863</f>
        <v>0.42899999999999999</v>
      </c>
      <c r="I861" s="804">
        <f>事業者比較!J863</f>
        <v>4</v>
      </c>
    </row>
    <row r="862" spans="1:9">
      <c r="A862" s="781" t="s">
        <v>2554</v>
      </c>
      <c r="B862" s="782" t="s">
        <v>2555</v>
      </c>
      <c r="C862" s="801">
        <f t="shared" si="26"/>
        <v>0.42899999999999999</v>
      </c>
      <c r="D862" s="802" t="str">
        <f t="shared" si="27"/>
        <v>3.未把握</v>
      </c>
      <c r="F862" s="337" t="str">
        <f>事業者比較!E864</f>
        <v>東京都前年度実績値が見つかりません。ご確認ください。</v>
      </c>
      <c r="G862" s="337" t="str">
        <f>事業者比較!F864</f>
        <v>環境省実績値が見つかりません。ご確認ください。</v>
      </c>
      <c r="H862" s="337">
        <f>事業者比較!G864</f>
        <v>0.42899999999999999</v>
      </c>
      <c r="I862" s="804">
        <f>事業者比較!J864</f>
        <v>4</v>
      </c>
    </row>
    <row r="863" spans="1:9">
      <c r="A863" s="781" t="s">
        <v>2556</v>
      </c>
      <c r="B863" s="782" t="s">
        <v>2557</v>
      </c>
      <c r="C863" s="801">
        <f t="shared" si="26"/>
        <v>0.42899999999999999</v>
      </c>
      <c r="D863" s="802" t="str">
        <f t="shared" si="27"/>
        <v>3.未把握</v>
      </c>
      <c r="F863" s="337" t="str">
        <f>事業者比較!E865</f>
        <v>東京都前年度実績値が見つかりません。ご確認ください。</v>
      </c>
      <c r="G863" s="337" t="str">
        <f>事業者比較!F865</f>
        <v>環境省実績値が見つかりません。ご確認ください。</v>
      </c>
      <c r="H863" s="337">
        <f>事業者比較!G865</f>
        <v>0.42899999999999999</v>
      </c>
      <c r="I863" s="804">
        <f>事業者比較!J865</f>
        <v>4</v>
      </c>
    </row>
    <row r="864" spans="1:9">
      <c r="A864" s="781" t="s">
        <v>2558</v>
      </c>
      <c r="B864" s="782" t="s">
        <v>2559</v>
      </c>
      <c r="C864" s="801">
        <f>IF($I864=0,"-",IF(OR($I864=1,$I864=2),$F864,IF($I864=3,$G864,$H864)))</f>
        <v>0.42899999999999999</v>
      </c>
      <c r="D864" s="802" t="str">
        <f t="shared" si="27"/>
        <v>3.未把握</v>
      </c>
      <c r="F864" s="337" t="str">
        <f>事業者比較!E866</f>
        <v>東京都前年度実績値が見つかりません。ご確認ください。</v>
      </c>
      <c r="G864" s="337" t="str">
        <f>事業者比較!F866</f>
        <v>環境省実績値が見つかりません。ご確認ください。</v>
      </c>
      <c r="H864" s="337">
        <f>事業者比較!G866</f>
        <v>0.42899999999999999</v>
      </c>
      <c r="I864" s="804">
        <f>事業者比較!J866</f>
        <v>4</v>
      </c>
    </row>
    <row r="865" spans="1:9">
      <c r="A865" s="781" t="s">
        <v>2560</v>
      </c>
      <c r="B865" s="782" t="s">
        <v>2561</v>
      </c>
      <c r="C865" s="801">
        <f t="shared" si="26"/>
        <v>0.42899999999999999</v>
      </c>
      <c r="D865" s="802" t="str">
        <f t="shared" si="27"/>
        <v>3.未把握</v>
      </c>
      <c r="F865" s="337" t="str">
        <f>事業者比較!E867</f>
        <v>東京都前年度実績値が見つかりません。ご確認ください。</v>
      </c>
      <c r="G865" s="337" t="str">
        <f>事業者比較!F867</f>
        <v>環境省実績値が見つかりません。ご確認ください。</v>
      </c>
      <c r="H865" s="337">
        <f>事業者比較!G867</f>
        <v>0.42899999999999999</v>
      </c>
      <c r="I865" s="804">
        <f>事業者比較!J867</f>
        <v>4</v>
      </c>
    </row>
    <row r="866" spans="1:9">
      <c r="A866" s="781" t="s">
        <v>3347</v>
      </c>
      <c r="B866" s="781" t="s">
        <v>3405</v>
      </c>
      <c r="C866" s="801">
        <f t="shared" si="26"/>
        <v>0.42899999999999999</v>
      </c>
      <c r="D866" s="802" t="str">
        <f t="shared" si="27"/>
        <v>3.未把握</v>
      </c>
      <c r="F866" s="337" t="str">
        <f>事業者比較!E868</f>
        <v>東京都前年度実績値が見つかりません。ご確認ください。</v>
      </c>
      <c r="G866" s="337" t="str">
        <f>事業者比較!F868</f>
        <v>環境省実績値が見つかりません。ご確認ください。</v>
      </c>
      <c r="H866" s="337">
        <f>事業者比較!G868</f>
        <v>0.42899999999999999</v>
      </c>
      <c r="I866" s="804">
        <f>事業者比較!J868</f>
        <v>4</v>
      </c>
    </row>
    <row r="867" spans="1:9">
      <c r="A867" s="781" t="s">
        <v>3348</v>
      </c>
      <c r="B867" s="34" t="s">
        <v>3406</v>
      </c>
      <c r="C867" s="801">
        <f t="shared" si="26"/>
        <v>0.42899999999999999</v>
      </c>
      <c r="D867" s="802" t="str">
        <f t="shared" si="27"/>
        <v>3.未把握</v>
      </c>
      <c r="F867" s="337" t="str">
        <f>事業者比較!E869</f>
        <v>東京都前年度実績値が見つかりません。ご確認ください。</v>
      </c>
      <c r="G867" s="337" t="str">
        <f>事業者比較!F869</f>
        <v>環境省実績値が見つかりません。ご確認ください。</v>
      </c>
      <c r="H867" s="337">
        <f>事業者比較!G869</f>
        <v>0.42899999999999999</v>
      </c>
      <c r="I867" s="804">
        <f>事業者比較!J869</f>
        <v>4</v>
      </c>
    </row>
    <row r="868" spans="1:9">
      <c r="A868" s="781" t="s">
        <v>3349</v>
      </c>
      <c r="B868" s="34" t="s">
        <v>3407</v>
      </c>
      <c r="C868" s="801">
        <f t="shared" si="26"/>
        <v>0.42899999999999999</v>
      </c>
      <c r="D868" s="802" t="str">
        <f t="shared" si="27"/>
        <v>3.未把握</v>
      </c>
      <c r="F868" s="337" t="str">
        <f>事業者比較!E870</f>
        <v>東京都前年度実績値が見つかりません。ご確認ください。</v>
      </c>
      <c r="G868" s="337" t="str">
        <f>事業者比較!F870</f>
        <v>環境省実績値が見つかりません。ご確認ください。</v>
      </c>
      <c r="H868" s="337">
        <f>事業者比較!G870</f>
        <v>0.42899999999999999</v>
      </c>
      <c r="I868" s="804">
        <f>事業者比較!J870</f>
        <v>4</v>
      </c>
    </row>
    <row r="869" spans="1:9">
      <c r="A869" s="781" t="s">
        <v>3350</v>
      </c>
      <c r="B869" s="34" t="s">
        <v>3408</v>
      </c>
      <c r="C869" s="801">
        <f t="shared" si="26"/>
        <v>0.42899999999999999</v>
      </c>
      <c r="D869" s="802" t="str">
        <f t="shared" si="27"/>
        <v>3.未把握</v>
      </c>
      <c r="F869" s="337" t="str">
        <f>事業者比較!E871</f>
        <v>東京都前年度実績値が見つかりません。ご確認ください。</v>
      </c>
      <c r="G869" s="337" t="str">
        <f>事業者比較!F871</f>
        <v>環境省実績値が見つかりません。ご確認ください。</v>
      </c>
      <c r="H869" s="337">
        <f>事業者比較!G871</f>
        <v>0.42899999999999999</v>
      </c>
      <c r="I869" s="804">
        <f>事業者比較!J871</f>
        <v>4</v>
      </c>
    </row>
    <row r="870" spans="1:9">
      <c r="A870" s="781" t="s">
        <v>3351</v>
      </c>
      <c r="B870" s="34" t="s">
        <v>3409</v>
      </c>
      <c r="C870" s="801">
        <f t="shared" si="26"/>
        <v>0.42899999999999999</v>
      </c>
      <c r="D870" s="802" t="str">
        <f t="shared" si="27"/>
        <v>3.未把握</v>
      </c>
      <c r="F870" s="337" t="str">
        <f>事業者比較!E872</f>
        <v>東京都前年度実績値が見つかりません。ご確認ください。</v>
      </c>
      <c r="G870" s="337" t="str">
        <f>事業者比較!F872</f>
        <v>環境省実績値が見つかりません。ご確認ください。</v>
      </c>
      <c r="H870" s="337">
        <f>事業者比較!G872</f>
        <v>0.42899999999999999</v>
      </c>
      <c r="I870" s="804">
        <f>事業者比較!J872</f>
        <v>4</v>
      </c>
    </row>
    <row r="871" spans="1:9">
      <c r="A871" s="781" t="s">
        <v>3352</v>
      </c>
      <c r="B871" s="34" t="s">
        <v>3410</v>
      </c>
      <c r="C871" s="801">
        <f t="shared" si="26"/>
        <v>0.42899999999999999</v>
      </c>
      <c r="D871" s="802" t="str">
        <f t="shared" si="27"/>
        <v>3.未把握</v>
      </c>
      <c r="F871" s="337" t="str">
        <f>事業者比較!E873</f>
        <v>東京都前年度実績値が見つかりません。ご確認ください。</v>
      </c>
      <c r="G871" s="337" t="str">
        <f>事業者比較!F873</f>
        <v>環境省実績値が見つかりません。ご確認ください。</v>
      </c>
      <c r="H871" s="337">
        <f>事業者比較!G873</f>
        <v>0.42899999999999999</v>
      </c>
      <c r="I871" s="804">
        <f>事業者比較!J873</f>
        <v>4</v>
      </c>
    </row>
    <row r="872" spans="1:9">
      <c r="A872" s="781" t="s">
        <v>3353</v>
      </c>
      <c r="B872" s="34" t="s">
        <v>3411</v>
      </c>
      <c r="C872" s="801">
        <f t="shared" si="26"/>
        <v>0.42899999999999999</v>
      </c>
      <c r="D872" s="802" t="str">
        <f t="shared" si="27"/>
        <v>3.未把握</v>
      </c>
      <c r="F872" s="337" t="str">
        <f>事業者比較!E874</f>
        <v>東京都前年度実績値が見つかりません。ご確認ください。</v>
      </c>
      <c r="G872" s="337" t="str">
        <f>事業者比較!F874</f>
        <v>環境省実績値が見つかりません。ご確認ください。</v>
      </c>
      <c r="H872" s="337">
        <f>事業者比較!G874</f>
        <v>0.42899999999999999</v>
      </c>
      <c r="I872" s="804">
        <f>事業者比較!J874</f>
        <v>4</v>
      </c>
    </row>
    <row r="873" spans="1:9">
      <c r="A873" s="781" t="s">
        <v>3354</v>
      </c>
      <c r="B873" s="34" t="s">
        <v>3412</v>
      </c>
      <c r="C873" s="801">
        <f t="shared" si="26"/>
        <v>0.42899999999999999</v>
      </c>
      <c r="D873" s="802" t="str">
        <f t="shared" si="27"/>
        <v>3.未把握</v>
      </c>
      <c r="F873" s="337" t="str">
        <f>事業者比較!E875</f>
        <v>東京都前年度実績値が見つかりません。ご確認ください。</v>
      </c>
      <c r="G873" s="337" t="str">
        <f>事業者比較!F875</f>
        <v>環境省実績値が見つかりません。ご確認ください。</v>
      </c>
      <c r="H873" s="337">
        <f>事業者比較!G875</f>
        <v>0.42899999999999999</v>
      </c>
      <c r="I873" s="804">
        <f>事業者比較!J875</f>
        <v>4</v>
      </c>
    </row>
    <row r="874" spans="1:9">
      <c r="A874" s="781" t="s">
        <v>3355</v>
      </c>
      <c r="B874" s="34" t="s">
        <v>3413</v>
      </c>
      <c r="C874" s="801">
        <f t="shared" si="26"/>
        <v>0.42899999999999999</v>
      </c>
      <c r="D874" s="802" t="str">
        <f t="shared" si="27"/>
        <v>3.未把握</v>
      </c>
      <c r="F874" s="337" t="str">
        <f>事業者比較!E876</f>
        <v>東京都前年度実績値が見つかりません。ご確認ください。</v>
      </c>
      <c r="G874" s="337" t="str">
        <f>事業者比較!F876</f>
        <v>環境省実績値が見つかりません。ご確認ください。</v>
      </c>
      <c r="H874" s="337">
        <f>事業者比較!G876</f>
        <v>0.42899999999999999</v>
      </c>
      <c r="I874" s="804">
        <f>事業者比較!J876</f>
        <v>4</v>
      </c>
    </row>
    <row r="875" spans="1:9">
      <c r="A875" s="781" t="s">
        <v>3356</v>
      </c>
      <c r="B875" s="34" t="s">
        <v>3414</v>
      </c>
      <c r="C875" s="801">
        <f t="shared" si="26"/>
        <v>0.42899999999999999</v>
      </c>
      <c r="D875" s="802" t="str">
        <f t="shared" si="27"/>
        <v>3.未把握</v>
      </c>
      <c r="F875" s="337" t="str">
        <f>事業者比較!E877</f>
        <v>東京都前年度実績値が見つかりません。ご確認ください。</v>
      </c>
      <c r="G875" s="337" t="str">
        <f>事業者比較!F877</f>
        <v>環境省実績値が見つかりません。ご確認ください。</v>
      </c>
      <c r="H875" s="337">
        <f>事業者比較!G877</f>
        <v>0.42899999999999999</v>
      </c>
      <c r="I875" s="804">
        <f>事業者比較!J877</f>
        <v>4</v>
      </c>
    </row>
    <row r="876" spans="1:9">
      <c r="A876" s="781" t="s">
        <v>3357</v>
      </c>
      <c r="B876" s="34" t="s">
        <v>3415</v>
      </c>
      <c r="C876" s="801">
        <f t="shared" si="26"/>
        <v>0.42899999999999999</v>
      </c>
      <c r="D876" s="802" t="str">
        <f t="shared" si="27"/>
        <v>3.未把握</v>
      </c>
      <c r="F876" s="337" t="str">
        <f>事業者比較!E878</f>
        <v>東京都前年度実績値が見つかりません。ご確認ください。</v>
      </c>
      <c r="G876" s="337" t="str">
        <f>事業者比較!F878</f>
        <v>環境省実績値が見つかりません。ご確認ください。</v>
      </c>
      <c r="H876" s="337">
        <f>事業者比較!G878</f>
        <v>0.42899999999999999</v>
      </c>
      <c r="I876" s="804">
        <f>事業者比較!J878</f>
        <v>4</v>
      </c>
    </row>
    <row r="877" spans="1:9">
      <c r="A877" s="781" t="s">
        <v>3358</v>
      </c>
      <c r="B877" s="34" t="s">
        <v>3416</v>
      </c>
      <c r="C877" s="801">
        <f t="shared" si="26"/>
        <v>0.42899999999999999</v>
      </c>
      <c r="D877" s="802" t="str">
        <f t="shared" si="27"/>
        <v>3.未把握</v>
      </c>
      <c r="F877" s="337" t="str">
        <f>事業者比較!E879</f>
        <v>東京都前年度実績値が見つかりません。ご確認ください。</v>
      </c>
      <c r="G877" s="337" t="str">
        <f>事業者比較!F879</f>
        <v>環境省実績値が見つかりません。ご確認ください。</v>
      </c>
      <c r="H877" s="337">
        <f>事業者比較!G879</f>
        <v>0.42899999999999999</v>
      </c>
      <c r="I877" s="804">
        <f>事業者比較!J879</f>
        <v>4</v>
      </c>
    </row>
    <row r="878" spans="1:9">
      <c r="A878" s="781" t="s">
        <v>3359</v>
      </c>
      <c r="B878" s="34" t="s">
        <v>3417</v>
      </c>
      <c r="C878" s="801">
        <f t="shared" si="26"/>
        <v>0.42899999999999999</v>
      </c>
      <c r="D878" s="802" t="str">
        <f t="shared" si="27"/>
        <v>3.未把握</v>
      </c>
      <c r="F878" s="337" t="str">
        <f>事業者比較!E880</f>
        <v>東京都前年度実績値が見つかりません。ご確認ください。</v>
      </c>
      <c r="G878" s="337" t="str">
        <f>事業者比較!F880</f>
        <v>環境省実績値が見つかりません。ご確認ください。</v>
      </c>
      <c r="H878" s="337">
        <f>事業者比較!G880</f>
        <v>0.42899999999999999</v>
      </c>
      <c r="I878" s="804">
        <f>事業者比較!J880</f>
        <v>4</v>
      </c>
    </row>
    <row r="879" spans="1:9">
      <c r="A879" s="781" t="s">
        <v>3360</v>
      </c>
      <c r="B879" s="34" t="s">
        <v>3418</v>
      </c>
      <c r="C879" s="801">
        <f t="shared" si="26"/>
        <v>0.42899999999999999</v>
      </c>
      <c r="D879" s="802" t="str">
        <f t="shared" si="27"/>
        <v>3.未把握</v>
      </c>
      <c r="F879" s="337" t="str">
        <f>事業者比較!E881</f>
        <v>東京都前年度実績値が見つかりません。ご確認ください。</v>
      </c>
      <c r="G879" s="337" t="str">
        <f>事業者比較!F881</f>
        <v>環境省実績値が見つかりません。ご確認ください。</v>
      </c>
      <c r="H879" s="337">
        <f>事業者比較!G881</f>
        <v>0.42899999999999999</v>
      </c>
      <c r="I879" s="804">
        <f>事業者比較!J881</f>
        <v>4</v>
      </c>
    </row>
    <row r="880" spans="1:9">
      <c r="A880" s="781" t="s">
        <v>3361</v>
      </c>
      <c r="B880" s="34" t="s">
        <v>3419</v>
      </c>
      <c r="C880" s="801">
        <f t="shared" si="26"/>
        <v>0.42899999999999999</v>
      </c>
      <c r="D880" s="802" t="str">
        <f t="shared" si="27"/>
        <v>3.未把握</v>
      </c>
      <c r="F880" s="337" t="str">
        <f>事業者比較!E882</f>
        <v>東京都前年度実績値が見つかりません。ご確認ください。</v>
      </c>
      <c r="G880" s="337" t="str">
        <f>事業者比較!F882</f>
        <v>環境省実績値が見つかりません。ご確認ください。</v>
      </c>
      <c r="H880" s="337">
        <f>事業者比較!G882</f>
        <v>0.42899999999999999</v>
      </c>
      <c r="I880" s="804">
        <f>事業者比較!J882</f>
        <v>4</v>
      </c>
    </row>
    <row r="881" spans="1:9">
      <c r="A881" s="781" t="s">
        <v>3362</v>
      </c>
      <c r="B881" s="34" t="s">
        <v>3420</v>
      </c>
      <c r="C881" s="801">
        <f t="shared" si="26"/>
        <v>0.42899999999999999</v>
      </c>
      <c r="D881" s="802" t="str">
        <f t="shared" si="27"/>
        <v>3.未把握</v>
      </c>
      <c r="F881" s="337" t="str">
        <f>事業者比較!E883</f>
        <v>東京都前年度実績値が見つかりません。ご確認ください。</v>
      </c>
      <c r="G881" s="337" t="str">
        <f>事業者比較!F883</f>
        <v>環境省実績値が見つかりません。ご確認ください。</v>
      </c>
      <c r="H881" s="337">
        <f>事業者比較!G883</f>
        <v>0.42899999999999999</v>
      </c>
      <c r="I881" s="804">
        <f>事業者比較!J883</f>
        <v>4</v>
      </c>
    </row>
    <row r="882" spans="1:9">
      <c r="A882" s="781" t="s">
        <v>3363</v>
      </c>
      <c r="B882" s="34" t="s">
        <v>3421</v>
      </c>
      <c r="C882" s="801">
        <f t="shared" si="26"/>
        <v>0.42899999999999999</v>
      </c>
      <c r="D882" s="802" t="str">
        <f t="shared" si="27"/>
        <v>3.未把握</v>
      </c>
      <c r="F882" s="337" t="str">
        <f>事業者比較!E884</f>
        <v>東京都前年度実績値が見つかりません。ご確認ください。</v>
      </c>
      <c r="G882" s="337" t="str">
        <f>事業者比較!F884</f>
        <v>環境省実績値が見つかりません。ご確認ください。</v>
      </c>
      <c r="H882" s="337">
        <f>事業者比較!G884</f>
        <v>0.42899999999999999</v>
      </c>
      <c r="I882" s="804">
        <f>事業者比較!J884</f>
        <v>4</v>
      </c>
    </row>
    <row r="883" spans="1:9">
      <c r="A883" s="781" t="s">
        <v>3364</v>
      </c>
      <c r="B883" s="34" t="s">
        <v>3422</v>
      </c>
      <c r="C883" s="801">
        <f t="shared" si="26"/>
        <v>0.42899999999999999</v>
      </c>
      <c r="D883" s="802" t="str">
        <f t="shared" si="27"/>
        <v>3.未把握</v>
      </c>
      <c r="F883" s="337" t="str">
        <f>事業者比較!E885</f>
        <v>東京都前年度実績値が見つかりません。ご確認ください。</v>
      </c>
      <c r="G883" s="337" t="str">
        <f>事業者比較!F885</f>
        <v>環境省実績値が見つかりません。ご確認ください。</v>
      </c>
      <c r="H883" s="337">
        <f>事業者比較!G885</f>
        <v>0.42899999999999999</v>
      </c>
      <c r="I883" s="804">
        <f>事業者比較!J885</f>
        <v>4</v>
      </c>
    </row>
    <row r="884" spans="1:9">
      <c r="A884" s="781" t="s">
        <v>3365</v>
      </c>
      <c r="B884" s="34" t="s">
        <v>3423</v>
      </c>
      <c r="C884" s="801">
        <f t="shared" si="26"/>
        <v>0.42899999999999999</v>
      </c>
      <c r="D884" s="802" t="str">
        <f t="shared" si="27"/>
        <v>3.未把握</v>
      </c>
      <c r="F884" s="337" t="str">
        <f>事業者比較!E886</f>
        <v>東京都前年度実績値が見つかりません。ご確認ください。</v>
      </c>
      <c r="G884" s="337" t="str">
        <f>事業者比較!F886</f>
        <v>環境省実績値が見つかりません。ご確認ください。</v>
      </c>
      <c r="H884" s="337">
        <f>事業者比較!G886</f>
        <v>0.42899999999999999</v>
      </c>
      <c r="I884" s="804">
        <f>事業者比較!J886</f>
        <v>4</v>
      </c>
    </row>
    <row r="885" spans="1:9">
      <c r="A885" s="781" t="s">
        <v>3366</v>
      </c>
      <c r="B885" s="34" t="s">
        <v>3424</v>
      </c>
      <c r="C885" s="801">
        <f t="shared" si="26"/>
        <v>0.42899999999999999</v>
      </c>
      <c r="D885" s="802" t="str">
        <f t="shared" si="27"/>
        <v>3.未把握</v>
      </c>
      <c r="F885" s="337" t="str">
        <f>事業者比較!E887</f>
        <v>東京都前年度実績値が見つかりません。ご確認ください。</v>
      </c>
      <c r="G885" s="337" t="str">
        <f>事業者比較!F887</f>
        <v>環境省実績値が見つかりません。ご確認ください。</v>
      </c>
      <c r="H885" s="337">
        <f>事業者比較!G887</f>
        <v>0.42899999999999999</v>
      </c>
      <c r="I885" s="804">
        <f>事業者比較!J887</f>
        <v>4</v>
      </c>
    </row>
    <row r="886" spans="1:9">
      <c r="A886" s="781" t="s">
        <v>3367</v>
      </c>
      <c r="B886" s="34" t="s">
        <v>3425</v>
      </c>
      <c r="C886" s="801">
        <f t="shared" si="26"/>
        <v>0.42899999999999999</v>
      </c>
      <c r="D886" s="802" t="str">
        <f t="shared" si="27"/>
        <v>3.未把握</v>
      </c>
      <c r="F886" s="337" t="str">
        <f>事業者比較!E888</f>
        <v>東京都前年度実績値が見つかりません。ご確認ください。</v>
      </c>
      <c r="G886" s="337" t="str">
        <f>事業者比較!F888</f>
        <v>環境省実績値が見つかりません。ご確認ください。</v>
      </c>
      <c r="H886" s="337">
        <f>事業者比較!G888</f>
        <v>0.42899999999999999</v>
      </c>
      <c r="I886" s="804">
        <f>事業者比較!J888</f>
        <v>4</v>
      </c>
    </row>
    <row r="887" spans="1:9">
      <c r="A887" s="781" t="s">
        <v>3368</v>
      </c>
      <c r="B887" s="34" t="s">
        <v>3426</v>
      </c>
      <c r="C887" s="801">
        <f t="shared" si="26"/>
        <v>0.42899999999999999</v>
      </c>
      <c r="D887" s="802" t="str">
        <f t="shared" si="27"/>
        <v>3.未把握</v>
      </c>
      <c r="F887" s="337" t="str">
        <f>事業者比較!E889</f>
        <v>東京都前年度実績値が見つかりません。ご確認ください。</v>
      </c>
      <c r="G887" s="337" t="str">
        <f>事業者比較!F889</f>
        <v>環境省実績値が見つかりません。ご確認ください。</v>
      </c>
      <c r="H887" s="337">
        <f>事業者比較!G889</f>
        <v>0.42899999999999999</v>
      </c>
      <c r="I887" s="804">
        <f>事業者比較!J889</f>
        <v>4</v>
      </c>
    </row>
    <row r="888" spans="1:9">
      <c r="A888" s="781" t="s">
        <v>3369</v>
      </c>
      <c r="B888" s="34" t="s">
        <v>3427</v>
      </c>
      <c r="C888" s="801">
        <f t="shared" si="26"/>
        <v>0.42899999999999999</v>
      </c>
      <c r="D888" s="802" t="str">
        <f t="shared" si="27"/>
        <v>3.未把握</v>
      </c>
      <c r="F888" s="337" t="str">
        <f>事業者比較!E890</f>
        <v>東京都前年度実績値が見つかりません。ご確認ください。</v>
      </c>
      <c r="G888" s="337" t="str">
        <f>事業者比較!F890</f>
        <v>環境省実績値が見つかりません。ご確認ください。</v>
      </c>
      <c r="H888" s="337">
        <f>事業者比較!G890</f>
        <v>0.42899999999999999</v>
      </c>
      <c r="I888" s="804">
        <f>事業者比較!J890</f>
        <v>4</v>
      </c>
    </row>
    <row r="889" spans="1:9">
      <c r="A889" s="781" t="s">
        <v>3370</v>
      </c>
      <c r="B889" s="34" t="s">
        <v>3428</v>
      </c>
      <c r="C889" s="801">
        <f t="shared" si="26"/>
        <v>0.42899999999999999</v>
      </c>
      <c r="D889" s="802" t="str">
        <f t="shared" si="27"/>
        <v>3.未把握</v>
      </c>
      <c r="F889" s="337" t="str">
        <f>事業者比較!E891</f>
        <v>東京都前年度実績値が見つかりません。ご確認ください。</v>
      </c>
      <c r="G889" s="337" t="str">
        <f>事業者比較!F891</f>
        <v>環境省実績値が見つかりません。ご確認ください。</v>
      </c>
      <c r="H889" s="337">
        <f>事業者比較!G891</f>
        <v>0.42899999999999999</v>
      </c>
      <c r="I889" s="804">
        <f>事業者比較!J891</f>
        <v>4</v>
      </c>
    </row>
    <row r="890" spans="1:9">
      <c r="A890" s="781" t="s">
        <v>3371</v>
      </c>
      <c r="B890" s="34" t="s">
        <v>3429</v>
      </c>
      <c r="C890" s="801">
        <f t="shared" si="26"/>
        <v>0.42899999999999999</v>
      </c>
      <c r="D890" s="802" t="str">
        <f t="shared" si="27"/>
        <v>3.未把握</v>
      </c>
      <c r="F890" s="337" t="str">
        <f>事業者比較!E892</f>
        <v>東京都前年度実績値が見つかりません。ご確認ください。</v>
      </c>
      <c r="G890" s="337" t="str">
        <f>事業者比較!F892</f>
        <v>環境省実績値が見つかりません。ご確認ください。</v>
      </c>
      <c r="H890" s="337">
        <f>事業者比較!G892</f>
        <v>0.42899999999999999</v>
      </c>
      <c r="I890" s="804">
        <f>事業者比較!J892</f>
        <v>4</v>
      </c>
    </row>
    <row r="891" spans="1:9">
      <c r="A891" s="34" t="s">
        <v>2003</v>
      </c>
      <c r="B891" s="782" t="s">
        <v>3276</v>
      </c>
      <c r="C891" s="801">
        <f t="shared" si="26"/>
        <v>0.74299999999999999</v>
      </c>
      <c r="D891" s="802" t="str">
        <f t="shared" si="27"/>
        <v>1.東京都前年度実績値</v>
      </c>
      <c r="F891" s="337">
        <f>事業者比較!E893</f>
        <v>0.74299999999999999</v>
      </c>
      <c r="G891" s="337" t="str">
        <f>事業者比較!F893</f>
        <v>東京都前年度実績値があります。「2.東京都前年度実績値」を選択してください。</v>
      </c>
      <c r="H891" s="337">
        <f>事業者比較!G893</f>
        <v>0.42899999999999999</v>
      </c>
      <c r="I891" s="804">
        <f>事業者比較!J893</f>
        <v>1</v>
      </c>
    </row>
  </sheetData>
  <sheetProtection algorithmName="SHA-512" hashValue="HUecinwRlqYXsPPwmhLt6giYxmFCc7BHRUlaDmniVQ/mJjkQHb2iYRmqUqpAGSzyXE33g0PippJjiZjjOMRi7A==" saltValue="lP6Lw+/jREhOZJKiBPg8Qw==" spinCount="100000" sheet="1" formatCells="0" autoFilter="0"/>
  <autoFilter ref="A6:B712" xr:uid="{00000000-0009-0000-0000-00001A000000}"/>
  <mergeCells count="1">
    <mergeCell ref="A3:D3"/>
  </mergeCells>
  <phoneticPr fontId="15"/>
  <pageMargins left="0.70866141732283472" right="0.70866141732283472" top="0.74803149606299213" bottom="0.74803149606299213" header="0.31496062992125984" footer="0.31496062992125984"/>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tabColor rgb="FFFFC000"/>
  </sheetPr>
  <dimension ref="A1:L36"/>
  <sheetViews>
    <sheetView workbookViewId="0"/>
  </sheetViews>
  <sheetFormatPr defaultRowHeight="13.5"/>
  <cols>
    <col min="12" max="12" width="8.875" hidden="1" customWidth="1"/>
  </cols>
  <sheetData>
    <row r="1" spans="1:12">
      <c r="A1" s="17"/>
      <c r="B1" s="17"/>
      <c r="C1" s="17"/>
      <c r="D1" s="17"/>
      <c r="E1" s="17"/>
      <c r="F1" s="17"/>
      <c r="G1" s="17"/>
      <c r="H1" s="17"/>
      <c r="I1" s="17"/>
      <c r="J1" s="17"/>
      <c r="K1" s="17"/>
    </row>
    <row r="2" spans="1:12">
      <c r="A2" s="17"/>
      <c r="B2" s="17"/>
      <c r="C2" s="17"/>
      <c r="D2" s="17"/>
      <c r="E2" s="17"/>
      <c r="F2" s="17"/>
      <c r="G2" s="17"/>
      <c r="H2" s="17"/>
      <c r="I2" s="17"/>
      <c r="J2" s="17"/>
      <c r="K2" s="17"/>
    </row>
    <row r="3" spans="1:12" ht="18.75">
      <c r="A3" s="17"/>
      <c r="B3" s="769" t="s">
        <v>2346</v>
      </c>
      <c r="C3" s="17"/>
      <c r="D3" s="17"/>
      <c r="E3" s="17"/>
      <c r="F3" s="17"/>
      <c r="G3" s="17"/>
      <c r="H3" s="17"/>
      <c r="I3" s="17"/>
      <c r="J3" s="17"/>
      <c r="K3" s="17"/>
    </row>
    <row r="4" spans="1:12">
      <c r="A4" s="17"/>
      <c r="B4" s="17"/>
      <c r="C4" s="17"/>
      <c r="D4" s="17"/>
      <c r="E4" s="17"/>
      <c r="F4" s="17"/>
      <c r="G4" s="17"/>
      <c r="H4" s="17"/>
      <c r="I4" s="17"/>
      <c r="J4" s="17"/>
      <c r="K4" s="17"/>
    </row>
    <row r="5" spans="1:12">
      <c r="A5" s="17"/>
      <c r="B5" s="17"/>
      <c r="C5" s="17"/>
      <c r="D5" s="17"/>
      <c r="E5" s="17"/>
      <c r="F5" s="17"/>
      <c r="G5" s="17"/>
      <c r="H5" s="17"/>
      <c r="I5" s="17"/>
      <c r="J5" s="17"/>
      <c r="K5" s="17"/>
    </row>
    <row r="6" spans="1:12">
      <c r="A6" s="17"/>
      <c r="B6" s="17" t="s">
        <v>2344</v>
      </c>
      <c r="C6" s="17"/>
      <c r="D6" s="17"/>
      <c r="E6" s="17"/>
      <c r="F6" s="17"/>
      <c r="G6" s="17"/>
      <c r="H6" s="17"/>
      <c r="I6" s="17"/>
      <c r="J6" s="17"/>
      <c r="K6" s="17"/>
    </row>
    <row r="7" spans="1:12">
      <c r="A7" s="17"/>
      <c r="B7" s="17" t="s">
        <v>2345</v>
      </c>
      <c r="C7" s="17"/>
      <c r="D7" s="17"/>
      <c r="E7" s="17"/>
      <c r="F7" s="17"/>
      <c r="G7" s="17"/>
      <c r="H7" s="17"/>
      <c r="I7" s="17"/>
      <c r="J7" s="17"/>
      <c r="K7" s="17"/>
    </row>
    <row r="8" spans="1:12">
      <c r="A8" s="17"/>
      <c r="B8" s="17"/>
      <c r="C8" s="17"/>
      <c r="D8" s="17"/>
      <c r="E8" s="17"/>
      <c r="F8" s="17"/>
      <c r="G8" s="17"/>
      <c r="H8" s="17"/>
      <c r="I8" s="17"/>
      <c r="J8" s="17"/>
      <c r="K8" s="17"/>
    </row>
    <row r="9" spans="1:12">
      <c r="A9" s="17"/>
      <c r="B9" s="17" t="s">
        <v>2497</v>
      </c>
      <c r="C9" s="17"/>
      <c r="D9" s="17"/>
      <c r="E9" s="17"/>
      <c r="F9" s="17"/>
      <c r="G9" s="17"/>
      <c r="H9" s="17"/>
      <c r="I9" s="17"/>
      <c r="J9" s="17"/>
      <c r="K9" s="17"/>
    </row>
    <row r="10" spans="1:12">
      <c r="A10" s="17"/>
      <c r="B10" s="17" t="s">
        <v>2498</v>
      </c>
      <c r="C10" s="17"/>
      <c r="D10" s="17"/>
      <c r="E10" s="17"/>
      <c r="F10" s="17"/>
      <c r="G10" s="17"/>
      <c r="H10" s="17"/>
      <c r="I10" s="17"/>
      <c r="J10" s="17"/>
      <c r="K10" s="17"/>
    </row>
    <row r="11" spans="1:12">
      <c r="A11" s="17"/>
      <c r="B11" s="17"/>
      <c r="C11" s="17"/>
      <c r="D11" s="17"/>
      <c r="E11" s="17"/>
      <c r="F11" s="17"/>
      <c r="G11" s="17"/>
      <c r="H11" s="17"/>
      <c r="I11" s="17"/>
      <c r="J11" s="17"/>
      <c r="K11" s="17"/>
    </row>
    <row r="12" spans="1:12">
      <c r="A12" s="17"/>
      <c r="B12" t="s">
        <v>2499</v>
      </c>
      <c r="C12" s="17"/>
      <c r="D12" s="17"/>
      <c r="E12" s="17"/>
      <c r="F12" s="17"/>
      <c r="G12" s="17"/>
      <c r="H12" s="17"/>
      <c r="I12" s="17"/>
      <c r="J12" s="17"/>
      <c r="K12" s="17"/>
    </row>
    <row r="13" spans="1:12">
      <c r="A13" s="17"/>
      <c r="B13" s="17"/>
      <c r="C13" s="17"/>
      <c r="D13" s="17"/>
      <c r="E13" s="17"/>
      <c r="F13" s="17"/>
      <c r="G13" s="17"/>
      <c r="H13" s="17"/>
      <c r="I13" s="17"/>
      <c r="J13" s="17"/>
      <c r="K13" s="17"/>
    </row>
    <row r="14" spans="1:12" ht="19.899999999999999" customHeight="1">
      <c r="A14" s="17"/>
      <c r="B14" s="798"/>
      <c r="C14" s="770" t="s">
        <v>2500</v>
      </c>
      <c r="D14" s="791"/>
      <c r="E14" s="791"/>
      <c r="F14" s="791"/>
      <c r="G14" s="791"/>
      <c r="H14" s="791"/>
      <c r="I14" s="771"/>
      <c r="J14" s="772"/>
      <c r="K14" s="17"/>
      <c r="L14" s="554">
        <v>1</v>
      </c>
    </row>
    <row r="15" spans="1:12" ht="19.899999999999999" customHeight="1">
      <c r="A15" s="17"/>
      <c r="B15" s="770"/>
      <c r="C15" s="770" t="s">
        <v>2501</v>
      </c>
      <c r="D15" s="771"/>
      <c r="E15" s="771"/>
      <c r="F15" s="771"/>
      <c r="G15" s="771"/>
      <c r="H15" s="771"/>
      <c r="I15" s="771"/>
      <c r="J15" s="772"/>
      <c r="K15" s="17"/>
    </row>
    <row r="16" spans="1:12" ht="19.899999999999999" customHeight="1">
      <c r="A16" s="17"/>
      <c r="B16" s="770"/>
      <c r="C16" s="770" t="s">
        <v>2510</v>
      </c>
      <c r="D16" s="771"/>
      <c r="E16" s="771"/>
      <c r="F16" s="771"/>
      <c r="G16" s="771"/>
      <c r="H16" s="771"/>
      <c r="I16" s="771"/>
      <c r="J16" s="772"/>
      <c r="K16" s="17"/>
    </row>
    <row r="17" spans="1:11" ht="19.899999999999999" customHeight="1">
      <c r="A17" s="17"/>
      <c r="B17" s="770"/>
      <c r="C17" s="770" t="s">
        <v>2502</v>
      </c>
      <c r="D17" s="771"/>
      <c r="E17" s="771"/>
      <c r="F17" s="771"/>
      <c r="G17" s="771"/>
      <c r="H17" s="771"/>
      <c r="I17" s="771"/>
      <c r="J17" s="772"/>
      <c r="K17" s="17"/>
    </row>
    <row r="18" spans="1:11" ht="21.75" customHeight="1">
      <c r="A18" s="17"/>
      <c r="B18" s="177"/>
      <c r="C18" s="177" t="s">
        <v>2503</v>
      </c>
      <c r="D18" s="771"/>
      <c r="E18" s="771"/>
      <c r="F18" s="771"/>
      <c r="G18" s="771"/>
      <c r="H18" s="771"/>
      <c r="I18" s="771"/>
      <c r="J18" s="772"/>
      <c r="K18" s="17"/>
    </row>
    <row r="19" spans="1:11" ht="21.75" customHeight="1">
      <c r="A19" s="17"/>
      <c r="B19" s="177"/>
      <c r="C19" s="792" t="s">
        <v>2504</v>
      </c>
      <c r="D19" s="793"/>
      <c r="E19" s="793"/>
      <c r="F19" s="793"/>
      <c r="G19" s="793"/>
      <c r="H19" s="793"/>
      <c r="I19" s="793"/>
      <c r="J19" s="794"/>
      <c r="K19" s="17"/>
    </row>
    <row r="20" spans="1:11" ht="21.75" customHeight="1">
      <c r="A20" s="17"/>
      <c r="B20" s="177"/>
      <c r="C20" s="177" t="s">
        <v>2505</v>
      </c>
      <c r="D20" s="771"/>
      <c r="E20" s="771"/>
      <c r="F20" s="771"/>
      <c r="G20" s="771"/>
      <c r="H20" s="771"/>
      <c r="I20" s="771"/>
      <c r="J20" s="772"/>
      <c r="K20" s="17"/>
    </row>
    <row r="21" spans="1:11" ht="21.75" customHeight="1">
      <c r="A21" s="17"/>
      <c r="B21" s="177"/>
      <c r="C21" s="795" t="s">
        <v>2506</v>
      </c>
      <c r="D21" s="796"/>
      <c r="E21" s="796"/>
      <c r="F21" s="796"/>
      <c r="G21" s="796"/>
      <c r="H21" s="796"/>
      <c r="I21" s="796"/>
      <c r="J21" s="797"/>
      <c r="K21" s="17"/>
    </row>
    <row r="22" spans="1:11">
      <c r="A22" s="17"/>
      <c r="B22" s="17"/>
      <c r="C22" s="17"/>
      <c r="D22" s="17"/>
      <c r="E22" s="17"/>
      <c r="F22" s="17"/>
      <c r="G22" s="17"/>
      <c r="H22" s="17"/>
      <c r="I22" s="17"/>
      <c r="J22" s="17"/>
      <c r="K22" s="17"/>
    </row>
    <row r="23" spans="1:11">
      <c r="A23" s="17"/>
      <c r="B23" s="17" t="s">
        <v>2507</v>
      </c>
      <c r="C23" s="17"/>
      <c r="D23" s="17"/>
      <c r="E23" s="17"/>
      <c r="F23" s="17"/>
      <c r="G23" s="17"/>
      <c r="H23" s="17"/>
      <c r="I23" s="17"/>
      <c r="J23" s="17"/>
      <c r="K23" s="17"/>
    </row>
    <row r="24" spans="1:11">
      <c r="A24" s="17"/>
      <c r="B24" s="1491"/>
      <c r="C24" s="1491"/>
      <c r="D24" s="1491"/>
      <c r="E24" s="1491"/>
      <c r="F24" s="1491"/>
      <c r="G24" s="1491"/>
      <c r="H24" s="1491"/>
      <c r="I24" s="1491"/>
      <c r="J24" s="17"/>
      <c r="K24" s="17"/>
    </row>
    <row r="25" spans="1:11">
      <c r="A25" s="17"/>
      <c r="B25" s="1491"/>
      <c r="C25" s="1491"/>
      <c r="D25" s="1491"/>
      <c r="E25" s="1491"/>
      <c r="F25" s="1491"/>
      <c r="G25" s="1491"/>
      <c r="H25" s="1491"/>
      <c r="I25" s="1491"/>
      <c r="J25" s="17"/>
      <c r="K25" s="17"/>
    </row>
    <row r="26" spans="1:11">
      <c r="A26" s="17"/>
      <c r="B26" s="17"/>
      <c r="C26" s="17"/>
      <c r="D26" s="17"/>
      <c r="E26" s="17"/>
      <c r="F26" s="17"/>
      <c r="G26" s="17"/>
      <c r="H26" s="17"/>
      <c r="I26" s="17"/>
      <c r="J26" s="17"/>
      <c r="K26" s="17"/>
    </row>
    <row r="27" spans="1:11">
      <c r="A27" s="17"/>
      <c r="B27" s="17"/>
      <c r="C27" s="17"/>
      <c r="D27" s="17"/>
      <c r="E27" s="17"/>
      <c r="F27" s="17"/>
      <c r="G27" s="17"/>
      <c r="H27" s="17"/>
      <c r="I27" s="17"/>
      <c r="J27" s="17"/>
      <c r="K27" s="17"/>
    </row>
    <row r="28" spans="1:11" ht="22.5" customHeight="1">
      <c r="A28" s="17"/>
      <c r="B28" s="17" t="s">
        <v>2508</v>
      </c>
      <c r="C28" s="17"/>
      <c r="D28" s="17"/>
      <c r="E28" s="17"/>
      <c r="F28" s="17"/>
      <c r="G28" s="17"/>
      <c r="H28" s="17"/>
      <c r="I28" s="17"/>
      <c r="J28" s="17"/>
      <c r="K28" s="17"/>
    </row>
    <row r="29" spans="1:11">
      <c r="A29" s="17"/>
      <c r="B29" s="17"/>
      <c r="C29" s="17"/>
      <c r="D29" s="17"/>
      <c r="E29" s="17"/>
      <c r="F29" s="17"/>
      <c r="G29" s="17"/>
      <c r="H29" s="17"/>
      <c r="I29" s="17"/>
      <c r="J29" s="17"/>
      <c r="K29" s="17"/>
    </row>
    <row r="30" spans="1:11" ht="14.25" thickBot="1">
      <c r="A30" s="17"/>
      <c r="B30" s="17" t="s">
        <v>2509</v>
      </c>
      <c r="C30" s="17"/>
      <c r="D30" s="17"/>
      <c r="E30" s="17"/>
      <c r="F30" s="17"/>
      <c r="G30" s="17"/>
      <c r="H30" s="17"/>
      <c r="I30" s="17"/>
      <c r="J30" s="17"/>
      <c r="K30" s="17"/>
    </row>
    <row r="31" spans="1:11" ht="24.75" customHeight="1" thickBot="1">
      <c r="A31" s="17"/>
      <c r="B31" s="1492"/>
      <c r="C31" s="1493"/>
      <c r="D31" s="1493"/>
      <c r="E31" s="1493"/>
      <c r="F31" s="1494"/>
      <c r="G31" s="17"/>
      <c r="H31" s="17"/>
      <c r="I31" s="17"/>
      <c r="J31" s="17"/>
      <c r="K31" s="17"/>
    </row>
    <row r="32" spans="1:11">
      <c r="A32" s="17"/>
      <c r="B32" s="17"/>
      <c r="C32" s="17"/>
      <c r="D32" s="17"/>
      <c r="E32" s="17"/>
      <c r="F32" s="17"/>
      <c r="G32" s="17"/>
      <c r="H32" s="17"/>
      <c r="I32" s="17"/>
      <c r="J32" s="17"/>
      <c r="K32" s="17"/>
    </row>
    <row r="33" spans="1:11">
      <c r="A33" s="17"/>
      <c r="B33" s="17" t="s">
        <v>2507</v>
      </c>
      <c r="C33" s="17"/>
      <c r="D33" s="17"/>
      <c r="E33" s="17"/>
      <c r="F33" s="17"/>
      <c r="G33" s="17"/>
      <c r="H33" s="17"/>
      <c r="I33" s="17"/>
      <c r="J33" s="17"/>
      <c r="K33" s="17"/>
    </row>
    <row r="34" spans="1:11">
      <c r="A34" s="17"/>
      <c r="B34" s="1491"/>
      <c r="C34" s="1491"/>
      <c r="D34" s="1491"/>
      <c r="E34" s="1491"/>
      <c r="F34" s="1491"/>
      <c r="G34" s="1491"/>
      <c r="H34" s="1491"/>
      <c r="I34" s="1491"/>
      <c r="J34" s="17"/>
      <c r="K34" s="17"/>
    </row>
    <row r="35" spans="1:11">
      <c r="A35" s="17"/>
      <c r="B35" s="1491"/>
      <c r="C35" s="1491"/>
      <c r="D35" s="1491"/>
      <c r="E35" s="1491"/>
      <c r="F35" s="1491"/>
      <c r="G35" s="1491"/>
      <c r="H35" s="1491"/>
      <c r="I35" s="1491"/>
      <c r="J35" s="17"/>
      <c r="K35" s="17"/>
    </row>
    <row r="36" spans="1:11">
      <c r="A36" s="17"/>
      <c r="B36" s="17"/>
      <c r="C36" s="17"/>
      <c r="D36" s="17"/>
      <c r="E36" s="17"/>
      <c r="F36" s="17"/>
      <c r="G36" s="17"/>
      <c r="H36" s="17"/>
      <c r="I36" s="17"/>
      <c r="J36" s="17"/>
      <c r="K36" s="17"/>
    </row>
  </sheetData>
  <sheetProtection algorithmName="SHA-512" hashValue="xNfjY1r/Sj/lSCOcrpZB23LSut3TsT7bnopEb9iV7PVxoNIMGPpZDkjsEKnGINyx7QO4ZDhqHOGZsfVctPsz/A==" saltValue="Qeqwza4fjKpXB1N8jSacRQ==" spinCount="100000" sheet="1" formatCells="0"/>
  <mergeCells count="3">
    <mergeCell ref="B24:I25"/>
    <mergeCell ref="B31:F31"/>
    <mergeCell ref="B34:I35"/>
  </mergeCells>
  <phoneticPr fontId="15"/>
  <dataValidations count="1">
    <dataValidation type="list" allowBlank="1" showInputMessage="1" showErrorMessage="1" sqref="B31" xr:uid="{00000000-0002-0000-1B00-000000000000}">
      <formula1>"予定あり（再エネ100％メニュー含む）,予定あり（再エネ100％メニュー含まず）,予定なし"</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Option Button 1">
              <controlPr defaultSize="0" autoFill="0" autoLine="0" autoPict="0">
                <anchor moveWithCells="1">
                  <from>
                    <xdr:col>1</xdr:col>
                    <xdr:colOff>180975</xdr:colOff>
                    <xdr:row>13</xdr:row>
                    <xdr:rowOff>9525</xdr:rowOff>
                  </from>
                  <to>
                    <xdr:col>1</xdr:col>
                    <xdr:colOff>676275</xdr:colOff>
                    <xdr:row>13</xdr:row>
                    <xdr:rowOff>228600</xdr:rowOff>
                  </to>
                </anchor>
              </controlPr>
            </control>
          </mc:Choice>
        </mc:AlternateContent>
        <mc:AlternateContent xmlns:mc="http://schemas.openxmlformats.org/markup-compatibility/2006">
          <mc:Choice Requires="x14">
            <control shapeId="151554" r:id="rId5" name="Option Button 2">
              <controlPr defaultSize="0" autoFill="0" autoLine="0" autoPict="0">
                <anchor moveWithCells="1">
                  <from>
                    <xdr:col>1</xdr:col>
                    <xdr:colOff>180975</xdr:colOff>
                    <xdr:row>14</xdr:row>
                    <xdr:rowOff>0</xdr:rowOff>
                  </from>
                  <to>
                    <xdr:col>1</xdr:col>
                    <xdr:colOff>676275</xdr:colOff>
                    <xdr:row>14</xdr:row>
                    <xdr:rowOff>228600</xdr:rowOff>
                  </to>
                </anchor>
              </controlPr>
            </control>
          </mc:Choice>
        </mc:AlternateContent>
        <mc:AlternateContent xmlns:mc="http://schemas.openxmlformats.org/markup-compatibility/2006">
          <mc:Choice Requires="x14">
            <control shapeId="151555" r:id="rId6" name="Option Button 3">
              <controlPr defaultSize="0" autoFill="0" autoLine="0" autoPict="0">
                <anchor moveWithCells="1">
                  <from>
                    <xdr:col>1</xdr:col>
                    <xdr:colOff>180975</xdr:colOff>
                    <xdr:row>14</xdr:row>
                    <xdr:rowOff>247650</xdr:rowOff>
                  </from>
                  <to>
                    <xdr:col>1</xdr:col>
                    <xdr:colOff>676275</xdr:colOff>
                    <xdr:row>15</xdr:row>
                    <xdr:rowOff>219075</xdr:rowOff>
                  </to>
                </anchor>
              </controlPr>
            </control>
          </mc:Choice>
        </mc:AlternateContent>
        <mc:AlternateContent xmlns:mc="http://schemas.openxmlformats.org/markup-compatibility/2006">
          <mc:Choice Requires="x14">
            <control shapeId="151556" r:id="rId7" name="Option Button 4">
              <controlPr defaultSize="0" autoFill="0" autoLine="0" autoPict="0">
                <anchor moveWithCells="1">
                  <from>
                    <xdr:col>1</xdr:col>
                    <xdr:colOff>180975</xdr:colOff>
                    <xdr:row>15</xdr:row>
                    <xdr:rowOff>238125</xdr:rowOff>
                  </from>
                  <to>
                    <xdr:col>1</xdr:col>
                    <xdr:colOff>676275</xdr:colOff>
                    <xdr:row>16</xdr:row>
                    <xdr:rowOff>219075</xdr:rowOff>
                  </to>
                </anchor>
              </controlPr>
            </control>
          </mc:Choice>
        </mc:AlternateContent>
        <mc:AlternateContent xmlns:mc="http://schemas.openxmlformats.org/markup-compatibility/2006">
          <mc:Choice Requires="x14">
            <control shapeId="151557" r:id="rId8" name="Option Button 5">
              <controlPr defaultSize="0" autoFill="0" autoLine="0" autoPict="0">
                <anchor moveWithCells="1">
                  <from>
                    <xdr:col>1</xdr:col>
                    <xdr:colOff>180975</xdr:colOff>
                    <xdr:row>17</xdr:row>
                    <xdr:rowOff>9525</xdr:rowOff>
                  </from>
                  <to>
                    <xdr:col>1</xdr:col>
                    <xdr:colOff>600075</xdr:colOff>
                    <xdr:row>17</xdr:row>
                    <xdr:rowOff>257175</xdr:rowOff>
                  </to>
                </anchor>
              </controlPr>
            </control>
          </mc:Choice>
        </mc:AlternateContent>
        <mc:AlternateContent xmlns:mc="http://schemas.openxmlformats.org/markup-compatibility/2006">
          <mc:Choice Requires="x14">
            <control shapeId="151558" r:id="rId9" name="Option Button 6">
              <controlPr defaultSize="0" autoFill="0" autoLine="0" autoPict="0">
                <anchor moveWithCells="1">
                  <from>
                    <xdr:col>1</xdr:col>
                    <xdr:colOff>180975</xdr:colOff>
                    <xdr:row>17</xdr:row>
                    <xdr:rowOff>276225</xdr:rowOff>
                  </from>
                  <to>
                    <xdr:col>1</xdr:col>
                    <xdr:colOff>600075</xdr:colOff>
                    <xdr:row>18</xdr:row>
                    <xdr:rowOff>247650</xdr:rowOff>
                  </to>
                </anchor>
              </controlPr>
            </control>
          </mc:Choice>
        </mc:AlternateContent>
        <mc:AlternateContent xmlns:mc="http://schemas.openxmlformats.org/markup-compatibility/2006">
          <mc:Choice Requires="x14">
            <control shapeId="151559" r:id="rId10" name="Option Button 7">
              <controlPr defaultSize="0" autoFill="0" autoLine="0" autoPict="0">
                <anchor moveWithCells="1">
                  <from>
                    <xdr:col>1</xdr:col>
                    <xdr:colOff>180975</xdr:colOff>
                    <xdr:row>18</xdr:row>
                    <xdr:rowOff>247650</xdr:rowOff>
                  </from>
                  <to>
                    <xdr:col>1</xdr:col>
                    <xdr:colOff>600075</xdr:colOff>
                    <xdr:row>19</xdr:row>
                    <xdr:rowOff>228600</xdr:rowOff>
                  </to>
                </anchor>
              </controlPr>
            </control>
          </mc:Choice>
        </mc:AlternateContent>
        <mc:AlternateContent xmlns:mc="http://schemas.openxmlformats.org/markup-compatibility/2006">
          <mc:Choice Requires="x14">
            <control shapeId="151560" r:id="rId11" name="Option Button 8">
              <controlPr defaultSize="0" autoFill="0" autoLine="0" autoPict="0">
                <anchor moveWithCells="1">
                  <from>
                    <xdr:col>1</xdr:col>
                    <xdr:colOff>180975</xdr:colOff>
                    <xdr:row>19</xdr:row>
                    <xdr:rowOff>276225</xdr:rowOff>
                  </from>
                  <to>
                    <xdr:col>1</xdr:col>
                    <xdr:colOff>600075</xdr:colOff>
                    <xdr:row>20</xdr:row>
                    <xdr:rowOff>247650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rgb="FFFFC000"/>
    <pageSetUpPr fitToPage="1"/>
  </sheetPr>
  <dimension ref="A1:T52"/>
  <sheetViews>
    <sheetView workbookViewId="0"/>
  </sheetViews>
  <sheetFormatPr defaultColWidth="9" defaultRowHeight="13.5"/>
  <cols>
    <col min="1" max="2" width="3.625" style="608" customWidth="1"/>
    <col min="3" max="3" width="27" style="609" customWidth="1"/>
    <col min="4" max="14" width="13.875" style="609" customWidth="1"/>
    <col min="15" max="15" width="13.125" style="609" customWidth="1"/>
    <col min="16" max="16" width="9" style="609" customWidth="1"/>
    <col min="17" max="17" width="9" style="609"/>
    <col min="18" max="16384" width="9" style="608"/>
  </cols>
  <sheetData>
    <row r="1" spans="1:17">
      <c r="A1" s="641"/>
      <c r="B1" s="641"/>
      <c r="C1" s="642"/>
      <c r="D1" s="642"/>
      <c r="E1" s="642"/>
      <c r="F1" s="642"/>
      <c r="G1" s="642"/>
      <c r="H1" s="642"/>
      <c r="I1" s="642"/>
      <c r="J1" s="642"/>
      <c r="K1" s="642"/>
      <c r="L1" s="642"/>
      <c r="M1" s="642"/>
      <c r="N1" s="642"/>
      <c r="O1" s="642"/>
    </row>
    <row r="2" spans="1:17" s="610" customFormat="1" ht="18.75" customHeight="1">
      <c r="A2" s="643"/>
      <c r="B2" s="643"/>
      <c r="C2" s="1501" t="s">
        <v>2046</v>
      </c>
      <c r="D2" s="1501"/>
      <c r="E2" s="1501"/>
      <c r="F2" s="1501"/>
      <c r="G2" s="644"/>
      <c r="H2" s="644"/>
      <c r="I2" s="644"/>
      <c r="J2" s="644"/>
      <c r="K2" s="644"/>
      <c r="L2" s="644"/>
      <c r="M2" s="644"/>
      <c r="N2" s="644"/>
      <c r="O2" s="644"/>
      <c r="P2" s="612"/>
      <c r="Q2" s="612"/>
    </row>
    <row r="3" spans="1:17" s="610" customFormat="1" ht="18.75" customHeight="1">
      <c r="A3" s="643"/>
      <c r="B3" s="643"/>
      <c r="C3" s="1501"/>
      <c r="D3" s="1501"/>
      <c r="E3" s="1501"/>
      <c r="F3" s="1501"/>
      <c r="G3" s="644"/>
      <c r="H3" s="644"/>
      <c r="I3" s="644"/>
      <c r="J3" s="644"/>
      <c r="K3" s="644"/>
      <c r="L3" s="644"/>
      <c r="M3" s="644"/>
      <c r="N3" s="644"/>
      <c r="O3" s="644"/>
      <c r="P3" s="612"/>
      <c r="Q3" s="612"/>
    </row>
    <row r="4" spans="1:17" s="610" customFormat="1" ht="18.75" customHeight="1">
      <c r="A4" s="643"/>
      <c r="B4" s="643"/>
      <c r="C4" s="1527" t="s">
        <v>2493</v>
      </c>
      <c r="D4" s="1527"/>
      <c r="E4" s="1527"/>
      <c r="F4" s="1527"/>
      <c r="G4" s="1527"/>
      <c r="H4" s="645"/>
      <c r="I4" s="645"/>
      <c r="J4" s="645"/>
      <c r="K4" s="645"/>
      <c r="L4" s="645"/>
      <c r="M4" s="645"/>
      <c r="N4" s="645"/>
      <c r="O4" s="645"/>
      <c r="P4" s="611"/>
      <c r="Q4" s="611"/>
    </row>
    <row r="5" spans="1:17" ht="18.75" customHeight="1">
      <c r="A5" s="641"/>
      <c r="B5" s="641"/>
      <c r="C5" s="1527"/>
      <c r="D5" s="1527"/>
      <c r="E5" s="1527"/>
      <c r="F5" s="1527"/>
      <c r="G5" s="1527"/>
      <c r="H5" s="642"/>
      <c r="I5" s="642"/>
      <c r="J5" s="642"/>
      <c r="K5" s="642"/>
      <c r="L5" s="642"/>
      <c r="M5" s="642"/>
      <c r="N5" s="642"/>
      <c r="O5" s="642"/>
    </row>
    <row r="6" spans="1:17" ht="18.75" customHeight="1">
      <c r="A6" s="641"/>
      <c r="B6" s="641"/>
      <c r="C6" s="646" t="s">
        <v>2047</v>
      </c>
      <c r="D6" s="642"/>
      <c r="E6" s="642"/>
      <c r="F6" s="642"/>
      <c r="G6" s="642"/>
      <c r="H6" s="642"/>
      <c r="I6" s="642"/>
      <c r="J6" s="642"/>
      <c r="K6" s="642"/>
      <c r="L6" s="642"/>
      <c r="M6" s="642"/>
      <c r="N6" s="642"/>
      <c r="O6" s="642"/>
    </row>
    <row r="7" spans="1:17">
      <c r="A7" s="641"/>
      <c r="B7" s="641"/>
      <c r="C7" s="642"/>
      <c r="D7" s="642"/>
      <c r="E7" s="642"/>
      <c r="F7" s="642"/>
      <c r="G7" s="642"/>
      <c r="H7" s="642"/>
      <c r="I7" s="642"/>
      <c r="J7" s="642"/>
      <c r="K7" s="642"/>
      <c r="L7" s="642"/>
      <c r="M7" s="642"/>
      <c r="N7" s="642"/>
      <c r="O7" s="642"/>
    </row>
    <row r="8" spans="1:17" ht="18" thickBot="1">
      <c r="A8" s="641"/>
      <c r="B8" s="641"/>
      <c r="C8" s="647" t="s">
        <v>2027</v>
      </c>
      <c r="D8" s="647"/>
      <c r="E8" s="642"/>
      <c r="F8" s="642"/>
      <c r="G8" s="642"/>
      <c r="H8" s="642"/>
      <c r="I8" s="642"/>
      <c r="J8" s="642"/>
      <c r="K8" s="642"/>
      <c r="L8" s="642"/>
      <c r="M8" s="642"/>
      <c r="N8" s="642"/>
      <c r="O8" s="642"/>
    </row>
    <row r="9" spans="1:17" ht="18.75" customHeight="1" thickBot="1">
      <c r="A9" s="641"/>
      <c r="B9" s="641"/>
      <c r="C9" s="634" t="s">
        <v>2049</v>
      </c>
      <c r="D9" s="1509" t="s">
        <v>2025</v>
      </c>
      <c r="E9" s="1526"/>
      <c r="F9" s="1509" t="s">
        <v>2024</v>
      </c>
      <c r="G9" s="1510"/>
      <c r="H9" s="642"/>
      <c r="I9" s="642"/>
      <c r="J9" s="642"/>
      <c r="K9" s="642"/>
      <c r="L9" s="642"/>
      <c r="M9" s="642"/>
      <c r="N9" s="642"/>
      <c r="O9" s="642"/>
    </row>
    <row r="10" spans="1:17" ht="18" customHeight="1" thickTop="1">
      <c r="A10" s="641"/>
      <c r="B10" s="641"/>
      <c r="C10" s="629" t="s">
        <v>2375</v>
      </c>
      <c r="D10" s="1511"/>
      <c r="E10" s="1532"/>
      <c r="F10" s="1511"/>
      <c r="G10" s="1512"/>
      <c r="H10" s="642"/>
      <c r="I10" s="642"/>
      <c r="J10" s="642"/>
      <c r="K10" s="642"/>
      <c r="L10" s="642"/>
      <c r="M10" s="642"/>
      <c r="N10" s="642"/>
      <c r="O10" s="642"/>
    </row>
    <row r="11" spans="1:17" ht="18" customHeight="1">
      <c r="A11" s="641"/>
      <c r="B11" s="641"/>
      <c r="C11" s="627" t="s">
        <v>2022</v>
      </c>
      <c r="D11" s="1498"/>
      <c r="E11" s="1500"/>
      <c r="F11" s="1498"/>
      <c r="G11" s="1499"/>
      <c r="H11" s="642"/>
      <c r="I11" s="642"/>
      <c r="J11" s="642"/>
      <c r="K11" s="642"/>
      <c r="L11" s="642"/>
      <c r="M11" s="642"/>
      <c r="N11" s="642"/>
      <c r="O11" s="642"/>
    </row>
    <row r="12" spans="1:17" ht="18" customHeight="1">
      <c r="A12" s="641"/>
      <c r="B12" s="641"/>
      <c r="C12" s="776" t="s">
        <v>2376</v>
      </c>
      <c r="D12" s="1498"/>
      <c r="E12" s="1500"/>
      <c r="F12" s="1498"/>
      <c r="G12" s="1499"/>
      <c r="H12" s="642"/>
      <c r="I12" s="642"/>
      <c r="J12" s="642"/>
      <c r="K12" s="642"/>
      <c r="L12" s="642"/>
      <c r="M12" s="642"/>
      <c r="N12" s="642"/>
      <c r="O12" s="642"/>
    </row>
    <row r="13" spans="1:17" ht="18" customHeight="1">
      <c r="A13" s="641"/>
      <c r="B13" s="641"/>
      <c r="C13" s="776" t="s">
        <v>2368</v>
      </c>
      <c r="D13" s="1498"/>
      <c r="E13" s="1500"/>
      <c r="F13" s="1498"/>
      <c r="G13" s="1499"/>
      <c r="H13" s="642"/>
      <c r="I13" s="642"/>
      <c r="J13" s="642"/>
      <c r="K13" s="642"/>
      <c r="L13" s="642"/>
      <c r="M13" s="642"/>
      <c r="N13" s="642"/>
      <c r="O13" s="642"/>
    </row>
    <row r="14" spans="1:17" ht="18" customHeight="1">
      <c r="A14" s="641"/>
      <c r="B14" s="641"/>
      <c r="C14" s="776" t="s">
        <v>2369</v>
      </c>
      <c r="D14" s="1498"/>
      <c r="E14" s="1500"/>
      <c r="F14" s="1498"/>
      <c r="G14" s="1499"/>
      <c r="H14" s="642"/>
      <c r="I14" s="642"/>
      <c r="J14" s="642"/>
      <c r="K14" s="642"/>
      <c r="L14" s="642"/>
      <c r="M14" s="642"/>
      <c r="N14" s="642"/>
      <c r="O14" s="642"/>
    </row>
    <row r="15" spans="1:17" ht="18" customHeight="1">
      <c r="A15" s="641"/>
      <c r="B15" s="641"/>
      <c r="C15" s="776" t="s">
        <v>2370</v>
      </c>
      <c r="D15" s="1498"/>
      <c r="E15" s="1500"/>
      <c r="F15" s="1498"/>
      <c r="G15" s="1499"/>
      <c r="H15" s="642"/>
      <c r="I15" s="642"/>
      <c r="J15" s="642"/>
      <c r="K15" s="642"/>
      <c r="L15" s="642"/>
      <c r="M15" s="642"/>
      <c r="N15" s="642"/>
      <c r="O15" s="642"/>
    </row>
    <row r="16" spans="1:17" ht="18" customHeight="1">
      <c r="A16" s="641"/>
      <c r="B16" s="641"/>
      <c r="C16" s="776" t="s">
        <v>2371</v>
      </c>
      <c r="D16" s="1498"/>
      <c r="E16" s="1500"/>
      <c r="F16" s="1498"/>
      <c r="G16" s="1499"/>
      <c r="H16" s="642"/>
      <c r="I16" s="642"/>
      <c r="J16" s="642"/>
      <c r="K16" s="642"/>
      <c r="L16" s="642"/>
      <c r="M16" s="642"/>
      <c r="N16" s="642"/>
      <c r="O16" s="642"/>
    </row>
    <row r="17" spans="1:15" ht="18" customHeight="1">
      <c r="A17" s="641"/>
      <c r="B17" s="641"/>
      <c r="C17" s="776" t="s">
        <v>2372</v>
      </c>
      <c r="D17" s="1498"/>
      <c r="E17" s="1500"/>
      <c r="F17" s="1498"/>
      <c r="G17" s="1499"/>
      <c r="H17" s="642"/>
      <c r="I17" s="642"/>
      <c r="J17" s="642"/>
      <c r="K17" s="642"/>
      <c r="L17" s="642"/>
      <c r="M17" s="642"/>
      <c r="N17" s="642"/>
      <c r="O17" s="642"/>
    </row>
    <row r="18" spans="1:15" ht="18" customHeight="1">
      <c r="A18" s="641"/>
      <c r="B18" s="641"/>
      <c r="C18" s="776" t="s">
        <v>2373</v>
      </c>
      <c r="D18" s="1498"/>
      <c r="E18" s="1500"/>
      <c r="F18" s="1498"/>
      <c r="G18" s="1499"/>
      <c r="H18" s="642"/>
      <c r="I18" s="642"/>
      <c r="J18" s="642"/>
      <c r="K18" s="642"/>
      <c r="L18" s="642"/>
      <c r="M18" s="642"/>
      <c r="N18" s="642"/>
      <c r="O18" s="642"/>
    </row>
    <row r="19" spans="1:15" ht="18" customHeight="1">
      <c r="A19" s="641"/>
      <c r="B19" s="641"/>
      <c r="C19" s="844" t="s">
        <v>2374</v>
      </c>
      <c r="D19" s="1513"/>
      <c r="E19" s="1538"/>
      <c r="F19" s="1513"/>
      <c r="G19" s="1514"/>
      <c r="H19" s="642"/>
      <c r="I19" s="642"/>
      <c r="J19" s="642"/>
      <c r="K19" s="642"/>
      <c r="L19" s="642"/>
      <c r="M19" s="642"/>
      <c r="N19" s="642"/>
      <c r="O19" s="642"/>
    </row>
    <row r="20" spans="1:15" ht="18" customHeight="1" thickBot="1">
      <c r="A20" s="641"/>
      <c r="B20" s="641"/>
      <c r="C20" s="746" t="s">
        <v>3432</v>
      </c>
      <c r="D20" s="1528"/>
      <c r="E20" s="1529"/>
      <c r="F20" s="1528"/>
      <c r="G20" s="1534"/>
      <c r="H20" s="642"/>
      <c r="I20" s="642"/>
      <c r="J20" s="642"/>
      <c r="K20" s="642"/>
      <c r="L20" s="642"/>
      <c r="M20" s="642"/>
      <c r="N20" s="642"/>
      <c r="O20" s="642"/>
    </row>
    <row r="21" spans="1:15" ht="18" customHeight="1" thickTop="1" thickBot="1">
      <c r="A21" s="641"/>
      <c r="B21" s="641"/>
      <c r="C21" s="628" t="s">
        <v>6</v>
      </c>
      <c r="D21" s="1504">
        <f>SUM(D10:D20)</f>
        <v>0</v>
      </c>
      <c r="E21" s="1505"/>
      <c r="F21" s="1504">
        <f>SUM(F10:F20)</f>
        <v>0</v>
      </c>
      <c r="G21" s="1515"/>
      <c r="H21" s="642"/>
      <c r="I21" s="642"/>
      <c r="J21" s="642"/>
      <c r="K21" s="642"/>
      <c r="L21" s="642"/>
      <c r="M21" s="642"/>
      <c r="N21" s="642"/>
      <c r="O21" s="642"/>
    </row>
    <row r="22" spans="1:15">
      <c r="A22" s="641"/>
      <c r="B22" s="641"/>
      <c r="C22" s="642"/>
      <c r="D22" s="642"/>
      <c r="E22" s="642"/>
      <c r="F22" s="642"/>
      <c r="G22" s="642"/>
      <c r="H22" s="642"/>
      <c r="I22" s="642"/>
      <c r="J22" s="642"/>
      <c r="K22" s="642"/>
      <c r="L22" s="642"/>
      <c r="M22" s="642"/>
      <c r="N22" s="642"/>
      <c r="O22" s="642"/>
    </row>
    <row r="23" spans="1:15" ht="18" thickBot="1">
      <c r="A23" s="641"/>
      <c r="B23" s="641"/>
      <c r="C23" s="648" t="s">
        <v>2085</v>
      </c>
      <c r="D23" s="649"/>
      <c r="E23" s="649"/>
      <c r="F23" s="649"/>
      <c r="G23" s="649"/>
      <c r="H23" s="642"/>
      <c r="I23" s="642"/>
      <c r="J23" s="642"/>
      <c r="K23" s="642"/>
      <c r="L23" s="642"/>
      <c r="M23" s="642"/>
      <c r="N23" s="642"/>
      <c r="O23" s="642"/>
    </row>
    <row r="24" spans="1:15" ht="18.75" customHeight="1" thickBot="1">
      <c r="A24" s="641"/>
      <c r="B24" s="641"/>
      <c r="C24" s="630" t="s">
        <v>2073</v>
      </c>
      <c r="D24" s="1516" t="s">
        <v>2031</v>
      </c>
      <c r="E24" s="1517"/>
      <c r="F24" s="1518"/>
      <c r="G24" s="1519"/>
      <c r="H24" s="642"/>
      <c r="I24" s="642"/>
      <c r="J24" s="642"/>
      <c r="K24" s="642"/>
      <c r="L24" s="642"/>
      <c r="M24" s="642"/>
      <c r="N24" s="642"/>
      <c r="O24" s="642"/>
    </row>
    <row r="25" spans="1:15" ht="18" customHeight="1" thickTop="1">
      <c r="A25" s="641"/>
      <c r="B25" s="641"/>
      <c r="C25" s="632" t="s">
        <v>2067</v>
      </c>
      <c r="D25" s="1511"/>
      <c r="E25" s="1520"/>
      <c r="F25" s="1521"/>
      <c r="G25" s="1522"/>
      <c r="H25" s="642"/>
      <c r="I25" s="642"/>
      <c r="J25" s="642"/>
      <c r="K25" s="642"/>
      <c r="L25" s="642"/>
      <c r="M25" s="642"/>
      <c r="N25" s="642"/>
      <c r="O25" s="642"/>
    </row>
    <row r="26" spans="1:15" ht="18" customHeight="1">
      <c r="A26" s="641"/>
      <c r="B26" s="641"/>
      <c r="C26" s="618" t="s">
        <v>2068</v>
      </c>
      <c r="D26" s="1498"/>
      <c r="E26" s="1523"/>
      <c r="F26" s="1524"/>
      <c r="G26" s="1525"/>
      <c r="H26" s="642"/>
      <c r="I26" s="642"/>
      <c r="J26" s="642"/>
      <c r="K26" s="642"/>
      <c r="L26" s="642"/>
      <c r="M26" s="642"/>
      <c r="N26" s="642"/>
      <c r="O26" s="642"/>
    </row>
    <row r="27" spans="1:15" ht="18" customHeight="1">
      <c r="A27" s="641"/>
      <c r="B27" s="641"/>
      <c r="C27" s="662" t="s">
        <v>2069</v>
      </c>
      <c r="D27" s="1513"/>
      <c r="E27" s="1535"/>
      <c r="F27" s="1536"/>
      <c r="G27" s="1537"/>
      <c r="H27" s="642"/>
      <c r="I27" s="642"/>
      <c r="J27" s="642"/>
      <c r="K27" s="642"/>
      <c r="L27" s="642"/>
      <c r="M27" s="642"/>
      <c r="N27" s="642"/>
      <c r="O27" s="642"/>
    </row>
    <row r="28" spans="1:15" ht="18" customHeight="1" thickBot="1">
      <c r="A28" s="641"/>
      <c r="B28" s="641"/>
      <c r="C28" s="633" t="s">
        <v>2070</v>
      </c>
      <c r="D28" s="1528"/>
      <c r="E28" s="1533"/>
      <c r="F28" s="1533"/>
      <c r="G28" s="1534"/>
      <c r="H28" s="642"/>
      <c r="I28" s="642"/>
      <c r="J28" s="642"/>
      <c r="K28" s="642"/>
      <c r="L28" s="642"/>
      <c r="M28" s="642"/>
      <c r="N28" s="642"/>
      <c r="O28" s="642"/>
    </row>
    <row r="29" spans="1:15" ht="18" customHeight="1" thickTop="1" thickBot="1">
      <c r="A29" s="641"/>
      <c r="B29" s="641"/>
      <c r="C29" s="631" t="s">
        <v>411</v>
      </c>
      <c r="D29" s="1504">
        <f>SUM(D25:D28)</f>
        <v>0</v>
      </c>
      <c r="E29" s="1506"/>
      <c r="F29" s="1507"/>
      <c r="G29" s="1508"/>
      <c r="H29" s="642"/>
      <c r="I29" s="642"/>
      <c r="J29" s="642"/>
      <c r="K29" s="642"/>
      <c r="L29" s="642"/>
      <c r="M29" s="642"/>
      <c r="N29" s="642"/>
      <c r="O29" s="642"/>
    </row>
    <row r="30" spans="1:15" ht="18" customHeight="1">
      <c r="A30" s="641"/>
      <c r="B30" s="641"/>
      <c r="C30" s="652" t="s">
        <v>2071</v>
      </c>
      <c r="D30" s="663"/>
      <c r="E30" s="663"/>
      <c r="F30" s="17"/>
      <c r="G30" s="17"/>
      <c r="H30" s="642"/>
      <c r="I30" s="642"/>
      <c r="J30" s="642"/>
      <c r="K30" s="642"/>
      <c r="L30" s="642"/>
      <c r="M30" s="642"/>
      <c r="N30" s="642"/>
      <c r="O30" s="642"/>
    </row>
    <row r="31" spans="1:15">
      <c r="A31" s="641"/>
      <c r="B31" s="641"/>
      <c r="C31" s="649"/>
      <c r="D31" s="649"/>
      <c r="E31" s="649"/>
      <c r="F31" s="649"/>
      <c r="G31" s="649"/>
      <c r="H31" s="642"/>
      <c r="I31" s="642"/>
      <c r="J31" s="642"/>
      <c r="K31" s="642"/>
      <c r="L31" s="642"/>
      <c r="M31" s="642"/>
      <c r="N31" s="642"/>
      <c r="O31" s="642"/>
    </row>
    <row r="32" spans="1:15" ht="18" thickBot="1">
      <c r="A32" s="641"/>
      <c r="B32" s="641"/>
      <c r="C32" s="648" t="s">
        <v>2086</v>
      </c>
      <c r="D32" s="649"/>
      <c r="E32" s="649"/>
      <c r="F32" s="649"/>
      <c r="G32" s="649"/>
      <c r="H32" s="642"/>
      <c r="I32" s="642"/>
      <c r="J32" s="642"/>
      <c r="K32" s="642"/>
      <c r="L32" s="642"/>
      <c r="M32" s="642"/>
      <c r="N32" s="642"/>
    </row>
    <row r="33" spans="1:20" ht="18.75" customHeight="1">
      <c r="A33" s="641"/>
      <c r="B33" s="641"/>
      <c r="C33" s="1502"/>
      <c r="D33" s="1539" t="s">
        <v>2072</v>
      </c>
      <c r="E33" s="1540"/>
      <c r="F33" s="1540"/>
      <c r="G33" s="1540"/>
      <c r="H33" s="1540"/>
      <c r="I33" s="1540"/>
      <c r="J33" s="1540"/>
      <c r="K33" s="1540"/>
      <c r="L33" s="1540"/>
      <c r="M33" s="1540"/>
      <c r="N33" s="1540"/>
      <c r="O33" s="1541"/>
      <c r="R33" s="609"/>
      <c r="S33" s="609"/>
    </row>
    <row r="34" spans="1:20" ht="14.25" thickBot="1">
      <c r="A34" s="641"/>
      <c r="B34" s="641"/>
      <c r="C34" s="1503"/>
      <c r="D34" s="847"/>
      <c r="E34" s="848" t="s">
        <v>2375</v>
      </c>
      <c r="F34" s="845" t="s">
        <v>2022</v>
      </c>
      <c r="G34" s="846" t="s">
        <v>2376</v>
      </c>
      <c r="H34" s="846" t="s">
        <v>2368</v>
      </c>
      <c r="I34" s="846" t="s">
        <v>2369</v>
      </c>
      <c r="J34" s="846" t="s">
        <v>2370</v>
      </c>
      <c r="K34" s="846" t="s">
        <v>2371</v>
      </c>
      <c r="L34" s="846" t="s">
        <v>2372</v>
      </c>
      <c r="M34" s="846" t="s">
        <v>2373</v>
      </c>
      <c r="N34" s="848" t="s">
        <v>2374</v>
      </c>
      <c r="O34" s="849" t="s">
        <v>3432</v>
      </c>
      <c r="R34" s="609"/>
      <c r="S34" s="609"/>
      <c r="T34" s="609"/>
    </row>
    <row r="35" spans="1:20" ht="15" thickTop="1" thickBot="1">
      <c r="A35" s="641"/>
      <c r="B35" s="641"/>
      <c r="C35" s="617" t="s">
        <v>411</v>
      </c>
      <c r="D35" s="661">
        <f>SUM(D25:D28)</f>
        <v>0</v>
      </c>
      <c r="E35" s="758"/>
      <c r="F35" s="758"/>
      <c r="G35" s="773"/>
      <c r="H35" s="773"/>
      <c r="I35" s="773"/>
      <c r="J35" s="773"/>
      <c r="K35" s="773"/>
      <c r="L35" s="773"/>
      <c r="M35" s="773"/>
      <c r="N35" s="773"/>
      <c r="O35" s="777">
        <f>D35-E35-F35-G35-H35-I35-J35-K35-L35-M35-N35</f>
        <v>0</v>
      </c>
      <c r="R35" s="609"/>
      <c r="S35" s="609"/>
      <c r="T35" s="609"/>
    </row>
    <row r="36" spans="1:20">
      <c r="A36" s="641"/>
      <c r="B36" s="641"/>
      <c r="C36" s="646" t="s">
        <v>2074</v>
      </c>
      <c r="D36" s="642"/>
      <c r="E36" s="642"/>
      <c r="F36" s="642"/>
      <c r="G36" s="642"/>
      <c r="H36" s="642"/>
      <c r="I36" s="642"/>
      <c r="J36" s="642"/>
      <c r="K36" s="642"/>
      <c r="L36" s="642"/>
      <c r="M36" s="642"/>
      <c r="N36" s="642"/>
      <c r="O36" s="642"/>
      <c r="R36" s="609"/>
    </row>
    <row r="37" spans="1:20">
      <c r="A37" s="641"/>
      <c r="B37" s="641"/>
      <c r="C37" s="642"/>
      <c r="D37" s="642"/>
      <c r="E37" s="642"/>
      <c r="F37" s="642"/>
      <c r="G37" s="642"/>
      <c r="H37" s="642"/>
      <c r="I37" s="642"/>
      <c r="J37" s="642"/>
      <c r="K37" s="642"/>
      <c r="L37" s="642"/>
      <c r="M37" s="642"/>
      <c r="N37" s="642"/>
      <c r="O37" s="642"/>
      <c r="R37" s="609"/>
    </row>
    <row r="38" spans="1:20" ht="18" thickBot="1">
      <c r="A38" s="641"/>
      <c r="B38" s="641"/>
      <c r="C38" s="647" t="s">
        <v>2087</v>
      </c>
      <c r="D38" s="647"/>
      <c r="E38" s="642"/>
      <c r="F38" s="642"/>
      <c r="G38" s="642"/>
      <c r="H38" s="642"/>
      <c r="I38" s="642"/>
      <c r="J38" s="642"/>
      <c r="K38" s="642"/>
      <c r="L38" s="642"/>
      <c r="M38" s="642"/>
      <c r="N38" s="642"/>
      <c r="O38" s="642"/>
      <c r="R38" s="609"/>
    </row>
    <row r="39" spans="1:20" ht="13.9" customHeight="1">
      <c r="A39" s="641"/>
      <c r="B39" s="641"/>
      <c r="C39" s="1530" t="s">
        <v>2125</v>
      </c>
      <c r="D39" s="1495" t="s">
        <v>2126</v>
      </c>
      <c r="E39" s="1496"/>
      <c r="F39" s="1496"/>
      <c r="G39" s="1496"/>
      <c r="H39" s="1496"/>
      <c r="I39" s="1496"/>
      <c r="J39" s="1496"/>
      <c r="K39" s="1496"/>
      <c r="L39" s="1496"/>
      <c r="M39" s="1496"/>
      <c r="N39" s="1496"/>
      <c r="O39" s="1497"/>
      <c r="R39" s="609"/>
      <c r="S39" s="609"/>
    </row>
    <row r="40" spans="1:20" ht="14.25" thickBot="1">
      <c r="A40" s="641"/>
      <c r="B40" s="641"/>
      <c r="C40" s="1531"/>
      <c r="D40" s="666"/>
      <c r="E40" s="616" t="s">
        <v>2375</v>
      </c>
      <c r="F40" s="616" t="s">
        <v>2022</v>
      </c>
      <c r="G40" s="774" t="s">
        <v>2376</v>
      </c>
      <c r="H40" s="774" t="s">
        <v>2368</v>
      </c>
      <c r="I40" s="774" t="s">
        <v>2369</v>
      </c>
      <c r="J40" s="774" t="s">
        <v>2370</v>
      </c>
      <c r="K40" s="774" t="s">
        <v>2371</v>
      </c>
      <c r="L40" s="774" t="s">
        <v>2372</v>
      </c>
      <c r="M40" s="774" t="s">
        <v>2373</v>
      </c>
      <c r="N40" s="616" t="s">
        <v>2374</v>
      </c>
      <c r="O40" s="850" t="s">
        <v>3432</v>
      </c>
      <c r="P40" s="827"/>
      <c r="R40" s="609"/>
      <c r="S40" s="609"/>
      <c r="T40" s="609"/>
    </row>
    <row r="41" spans="1:20" ht="14.25" thickTop="1">
      <c r="A41" s="641"/>
      <c r="B41" s="641"/>
      <c r="C41" s="668" t="s">
        <v>24</v>
      </c>
      <c r="D41" s="759"/>
      <c r="E41" s="759"/>
      <c r="F41" s="759"/>
      <c r="G41" s="759"/>
      <c r="H41" s="759"/>
      <c r="I41" s="759"/>
      <c r="J41" s="759"/>
      <c r="K41" s="759"/>
      <c r="L41" s="759"/>
      <c r="M41" s="759"/>
      <c r="N41" s="759"/>
      <c r="O41" s="778" t="str">
        <f>IF(D41="","",D41-E41-F41-G41-H41-I41-J41-K41-L41-M41-N41)</f>
        <v/>
      </c>
      <c r="P41" s="669"/>
      <c r="R41" s="609"/>
      <c r="S41" s="609"/>
      <c r="T41" s="609"/>
    </row>
    <row r="42" spans="1:20">
      <c r="A42" s="641"/>
      <c r="B42" s="641"/>
      <c r="C42" s="668" t="s">
        <v>22</v>
      </c>
      <c r="D42" s="759"/>
      <c r="E42" s="759"/>
      <c r="F42" s="759"/>
      <c r="G42" s="759"/>
      <c r="H42" s="759"/>
      <c r="I42" s="759"/>
      <c r="J42" s="759"/>
      <c r="K42" s="759"/>
      <c r="L42" s="759"/>
      <c r="M42" s="759"/>
      <c r="N42" s="759"/>
      <c r="O42" s="778" t="str">
        <f t="shared" ref="O42:O49" si="0">IF(D42="","",D42-E42-F42-G42-H42-I42-J42-K42-L42-M42-N42)</f>
        <v/>
      </c>
      <c r="P42" s="669"/>
      <c r="R42" s="609"/>
      <c r="S42" s="609"/>
      <c r="T42" s="609"/>
    </row>
    <row r="43" spans="1:20">
      <c r="A43" s="641"/>
      <c r="B43" s="641"/>
      <c r="C43" s="668" t="s">
        <v>2075</v>
      </c>
      <c r="D43" s="759"/>
      <c r="E43" s="759"/>
      <c r="F43" s="759"/>
      <c r="G43" s="759"/>
      <c r="H43" s="759"/>
      <c r="I43" s="759"/>
      <c r="J43" s="759"/>
      <c r="K43" s="759"/>
      <c r="L43" s="759"/>
      <c r="M43" s="759"/>
      <c r="N43" s="759"/>
      <c r="O43" s="778" t="str">
        <f t="shared" si="0"/>
        <v/>
      </c>
      <c r="P43" s="669"/>
      <c r="R43" s="609"/>
      <c r="S43" s="609"/>
      <c r="T43" s="609"/>
    </row>
    <row r="44" spans="1:20">
      <c r="A44" s="641"/>
      <c r="B44" s="641"/>
      <c r="C44" s="668" t="s">
        <v>2076</v>
      </c>
      <c r="D44" s="760"/>
      <c r="E44" s="760"/>
      <c r="F44" s="760"/>
      <c r="G44" s="760"/>
      <c r="H44" s="760"/>
      <c r="I44" s="760"/>
      <c r="J44" s="760"/>
      <c r="K44" s="760"/>
      <c r="L44" s="760"/>
      <c r="M44" s="760"/>
      <c r="N44" s="760"/>
      <c r="O44" s="778" t="str">
        <f t="shared" si="0"/>
        <v/>
      </c>
      <c r="P44" s="669"/>
      <c r="R44" s="609"/>
      <c r="S44" s="609"/>
      <c r="T44" s="609"/>
    </row>
    <row r="45" spans="1:20">
      <c r="A45" s="641"/>
      <c r="B45" s="641"/>
      <c r="C45" s="668" t="s">
        <v>2077</v>
      </c>
      <c r="D45" s="760"/>
      <c r="E45" s="760"/>
      <c r="F45" s="760"/>
      <c r="G45" s="760"/>
      <c r="H45" s="760"/>
      <c r="I45" s="760"/>
      <c r="J45" s="760"/>
      <c r="K45" s="760"/>
      <c r="L45" s="760"/>
      <c r="M45" s="760"/>
      <c r="N45" s="760"/>
      <c r="O45" s="778" t="str">
        <f t="shared" si="0"/>
        <v/>
      </c>
      <c r="P45" s="669"/>
      <c r="R45" s="609"/>
      <c r="S45" s="609"/>
      <c r="T45" s="609"/>
    </row>
    <row r="46" spans="1:20">
      <c r="A46" s="641"/>
      <c r="B46" s="641"/>
      <c r="C46" s="668" t="s">
        <v>23</v>
      </c>
      <c r="D46" s="760"/>
      <c r="E46" s="760"/>
      <c r="F46" s="760"/>
      <c r="G46" s="760"/>
      <c r="H46" s="760"/>
      <c r="I46" s="760"/>
      <c r="J46" s="760"/>
      <c r="K46" s="760"/>
      <c r="L46" s="760"/>
      <c r="M46" s="760"/>
      <c r="N46" s="760"/>
      <c r="O46" s="778" t="str">
        <f t="shared" si="0"/>
        <v/>
      </c>
      <c r="P46" s="669"/>
      <c r="R46" s="609"/>
      <c r="S46" s="609"/>
      <c r="T46" s="609"/>
    </row>
    <row r="47" spans="1:20">
      <c r="A47" s="641"/>
      <c r="B47" s="641"/>
      <c r="C47" s="668" t="s">
        <v>2078</v>
      </c>
      <c r="D47" s="761"/>
      <c r="E47" s="761"/>
      <c r="F47" s="761"/>
      <c r="G47" s="761"/>
      <c r="H47" s="761"/>
      <c r="I47" s="761"/>
      <c r="J47" s="761"/>
      <c r="K47" s="761"/>
      <c r="L47" s="761"/>
      <c r="M47" s="761"/>
      <c r="N47" s="761"/>
      <c r="O47" s="778" t="str">
        <f t="shared" si="0"/>
        <v/>
      </c>
      <c r="P47" s="669"/>
      <c r="R47" s="609"/>
      <c r="S47" s="609"/>
      <c r="T47" s="609"/>
    </row>
    <row r="48" spans="1:20">
      <c r="A48" s="641"/>
      <c r="B48" s="641"/>
      <c r="C48" s="668" t="s">
        <v>64</v>
      </c>
      <c r="D48" s="761"/>
      <c r="E48" s="761"/>
      <c r="F48" s="761"/>
      <c r="G48" s="761"/>
      <c r="H48" s="761"/>
      <c r="I48" s="761"/>
      <c r="J48" s="761"/>
      <c r="K48" s="761"/>
      <c r="L48" s="761"/>
      <c r="M48" s="761"/>
      <c r="N48" s="761"/>
      <c r="O48" s="778" t="str">
        <f t="shared" si="0"/>
        <v/>
      </c>
      <c r="P48" s="669"/>
      <c r="R48" s="609"/>
      <c r="S48" s="609"/>
      <c r="T48" s="609"/>
    </row>
    <row r="49" spans="1:20" ht="14.25" thickBot="1">
      <c r="A49" s="641"/>
      <c r="B49" s="641"/>
      <c r="C49" s="668" t="s">
        <v>26</v>
      </c>
      <c r="D49" s="762"/>
      <c r="E49" s="762"/>
      <c r="F49" s="762"/>
      <c r="G49" s="762"/>
      <c r="H49" s="762"/>
      <c r="I49" s="762"/>
      <c r="J49" s="762"/>
      <c r="K49" s="762"/>
      <c r="L49" s="762"/>
      <c r="M49" s="762"/>
      <c r="N49" s="762"/>
      <c r="O49" s="778" t="str">
        <f t="shared" si="0"/>
        <v/>
      </c>
      <c r="P49" s="669"/>
      <c r="R49" s="609"/>
      <c r="S49" s="609"/>
      <c r="T49" s="609"/>
    </row>
    <row r="50" spans="1:20" ht="15" thickTop="1" thickBot="1">
      <c r="A50" s="641"/>
      <c r="B50" s="641"/>
      <c r="C50" s="664" t="s">
        <v>2030</v>
      </c>
      <c r="D50" s="710">
        <f>SUM(D41:D49)</f>
        <v>0</v>
      </c>
      <c r="E50" s="710">
        <f>SUM(E41:E49)</f>
        <v>0</v>
      </c>
      <c r="F50" s="710">
        <f>SUM(F41:F49)</f>
        <v>0</v>
      </c>
      <c r="G50" s="710">
        <f t="shared" ref="G50:M50" si="1">SUM(G41:G49)</f>
        <v>0</v>
      </c>
      <c r="H50" s="710">
        <f t="shared" si="1"/>
        <v>0</v>
      </c>
      <c r="I50" s="710">
        <f t="shared" si="1"/>
        <v>0</v>
      </c>
      <c r="J50" s="710">
        <f t="shared" si="1"/>
        <v>0</v>
      </c>
      <c r="K50" s="710">
        <f t="shared" si="1"/>
        <v>0</v>
      </c>
      <c r="L50" s="710">
        <f t="shared" si="1"/>
        <v>0</v>
      </c>
      <c r="M50" s="710">
        <f t="shared" si="1"/>
        <v>0</v>
      </c>
      <c r="N50" s="710">
        <f>SUM(N41:N49)</f>
        <v>0</v>
      </c>
      <c r="O50" s="711">
        <f>SUM(O41:O49)</f>
        <v>0</v>
      </c>
      <c r="P50" s="670"/>
      <c r="R50" s="609"/>
      <c r="S50" s="609"/>
      <c r="T50" s="609"/>
    </row>
    <row r="51" spans="1:20" ht="15" thickTop="1" thickBot="1">
      <c r="A51" s="641"/>
      <c r="B51" s="641"/>
      <c r="C51" s="615" t="s">
        <v>2079</v>
      </c>
      <c r="D51" s="712">
        <f>SUM(D41:D47)</f>
        <v>0</v>
      </c>
      <c r="E51" s="712">
        <f>SUM(E41:E47)</f>
        <v>0</v>
      </c>
      <c r="F51" s="712">
        <f>SUM(F41:F47)</f>
        <v>0</v>
      </c>
      <c r="G51" s="775">
        <f t="shared" ref="G51:M51" si="2">SUM(G41:G47)</f>
        <v>0</v>
      </c>
      <c r="H51" s="775">
        <f t="shared" si="2"/>
        <v>0</v>
      </c>
      <c r="I51" s="775">
        <f t="shared" si="2"/>
        <v>0</v>
      </c>
      <c r="J51" s="775">
        <f t="shared" si="2"/>
        <v>0</v>
      </c>
      <c r="K51" s="775">
        <f t="shared" si="2"/>
        <v>0</v>
      </c>
      <c r="L51" s="775">
        <f t="shared" si="2"/>
        <v>0</v>
      </c>
      <c r="M51" s="775">
        <f t="shared" si="2"/>
        <v>0</v>
      </c>
      <c r="N51" s="775">
        <f>SUM(N41:N47)</f>
        <v>0</v>
      </c>
      <c r="O51" s="713">
        <f>SUM(O41:O47)</f>
        <v>0</v>
      </c>
      <c r="P51" s="670"/>
      <c r="R51" s="609"/>
      <c r="S51" s="609"/>
      <c r="T51" s="609"/>
    </row>
    <row r="52" spans="1:20">
      <c r="A52" s="641"/>
      <c r="B52" s="641"/>
      <c r="C52" s="642"/>
      <c r="D52" s="642"/>
      <c r="E52" s="642"/>
      <c r="F52" s="642"/>
      <c r="G52" s="642"/>
      <c r="H52" s="642"/>
      <c r="I52" s="642"/>
      <c r="J52" s="642"/>
      <c r="K52" s="642"/>
      <c r="L52" s="642"/>
      <c r="M52" s="642"/>
      <c r="O52" s="642"/>
    </row>
  </sheetData>
  <sheetProtection algorithmName="SHA-512" hashValue="6uzeFywK7PWvPGood6vRmgvH+cBr6R26m3vK1MrMI87oX3/DgegG9y0pbgAaPUtayeYUSHRQH+Yd0oZjqBsvBw==" saltValue="i+K3BKqL9F0oMI7Xcdhxog==" spinCount="100000" sheet="1" formatCells="0"/>
  <mergeCells count="38">
    <mergeCell ref="C39:C40"/>
    <mergeCell ref="D11:E11"/>
    <mergeCell ref="D10:E10"/>
    <mergeCell ref="D28:G28"/>
    <mergeCell ref="D27:G27"/>
    <mergeCell ref="D19:E19"/>
    <mergeCell ref="F12:G12"/>
    <mergeCell ref="D13:E13"/>
    <mergeCell ref="F13:G13"/>
    <mergeCell ref="D14:E14"/>
    <mergeCell ref="F14:G14"/>
    <mergeCell ref="D15:E15"/>
    <mergeCell ref="F15:G15"/>
    <mergeCell ref="D16:E16"/>
    <mergeCell ref="F20:G20"/>
    <mergeCell ref="D33:O33"/>
    <mergeCell ref="C2:F3"/>
    <mergeCell ref="C33:C34"/>
    <mergeCell ref="D21:E21"/>
    <mergeCell ref="D29:G29"/>
    <mergeCell ref="F9:G9"/>
    <mergeCell ref="F10:G10"/>
    <mergeCell ref="F11:G11"/>
    <mergeCell ref="F19:G19"/>
    <mergeCell ref="F21:G21"/>
    <mergeCell ref="D24:G24"/>
    <mergeCell ref="D25:G25"/>
    <mergeCell ref="D26:G26"/>
    <mergeCell ref="D9:E9"/>
    <mergeCell ref="D12:E12"/>
    <mergeCell ref="C4:G5"/>
    <mergeCell ref="D20:E20"/>
    <mergeCell ref="D39:O39"/>
    <mergeCell ref="F16:G16"/>
    <mergeCell ref="D17:E17"/>
    <mergeCell ref="F17:G17"/>
    <mergeCell ref="D18:E18"/>
    <mergeCell ref="F18:G18"/>
  </mergeCells>
  <phoneticPr fontId="15"/>
  <conditionalFormatting sqref="D10:G20 D25:G28">
    <cfRule type="containsBlanks" dxfId="7" priority="4">
      <formula>LEN(TRIM(D10))=0</formula>
    </cfRule>
  </conditionalFormatting>
  <conditionalFormatting sqref="E35:N35 C41:N49">
    <cfRule type="containsBlanks" dxfId="6" priority="2">
      <formula>LEN(TRIM(C35))=0</formula>
    </cfRule>
  </conditionalFormatting>
  <pageMargins left="0.7" right="0.7" top="0.75" bottom="0.75" header="0.3" footer="0.3"/>
  <pageSetup paperSize="9" scale="6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9">
    <tabColor rgb="FFFFC000"/>
    <pageSetUpPr fitToPage="1"/>
  </sheetPr>
  <dimension ref="A1:Q64"/>
  <sheetViews>
    <sheetView workbookViewId="0"/>
  </sheetViews>
  <sheetFormatPr defaultColWidth="9" defaultRowHeight="13.5"/>
  <cols>
    <col min="1" max="1" width="5.625" style="613" customWidth="1"/>
    <col min="2" max="2" width="18.125" style="613" customWidth="1"/>
    <col min="3" max="3" width="1.875" style="613" hidden="1" customWidth="1"/>
    <col min="4" max="4" width="1.875" style="613" customWidth="1"/>
    <col min="5" max="5" width="27.125" style="613" customWidth="1"/>
    <col min="6" max="6" width="22" style="613" customWidth="1"/>
    <col min="7" max="7" width="16.875" style="613" customWidth="1"/>
    <col min="8" max="8" width="5.625" style="613" customWidth="1"/>
    <col min="9" max="10" width="1.875" style="613" customWidth="1"/>
    <col min="11" max="11" width="23.875" style="613" customWidth="1"/>
    <col min="12" max="13" width="20.625" style="613" customWidth="1"/>
    <col min="14" max="14" width="9" style="613" customWidth="1"/>
    <col min="15" max="15" width="20.625" style="613" customWidth="1"/>
    <col min="16" max="16" width="9" style="613"/>
    <col min="17" max="17" width="4.75" style="613" customWidth="1"/>
    <col min="18" max="16384" width="9" style="613"/>
  </cols>
  <sheetData>
    <row r="1" spans="1:17" ht="26.25" customHeight="1">
      <c r="A1" s="650"/>
      <c r="B1" s="650"/>
      <c r="C1" s="650"/>
      <c r="D1" s="650"/>
      <c r="E1" s="650"/>
      <c r="F1" s="650"/>
      <c r="G1" s="650"/>
      <c r="H1" s="650"/>
      <c r="I1" s="650"/>
      <c r="J1" s="650"/>
      <c r="K1" s="651"/>
      <c r="L1" s="651"/>
      <c r="M1" s="650"/>
      <c r="N1" s="650"/>
      <c r="O1" s="650"/>
      <c r="P1" s="650"/>
      <c r="Q1" s="650"/>
    </row>
    <row r="2" spans="1:17" ht="18.75" customHeight="1">
      <c r="A2" s="650"/>
      <c r="B2" s="650"/>
      <c r="C2" s="650"/>
      <c r="D2" s="650"/>
      <c r="E2" s="650"/>
      <c r="F2" s="650"/>
      <c r="G2" s="650"/>
      <c r="H2" s="650"/>
      <c r="I2" s="650"/>
      <c r="J2" s="650"/>
      <c r="K2" s="650"/>
      <c r="L2" s="650"/>
      <c r="M2" s="650"/>
      <c r="N2" s="650"/>
      <c r="O2" s="650"/>
      <c r="P2" s="650"/>
      <c r="Q2" s="650"/>
    </row>
    <row r="3" spans="1:17" ht="18.75" customHeight="1" thickBot="1">
      <c r="A3" s="650"/>
      <c r="B3" s="650"/>
      <c r="C3" s="650"/>
      <c r="D3" s="650"/>
      <c r="E3" s="650"/>
      <c r="F3" s="650"/>
      <c r="G3" s="650"/>
      <c r="H3" s="650"/>
      <c r="I3" s="650"/>
      <c r="J3" s="650"/>
      <c r="K3" s="650"/>
      <c r="L3" s="650"/>
      <c r="M3" s="650"/>
      <c r="N3" s="650"/>
      <c r="O3" s="650"/>
      <c r="P3" s="650"/>
      <c r="Q3" s="650"/>
    </row>
    <row r="4" spans="1:17" ht="84.75" customHeight="1" thickTop="1">
      <c r="A4" s="1561" t="s">
        <v>3569</v>
      </c>
      <c r="B4" s="1562"/>
      <c r="C4" s="1562"/>
      <c r="D4" s="1562"/>
      <c r="E4" s="1562"/>
      <c r="F4" s="1562"/>
      <c r="G4" s="1562"/>
      <c r="H4" s="1562"/>
      <c r="I4" s="1562"/>
      <c r="J4" s="1562"/>
      <c r="K4" s="1563"/>
      <c r="L4" s="653"/>
      <c r="M4" s="650"/>
      <c r="N4" s="650"/>
      <c r="O4" s="650"/>
      <c r="P4" s="650"/>
      <c r="Q4" s="650"/>
    </row>
    <row r="5" spans="1:17" ht="24" customHeight="1" thickBot="1">
      <c r="A5" s="1564"/>
      <c r="B5" s="1565"/>
      <c r="C5" s="1565"/>
      <c r="D5" s="1565"/>
      <c r="E5" s="1565"/>
      <c r="F5" s="1565"/>
      <c r="G5" s="1565"/>
      <c r="H5" s="1565"/>
      <c r="I5" s="1565"/>
      <c r="J5" s="1565"/>
      <c r="K5" s="1566"/>
      <c r="L5" s="653"/>
      <c r="M5" s="650"/>
      <c r="N5" s="650"/>
      <c r="O5" s="650"/>
      <c r="P5" s="650"/>
      <c r="Q5" s="650"/>
    </row>
    <row r="6" spans="1:17" ht="24" customHeight="1" thickTop="1">
      <c r="A6" s="653"/>
      <c r="B6" s="653"/>
      <c r="C6" s="653"/>
      <c r="D6" s="653"/>
      <c r="E6" s="653"/>
      <c r="F6" s="653"/>
      <c r="G6" s="653"/>
      <c r="H6" s="653"/>
      <c r="I6" s="657"/>
      <c r="J6" s="657"/>
      <c r="K6" s="657"/>
      <c r="L6" s="653"/>
      <c r="M6" s="650"/>
      <c r="N6" s="650"/>
      <c r="O6" s="650"/>
      <c r="P6" s="650"/>
      <c r="Q6" s="650"/>
    </row>
    <row r="7" spans="1:17" ht="24" customHeight="1">
      <c r="A7" s="650"/>
      <c r="B7" s="650"/>
      <c r="C7" s="650"/>
      <c r="D7" s="650"/>
      <c r="E7" s="650"/>
      <c r="F7" s="650"/>
      <c r="G7" s="650"/>
      <c r="H7" s="650"/>
      <c r="I7" s="1567"/>
      <c r="J7" s="1567"/>
      <c r="K7" s="1567"/>
      <c r="L7" s="654"/>
      <c r="M7" s="650"/>
      <c r="N7" s="650"/>
      <c r="O7" s="650"/>
      <c r="P7" s="650"/>
      <c r="Q7" s="650"/>
    </row>
    <row r="8" spans="1:17" ht="24" customHeight="1">
      <c r="A8" s="650"/>
      <c r="B8" s="650"/>
      <c r="C8" s="650"/>
      <c r="D8" s="650"/>
      <c r="E8" s="650"/>
      <c r="F8" s="650"/>
      <c r="G8" s="1568" t="str">
        <f>IF(はじめに!D3="","会社名",はじめに!D3)</f>
        <v>会社名</v>
      </c>
      <c r="H8" s="1568" t="e">
        <v>#REF!</v>
      </c>
      <c r="I8" s="1568" t="e">
        <v>#REF!</v>
      </c>
      <c r="J8" s="1568" t="e">
        <v>#REF!</v>
      </c>
      <c r="K8" s="1568" t="e">
        <v>#REF!</v>
      </c>
      <c r="L8" s="654"/>
      <c r="M8" s="650"/>
      <c r="N8" s="650"/>
      <c r="O8" s="650"/>
      <c r="P8" s="650"/>
      <c r="Q8" s="650"/>
    </row>
    <row r="9" spans="1:17" ht="18" customHeight="1">
      <c r="A9" s="650"/>
      <c r="B9" s="648"/>
      <c r="C9" s="650"/>
      <c r="D9" s="650"/>
      <c r="E9" s="650"/>
      <c r="F9" s="650"/>
      <c r="G9" s="650"/>
      <c r="H9" s="650"/>
      <c r="I9" s="650"/>
      <c r="J9" s="650"/>
      <c r="K9" s="650"/>
      <c r="L9" s="650"/>
      <c r="M9" s="650"/>
      <c r="N9" s="650"/>
      <c r="O9" s="650"/>
      <c r="P9" s="650"/>
      <c r="Q9" s="650"/>
    </row>
    <row r="10" spans="1:17" s="614" customFormat="1">
      <c r="A10" s="652"/>
      <c r="B10" s="652"/>
      <c r="C10" s="652"/>
      <c r="D10" s="652"/>
      <c r="E10" s="652"/>
      <c r="F10" s="652"/>
      <c r="G10" s="652"/>
      <c r="H10" s="652"/>
      <c r="I10" s="652"/>
      <c r="J10" s="652"/>
      <c r="K10" s="652"/>
      <c r="L10" s="652"/>
      <c r="M10" s="652"/>
      <c r="N10" s="652"/>
      <c r="O10" s="652"/>
      <c r="P10" s="652"/>
      <c r="Q10" s="652"/>
    </row>
    <row r="11" spans="1:17" s="614" customFormat="1">
      <c r="A11" s="652"/>
      <c r="B11" s="652"/>
      <c r="C11" s="652"/>
      <c r="D11" s="652"/>
      <c r="E11" s="652"/>
      <c r="F11" s="652"/>
      <c r="G11" s="652"/>
      <c r="H11" s="652"/>
      <c r="I11" s="652"/>
      <c r="J11" s="652"/>
      <c r="K11" s="652"/>
      <c r="L11" s="652"/>
      <c r="M11" s="652"/>
      <c r="N11" s="652"/>
      <c r="O11" s="652"/>
      <c r="P11" s="652"/>
      <c r="Q11" s="652"/>
    </row>
    <row r="12" spans="1:17" s="614" customFormat="1">
      <c r="A12" s="652"/>
      <c r="B12" s="652"/>
      <c r="C12" s="652"/>
      <c r="D12" s="652"/>
      <c r="E12" s="652"/>
      <c r="F12" s="652"/>
      <c r="G12" s="652"/>
      <c r="H12" s="652"/>
      <c r="I12" s="652"/>
      <c r="J12" s="652"/>
      <c r="K12" s="652"/>
      <c r="L12" s="652"/>
      <c r="M12" s="652"/>
      <c r="N12" s="652"/>
      <c r="O12" s="652"/>
      <c r="P12" s="652"/>
      <c r="Q12" s="652"/>
    </row>
    <row r="13" spans="1:17" s="614" customFormat="1">
      <c r="A13" s="652"/>
      <c r="B13" s="652"/>
      <c r="C13" s="652"/>
      <c r="D13" s="652"/>
      <c r="E13" s="652"/>
      <c r="F13" s="652"/>
      <c r="G13" s="652"/>
      <c r="H13" s="652"/>
      <c r="I13" s="652"/>
      <c r="J13" s="652"/>
      <c r="K13" s="652"/>
      <c r="L13" s="652"/>
      <c r="M13" s="652"/>
      <c r="N13" s="652"/>
      <c r="O13" s="652"/>
      <c r="P13" s="652"/>
      <c r="Q13" s="652"/>
    </row>
    <row r="14" spans="1:17" s="614" customFormat="1">
      <c r="A14" s="652"/>
      <c r="B14" s="652"/>
      <c r="C14" s="652"/>
      <c r="D14" s="652"/>
      <c r="E14" s="652"/>
      <c r="F14" s="652"/>
      <c r="G14" s="652"/>
      <c r="H14" s="652"/>
      <c r="I14" s="652"/>
      <c r="J14" s="652"/>
      <c r="K14" s="652"/>
      <c r="L14" s="652"/>
      <c r="M14" s="652"/>
      <c r="N14" s="652"/>
      <c r="O14" s="652"/>
      <c r="P14" s="652"/>
      <c r="Q14" s="652"/>
    </row>
    <row r="15" spans="1:17" s="614" customFormat="1">
      <c r="A15" s="652"/>
      <c r="B15" s="652"/>
      <c r="C15" s="652"/>
      <c r="D15" s="652"/>
      <c r="E15" s="652"/>
      <c r="F15" s="652"/>
      <c r="G15" s="652"/>
      <c r="H15" s="652"/>
      <c r="I15" s="652"/>
      <c r="J15" s="652"/>
      <c r="K15" s="652"/>
      <c r="L15" s="652"/>
      <c r="M15" s="652"/>
      <c r="N15" s="652"/>
      <c r="O15" s="652"/>
      <c r="P15" s="652"/>
      <c r="Q15" s="652"/>
    </row>
    <row r="16" spans="1:17" s="614" customFormat="1" ht="30" customHeight="1">
      <c r="A16" s="652" t="s">
        <v>2045</v>
      </c>
      <c r="B16" s="652"/>
      <c r="C16" s="652"/>
      <c r="D16" s="652"/>
      <c r="E16" s="652"/>
      <c r="F16" s="652"/>
      <c r="G16" s="652"/>
      <c r="H16" s="652"/>
      <c r="I16" s="652"/>
      <c r="J16" s="652"/>
      <c r="K16" s="652"/>
      <c r="L16" s="652"/>
      <c r="M16" s="652"/>
      <c r="N16" s="652"/>
      <c r="O16" s="652"/>
      <c r="P16" s="652"/>
      <c r="Q16" s="652"/>
    </row>
    <row r="17" spans="1:17" s="614" customFormat="1" ht="72.75" customHeight="1">
      <c r="A17" s="1552" t="s">
        <v>2026</v>
      </c>
      <c r="B17" s="1569"/>
      <c r="C17" s="1550" t="s">
        <v>2060</v>
      </c>
      <c r="D17" s="1550"/>
      <c r="E17" s="1551"/>
      <c r="F17" s="621" t="s">
        <v>2044</v>
      </c>
      <c r="G17" s="1550" t="s">
        <v>2061</v>
      </c>
      <c r="H17" s="1550"/>
      <c r="I17" s="1550"/>
      <c r="J17" s="1550" t="s">
        <v>2043</v>
      </c>
      <c r="K17" s="1550"/>
      <c r="L17" s="655"/>
      <c r="M17" s="652"/>
      <c r="N17" s="652"/>
      <c r="O17" s="652"/>
      <c r="P17" s="652"/>
      <c r="Q17" s="652"/>
    </row>
    <row r="18" spans="1:17" s="614" customFormat="1" ht="30" customHeight="1">
      <c r="A18" s="1571"/>
      <c r="B18" s="1572"/>
      <c r="C18" s="1577" t="s">
        <v>2042</v>
      </c>
      <c r="D18" s="1577"/>
      <c r="E18" s="1557"/>
      <c r="F18" s="626" t="s">
        <v>2041</v>
      </c>
      <c r="G18" s="1578"/>
      <c r="H18" s="1579"/>
      <c r="I18" s="1580"/>
      <c r="J18" s="1587"/>
      <c r="K18" s="1588"/>
      <c r="L18" s="656"/>
      <c r="M18" s="652"/>
      <c r="N18" s="652"/>
      <c r="O18" s="652"/>
      <c r="P18" s="652"/>
      <c r="Q18" s="652"/>
    </row>
    <row r="19" spans="1:17" s="614" customFormat="1" ht="30" customHeight="1">
      <c r="A19" s="1573"/>
      <c r="B19" s="1574"/>
      <c r="C19" s="1593"/>
      <c r="D19" s="1593"/>
      <c r="E19" s="1593"/>
      <c r="F19" s="913"/>
      <c r="G19" s="1581"/>
      <c r="H19" s="1582"/>
      <c r="I19" s="1583"/>
      <c r="J19" s="1589"/>
      <c r="K19" s="1590"/>
      <c r="L19" s="656"/>
      <c r="M19" s="652"/>
      <c r="N19" s="652"/>
      <c r="O19" s="652"/>
      <c r="P19" s="652"/>
      <c r="Q19" s="652"/>
    </row>
    <row r="20" spans="1:17" s="614" customFormat="1" ht="30" customHeight="1">
      <c r="A20" s="1573"/>
      <c r="B20" s="1574"/>
      <c r="C20" s="1557" t="s">
        <v>2040</v>
      </c>
      <c r="D20" s="1557"/>
      <c r="E20" s="1557"/>
      <c r="F20" s="625" t="s">
        <v>2039</v>
      </c>
      <c r="G20" s="1581"/>
      <c r="H20" s="1582"/>
      <c r="I20" s="1583"/>
      <c r="J20" s="1589"/>
      <c r="K20" s="1590"/>
      <c r="L20" s="656"/>
      <c r="M20" s="652"/>
      <c r="N20" s="652"/>
      <c r="O20" s="652"/>
      <c r="P20" s="652"/>
      <c r="Q20" s="652"/>
    </row>
    <row r="21" spans="1:17" s="614" customFormat="1" ht="30" customHeight="1">
      <c r="A21" s="1575"/>
      <c r="B21" s="1576"/>
      <c r="C21" s="1558"/>
      <c r="D21" s="1559"/>
      <c r="E21" s="1560"/>
      <c r="F21" s="913"/>
      <c r="G21" s="1584"/>
      <c r="H21" s="1585"/>
      <c r="I21" s="1586"/>
      <c r="J21" s="1591"/>
      <c r="K21" s="1592"/>
      <c r="L21" s="656"/>
      <c r="M21" s="652"/>
      <c r="N21" s="652"/>
      <c r="O21" s="652"/>
      <c r="P21" s="652"/>
      <c r="Q21" s="652"/>
    </row>
    <row r="22" spans="1:17" s="614" customFormat="1">
      <c r="A22" s="652"/>
      <c r="B22" s="652"/>
      <c r="C22" s="652"/>
      <c r="D22" s="652"/>
      <c r="E22" s="652"/>
      <c r="F22" s="652"/>
      <c r="G22" s="652"/>
      <c r="H22" s="652"/>
      <c r="I22" s="652"/>
      <c r="J22" s="652"/>
      <c r="K22" s="652"/>
      <c r="L22" s="652"/>
      <c r="M22" s="652"/>
      <c r="N22" s="652"/>
      <c r="O22" s="652"/>
      <c r="P22" s="652"/>
      <c r="Q22" s="652"/>
    </row>
    <row r="23" spans="1:17" s="614" customFormat="1" ht="30" customHeight="1">
      <c r="A23" s="652" t="s">
        <v>2038</v>
      </c>
      <c r="B23" s="652"/>
      <c r="C23" s="652"/>
      <c r="D23" s="652"/>
      <c r="E23" s="652"/>
      <c r="F23" s="652"/>
      <c r="G23" s="652"/>
      <c r="H23" s="652"/>
      <c r="I23" s="652"/>
      <c r="J23" s="652"/>
      <c r="K23" s="652"/>
      <c r="L23" s="652"/>
      <c r="M23" s="652"/>
      <c r="N23" s="652"/>
      <c r="O23" s="652"/>
      <c r="P23" s="652"/>
      <c r="Q23" s="652"/>
    </row>
    <row r="24" spans="1:17" s="614" customFormat="1" ht="72.75" customHeight="1">
      <c r="A24" s="1550" t="s">
        <v>2026</v>
      </c>
      <c r="B24" s="1551"/>
      <c r="C24" s="622"/>
      <c r="D24" s="1550" t="s">
        <v>2350</v>
      </c>
      <c r="E24" s="1550"/>
      <c r="F24" s="667" t="s">
        <v>2062</v>
      </c>
      <c r="G24" s="1552" t="s">
        <v>2351</v>
      </c>
      <c r="H24" s="1570"/>
      <c r="I24" s="1553"/>
      <c r="J24" s="1550" t="s">
        <v>2352</v>
      </c>
      <c r="K24" s="1550"/>
      <c r="L24" s="621" t="s">
        <v>2130</v>
      </c>
      <c r="M24" s="621" t="s">
        <v>2129</v>
      </c>
      <c r="N24" s="621" t="s">
        <v>2080</v>
      </c>
      <c r="O24" s="621" t="s">
        <v>2128</v>
      </c>
      <c r="P24" s="621" t="s">
        <v>2037</v>
      </c>
      <c r="Q24" s="652"/>
    </row>
    <row r="25" spans="1:17" s="614" customFormat="1" ht="30" customHeight="1">
      <c r="A25" s="620" t="s">
        <v>2034</v>
      </c>
      <c r="B25" s="893"/>
      <c r="C25" s="1542"/>
      <c r="D25" s="1542"/>
      <c r="E25" s="1542"/>
      <c r="F25" s="893"/>
      <c r="G25" s="1543"/>
      <c r="H25" s="1544"/>
      <c r="I25" s="1545"/>
      <c r="J25" s="1546"/>
      <c r="K25" s="1546"/>
      <c r="L25" s="624" t="str">
        <f>IF(B25="","",メニュー別販売電力量!E50)</f>
        <v/>
      </c>
      <c r="M25" s="624">
        <f>メニュー別販売電力量!E35/1000</f>
        <v>0</v>
      </c>
      <c r="N25" s="733" t="str">
        <f>IFERROR(IF(L25&gt;=M25,IF(M25/B25&gt;1,1,M25/B25),IF(L25/B25&gt;1,1,L25/B25)),"-")</f>
        <v>-</v>
      </c>
      <c r="O25" s="624">
        <f>メニュー別販売電力量!E51</f>
        <v>0</v>
      </c>
      <c r="P25" s="734" t="str">
        <f>IF(OR(B25="",B25=0),"-",IF(O25/B25&gt;1,1,O25/B25))</f>
        <v>-</v>
      </c>
      <c r="Q25" s="652"/>
    </row>
    <row r="26" spans="1:17" s="614" customFormat="1" ht="30" customHeight="1">
      <c r="A26" s="620" t="s">
        <v>2033</v>
      </c>
      <c r="B26" s="893"/>
      <c r="C26" s="1542"/>
      <c r="D26" s="1542"/>
      <c r="E26" s="1542"/>
      <c r="F26" s="893"/>
      <c r="G26" s="1543"/>
      <c r="H26" s="1544"/>
      <c r="I26" s="1545"/>
      <c r="J26" s="1546"/>
      <c r="K26" s="1546"/>
      <c r="L26" s="624" t="str">
        <f>IF(B26="","",メニュー別販売電力量!F50)</f>
        <v/>
      </c>
      <c r="M26" s="624">
        <f>メニュー別販売電力量!F35/1000</f>
        <v>0</v>
      </c>
      <c r="N26" s="733" t="str">
        <f>IFERROR(IF(L26&gt;=M26,IF(M26/B26&gt;1,1,M26/B26),IF(L26/B26&gt;1,1,L26/B26)),"-")</f>
        <v>-</v>
      </c>
      <c r="O26" s="624">
        <f>メニュー別販売電力量!F51</f>
        <v>0</v>
      </c>
      <c r="P26" s="734" t="str">
        <f>IF(OR(B26="",B26=0),"-",IF(O26/B26&gt;1,1,O26/B26))</f>
        <v>-</v>
      </c>
      <c r="Q26" s="652"/>
    </row>
    <row r="27" spans="1:17" s="614" customFormat="1" ht="30" customHeight="1">
      <c r="A27" s="620" t="s">
        <v>880</v>
      </c>
      <c r="B27" s="893"/>
      <c r="C27" s="1542"/>
      <c r="D27" s="1542"/>
      <c r="E27" s="1542"/>
      <c r="F27" s="893"/>
      <c r="G27" s="1543"/>
      <c r="H27" s="1544"/>
      <c r="I27" s="1545"/>
      <c r="J27" s="1546"/>
      <c r="K27" s="1546"/>
      <c r="L27" s="624" t="str">
        <f>IF(B27="","",メニュー別販売電力量!G50)</f>
        <v/>
      </c>
      <c r="M27" s="624">
        <f>メニュー別販売電力量!G35/1000</f>
        <v>0</v>
      </c>
      <c r="N27" s="733" t="str">
        <f>IFERROR(IF(L27&gt;=M27,IF(M27/B27&gt;1,1,M27/B27),IF(L27/B27&gt;1,1,L27/B27)),"-")</f>
        <v>-</v>
      </c>
      <c r="O27" s="624">
        <f>メニュー別販売電力量!G51</f>
        <v>0</v>
      </c>
      <c r="P27" s="734" t="str">
        <f>IF(OR(B27="",B27=0),"-",IF(O27/B27&gt;1,1,O27/B27))</f>
        <v>-</v>
      </c>
      <c r="Q27" s="652"/>
    </row>
    <row r="28" spans="1:17" s="614" customFormat="1" ht="30" customHeight="1">
      <c r="A28" s="620" t="s">
        <v>2377</v>
      </c>
      <c r="B28" s="893"/>
      <c r="C28" s="1542"/>
      <c r="D28" s="1542"/>
      <c r="E28" s="1542"/>
      <c r="F28" s="893"/>
      <c r="G28" s="1543"/>
      <c r="H28" s="1544"/>
      <c r="I28" s="1545"/>
      <c r="J28" s="1546"/>
      <c r="K28" s="1546"/>
      <c r="L28" s="624" t="str">
        <f>IF(B28="","",メニュー別販売電力量!H50)</f>
        <v/>
      </c>
      <c r="M28" s="624">
        <f>メニュー別販売電力量!H35/1000</f>
        <v>0</v>
      </c>
      <c r="N28" s="733" t="str">
        <f t="shared" ref="N28:N34" si="0">IFERROR(IF(L28&gt;=M28,IF(M28/B28&gt;1,1,M28/B28),IF(L28/B28&gt;1,1,L28/B28)),"-")</f>
        <v>-</v>
      </c>
      <c r="O28" s="624">
        <f>メニュー別販売電力量!H51</f>
        <v>0</v>
      </c>
      <c r="P28" s="734" t="str">
        <f t="shared" ref="P28:P34" si="1">IF(OR(B28="",B28=0),"-",IF(O28/B28&gt;1,1,O28/B28))</f>
        <v>-</v>
      </c>
      <c r="Q28" s="652"/>
    </row>
    <row r="29" spans="1:17" s="614" customFormat="1" ht="30" customHeight="1">
      <c r="A29" s="620" t="s">
        <v>2378</v>
      </c>
      <c r="B29" s="893"/>
      <c r="C29" s="1542"/>
      <c r="D29" s="1542"/>
      <c r="E29" s="1542"/>
      <c r="F29" s="893"/>
      <c r="G29" s="1543"/>
      <c r="H29" s="1544"/>
      <c r="I29" s="1545"/>
      <c r="J29" s="1546"/>
      <c r="K29" s="1546"/>
      <c r="L29" s="624" t="str">
        <f>IF(B29="","",メニュー別販売電力量!I50)</f>
        <v/>
      </c>
      <c r="M29" s="624">
        <f>メニュー別販売電力量!I35/1000</f>
        <v>0</v>
      </c>
      <c r="N29" s="733" t="str">
        <f t="shared" si="0"/>
        <v>-</v>
      </c>
      <c r="O29" s="624">
        <f>メニュー別販売電力量!I51</f>
        <v>0</v>
      </c>
      <c r="P29" s="734" t="str">
        <f t="shared" si="1"/>
        <v>-</v>
      </c>
      <c r="Q29" s="652"/>
    </row>
    <row r="30" spans="1:17" s="614" customFormat="1" ht="30" customHeight="1">
      <c r="A30" s="620" t="s">
        <v>2379</v>
      </c>
      <c r="B30" s="893"/>
      <c r="C30" s="1542"/>
      <c r="D30" s="1542"/>
      <c r="E30" s="1542"/>
      <c r="F30" s="893"/>
      <c r="G30" s="1543"/>
      <c r="H30" s="1544"/>
      <c r="I30" s="1545"/>
      <c r="J30" s="1546"/>
      <c r="K30" s="1546"/>
      <c r="L30" s="624" t="str">
        <f>IF(B30="","",メニュー別販売電力量!J50)</f>
        <v/>
      </c>
      <c r="M30" s="624">
        <f>メニュー別販売電力量!J35/1000</f>
        <v>0</v>
      </c>
      <c r="N30" s="733" t="str">
        <f t="shared" si="0"/>
        <v>-</v>
      </c>
      <c r="O30" s="624">
        <f>メニュー別販売電力量!J51</f>
        <v>0</v>
      </c>
      <c r="P30" s="734" t="str">
        <f t="shared" si="1"/>
        <v>-</v>
      </c>
      <c r="Q30" s="652"/>
    </row>
    <row r="31" spans="1:17" s="614" customFormat="1" ht="30" customHeight="1">
      <c r="A31" s="620" t="s">
        <v>2380</v>
      </c>
      <c r="B31" s="893"/>
      <c r="C31" s="1542"/>
      <c r="D31" s="1542"/>
      <c r="E31" s="1542"/>
      <c r="F31" s="893"/>
      <c r="G31" s="1543"/>
      <c r="H31" s="1544"/>
      <c r="I31" s="1545"/>
      <c r="J31" s="1546"/>
      <c r="K31" s="1546"/>
      <c r="L31" s="624" t="str">
        <f>IF(B31="","",メニュー別販売電力量!K50)</f>
        <v/>
      </c>
      <c r="M31" s="624">
        <f>メニュー別販売電力量!K35/1000</f>
        <v>0</v>
      </c>
      <c r="N31" s="733" t="str">
        <f t="shared" si="0"/>
        <v>-</v>
      </c>
      <c r="O31" s="624">
        <f>メニュー別販売電力量!K51</f>
        <v>0</v>
      </c>
      <c r="P31" s="734" t="str">
        <f t="shared" si="1"/>
        <v>-</v>
      </c>
      <c r="Q31" s="652"/>
    </row>
    <row r="32" spans="1:17" s="614" customFormat="1" ht="30" customHeight="1">
      <c r="A32" s="620" t="s">
        <v>2381</v>
      </c>
      <c r="B32" s="893"/>
      <c r="C32" s="1542"/>
      <c r="D32" s="1542"/>
      <c r="E32" s="1542"/>
      <c r="F32" s="893"/>
      <c r="G32" s="1543"/>
      <c r="H32" s="1544"/>
      <c r="I32" s="1545"/>
      <c r="J32" s="1546"/>
      <c r="K32" s="1546"/>
      <c r="L32" s="624" t="str">
        <f>IF(B32="","",メニュー別販売電力量!L50)</f>
        <v/>
      </c>
      <c r="M32" s="624">
        <f>メニュー別販売電力量!L35/1000</f>
        <v>0</v>
      </c>
      <c r="N32" s="733" t="str">
        <f t="shared" si="0"/>
        <v>-</v>
      </c>
      <c r="O32" s="624">
        <f>メニュー別販売電力量!L51</f>
        <v>0</v>
      </c>
      <c r="P32" s="734" t="str">
        <f t="shared" si="1"/>
        <v>-</v>
      </c>
      <c r="Q32" s="652"/>
    </row>
    <row r="33" spans="1:17" s="614" customFormat="1" ht="30" customHeight="1">
      <c r="A33" s="620" t="s">
        <v>2382</v>
      </c>
      <c r="B33" s="893"/>
      <c r="C33" s="1542"/>
      <c r="D33" s="1542"/>
      <c r="E33" s="1542"/>
      <c r="F33" s="893"/>
      <c r="G33" s="1543"/>
      <c r="H33" s="1544"/>
      <c r="I33" s="1545"/>
      <c r="J33" s="1546"/>
      <c r="K33" s="1546"/>
      <c r="L33" s="624" t="str">
        <f>IF(B33="","",メニュー別販売電力量!M50)</f>
        <v/>
      </c>
      <c r="M33" s="624">
        <f>メニュー別販売電力量!M35/1000</f>
        <v>0</v>
      </c>
      <c r="N33" s="733" t="str">
        <f t="shared" si="0"/>
        <v>-</v>
      </c>
      <c r="O33" s="624">
        <f>メニュー別販売電力量!M51</f>
        <v>0</v>
      </c>
      <c r="P33" s="734" t="str">
        <f t="shared" si="1"/>
        <v>-</v>
      </c>
      <c r="Q33" s="652"/>
    </row>
    <row r="34" spans="1:17" s="614" customFormat="1" ht="30" customHeight="1">
      <c r="A34" s="620" t="s">
        <v>2383</v>
      </c>
      <c r="B34" s="893"/>
      <c r="C34" s="1542"/>
      <c r="D34" s="1542"/>
      <c r="E34" s="1542"/>
      <c r="F34" s="893"/>
      <c r="G34" s="1543"/>
      <c r="H34" s="1544"/>
      <c r="I34" s="1545"/>
      <c r="J34" s="1546"/>
      <c r="K34" s="1546"/>
      <c r="L34" s="624" t="str">
        <f>IF(B34="","",メニュー別販売電力量!N50)</f>
        <v/>
      </c>
      <c r="M34" s="624">
        <f>メニュー別販売電力量!N35/1000</f>
        <v>0</v>
      </c>
      <c r="N34" s="733" t="str">
        <f t="shared" si="0"/>
        <v>-</v>
      </c>
      <c r="O34" s="624">
        <f>メニュー別販売電力量!N51</f>
        <v>0</v>
      </c>
      <c r="P34" s="734" t="str">
        <f t="shared" si="1"/>
        <v>-</v>
      </c>
      <c r="Q34" s="652"/>
    </row>
    <row r="35" spans="1:17" s="614" customFormat="1" ht="30" customHeight="1">
      <c r="A35" s="620" t="s">
        <v>888</v>
      </c>
      <c r="B35" s="893"/>
      <c r="C35" s="1542"/>
      <c r="D35" s="1542"/>
      <c r="E35" s="1542"/>
      <c r="F35" s="893"/>
      <c r="G35" s="1543"/>
      <c r="H35" s="1544"/>
      <c r="I35" s="1545"/>
      <c r="J35" s="1546"/>
      <c r="K35" s="1546"/>
      <c r="L35" s="624" t="str">
        <f>IF(B35="","",メニュー別販売電力量!O50)</f>
        <v/>
      </c>
      <c r="M35" s="624">
        <f>メニュー別販売電力量!O35/1000</f>
        <v>0</v>
      </c>
      <c r="N35" s="733" t="str">
        <f>IFERROR(IF(L35&gt;=M35,IF(M35/B35&gt;1,1,M35/B35),IF(L35/B35&gt;1,1,L35/B35)),"-")</f>
        <v>-</v>
      </c>
      <c r="O35" s="624">
        <f>メニュー別販売電力量!O52</f>
        <v>0</v>
      </c>
      <c r="P35" s="734" t="str">
        <f>IF(OR(B35="",B35=0),"-",IF(O35/B35&gt;1,1,O35/B35))</f>
        <v>-</v>
      </c>
      <c r="Q35" s="652"/>
    </row>
    <row r="36" spans="1:17" s="614" customFormat="1" ht="30" customHeight="1">
      <c r="A36" s="620" t="s">
        <v>2032</v>
      </c>
      <c r="B36" s="893"/>
      <c r="C36" s="1542"/>
      <c r="D36" s="1542"/>
      <c r="E36" s="1542"/>
      <c r="F36" s="893"/>
      <c r="G36" s="1554"/>
      <c r="H36" s="1555"/>
      <c r="I36" s="1556"/>
      <c r="J36" s="1546"/>
      <c r="K36" s="1546"/>
      <c r="L36" s="624">
        <f>SUM(L25:L35)</f>
        <v>0</v>
      </c>
      <c r="M36" s="624">
        <f>メニュー別販売電力量!D35/1000</f>
        <v>0</v>
      </c>
      <c r="N36" s="733" t="str">
        <f>IFERROR(IF(L36&gt;=M36,IF(M36/B36&gt;1,1,M36/B36),IF(L36/B36&gt;1,1,L36/B36)),"-")</f>
        <v>-</v>
      </c>
      <c r="O36" s="624">
        <f>SUM(O25:O35)</f>
        <v>0</v>
      </c>
      <c r="P36" s="734" t="str">
        <f>IF(OR(B36="",B36=0),"-",IF(O36/B36&gt;1,1,O36/B36))</f>
        <v>-</v>
      </c>
      <c r="Q36" s="652"/>
    </row>
    <row r="37" spans="1:17" s="614" customFormat="1">
      <c r="A37" s="658"/>
      <c r="B37" s="652"/>
      <c r="C37" s="652"/>
      <c r="D37" s="652"/>
      <c r="E37" s="652"/>
      <c r="F37" s="652"/>
      <c r="G37" s="652"/>
      <c r="H37" s="652"/>
      <c r="I37" s="652"/>
      <c r="J37" s="652"/>
      <c r="K37" s="652" t="str">
        <f>IF($A$18="","",IF(F21=J36,"ok","不整合"))</f>
        <v/>
      </c>
      <c r="L37" s="652"/>
      <c r="M37" s="652"/>
      <c r="N37" s="652"/>
      <c r="O37" s="652"/>
      <c r="P37" s="652"/>
      <c r="Q37" s="652"/>
    </row>
    <row r="38" spans="1:17" s="614" customFormat="1">
      <c r="A38" s="652"/>
      <c r="B38" s="652"/>
      <c r="C38" s="652"/>
      <c r="D38" s="652"/>
      <c r="E38" s="652"/>
      <c r="F38" s="652"/>
      <c r="G38" s="652"/>
      <c r="H38" s="652"/>
      <c r="I38" s="652"/>
      <c r="J38" s="652"/>
      <c r="K38" s="652"/>
      <c r="L38" s="652"/>
      <c r="M38" s="652"/>
      <c r="N38" s="652"/>
      <c r="O38" s="652"/>
      <c r="P38" s="652"/>
      <c r="Q38" s="652"/>
    </row>
    <row r="39" spans="1:17" s="614" customFormat="1">
      <c r="A39" s="623" t="s">
        <v>2036</v>
      </c>
      <c r="B39" s="652"/>
      <c r="C39" s="652"/>
      <c r="D39" s="652"/>
      <c r="E39" s="652"/>
      <c r="F39" s="652"/>
      <c r="G39" s="652"/>
      <c r="H39" s="652"/>
      <c r="I39" s="652"/>
      <c r="J39" s="652"/>
      <c r="K39" s="652"/>
      <c r="L39" s="652"/>
      <c r="M39" s="652"/>
      <c r="N39" s="652"/>
      <c r="O39" s="652"/>
      <c r="P39" s="652"/>
      <c r="Q39" s="652"/>
    </row>
    <row r="40" spans="1:17" s="614" customFormat="1">
      <c r="A40" s="652"/>
      <c r="B40" s="652"/>
      <c r="C40" s="652"/>
      <c r="D40" s="652"/>
      <c r="E40" s="652"/>
      <c r="F40" s="652"/>
      <c r="G40" s="652"/>
      <c r="H40" s="652"/>
      <c r="I40" s="652"/>
      <c r="J40" s="652"/>
      <c r="K40" s="652"/>
      <c r="L40" s="652"/>
      <c r="M40" s="652"/>
      <c r="N40" s="652"/>
      <c r="O40" s="652"/>
      <c r="P40" s="652"/>
      <c r="Q40" s="652"/>
    </row>
    <row r="41" spans="1:17" s="614" customFormat="1">
      <c r="A41" s="652"/>
      <c r="B41" s="652"/>
      <c r="C41" s="652"/>
      <c r="D41" s="652"/>
      <c r="E41" s="652"/>
      <c r="F41" s="652"/>
      <c r="G41" s="652"/>
      <c r="H41" s="652"/>
      <c r="I41" s="652"/>
      <c r="J41" s="652"/>
      <c r="K41" s="652"/>
      <c r="L41" s="652"/>
      <c r="M41" s="652"/>
      <c r="N41" s="652"/>
      <c r="O41" s="652"/>
      <c r="P41" s="652"/>
      <c r="Q41" s="652"/>
    </row>
    <row r="42" spans="1:17" s="614" customFormat="1">
      <c r="A42" s="652" t="s">
        <v>2053</v>
      </c>
      <c r="B42" s="652"/>
      <c r="C42" s="652"/>
      <c r="D42" s="652"/>
      <c r="E42" s="652"/>
      <c r="F42" s="652"/>
      <c r="G42" s="652"/>
      <c r="H42" s="652"/>
      <c r="I42" s="652"/>
      <c r="J42" s="652"/>
      <c r="K42" s="652"/>
      <c r="L42" s="652"/>
      <c r="M42" s="652"/>
      <c r="N42" s="652"/>
      <c r="O42" s="652"/>
      <c r="P42" s="652"/>
      <c r="Q42" s="652"/>
    </row>
    <row r="43" spans="1:17" s="614" customFormat="1" ht="46.5" customHeight="1">
      <c r="A43" s="1550" t="s">
        <v>2035</v>
      </c>
      <c r="B43" s="1551"/>
      <c r="C43" s="622"/>
      <c r="D43" s="1552" t="s">
        <v>2122</v>
      </c>
      <c r="E43" s="1553"/>
      <c r="F43" s="667" t="s">
        <v>2124</v>
      </c>
      <c r="G43" s="621" t="s">
        <v>2123</v>
      </c>
      <c r="H43" s="1550" t="s">
        <v>2127</v>
      </c>
      <c r="I43" s="1550"/>
      <c r="J43" s="1550"/>
      <c r="K43" s="1550"/>
      <c r="L43" s="665" t="s">
        <v>2081</v>
      </c>
      <c r="M43" s="665" t="s">
        <v>2082</v>
      </c>
      <c r="N43" s="652"/>
      <c r="O43" s="709"/>
      <c r="P43" s="652"/>
      <c r="Q43" s="652"/>
    </row>
    <row r="44" spans="1:17" s="614" customFormat="1" ht="30" customHeight="1">
      <c r="A44" s="620" t="s">
        <v>2034</v>
      </c>
      <c r="B44" s="752" t="str">
        <f>IF(OR(メニュー別販売電力量!F10="",メニュー別販売電力量!F10=0),"-",メニュー別販売電力量!F10)</f>
        <v>-</v>
      </c>
      <c r="C44" s="619"/>
      <c r="D44" s="1547" t="str">
        <f t="shared" ref="D44:D54" si="2">IF(B44="-","-",IF(J25&lt;0,0,J25))</f>
        <v>-</v>
      </c>
      <c r="E44" s="1548"/>
      <c r="F44" s="753" t="str">
        <f>IF(B44="-","-",B44*D44)</f>
        <v>-</v>
      </c>
      <c r="G44" s="735" t="str">
        <f t="shared" ref="G44:G54" si="3">IF(B44="-","-",P25)</f>
        <v>-</v>
      </c>
      <c r="H44" s="1549" t="str">
        <f>IF(B44="-","-",B44*G44)</f>
        <v>-</v>
      </c>
      <c r="I44" s="1549"/>
      <c r="J44" s="1549"/>
      <c r="K44" s="1549"/>
      <c r="L44" s="732" t="str">
        <f t="shared" ref="L44:L54" si="4">IF(B44="-","-",N25)</f>
        <v>-</v>
      </c>
      <c r="M44" s="624" t="str">
        <f>IF(OR(L44="-",B44="-"),"-",B44*L44)</f>
        <v>-</v>
      </c>
      <c r="N44" s="652"/>
      <c r="O44" s="650"/>
      <c r="P44" s="652"/>
      <c r="Q44" s="652"/>
    </row>
    <row r="45" spans="1:17" s="614" customFormat="1" ht="30" customHeight="1">
      <c r="A45" s="620" t="s">
        <v>2033</v>
      </c>
      <c r="B45" s="752" t="str">
        <f>IF(OR(メニュー別販売電力量!F11="",メニュー別販売電力量!F11=0),"-",メニュー別販売電力量!F11)</f>
        <v>-</v>
      </c>
      <c r="C45" s="619"/>
      <c r="D45" s="1547" t="str">
        <f t="shared" si="2"/>
        <v>-</v>
      </c>
      <c r="E45" s="1548"/>
      <c r="F45" s="753" t="str">
        <f>IF(B45="-","-",B45*D45)</f>
        <v>-</v>
      </c>
      <c r="G45" s="735" t="str">
        <f t="shared" si="3"/>
        <v>-</v>
      </c>
      <c r="H45" s="1549" t="str">
        <f>IF(B45="-","-",B45*G45)</f>
        <v>-</v>
      </c>
      <c r="I45" s="1549"/>
      <c r="J45" s="1549"/>
      <c r="K45" s="1549"/>
      <c r="L45" s="732" t="str">
        <f t="shared" si="4"/>
        <v>-</v>
      </c>
      <c r="M45" s="624" t="str">
        <f>IF(OR(L45="-",B45="-"),"-",B45*L45)</f>
        <v>-</v>
      </c>
      <c r="N45" s="652"/>
      <c r="O45" s="650"/>
      <c r="P45" s="652"/>
      <c r="Q45" s="652"/>
    </row>
    <row r="46" spans="1:17" s="614" customFormat="1" ht="30" customHeight="1">
      <c r="A46" s="620" t="s">
        <v>880</v>
      </c>
      <c r="B46" s="752" t="str">
        <f>IF(OR(メニュー別販売電力量!F12="",メニュー別販売電力量!F12=0),"-",メニュー別販売電力量!F12)</f>
        <v>-</v>
      </c>
      <c r="C46" s="619"/>
      <c r="D46" s="1547" t="str">
        <f t="shared" si="2"/>
        <v>-</v>
      </c>
      <c r="E46" s="1548"/>
      <c r="F46" s="753" t="str">
        <f>IF(B46="-","-",B46*D46)</f>
        <v>-</v>
      </c>
      <c r="G46" s="735" t="str">
        <f t="shared" si="3"/>
        <v>-</v>
      </c>
      <c r="H46" s="1549" t="str">
        <f>IF(B46="-","-",B46*G46)</f>
        <v>-</v>
      </c>
      <c r="I46" s="1549"/>
      <c r="J46" s="1549"/>
      <c r="K46" s="1549"/>
      <c r="L46" s="732" t="str">
        <f t="shared" si="4"/>
        <v>-</v>
      </c>
      <c r="M46" s="624" t="str">
        <f t="shared" ref="M46:M53" si="5">IF(OR(L46="-",B46="-"),"-",B46*L46)</f>
        <v>-</v>
      </c>
      <c r="N46" s="652"/>
      <c r="O46" s="650"/>
      <c r="P46" s="652"/>
      <c r="Q46" s="652"/>
    </row>
    <row r="47" spans="1:17" s="614" customFormat="1" ht="30" customHeight="1">
      <c r="A47" s="620" t="s">
        <v>2377</v>
      </c>
      <c r="B47" s="752" t="str">
        <f>IF(OR(メニュー別販売電力量!F13="",メニュー別販売電力量!F13=0),"-",メニュー別販売電力量!F13)</f>
        <v>-</v>
      </c>
      <c r="C47" s="619"/>
      <c r="D47" s="1547" t="str">
        <f t="shared" si="2"/>
        <v>-</v>
      </c>
      <c r="E47" s="1548"/>
      <c r="F47" s="753" t="str">
        <f t="shared" ref="F47:F53" si="6">IF(B47="-","-",B47*D47)</f>
        <v>-</v>
      </c>
      <c r="G47" s="735" t="str">
        <f t="shared" si="3"/>
        <v>-</v>
      </c>
      <c r="H47" s="1549" t="str">
        <f t="shared" ref="H47:H53" si="7">IF(B47="-","-",B47*G47)</f>
        <v>-</v>
      </c>
      <c r="I47" s="1549"/>
      <c r="J47" s="1549"/>
      <c r="K47" s="1549"/>
      <c r="L47" s="732" t="str">
        <f t="shared" si="4"/>
        <v>-</v>
      </c>
      <c r="M47" s="624" t="str">
        <f t="shared" si="5"/>
        <v>-</v>
      </c>
      <c r="N47" s="652"/>
      <c r="O47" s="650"/>
      <c r="P47" s="652"/>
      <c r="Q47" s="652"/>
    </row>
    <row r="48" spans="1:17" s="614" customFormat="1" ht="30" customHeight="1">
      <c r="A48" s="620" t="s">
        <v>2378</v>
      </c>
      <c r="B48" s="752" t="str">
        <f>IF(OR(メニュー別販売電力量!F14="",メニュー別販売電力量!F14=0),"-",メニュー別販売電力量!F14)</f>
        <v>-</v>
      </c>
      <c r="C48" s="619"/>
      <c r="D48" s="1547" t="str">
        <f t="shared" si="2"/>
        <v>-</v>
      </c>
      <c r="E48" s="1548"/>
      <c r="F48" s="753" t="str">
        <f t="shared" si="6"/>
        <v>-</v>
      </c>
      <c r="G48" s="735" t="str">
        <f t="shared" si="3"/>
        <v>-</v>
      </c>
      <c r="H48" s="1549" t="str">
        <f t="shared" si="7"/>
        <v>-</v>
      </c>
      <c r="I48" s="1549"/>
      <c r="J48" s="1549"/>
      <c r="K48" s="1549"/>
      <c r="L48" s="732" t="str">
        <f t="shared" si="4"/>
        <v>-</v>
      </c>
      <c r="M48" s="624" t="str">
        <f t="shared" si="5"/>
        <v>-</v>
      </c>
      <c r="N48" s="652"/>
      <c r="O48" s="650"/>
      <c r="P48" s="652"/>
      <c r="Q48" s="652"/>
    </row>
    <row r="49" spans="1:17" s="614" customFormat="1" ht="30" customHeight="1">
      <c r="A49" s="620" t="s">
        <v>2379</v>
      </c>
      <c r="B49" s="752" t="str">
        <f>IF(OR(メニュー別販売電力量!F15="",メニュー別販売電力量!F15=0),"-",メニュー別販売電力量!F15)</f>
        <v>-</v>
      </c>
      <c r="C49" s="619"/>
      <c r="D49" s="1547" t="str">
        <f t="shared" si="2"/>
        <v>-</v>
      </c>
      <c r="E49" s="1548"/>
      <c r="F49" s="753" t="str">
        <f t="shared" si="6"/>
        <v>-</v>
      </c>
      <c r="G49" s="735" t="str">
        <f t="shared" si="3"/>
        <v>-</v>
      </c>
      <c r="H49" s="1549" t="str">
        <f t="shared" si="7"/>
        <v>-</v>
      </c>
      <c r="I49" s="1549"/>
      <c r="J49" s="1549"/>
      <c r="K49" s="1549"/>
      <c r="L49" s="732" t="str">
        <f t="shared" si="4"/>
        <v>-</v>
      </c>
      <c r="M49" s="624" t="str">
        <f t="shared" si="5"/>
        <v>-</v>
      </c>
      <c r="N49" s="652"/>
      <c r="O49" s="650"/>
      <c r="P49" s="652"/>
      <c r="Q49" s="652"/>
    </row>
    <row r="50" spans="1:17" s="614" customFormat="1" ht="30" customHeight="1">
      <c r="A50" s="620" t="s">
        <v>2380</v>
      </c>
      <c r="B50" s="752" t="str">
        <f>IF(OR(メニュー別販売電力量!F16="",メニュー別販売電力量!F16=0),"-",メニュー別販売電力量!F16)</f>
        <v>-</v>
      </c>
      <c r="C50" s="619"/>
      <c r="D50" s="1547" t="str">
        <f t="shared" si="2"/>
        <v>-</v>
      </c>
      <c r="E50" s="1548"/>
      <c r="F50" s="753" t="str">
        <f t="shared" si="6"/>
        <v>-</v>
      </c>
      <c r="G50" s="735" t="str">
        <f t="shared" si="3"/>
        <v>-</v>
      </c>
      <c r="H50" s="1549" t="str">
        <f t="shared" si="7"/>
        <v>-</v>
      </c>
      <c r="I50" s="1549"/>
      <c r="J50" s="1549"/>
      <c r="K50" s="1549"/>
      <c r="L50" s="732" t="str">
        <f t="shared" si="4"/>
        <v>-</v>
      </c>
      <c r="M50" s="624" t="str">
        <f t="shared" si="5"/>
        <v>-</v>
      </c>
      <c r="N50" s="652"/>
      <c r="O50" s="650"/>
      <c r="P50" s="652"/>
      <c r="Q50" s="652"/>
    </row>
    <row r="51" spans="1:17" s="614" customFormat="1" ht="30" customHeight="1">
      <c r="A51" s="620" t="s">
        <v>2381</v>
      </c>
      <c r="B51" s="752" t="str">
        <f>IF(OR(メニュー別販売電力量!F17="",メニュー別販売電力量!F17=0),"-",メニュー別販売電力量!F17)</f>
        <v>-</v>
      </c>
      <c r="C51" s="619"/>
      <c r="D51" s="1547" t="str">
        <f t="shared" si="2"/>
        <v>-</v>
      </c>
      <c r="E51" s="1548"/>
      <c r="F51" s="753" t="str">
        <f t="shared" si="6"/>
        <v>-</v>
      </c>
      <c r="G51" s="735" t="str">
        <f t="shared" si="3"/>
        <v>-</v>
      </c>
      <c r="H51" s="1549" t="str">
        <f t="shared" si="7"/>
        <v>-</v>
      </c>
      <c r="I51" s="1549"/>
      <c r="J51" s="1549"/>
      <c r="K51" s="1549"/>
      <c r="L51" s="732" t="str">
        <f t="shared" si="4"/>
        <v>-</v>
      </c>
      <c r="M51" s="624" t="str">
        <f t="shared" si="5"/>
        <v>-</v>
      </c>
      <c r="N51" s="652"/>
      <c r="O51" s="650"/>
      <c r="P51" s="652"/>
      <c r="Q51" s="652"/>
    </row>
    <row r="52" spans="1:17" s="614" customFormat="1" ht="30" customHeight="1">
      <c r="A52" s="620" t="s">
        <v>2382</v>
      </c>
      <c r="B52" s="752" t="str">
        <f>IF(OR(メニュー別販売電力量!F18="",メニュー別販売電力量!F18=0),"-",メニュー別販売電力量!F18)</f>
        <v>-</v>
      </c>
      <c r="C52" s="619"/>
      <c r="D52" s="1547" t="str">
        <f t="shared" si="2"/>
        <v>-</v>
      </c>
      <c r="E52" s="1548"/>
      <c r="F52" s="753" t="str">
        <f t="shared" si="6"/>
        <v>-</v>
      </c>
      <c r="G52" s="735" t="str">
        <f t="shared" si="3"/>
        <v>-</v>
      </c>
      <c r="H52" s="1549" t="str">
        <f t="shared" si="7"/>
        <v>-</v>
      </c>
      <c r="I52" s="1549"/>
      <c r="J52" s="1549"/>
      <c r="K52" s="1549"/>
      <c r="L52" s="732" t="str">
        <f t="shared" si="4"/>
        <v>-</v>
      </c>
      <c r="M52" s="624" t="str">
        <f t="shared" si="5"/>
        <v>-</v>
      </c>
      <c r="N52" s="652"/>
      <c r="O52" s="650"/>
      <c r="P52" s="652"/>
      <c r="Q52" s="652"/>
    </row>
    <row r="53" spans="1:17" s="614" customFormat="1" ht="30" customHeight="1">
      <c r="A53" s="620" t="s">
        <v>2383</v>
      </c>
      <c r="B53" s="752" t="str">
        <f>IF(OR(メニュー別販売電力量!F19="",メニュー別販売電力量!F19=0),"-",メニュー別販売電力量!F19)</f>
        <v>-</v>
      </c>
      <c r="C53" s="619"/>
      <c r="D53" s="1547" t="str">
        <f t="shared" si="2"/>
        <v>-</v>
      </c>
      <c r="E53" s="1548"/>
      <c r="F53" s="753" t="str">
        <f t="shared" si="6"/>
        <v>-</v>
      </c>
      <c r="G53" s="735" t="str">
        <f t="shared" si="3"/>
        <v>-</v>
      </c>
      <c r="H53" s="1549" t="str">
        <f t="shared" si="7"/>
        <v>-</v>
      </c>
      <c r="I53" s="1549"/>
      <c r="J53" s="1549"/>
      <c r="K53" s="1549"/>
      <c r="L53" s="732" t="str">
        <f t="shared" si="4"/>
        <v>-</v>
      </c>
      <c r="M53" s="624" t="str">
        <f t="shared" si="5"/>
        <v>-</v>
      </c>
      <c r="N53" s="652"/>
      <c r="O53" s="650"/>
      <c r="P53" s="652"/>
      <c r="Q53" s="652"/>
    </row>
    <row r="54" spans="1:17" s="614" customFormat="1" ht="30" customHeight="1">
      <c r="A54" s="620" t="s">
        <v>888</v>
      </c>
      <c r="B54" s="752" t="str">
        <f>IF(OR(メニュー別販売電力量!F20="",メニュー別販売電力量!F20=0),"-",メニュー別販売電力量!F20)</f>
        <v>-</v>
      </c>
      <c r="C54" s="619"/>
      <c r="D54" s="1547" t="str">
        <f t="shared" si="2"/>
        <v>-</v>
      </c>
      <c r="E54" s="1548"/>
      <c r="F54" s="753" t="str">
        <f>IF(B54="-","-",B54*D54)</f>
        <v>-</v>
      </c>
      <c r="G54" s="735" t="str">
        <f t="shared" si="3"/>
        <v>-</v>
      </c>
      <c r="H54" s="1549" t="str">
        <f>IF(B54="-","-",B54*G54)</f>
        <v>-</v>
      </c>
      <c r="I54" s="1549"/>
      <c r="J54" s="1549"/>
      <c r="K54" s="1549"/>
      <c r="L54" s="732" t="str">
        <f t="shared" si="4"/>
        <v>-</v>
      </c>
      <c r="M54" s="624" t="str">
        <f>IF(OR(L54="-",B54="-"),"-",B54*L54)</f>
        <v>-</v>
      </c>
      <c r="N54" s="652"/>
      <c r="O54" s="650"/>
      <c r="P54" s="652"/>
      <c r="Q54" s="652"/>
    </row>
    <row r="55" spans="1:17" s="614" customFormat="1" ht="30" customHeight="1">
      <c r="A55" s="620" t="s">
        <v>2032</v>
      </c>
      <c r="B55" s="752">
        <f>SUM(B44:B53)</f>
        <v>0</v>
      </c>
      <c r="C55" s="619"/>
      <c r="D55" s="1547" t="s">
        <v>82</v>
      </c>
      <c r="E55" s="1548"/>
      <c r="F55" s="753" t="s">
        <v>82</v>
      </c>
      <c r="G55" s="735" t="s">
        <v>82</v>
      </c>
      <c r="H55" s="1549" t="s">
        <v>82</v>
      </c>
      <c r="I55" s="1549"/>
      <c r="J55" s="1549"/>
      <c r="K55" s="1549"/>
      <c r="L55" s="732" t="str">
        <f>N36</f>
        <v>-</v>
      </c>
      <c r="M55" s="624" t="str">
        <f>IF(L55="-",L55,B55*L55)</f>
        <v>-</v>
      </c>
      <c r="N55" s="652"/>
      <c r="O55" s="650"/>
      <c r="P55" s="652"/>
      <c r="Q55" s="652"/>
    </row>
    <row r="56" spans="1:17" s="614" customFormat="1"/>
    <row r="57" spans="1:17" s="614" customFormat="1"/>
    <row r="58" spans="1:17" s="614" customFormat="1"/>
    <row r="59" spans="1:17" s="614" customFormat="1"/>
    <row r="60" spans="1:17" s="614" customFormat="1"/>
    <row r="61" spans="1:17" s="614" customFormat="1"/>
    <row r="62" spans="1:17" s="614" customFormat="1"/>
    <row r="63" spans="1:17" s="614" customFormat="1"/>
    <row r="64" spans="1:17" s="614" customFormat="1"/>
  </sheetData>
  <sheetProtection algorithmName="SHA-512" hashValue="YpGPMZiuqOGkaDbeGBJr101JU2H8Wri07y6nqZWPEhPeizrr7f12thwEKO1T4eCKgkmHYeZ2iy1jMjEGGYiUtQ==" saltValue="rVOU+zEbftbF9YBDSAy3KQ==" spinCount="100000" sheet="1" formatCells="0"/>
  <mergeCells count="81">
    <mergeCell ref="D55:E55"/>
    <mergeCell ref="H43:K43"/>
    <mergeCell ref="H44:K44"/>
    <mergeCell ref="H45:K45"/>
    <mergeCell ref="H46:K46"/>
    <mergeCell ref="H55:K55"/>
    <mergeCell ref="D47:E47"/>
    <mergeCell ref="H47:K47"/>
    <mergeCell ref="D48:E48"/>
    <mergeCell ref="H48:K48"/>
    <mergeCell ref="D49:E49"/>
    <mergeCell ref="H49:K49"/>
    <mergeCell ref="D50:E50"/>
    <mergeCell ref="A4:K5"/>
    <mergeCell ref="I7:K7"/>
    <mergeCell ref="G8:K8"/>
    <mergeCell ref="A17:B17"/>
    <mergeCell ref="A24:B24"/>
    <mergeCell ref="D24:E24"/>
    <mergeCell ref="G24:I24"/>
    <mergeCell ref="J24:K24"/>
    <mergeCell ref="C17:E17"/>
    <mergeCell ref="G17:I17"/>
    <mergeCell ref="J17:K17"/>
    <mergeCell ref="A18:B21"/>
    <mergeCell ref="C18:E18"/>
    <mergeCell ref="G18:I21"/>
    <mergeCell ref="J18:K21"/>
    <mergeCell ref="C19:E19"/>
    <mergeCell ref="C20:E20"/>
    <mergeCell ref="C21:E21"/>
    <mergeCell ref="C25:E25"/>
    <mergeCell ref="G25:I25"/>
    <mergeCell ref="J25:K25"/>
    <mergeCell ref="C26:E26"/>
    <mergeCell ref="G26:I26"/>
    <mergeCell ref="J26:K26"/>
    <mergeCell ref="C27:E27"/>
    <mergeCell ref="G27:I27"/>
    <mergeCell ref="J27:K27"/>
    <mergeCell ref="A43:B43"/>
    <mergeCell ref="D43:E43"/>
    <mergeCell ref="C36:E36"/>
    <mergeCell ref="G36:I36"/>
    <mergeCell ref="J36:K36"/>
    <mergeCell ref="C30:E30"/>
    <mergeCell ref="G30:I30"/>
    <mergeCell ref="J30:K30"/>
    <mergeCell ref="C31:E31"/>
    <mergeCell ref="G31:I31"/>
    <mergeCell ref="J31:K31"/>
    <mergeCell ref="C28:E28"/>
    <mergeCell ref="G28:I28"/>
    <mergeCell ref="J28:K28"/>
    <mergeCell ref="C29:E29"/>
    <mergeCell ref="G29:I29"/>
    <mergeCell ref="J29:K29"/>
    <mergeCell ref="J32:K32"/>
    <mergeCell ref="C33:E33"/>
    <mergeCell ref="G33:I33"/>
    <mergeCell ref="J33:K33"/>
    <mergeCell ref="C34:E34"/>
    <mergeCell ref="G34:I34"/>
    <mergeCell ref="J34:K34"/>
    <mergeCell ref="C32:E32"/>
    <mergeCell ref="G32:I32"/>
    <mergeCell ref="C35:E35"/>
    <mergeCell ref="G35:I35"/>
    <mergeCell ref="J35:K35"/>
    <mergeCell ref="D54:E54"/>
    <mergeCell ref="H54:K54"/>
    <mergeCell ref="D53:E53"/>
    <mergeCell ref="H53:K53"/>
    <mergeCell ref="H50:K50"/>
    <mergeCell ref="D51:E51"/>
    <mergeCell ref="H51:K51"/>
    <mergeCell ref="D52:E52"/>
    <mergeCell ref="H52:K52"/>
    <mergeCell ref="D44:E44"/>
    <mergeCell ref="D45:E45"/>
    <mergeCell ref="D46:E46"/>
  </mergeCells>
  <phoneticPr fontId="15"/>
  <conditionalFormatting sqref="A18:B21 G18:K21 C19:F19 C21:F21 B25:K36">
    <cfRule type="containsBlanks" dxfId="5" priority="2">
      <formula>LEN(TRIM(A18))=0</formula>
    </cfRule>
  </conditionalFormatting>
  <pageMargins left="0.78740157480314965" right="0.78740157480314965" top="0.39370078740157483" bottom="0.39370078740157483" header="0.51181102362204722" footer="0.51181102362204722"/>
  <pageSetup paperSize="9" scale="41" fitToHeight="0" orientation="portrait" cellComments="asDisplayed"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FA0C0-AEFB-42B4-B0DA-B79B6AEDECF5}">
  <sheetPr codeName="Sheet2">
    <tabColor theme="9" tint="-0.249977111117893"/>
  </sheetPr>
  <dimension ref="A1:AP48"/>
  <sheetViews>
    <sheetView zoomScaleNormal="100" workbookViewId="0">
      <selection activeCell="A2" sqref="A2"/>
    </sheetView>
  </sheetViews>
  <sheetFormatPr defaultColWidth="9" defaultRowHeight="15.75"/>
  <cols>
    <col min="1" max="1" width="0.875" style="940" customWidth="1"/>
    <col min="2" max="38" width="2.5" style="940" customWidth="1"/>
    <col min="39" max="39" width="0.875" style="940" customWidth="1"/>
    <col min="40" max="16384" width="9" style="940"/>
  </cols>
  <sheetData>
    <row r="1" spans="1:39" ht="3.75" customHeight="1">
      <c r="B1" s="941"/>
      <c r="C1" s="941"/>
      <c r="D1" s="942"/>
      <c r="E1" s="942"/>
      <c r="F1" s="942"/>
      <c r="G1" s="942"/>
      <c r="H1" s="942"/>
      <c r="I1" s="942"/>
      <c r="J1" s="942"/>
      <c r="K1" s="942"/>
      <c r="L1" s="942"/>
      <c r="M1" s="942"/>
      <c r="N1" s="942"/>
      <c r="O1" s="942"/>
      <c r="P1" s="942"/>
      <c r="Q1" s="942"/>
      <c r="R1" s="942"/>
      <c r="S1" s="942"/>
      <c r="T1" s="942"/>
      <c r="U1" s="942"/>
      <c r="V1" s="942"/>
      <c r="W1" s="942"/>
      <c r="X1" s="942"/>
      <c r="Y1" s="942"/>
      <c r="Z1" s="942"/>
      <c r="AA1" s="942"/>
      <c r="AB1" s="942"/>
      <c r="AC1" s="942"/>
      <c r="AD1" s="942"/>
      <c r="AE1" s="942"/>
      <c r="AF1" s="942"/>
      <c r="AG1" s="942"/>
      <c r="AH1" s="942"/>
      <c r="AI1" s="942"/>
      <c r="AJ1" s="941"/>
      <c r="AK1" s="941"/>
      <c r="AL1" s="941"/>
    </row>
    <row r="2" spans="1:39" ht="24" customHeight="1">
      <c r="B2" s="943"/>
      <c r="C2" s="941"/>
      <c r="D2" s="942"/>
      <c r="E2" s="942"/>
      <c r="F2" s="942"/>
      <c r="G2" s="942"/>
      <c r="H2" s="942"/>
      <c r="I2" s="942"/>
      <c r="J2" s="942"/>
      <c r="K2" s="942"/>
      <c r="L2" s="942"/>
      <c r="M2" s="942"/>
      <c r="N2" s="942"/>
      <c r="O2" s="942"/>
      <c r="P2" s="942"/>
      <c r="Q2" s="942"/>
      <c r="R2" s="942"/>
      <c r="S2" s="942"/>
      <c r="T2" s="942"/>
      <c r="U2" s="942"/>
      <c r="V2" s="942"/>
      <c r="W2" s="942"/>
      <c r="X2" s="942"/>
      <c r="Y2" s="942"/>
      <c r="Z2" s="942"/>
      <c r="AA2" s="942"/>
      <c r="AB2" s="942"/>
      <c r="AC2" s="942"/>
      <c r="AD2" s="942"/>
      <c r="AE2" s="942"/>
      <c r="AF2" s="942"/>
      <c r="AG2" s="942"/>
      <c r="AH2" s="942"/>
      <c r="AI2" s="942"/>
      <c r="AJ2" s="941"/>
      <c r="AK2" s="941"/>
      <c r="AL2" s="941"/>
    </row>
    <row r="3" spans="1:39" s="944" customFormat="1" ht="15.75" customHeight="1">
      <c r="A3" s="1595" t="s">
        <v>3571</v>
      </c>
      <c r="B3" s="1595"/>
      <c r="C3" s="1595"/>
      <c r="D3" s="1595"/>
      <c r="E3" s="1595"/>
      <c r="F3" s="1595"/>
      <c r="G3" s="1595"/>
      <c r="H3" s="1595"/>
      <c r="I3" s="1595"/>
      <c r="J3" s="1595"/>
      <c r="K3" s="1595"/>
      <c r="L3" s="1595"/>
      <c r="M3" s="1595"/>
      <c r="N3" s="1595"/>
      <c r="O3" s="1595"/>
      <c r="P3" s="1595"/>
      <c r="Q3" s="1595"/>
      <c r="R3" s="1595"/>
      <c r="S3" s="1595"/>
      <c r="T3" s="1595"/>
      <c r="U3" s="1595"/>
      <c r="V3" s="1595"/>
      <c r="W3" s="1595"/>
      <c r="X3" s="1595"/>
      <c r="Y3" s="1595"/>
      <c r="Z3" s="1595"/>
      <c r="AA3" s="1595"/>
      <c r="AB3" s="1595"/>
      <c r="AC3" s="1595"/>
      <c r="AD3" s="1595"/>
      <c r="AE3" s="1595"/>
      <c r="AF3" s="1595"/>
      <c r="AG3" s="1595"/>
      <c r="AH3" s="1595"/>
      <c r="AI3" s="1595"/>
      <c r="AJ3" s="1595"/>
      <c r="AK3" s="1595"/>
      <c r="AL3" s="1595"/>
      <c r="AM3" s="1595"/>
    </row>
    <row r="4" spans="1:39" s="944" customFormat="1" ht="15.75" customHeight="1">
      <c r="A4" s="1595"/>
      <c r="B4" s="1595"/>
      <c r="C4" s="1595"/>
      <c r="D4" s="1595"/>
      <c r="E4" s="1595"/>
      <c r="F4" s="1595"/>
      <c r="G4" s="1595"/>
      <c r="H4" s="1595"/>
      <c r="I4" s="1595"/>
      <c r="J4" s="1595"/>
      <c r="K4" s="1595"/>
      <c r="L4" s="1595"/>
      <c r="M4" s="1595"/>
      <c r="N4" s="1595"/>
      <c r="O4" s="1595"/>
      <c r="P4" s="1595"/>
      <c r="Q4" s="1595"/>
      <c r="R4" s="1595"/>
      <c r="S4" s="1595"/>
      <c r="T4" s="1595"/>
      <c r="U4" s="1595"/>
      <c r="V4" s="1595"/>
      <c r="W4" s="1595"/>
      <c r="X4" s="1595"/>
      <c r="Y4" s="1595"/>
      <c r="Z4" s="1595"/>
      <c r="AA4" s="1595"/>
      <c r="AB4" s="1595"/>
      <c r="AC4" s="1595"/>
      <c r="AD4" s="1595"/>
      <c r="AE4" s="1595"/>
      <c r="AF4" s="1595"/>
      <c r="AG4" s="1595"/>
      <c r="AH4" s="1595"/>
      <c r="AI4" s="1595"/>
      <c r="AJ4" s="1595"/>
      <c r="AK4" s="1595"/>
      <c r="AL4" s="1595"/>
      <c r="AM4" s="1595"/>
    </row>
    <row r="5" spans="1:39" s="944" customFormat="1" ht="15.75" customHeight="1">
      <c r="A5" s="1595"/>
      <c r="B5" s="1595"/>
      <c r="C5" s="1595"/>
      <c r="D5" s="1595"/>
      <c r="E5" s="1595"/>
      <c r="F5" s="1595"/>
      <c r="G5" s="1595"/>
      <c r="H5" s="1595"/>
      <c r="I5" s="1595"/>
      <c r="J5" s="1595"/>
      <c r="K5" s="1595"/>
      <c r="L5" s="1595"/>
      <c r="M5" s="1595"/>
      <c r="N5" s="1595"/>
      <c r="O5" s="1595"/>
      <c r="P5" s="1595"/>
      <c r="Q5" s="1595"/>
      <c r="R5" s="1595"/>
      <c r="S5" s="1595"/>
      <c r="T5" s="1595"/>
      <c r="U5" s="1595"/>
      <c r="V5" s="1595"/>
      <c r="W5" s="1595"/>
      <c r="X5" s="1595"/>
      <c r="Y5" s="1595"/>
      <c r="Z5" s="1595"/>
      <c r="AA5" s="1595"/>
      <c r="AB5" s="1595"/>
      <c r="AC5" s="1595"/>
      <c r="AD5" s="1595"/>
      <c r="AE5" s="1595"/>
      <c r="AF5" s="1595"/>
      <c r="AG5" s="1595"/>
      <c r="AH5" s="1595"/>
      <c r="AI5" s="1595"/>
      <c r="AJ5" s="1595"/>
      <c r="AK5" s="1595"/>
      <c r="AL5" s="1595"/>
      <c r="AM5" s="1595"/>
    </row>
    <row r="6" spans="1:39" ht="27.75" customHeight="1">
      <c r="B6" s="941"/>
      <c r="C6" s="941"/>
      <c r="D6" s="942"/>
      <c r="E6" s="942"/>
      <c r="F6" s="942"/>
      <c r="G6" s="942"/>
      <c r="H6" s="942"/>
      <c r="I6" s="942"/>
      <c r="J6" s="942"/>
      <c r="K6" s="942"/>
      <c r="L6" s="942"/>
      <c r="M6" s="942"/>
      <c r="N6" s="942"/>
      <c r="O6" s="942"/>
      <c r="P6" s="942"/>
      <c r="Q6" s="942"/>
      <c r="R6" s="942"/>
      <c r="S6" s="942"/>
      <c r="T6" s="942"/>
      <c r="U6" s="942"/>
      <c r="V6" s="942"/>
      <c r="W6" s="942"/>
      <c r="X6" s="942"/>
      <c r="Y6" s="942"/>
      <c r="Z6" s="942"/>
      <c r="AA6" s="942"/>
      <c r="AB6" s="942"/>
      <c r="AC6" s="942"/>
      <c r="AD6" s="942"/>
      <c r="AE6" s="942"/>
      <c r="AF6" s="942"/>
      <c r="AG6" s="942"/>
      <c r="AH6" s="942"/>
      <c r="AI6" s="942"/>
      <c r="AJ6" s="941"/>
      <c r="AK6" s="941"/>
      <c r="AL6" s="941"/>
    </row>
    <row r="7" spans="1:39" ht="19.5" customHeight="1">
      <c r="B7" s="1596" t="s">
        <v>3572</v>
      </c>
      <c r="C7" s="1596"/>
      <c r="D7" s="1596"/>
      <c r="E7" s="1596"/>
      <c r="F7" s="1596"/>
      <c r="G7" s="1596"/>
      <c r="H7" s="1596"/>
      <c r="I7" s="1596"/>
      <c r="J7" s="1596"/>
      <c r="K7" s="1596"/>
      <c r="L7" s="1596"/>
      <c r="M7" s="1596"/>
      <c r="N7" s="1596"/>
      <c r="O7" s="1596"/>
      <c r="P7" s="1596"/>
      <c r="Q7" s="1596"/>
      <c r="R7" s="1596"/>
      <c r="S7" s="1596"/>
      <c r="T7" s="1596"/>
      <c r="U7" s="1596"/>
      <c r="V7" s="1596"/>
      <c r="W7" s="1596"/>
      <c r="X7" s="1596"/>
      <c r="Y7" s="1596"/>
      <c r="Z7" s="1596"/>
      <c r="AA7" s="1596"/>
      <c r="AB7" s="1596"/>
      <c r="AC7" s="1596"/>
      <c r="AD7" s="1596"/>
      <c r="AE7" s="1596"/>
      <c r="AF7" s="1596"/>
      <c r="AG7" s="1596"/>
      <c r="AH7" s="1596"/>
      <c r="AI7" s="1596"/>
      <c r="AJ7" s="1596"/>
      <c r="AK7" s="1596"/>
      <c r="AL7" s="1596"/>
    </row>
    <row r="8" spans="1:39" ht="56.25" customHeight="1">
      <c r="B8" s="1597" t="s">
        <v>3573</v>
      </c>
      <c r="C8" s="1598"/>
      <c r="D8" s="1598"/>
      <c r="E8" s="1598"/>
      <c r="F8" s="1598"/>
      <c r="G8" s="1598"/>
      <c r="H8" s="1598"/>
      <c r="I8" s="1598"/>
      <c r="J8" s="1598"/>
      <c r="K8" s="1598"/>
      <c r="L8" s="1598"/>
      <c r="M8" s="1598"/>
      <c r="N8" s="1598"/>
      <c r="O8" s="1598"/>
      <c r="P8" s="1598"/>
      <c r="Q8" s="1598"/>
      <c r="R8" s="1598"/>
      <c r="S8" s="1598"/>
      <c r="T8" s="1598"/>
      <c r="U8" s="1598"/>
      <c r="V8" s="1598"/>
      <c r="W8" s="1598"/>
      <c r="X8" s="1598"/>
      <c r="Y8" s="1598"/>
      <c r="Z8" s="1598"/>
      <c r="AA8" s="1598"/>
      <c r="AB8" s="1598"/>
      <c r="AC8" s="1598"/>
      <c r="AD8" s="1598"/>
      <c r="AE8" s="1598"/>
      <c r="AF8" s="1598"/>
      <c r="AG8" s="1598"/>
      <c r="AH8" s="1598"/>
      <c r="AI8" s="1598"/>
      <c r="AJ8" s="1598"/>
      <c r="AK8" s="1598"/>
      <c r="AL8" s="1598"/>
    </row>
    <row r="9" spans="1:39" ht="56.25" customHeight="1">
      <c r="B9" s="1597"/>
      <c r="C9" s="1598"/>
      <c r="D9" s="1598"/>
      <c r="E9" s="1598"/>
      <c r="F9" s="1598"/>
      <c r="G9" s="1598"/>
      <c r="H9" s="1598"/>
      <c r="I9" s="1598"/>
      <c r="J9" s="1598"/>
      <c r="K9" s="1598"/>
      <c r="L9" s="1598"/>
      <c r="M9" s="1598"/>
      <c r="N9" s="1598"/>
      <c r="O9" s="1598"/>
      <c r="P9" s="1598"/>
      <c r="Q9" s="1598"/>
      <c r="R9" s="1598"/>
      <c r="S9" s="1598"/>
      <c r="T9" s="1598"/>
      <c r="U9" s="1598"/>
      <c r="V9" s="1598"/>
      <c r="W9" s="1598"/>
      <c r="X9" s="1598"/>
      <c r="Y9" s="1598"/>
      <c r="Z9" s="1598"/>
      <c r="AA9" s="1598"/>
      <c r="AB9" s="1598"/>
      <c r="AC9" s="1598"/>
      <c r="AD9" s="1598"/>
      <c r="AE9" s="1598"/>
      <c r="AF9" s="1598"/>
      <c r="AG9" s="1598"/>
      <c r="AH9" s="1598"/>
      <c r="AI9" s="1598"/>
      <c r="AJ9" s="1598"/>
      <c r="AK9" s="1598"/>
      <c r="AL9" s="1598"/>
    </row>
    <row r="10" spans="1:39" ht="56.25" customHeight="1">
      <c r="B10" s="1597"/>
      <c r="C10" s="1598"/>
      <c r="D10" s="1598"/>
      <c r="E10" s="1598"/>
      <c r="F10" s="1598"/>
      <c r="G10" s="1598"/>
      <c r="H10" s="1598"/>
      <c r="I10" s="1598"/>
      <c r="J10" s="1598"/>
      <c r="K10" s="1598"/>
      <c r="L10" s="1598"/>
      <c r="M10" s="1598"/>
      <c r="N10" s="1598"/>
      <c r="O10" s="1598"/>
      <c r="P10" s="1598"/>
      <c r="Q10" s="1598"/>
      <c r="R10" s="1598"/>
      <c r="S10" s="1598"/>
      <c r="T10" s="1598"/>
      <c r="U10" s="1598"/>
      <c r="V10" s="1598"/>
      <c r="W10" s="1598"/>
      <c r="X10" s="1598"/>
      <c r="Y10" s="1598"/>
      <c r="Z10" s="1598"/>
      <c r="AA10" s="1598"/>
      <c r="AB10" s="1598"/>
      <c r="AC10" s="1598"/>
      <c r="AD10" s="1598"/>
      <c r="AE10" s="1598"/>
      <c r="AF10" s="1598"/>
      <c r="AG10" s="1598"/>
      <c r="AH10" s="1598"/>
      <c r="AI10" s="1598"/>
      <c r="AJ10" s="1598"/>
      <c r="AK10" s="1598"/>
      <c r="AL10" s="1598"/>
    </row>
    <row r="11" spans="1:39" ht="5.45" customHeight="1">
      <c r="B11" s="1598"/>
      <c r="C11" s="1598"/>
      <c r="D11" s="1598"/>
      <c r="E11" s="1598"/>
      <c r="F11" s="1598"/>
      <c r="G11" s="1598"/>
      <c r="H11" s="1598"/>
      <c r="I11" s="1598"/>
      <c r="J11" s="1598"/>
      <c r="K11" s="1598"/>
      <c r="L11" s="1598"/>
      <c r="M11" s="1598"/>
      <c r="N11" s="1598"/>
      <c r="O11" s="1598"/>
      <c r="P11" s="1598"/>
      <c r="Q11" s="1598"/>
      <c r="R11" s="1598"/>
      <c r="S11" s="1598"/>
      <c r="T11" s="1598"/>
      <c r="U11" s="1598"/>
      <c r="V11" s="1598"/>
      <c r="W11" s="1598"/>
      <c r="X11" s="1598"/>
      <c r="Y11" s="1598"/>
      <c r="Z11" s="1598"/>
      <c r="AA11" s="1598"/>
      <c r="AB11" s="1598"/>
      <c r="AC11" s="1598"/>
      <c r="AD11" s="1598"/>
      <c r="AE11" s="1598"/>
      <c r="AF11" s="1598"/>
      <c r="AG11" s="1598"/>
      <c r="AH11" s="1598"/>
      <c r="AI11" s="1598"/>
      <c r="AJ11" s="1598"/>
      <c r="AK11" s="1598"/>
      <c r="AL11" s="1598"/>
    </row>
    <row r="12" spans="1:39" ht="15" customHeight="1">
      <c r="B12" s="1596" t="s">
        <v>3574</v>
      </c>
      <c r="C12" s="1596"/>
      <c r="D12" s="1596"/>
      <c r="E12" s="1596"/>
      <c r="F12" s="1596"/>
      <c r="G12" s="1596"/>
      <c r="H12" s="1596"/>
      <c r="I12" s="1596"/>
      <c r="J12" s="1596"/>
      <c r="K12" s="1596"/>
      <c r="L12" s="1596"/>
      <c r="M12" s="1596"/>
      <c r="N12" s="1596"/>
      <c r="O12" s="1596"/>
      <c r="P12" s="1596"/>
      <c r="Q12" s="1596"/>
      <c r="R12" s="1596"/>
      <c r="S12" s="1596"/>
      <c r="T12" s="1596"/>
      <c r="U12" s="1596"/>
      <c r="V12" s="1596"/>
      <c r="W12" s="1596"/>
      <c r="X12" s="1596"/>
      <c r="Y12" s="1596"/>
      <c r="Z12" s="1596"/>
      <c r="AA12" s="1596"/>
      <c r="AB12" s="1596"/>
      <c r="AC12" s="1596"/>
      <c r="AD12" s="1596"/>
      <c r="AE12" s="1596"/>
      <c r="AF12" s="1596"/>
      <c r="AG12" s="1596"/>
      <c r="AH12" s="1596"/>
      <c r="AI12" s="1596"/>
      <c r="AJ12" s="1596"/>
      <c r="AK12" s="1596"/>
      <c r="AL12" s="1596"/>
    </row>
    <row r="13" spans="1:39" ht="15" customHeight="1">
      <c r="A13" s="945"/>
      <c r="B13" s="946" t="s">
        <v>3575</v>
      </c>
      <c r="C13" s="947"/>
      <c r="D13" s="948"/>
      <c r="E13" s="948"/>
      <c r="F13" s="948"/>
      <c r="G13" s="948"/>
      <c r="H13" s="948"/>
      <c r="I13" s="948"/>
      <c r="J13" s="948"/>
      <c r="K13" s="948"/>
      <c r="L13" s="948"/>
      <c r="M13" s="948"/>
      <c r="N13" s="948"/>
      <c r="O13" s="948"/>
      <c r="P13" s="948"/>
      <c r="Q13" s="948"/>
      <c r="R13" s="948"/>
      <c r="S13" s="948"/>
      <c r="T13" s="948"/>
      <c r="U13" s="948"/>
      <c r="V13" s="948"/>
      <c r="W13" s="948"/>
      <c r="X13" s="948"/>
      <c r="Y13" s="948"/>
      <c r="Z13" s="948"/>
      <c r="AA13" s="948"/>
      <c r="AB13" s="948"/>
      <c r="AC13" s="948"/>
      <c r="AD13" s="948"/>
      <c r="AE13" s="948"/>
      <c r="AF13" s="948"/>
      <c r="AG13" s="948"/>
      <c r="AH13" s="948"/>
      <c r="AI13" s="948"/>
      <c r="AJ13" s="947"/>
      <c r="AK13" s="947"/>
      <c r="AL13" s="947"/>
    </row>
    <row r="14" spans="1:39" ht="27.75" customHeight="1">
      <c r="A14" s="945"/>
      <c r="B14" s="947"/>
      <c r="C14" s="947"/>
      <c r="D14" s="948"/>
      <c r="E14" s="948"/>
      <c r="F14" s="948"/>
      <c r="G14" s="948"/>
      <c r="H14" s="948"/>
      <c r="I14" s="948"/>
      <c r="J14" s="948"/>
      <c r="K14" s="948"/>
      <c r="L14" s="948"/>
      <c r="M14" s="948"/>
      <c r="N14" s="948"/>
      <c r="O14" s="948"/>
      <c r="P14" s="948"/>
      <c r="Q14" s="948"/>
      <c r="R14" s="948"/>
      <c r="S14" s="948"/>
      <c r="T14" s="948"/>
      <c r="U14" s="948"/>
      <c r="V14" s="948"/>
      <c r="W14" s="948"/>
      <c r="X14" s="948"/>
      <c r="Y14" s="948"/>
      <c r="Z14" s="948"/>
      <c r="AA14" s="948"/>
      <c r="AB14" s="948"/>
      <c r="AC14" s="948"/>
      <c r="AD14" s="948"/>
      <c r="AE14" s="948"/>
      <c r="AF14" s="948"/>
      <c r="AG14" s="948"/>
      <c r="AH14" s="948"/>
      <c r="AI14" s="948"/>
      <c r="AJ14" s="947"/>
      <c r="AK14" s="947"/>
      <c r="AL14" s="947"/>
    </row>
    <row r="15" spans="1:39" ht="27.75" customHeight="1">
      <c r="A15" s="945"/>
      <c r="B15" s="947"/>
      <c r="C15" s="947"/>
      <c r="D15" s="948"/>
      <c r="E15" s="948"/>
      <c r="F15" s="948"/>
      <c r="G15" s="948"/>
      <c r="H15" s="948"/>
      <c r="I15" s="948"/>
      <c r="J15" s="948"/>
      <c r="K15" s="948"/>
      <c r="L15" s="948"/>
      <c r="M15" s="948"/>
      <c r="N15" s="948"/>
      <c r="O15" s="948"/>
      <c r="P15" s="948"/>
      <c r="Q15" s="948"/>
      <c r="R15" s="948"/>
      <c r="S15" s="948"/>
      <c r="T15" s="948"/>
      <c r="U15" s="948"/>
      <c r="V15" s="948"/>
      <c r="W15" s="948"/>
      <c r="X15" s="948"/>
      <c r="Y15" s="948"/>
      <c r="Z15" s="948"/>
      <c r="AA15" s="948"/>
      <c r="AB15" s="948"/>
      <c r="AC15" s="948"/>
      <c r="AD15" s="948"/>
      <c r="AE15" s="948"/>
      <c r="AF15" s="948"/>
      <c r="AG15" s="948"/>
      <c r="AH15" s="948"/>
      <c r="AI15" s="948"/>
      <c r="AJ15" s="947"/>
      <c r="AK15" s="947"/>
      <c r="AL15" s="947"/>
    </row>
    <row r="16" spans="1:39" ht="27.75" customHeight="1">
      <c r="A16" s="945"/>
      <c r="B16" s="947"/>
      <c r="C16" s="947"/>
      <c r="D16" s="948"/>
      <c r="E16" s="948"/>
      <c r="F16" s="948"/>
      <c r="G16" s="948"/>
      <c r="H16" s="948"/>
      <c r="I16" s="948"/>
      <c r="J16" s="948"/>
      <c r="K16" s="948"/>
      <c r="L16" s="948"/>
      <c r="M16" s="948"/>
      <c r="N16" s="948"/>
      <c r="O16" s="948"/>
      <c r="P16" s="948"/>
      <c r="Q16" s="948"/>
      <c r="R16" s="948"/>
      <c r="S16" s="948"/>
      <c r="T16" s="948"/>
      <c r="U16" s="948"/>
      <c r="V16" s="948"/>
      <c r="W16" s="948"/>
      <c r="X16" s="948"/>
      <c r="Y16" s="948"/>
      <c r="Z16" s="948"/>
      <c r="AA16" s="948"/>
      <c r="AB16" s="948"/>
      <c r="AC16" s="948"/>
      <c r="AD16" s="948"/>
      <c r="AE16" s="948"/>
      <c r="AF16" s="948"/>
      <c r="AG16" s="948"/>
      <c r="AH16" s="948"/>
      <c r="AI16" s="948"/>
      <c r="AJ16" s="947"/>
      <c r="AK16" s="947"/>
      <c r="AL16" s="947"/>
    </row>
    <row r="17" spans="1:38" ht="27.75" customHeight="1">
      <c r="A17" s="945"/>
      <c r="B17" s="946" t="s">
        <v>3576</v>
      </c>
      <c r="C17" s="947"/>
      <c r="D17" s="948"/>
      <c r="E17" s="948"/>
      <c r="F17" s="948"/>
      <c r="G17" s="948"/>
      <c r="H17" s="948"/>
      <c r="I17" s="948"/>
      <c r="J17" s="948"/>
      <c r="K17" s="948"/>
      <c r="L17" s="948"/>
      <c r="M17" s="948"/>
      <c r="N17" s="948"/>
      <c r="O17" s="948"/>
      <c r="P17" s="948"/>
      <c r="Q17" s="948"/>
      <c r="R17" s="948"/>
      <c r="S17" s="948"/>
      <c r="T17" s="948"/>
      <c r="U17" s="948"/>
      <c r="V17" s="948"/>
      <c r="W17" s="948"/>
      <c r="X17" s="948"/>
      <c r="Y17" s="948"/>
      <c r="Z17" s="948"/>
      <c r="AA17" s="948"/>
      <c r="AB17" s="948"/>
      <c r="AC17" s="948"/>
      <c r="AD17" s="948"/>
      <c r="AE17" s="948"/>
      <c r="AF17" s="948"/>
      <c r="AG17" s="948"/>
      <c r="AH17" s="948"/>
      <c r="AI17" s="948"/>
      <c r="AJ17" s="947"/>
      <c r="AK17" s="947"/>
      <c r="AL17" s="947"/>
    </row>
    <row r="18" spans="1:38" ht="27.75" customHeight="1">
      <c r="A18" s="945"/>
      <c r="B18" s="947"/>
      <c r="C18" s="947"/>
      <c r="D18" s="948"/>
      <c r="E18" s="948"/>
      <c r="F18" s="948"/>
      <c r="G18" s="948"/>
      <c r="H18" s="948"/>
      <c r="I18" s="948"/>
      <c r="J18" s="948"/>
      <c r="K18" s="948"/>
      <c r="L18" s="948"/>
      <c r="M18" s="948"/>
      <c r="N18" s="948"/>
      <c r="O18" s="948"/>
      <c r="P18" s="948"/>
      <c r="Q18" s="948"/>
      <c r="R18" s="948"/>
      <c r="S18" s="948"/>
      <c r="T18" s="948"/>
      <c r="U18" s="948"/>
      <c r="V18" s="948"/>
      <c r="W18" s="948"/>
      <c r="X18" s="948"/>
      <c r="Y18" s="948"/>
      <c r="Z18" s="948"/>
      <c r="AA18" s="948"/>
      <c r="AB18" s="948"/>
      <c r="AC18" s="948"/>
      <c r="AD18" s="948"/>
      <c r="AE18" s="948"/>
      <c r="AF18" s="948"/>
      <c r="AG18" s="948"/>
      <c r="AH18" s="948"/>
      <c r="AI18" s="948"/>
      <c r="AJ18" s="947"/>
      <c r="AK18" s="947"/>
      <c r="AL18" s="947"/>
    </row>
    <row r="19" spans="1:38" ht="27.75" customHeight="1">
      <c r="A19" s="945"/>
      <c r="B19" s="947"/>
      <c r="C19" s="947"/>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7"/>
      <c r="AK19" s="947"/>
      <c r="AL19" s="947"/>
    </row>
    <row r="20" spans="1:38" ht="17.25" customHeight="1">
      <c r="B20" s="1596" t="s">
        <v>3577</v>
      </c>
      <c r="C20" s="1596"/>
      <c r="D20" s="1596"/>
      <c r="E20" s="1596"/>
      <c r="F20" s="1596"/>
      <c r="G20" s="1596"/>
      <c r="H20" s="1596"/>
      <c r="I20" s="1596"/>
      <c r="J20" s="1596"/>
      <c r="K20" s="1596"/>
      <c r="L20" s="1596"/>
      <c r="M20" s="1596"/>
      <c r="N20" s="1596"/>
      <c r="O20" s="1596"/>
      <c r="P20" s="1596"/>
      <c r="Q20" s="1596"/>
      <c r="R20" s="1596"/>
      <c r="S20" s="1596"/>
      <c r="T20" s="1596"/>
      <c r="U20" s="1596"/>
      <c r="V20" s="1596"/>
      <c r="W20" s="1596"/>
      <c r="X20" s="1596"/>
      <c r="Y20" s="1596"/>
      <c r="Z20" s="1596"/>
      <c r="AA20" s="1596"/>
      <c r="AB20" s="1596"/>
      <c r="AC20" s="1596"/>
      <c r="AD20" s="1596"/>
      <c r="AE20" s="1596"/>
      <c r="AF20" s="1596"/>
      <c r="AG20" s="1596"/>
      <c r="AH20" s="1596"/>
      <c r="AI20" s="1596"/>
      <c r="AJ20" s="1596"/>
      <c r="AK20" s="1596"/>
      <c r="AL20" s="1596"/>
    </row>
    <row r="21" spans="1:38" ht="103.15" customHeight="1">
      <c r="B21" s="1594" t="s">
        <v>3578</v>
      </c>
      <c r="C21" s="1594"/>
      <c r="D21" s="1594"/>
      <c r="E21" s="1594"/>
      <c r="F21" s="1594"/>
      <c r="G21" s="1594"/>
      <c r="H21" s="1594"/>
      <c r="I21" s="1594"/>
      <c r="J21" s="1594"/>
      <c r="K21" s="1594"/>
      <c r="L21" s="1594"/>
      <c r="M21" s="1594"/>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c r="AL21" s="1594"/>
    </row>
    <row r="22" spans="1:38" ht="16.5" customHeight="1">
      <c r="B22" s="1601" t="s">
        <v>3579</v>
      </c>
      <c r="C22" s="1602"/>
      <c r="D22" s="1602"/>
      <c r="E22" s="1602"/>
      <c r="F22" s="1602"/>
      <c r="G22" s="1602"/>
      <c r="H22" s="1602"/>
      <c r="I22" s="1602"/>
      <c r="J22" s="1603"/>
      <c r="K22" s="1607" t="s">
        <v>3580</v>
      </c>
      <c r="L22" s="1608"/>
      <c r="M22" s="1608"/>
      <c r="N22" s="1609"/>
      <c r="O22" s="1613" t="s">
        <v>3581</v>
      </c>
      <c r="P22" s="1615" t="s">
        <v>3582</v>
      </c>
      <c r="Q22" s="1615"/>
      <c r="R22" s="1615"/>
      <c r="S22" s="1615"/>
      <c r="T22" s="1615"/>
      <c r="U22" s="1615"/>
      <c r="V22" s="1615"/>
      <c r="W22" s="1615"/>
      <c r="X22" s="1616"/>
      <c r="Y22" s="1619" t="s">
        <v>3583</v>
      </c>
      <c r="Z22" s="1620"/>
      <c r="AA22" s="1620"/>
      <c r="AB22" s="1621"/>
      <c r="AC22" s="1613" t="s">
        <v>3581</v>
      </c>
      <c r="AD22" s="1615" t="s">
        <v>3582</v>
      </c>
      <c r="AE22" s="1615"/>
      <c r="AF22" s="1615"/>
      <c r="AG22" s="1615"/>
      <c r="AH22" s="1615"/>
      <c r="AI22" s="1615"/>
      <c r="AJ22" s="1615"/>
      <c r="AK22" s="1615"/>
      <c r="AL22" s="1616"/>
    </row>
    <row r="23" spans="1:38" ht="16.5" customHeight="1">
      <c r="B23" s="1604"/>
      <c r="C23" s="1605"/>
      <c r="D23" s="1605"/>
      <c r="E23" s="1605"/>
      <c r="F23" s="1605"/>
      <c r="G23" s="1605"/>
      <c r="H23" s="1605"/>
      <c r="I23" s="1605"/>
      <c r="J23" s="1606"/>
      <c r="K23" s="1610"/>
      <c r="L23" s="1611"/>
      <c r="M23" s="1611"/>
      <c r="N23" s="1612"/>
      <c r="O23" s="1614"/>
      <c r="P23" s="1617"/>
      <c r="Q23" s="1617"/>
      <c r="R23" s="1617"/>
      <c r="S23" s="1617"/>
      <c r="T23" s="1617"/>
      <c r="U23" s="1617"/>
      <c r="V23" s="1617"/>
      <c r="W23" s="1617"/>
      <c r="X23" s="1618"/>
      <c r="Y23" s="1622"/>
      <c r="Z23" s="1623"/>
      <c r="AA23" s="1623"/>
      <c r="AB23" s="1624"/>
      <c r="AC23" s="1614"/>
      <c r="AD23" s="1617"/>
      <c r="AE23" s="1617"/>
      <c r="AF23" s="1617"/>
      <c r="AG23" s="1617"/>
      <c r="AH23" s="1617"/>
      <c r="AI23" s="1617"/>
      <c r="AJ23" s="1617"/>
      <c r="AK23" s="1617"/>
      <c r="AL23" s="1618"/>
    </row>
    <row r="24" spans="1:38" ht="14.25" customHeight="1">
      <c r="B24" s="949"/>
      <c r="C24" s="947"/>
      <c r="D24" s="947"/>
      <c r="E24" s="947"/>
      <c r="F24" s="947"/>
      <c r="G24" s="947"/>
      <c r="H24" s="947"/>
      <c r="I24" s="947"/>
      <c r="J24" s="950"/>
      <c r="K24" s="947"/>
      <c r="L24" s="947"/>
      <c r="M24" s="947"/>
      <c r="N24" s="947"/>
      <c r="O24" s="947"/>
      <c r="P24" s="947"/>
      <c r="Q24" s="947"/>
      <c r="R24" s="947"/>
      <c r="S24" s="947"/>
      <c r="T24" s="947"/>
      <c r="U24" s="947"/>
      <c r="V24" s="947"/>
      <c r="W24" s="947"/>
      <c r="X24" s="947"/>
      <c r="Y24" s="947"/>
      <c r="Z24" s="947"/>
      <c r="AA24" s="947"/>
      <c r="AB24" s="947"/>
      <c r="AC24" s="947"/>
      <c r="AD24" s="947"/>
      <c r="AE24" s="947"/>
      <c r="AF24" s="947"/>
      <c r="AG24" s="947"/>
      <c r="AH24" s="947"/>
      <c r="AI24" s="947"/>
      <c r="AJ24" s="947"/>
      <c r="AK24" s="947"/>
      <c r="AL24" s="947"/>
    </row>
    <row r="25" spans="1:38" ht="15" customHeight="1">
      <c r="B25" s="951" t="s">
        <v>3584</v>
      </c>
      <c r="C25" s="952"/>
      <c r="D25" s="952"/>
      <c r="E25" s="952"/>
      <c r="F25" s="952"/>
      <c r="G25" s="952"/>
      <c r="H25" s="952"/>
      <c r="I25" s="952"/>
      <c r="J25" s="952"/>
      <c r="K25" s="953"/>
      <c r="L25" s="953"/>
      <c r="M25" s="953"/>
      <c r="N25" s="953"/>
      <c r="O25" s="953"/>
      <c r="P25" s="953"/>
      <c r="Q25" s="953"/>
      <c r="R25" s="954"/>
      <c r="S25" s="954"/>
      <c r="T25" s="954"/>
      <c r="U25" s="954"/>
      <c r="V25" s="954"/>
      <c r="W25" s="954"/>
      <c r="X25" s="954"/>
      <c r="Y25" s="954"/>
      <c r="Z25" s="954"/>
      <c r="AA25" s="954"/>
      <c r="AB25" s="954"/>
      <c r="AC25" s="954"/>
      <c r="AD25" s="954"/>
      <c r="AE25" s="954"/>
      <c r="AF25" s="954"/>
      <c r="AG25" s="954"/>
      <c r="AH25" s="954"/>
      <c r="AI25" s="954"/>
      <c r="AJ25" s="954"/>
      <c r="AK25" s="954"/>
      <c r="AL25" s="955"/>
    </row>
    <row r="26" spans="1:38" ht="15" customHeight="1">
      <c r="B26" s="956" t="s">
        <v>3585</v>
      </c>
      <c r="C26" s="957"/>
      <c r="D26" s="957"/>
      <c r="E26" s="957"/>
      <c r="F26" s="957"/>
      <c r="G26" s="957"/>
      <c r="H26" s="957"/>
      <c r="I26" s="957"/>
      <c r="J26" s="957"/>
      <c r="K26" s="958"/>
      <c r="L26" s="958"/>
      <c r="M26" s="958"/>
      <c r="N26" s="958"/>
      <c r="O26" s="958"/>
      <c r="P26" s="958"/>
      <c r="Q26" s="958"/>
      <c r="R26" s="959"/>
      <c r="S26" s="959"/>
      <c r="T26" s="959"/>
      <c r="U26" s="959"/>
      <c r="V26" s="959"/>
      <c r="W26" s="959"/>
      <c r="X26" s="959"/>
      <c r="Y26" s="959"/>
      <c r="Z26" s="959"/>
      <c r="AA26" s="959"/>
      <c r="AB26" s="959"/>
      <c r="AC26" s="959"/>
      <c r="AD26" s="959"/>
      <c r="AE26" s="959"/>
      <c r="AF26" s="959"/>
      <c r="AG26" s="959"/>
      <c r="AH26" s="959"/>
      <c r="AI26" s="959"/>
      <c r="AJ26" s="959"/>
      <c r="AK26" s="959"/>
      <c r="AL26" s="960"/>
    </row>
    <row r="27" spans="1:38" ht="34.15" customHeight="1">
      <c r="B27" s="961"/>
      <c r="C27" s="962" t="s">
        <v>3586</v>
      </c>
      <c r="D27" s="1625" t="s">
        <v>3587</v>
      </c>
      <c r="E27" s="1625"/>
      <c r="F27" s="1625"/>
      <c r="G27" s="1625"/>
      <c r="H27" s="1625"/>
      <c r="I27" s="1625"/>
      <c r="J27" s="1625"/>
      <c r="K27" s="1625"/>
      <c r="L27" s="1625"/>
      <c r="M27" s="1625"/>
      <c r="N27" s="1625"/>
      <c r="O27" s="1625"/>
      <c r="P27" s="1625"/>
      <c r="Q27" s="1625"/>
      <c r="R27" s="1625"/>
      <c r="S27" s="1625"/>
      <c r="T27" s="1625"/>
      <c r="U27" s="1625"/>
      <c r="V27" s="1625"/>
      <c r="W27" s="1625"/>
      <c r="X27" s="1625"/>
      <c r="Y27" s="1625"/>
      <c r="Z27" s="1625"/>
      <c r="AA27" s="1625"/>
      <c r="AB27" s="1625"/>
      <c r="AC27" s="1625"/>
      <c r="AD27" s="1625"/>
      <c r="AE27" s="1625"/>
      <c r="AF27" s="1625"/>
      <c r="AG27" s="1625"/>
      <c r="AH27" s="1625"/>
      <c r="AI27" s="1625"/>
      <c r="AJ27" s="1625"/>
      <c r="AK27" s="1625"/>
      <c r="AL27" s="1626"/>
    </row>
    <row r="28" spans="1:38" ht="32.450000000000003" customHeight="1">
      <c r="B28" s="961"/>
      <c r="C28" s="962" t="s">
        <v>3586</v>
      </c>
      <c r="D28" s="1625" t="s">
        <v>3588</v>
      </c>
      <c r="E28" s="1625"/>
      <c r="F28" s="1625"/>
      <c r="G28" s="1625"/>
      <c r="H28" s="1625"/>
      <c r="I28" s="1625"/>
      <c r="J28" s="1625"/>
      <c r="K28" s="1625"/>
      <c r="L28" s="1625"/>
      <c r="M28" s="1625"/>
      <c r="N28" s="1625"/>
      <c r="O28" s="1625"/>
      <c r="P28" s="1625"/>
      <c r="Q28" s="1625"/>
      <c r="R28" s="1625"/>
      <c r="S28" s="1625"/>
      <c r="T28" s="1625"/>
      <c r="U28" s="1625"/>
      <c r="V28" s="1625"/>
      <c r="W28" s="1625"/>
      <c r="X28" s="1625"/>
      <c r="Y28" s="1625"/>
      <c r="Z28" s="1625"/>
      <c r="AA28" s="1625"/>
      <c r="AB28" s="1625"/>
      <c r="AC28" s="1625"/>
      <c r="AD28" s="1625"/>
      <c r="AE28" s="1625"/>
      <c r="AF28" s="1625"/>
      <c r="AG28" s="1625"/>
      <c r="AH28" s="1625"/>
      <c r="AI28" s="1625"/>
      <c r="AJ28" s="1625"/>
      <c r="AK28" s="1625"/>
      <c r="AL28" s="1626"/>
    </row>
    <row r="29" spans="1:38" ht="32.450000000000003" customHeight="1">
      <c r="B29" s="961"/>
      <c r="C29" s="962" t="s">
        <v>3586</v>
      </c>
      <c r="D29" s="1627" t="s">
        <v>3589</v>
      </c>
      <c r="E29" s="1627"/>
      <c r="F29" s="1627"/>
      <c r="G29" s="1627"/>
      <c r="H29" s="1627"/>
      <c r="I29" s="1627"/>
      <c r="J29" s="1627"/>
      <c r="K29" s="1627"/>
      <c r="L29" s="1627"/>
      <c r="M29" s="1627"/>
      <c r="N29" s="1627"/>
      <c r="O29" s="1627"/>
      <c r="P29" s="1627"/>
      <c r="Q29" s="1627"/>
      <c r="R29" s="1627"/>
      <c r="S29" s="1627"/>
      <c r="T29" s="1627"/>
      <c r="U29" s="1627"/>
      <c r="V29" s="1627"/>
      <c r="W29" s="1627"/>
      <c r="X29" s="1627"/>
      <c r="Y29" s="1627"/>
      <c r="Z29" s="1627"/>
      <c r="AA29" s="1627"/>
      <c r="AB29" s="1627"/>
      <c r="AC29" s="1627"/>
      <c r="AD29" s="1627"/>
      <c r="AE29" s="1627"/>
      <c r="AF29" s="1627"/>
      <c r="AG29" s="1627"/>
      <c r="AH29" s="1627"/>
      <c r="AI29" s="1627"/>
      <c r="AJ29" s="1627"/>
      <c r="AK29" s="1627"/>
      <c r="AL29" s="1628"/>
    </row>
    <row r="30" spans="1:38" ht="11.1" customHeight="1">
      <c r="B30" s="961"/>
      <c r="C30" s="96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c r="AL30" s="967"/>
    </row>
    <row r="31" spans="1:38" ht="15" customHeight="1">
      <c r="B31" s="956" t="s">
        <v>3590</v>
      </c>
      <c r="C31" s="957"/>
      <c r="D31" s="957"/>
      <c r="E31" s="957"/>
      <c r="F31" s="957"/>
      <c r="G31" s="957"/>
      <c r="H31" s="957"/>
      <c r="I31" s="957"/>
      <c r="J31" s="957"/>
      <c r="K31" s="958"/>
      <c r="L31" s="958"/>
      <c r="M31" s="958"/>
      <c r="N31" s="958"/>
      <c r="O31" s="958"/>
      <c r="P31" s="958"/>
      <c r="Q31" s="958"/>
      <c r="R31" s="959"/>
      <c r="S31" s="959"/>
      <c r="T31" s="959"/>
      <c r="U31" s="959"/>
      <c r="V31" s="959"/>
      <c r="W31" s="959"/>
      <c r="X31" s="959"/>
      <c r="Y31" s="959"/>
      <c r="Z31" s="959"/>
      <c r="AA31" s="959"/>
      <c r="AB31" s="959"/>
      <c r="AC31" s="959"/>
      <c r="AD31" s="959"/>
      <c r="AE31" s="959"/>
      <c r="AF31" s="959"/>
      <c r="AG31" s="959"/>
      <c r="AH31" s="959"/>
      <c r="AI31" s="959"/>
      <c r="AJ31" s="959"/>
      <c r="AK31" s="959"/>
      <c r="AL31" s="960"/>
    </row>
    <row r="32" spans="1:38" ht="18" customHeight="1">
      <c r="B32" s="956"/>
      <c r="C32" s="962" t="s">
        <v>3586</v>
      </c>
      <c r="D32" s="1627" t="s">
        <v>3591</v>
      </c>
      <c r="E32" s="1627"/>
      <c r="F32" s="1627"/>
      <c r="G32" s="1627"/>
      <c r="H32" s="1627"/>
      <c r="I32" s="1627"/>
      <c r="J32" s="1627"/>
      <c r="K32" s="1627"/>
      <c r="L32" s="1627"/>
      <c r="M32" s="1627"/>
      <c r="N32" s="1627"/>
      <c r="O32" s="1627"/>
      <c r="P32" s="1627"/>
      <c r="Q32" s="1627"/>
      <c r="R32" s="1627"/>
      <c r="S32" s="1627"/>
      <c r="T32" s="1627"/>
      <c r="U32" s="1627"/>
      <c r="V32" s="1627"/>
      <c r="W32" s="1627"/>
      <c r="X32" s="1627"/>
      <c r="Y32" s="1627"/>
      <c r="Z32" s="1627"/>
      <c r="AA32" s="1627"/>
      <c r="AB32" s="1627"/>
      <c r="AC32" s="1627"/>
      <c r="AD32" s="1627"/>
      <c r="AE32" s="1627"/>
      <c r="AF32" s="1627"/>
      <c r="AG32" s="1627"/>
      <c r="AH32" s="1627"/>
      <c r="AI32" s="1627"/>
      <c r="AJ32" s="1627"/>
      <c r="AK32" s="1627"/>
      <c r="AL32" s="1628"/>
    </row>
    <row r="33" spans="2:42" ht="18" customHeight="1">
      <c r="B33" s="956"/>
      <c r="C33" s="962"/>
      <c r="D33" s="1627"/>
      <c r="E33" s="1627"/>
      <c r="F33" s="1627"/>
      <c r="G33" s="1627"/>
      <c r="H33" s="1627"/>
      <c r="I33" s="1627"/>
      <c r="J33" s="1627"/>
      <c r="K33" s="1627"/>
      <c r="L33" s="1627"/>
      <c r="M33" s="1627"/>
      <c r="N33" s="1627"/>
      <c r="O33" s="1627"/>
      <c r="P33" s="1627"/>
      <c r="Q33" s="1627"/>
      <c r="R33" s="1627"/>
      <c r="S33" s="1627"/>
      <c r="T33" s="1627"/>
      <c r="U33" s="1627"/>
      <c r="V33" s="1627"/>
      <c r="W33" s="1627"/>
      <c r="X33" s="1627"/>
      <c r="Y33" s="1627"/>
      <c r="Z33" s="1627"/>
      <c r="AA33" s="1627"/>
      <c r="AB33" s="1627"/>
      <c r="AC33" s="1627"/>
      <c r="AD33" s="1627"/>
      <c r="AE33" s="1627"/>
      <c r="AF33" s="1627"/>
      <c r="AG33" s="1627"/>
      <c r="AH33" s="1627"/>
      <c r="AI33" s="1627"/>
      <c r="AJ33" s="1627"/>
      <c r="AK33" s="1627"/>
      <c r="AL33" s="1628"/>
    </row>
    <row r="34" spans="2:42" s="970" customFormat="1" ht="11.1" customHeight="1">
      <c r="B34" s="968"/>
      <c r="C34" s="969"/>
      <c r="D34" s="963"/>
      <c r="E34" s="963"/>
      <c r="F34" s="963"/>
      <c r="G34" s="963"/>
      <c r="H34" s="963"/>
      <c r="I34" s="963"/>
      <c r="J34" s="963"/>
      <c r="K34" s="963"/>
      <c r="L34" s="963"/>
      <c r="M34" s="963"/>
      <c r="N34" s="963"/>
      <c r="O34" s="963"/>
      <c r="P34" s="963"/>
      <c r="Q34" s="963"/>
      <c r="R34" s="963"/>
      <c r="S34" s="963"/>
      <c r="T34" s="963"/>
      <c r="U34" s="963"/>
      <c r="V34" s="963"/>
      <c r="W34" s="963"/>
      <c r="X34" s="963"/>
      <c r="Y34" s="963"/>
      <c r="Z34" s="963"/>
      <c r="AA34" s="963"/>
      <c r="AB34" s="963"/>
      <c r="AC34" s="963"/>
      <c r="AD34" s="963"/>
      <c r="AE34" s="963"/>
      <c r="AF34" s="963"/>
      <c r="AG34" s="963"/>
      <c r="AH34" s="963"/>
      <c r="AI34" s="963"/>
      <c r="AJ34" s="963"/>
      <c r="AK34" s="963"/>
      <c r="AL34" s="964"/>
    </row>
    <row r="35" spans="2:42" s="970" customFormat="1" ht="15" customHeight="1">
      <c r="B35" s="971" t="s">
        <v>3592</v>
      </c>
      <c r="C35" s="972"/>
      <c r="D35" s="972"/>
      <c r="E35" s="972"/>
      <c r="F35" s="972"/>
      <c r="G35" s="972"/>
      <c r="H35" s="972"/>
      <c r="I35" s="972"/>
      <c r="J35" s="972"/>
      <c r="K35" s="958"/>
      <c r="L35" s="958"/>
      <c r="M35" s="958"/>
      <c r="N35" s="958"/>
      <c r="O35" s="958"/>
      <c r="P35" s="958"/>
      <c r="Q35" s="958"/>
      <c r="R35" s="959"/>
      <c r="S35" s="959"/>
      <c r="T35" s="959"/>
      <c r="U35" s="959"/>
      <c r="V35" s="959"/>
      <c r="W35" s="959"/>
      <c r="X35" s="959"/>
      <c r="Y35" s="959"/>
      <c r="Z35" s="959"/>
      <c r="AA35" s="959"/>
      <c r="AB35" s="959"/>
      <c r="AC35" s="959"/>
      <c r="AD35" s="959"/>
      <c r="AE35" s="959"/>
      <c r="AF35" s="959"/>
      <c r="AG35" s="959"/>
      <c r="AH35" s="959"/>
      <c r="AI35" s="959"/>
      <c r="AJ35" s="959"/>
      <c r="AK35" s="959"/>
      <c r="AL35" s="960"/>
    </row>
    <row r="36" spans="2:42" s="970" customFormat="1" ht="15" customHeight="1">
      <c r="B36" s="968" t="s">
        <v>3593</v>
      </c>
      <c r="C36" s="972"/>
      <c r="D36" s="972"/>
      <c r="E36" s="972"/>
      <c r="F36" s="972"/>
      <c r="G36" s="972"/>
      <c r="H36" s="972"/>
      <c r="I36" s="972"/>
      <c r="J36" s="972"/>
      <c r="K36" s="958"/>
      <c r="L36" s="958"/>
      <c r="M36" s="958"/>
      <c r="N36" s="958"/>
      <c r="O36" s="958"/>
      <c r="P36" s="958"/>
      <c r="Q36" s="958"/>
      <c r="R36" s="959"/>
      <c r="S36" s="959"/>
      <c r="T36" s="959"/>
      <c r="U36" s="959"/>
      <c r="V36" s="959"/>
      <c r="W36" s="959"/>
      <c r="X36" s="959"/>
      <c r="Y36" s="959"/>
      <c r="Z36" s="959"/>
      <c r="AA36" s="959"/>
      <c r="AB36" s="959"/>
      <c r="AC36" s="959"/>
      <c r="AD36" s="959"/>
      <c r="AE36" s="959"/>
      <c r="AF36" s="959"/>
      <c r="AG36" s="959"/>
      <c r="AH36" s="959"/>
      <c r="AI36" s="959"/>
      <c r="AJ36" s="959"/>
      <c r="AK36" s="959"/>
      <c r="AL36" s="960"/>
    </row>
    <row r="37" spans="2:42" s="970" customFormat="1" ht="27.6" customHeight="1">
      <c r="B37" s="968"/>
      <c r="C37" s="969" t="s">
        <v>3586</v>
      </c>
      <c r="D37" s="1599" t="s">
        <v>3594</v>
      </c>
      <c r="E37" s="1599"/>
      <c r="F37" s="1599"/>
      <c r="G37" s="1599"/>
      <c r="H37" s="1599"/>
      <c r="I37" s="1599"/>
      <c r="J37" s="1599"/>
      <c r="K37" s="1599"/>
      <c r="L37" s="1599"/>
      <c r="M37" s="1599"/>
      <c r="N37" s="1599"/>
      <c r="O37" s="1599"/>
      <c r="P37" s="1599"/>
      <c r="Q37" s="1599"/>
      <c r="R37" s="1599"/>
      <c r="S37" s="1599"/>
      <c r="T37" s="1599"/>
      <c r="U37" s="1599"/>
      <c r="V37" s="1599"/>
      <c r="W37" s="1599"/>
      <c r="X37" s="1599"/>
      <c r="Y37" s="1599"/>
      <c r="Z37" s="1599"/>
      <c r="AA37" s="1599"/>
      <c r="AB37" s="1599"/>
      <c r="AC37" s="1599"/>
      <c r="AD37" s="1599"/>
      <c r="AE37" s="1599"/>
      <c r="AF37" s="1599"/>
      <c r="AG37" s="1599"/>
      <c r="AH37" s="1599"/>
      <c r="AI37" s="1599"/>
      <c r="AJ37" s="1599"/>
      <c r="AK37" s="1599"/>
      <c r="AL37" s="1600"/>
    </row>
    <row r="38" spans="2:42" s="970" customFormat="1" ht="46.15" customHeight="1">
      <c r="B38" s="968"/>
      <c r="C38" s="969" t="s">
        <v>3586</v>
      </c>
      <c r="D38" s="1599" t="s">
        <v>3595</v>
      </c>
      <c r="E38" s="1599"/>
      <c r="F38" s="1599"/>
      <c r="G38" s="1599"/>
      <c r="H38" s="1599"/>
      <c r="I38" s="1599"/>
      <c r="J38" s="1599"/>
      <c r="K38" s="1599"/>
      <c r="L38" s="1599"/>
      <c r="M38" s="1599"/>
      <c r="N38" s="1599"/>
      <c r="O38" s="1599"/>
      <c r="P38" s="1599"/>
      <c r="Q38" s="1599"/>
      <c r="R38" s="1599"/>
      <c r="S38" s="1599"/>
      <c r="T38" s="1599"/>
      <c r="U38" s="1599"/>
      <c r="V38" s="1599"/>
      <c r="W38" s="1599"/>
      <c r="X38" s="1599"/>
      <c r="Y38" s="1599"/>
      <c r="Z38" s="1599"/>
      <c r="AA38" s="1599"/>
      <c r="AB38" s="1599"/>
      <c r="AC38" s="1599"/>
      <c r="AD38" s="1599"/>
      <c r="AE38" s="1599"/>
      <c r="AF38" s="1599"/>
      <c r="AG38" s="1599"/>
      <c r="AH38" s="1599"/>
      <c r="AI38" s="1599"/>
      <c r="AJ38" s="1599"/>
      <c r="AK38" s="1599"/>
      <c r="AL38" s="1600"/>
    </row>
    <row r="39" spans="2:42" s="970" customFormat="1" ht="64.150000000000006" customHeight="1">
      <c r="B39" s="968"/>
      <c r="C39" s="969" t="s">
        <v>3586</v>
      </c>
      <c r="D39" s="1599" t="s">
        <v>3596</v>
      </c>
      <c r="E39" s="1599"/>
      <c r="F39" s="1599"/>
      <c r="G39" s="1599"/>
      <c r="H39" s="1599"/>
      <c r="I39" s="1599"/>
      <c r="J39" s="1599"/>
      <c r="K39" s="1599"/>
      <c r="L39" s="1599"/>
      <c r="M39" s="1599"/>
      <c r="N39" s="1599"/>
      <c r="O39" s="1599"/>
      <c r="P39" s="1599"/>
      <c r="Q39" s="1599"/>
      <c r="R39" s="1599"/>
      <c r="S39" s="1599"/>
      <c r="T39" s="1599"/>
      <c r="U39" s="1599"/>
      <c r="V39" s="1599"/>
      <c r="W39" s="1599"/>
      <c r="X39" s="1599"/>
      <c r="Y39" s="1599"/>
      <c r="Z39" s="1599"/>
      <c r="AA39" s="1599"/>
      <c r="AB39" s="1599"/>
      <c r="AC39" s="1599"/>
      <c r="AD39" s="1599"/>
      <c r="AE39" s="1599"/>
      <c r="AF39" s="1599"/>
      <c r="AG39" s="1599"/>
      <c r="AH39" s="1599"/>
      <c r="AI39" s="1599"/>
      <c r="AJ39" s="1599"/>
      <c r="AK39" s="1599"/>
      <c r="AL39" s="1600"/>
    </row>
    <row r="40" spans="2:42" s="970" customFormat="1" ht="10.5" customHeight="1">
      <c r="B40" s="973"/>
      <c r="C40" s="974"/>
      <c r="D40" s="1632"/>
      <c r="E40" s="1632"/>
      <c r="F40" s="1632"/>
      <c r="G40" s="1632"/>
      <c r="H40" s="1632"/>
      <c r="I40" s="1632"/>
      <c r="J40" s="1632"/>
      <c r="K40" s="1632"/>
      <c r="L40" s="1632"/>
      <c r="M40" s="1632"/>
      <c r="N40" s="1632"/>
      <c r="O40" s="1632"/>
      <c r="P40" s="1632"/>
      <c r="Q40" s="1632"/>
      <c r="R40" s="1632"/>
      <c r="S40" s="1632"/>
      <c r="T40" s="1632"/>
      <c r="U40" s="1632"/>
      <c r="V40" s="1632"/>
      <c r="W40" s="1632"/>
      <c r="X40" s="1632"/>
      <c r="Y40" s="1632"/>
      <c r="Z40" s="1632"/>
      <c r="AA40" s="1632"/>
      <c r="AB40" s="1632"/>
      <c r="AC40" s="1632"/>
      <c r="AD40" s="1632"/>
      <c r="AE40" s="1632"/>
      <c r="AF40" s="1632"/>
      <c r="AG40" s="1632"/>
      <c r="AH40" s="1632"/>
      <c r="AI40" s="1632"/>
      <c r="AJ40" s="1632"/>
      <c r="AK40" s="1632"/>
      <c r="AL40" s="1633"/>
    </row>
    <row r="41" spans="2:42" ht="4.5" customHeight="1"/>
    <row r="42" spans="2:42" ht="15.75" customHeight="1">
      <c r="AM42" s="975"/>
      <c r="AN42" s="975"/>
      <c r="AO42" s="975"/>
      <c r="AP42" s="975"/>
    </row>
    <row r="43" spans="2:42" ht="15.75" customHeight="1">
      <c r="B43" s="1596" t="s">
        <v>3597</v>
      </c>
      <c r="C43" s="1596"/>
      <c r="D43" s="1596"/>
      <c r="E43" s="1596"/>
      <c r="F43" s="1596"/>
      <c r="G43" s="1596"/>
      <c r="H43" s="1596"/>
      <c r="I43" s="1596"/>
      <c r="J43" s="1596"/>
      <c r="K43" s="1596"/>
      <c r="L43" s="1596"/>
      <c r="M43" s="1596"/>
      <c r="N43" s="1596"/>
      <c r="O43" s="1596"/>
      <c r="P43" s="1596"/>
      <c r="Q43" s="1596"/>
      <c r="R43" s="1596"/>
      <c r="S43" s="1596"/>
      <c r="T43" s="1596"/>
      <c r="U43" s="1596"/>
      <c r="V43" s="1596"/>
      <c r="W43" s="1596"/>
      <c r="X43" s="1596"/>
      <c r="Y43" s="1596"/>
      <c r="Z43" s="1596"/>
      <c r="AA43" s="1596"/>
      <c r="AB43" s="1596"/>
      <c r="AC43" s="1596"/>
      <c r="AD43" s="1596"/>
      <c r="AE43" s="1596"/>
      <c r="AF43" s="1596"/>
      <c r="AG43" s="1596"/>
      <c r="AH43" s="1596"/>
      <c r="AI43" s="1596"/>
      <c r="AJ43" s="1596"/>
      <c r="AK43" s="1596"/>
      <c r="AL43" s="1596"/>
      <c r="AM43" s="975"/>
      <c r="AN43" s="975"/>
      <c r="AO43" s="975"/>
      <c r="AP43" s="975"/>
    </row>
    <row r="44" spans="2:42" ht="15.75" customHeight="1">
      <c r="B44" s="1634"/>
      <c r="C44" s="1635"/>
      <c r="D44" s="1635"/>
      <c r="E44" s="1635"/>
      <c r="F44" s="1635"/>
      <c r="G44" s="1635"/>
      <c r="H44" s="1635"/>
      <c r="I44" s="1635"/>
      <c r="J44" s="1635"/>
      <c r="K44" s="1635"/>
      <c r="L44" s="1635"/>
      <c r="M44" s="1635"/>
      <c r="N44" s="1635"/>
      <c r="O44" s="1635"/>
      <c r="P44" s="1635"/>
      <c r="Q44" s="1635"/>
      <c r="R44" s="1635"/>
      <c r="S44" s="1635"/>
      <c r="T44" s="1635"/>
      <c r="U44" s="1635"/>
      <c r="V44" s="1635"/>
      <c r="W44" s="1635"/>
      <c r="X44" s="1635"/>
      <c r="Y44" s="1635"/>
      <c r="Z44" s="1635"/>
      <c r="AA44" s="1635"/>
      <c r="AB44" s="1635"/>
      <c r="AC44" s="1635"/>
      <c r="AD44" s="1635"/>
      <c r="AE44" s="1635"/>
      <c r="AF44" s="1635"/>
      <c r="AG44" s="1635"/>
      <c r="AH44" s="1635"/>
      <c r="AI44" s="1635"/>
      <c r="AJ44" s="1635"/>
      <c r="AK44" s="1635"/>
      <c r="AL44" s="976"/>
      <c r="AM44" s="975"/>
      <c r="AN44" s="975"/>
      <c r="AO44" s="975"/>
      <c r="AP44" s="975"/>
    </row>
    <row r="45" spans="2:42">
      <c r="B45" s="1629" t="s">
        <v>3598</v>
      </c>
      <c r="C45" s="1630"/>
      <c r="D45" s="1630"/>
      <c r="E45" s="1630"/>
      <c r="F45" s="1630"/>
      <c r="G45" s="1630"/>
      <c r="H45" s="1630"/>
      <c r="I45" s="1630"/>
      <c r="J45" s="1630"/>
      <c r="K45" s="1630"/>
      <c r="L45" s="1630"/>
      <c r="M45" s="1630"/>
      <c r="N45" s="1630"/>
      <c r="O45" s="1630"/>
      <c r="P45" s="1630"/>
      <c r="Q45" s="1630"/>
      <c r="R45" s="1630"/>
      <c r="S45" s="1630"/>
      <c r="T45" s="1630"/>
      <c r="U45" s="1630"/>
      <c r="V45" s="1630"/>
      <c r="W45" s="1630"/>
      <c r="X45" s="1630"/>
      <c r="Y45" s="1630"/>
      <c r="Z45" s="1630"/>
      <c r="AA45" s="1630"/>
      <c r="AB45" s="1630"/>
      <c r="AC45" s="1630"/>
      <c r="AD45" s="1630"/>
      <c r="AE45" s="1630"/>
      <c r="AF45" s="1630"/>
      <c r="AG45" s="1630"/>
      <c r="AH45" s="1630"/>
      <c r="AI45" s="1630"/>
      <c r="AJ45" s="1630"/>
      <c r="AK45" s="1630"/>
      <c r="AL45" s="1631"/>
    </row>
    <row r="46" spans="2:42">
      <c r="B46" s="1629" t="s">
        <v>3599</v>
      </c>
      <c r="C46" s="1630"/>
      <c r="D46" s="1630"/>
      <c r="E46" s="1630"/>
      <c r="F46" s="1630"/>
      <c r="G46" s="1630"/>
      <c r="H46" s="1630"/>
      <c r="I46" s="1630"/>
      <c r="J46" s="1630"/>
      <c r="K46" s="1630"/>
      <c r="L46" s="1630"/>
      <c r="M46" s="1630"/>
      <c r="N46" s="1630"/>
      <c r="O46" s="1630"/>
      <c r="P46" s="1630"/>
      <c r="Q46" s="1630"/>
      <c r="R46" s="1630"/>
      <c r="S46" s="1630"/>
      <c r="T46" s="1630"/>
      <c r="U46" s="1630"/>
      <c r="V46" s="1630"/>
      <c r="W46" s="1630"/>
      <c r="X46" s="1630"/>
      <c r="Y46" s="1630"/>
      <c r="Z46" s="1630"/>
      <c r="AA46" s="1630"/>
      <c r="AB46" s="1630"/>
      <c r="AC46" s="1630"/>
      <c r="AD46" s="1630"/>
      <c r="AE46" s="1630"/>
      <c r="AF46" s="1630"/>
      <c r="AG46" s="1630"/>
      <c r="AH46" s="1630"/>
      <c r="AI46" s="1630"/>
      <c r="AJ46" s="1630"/>
      <c r="AK46" s="1630"/>
      <c r="AL46" s="1631"/>
    </row>
    <row r="47" spans="2:42">
      <c r="B47" s="1629" t="s">
        <v>3600</v>
      </c>
      <c r="C47" s="1630"/>
      <c r="D47" s="1630"/>
      <c r="E47" s="1630"/>
      <c r="F47" s="1630"/>
      <c r="G47" s="1630"/>
      <c r="H47" s="1630"/>
      <c r="I47" s="1630"/>
      <c r="J47" s="1630"/>
      <c r="K47" s="1630"/>
      <c r="L47" s="1630"/>
      <c r="M47" s="1630"/>
      <c r="N47" s="1630"/>
      <c r="O47" s="1630"/>
      <c r="P47" s="1630"/>
      <c r="Q47" s="1630"/>
      <c r="R47" s="1630"/>
      <c r="S47" s="1630"/>
      <c r="T47" s="1630"/>
      <c r="U47" s="1630"/>
      <c r="V47" s="1630"/>
      <c r="W47" s="1630"/>
      <c r="X47" s="1630"/>
      <c r="Y47" s="1630"/>
      <c r="Z47" s="1630"/>
      <c r="AA47" s="1630"/>
      <c r="AB47" s="1630"/>
      <c r="AC47" s="1630"/>
      <c r="AD47" s="1630"/>
      <c r="AE47" s="1630"/>
      <c r="AF47" s="1630"/>
      <c r="AG47" s="1630"/>
      <c r="AH47" s="1630"/>
      <c r="AI47" s="1630"/>
      <c r="AJ47" s="1630"/>
      <c r="AK47" s="1630"/>
      <c r="AL47" s="1631"/>
    </row>
    <row r="48" spans="2:42">
      <c r="B48" s="977"/>
      <c r="C48" s="978"/>
      <c r="D48" s="979"/>
      <c r="E48" s="980"/>
      <c r="F48" s="980"/>
      <c r="G48" s="978"/>
      <c r="H48" s="978"/>
      <c r="I48" s="978"/>
      <c r="J48" s="981"/>
      <c r="K48" s="981"/>
      <c r="L48" s="981"/>
      <c r="M48" s="981"/>
      <c r="N48" s="981"/>
      <c r="O48" s="981"/>
      <c r="P48" s="981"/>
      <c r="Q48" s="981"/>
      <c r="R48" s="981"/>
      <c r="S48" s="981"/>
      <c r="T48" s="981"/>
      <c r="U48" s="981"/>
      <c r="V48" s="981"/>
      <c r="W48" s="981"/>
      <c r="X48" s="981"/>
      <c r="Y48" s="981"/>
      <c r="Z48" s="981"/>
      <c r="AA48" s="981"/>
      <c r="AB48" s="981"/>
      <c r="AC48" s="981"/>
      <c r="AD48" s="981"/>
      <c r="AE48" s="981"/>
      <c r="AF48" s="981"/>
      <c r="AG48" s="981"/>
      <c r="AH48" s="981"/>
      <c r="AI48" s="981"/>
      <c r="AJ48" s="981"/>
      <c r="AK48" s="981"/>
      <c r="AL48" s="982"/>
    </row>
  </sheetData>
  <sheetProtection algorithmName="SHA-512" hashValue="Z4dXkWe+eqxYrCR49o0GqqtrFSWL6iS216kkNTm2Qv193K9zo5UGgQm0WemVqzkTuUoWF3ZJm0c1Bd7zsHoD5w==" saltValue="KRcl/felCyC2rFCdrIPBsQ==" spinCount="100000" sheet="1" formatCells="0"/>
  <mergeCells count="26">
    <mergeCell ref="B46:AL46"/>
    <mergeCell ref="B47:AL47"/>
    <mergeCell ref="D38:AL38"/>
    <mergeCell ref="D39:AL39"/>
    <mergeCell ref="D40:AL40"/>
    <mergeCell ref="B43:AL43"/>
    <mergeCell ref="B44:AK44"/>
    <mergeCell ref="B45:AL45"/>
    <mergeCell ref="D37:AL37"/>
    <mergeCell ref="B22:J23"/>
    <mergeCell ref="K22:N23"/>
    <mergeCell ref="O22:O23"/>
    <mergeCell ref="P22:X23"/>
    <mergeCell ref="Y22:AB23"/>
    <mergeCell ref="AC22:AC23"/>
    <mergeCell ref="AD22:AL23"/>
    <mergeCell ref="D27:AL27"/>
    <mergeCell ref="D28:AL28"/>
    <mergeCell ref="D29:AL29"/>
    <mergeCell ref="D32:AL33"/>
    <mergeCell ref="B21:AL21"/>
    <mergeCell ref="A3:AM5"/>
    <mergeCell ref="B7:AL7"/>
    <mergeCell ref="B8:AL11"/>
    <mergeCell ref="B12:AL12"/>
    <mergeCell ref="B20:AL20"/>
  </mergeCells>
  <phoneticPr fontId="15"/>
  <dataValidations count="1">
    <dataValidation type="list" allowBlank="1" showInputMessage="1" showErrorMessage="1" sqref="O22 AC22" xr:uid="{B39BD69F-188F-4F59-8635-3F7BF3A27F1D}">
      <formula1>"□,■"</formula1>
    </dataValidation>
  </dataValidations>
  <printOptions horizontalCentered="1"/>
  <pageMargins left="0.59055118110236227" right="0.59055118110236227" top="0.59055118110236227" bottom="0.39370078740157483" header="0.31496062992125984" footer="0.31496062992125984"/>
  <pageSetup paperSize="9" scale="97" orientation="portrait" r:id="rId1"/>
  <rowBreaks count="1" manualBreakCount="1">
    <brk id="34" max="38"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5F0F04-CE09-4446-BFDD-562529962DD8}">
  <sheetPr>
    <tabColor theme="9" tint="-0.249977111117893"/>
    <pageSetUpPr fitToPage="1"/>
  </sheetPr>
  <dimension ref="A1:AH96"/>
  <sheetViews>
    <sheetView zoomScaleNormal="100" workbookViewId="0"/>
  </sheetViews>
  <sheetFormatPr defaultColWidth="9" defaultRowHeight="13.5"/>
  <cols>
    <col min="1" max="2" width="3.625" style="608" customWidth="1"/>
    <col min="3" max="3" width="30.875" style="609" customWidth="1"/>
    <col min="4" max="14" width="17.5" style="609" customWidth="1"/>
    <col min="15" max="15" width="16.375" style="609" customWidth="1"/>
    <col min="16" max="16" width="9" style="609" customWidth="1"/>
    <col min="17" max="17" width="9" style="609"/>
    <col min="18" max="16384" width="9" style="608"/>
  </cols>
  <sheetData>
    <row r="1" spans="1:34">
      <c r="A1" s="641"/>
      <c r="B1" s="641"/>
      <c r="C1" s="642"/>
      <c r="D1" s="642"/>
      <c r="E1" s="642"/>
      <c r="F1" s="642"/>
      <c r="G1" s="642"/>
      <c r="H1" s="642"/>
      <c r="I1" s="642"/>
      <c r="J1" s="642"/>
      <c r="K1" s="642"/>
      <c r="L1" s="642"/>
      <c r="M1" s="642"/>
      <c r="N1" s="642"/>
      <c r="O1" s="642"/>
      <c r="P1" s="642"/>
      <c r="Q1" s="642"/>
      <c r="R1" s="641"/>
      <c r="S1" s="641"/>
      <c r="T1" s="641"/>
      <c r="U1" s="641"/>
      <c r="V1" s="641"/>
      <c r="W1" s="641"/>
      <c r="X1" s="641"/>
      <c r="Y1" s="641"/>
      <c r="Z1" s="641"/>
      <c r="AA1" s="641"/>
      <c r="AB1" s="641"/>
      <c r="AC1" s="641"/>
      <c r="AD1" s="641"/>
      <c r="AE1" s="641"/>
      <c r="AF1" s="641"/>
      <c r="AG1" s="641"/>
      <c r="AH1" s="641"/>
    </row>
    <row r="2" spans="1:34" ht="17.25">
      <c r="A2" s="641"/>
      <c r="B2" s="641"/>
      <c r="C2" s="1501" t="s">
        <v>3601</v>
      </c>
      <c r="D2" s="1501"/>
      <c r="E2" s="1501"/>
      <c r="F2" s="1501"/>
      <c r="G2" s="644"/>
      <c r="H2" s="642"/>
      <c r="I2" s="642"/>
      <c r="J2" s="642"/>
      <c r="K2" s="642"/>
      <c r="L2" s="642"/>
      <c r="M2" s="642"/>
      <c r="N2" s="642"/>
      <c r="O2" s="642"/>
      <c r="P2" s="642"/>
      <c r="Q2" s="642"/>
      <c r="R2" s="641"/>
      <c r="S2" s="641"/>
      <c r="T2" s="641"/>
      <c r="U2" s="641"/>
      <c r="V2" s="641"/>
      <c r="W2" s="641"/>
      <c r="X2" s="641"/>
      <c r="Y2" s="641"/>
      <c r="Z2" s="641"/>
      <c r="AA2" s="641"/>
      <c r="AB2" s="641"/>
      <c r="AC2" s="641"/>
      <c r="AD2" s="641"/>
      <c r="AE2" s="641"/>
      <c r="AF2" s="641"/>
      <c r="AG2" s="641"/>
      <c r="AH2" s="641"/>
    </row>
    <row r="3" spans="1:34" ht="17.25">
      <c r="A3" s="641"/>
      <c r="B3" s="641"/>
      <c r="C3" s="1501"/>
      <c r="D3" s="1501"/>
      <c r="E3" s="1501"/>
      <c r="F3" s="1501"/>
      <c r="G3" s="644"/>
      <c r="H3" s="642"/>
      <c r="I3" s="642"/>
      <c r="J3" s="642"/>
      <c r="K3" s="642"/>
      <c r="L3" s="642"/>
      <c r="M3" s="642"/>
      <c r="N3" s="642"/>
      <c r="O3" s="642"/>
      <c r="P3" s="642"/>
      <c r="Q3" s="642"/>
      <c r="R3" s="641"/>
      <c r="S3" s="641"/>
      <c r="T3" s="641"/>
      <c r="U3" s="641"/>
      <c r="V3" s="641"/>
      <c r="W3" s="641"/>
      <c r="X3" s="641"/>
      <c r="Y3" s="641"/>
      <c r="Z3" s="641"/>
      <c r="AA3" s="641"/>
      <c r="AB3" s="641"/>
      <c r="AC3" s="641"/>
      <c r="AD3" s="641"/>
      <c r="AE3" s="641"/>
      <c r="AF3" s="641"/>
      <c r="AG3" s="641"/>
      <c r="AH3" s="641"/>
    </row>
    <row r="4" spans="1:34" ht="13.5" customHeight="1">
      <c r="A4" s="641"/>
      <c r="B4" s="641"/>
      <c r="C4" s="1640" t="s">
        <v>3602</v>
      </c>
      <c r="D4" s="1640"/>
      <c r="E4" s="1640"/>
      <c r="F4" s="1640"/>
      <c r="G4" s="1640"/>
      <c r="H4" s="1640"/>
      <c r="I4" s="1640"/>
      <c r="J4" s="1640"/>
      <c r="K4" s="642"/>
      <c r="L4" s="642"/>
      <c r="M4" s="642"/>
      <c r="N4" s="642"/>
      <c r="O4" s="642"/>
      <c r="P4" s="642"/>
      <c r="Q4" s="642"/>
      <c r="R4" s="641"/>
      <c r="S4" s="641"/>
      <c r="T4" s="641"/>
      <c r="U4" s="641"/>
      <c r="V4" s="641"/>
      <c r="W4" s="641"/>
      <c r="X4" s="641"/>
      <c r="Y4" s="641"/>
      <c r="Z4" s="641"/>
      <c r="AA4" s="641"/>
      <c r="AB4" s="641"/>
      <c r="AC4" s="641"/>
      <c r="AD4" s="641"/>
      <c r="AE4" s="641"/>
      <c r="AF4" s="641"/>
      <c r="AG4" s="641"/>
      <c r="AH4" s="641"/>
    </row>
    <row r="5" spans="1:34">
      <c r="A5" s="641"/>
      <c r="B5" s="641"/>
      <c r="C5" s="1640"/>
      <c r="D5" s="1640"/>
      <c r="E5" s="1640"/>
      <c r="F5" s="1640"/>
      <c r="G5" s="1640"/>
      <c r="H5" s="1640"/>
      <c r="I5" s="1640"/>
      <c r="J5" s="1640"/>
      <c r="K5" s="642"/>
      <c r="L5" s="642"/>
      <c r="M5" s="642"/>
      <c r="N5" s="642"/>
      <c r="O5" s="642"/>
      <c r="P5" s="642"/>
      <c r="Q5" s="642"/>
      <c r="R5" s="641"/>
      <c r="S5" s="641"/>
      <c r="T5" s="641"/>
      <c r="U5" s="641"/>
      <c r="V5" s="641"/>
      <c r="W5" s="641"/>
      <c r="X5" s="641"/>
      <c r="Y5" s="641"/>
      <c r="Z5" s="641"/>
      <c r="AA5" s="641"/>
      <c r="AB5" s="641"/>
      <c r="AC5" s="641"/>
      <c r="AD5" s="641"/>
      <c r="AE5" s="641"/>
      <c r="AF5" s="641"/>
      <c r="AG5" s="641"/>
      <c r="AH5" s="641"/>
    </row>
    <row r="6" spans="1:34">
      <c r="A6" s="641"/>
      <c r="B6" s="641"/>
      <c r="C6" s="1640"/>
      <c r="D6" s="1640"/>
      <c r="E6" s="1640"/>
      <c r="F6" s="1640"/>
      <c r="G6" s="1640"/>
      <c r="H6" s="1640"/>
      <c r="I6" s="1640"/>
      <c r="J6" s="1640"/>
      <c r="K6" s="642"/>
      <c r="L6" s="642"/>
      <c r="M6" s="642"/>
      <c r="N6" s="642"/>
      <c r="O6" s="642"/>
      <c r="P6" s="642"/>
      <c r="Q6" s="642"/>
      <c r="R6" s="641"/>
      <c r="S6" s="641"/>
      <c r="T6" s="641"/>
      <c r="U6" s="641"/>
      <c r="V6" s="641"/>
      <c r="W6" s="641"/>
      <c r="X6" s="641"/>
      <c r="Y6" s="641"/>
      <c r="Z6" s="641"/>
      <c r="AA6" s="641"/>
      <c r="AB6" s="641"/>
      <c r="AC6" s="641"/>
      <c r="AD6" s="641"/>
      <c r="AE6" s="641"/>
      <c r="AF6" s="641"/>
      <c r="AG6" s="641"/>
      <c r="AH6" s="641"/>
    </row>
    <row r="7" spans="1:34">
      <c r="A7" s="641"/>
      <c r="B7" s="641"/>
      <c r="C7" s="1640"/>
      <c r="D7" s="1640"/>
      <c r="E7" s="1640"/>
      <c r="F7" s="1640"/>
      <c r="G7" s="1640"/>
      <c r="H7" s="1640"/>
      <c r="I7" s="1640"/>
      <c r="J7" s="1640"/>
      <c r="K7" s="642"/>
      <c r="L7" s="642"/>
      <c r="M7" s="642"/>
      <c r="N7" s="642"/>
      <c r="O7" s="642"/>
      <c r="P7" s="642"/>
      <c r="Q7" s="642"/>
      <c r="R7" s="641"/>
      <c r="S7" s="641"/>
      <c r="T7" s="641"/>
      <c r="U7" s="641"/>
      <c r="V7" s="641"/>
      <c r="W7" s="641"/>
      <c r="X7" s="641"/>
      <c r="Y7" s="641"/>
      <c r="Z7" s="641"/>
      <c r="AA7" s="641"/>
      <c r="AB7" s="641"/>
      <c r="AC7" s="641"/>
      <c r="AD7" s="641"/>
      <c r="AE7" s="641"/>
      <c r="AF7" s="641"/>
      <c r="AG7" s="641"/>
      <c r="AH7" s="641"/>
    </row>
    <row r="8" spans="1:34">
      <c r="A8" s="641"/>
      <c r="B8" s="641"/>
      <c r="C8" s="1641" t="s">
        <v>3603</v>
      </c>
      <c r="D8" s="1641"/>
      <c r="E8" s="1641"/>
      <c r="F8" s="1641"/>
      <c r="G8" s="1641"/>
      <c r="H8" s="1641"/>
      <c r="I8" s="1641"/>
      <c r="J8" s="1641"/>
      <c r="K8" s="1641"/>
      <c r="L8" s="1641"/>
      <c r="M8" s="1641"/>
      <c r="N8" s="642"/>
      <c r="O8" s="642"/>
      <c r="P8" s="642"/>
      <c r="Q8" s="642"/>
      <c r="R8" s="641"/>
      <c r="S8" s="641"/>
      <c r="T8" s="641"/>
      <c r="U8" s="641"/>
      <c r="V8" s="641"/>
      <c r="W8" s="641"/>
      <c r="X8" s="641"/>
      <c r="Y8" s="641"/>
      <c r="Z8" s="641"/>
      <c r="AA8" s="641"/>
      <c r="AB8" s="641"/>
      <c r="AC8" s="641"/>
      <c r="AD8" s="641"/>
      <c r="AE8" s="641"/>
      <c r="AF8" s="641"/>
      <c r="AG8" s="641"/>
      <c r="AH8" s="641"/>
    </row>
    <row r="9" spans="1:34" ht="18" customHeight="1">
      <c r="A9" s="641"/>
      <c r="B9" s="641"/>
      <c r="C9" s="649"/>
      <c r="D9" s="663"/>
      <c r="E9" s="663"/>
      <c r="F9" s="992"/>
      <c r="G9" s="992"/>
      <c r="H9" s="642"/>
      <c r="I9" s="642"/>
      <c r="J9" s="642"/>
      <c r="K9" s="642"/>
      <c r="L9" s="642"/>
      <c r="M9" s="642"/>
      <c r="N9" s="641"/>
      <c r="O9" s="641"/>
      <c r="P9" s="641"/>
      <c r="Q9" s="641"/>
      <c r="R9" s="641"/>
      <c r="S9" s="641"/>
      <c r="T9" s="641"/>
      <c r="U9" s="641"/>
      <c r="V9" s="641"/>
      <c r="W9" s="641"/>
      <c r="X9" s="641"/>
      <c r="Y9" s="641"/>
      <c r="Z9" s="641"/>
      <c r="AA9" s="641"/>
      <c r="AB9" s="641"/>
      <c r="AC9" s="641"/>
      <c r="AD9" s="641"/>
    </row>
    <row r="10" spans="1:34" ht="18" customHeight="1" thickBot="1">
      <c r="A10" s="641"/>
      <c r="B10" s="641"/>
      <c r="C10" s="648" t="s">
        <v>3604</v>
      </c>
      <c r="D10" s="663"/>
      <c r="E10" s="663"/>
      <c r="F10" s="992"/>
      <c r="G10" s="992"/>
      <c r="H10" s="642"/>
      <c r="I10" s="642"/>
      <c r="J10" s="642"/>
      <c r="K10" s="642"/>
      <c r="L10" s="642"/>
      <c r="M10" s="642"/>
      <c r="N10" s="641"/>
      <c r="O10" s="641"/>
      <c r="P10" s="641"/>
      <c r="Q10" s="641"/>
      <c r="R10" s="641"/>
      <c r="S10" s="641"/>
      <c r="T10" s="641"/>
      <c r="U10" s="641"/>
      <c r="V10" s="641"/>
      <c r="W10" s="641"/>
      <c r="X10" s="641"/>
      <c r="Y10" s="641"/>
      <c r="Z10" s="641"/>
      <c r="AA10" s="641"/>
      <c r="AB10" s="641"/>
      <c r="AC10" s="641"/>
      <c r="AD10" s="641"/>
    </row>
    <row r="11" spans="1:34" ht="18" customHeight="1" thickBot="1">
      <c r="A11" s="641"/>
      <c r="B11" s="641"/>
      <c r="C11" s="993" t="s">
        <v>3605</v>
      </c>
      <c r="D11" s="1637" t="s">
        <v>3606</v>
      </c>
      <c r="E11" s="1637"/>
      <c r="F11" s="1638"/>
      <c r="G11" s="1639"/>
      <c r="H11" s="642"/>
      <c r="I11" s="642"/>
      <c r="J11" s="642"/>
      <c r="K11" s="642"/>
      <c r="L11" s="642"/>
      <c r="M11" s="642"/>
      <c r="N11" s="641"/>
      <c r="O11" s="641"/>
      <c r="P11" s="641"/>
      <c r="Q11" s="641"/>
      <c r="R11" s="641"/>
      <c r="S11" s="641"/>
      <c r="T11" s="641"/>
      <c r="U11" s="641"/>
      <c r="V11" s="641"/>
      <c r="W11" s="641"/>
      <c r="X11" s="641"/>
      <c r="Y11" s="641"/>
      <c r="Z11" s="641"/>
      <c r="AA11" s="641"/>
      <c r="AB11" s="641"/>
      <c r="AC11" s="641"/>
      <c r="AD11" s="641"/>
    </row>
    <row r="12" spans="1:34" ht="47.25" customHeight="1" thickTop="1">
      <c r="A12" s="641"/>
      <c r="B12" s="641"/>
      <c r="C12" s="994" t="s">
        <v>3620</v>
      </c>
      <c r="D12" s="1642"/>
      <c r="E12" s="1643"/>
      <c r="F12" s="1643"/>
      <c r="G12" s="1644"/>
      <c r="H12" s="642"/>
      <c r="I12" s="642"/>
      <c r="J12" s="642"/>
      <c r="K12" s="642"/>
      <c r="L12" s="642"/>
      <c r="M12" s="642"/>
      <c r="N12" s="641"/>
      <c r="O12" s="641"/>
      <c r="P12" s="641"/>
      <c r="Q12" s="641"/>
      <c r="R12" s="641"/>
      <c r="S12" s="641"/>
      <c r="T12" s="641"/>
      <c r="U12" s="641"/>
      <c r="V12" s="641"/>
      <c r="W12" s="641"/>
      <c r="X12" s="641"/>
      <c r="Y12" s="641"/>
      <c r="Z12" s="641"/>
      <c r="AA12" s="641"/>
      <c r="AB12" s="641"/>
      <c r="AC12" s="641"/>
      <c r="AD12" s="641"/>
    </row>
    <row r="13" spans="1:34" ht="47.25" customHeight="1">
      <c r="A13" s="641"/>
      <c r="B13" s="641"/>
      <c r="C13" s="995" t="s">
        <v>3607</v>
      </c>
      <c r="D13" s="1645">
        <f>シート⑬A!C12/1000</f>
        <v>0</v>
      </c>
      <c r="E13" s="1646"/>
      <c r="F13" s="1646"/>
      <c r="G13" s="1647"/>
      <c r="H13" s="642"/>
      <c r="I13" s="642"/>
      <c r="J13" s="642"/>
      <c r="K13" s="642"/>
      <c r="L13" s="642"/>
      <c r="M13" s="642"/>
      <c r="N13" s="641"/>
      <c r="O13" s="641"/>
      <c r="P13" s="641"/>
      <c r="Q13" s="641"/>
      <c r="R13" s="641"/>
      <c r="S13" s="641"/>
      <c r="T13" s="641"/>
      <c r="U13" s="641"/>
      <c r="V13" s="641"/>
      <c r="W13" s="641"/>
      <c r="X13" s="641"/>
      <c r="Y13" s="641"/>
      <c r="Z13" s="641"/>
      <c r="AA13" s="641"/>
      <c r="AB13" s="641"/>
      <c r="AC13" s="641"/>
      <c r="AD13" s="641"/>
    </row>
    <row r="14" spans="1:34" ht="47.25" customHeight="1">
      <c r="A14" s="641"/>
      <c r="B14" s="641"/>
      <c r="C14" s="995" t="s">
        <v>3608</v>
      </c>
      <c r="D14" s="1645">
        <f>シート⑬B!C12/1000</f>
        <v>0</v>
      </c>
      <c r="E14" s="1646"/>
      <c r="F14" s="1646"/>
      <c r="G14" s="1647"/>
      <c r="H14" s="642"/>
      <c r="I14" s="642"/>
      <c r="J14" s="642"/>
      <c r="K14" s="642"/>
      <c r="L14" s="642"/>
      <c r="M14" s="642"/>
      <c r="N14" s="642"/>
      <c r="O14" s="642"/>
      <c r="P14" s="642"/>
      <c r="Q14" s="642"/>
      <c r="R14" s="641"/>
      <c r="S14" s="641"/>
      <c r="T14" s="641"/>
      <c r="U14" s="641"/>
      <c r="V14" s="641"/>
      <c r="W14" s="641"/>
      <c r="X14" s="641"/>
      <c r="Y14" s="641"/>
      <c r="Z14" s="641"/>
      <c r="AA14" s="641"/>
      <c r="AB14" s="641"/>
      <c r="AC14" s="641"/>
      <c r="AD14" s="641"/>
      <c r="AE14" s="641"/>
      <c r="AF14" s="641"/>
      <c r="AG14" s="641"/>
      <c r="AH14" s="641"/>
    </row>
    <row r="15" spans="1:34" ht="47.25" customHeight="1">
      <c r="A15" s="641"/>
      <c r="B15" s="641"/>
      <c r="C15" s="995" t="s">
        <v>2070</v>
      </c>
      <c r="D15" s="1648"/>
      <c r="E15" s="1649"/>
      <c r="F15" s="1649"/>
      <c r="G15" s="1650"/>
      <c r="H15" s="642"/>
      <c r="I15" s="642"/>
      <c r="J15" s="642"/>
      <c r="K15" s="642"/>
      <c r="L15" s="642"/>
      <c r="M15" s="642"/>
      <c r="N15" s="642"/>
      <c r="O15" s="642"/>
      <c r="P15" s="642"/>
      <c r="Q15" s="642"/>
      <c r="R15" s="641"/>
      <c r="S15" s="641"/>
      <c r="T15" s="641"/>
      <c r="U15" s="641"/>
      <c r="V15" s="641"/>
      <c r="W15" s="641"/>
      <c r="X15" s="641"/>
      <c r="Y15" s="641"/>
      <c r="Z15" s="641"/>
      <c r="AA15" s="641"/>
      <c r="AB15" s="641"/>
      <c r="AC15" s="641"/>
      <c r="AD15" s="641"/>
      <c r="AE15" s="641"/>
      <c r="AF15" s="641"/>
      <c r="AG15" s="641"/>
      <c r="AH15" s="641"/>
    </row>
    <row r="16" spans="1:34" ht="18" customHeight="1">
      <c r="A16" s="641"/>
      <c r="B16" s="641"/>
      <c r="C16" s="1651" t="s">
        <v>3621</v>
      </c>
      <c r="D16" s="1653" t="s">
        <v>3624</v>
      </c>
      <c r="E16" s="1654"/>
      <c r="F16" s="1654"/>
      <c r="G16" s="1655"/>
      <c r="H16" s="642"/>
      <c r="I16" s="642"/>
      <c r="J16" s="642"/>
      <c r="K16" s="642"/>
      <c r="L16" s="642"/>
      <c r="M16" s="642"/>
      <c r="N16" s="642"/>
      <c r="O16" s="642"/>
      <c r="P16" s="642"/>
      <c r="Q16" s="642"/>
      <c r="R16" s="641"/>
      <c r="S16" s="641"/>
      <c r="T16" s="641"/>
      <c r="U16" s="641"/>
      <c r="V16" s="641"/>
      <c r="W16" s="641"/>
      <c r="X16" s="641"/>
      <c r="Y16" s="641"/>
      <c r="Z16" s="641"/>
      <c r="AA16" s="641"/>
      <c r="AB16" s="641"/>
      <c r="AC16" s="641"/>
      <c r="AD16" s="641"/>
      <c r="AE16" s="641"/>
      <c r="AF16" s="641"/>
      <c r="AG16" s="641"/>
      <c r="AH16" s="641"/>
    </row>
    <row r="17" spans="1:34" ht="47.25" customHeight="1" thickBot="1">
      <c r="A17" s="641"/>
      <c r="B17" s="641"/>
      <c r="C17" s="1652"/>
      <c r="D17" s="1656"/>
      <c r="E17" s="1657"/>
      <c r="F17" s="1657"/>
      <c r="G17" s="1658"/>
      <c r="H17" s="642"/>
      <c r="I17" s="642"/>
      <c r="J17" s="642"/>
      <c r="K17" s="642"/>
      <c r="L17" s="642"/>
      <c r="M17" s="642"/>
      <c r="N17" s="642"/>
      <c r="O17" s="642"/>
      <c r="P17" s="642"/>
      <c r="Q17" s="642"/>
      <c r="R17" s="641"/>
      <c r="S17" s="641"/>
      <c r="T17" s="641"/>
      <c r="U17" s="641"/>
      <c r="V17" s="641"/>
      <c r="W17" s="641"/>
      <c r="X17" s="641"/>
      <c r="Y17" s="641"/>
      <c r="Z17" s="641"/>
      <c r="AA17" s="641"/>
      <c r="AB17" s="641"/>
      <c r="AC17" s="641"/>
      <c r="AD17" s="641"/>
      <c r="AE17" s="641"/>
      <c r="AF17" s="641"/>
      <c r="AG17" s="641"/>
      <c r="AH17" s="641"/>
    </row>
    <row r="18" spans="1:34" ht="18" customHeight="1">
      <c r="A18" s="641"/>
      <c r="B18" s="641"/>
      <c r="C18" s="649" t="s">
        <v>3609</v>
      </c>
      <c r="D18" s="663"/>
      <c r="E18" s="663"/>
      <c r="F18" s="992"/>
      <c r="G18" s="992"/>
      <c r="H18" s="642"/>
      <c r="I18" s="642"/>
      <c r="J18" s="642"/>
      <c r="K18" s="642"/>
      <c r="L18" s="642"/>
      <c r="M18" s="642"/>
      <c r="N18" s="642"/>
      <c r="O18" s="642"/>
      <c r="P18" s="642"/>
      <c r="Q18" s="642"/>
      <c r="R18" s="641"/>
      <c r="S18" s="641"/>
      <c r="T18" s="641"/>
      <c r="U18" s="641"/>
      <c r="V18" s="641"/>
      <c r="W18" s="641"/>
      <c r="X18" s="641"/>
      <c r="Y18" s="641"/>
      <c r="Z18" s="641"/>
      <c r="AA18" s="641"/>
      <c r="AB18" s="641"/>
      <c r="AC18" s="641"/>
      <c r="AD18" s="641"/>
      <c r="AE18" s="641"/>
      <c r="AF18" s="641"/>
      <c r="AG18" s="641"/>
      <c r="AH18" s="641"/>
    </row>
    <row r="19" spans="1:34" ht="18" customHeight="1">
      <c r="A19" s="641"/>
      <c r="B19" s="641"/>
      <c r="C19" s="649"/>
      <c r="D19" s="663"/>
      <c r="E19" s="663"/>
      <c r="F19" s="992"/>
      <c r="G19" s="992"/>
      <c r="H19" s="642"/>
      <c r="I19" s="642"/>
      <c r="J19" s="642"/>
      <c r="K19" s="642"/>
      <c r="L19" s="642"/>
      <c r="M19" s="642"/>
      <c r="N19" s="642"/>
      <c r="O19" s="642"/>
      <c r="P19" s="642"/>
      <c r="Q19" s="642"/>
      <c r="R19" s="641"/>
      <c r="S19" s="641"/>
      <c r="T19" s="641"/>
      <c r="U19" s="641"/>
      <c r="V19" s="641"/>
      <c r="W19" s="641"/>
      <c r="X19" s="641"/>
      <c r="Y19" s="641"/>
      <c r="Z19" s="641"/>
      <c r="AA19" s="641"/>
      <c r="AB19" s="641"/>
      <c r="AC19" s="641"/>
      <c r="AD19" s="641"/>
      <c r="AE19" s="641"/>
      <c r="AF19" s="641"/>
      <c r="AG19" s="641"/>
      <c r="AH19" s="641"/>
    </row>
    <row r="20" spans="1:34" ht="18" customHeight="1">
      <c r="A20" s="641"/>
      <c r="B20" s="641"/>
      <c r="C20" s="649"/>
      <c r="D20" s="663"/>
      <c r="E20" s="663"/>
      <c r="F20" s="992"/>
      <c r="G20" s="992"/>
      <c r="H20" s="642"/>
      <c r="I20" s="642"/>
      <c r="J20" s="642"/>
      <c r="K20" s="642"/>
      <c r="L20" s="642"/>
      <c r="M20" s="642"/>
      <c r="N20" s="642"/>
      <c r="O20" s="642"/>
      <c r="P20" s="642"/>
      <c r="Q20" s="642"/>
      <c r="R20" s="641"/>
      <c r="S20" s="641"/>
      <c r="T20" s="641"/>
      <c r="U20" s="641"/>
      <c r="V20" s="641"/>
      <c r="W20" s="641"/>
      <c r="X20" s="641"/>
      <c r="Y20" s="641"/>
      <c r="Z20" s="641"/>
      <c r="AA20" s="641"/>
      <c r="AB20" s="641"/>
      <c r="AC20" s="641"/>
      <c r="AD20" s="641"/>
      <c r="AE20" s="641"/>
      <c r="AF20" s="641"/>
      <c r="AG20" s="641"/>
      <c r="AH20" s="641"/>
    </row>
    <row r="21" spans="1:34" ht="18" customHeight="1" thickBot="1">
      <c r="A21" s="641"/>
      <c r="B21" s="641"/>
      <c r="C21" s="648" t="s">
        <v>3610</v>
      </c>
      <c r="D21" s="663"/>
      <c r="E21" s="663"/>
      <c r="F21" s="992"/>
      <c r="G21" s="992"/>
      <c r="H21" s="642"/>
      <c r="I21" s="642"/>
      <c r="J21" s="642"/>
      <c r="K21" s="642"/>
      <c r="L21" s="642"/>
      <c r="M21" s="642"/>
      <c r="N21" s="642"/>
      <c r="O21" s="642"/>
      <c r="P21" s="642"/>
      <c r="Q21" s="642"/>
      <c r="R21" s="641"/>
      <c r="S21" s="641"/>
      <c r="T21" s="641"/>
      <c r="U21" s="641"/>
      <c r="V21" s="641"/>
      <c r="W21" s="641"/>
      <c r="X21" s="641"/>
      <c r="Y21" s="641"/>
      <c r="Z21" s="641"/>
      <c r="AA21" s="641"/>
      <c r="AB21" s="641"/>
      <c r="AC21" s="641"/>
      <c r="AD21" s="641"/>
      <c r="AE21" s="641"/>
      <c r="AF21" s="641"/>
      <c r="AG21" s="641"/>
      <c r="AH21" s="641"/>
    </row>
    <row r="22" spans="1:34" ht="25.5" customHeight="1" thickBot="1">
      <c r="A22" s="641"/>
      <c r="B22" s="641"/>
      <c r="C22" s="993" t="s">
        <v>3611</v>
      </c>
      <c r="D22" s="1636" t="s">
        <v>3625</v>
      </c>
      <c r="E22" s="1637"/>
      <c r="F22" s="1638"/>
      <c r="G22" s="1639"/>
      <c r="H22" s="642"/>
      <c r="I22" s="642"/>
      <c r="J22" s="642"/>
      <c r="K22" s="642"/>
      <c r="L22" s="642"/>
      <c r="M22" s="642"/>
      <c r="N22" s="642"/>
      <c r="O22" s="642"/>
      <c r="P22" s="642"/>
      <c r="Q22" s="642"/>
      <c r="R22" s="641"/>
      <c r="S22" s="641"/>
      <c r="T22" s="641"/>
      <c r="U22" s="641"/>
      <c r="V22" s="641"/>
      <c r="W22" s="641"/>
      <c r="X22" s="641"/>
      <c r="Y22" s="641"/>
      <c r="Z22" s="641"/>
      <c r="AA22" s="641"/>
      <c r="AB22" s="641"/>
      <c r="AC22" s="641"/>
      <c r="AD22" s="641"/>
      <c r="AE22" s="641"/>
      <c r="AF22" s="641"/>
      <c r="AG22" s="641"/>
      <c r="AH22" s="641"/>
    </row>
    <row r="23" spans="1:34" ht="25.5" customHeight="1" thickTop="1">
      <c r="A23" s="641"/>
      <c r="B23" s="641"/>
      <c r="C23" s="996" t="s">
        <v>3612</v>
      </c>
      <c r="D23" s="1664"/>
      <c r="E23" s="1665"/>
      <c r="F23" s="1666"/>
      <c r="G23" s="1667"/>
      <c r="H23" s="642"/>
      <c r="I23" s="642"/>
      <c r="J23" s="642"/>
      <c r="K23" s="642"/>
      <c r="L23" s="642"/>
      <c r="M23" s="642"/>
      <c r="N23" s="642"/>
      <c r="O23" s="642"/>
      <c r="P23" s="642"/>
      <c r="Q23" s="642"/>
      <c r="R23" s="641"/>
      <c r="S23" s="641"/>
      <c r="T23" s="641"/>
      <c r="U23" s="641"/>
      <c r="V23" s="641"/>
      <c r="W23" s="641"/>
      <c r="X23" s="641"/>
      <c r="Y23" s="641"/>
      <c r="Z23" s="641"/>
      <c r="AA23" s="641"/>
      <c r="AB23" s="641"/>
      <c r="AC23" s="641"/>
      <c r="AD23" s="641"/>
      <c r="AE23" s="641"/>
      <c r="AF23" s="641"/>
      <c r="AG23" s="641"/>
      <c r="AH23" s="641"/>
    </row>
    <row r="24" spans="1:34" ht="25.5" customHeight="1">
      <c r="A24" s="641"/>
      <c r="B24" s="641"/>
      <c r="C24" s="997" t="s">
        <v>3613</v>
      </c>
      <c r="D24" s="1668"/>
      <c r="E24" s="1669"/>
      <c r="F24" s="1670"/>
      <c r="G24" s="1671"/>
      <c r="H24" s="642"/>
      <c r="I24" s="642"/>
      <c r="J24" s="642"/>
      <c r="K24" s="642"/>
      <c r="L24" s="642"/>
      <c r="M24" s="642"/>
      <c r="N24" s="642"/>
      <c r="O24" s="642"/>
      <c r="P24" s="642"/>
      <c r="Q24" s="642"/>
      <c r="R24" s="641"/>
      <c r="S24" s="641"/>
      <c r="T24" s="641"/>
      <c r="U24" s="641"/>
      <c r="V24" s="641"/>
      <c r="W24" s="641"/>
      <c r="X24" s="641"/>
      <c r="Y24" s="641"/>
      <c r="Z24" s="641"/>
      <c r="AA24" s="641"/>
      <c r="AB24" s="641"/>
      <c r="AC24" s="641"/>
      <c r="AD24" s="641"/>
      <c r="AE24" s="641"/>
      <c r="AF24" s="641"/>
      <c r="AG24" s="641"/>
      <c r="AH24" s="641"/>
    </row>
    <row r="25" spans="1:34" ht="30" customHeight="1">
      <c r="A25" s="641"/>
      <c r="B25" s="641"/>
      <c r="C25" s="995" t="s">
        <v>3614</v>
      </c>
      <c r="D25" s="1648"/>
      <c r="E25" s="1669"/>
      <c r="F25" s="1669"/>
      <c r="G25" s="1672"/>
      <c r="H25" s="642"/>
      <c r="I25" s="642"/>
      <c r="J25" s="642"/>
      <c r="K25" s="642"/>
      <c r="L25" s="642"/>
      <c r="M25" s="642"/>
      <c r="N25" s="642"/>
      <c r="O25" s="642"/>
      <c r="P25" s="642"/>
      <c r="Q25" s="642"/>
      <c r="R25" s="641"/>
      <c r="S25" s="641"/>
      <c r="T25" s="641"/>
      <c r="U25" s="641"/>
      <c r="V25" s="641"/>
      <c r="W25" s="641"/>
      <c r="X25" s="641"/>
      <c r="Y25" s="641"/>
      <c r="Z25" s="641"/>
      <c r="AA25" s="641"/>
      <c r="AB25" s="641"/>
      <c r="AC25" s="641"/>
      <c r="AD25" s="641"/>
      <c r="AE25" s="641"/>
      <c r="AF25" s="641"/>
      <c r="AG25" s="641"/>
      <c r="AH25" s="641"/>
    </row>
    <row r="26" spans="1:34" ht="30" customHeight="1">
      <c r="A26" s="641"/>
      <c r="B26" s="641"/>
      <c r="C26" s="995" t="s">
        <v>3615</v>
      </c>
      <c r="D26" s="1673"/>
      <c r="E26" s="1674"/>
      <c r="F26" s="1674"/>
      <c r="G26" s="1675"/>
      <c r="H26" s="642"/>
      <c r="I26" s="642"/>
      <c r="J26" s="642"/>
      <c r="K26" s="642"/>
      <c r="L26" s="642"/>
      <c r="M26" s="642"/>
      <c r="N26" s="642"/>
      <c r="O26" s="642"/>
      <c r="P26" s="642"/>
      <c r="Q26" s="642"/>
      <c r="R26" s="641"/>
      <c r="S26" s="641"/>
      <c r="T26" s="641"/>
      <c r="U26" s="641"/>
      <c r="V26" s="641"/>
      <c r="W26" s="641"/>
      <c r="X26" s="641"/>
      <c r="Y26" s="641"/>
      <c r="Z26" s="641"/>
      <c r="AA26" s="641"/>
      <c r="AB26" s="641"/>
      <c r="AC26" s="641"/>
      <c r="AD26" s="641"/>
      <c r="AE26" s="641"/>
      <c r="AF26" s="641"/>
      <c r="AG26" s="641"/>
      <c r="AH26" s="641"/>
    </row>
    <row r="27" spans="1:34" ht="25.5" customHeight="1" thickBot="1">
      <c r="A27" s="641"/>
      <c r="B27" s="641"/>
      <c r="C27" s="998" t="s">
        <v>411</v>
      </c>
      <c r="D27" s="1676">
        <f>SUM(D23:D26)</f>
        <v>0</v>
      </c>
      <c r="E27" s="1677"/>
      <c r="F27" s="1677"/>
      <c r="G27" s="1678"/>
      <c r="H27" s="642"/>
      <c r="I27" s="642"/>
      <c r="J27" s="642"/>
      <c r="K27" s="642"/>
      <c r="L27" s="642"/>
      <c r="M27" s="642"/>
      <c r="N27" s="642"/>
      <c r="O27" s="642"/>
      <c r="P27" s="642"/>
      <c r="Q27" s="642"/>
      <c r="R27" s="641"/>
      <c r="S27" s="641"/>
      <c r="T27" s="641"/>
      <c r="U27" s="641"/>
      <c r="V27" s="641"/>
      <c r="W27" s="641"/>
      <c r="X27" s="641"/>
      <c r="Y27" s="641"/>
      <c r="Z27" s="641"/>
      <c r="AA27" s="641"/>
      <c r="AB27" s="641"/>
      <c r="AC27" s="641"/>
      <c r="AD27" s="641"/>
      <c r="AE27" s="641"/>
      <c r="AF27" s="641"/>
      <c r="AG27" s="641"/>
      <c r="AH27" s="641"/>
    </row>
    <row r="28" spans="1:34" ht="34.5" customHeight="1">
      <c r="A28" s="641"/>
      <c r="B28" s="641"/>
      <c r="C28" s="1679"/>
      <c r="D28" s="1679"/>
      <c r="E28" s="1679"/>
      <c r="F28" s="1679"/>
      <c r="G28" s="1679"/>
      <c r="H28" s="642"/>
      <c r="I28" s="642"/>
      <c r="J28" s="642"/>
      <c r="K28" s="642"/>
      <c r="L28" s="642"/>
      <c r="M28" s="642"/>
      <c r="N28" s="642"/>
      <c r="O28" s="642"/>
      <c r="P28" s="642"/>
      <c r="Q28" s="642"/>
      <c r="R28" s="642"/>
      <c r="S28" s="641"/>
      <c r="T28" s="641"/>
      <c r="U28" s="641"/>
      <c r="V28" s="641"/>
      <c r="W28" s="641"/>
      <c r="X28" s="641"/>
      <c r="Y28" s="641"/>
      <c r="Z28" s="641"/>
      <c r="AA28" s="641"/>
      <c r="AB28" s="641"/>
      <c r="AC28" s="641"/>
      <c r="AD28" s="641"/>
      <c r="AE28" s="641"/>
      <c r="AF28" s="641"/>
      <c r="AG28" s="641"/>
      <c r="AH28" s="641"/>
    </row>
    <row r="29" spans="1:34">
      <c r="A29" s="641"/>
      <c r="B29" s="641"/>
      <c r="C29" s="642"/>
      <c r="D29" s="642"/>
      <c r="E29" s="642"/>
      <c r="F29" s="642"/>
      <c r="G29" s="642"/>
      <c r="H29" s="642"/>
      <c r="I29" s="642"/>
      <c r="J29" s="642"/>
      <c r="K29" s="642"/>
      <c r="L29" s="642"/>
      <c r="M29" s="642"/>
      <c r="N29" s="642"/>
      <c r="O29" s="642"/>
      <c r="P29" s="642"/>
      <c r="Q29" s="642"/>
      <c r="R29" s="642"/>
      <c r="S29" s="641"/>
      <c r="T29" s="641"/>
      <c r="U29" s="641"/>
      <c r="V29" s="641"/>
      <c r="W29" s="641"/>
      <c r="X29" s="641"/>
      <c r="Y29" s="641"/>
      <c r="Z29" s="641"/>
      <c r="AA29" s="641"/>
      <c r="AB29" s="641"/>
      <c r="AC29" s="641"/>
      <c r="AD29" s="641"/>
      <c r="AE29" s="641"/>
      <c r="AF29" s="641"/>
      <c r="AG29" s="641"/>
      <c r="AH29" s="641"/>
    </row>
    <row r="30" spans="1:34" ht="18" thickBot="1">
      <c r="A30" s="641"/>
      <c r="B30" s="641"/>
      <c r="C30" s="648" t="s">
        <v>3622</v>
      </c>
      <c r="D30" s="642"/>
      <c r="E30" s="642"/>
      <c r="F30" s="642"/>
      <c r="G30" s="642"/>
      <c r="H30" s="642"/>
      <c r="I30" s="642"/>
      <c r="J30" s="642"/>
      <c r="K30" s="642"/>
      <c r="L30" s="642"/>
      <c r="M30" s="642"/>
      <c r="N30" s="642"/>
      <c r="O30" s="642"/>
      <c r="P30" s="642"/>
      <c r="Q30" s="642"/>
      <c r="R30" s="642"/>
      <c r="S30" s="641"/>
      <c r="T30" s="641"/>
      <c r="U30" s="641"/>
      <c r="V30" s="641"/>
      <c r="W30" s="641"/>
      <c r="X30" s="641"/>
      <c r="Y30" s="641"/>
      <c r="Z30" s="641"/>
      <c r="AA30" s="641"/>
      <c r="AB30" s="641"/>
      <c r="AC30" s="641"/>
      <c r="AD30" s="641"/>
      <c r="AE30" s="641"/>
      <c r="AF30" s="641"/>
      <c r="AG30" s="641"/>
      <c r="AH30" s="641"/>
    </row>
    <row r="31" spans="1:34" ht="18.75" customHeight="1">
      <c r="A31" s="641"/>
      <c r="B31" s="641"/>
      <c r="C31" s="1659"/>
      <c r="D31" s="1661" t="s">
        <v>93</v>
      </c>
      <c r="E31" s="1662"/>
      <c r="F31" s="1662"/>
      <c r="G31" s="1662"/>
      <c r="H31" s="1662"/>
      <c r="I31" s="1662"/>
      <c r="J31" s="1662"/>
      <c r="K31" s="1662"/>
      <c r="L31" s="1662"/>
      <c r="M31" s="1662"/>
      <c r="N31" s="1662"/>
      <c r="O31" s="1663"/>
      <c r="P31" s="642"/>
      <c r="Q31" s="642"/>
      <c r="R31" s="642"/>
      <c r="S31" s="641"/>
      <c r="T31" s="641"/>
      <c r="U31" s="641"/>
      <c r="V31" s="641"/>
      <c r="W31" s="641"/>
      <c r="X31" s="641"/>
      <c r="Y31" s="641"/>
      <c r="Z31" s="641"/>
      <c r="AA31" s="641"/>
      <c r="AB31" s="641"/>
      <c r="AC31" s="641"/>
      <c r="AD31" s="641"/>
      <c r="AE31" s="641"/>
      <c r="AF31" s="641"/>
      <c r="AG31" s="641"/>
      <c r="AH31" s="641"/>
    </row>
    <row r="32" spans="1:34" ht="18.75" customHeight="1" thickBot="1">
      <c r="A32" s="641"/>
      <c r="B32" s="641"/>
      <c r="C32" s="1660"/>
      <c r="D32" s="999"/>
      <c r="E32" s="1000" t="s">
        <v>2375</v>
      </c>
      <c r="F32" s="1000" t="s">
        <v>2022</v>
      </c>
      <c r="G32" s="1001" t="s">
        <v>2376</v>
      </c>
      <c r="H32" s="1001" t="s">
        <v>2368</v>
      </c>
      <c r="I32" s="1001" t="s">
        <v>2369</v>
      </c>
      <c r="J32" s="1001" t="s">
        <v>2370</v>
      </c>
      <c r="K32" s="1001" t="s">
        <v>2371</v>
      </c>
      <c r="L32" s="1001" t="s">
        <v>2372</v>
      </c>
      <c r="M32" s="1001" t="s">
        <v>2373</v>
      </c>
      <c r="N32" s="1000" t="s">
        <v>2374</v>
      </c>
      <c r="O32" s="1002" t="s">
        <v>3432</v>
      </c>
      <c r="P32" s="642"/>
      <c r="Q32" s="642"/>
      <c r="R32" s="642"/>
      <c r="S32" s="641"/>
      <c r="T32" s="641"/>
      <c r="U32" s="641"/>
      <c r="V32" s="641"/>
      <c r="W32" s="641"/>
      <c r="X32" s="641"/>
      <c r="Y32" s="641"/>
      <c r="Z32" s="641"/>
      <c r="AA32" s="641"/>
      <c r="AB32" s="641"/>
      <c r="AC32" s="641"/>
      <c r="AD32" s="641"/>
      <c r="AE32" s="641"/>
      <c r="AF32" s="641"/>
      <c r="AG32" s="641"/>
      <c r="AH32" s="641"/>
    </row>
    <row r="33" spans="1:34" ht="36" customHeight="1">
      <c r="A33" s="641"/>
      <c r="B33" s="641"/>
      <c r="C33" s="994" t="s">
        <v>3620</v>
      </c>
      <c r="D33" s="1006">
        <f>D12</f>
        <v>0</v>
      </c>
      <c r="E33" s="988"/>
      <c r="F33" s="988"/>
      <c r="G33" s="988"/>
      <c r="H33" s="988"/>
      <c r="I33" s="988"/>
      <c r="J33" s="988"/>
      <c r="K33" s="988"/>
      <c r="L33" s="988"/>
      <c r="M33" s="988"/>
      <c r="N33" s="988"/>
      <c r="O33" s="989">
        <f>D33-SUM(E33:N33)</f>
        <v>0</v>
      </c>
      <c r="P33" s="642"/>
      <c r="Q33" s="642"/>
      <c r="R33" s="642"/>
      <c r="S33" s="641"/>
      <c r="T33" s="641"/>
      <c r="U33" s="641"/>
      <c r="V33" s="641"/>
      <c r="W33" s="641"/>
      <c r="X33" s="641"/>
      <c r="Y33" s="641"/>
      <c r="Z33" s="641"/>
      <c r="AA33" s="641"/>
      <c r="AB33" s="641"/>
      <c r="AC33" s="641"/>
      <c r="AD33" s="641"/>
      <c r="AE33" s="641"/>
      <c r="AF33" s="641"/>
      <c r="AG33" s="641"/>
      <c r="AH33" s="641"/>
    </row>
    <row r="34" spans="1:34" ht="28.5" customHeight="1">
      <c r="A34" s="641"/>
      <c r="B34" s="641"/>
      <c r="C34" s="995" t="s">
        <v>3607</v>
      </c>
      <c r="D34" s="1006">
        <f>D13</f>
        <v>0</v>
      </c>
      <c r="E34" s="990"/>
      <c r="F34" s="990"/>
      <c r="G34" s="990"/>
      <c r="H34" s="990"/>
      <c r="I34" s="990"/>
      <c r="J34" s="990"/>
      <c r="K34" s="990"/>
      <c r="L34" s="990"/>
      <c r="M34" s="990"/>
      <c r="N34" s="990"/>
      <c r="O34" s="983">
        <f>D34-SUM(E34:N34)</f>
        <v>0</v>
      </c>
      <c r="P34" s="642"/>
      <c r="Q34" s="642"/>
      <c r="R34" s="642"/>
      <c r="S34" s="641"/>
      <c r="T34" s="641"/>
      <c r="U34" s="641"/>
      <c r="V34" s="641"/>
      <c r="W34" s="641"/>
      <c r="X34" s="641"/>
      <c r="Y34" s="641"/>
      <c r="Z34" s="641"/>
      <c r="AA34" s="641"/>
      <c r="AB34" s="641"/>
      <c r="AC34" s="641"/>
      <c r="AD34" s="641"/>
      <c r="AE34" s="641"/>
      <c r="AF34" s="641"/>
      <c r="AG34" s="641"/>
      <c r="AH34" s="641"/>
    </row>
    <row r="35" spans="1:34" ht="28.5" customHeight="1">
      <c r="A35" s="641"/>
      <c r="B35" s="641"/>
      <c r="C35" s="995" t="s">
        <v>3608</v>
      </c>
      <c r="D35" s="1006">
        <f>D14</f>
        <v>0</v>
      </c>
      <c r="E35" s="990"/>
      <c r="F35" s="990"/>
      <c r="G35" s="990"/>
      <c r="H35" s="990"/>
      <c r="I35" s="990"/>
      <c r="J35" s="990"/>
      <c r="K35" s="990"/>
      <c r="L35" s="990"/>
      <c r="M35" s="990"/>
      <c r="N35" s="990"/>
      <c r="O35" s="983">
        <f t="shared" ref="O35:O36" si="0">D35-SUM(E35:N35)</f>
        <v>0</v>
      </c>
      <c r="P35" s="642"/>
      <c r="Q35" s="642"/>
      <c r="R35" s="642"/>
      <c r="S35" s="641"/>
      <c r="T35" s="641"/>
      <c r="U35" s="641"/>
      <c r="V35" s="641"/>
      <c r="W35" s="641"/>
      <c r="X35" s="641"/>
      <c r="Y35" s="641"/>
      <c r="Z35" s="641"/>
      <c r="AA35" s="641"/>
      <c r="AB35" s="641"/>
      <c r="AC35" s="641"/>
      <c r="AD35" s="641"/>
      <c r="AE35" s="641"/>
      <c r="AF35" s="641"/>
      <c r="AG35" s="641"/>
      <c r="AH35" s="641"/>
    </row>
    <row r="36" spans="1:34" ht="28.5" customHeight="1" thickBot="1">
      <c r="A36" s="641"/>
      <c r="B36" s="641"/>
      <c r="C36" s="995" t="s">
        <v>2070</v>
      </c>
      <c r="D36" s="1006">
        <f>D15</f>
        <v>0</v>
      </c>
      <c r="E36" s="990"/>
      <c r="F36" s="990"/>
      <c r="G36" s="990"/>
      <c r="H36" s="990"/>
      <c r="I36" s="990"/>
      <c r="J36" s="990"/>
      <c r="K36" s="990"/>
      <c r="L36" s="990"/>
      <c r="M36" s="990"/>
      <c r="N36" s="990"/>
      <c r="O36" s="983">
        <f t="shared" si="0"/>
        <v>0</v>
      </c>
      <c r="P36" s="642"/>
      <c r="Q36" s="642"/>
      <c r="R36" s="642"/>
      <c r="S36" s="641"/>
      <c r="T36" s="641"/>
      <c r="U36" s="641"/>
      <c r="V36" s="641"/>
      <c r="W36" s="641"/>
      <c r="X36" s="641"/>
      <c r="Y36" s="641"/>
      <c r="Z36" s="641"/>
      <c r="AA36" s="641"/>
      <c r="AB36" s="641"/>
      <c r="AC36" s="641"/>
      <c r="AD36" s="641"/>
      <c r="AE36" s="641"/>
      <c r="AF36" s="641"/>
      <c r="AG36" s="641"/>
      <c r="AH36" s="641"/>
    </row>
    <row r="37" spans="1:34" ht="18.75" customHeight="1">
      <c r="A37" s="641"/>
      <c r="B37" s="641"/>
      <c r="C37" s="1003"/>
      <c r="D37" s="1661" t="s">
        <v>3626</v>
      </c>
      <c r="E37" s="1662"/>
      <c r="F37" s="1662"/>
      <c r="G37" s="1662"/>
      <c r="H37" s="1662"/>
      <c r="I37" s="1662"/>
      <c r="J37" s="1662"/>
      <c r="K37" s="1662"/>
      <c r="L37" s="1662"/>
      <c r="M37" s="1662"/>
      <c r="N37" s="1662"/>
      <c r="O37" s="1663"/>
      <c r="P37" s="642"/>
      <c r="Q37" s="642"/>
      <c r="R37" s="642"/>
      <c r="S37" s="641"/>
      <c r="T37" s="641"/>
      <c r="U37" s="641"/>
      <c r="V37" s="641"/>
      <c r="W37" s="641"/>
      <c r="X37" s="641"/>
      <c r="Y37" s="641"/>
      <c r="Z37" s="641"/>
      <c r="AA37" s="641"/>
      <c r="AB37" s="641"/>
      <c r="AC37" s="641"/>
      <c r="AD37" s="641"/>
      <c r="AE37" s="641"/>
      <c r="AF37" s="641"/>
      <c r="AG37" s="641"/>
      <c r="AH37" s="641"/>
    </row>
    <row r="38" spans="1:34" ht="28.5" customHeight="1" thickBot="1">
      <c r="A38" s="641"/>
      <c r="B38" s="641"/>
      <c r="C38" s="1004" t="s">
        <v>3623</v>
      </c>
      <c r="D38" s="1005">
        <f>D17</f>
        <v>0</v>
      </c>
      <c r="E38" s="991"/>
      <c r="F38" s="991"/>
      <c r="G38" s="991"/>
      <c r="H38" s="991"/>
      <c r="I38" s="991"/>
      <c r="J38" s="991"/>
      <c r="K38" s="991"/>
      <c r="L38" s="991"/>
      <c r="M38" s="991"/>
      <c r="N38" s="991"/>
      <c r="O38" s="984">
        <f>D38-SUM(E38:N38)</f>
        <v>0</v>
      </c>
      <c r="P38" s="642"/>
      <c r="Q38" s="642"/>
      <c r="R38" s="642"/>
      <c r="S38" s="641"/>
      <c r="T38" s="641"/>
      <c r="U38" s="641"/>
      <c r="V38" s="641"/>
      <c r="W38" s="641"/>
      <c r="X38" s="641"/>
      <c r="Y38" s="641"/>
      <c r="Z38" s="641"/>
      <c r="AA38" s="641"/>
      <c r="AB38" s="641"/>
      <c r="AC38" s="641"/>
      <c r="AD38" s="641"/>
      <c r="AE38" s="641"/>
      <c r="AF38" s="641"/>
      <c r="AG38" s="641"/>
      <c r="AH38" s="641"/>
    </row>
    <row r="39" spans="1:34">
      <c r="A39" s="641"/>
      <c r="B39" s="641"/>
      <c r="C39" s="642"/>
      <c r="D39" s="642"/>
      <c r="E39" s="642"/>
      <c r="F39" s="642"/>
      <c r="G39" s="642"/>
      <c r="H39" s="642"/>
      <c r="I39" s="642"/>
      <c r="J39" s="642"/>
      <c r="K39" s="642"/>
      <c r="L39" s="642"/>
      <c r="M39" s="642"/>
      <c r="N39" s="642"/>
      <c r="O39" s="642"/>
      <c r="P39" s="642"/>
      <c r="Q39" s="642"/>
      <c r="R39" s="641"/>
      <c r="S39" s="641"/>
      <c r="T39" s="641"/>
      <c r="U39" s="641"/>
      <c r="V39" s="641"/>
      <c r="W39" s="641"/>
      <c r="X39" s="641"/>
      <c r="Y39" s="641"/>
      <c r="Z39" s="641"/>
      <c r="AA39" s="641"/>
      <c r="AB39" s="641"/>
      <c r="AC39" s="641"/>
      <c r="AD39" s="641"/>
      <c r="AE39" s="641"/>
      <c r="AF39" s="641"/>
      <c r="AG39" s="641"/>
      <c r="AH39" s="641"/>
    </row>
    <row r="40" spans="1:34">
      <c r="A40" s="641"/>
      <c r="B40" s="641"/>
      <c r="C40" s="642"/>
      <c r="D40" s="642"/>
      <c r="E40" s="642"/>
      <c r="F40" s="642"/>
      <c r="G40" s="642"/>
      <c r="H40" s="642"/>
      <c r="I40" s="642"/>
      <c r="J40" s="642"/>
      <c r="K40" s="642"/>
      <c r="L40" s="642"/>
      <c r="M40" s="642"/>
      <c r="N40" s="642"/>
      <c r="O40" s="642"/>
      <c r="P40" s="642"/>
      <c r="Q40" s="642"/>
      <c r="R40" s="641"/>
      <c r="S40" s="641"/>
      <c r="T40" s="641"/>
      <c r="U40" s="641"/>
      <c r="V40" s="641"/>
      <c r="W40" s="641"/>
      <c r="X40" s="641"/>
      <c r="Y40" s="641"/>
      <c r="Z40" s="641"/>
      <c r="AA40" s="641"/>
      <c r="AB40" s="641"/>
      <c r="AC40" s="641"/>
      <c r="AD40" s="641"/>
      <c r="AE40" s="641"/>
      <c r="AF40" s="641"/>
      <c r="AG40" s="641"/>
      <c r="AH40" s="641"/>
    </row>
    <row r="41" spans="1:34">
      <c r="A41" s="641"/>
      <c r="B41" s="641"/>
      <c r="C41" s="642"/>
      <c r="D41" s="642"/>
      <c r="E41" s="642"/>
      <c r="F41" s="642"/>
      <c r="G41" s="642"/>
      <c r="H41" s="642"/>
      <c r="I41" s="642"/>
      <c r="J41" s="642"/>
      <c r="K41" s="642"/>
      <c r="L41" s="642"/>
      <c r="M41" s="642"/>
      <c r="N41" s="642"/>
      <c r="O41" s="642"/>
      <c r="P41" s="642"/>
      <c r="Q41" s="642"/>
      <c r="R41" s="641"/>
      <c r="S41" s="641"/>
      <c r="T41" s="641"/>
      <c r="U41" s="641"/>
      <c r="V41" s="641"/>
      <c r="W41" s="641"/>
      <c r="X41" s="641"/>
      <c r="Y41" s="641"/>
      <c r="Z41" s="641"/>
      <c r="AA41" s="641"/>
      <c r="AB41" s="641"/>
      <c r="AC41" s="641"/>
      <c r="AD41" s="641"/>
      <c r="AE41" s="641"/>
      <c r="AF41" s="641"/>
      <c r="AG41" s="641"/>
      <c r="AH41" s="641"/>
    </row>
    <row r="42" spans="1:34">
      <c r="A42" s="641"/>
      <c r="B42" s="641"/>
      <c r="C42" s="642"/>
      <c r="D42" s="642"/>
      <c r="E42" s="642"/>
      <c r="F42" s="642"/>
      <c r="G42" s="642"/>
      <c r="H42" s="642"/>
      <c r="I42" s="642"/>
      <c r="J42" s="642"/>
      <c r="K42" s="642"/>
      <c r="L42" s="642"/>
      <c r="M42" s="642"/>
      <c r="N42" s="642"/>
      <c r="O42" s="642"/>
      <c r="P42" s="642"/>
      <c r="Q42" s="642"/>
      <c r="R42" s="641"/>
      <c r="S42" s="641"/>
      <c r="T42" s="641"/>
      <c r="U42" s="641"/>
      <c r="V42" s="641"/>
      <c r="W42" s="641"/>
      <c r="X42" s="641"/>
      <c r="Y42" s="641"/>
      <c r="Z42" s="641"/>
      <c r="AA42" s="641"/>
      <c r="AB42" s="641"/>
      <c r="AC42" s="641"/>
      <c r="AD42" s="641"/>
      <c r="AE42" s="641"/>
      <c r="AF42" s="641"/>
      <c r="AG42" s="641"/>
      <c r="AH42" s="641"/>
    </row>
    <row r="43" spans="1:34">
      <c r="A43" s="641"/>
      <c r="B43" s="641"/>
      <c r="C43" s="642"/>
      <c r="D43" s="642"/>
      <c r="E43" s="642"/>
      <c r="F43" s="642"/>
      <c r="G43" s="642"/>
      <c r="H43" s="642"/>
      <c r="I43" s="642"/>
      <c r="J43" s="642"/>
      <c r="K43" s="642"/>
      <c r="L43" s="642"/>
      <c r="M43" s="642"/>
      <c r="N43" s="642"/>
      <c r="O43" s="642"/>
      <c r="P43" s="642"/>
      <c r="Q43" s="642"/>
      <c r="R43" s="641"/>
      <c r="S43" s="641"/>
      <c r="T43" s="641"/>
      <c r="U43" s="641"/>
      <c r="V43" s="641"/>
      <c r="W43" s="641"/>
      <c r="X43" s="641"/>
      <c r="Y43" s="641"/>
      <c r="Z43" s="641"/>
      <c r="AA43" s="641"/>
      <c r="AB43" s="641"/>
      <c r="AC43" s="641"/>
      <c r="AD43" s="641"/>
      <c r="AE43" s="641"/>
      <c r="AF43" s="641"/>
      <c r="AG43" s="641"/>
      <c r="AH43" s="641"/>
    </row>
    <row r="44" spans="1:34">
      <c r="A44" s="641"/>
      <c r="B44" s="641"/>
      <c r="C44" s="642"/>
      <c r="D44" s="642"/>
      <c r="E44" s="642"/>
      <c r="F44" s="642"/>
      <c r="G44" s="642"/>
      <c r="H44" s="642"/>
      <c r="I44" s="642"/>
      <c r="J44" s="642"/>
      <c r="K44" s="642"/>
      <c r="L44" s="642"/>
      <c r="M44" s="642"/>
      <c r="N44" s="642"/>
      <c r="O44" s="642"/>
      <c r="P44" s="642"/>
      <c r="Q44" s="642"/>
      <c r="R44" s="641"/>
      <c r="S44" s="641"/>
      <c r="T44" s="641"/>
      <c r="U44" s="641"/>
      <c r="V44" s="641"/>
      <c r="W44" s="641"/>
      <c r="X44" s="641"/>
      <c r="Y44" s="641"/>
      <c r="Z44" s="641"/>
      <c r="AA44" s="641"/>
      <c r="AB44" s="641"/>
      <c r="AC44" s="641"/>
      <c r="AD44" s="641"/>
      <c r="AE44" s="641"/>
      <c r="AF44" s="641"/>
      <c r="AG44" s="641"/>
      <c r="AH44" s="641"/>
    </row>
    <row r="45" spans="1:34">
      <c r="A45" s="641"/>
      <c r="B45" s="641"/>
      <c r="C45" s="642"/>
      <c r="D45" s="642"/>
      <c r="E45" s="642"/>
      <c r="F45" s="642"/>
      <c r="G45" s="642"/>
      <c r="H45" s="642"/>
      <c r="I45" s="642"/>
      <c r="J45" s="642"/>
      <c r="K45" s="642"/>
      <c r="L45" s="642"/>
      <c r="M45" s="642"/>
      <c r="N45" s="642"/>
      <c r="O45" s="642"/>
      <c r="P45" s="642"/>
      <c r="Q45" s="642"/>
      <c r="R45" s="641"/>
      <c r="S45" s="641"/>
      <c r="T45" s="641"/>
      <c r="U45" s="641"/>
      <c r="V45" s="641"/>
      <c r="W45" s="641"/>
      <c r="X45" s="641"/>
      <c r="Y45" s="641"/>
      <c r="Z45" s="641"/>
      <c r="AA45" s="641"/>
      <c r="AB45" s="641"/>
      <c r="AC45" s="641"/>
      <c r="AD45" s="641"/>
      <c r="AE45" s="641"/>
      <c r="AF45" s="641"/>
      <c r="AG45" s="641"/>
      <c r="AH45" s="641"/>
    </row>
    <row r="46" spans="1:34">
      <c r="A46" s="641"/>
      <c r="B46" s="641"/>
      <c r="C46" s="642"/>
      <c r="D46" s="642"/>
      <c r="E46" s="642"/>
      <c r="F46" s="642"/>
      <c r="G46" s="642"/>
      <c r="H46" s="642"/>
      <c r="I46" s="642"/>
      <c r="J46" s="642"/>
      <c r="K46" s="642"/>
      <c r="L46" s="642"/>
      <c r="M46" s="642"/>
      <c r="N46" s="642"/>
      <c r="O46" s="642"/>
      <c r="P46" s="642"/>
      <c r="Q46" s="642"/>
      <c r="R46" s="641"/>
      <c r="S46" s="641"/>
      <c r="T46" s="641"/>
      <c r="U46" s="641"/>
      <c r="V46" s="641"/>
      <c r="W46" s="641"/>
      <c r="X46" s="641"/>
      <c r="Y46" s="641"/>
      <c r="Z46" s="641"/>
      <c r="AA46" s="641"/>
      <c r="AB46" s="641"/>
      <c r="AC46" s="641"/>
      <c r="AD46" s="641"/>
      <c r="AE46" s="641"/>
      <c r="AF46" s="641"/>
      <c r="AG46" s="641"/>
      <c r="AH46" s="641"/>
    </row>
    <row r="47" spans="1:34">
      <c r="A47" s="641"/>
      <c r="B47" s="641"/>
      <c r="C47" s="642"/>
      <c r="D47" s="642"/>
      <c r="E47" s="642"/>
      <c r="F47" s="642"/>
      <c r="G47" s="642"/>
      <c r="H47" s="642"/>
      <c r="I47" s="642"/>
      <c r="J47" s="642"/>
      <c r="K47" s="642"/>
      <c r="L47" s="642"/>
      <c r="M47" s="642"/>
      <c r="N47" s="642"/>
      <c r="O47" s="642"/>
      <c r="P47" s="642"/>
      <c r="Q47" s="642"/>
      <c r="R47" s="641"/>
      <c r="S47" s="641"/>
      <c r="T47" s="641"/>
      <c r="U47" s="641"/>
      <c r="V47" s="641"/>
      <c r="W47" s="641"/>
      <c r="X47" s="641"/>
      <c r="Y47" s="641"/>
      <c r="Z47" s="641"/>
      <c r="AA47" s="641"/>
      <c r="AB47" s="641"/>
      <c r="AC47" s="641"/>
      <c r="AD47" s="641"/>
      <c r="AE47" s="641"/>
      <c r="AF47" s="641"/>
      <c r="AG47" s="641"/>
      <c r="AH47" s="641"/>
    </row>
    <row r="48" spans="1:34">
      <c r="A48" s="641"/>
      <c r="B48" s="641"/>
      <c r="C48" s="642"/>
      <c r="D48" s="642"/>
      <c r="E48" s="642"/>
      <c r="F48" s="642"/>
      <c r="G48" s="642"/>
      <c r="H48" s="642"/>
      <c r="I48" s="642"/>
      <c r="J48" s="642"/>
      <c r="K48" s="642"/>
      <c r="L48" s="642"/>
      <c r="M48" s="642"/>
      <c r="N48" s="642"/>
      <c r="O48" s="642"/>
      <c r="P48" s="642"/>
      <c r="Q48" s="642"/>
      <c r="R48" s="641"/>
      <c r="S48" s="641"/>
      <c r="T48" s="641"/>
      <c r="U48" s="641"/>
      <c r="V48" s="641"/>
      <c r="W48" s="641"/>
      <c r="X48" s="641"/>
      <c r="Y48" s="641"/>
      <c r="Z48" s="641"/>
      <c r="AA48" s="641"/>
      <c r="AB48" s="641"/>
      <c r="AC48" s="641"/>
      <c r="AD48" s="641"/>
      <c r="AE48" s="641"/>
      <c r="AF48" s="641"/>
      <c r="AG48" s="641"/>
      <c r="AH48" s="641"/>
    </row>
    <row r="49" spans="1:34">
      <c r="A49" s="641"/>
      <c r="B49" s="641"/>
      <c r="C49" s="642"/>
      <c r="D49" s="642"/>
      <c r="E49" s="642"/>
      <c r="F49" s="642"/>
      <c r="G49" s="642"/>
      <c r="H49" s="642"/>
      <c r="I49" s="642"/>
      <c r="J49" s="642"/>
      <c r="K49" s="642"/>
      <c r="L49" s="642"/>
      <c r="M49" s="642"/>
      <c r="N49" s="642"/>
      <c r="O49" s="642"/>
      <c r="P49" s="642"/>
      <c r="Q49" s="642"/>
      <c r="R49" s="641"/>
      <c r="S49" s="641"/>
      <c r="T49" s="641"/>
      <c r="U49" s="641"/>
      <c r="V49" s="641"/>
      <c r="W49" s="641"/>
      <c r="X49" s="641"/>
      <c r="Y49" s="641"/>
      <c r="Z49" s="641"/>
      <c r="AA49" s="641"/>
      <c r="AB49" s="641"/>
      <c r="AC49" s="641"/>
      <c r="AD49" s="641"/>
      <c r="AE49" s="641"/>
      <c r="AF49" s="641"/>
      <c r="AG49" s="641"/>
      <c r="AH49" s="641"/>
    </row>
    <row r="50" spans="1:34">
      <c r="A50" s="641"/>
      <c r="B50" s="641"/>
      <c r="C50" s="642"/>
      <c r="D50" s="642"/>
      <c r="E50" s="642"/>
      <c r="F50" s="642"/>
      <c r="G50" s="642"/>
      <c r="H50" s="642"/>
      <c r="I50" s="642"/>
      <c r="J50" s="642"/>
      <c r="K50" s="642"/>
      <c r="L50" s="642"/>
      <c r="M50" s="642"/>
      <c r="N50" s="642"/>
      <c r="O50" s="642"/>
      <c r="P50" s="642"/>
      <c r="Q50" s="642"/>
      <c r="R50" s="641"/>
      <c r="S50" s="641"/>
      <c r="T50" s="641"/>
      <c r="U50" s="641"/>
      <c r="V50" s="641"/>
      <c r="W50" s="641"/>
      <c r="X50" s="641"/>
      <c r="Y50" s="641"/>
      <c r="Z50" s="641"/>
      <c r="AA50" s="641"/>
      <c r="AB50" s="641"/>
      <c r="AC50" s="641"/>
      <c r="AD50" s="641"/>
      <c r="AE50" s="641"/>
      <c r="AF50" s="641"/>
      <c r="AG50" s="641"/>
      <c r="AH50" s="641"/>
    </row>
    <row r="51" spans="1:34">
      <c r="A51" s="641"/>
      <c r="B51" s="641"/>
      <c r="C51" s="642"/>
      <c r="D51" s="642"/>
      <c r="E51" s="642"/>
      <c r="F51" s="642"/>
      <c r="G51" s="642"/>
      <c r="H51" s="642"/>
      <c r="I51" s="642"/>
      <c r="J51" s="642"/>
      <c r="K51" s="642"/>
      <c r="L51" s="642"/>
      <c r="M51" s="642"/>
      <c r="N51" s="642"/>
      <c r="O51" s="642"/>
      <c r="P51" s="642"/>
      <c r="Q51" s="642"/>
      <c r="R51" s="641"/>
      <c r="S51" s="641"/>
      <c r="T51" s="641"/>
      <c r="U51" s="641"/>
      <c r="V51" s="641"/>
      <c r="W51" s="641"/>
      <c r="X51" s="641"/>
      <c r="Y51" s="641"/>
      <c r="Z51" s="641"/>
      <c r="AA51" s="641"/>
      <c r="AB51" s="641"/>
      <c r="AC51" s="641"/>
      <c r="AD51" s="641"/>
      <c r="AE51" s="641"/>
      <c r="AF51" s="641"/>
      <c r="AG51" s="641"/>
      <c r="AH51" s="641"/>
    </row>
    <row r="52" spans="1:34">
      <c r="A52" s="641"/>
      <c r="B52" s="641"/>
      <c r="C52" s="642"/>
      <c r="D52" s="642"/>
      <c r="E52" s="642"/>
      <c r="F52" s="642"/>
      <c r="G52" s="642"/>
      <c r="H52" s="642"/>
      <c r="I52" s="642"/>
      <c r="J52" s="642"/>
      <c r="K52" s="642"/>
      <c r="L52" s="642"/>
      <c r="M52" s="642"/>
      <c r="N52" s="642"/>
      <c r="O52" s="642"/>
      <c r="P52" s="642"/>
      <c r="Q52" s="642"/>
      <c r="R52" s="641"/>
      <c r="S52" s="641"/>
      <c r="T52" s="641"/>
      <c r="U52" s="641"/>
      <c r="V52" s="641"/>
      <c r="W52" s="641"/>
      <c r="X52" s="641"/>
      <c r="Y52" s="641"/>
      <c r="Z52" s="641"/>
      <c r="AA52" s="641"/>
      <c r="AB52" s="641"/>
      <c r="AC52" s="641"/>
      <c r="AD52" s="641"/>
      <c r="AE52" s="641"/>
      <c r="AF52" s="641"/>
      <c r="AG52" s="641"/>
      <c r="AH52" s="641"/>
    </row>
    <row r="53" spans="1:34">
      <c r="A53" s="641"/>
      <c r="B53" s="641"/>
      <c r="C53" s="642"/>
      <c r="D53" s="642"/>
      <c r="E53" s="642"/>
      <c r="F53" s="642"/>
      <c r="G53" s="642"/>
      <c r="H53" s="642"/>
      <c r="I53" s="642"/>
      <c r="J53" s="642"/>
      <c r="K53" s="642"/>
      <c r="L53" s="642"/>
      <c r="M53" s="642"/>
      <c r="N53" s="642"/>
      <c r="O53" s="642"/>
      <c r="P53" s="642"/>
      <c r="Q53" s="642"/>
      <c r="R53" s="641"/>
      <c r="S53" s="641"/>
      <c r="T53" s="641"/>
      <c r="U53" s="641"/>
      <c r="V53" s="641"/>
      <c r="W53" s="641"/>
      <c r="X53" s="641"/>
      <c r="Y53" s="641"/>
      <c r="Z53" s="641"/>
      <c r="AA53" s="641"/>
      <c r="AB53" s="641"/>
      <c r="AC53" s="641"/>
      <c r="AD53" s="641"/>
      <c r="AE53" s="641"/>
      <c r="AF53" s="641"/>
      <c r="AG53" s="641"/>
      <c r="AH53" s="641"/>
    </row>
    <row r="54" spans="1:34">
      <c r="A54" s="641"/>
      <c r="B54" s="641"/>
      <c r="C54" s="642"/>
      <c r="D54" s="642"/>
      <c r="E54" s="642"/>
      <c r="F54" s="642"/>
      <c r="G54" s="642"/>
      <c r="H54" s="642"/>
      <c r="I54" s="642"/>
      <c r="J54" s="642"/>
      <c r="K54" s="642"/>
      <c r="L54" s="642"/>
      <c r="M54" s="642"/>
      <c r="N54" s="642"/>
      <c r="O54" s="642"/>
      <c r="P54" s="642"/>
      <c r="Q54" s="642"/>
      <c r="R54" s="641"/>
      <c r="S54" s="641"/>
      <c r="T54" s="641"/>
      <c r="U54" s="641"/>
      <c r="V54" s="641"/>
      <c r="W54" s="641"/>
      <c r="X54" s="641"/>
      <c r="Y54" s="641"/>
      <c r="Z54" s="641"/>
      <c r="AA54" s="641"/>
      <c r="AB54" s="641"/>
      <c r="AC54" s="641"/>
      <c r="AD54" s="641"/>
      <c r="AE54" s="641"/>
      <c r="AF54" s="641"/>
      <c r="AG54" s="641"/>
      <c r="AH54" s="641"/>
    </row>
    <row r="55" spans="1:34">
      <c r="A55" s="641"/>
      <c r="B55" s="641"/>
      <c r="C55" s="642"/>
      <c r="D55" s="642"/>
      <c r="E55" s="642"/>
      <c r="F55" s="642"/>
      <c r="G55" s="642"/>
      <c r="H55" s="642"/>
      <c r="I55" s="642"/>
      <c r="J55" s="642"/>
      <c r="K55" s="642"/>
      <c r="L55" s="642"/>
      <c r="M55" s="642"/>
      <c r="N55" s="642"/>
      <c r="O55" s="642"/>
      <c r="P55" s="642"/>
      <c r="Q55" s="642"/>
      <c r="R55" s="641"/>
      <c r="S55" s="641"/>
      <c r="T55" s="641"/>
      <c r="U55" s="641"/>
      <c r="V55" s="641"/>
      <c r="W55" s="641"/>
      <c r="X55" s="641"/>
      <c r="Y55" s="641"/>
      <c r="Z55" s="641"/>
      <c r="AA55" s="641"/>
      <c r="AB55" s="641"/>
      <c r="AC55" s="641"/>
      <c r="AD55" s="641"/>
      <c r="AE55" s="641"/>
      <c r="AF55" s="641"/>
      <c r="AG55" s="641"/>
      <c r="AH55" s="641"/>
    </row>
    <row r="56" spans="1:34">
      <c r="A56" s="641"/>
      <c r="B56" s="641"/>
      <c r="C56" s="642"/>
      <c r="D56" s="642"/>
      <c r="E56" s="642"/>
      <c r="F56" s="642"/>
      <c r="G56" s="642"/>
      <c r="H56" s="642"/>
      <c r="I56" s="642"/>
      <c r="J56" s="642"/>
      <c r="K56" s="642"/>
      <c r="L56" s="642"/>
      <c r="M56" s="642"/>
      <c r="N56" s="642"/>
      <c r="O56" s="642"/>
      <c r="P56" s="642"/>
      <c r="Q56" s="642"/>
      <c r="R56" s="641"/>
      <c r="S56" s="641"/>
      <c r="T56" s="641"/>
      <c r="U56" s="641"/>
      <c r="V56" s="641"/>
      <c r="W56" s="641"/>
      <c r="X56" s="641"/>
      <c r="Y56" s="641"/>
      <c r="Z56" s="641"/>
      <c r="AA56" s="641"/>
      <c r="AB56" s="641"/>
      <c r="AC56" s="641"/>
      <c r="AD56" s="641"/>
      <c r="AE56" s="641"/>
      <c r="AF56" s="641"/>
      <c r="AG56" s="641"/>
      <c r="AH56" s="641"/>
    </row>
    <row r="57" spans="1:34">
      <c r="A57" s="641"/>
      <c r="B57" s="641"/>
      <c r="C57" s="642"/>
      <c r="D57" s="642"/>
      <c r="E57" s="642"/>
      <c r="F57" s="642"/>
      <c r="G57" s="642"/>
      <c r="H57" s="642"/>
      <c r="I57" s="642"/>
      <c r="J57" s="642"/>
      <c r="K57" s="642"/>
      <c r="L57" s="642"/>
      <c r="M57" s="642"/>
      <c r="N57" s="642"/>
      <c r="O57" s="642"/>
      <c r="P57" s="642"/>
      <c r="Q57" s="642"/>
      <c r="R57" s="641"/>
      <c r="S57" s="641"/>
      <c r="T57" s="641"/>
      <c r="U57" s="641"/>
      <c r="V57" s="641"/>
      <c r="W57" s="641"/>
      <c r="X57" s="641"/>
      <c r="Y57" s="641"/>
      <c r="Z57" s="641"/>
      <c r="AA57" s="641"/>
      <c r="AB57" s="641"/>
      <c r="AC57" s="641"/>
      <c r="AD57" s="641"/>
      <c r="AE57" s="641"/>
      <c r="AF57" s="641"/>
      <c r="AG57" s="641"/>
      <c r="AH57" s="641"/>
    </row>
    <row r="58" spans="1:34">
      <c r="A58" s="641"/>
      <c r="B58" s="641"/>
      <c r="C58" s="642"/>
      <c r="D58" s="642"/>
      <c r="E58" s="642"/>
      <c r="F58" s="642"/>
      <c r="G58" s="642"/>
      <c r="H58" s="642"/>
      <c r="I58" s="642"/>
      <c r="J58" s="642"/>
      <c r="K58" s="642"/>
      <c r="L58" s="642"/>
      <c r="M58" s="642"/>
      <c r="N58" s="642"/>
      <c r="O58" s="642"/>
      <c r="P58" s="642"/>
      <c r="Q58" s="642"/>
      <c r="R58" s="641"/>
      <c r="S58" s="641"/>
      <c r="T58" s="641"/>
      <c r="U58" s="641"/>
      <c r="V58" s="641"/>
      <c r="W58" s="641"/>
      <c r="X58" s="641"/>
      <c r="Y58" s="641"/>
      <c r="Z58" s="641"/>
      <c r="AA58" s="641"/>
      <c r="AB58" s="641"/>
      <c r="AC58" s="641"/>
      <c r="AD58" s="641"/>
      <c r="AE58" s="641"/>
      <c r="AF58" s="641"/>
      <c r="AG58" s="641"/>
      <c r="AH58" s="641"/>
    </row>
    <row r="59" spans="1:34">
      <c r="A59" s="641"/>
      <c r="B59" s="641"/>
      <c r="C59" s="642"/>
      <c r="D59" s="642"/>
      <c r="E59" s="642"/>
      <c r="F59" s="642"/>
      <c r="G59" s="642"/>
      <c r="H59" s="642"/>
      <c r="I59" s="642"/>
      <c r="J59" s="642"/>
      <c r="K59" s="642"/>
      <c r="L59" s="642"/>
      <c r="M59" s="642"/>
      <c r="N59" s="642"/>
      <c r="O59" s="642"/>
      <c r="P59" s="642"/>
      <c r="Q59" s="642"/>
      <c r="R59" s="641"/>
      <c r="S59" s="641"/>
      <c r="T59" s="641"/>
      <c r="U59" s="641"/>
      <c r="V59" s="641"/>
      <c r="W59" s="641"/>
      <c r="X59" s="641"/>
      <c r="Y59" s="641"/>
      <c r="Z59" s="641"/>
      <c r="AA59" s="641"/>
      <c r="AB59" s="641"/>
      <c r="AC59" s="641"/>
      <c r="AD59" s="641"/>
      <c r="AE59" s="641"/>
      <c r="AF59" s="641"/>
      <c r="AG59" s="641"/>
      <c r="AH59" s="641"/>
    </row>
    <row r="60" spans="1:34">
      <c r="A60" s="641"/>
      <c r="B60" s="641"/>
      <c r="C60" s="642"/>
      <c r="D60" s="642"/>
      <c r="E60" s="642"/>
      <c r="F60" s="642"/>
      <c r="G60" s="642"/>
      <c r="H60" s="642"/>
      <c r="I60" s="642"/>
      <c r="J60" s="642"/>
      <c r="K60" s="642"/>
      <c r="L60" s="642"/>
      <c r="M60" s="642"/>
      <c r="N60" s="642"/>
      <c r="O60" s="642"/>
      <c r="P60" s="642"/>
      <c r="Q60" s="642"/>
      <c r="R60" s="641"/>
      <c r="S60" s="641"/>
      <c r="T60" s="641"/>
      <c r="U60" s="641"/>
      <c r="V60" s="641"/>
      <c r="W60" s="641"/>
      <c r="X60" s="641"/>
      <c r="Y60" s="641"/>
      <c r="Z60" s="641"/>
      <c r="AA60" s="641"/>
      <c r="AB60" s="641"/>
      <c r="AC60" s="641"/>
      <c r="AD60" s="641"/>
      <c r="AE60" s="641"/>
      <c r="AF60" s="641"/>
      <c r="AG60" s="641"/>
      <c r="AH60" s="641"/>
    </row>
    <row r="61" spans="1:34">
      <c r="A61" s="641"/>
      <c r="B61" s="641"/>
      <c r="C61" s="642"/>
      <c r="D61" s="642"/>
      <c r="E61" s="642"/>
      <c r="F61" s="642"/>
      <c r="G61" s="642"/>
      <c r="H61" s="642"/>
      <c r="I61" s="642"/>
      <c r="J61" s="642"/>
      <c r="K61" s="642"/>
      <c r="L61" s="642"/>
      <c r="M61" s="642"/>
      <c r="N61" s="642"/>
      <c r="O61" s="642"/>
      <c r="P61" s="642"/>
      <c r="Q61" s="642"/>
      <c r="R61" s="641"/>
      <c r="S61" s="641"/>
      <c r="T61" s="641"/>
      <c r="U61" s="641"/>
      <c r="V61" s="641"/>
      <c r="W61" s="641"/>
      <c r="X61" s="641"/>
      <c r="Y61" s="641"/>
      <c r="Z61" s="641"/>
      <c r="AA61" s="641"/>
      <c r="AB61" s="641"/>
      <c r="AC61" s="641"/>
      <c r="AD61" s="641"/>
      <c r="AE61" s="641"/>
      <c r="AF61" s="641"/>
      <c r="AG61" s="641"/>
      <c r="AH61" s="641"/>
    </row>
    <row r="62" spans="1:34">
      <c r="A62" s="641"/>
      <c r="B62" s="641"/>
      <c r="C62" s="642"/>
      <c r="D62" s="642"/>
      <c r="E62" s="642"/>
      <c r="F62" s="642"/>
      <c r="G62" s="642"/>
      <c r="H62" s="642"/>
      <c r="I62" s="642"/>
      <c r="J62" s="642"/>
      <c r="K62" s="642"/>
      <c r="L62" s="642"/>
      <c r="M62" s="642"/>
      <c r="N62" s="642"/>
      <c r="O62" s="642"/>
      <c r="P62" s="642"/>
      <c r="Q62" s="642"/>
      <c r="R62" s="641"/>
      <c r="S62" s="641"/>
      <c r="T62" s="641"/>
      <c r="U62" s="641"/>
      <c r="V62" s="641"/>
      <c r="W62" s="641"/>
      <c r="X62" s="641"/>
      <c r="Y62" s="641"/>
      <c r="Z62" s="641"/>
      <c r="AA62" s="641"/>
      <c r="AB62" s="641"/>
      <c r="AC62" s="641"/>
      <c r="AD62" s="641"/>
      <c r="AE62" s="641"/>
      <c r="AF62" s="641"/>
      <c r="AG62" s="641"/>
      <c r="AH62" s="641"/>
    </row>
    <row r="63" spans="1:34">
      <c r="A63" s="641"/>
      <c r="B63" s="641"/>
      <c r="C63" s="642"/>
      <c r="D63" s="642"/>
      <c r="E63" s="642"/>
      <c r="F63" s="642"/>
      <c r="G63" s="642"/>
      <c r="H63" s="642"/>
      <c r="I63" s="642"/>
      <c r="J63" s="642"/>
      <c r="K63" s="642"/>
      <c r="L63" s="642"/>
      <c r="M63" s="642"/>
      <c r="N63" s="642"/>
      <c r="O63" s="642"/>
      <c r="P63" s="642"/>
      <c r="Q63" s="642"/>
      <c r="R63" s="641"/>
      <c r="S63" s="641"/>
      <c r="T63" s="641"/>
      <c r="U63" s="641"/>
      <c r="V63" s="641"/>
      <c r="W63" s="641"/>
      <c r="X63" s="641"/>
      <c r="Y63" s="641"/>
      <c r="Z63" s="641"/>
      <c r="AA63" s="641"/>
      <c r="AB63" s="641"/>
      <c r="AC63" s="641"/>
      <c r="AD63" s="641"/>
      <c r="AE63" s="641"/>
      <c r="AF63" s="641"/>
      <c r="AG63" s="641"/>
      <c r="AH63" s="641"/>
    </row>
    <row r="64" spans="1:34">
      <c r="A64" s="641"/>
      <c r="B64" s="641"/>
      <c r="C64" s="642"/>
      <c r="D64" s="642"/>
      <c r="E64" s="642"/>
      <c r="F64" s="642"/>
      <c r="G64" s="642"/>
      <c r="H64" s="642"/>
      <c r="I64" s="642"/>
      <c r="J64" s="642"/>
      <c r="K64" s="642"/>
      <c r="L64" s="642"/>
      <c r="M64" s="642"/>
      <c r="N64" s="642"/>
      <c r="O64" s="642"/>
      <c r="P64" s="642"/>
      <c r="Q64" s="642"/>
      <c r="R64" s="641"/>
      <c r="S64" s="641"/>
      <c r="T64" s="641"/>
      <c r="U64" s="641"/>
      <c r="V64" s="641"/>
      <c r="W64" s="641"/>
      <c r="X64" s="641"/>
      <c r="Y64" s="641"/>
      <c r="Z64" s="641"/>
      <c r="AA64" s="641"/>
      <c r="AB64" s="641"/>
      <c r="AC64" s="641"/>
      <c r="AD64" s="641"/>
      <c r="AE64" s="641"/>
      <c r="AF64" s="641"/>
      <c r="AG64" s="641"/>
      <c r="AH64" s="641"/>
    </row>
    <row r="65" spans="1:34">
      <c r="A65" s="641"/>
      <c r="B65" s="641"/>
      <c r="C65" s="642"/>
      <c r="D65" s="642"/>
      <c r="E65" s="642"/>
      <c r="F65" s="642"/>
      <c r="G65" s="642"/>
      <c r="H65" s="642"/>
      <c r="I65" s="642"/>
      <c r="J65" s="642"/>
      <c r="K65" s="642"/>
      <c r="L65" s="642"/>
      <c r="M65" s="642"/>
      <c r="N65" s="642"/>
      <c r="O65" s="642"/>
      <c r="P65" s="642"/>
      <c r="Q65" s="642"/>
      <c r="R65" s="641"/>
      <c r="S65" s="641"/>
      <c r="T65" s="641"/>
      <c r="U65" s="641"/>
      <c r="V65" s="641"/>
      <c r="W65" s="641"/>
      <c r="X65" s="641"/>
      <c r="Y65" s="641"/>
      <c r="Z65" s="641"/>
      <c r="AA65" s="641"/>
      <c r="AB65" s="641"/>
      <c r="AC65" s="641"/>
      <c r="AD65" s="641"/>
      <c r="AE65" s="641"/>
      <c r="AF65" s="641"/>
      <c r="AG65" s="641"/>
      <c r="AH65" s="641"/>
    </row>
    <row r="66" spans="1:34">
      <c r="A66" s="641"/>
      <c r="B66" s="641"/>
      <c r="C66" s="642"/>
      <c r="D66" s="642"/>
      <c r="E66" s="642"/>
      <c r="F66" s="642"/>
      <c r="G66" s="642"/>
      <c r="H66" s="642"/>
      <c r="I66" s="642"/>
      <c r="J66" s="642"/>
      <c r="K66" s="642"/>
      <c r="L66" s="642"/>
      <c r="M66" s="642"/>
      <c r="N66" s="642"/>
      <c r="O66" s="642"/>
      <c r="P66" s="642"/>
      <c r="Q66" s="642"/>
      <c r="R66" s="641"/>
      <c r="S66" s="641"/>
      <c r="T66" s="641"/>
      <c r="U66" s="641"/>
      <c r="V66" s="641"/>
      <c r="W66" s="641"/>
      <c r="X66" s="641"/>
      <c r="Y66" s="641"/>
      <c r="Z66" s="641"/>
      <c r="AA66" s="641"/>
      <c r="AB66" s="641"/>
      <c r="AC66" s="641"/>
      <c r="AD66" s="641"/>
      <c r="AE66" s="641"/>
      <c r="AF66" s="641"/>
      <c r="AG66" s="641"/>
      <c r="AH66" s="641"/>
    </row>
    <row r="67" spans="1:34">
      <c r="A67" s="641"/>
      <c r="B67" s="641"/>
      <c r="C67" s="642"/>
      <c r="D67" s="642"/>
      <c r="E67" s="642"/>
      <c r="F67" s="642"/>
      <c r="G67" s="642"/>
      <c r="H67" s="642"/>
      <c r="I67" s="642"/>
      <c r="J67" s="642"/>
      <c r="K67" s="642"/>
      <c r="L67" s="642"/>
      <c r="M67" s="642"/>
      <c r="N67" s="642"/>
      <c r="O67" s="642"/>
      <c r="P67" s="642"/>
      <c r="Q67" s="642"/>
      <c r="R67" s="641"/>
      <c r="S67" s="641"/>
      <c r="T67" s="641"/>
      <c r="U67" s="641"/>
      <c r="V67" s="641"/>
      <c r="W67" s="641"/>
      <c r="X67" s="641"/>
      <c r="Y67" s="641"/>
      <c r="Z67" s="641"/>
      <c r="AA67" s="641"/>
      <c r="AB67" s="641"/>
      <c r="AC67" s="641"/>
      <c r="AD67" s="641"/>
      <c r="AE67" s="641"/>
      <c r="AF67" s="641"/>
      <c r="AG67" s="641"/>
      <c r="AH67" s="641"/>
    </row>
    <row r="68" spans="1:34">
      <c r="A68" s="641"/>
      <c r="B68" s="641"/>
      <c r="C68" s="642"/>
      <c r="D68" s="642"/>
      <c r="E68" s="642"/>
      <c r="F68" s="642"/>
      <c r="G68" s="642"/>
      <c r="H68" s="642"/>
      <c r="I68" s="642"/>
      <c r="J68" s="642"/>
      <c r="K68" s="642"/>
      <c r="L68" s="642"/>
      <c r="M68" s="642"/>
      <c r="N68" s="642"/>
      <c r="O68" s="642"/>
      <c r="P68" s="642"/>
      <c r="Q68" s="642"/>
      <c r="R68" s="641"/>
      <c r="S68" s="641"/>
      <c r="T68" s="641"/>
      <c r="U68" s="641"/>
      <c r="V68" s="641"/>
      <c r="W68" s="641"/>
      <c r="X68" s="641"/>
      <c r="Y68" s="641"/>
      <c r="Z68" s="641"/>
      <c r="AA68" s="641"/>
      <c r="AB68" s="641"/>
      <c r="AC68" s="641"/>
      <c r="AD68" s="641"/>
      <c r="AE68" s="641"/>
      <c r="AF68" s="641"/>
      <c r="AG68" s="641"/>
      <c r="AH68" s="641"/>
    </row>
    <row r="69" spans="1:34">
      <c r="A69" s="641"/>
      <c r="B69" s="641"/>
      <c r="C69" s="642"/>
      <c r="D69" s="642"/>
      <c r="E69" s="642"/>
      <c r="F69" s="642"/>
      <c r="G69" s="642"/>
      <c r="H69" s="642"/>
      <c r="I69" s="642"/>
      <c r="J69" s="642"/>
      <c r="K69" s="642"/>
      <c r="L69" s="642"/>
      <c r="M69" s="642"/>
      <c r="N69" s="642"/>
      <c r="O69" s="642"/>
      <c r="P69" s="642"/>
      <c r="Q69" s="642"/>
      <c r="R69" s="641"/>
      <c r="S69" s="641"/>
      <c r="T69" s="641"/>
      <c r="U69" s="641"/>
      <c r="V69" s="641"/>
      <c r="W69" s="641"/>
      <c r="X69" s="641"/>
      <c r="Y69" s="641"/>
      <c r="Z69" s="641"/>
      <c r="AA69" s="641"/>
      <c r="AB69" s="641"/>
      <c r="AC69" s="641"/>
      <c r="AD69" s="641"/>
      <c r="AE69" s="641"/>
      <c r="AF69" s="641"/>
      <c r="AG69" s="641"/>
      <c r="AH69" s="641"/>
    </row>
    <row r="70" spans="1:34">
      <c r="A70" s="641"/>
      <c r="B70" s="641"/>
      <c r="C70" s="642"/>
      <c r="D70" s="642"/>
      <c r="E70" s="642"/>
      <c r="F70" s="642"/>
      <c r="G70" s="642"/>
      <c r="H70" s="642"/>
      <c r="I70" s="642"/>
      <c r="J70" s="642"/>
      <c r="K70" s="642"/>
      <c r="L70" s="642"/>
      <c r="M70" s="642"/>
      <c r="N70" s="642"/>
      <c r="O70" s="642"/>
      <c r="P70" s="642"/>
      <c r="Q70" s="642"/>
      <c r="R70" s="641"/>
      <c r="S70" s="641"/>
      <c r="T70" s="641"/>
      <c r="U70" s="641"/>
      <c r="V70" s="641"/>
      <c r="W70" s="641"/>
      <c r="X70" s="641"/>
      <c r="Y70" s="641"/>
      <c r="Z70" s="641"/>
      <c r="AA70" s="641"/>
      <c r="AB70" s="641"/>
      <c r="AC70" s="641"/>
      <c r="AD70" s="641"/>
      <c r="AE70" s="641"/>
      <c r="AF70" s="641"/>
      <c r="AG70" s="641"/>
      <c r="AH70" s="641"/>
    </row>
    <row r="71" spans="1:34">
      <c r="A71" s="641"/>
      <c r="B71" s="641"/>
      <c r="C71" s="642"/>
      <c r="D71" s="642"/>
      <c r="E71" s="642"/>
      <c r="F71" s="642"/>
      <c r="G71" s="642"/>
      <c r="H71" s="642"/>
      <c r="I71" s="642"/>
      <c r="J71" s="642"/>
      <c r="K71" s="642"/>
      <c r="L71" s="642"/>
      <c r="M71" s="642"/>
      <c r="N71" s="642"/>
      <c r="O71" s="642"/>
      <c r="P71" s="642"/>
      <c r="Q71" s="642"/>
      <c r="R71" s="641"/>
      <c r="S71" s="641"/>
      <c r="T71" s="641"/>
      <c r="U71" s="641"/>
      <c r="V71" s="641"/>
      <c r="W71" s="641"/>
      <c r="X71" s="641"/>
      <c r="Y71" s="641"/>
      <c r="Z71" s="641"/>
      <c r="AA71" s="641"/>
      <c r="AB71" s="641"/>
      <c r="AC71" s="641"/>
      <c r="AD71" s="641"/>
      <c r="AE71" s="641"/>
      <c r="AF71" s="641"/>
      <c r="AG71" s="641"/>
      <c r="AH71" s="641"/>
    </row>
    <row r="72" spans="1:34">
      <c r="A72" s="641"/>
      <c r="B72" s="641"/>
      <c r="C72" s="642"/>
      <c r="D72" s="642"/>
      <c r="E72" s="642"/>
      <c r="F72" s="642"/>
      <c r="G72" s="642"/>
      <c r="H72" s="642"/>
      <c r="I72" s="642"/>
      <c r="J72" s="642"/>
      <c r="K72" s="642"/>
      <c r="L72" s="642"/>
      <c r="M72" s="642"/>
      <c r="N72" s="642"/>
      <c r="O72" s="642"/>
      <c r="P72" s="642"/>
      <c r="Q72" s="642"/>
      <c r="R72" s="641"/>
      <c r="S72" s="641"/>
      <c r="T72" s="641"/>
      <c r="U72" s="641"/>
      <c r="V72" s="641"/>
      <c r="W72" s="641"/>
      <c r="X72" s="641"/>
      <c r="Y72" s="641"/>
      <c r="Z72" s="641"/>
      <c r="AA72" s="641"/>
      <c r="AB72" s="641"/>
      <c r="AC72" s="641"/>
      <c r="AD72" s="641"/>
      <c r="AE72" s="641"/>
      <c r="AF72" s="641"/>
      <c r="AG72" s="641"/>
      <c r="AH72" s="641"/>
    </row>
    <row r="73" spans="1:34">
      <c r="A73" s="641"/>
      <c r="B73" s="641"/>
      <c r="C73" s="642"/>
      <c r="D73" s="642"/>
      <c r="E73" s="642"/>
      <c r="F73" s="642"/>
      <c r="G73" s="642"/>
      <c r="H73" s="642"/>
      <c r="I73" s="642"/>
      <c r="J73" s="642"/>
      <c r="K73" s="642"/>
      <c r="L73" s="642"/>
      <c r="M73" s="642"/>
      <c r="N73" s="642"/>
      <c r="O73" s="642"/>
      <c r="P73" s="642"/>
      <c r="Q73" s="642"/>
      <c r="R73" s="641"/>
      <c r="S73" s="641"/>
      <c r="T73" s="641"/>
      <c r="U73" s="641"/>
      <c r="V73" s="641"/>
      <c r="W73" s="641"/>
      <c r="X73" s="641"/>
      <c r="Y73" s="641"/>
      <c r="Z73" s="641"/>
      <c r="AA73" s="641"/>
      <c r="AB73" s="641"/>
      <c r="AC73" s="641"/>
      <c r="AD73" s="641"/>
      <c r="AE73" s="641"/>
      <c r="AF73" s="641"/>
      <c r="AG73" s="641"/>
      <c r="AH73" s="641"/>
    </row>
    <row r="74" spans="1:34">
      <c r="A74" s="641"/>
      <c r="B74" s="641"/>
      <c r="C74" s="642"/>
      <c r="D74" s="642"/>
      <c r="E74" s="642"/>
      <c r="F74" s="642"/>
      <c r="G74" s="642"/>
      <c r="H74" s="642"/>
      <c r="I74" s="642"/>
      <c r="J74" s="642"/>
      <c r="K74" s="642"/>
      <c r="L74" s="642"/>
      <c r="M74" s="642"/>
      <c r="N74" s="642"/>
      <c r="O74" s="642"/>
      <c r="P74" s="642"/>
      <c r="Q74" s="642"/>
      <c r="R74" s="641"/>
      <c r="S74" s="641"/>
      <c r="T74" s="641"/>
      <c r="U74" s="641"/>
      <c r="V74" s="641"/>
      <c r="W74" s="641"/>
      <c r="X74" s="641"/>
      <c r="Y74" s="641"/>
      <c r="Z74" s="641"/>
      <c r="AA74" s="641"/>
      <c r="AB74" s="641"/>
      <c r="AC74" s="641"/>
      <c r="AD74" s="641"/>
      <c r="AE74" s="641"/>
      <c r="AF74" s="641"/>
      <c r="AG74" s="641"/>
      <c r="AH74" s="641"/>
    </row>
    <row r="75" spans="1:34">
      <c r="A75" s="641"/>
      <c r="B75" s="641"/>
      <c r="C75" s="642"/>
      <c r="D75" s="642"/>
      <c r="E75" s="642"/>
      <c r="F75" s="642"/>
      <c r="G75" s="642"/>
      <c r="H75" s="642"/>
      <c r="I75" s="642"/>
      <c r="J75" s="642"/>
      <c r="K75" s="642"/>
      <c r="L75" s="642"/>
      <c r="M75" s="642"/>
      <c r="N75" s="642"/>
      <c r="O75" s="642"/>
      <c r="P75" s="642"/>
      <c r="Q75" s="642"/>
      <c r="R75" s="641"/>
      <c r="S75" s="641"/>
      <c r="T75" s="641"/>
      <c r="U75" s="641"/>
      <c r="V75" s="641"/>
      <c r="W75" s="641"/>
      <c r="X75" s="641"/>
      <c r="Y75" s="641"/>
      <c r="Z75" s="641"/>
      <c r="AA75" s="641"/>
      <c r="AB75" s="641"/>
      <c r="AC75" s="641"/>
      <c r="AD75" s="641"/>
      <c r="AE75" s="641"/>
      <c r="AF75" s="641"/>
      <c r="AG75" s="641"/>
      <c r="AH75" s="641"/>
    </row>
    <row r="76" spans="1:34">
      <c r="A76" s="641"/>
      <c r="B76" s="641"/>
      <c r="C76" s="642"/>
      <c r="D76" s="642"/>
      <c r="E76" s="642"/>
      <c r="F76" s="642"/>
      <c r="G76" s="642"/>
      <c r="H76" s="642"/>
      <c r="I76" s="642"/>
      <c r="J76" s="642"/>
      <c r="K76" s="642"/>
      <c r="L76" s="642"/>
      <c r="M76" s="642"/>
      <c r="N76" s="642"/>
      <c r="O76" s="642"/>
      <c r="P76" s="642"/>
      <c r="Q76" s="642"/>
      <c r="R76" s="641"/>
      <c r="S76" s="641"/>
      <c r="T76" s="641"/>
      <c r="U76" s="641"/>
      <c r="V76" s="641"/>
      <c r="W76" s="641"/>
      <c r="X76" s="641"/>
      <c r="Y76" s="641"/>
      <c r="Z76" s="641"/>
      <c r="AA76" s="641"/>
      <c r="AB76" s="641"/>
      <c r="AC76" s="641"/>
      <c r="AD76" s="641"/>
      <c r="AE76" s="641"/>
      <c r="AF76" s="641"/>
      <c r="AG76" s="641"/>
      <c r="AH76" s="641"/>
    </row>
    <row r="77" spans="1:34">
      <c r="A77" s="641"/>
      <c r="B77" s="641"/>
      <c r="C77" s="642"/>
      <c r="D77" s="642"/>
      <c r="E77" s="642"/>
      <c r="F77" s="642"/>
      <c r="G77" s="642"/>
      <c r="H77" s="642"/>
      <c r="I77" s="642"/>
      <c r="J77" s="642"/>
      <c r="K77" s="642"/>
      <c r="L77" s="642"/>
      <c r="M77" s="642"/>
      <c r="N77" s="642"/>
      <c r="O77" s="642"/>
      <c r="P77" s="642"/>
      <c r="Q77" s="642"/>
      <c r="R77" s="641"/>
      <c r="S77" s="641"/>
      <c r="T77" s="641"/>
      <c r="U77" s="641"/>
      <c r="V77" s="641"/>
      <c r="W77" s="641"/>
      <c r="X77" s="641"/>
      <c r="Y77" s="641"/>
      <c r="Z77" s="641"/>
      <c r="AA77" s="641"/>
      <c r="AB77" s="641"/>
      <c r="AC77" s="641"/>
      <c r="AD77" s="641"/>
      <c r="AE77" s="641"/>
      <c r="AF77" s="641"/>
      <c r="AG77" s="641"/>
      <c r="AH77" s="641"/>
    </row>
    <row r="78" spans="1:34">
      <c r="A78" s="641"/>
      <c r="B78" s="641"/>
      <c r="C78" s="642"/>
      <c r="D78" s="642"/>
      <c r="E78" s="642"/>
      <c r="F78" s="642"/>
      <c r="G78" s="642"/>
      <c r="H78" s="642"/>
      <c r="I78" s="642"/>
      <c r="J78" s="642"/>
      <c r="K78" s="642"/>
      <c r="L78" s="642"/>
      <c r="M78" s="642"/>
      <c r="N78" s="642"/>
      <c r="O78" s="642"/>
      <c r="P78" s="642"/>
      <c r="Q78" s="642"/>
      <c r="R78" s="641"/>
      <c r="S78" s="641"/>
      <c r="T78" s="641"/>
      <c r="U78" s="641"/>
      <c r="V78" s="641"/>
      <c r="W78" s="641"/>
      <c r="X78" s="641"/>
      <c r="Y78" s="641"/>
      <c r="Z78" s="641"/>
      <c r="AA78" s="641"/>
      <c r="AB78" s="641"/>
      <c r="AC78" s="641"/>
      <c r="AD78" s="641"/>
      <c r="AE78" s="641"/>
      <c r="AF78" s="641"/>
      <c r="AG78" s="641"/>
      <c r="AH78" s="641"/>
    </row>
    <row r="79" spans="1:34">
      <c r="A79" s="641"/>
      <c r="B79" s="641"/>
      <c r="C79" s="642"/>
      <c r="D79" s="642"/>
      <c r="E79" s="642"/>
      <c r="F79" s="642"/>
      <c r="G79" s="642"/>
      <c r="H79" s="642"/>
      <c r="I79" s="642"/>
      <c r="J79" s="642"/>
      <c r="K79" s="642"/>
      <c r="L79" s="642"/>
      <c r="M79" s="642"/>
      <c r="N79" s="642"/>
      <c r="O79" s="642"/>
      <c r="P79" s="642"/>
      <c r="Q79" s="642"/>
      <c r="R79" s="641"/>
      <c r="S79" s="641"/>
      <c r="T79" s="641"/>
      <c r="U79" s="641"/>
      <c r="V79" s="641"/>
      <c r="W79" s="641"/>
      <c r="X79" s="641"/>
      <c r="Y79" s="641"/>
      <c r="Z79" s="641"/>
      <c r="AA79" s="641"/>
      <c r="AB79" s="641"/>
      <c r="AC79" s="641"/>
      <c r="AD79" s="641"/>
      <c r="AE79" s="641"/>
      <c r="AF79" s="641"/>
      <c r="AG79" s="641"/>
      <c r="AH79" s="641"/>
    </row>
    <row r="80" spans="1:34">
      <c r="A80" s="641"/>
      <c r="B80" s="641"/>
      <c r="C80" s="642"/>
      <c r="D80" s="642"/>
      <c r="E80" s="642"/>
      <c r="F80" s="642"/>
      <c r="G80" s="642"/>
      <c r="H80" s="642"/>
      <c r="I80" s="642"/>
      <c r="J80" s="642"/>
      <c r="K80" s="642"/>
      <c r="L80" s="642"/>
      <c r="M80" s="642"/>
      <c r="N80" s="642"/>
      <c r="O80" s="642"/>
      <c r="P80" s="642"/>
      <c r="Q80" s="642"/>
      <c r="R80" s="641"/>
      <c r="S80" s="641"/>
      <c r="T80" s="641"/>
      <c r="U80" s="641"/>
      <c r="V80" s="641"/>
      <c r="W80" s="641"/>
      <c r="X80" s="641"/>
      <c r="Y80" s="641"/>
      <c r="Z80" s="641"/>
      <c r="AA80" s="641"/>
      <c r="AB80" s="641"/>
      <c r="AC80" s="641"/>
      <c r="AD80" s="641"/>
      <c r="AE80" s="641"/>
      <c r="AF80" s="641"/>
      <c r="AG80" s="641"/>
      <c r="AH80" s="641"/>
    </row>
    <row r="81" spans="1:34">
      <c r="A81" s="641"/>
      <c r="B81" s="641"/>
      <c r="C81" s="642"/>
      <c r="D81" s="642"/>
      <c r="E81" s="642"/>
      <c r="F81" s="642"/>
      <c r="G81" s="642"/>
      <c r="H81" s="642"/>
      <c r="I81" s="642"/>
      <c r="J81" s="642"/>
      <c r="K81" s="642"/>
      <c r="L81" s="642"/>
      <c r="M81" s="642"/>
      <c r="N81" s="642"/>
      <c r="O81" s="642"/>
      <c r="P81" s="642"/>
      <c r="Q81" s="642"/>
      <c r="R81" s="641"/>
      <c r="S81" s="641"/>
      <c r="T81" s="641"/>
      <c r="U81" s="641"/>
      <c r="V81" s="641"/>
      <c r="W81" s="641"/>
      <c r="X81" s="641"/>
      <c r="Y81" s="641"/>
      <c r="Z81" s="641"/>
      <c r="AA81" s="641"/>
      <c r="AB81" s="641"/>
      <c r="AC81" s="641"/>
      <c r="AD81" s="641"/>
      <c r="AE81" s="641"/>
      <c r="AF81" s="641"/>
      <c r="AG81" s="641"/>
      <c r="AH81" s="641"/>
    </row>
    <row r="82" spans="1:34">
      <c r="A82" s="641"/>
      <c r="B82" s="641"/>
      <c r="C82" s="642"/>
      <c r="D82" s="642"/>
      <c r="E82" s="642"/>
      <c r="F82" s="642"/>
      <c r="G82" s="642"/>
      <c r="H82" s="642"/>
      <c r="I82" s="642"/>
      <c r="J82" s="642"/>
      <c r="K82" s="642"/>
      <c r="L82" s="642"/>
      <c r="M82" s="642"/>
      <c r="N82" s="642"/>
      <c r="O82" s="642"/>
      <c r="P82" s="642"/>
      <c r="Q82" s="642"/>
      <c r="R82" s="641"/>
      <c r="S82" s="641"/>
      <c r="T82" s="641"/>
      <c r="U82" s="641"/>
      <c r="V82" s="641"/>
      <c r="W82" s="641"/>
      <c r="X82" s="641"/>
      <c r="Y82" s="641"/>
      <c r="Z82" s="641"/>
      <c r="AA82" s="641"/>
      <c r="AB82" s="641"/>
      <c r="AC82" s="641"/>
      <c r="AD82" s="641"/>
      <c r="AE82" s="641"/>
      <c r="AF82" s="641"/>
      <c r="AG82" s="641"/>
      <c r="AH82" s="641"/>
    </row>
    <row r="83" spans="1:34">
      <c r="A83" s="641"/>
      <c r="B83" s="641"/>
      <c r="C83" s="642"/>
      <c r="D83" s="642"/>
      <c r="E83" s="642"/>
      <c r="F83" s="642"/>
      <c r="G83" s="642"/>
      <c r="H83" s="642"/>
      <c r="I83" s="642"/>
      <c r="J83" s="642"/>
      <c r="K83" s="642"/>
      <c r="L83" s="642"/>
      <c r="M83" s="642"/>
      <c r="N83" s="642"/>
      <c r="O83" s="642"/>
      <c r="P83" s="642"/>
      <c r="Q83" s="642"/>
      <c r="R83" s="641"/>
      <c r="S83" s="641"/>
      <c r="T83" s="641"/>
      <c r="U83" s="641"/>
      <c r="V83" s="641"/>
      <c r="W83" s="641"/>
      <c r="X83" s="641"/>
      <c r="Y83" s="641"/>
      <c r="Z83" s="641"/>
      <c r="AA83" s="641"/>
      <c r="AB83" s="641"/>
      <c r="AC83" s="641"/>
      <c r="AD83" s="641"/>
      <c r="AE83" s="641"/>
      <c r="AF83" s="641"/>
      <c r="AG83" s="641"/>
      <c r="AH83" s="641"/>
    </row>
    <row r="84" spans="1:34">
      <c r="A84" s="641"/>
      <c r="B84" s="641"/>
      <c r="C84" s="642"/>
      <c r="D84" s="642"/>
      <c r="E84" s="642"/>
      <c r="F84" s="642"/>
      <c r="G84" s="642"/>
      <c r="H84" s="642"/>
      <c r="I84" s="642"/>
      <c r="J84" s="642"/>
      <c r="K84" s="642"/>
      <c r="L84" s="642"/>
      <c r="M84" s="642"/>
      <c r="N84" s="642"/>
      <c r="O84" s="642"/>
      <c r="P84" s="642"/>
      <c r="Q84" s="642"/>
      <c r="R84" s="641"/>
      <c r="S84" s="641"/>
      <c r="T84" s="641"/>
      <c r="U84" s="641"/>
      <c r="V84" s="641"/>
      <c r="W84" s="641"/>
      <c r="X84" s="641"/>
      <c r="Y84" s="641"/>
      <c r="Z84" s="641"/>
      <c r="AA84" s="641"/>
      <c r="AB84" s="641"/>
      <c r="AC84" s="641"/>
      <c r="AD84" s="641"/>
      <c r="AE84" s="641"/>
      <c r="AF84" s="641"/>
      <c r="AG84" s="641"/>
      <c r="AH84" s="641"/>
    </row>
    <row r="85" spans="1:34">
      <c r="A85" s="641"/>
      <c r="B85" s="641"/>
      <c r="C85" s="642"/>
      <c r="D85" s="642"/>
      <c r="E85" s="642"/>
      <c r="F85" s="642"/>
      <c r="G85" s="642"/>
      <c r="H85" s="642"/>
      <c r="I85" s="642"/>
      <c r="J85" s="642"/>
      <c r="K85" s="642"/>
      <c r="L85" s="642"/>
      <c r="M85" s="642"/>
      <c r="N85" s="642"/>
      <c r="O85" s="642"/>
      <c r="P85" s="642"/>
      <c r="Q85" s="642"/>
      <c r="R85" s="641"/>
      <c r="S85" s="641"/>
      <c r="T85" s="641"/>
      <c r="U85" s="641"/>
      <c r="V85" s="641"/>
      <c r="W85" s="641"/>
      <c r="X85" s="641"/>
      <c r="Y85" s="641"/>
      <c r="Z85" s="641"/>
      <c r="AA85" s="641"/>
      <c r="AB85" s="641"/>
      <c r="AC85" s="641"/>
      <c r="AD85" s="641"/>
      <c r="AE85" s="641"/>
      <c r="AF85" s="641"/>
      <c r="AG85" s="641"/>
      <c r="AH85" s="641"/>
    </row>
    <row r="86" spans="1:34">
      <c r="A86" s="641"/>
      <c r="B86" s="641"/>
      <c r="C86" s="642"/>
      <c r="D86" s="642"/>
      <c r="E86" s="642"/>
      <c r="F86" s="642"/>
      <c r="G86" s="642"/>
      <c r="H86" s="642"/>
      <c r="I86" s="642"/>
      <c r="J86" s="642"/>
      <c r="K86" s="642"/>
      <c r="L86" s="642"/>
      <c r="M86" s="642"/>
      <c r="N86" s="642"/>
      <c r="O86" s="642"/>
      <c r="P86" s="642"/>
      <c r="Q86" s="642"/>
      <c r="R86" s="641"/>
      <c r="S86" s="641"/>
      <c r="T86" s="641"/>
      <c r="U86" s="641"/>
      <c r="V86" s="641"/>
      <c r="W86" s="641"/>
      <c r="X86" s="641"/>
      <c r="Y86" s="641"/>
      <c r="Z86" s="641"/>
      <c r="AA86" s="641"/>
      <c r="AB86" s="641"/>
      <c r="AC86" s="641"/>
      <c r="AD86" s="641"/>
      <c r="AE86" s="641"/>
      <c r="AF86" s="641"/>
      <c r="AG86" s="641"/>
      <c r="AH86" s="641"/>
    </row>
    <row r="87" spans="1:34">
      <c r="A87" s="641"/>
      <c r="B87" s="641"/>
      <c r="C87" s="642"/>
      <c r="D87" s="642"/>
      <c r="E87" s="642"/>
      <c r="F87" s="642"/>
      <c r="G87" s="642"/>
      <c r="H87" s="642"/>
      <c r="I87" s="642"/>
      <c r="J87" s="642"/>
      <c r="K87" s="642"/>
      <c r="L87" s="642"/>
      <c r="M87" s="642"/>
      <c r="N87" s="642"/>
      <c r="O87" s="642"/>
      <c r="P87" s="642"/>
      <c r="Q87" s="642"/>
      <c r="R87" s="641"/>
      <c r="S87" s="641"/>
      <c r="T87" s="641"/>
      <c r="U87" s="641"/>
      <c r="V87" s="641"/>
      <c r="W87" s="641"/>
      <c r="X87" s="641"/>
      <c r="Y87" s="641"/>
      <c r="Z87" s="641"/>
      <c r="AA87" s="641"/>
      <c r="AB87" s="641"/>
      <c r="AC87" s="641"/>
      <c r="AD87" s="641"/>
      <c r="AE87" s="641"/>
      <c r="AF87" s="641"/>
      <c r="AG87" s="641"/>
      <c r="AH87" s="641"/>
    </row>
    <row r="88" spans="1:34">
      <c r="A88" s="641"/>
      <c r="B88" s="641"/>
      <c r="C88" s="642"/>
      <c r="D88" s="642"/>
      <c r="E88" s="642"/>
      <c r="F88" s="642"/>
      <c r="G88" s="642"/>
      <c r="H88" s="642"/>
      <c r="I88" s="642"/>
      <c r="J88" s="642"/>
      <c r="K88" s="642"/>
      <c r="L88" s="642"/>
      <c r="M88" s="642"/>
      <c r="N88" s="642"/>
      <c r="O88" s="642"/>
      <c r="P88" s="642"/>
      <c r="Q88" s="642"/>
      <c r="R88" s="641"/>
      <c r="S88" s="641"/>
      <c r="T88" s="641"/>
      <c r="U88" s="641"/>
      <c r="V88" s="641"/>
      <c r="W88" s="641"/>
      <c r="X88" s="641"/>
      <c r="Y88" s="641"/>
      <c r="Z88" s="641"/>
      <c r="AA88" s="641"/>
      <c r="AB88" s="641"/>
      <c r="AC88" s="641"/>
      <c r="AD88" s="641"/>
      <c r="AE88" s="641"/>
      <c r="AF88" s="641"/>
      <c r="AG88" s="641"/>
      <c r="AH88" s="641"/>
    </row>
    <row r="89" spans="1:34">
      <c r="A89" s="641"/>
      <c r="B89" s="641"/>
      <c r="C89" s="642"/>
      <c r="D89" s="642"/>
      <c r="E89" s="642"/>
      <c r="F89" s="642"/>
      <c r="G89" s="642"/>
      <c r="H89" s="642"/>
      <c r="I89" s="642"/>
      <c r="J89" s="642"/>
      <c r="K89" s="642"/>
      <c r="L89" s="642"/>
      <c r="M89" s="642"/>
      <c r="N89" s="642"/>
      <c r="O89" s="642"/>
      <c r="P89" s="642"/>
      <c r="Q89" s="642"/>
      <c r="R89" s="641"/>
      <c r="S89" s="641"/>
      <c r="T89" s="641"/>
      <c r="U89" s="641"/>
      <c r="V89" s="641"/>
      <c r="W89" s="641"/>
      <c r="X89" s="641"/>
      <c r="Y89" s="641"/>
      <c r="Z89" s="641"/>
      <c r="AA89" s="641"/>
      <c r="AB89" s="641"/>
      <c r="AC89" s="641"/>
      <c r="AD89" s="641"/>
      <c r="AE89" s="641"/>
      <c r="AF89" s="641"/>
      <c r="AG89" s="641"/>
      <c r="AH89" s="641"/>
    </row>
    <row r="90" spans="1:34">
      <c r="A90" s="641"/>
      <c r="B90" s="641"/>
      <c r="C90" s="642"/>
      <c r="D90" s="642"/>
      <c r="E90" s="642"/>
      <c r="F90" s="642"/>
      <c r="G90" s="642"/>
      <c r="H90" s="642"/>
      <c r="I90" s="642"/>
      <c r="J90" s="642"/>
      <c r="K90" s="642"/>
      <c r="L90" s="642"/>
      <c r="M90" s="642"/>
      <c r="N90" s="642"/>
      <c r="O90" s="642"/>
      <c r="P90" s="642"/>
      <c r="Q90" s="642"/>
      <c r="R90" s="641"/>
      <c r="S90" s="641"/>
      <c r="T90" s="641"/>
      <c r="U90" s="641"/>
      <c r="V90" s="641"/>
      <c r="W90" s="641"/>
      <c r="X90" s="641"/>
      <c r="Y90" s="641"/>
      <c r="Z90" s="641"/>
      <c r="AA90" s="641"/>
      <c r="AB90" s="641"/>
      <c r="AC90" s="641"/>
      <c r="AD90" s="641"/>
      <c r="AE90" s="641"/>
      <c r="AF90" s="641"/>
      <c r="AG90" s="641"/>
      <c r="AH90" s="641"/>
    </row>
    <row r="91" spans="1:34">
      <c r="A91" s="641"/>
      <c r="B91" s="641"/>
      <c r="C91" s="642"/>
      <c r="D91" s="642"/>
      <c r="E91" s="642"/>
      <c r="F91" s="642"/>
      <c r="G91" s="642"/>
      <c r="H91" s="642"/>
      <c r="I91" s="642"/>
      <c r="J91" s="642"/>
      <c r="K91" s="642"/>
      <c r="L91" s="642"/>
      <c r="M91" s="642"/>
      <c r="N91" s="642"/>
      <c r="O91" s="642"/>
      <c r="P91" s="642"/>
      <c r="Q91" s="642"/>
      <c r="R91" s="641"/>
      <c r="S91" s="641"/>
      <c r="T91" s="641"/>
      <c r="U91" s="641"/>
      <c r="V91" s="641"/>
      <c r="W91" s="641"/>
      <c r="X91" s="641"/>
      <c r="Y91" s="641"/>
      <c r="Z91" s="641"/>
      <c r="AA91" s="641"/>
      <c r="AB91" s="641"/>
      <c r="AC91" s="641"/>
      <c r="AD91" s="641"/>
      <c r="AE91" s="641"/>
      <c r="AF91" s="641"/>
      <c r="AG91" s="641"/>
      <c r="AH91" s="641"/>
    </row>
    <row r="92" spans="1:34">
      <c r="A92" s="641"/>
      <c r="B92" s="641"/>
      <c r="C92" s="642"/>
      <c r="D92" s="642"/>
      <c r="E92" s="642"/>
      <c r="F92" s="642"/>
      <c r="G92" s="642"/>
      <c r="H92" s="642"/>
      <c r="I92" s="642"/>
      <c r="J92" s="642"/>
      <c r="K92" s="642"/>
      <c r="L92" s="642"/>
      <c r="M92" s="642"/>
      <c r="N92" s="642"/>
      <c r="O92" s="642"/>
      <c r="P92" s="642"/>
      <c r="Q92" s="642"/>
      <c r="R92" s="641"/>
      <c r="S92" s="641"/>
      <c r="T92" s="641"/>
      <c r="U92" s="641"/>
      <c r="V92" s="641"/>
      <c r="W92" s="641"/>
      <c r="X92" s="641"/>
      <c r="Y92" s="641"/>
      <c r="Z92" s="641"/>
      <c r="AA92" s="641"/>
      <c r="AB92" s="641"/>
      <c r="AC92" s="641"/>
      <c r="AD92" s="641"/>
      <c r="AE92" s="641"/>
      <c r="AF92" s="641"/>
      <c r="AG92" s="641"/>
      <c r="AH92" s="641"/>
    </row>
    <row r="93" spans="1:34">
      <c r="P93" s="642"/>
      <c r="Q93" s="642"/>
      <c r="R93" s="641"/>
      <c r="S93" s="641"/>
      <c r="T93" s="641"/>
      <c r="U93" s="641"/>
      <c r="V93" s="641"/>
      <c r="W93" s="641"/>
      <c r="X93" s="641"/>
      <c r="Y93" s="641"/>
      <c r="Z93" s="641"/>
      <c r="AA93" s="641"/>
      <c r="AB93" s="641"/>
      <c r="AC93" s="641"/>
      <c r="AD93" s="641"/>
      <c r="AE93" s="641"/>
      <c r="AF93" s="641"/>
      <c r="AG93" s="641"/>
      <c r="AH93" s="641"/>
    </row>
    <row r="94" spans="1:34">
      <c r="P94" s="642"/>
      <c r="Q94" s="642"/>
      <c r="R94" s="641"/>
      <c r="S94" s="641"/>
      <c r="T94" s="641"/>
      <c r="U94" s="641"/>
      <c r="V94" s="641"/>
      <c r="W94" s="641"/>
      <c r="X94" s="641"/>
      <c r="Y94" s="641"/>
      <c r="Z94" s="641"/>
      <c r="AA94" s="641"/>
      <c r="AB94" s="641"/>
      <c r="AC94" s="641"/>
      <c r="AD94" s="641"/>
      <c r="AE94" s="641"/>
      <c r="AF94" s="641"/>
      <c r="AG94" s="641"/>
      <c r="AH94" s="641"/>
    </row>
    <row r="95" spans="1:34">
      <c r="P95" s="642"/>
      <c r="Q95" s="642"/>
      <c r="R95" s="641"/>
      <c r="S95" s="641"/>
      <c r="T95" s="641"/>
      <c r="U95" s="641"/>
      <c r="V95" s="641"/>
      <c r="W95" s="641"/>
      <c r="X95" s="641"/>
      <c r="Y95" s="641"/>
      <c r="Z95" s="641"/>
      <c r="AA95" s="641"/>
      <c r="AB95" s="641"/>
      <c r="AC95" s="641"/>
      <c r="AD95" s="641"/>
      <c r="AE95" s="641"/>
      <c r="AF95" s="641"/>
      <c r="AG95" s="641"/>
      <c r="AH95" s="641"/>
    </row>
    <row r="96" spans="1:34">
      <c r="P96" s="642"/>
      <c r="Q96" s="642"/>
      <c r="R96" s="641"/>
      <c r="S96" s="641"/>
      <c r="T96" s="641"/>
      <c r="U96" s="641"/>
      <c r="V96" s="641"/>
      <c r="W96" s="641"/>
      <c r="X96" s="641"/>
      <c r="Y96" s="641"/>
      <c r="Z96" s="641"/>
      <c r="AA96" s="641"/>
      <c r="AB96" s="641"/>
      <c r="AC96" s="641"/>
      <c r="AD96" s="641"/>
      <c r="AE96" s="641"/>
      <c r="AF96" s="641"/>
      <c r="AG96" s="641"/>
      <c r="AH96" s="641"/>
    </row>
  </sheetData>
  <sheetProtection algorithmName="SHA-512" hashValue="JvI/tFv7RVtN8YW6iyJ+HDsOA1wl/9gMG/UT0PIjyxPQO2orOCJVDovUBQiWebmUYd504b5h0kCTl8/lfJ3liQ==" saltValue="JEdEdXSLm+A94HWBnCOVsA==" spinCount="100000" sheet="1" formatCells="0"/>
  <mergeCells count="21">
    <mergeCell ref="C31:C32"/>
    <mergeCell ref="D31:O31"/>
    <mergeCell ref="D37:O37"/>
    <mergeCell ref="D23:G23"/>
    <mergeCell ref="D24:G24"/>
    <mergeCell ref="D25:G25"/>
    <mergeCell ref="D26:G26"/>
    <mergeCell ref="D27:G27"/>
    <mergeCell ref="C28:G28"/>
    <mergeCell ref="D22:G22"/>
    <mergeCell ref="C2:F3"/>
    <mergeCell ref="C4:J7"/>
    <mergeCell ref="C8:M8"/>
    <mergeCell ref="D11:G11"/>
    <mergeCell ref="D12:G12"/>
    <mergeCell ref="D13:G13"/>
    <mergeCell ref="D14:G14"/>
    <mergeCell ref="D15:G15"/>
    <mergeCell ref="C16:C17"/>
    <mergeCell ref="D16:G16"/>
    <mergeCell ref="D17:G17"/>
  </mergeCells>
  <phoneticPr fontId="15"/>
  <printOptions horizontalCentered="1"/>
  <pageMargins left="0.59055118110236227" right="0.59055118110236227" top="0.59055118110236227" bottom="0.39370078740157483" header="0.31496062992125984" footer="0.31496062992125984"/>
  <pageSetup paperSize="9" scale="55" orientation="landscape" r:id="rId1"/>
  <colBreaks count="1" manualBreakCount="1">
    <brk id="5"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1" tint="0.499984740745262"/>
  </sheetPr>
  <dimension ref="A1:AI890"/>
  <sheetViews>
    <sheetView workbookViewId="0">
      <selection activeCell="L12" sqref="L12"/>
    </sheetView>
  </sheetViews>
  <sheetFormatPr defaultRowHeight="13.5"/>
  <cols>
    <col min="2" max="2" width="16.875" customWidth="1"/>
  </cols>
  <sheetData>
    <row r="1" spans="1:35">
      <c r="A1" s="97" t="s">
        <v>3455</v>
      </c>
      <c r="B1" s="97"/>
    </row>
    <row r="2" spans="1:35" ht="13.5" customHeight="1">
      <c r="A2" s="1680" t="s">
        <v>679</v>
      </c>
      <c r="B2" s="1321" t="s">
        <v>352</v>
      </c>
      <c r="C2" s="1334" t="s">
        <v>2375</v>
      </c>
      <c r="D2" s="1335"/>
      <c r="E2" s="1336"/>
      <c r="F2" s="1334" t="s">
        <v>2387</v>
      </c>
      <c r="G2" s="1335"/>
      <c r="H2" s="1336"/>
      <c r="I2" s="1334" t="s">
        <v>2388</v>
      </c>
      <c r="J2" s="1335"/>
      <c r="K2" s="1336"/>
      <c r="L2" s="1334" t="s">
        <v>2389</v>
      </c>
      <c r="M2" s="1335"/>
      <c r="N2" s="1336"/>
      <c r="O2" s="1334" t="s">
        <v>2390</v>
      </c>
      <c r="P2" s="1335"/>
      <c r="Q2" s="1336"/>
      <c r="R2" s="1334" t="s">
        <v>2391</v>
      </c>
      <c r="S2" s="1335"/>
      <c r="T2" s="1336"/>
      <c r="U2" s="1334" t="s">
        <v>2392</v>
      </c>
      <c r="V2" s="1335"/>
      <c r="W2" s="1336"/>
      <c r="X2" s="1334" t="s">
        <v>2393</v>
      </c>
      <c r="Y2" s="1335"/>
      <c r="Z2" s="1336"/>
      <c r="AA2" s="1334" t="s">
        <v>2394</v>
      </c>
      <c r="AB2" s="1335"/>
      <c r="AC2" s="1336"/>
      <c r="AD2" s="1334" t="s">
        <v>2395</v>
      </c>
      <c r="AE2" s="1335"/>
      <c r="AF2" s="1336"/>
      <c r="AG2" s="1682" t="s">
        <v>3346</v>
      </c>
      <c r="AH2" s="1682"/>
      <c r="AI2" s="1682"/>
    </row>
    <row r="3" spans="1:35" s="817" customFormat="1" ht="16.5" customHeight="1">
      <c r="A3" s="1681"/>
      <c r="B3" s="1683"/>
      <c r="C3" s="816" t="s">
        <v>2396</v>
      </c>
      <c r="D3" s="816" t="s">
        <v>2397</v>
      </c>
      <c r="E3" s="816" t="s">
        <v>2398</v>
      </c>
      <c r="F3" s="816" t="s">
        <v>2396</v>
      </c>
      <c r="G3" s="816" t="s">
        <v>2397</v>
      </c>
      <c r="H3" s="816" t="s">
        <v>2398</v>
      </c>
      <c r="I3" s="816" t="s">
        <v>2396</v>
      </c>
      <c r="J3" s="816" t="s">
        <v>2397</v>
      </c>
      <c r="K3" s="816" t="s">
        <v>2398</v>
      </c>
      <c r="L3" s="816" t="s">
        <v>2396</v>
      </c>
      <c r="M3" s="816" t="s">
        <v>2397</v>
      </c>
      <c r="N3" s="816" t="s">
        <v>2398</v>
      </c>
      <c r="O3" s="816" t="s">
        <v>2396</v>
      </c>
      <c r="P3" s="816" t="s">
        <v>2397</v>
      </c>
      <c r="Q3" s="816" t="s">
        <v>2398</v>
      </c>
      <c r="R3" s="816" t="s">
        <v>2396</v>
      </c>
      <c r="S3" s="816" t="s">
        <v>2397</v>
      </c>
      <c r="T3" s="816" t="s">
        <v>2398</v>
      </c>
      <c r="U3" s="816" t="s">
        <v>2396</v>
      </c>
      <c r="V3" s="816" t="s">
        <v>2397</v>
      </c>
      <c r="W3" s="816" t="s">
        <v>2398</v>
      </c>
      <c r="X3" s="816" t="s">
        <v>2396</v>
      </c>
      <c r="Y3" s="816" t="s">
        <v>2397</v>
      </c>
      <c r="Z3" s="816" t="s">
        <v>2398</v>
      </c>
      <c r="AA3" s="816" t="s">
        <v>2396</v>
      </c>
      <c r="AB3" s="816" t="s">
        <v>2397</v>
      </c>
      <c r="AC3" s="816" t="s">
        <v>2398</v>
      </c>
      <c r="AD3" s="816" t="s">
        <v>2396</v>
      </c>
      <c r="AE3" s="816" t="s">
        <v>2397</v>
      </c>
      <c r="AF3" s="816" t="s">
        <v>2398</v>
      </c>
      <c r="AG3" s="815" t="s">
        <v>2396</v>
      </c>
      <c r="AH3" s="815" t="s">
        <v>2397</v>
      </c>
      <c r="AI3" s="815" t="s">
        <v>2398</v>
      </c>
    </row>
    <row r="4" spans="1:35">
      <c r="A4" s="34"/>
      <c r="B4" s="34" t="s">
        <v>3430</v>
      </c>
      <c r="C4" s="34">
        <v>135</v>
      </c>
      <c r="D4" s="34">
        <v>136</v>
      </c>
      <c r="E4" s="34">
        <v>137</v>
      </c>
      <c r="F4" s="34">
        <v>139</v>
      </c>
      <c r="G4" s="34">
        <v>140</v>
      </c>
      <c r="H4" s="34">
        <v>141</v>
      </c>
      <c r="I4" s="34">
        <v>143</v>
      </c>
      <c r="J4" s="34">
        <v>144</v>
      </c>
      <c r="K4" s="34">
        <v>145</v>
      </c>
      <c r="L4" s="34">
        <v>147</v>
      </c>
      <c r="M4" s="34">
        <v>148</v>
      </c>
      <c r="N4" s="34">
        <v>149</v>
      </c>
      <c r="O4" s="34">
        <v>151</v>
      </c>
      <c r="P4" s="34">
        <v>152</v>
      </c>
      <c r="Q4" s="34">
        <v>153</v>
      </c>
      <c r="R4" s="34">
        <v>155</v>
      </c>
      <c r="S4" s="34">
        <v>156</v>
      </c>
      <c r="T4" s="34">
        <v>157</v>
      </c>
      <c r="U4" s="34">
        <v>159</v>
      </c>
      <c r="V4" s="34">
        <v>160</v>
      </c>
      <c r="W4" s="34">
        <v>161</v>
      </c>
      <c r="X4" s="34">
        <v>163</v>
      </c>
      <c r="Y4" s="34">
        <v>164</v>
      </c>
      <c r="Z4" s="34">
        <v>165</v>
      </c>
      <c r="AA4" s="34">
        <v>167</v>
      </c>
      <c r="AB4" s="34">
        <v>168</v>
      </c>
      <c r="AC4" s="34">
        <v>169</v>
      </c>
      <c r="AD4" s="34">
        <v>171</v>
      </c>
      <c r="AE4" s="34">
        <v>172</v>
      </c>
      <c r="AF4" s="34">
        <v>173</v>
      </c>
      <c r="AG4" s="34">
        <v>175</v>
      </c>
      <c r="AH4" s="34">
        <v>176</v>
      </c>
      <c r="AI4" s="34">
        <v>177</v>
      </c>
    </row>
    <row r="5" spans="1:35">
      <c r="A5" s="34"/>
      <c r="B5" s="34" t="s">
        <v>3431</v>
      </c>
      <c r="C5" s="34">
        <v>3</v>
      </c>
      <c r="D5" s="34">
        <v>4</v>
      </c>
      <c r="E5" s="34">
        <v>4</v>
      </c>
      <c r="F5" s="34">
        <v>3</v>
      </c>
      <c r="G5" s="34">
        <v>4</v>
      </c>
      <c r="H5" s="34">
        <v>4</v>
      </c>
      <c r="I5" s="34">
        <v>3</v>
      </c>
      <c r="J5" s="34">
        <v>4</v>
      </c>
      <c r="K5" s="34">
        <v>4</v>
      </c>
      <c r="L5" s="34">
        <v>3</v>
      </c>
      <c r="M5" s="34">
        <v>4</v>
      </c>
      <c r="N5" s="34">
        <v>4</v>
      </c>
      <c r="O5" s="34">
        <v>3</v>
      </c>
      <c r="P5" s="34">
        <v>4</v>
      </c>
      <c r="Q5" s="34">
        <v>4</v>
      </c>
      <c r="R5" s="34">
        <v>3</v>
      </c>
      <c r="S5" s="34">
        <v>4</v>
      </c>
      <c r="T5" s="34">
        <v>4</v>
      </c>
      <c r="U5" s="34">
        <v>3</v>
      </c>
      <c r="V5" s="34">
        <v>4</v>
      </c>
      <c r="W5" s="34">
        <v>4</v>
      </c>
      <c r="X5" s="34">
        <v>3</v>
      </c>
      <c r="Y5" s="34">
        <v>4</v>
      </c>
      <c r="Z5" s="34">
        <v>4</v>
      </c>
      <c r="AA5" s="34">
        <v>3</v>
      </c>
      <c r="AB5" s="34">
        <v>4</v>
      </c>
      <c r="AC5" s="34">
        <v>4</v>
      </c>
      <c r="AD5" s="34">
        <v>3</v>
      </c>
      <c r="AE5" s="34">
        <v>4</v>
      </c>
      <c r="AF5" s="34">
        <v>4</v>
      </c>
      <c r="AG5" s="34">
        <v>3</v>
      </c>
      <c r="AH5" s="34">
        <v>4</v>
      </c>
      <c r="AI5" s="34">
        <v>4</v>
      </c>
    </row>
    <row r="6" spans="1:35">
      <c r="A6" s="34" t="s">
        <v>614</v>
      </c>
      <c r="B6" s="34" t="s">
        <v>20</v>
      </c>
      <c r="C6" s="787" t="s">
        <v>20</v>
      </c>
      <c r="D6" s="788" t="s">
        <v>20</v>
      </c>
      <c r="E6" s="788" t="s">
        <v>20</v>
      </c>
      <c r="F6" s="787" t="s">
        <v>20</v>
      </c>
      <c r="G6" s="788" t="s">
        <v>20</v>
      </c>
      <c r="H6" s="788" t="s">
        <v>20</v>
      </c>
      <c r="I6" s="787" t="s">
        <v>20</v>
      </c>
      <c r="J6" s="788" t="s">
        <v>20</v>
      </c>
      <c r="K6" s="788" t="s">
        <v>20</v>
      </c>
      <c r="L6" s="787" t="s">
        <v>20</v>
      </c>
      <c r="M6" s="788" t="s">
        <v>20</v>
      </c>
      <c r="N6" s="788" t="s">
        <v>20</v>
      </c>
      <c r="O6" s="787" t="s">
        <v>20</v>
      </c>
      <c r="P6" s="788" t="s">
        <v>20</v>
      </c>
      <c r="Q6" s="788" t="s">
        <v>20</v>
      </c>
      <c r="R6" s="787" t="s">
        <v>20</v>
      </c>
      <c r="S6" s="788" t="s">
        <v>20</v>
      </c>
      <c r="T6" s="788" t="s">
        <v>20</v>
      </c>
      <c r="U6" s="787" t="s">
        <v>20</v>
      </c>
      <c r="V6" s="788" t="s">
        <v>20</v>
      </c>
      <c r="W6" s="788" t="s">
        <v>20</v>
      </c>
      <c r="X6" s="787" t="s">
        <v>20</v>
      </c>
      <c r="Y6" s="788" t="s">
        <v>20</v>
      </c>
      <c r="Z6" s="788" t="s">
        <v>20</v>
      </c>
      <c r="AA6" s="787" t="s">
        <v>20</v>
      </c>
      <c r="AB6" s="788" t="s">
        <v>20</v>
      </c>
      <c r="AC6" s="788" t="s">
        <v>20</v>
      </c>
      <c r="AD6" s="787" t="s">
        <v>20</v>
      </c>
      <c r="AE6" s="788" t="s">
        <v>20</v>
      </c>
      <c r="AF6" s="788" t="s">
        <v>20</v>
      </c>
      <c r="AG6" s="34" t="s">
        <v>20</v>
      </c>
      <c r="AH6" s="34" t="s">
        <v>20</v>
      </c>
      <c r="AI6" s="34" t="s">
        <v>20</v>
      </c>
    </row>
    <row r="7" spans="1:35">
      <c r="A7" s="34" t="s">
        <v>661</v>
      </c>
      <c r="B7" s="34" t="s">
        <v>20</v>
      </c>
      <c r="C7" s="787" t="s">
        <v>20</v>
      </c>
      <c r="D7" s="788" t="s">
        <v>20</v>
      </c>
      <c r="E7" s="788" t="s">
        <v>20</v>
      </c>
      <c r="F7" s="787" t="s">
        <v>20</v>
      </c>
      <c r="G7" s="788" t="s">
        <v>20</v>
      </c>
      <c r="H7" s="788" t="s">
        <v>20</v>
      </c>
      <c r="I7" s="787" t="s">
        <v>20</v>
      </c>
      <c r="J7" s="788" t="s">
        <v>20</v>
      </c>
      <c r="K7" s="788" t="s">
        <v>20</v>
      </c>
      <c r="L7" s="787" t="s">
        <v>20</v>
      </c>
      <c r="M7" s="788" t="s">
        <v>20</v>
      </c>
      <c r="N7" s="788" t="s">
        <v>20</v>
      </c>
      <c r="O7" s="787" t="s">
        <v>20</v>
      </c>
      <c r="P7" s="788" t="s">
        <v>20</v>
      </c>
      <c r="Q7" s="788" t="s">
        <v>20</v>
      </c>
      <c r="R7" s="787" t="s">
        <v>20</v>
      </c>
      <c r="S7" s="788" t="s">
        <v>20</v>
      </c>
      <c r="T7" s="788" t="s">
        <v>20</v>
      </c>
      <c r="U7" s="787" t="s">
        <v>20</v>
      </c>
      <c r="V7" s="788" t="s">
        <v>20</v>
      </c>
      <c r="W7" s="788" t="s">
        <v>20</v>
      </c>
      <c r="X7" s="787" t="s">
        <v>20</v>
      </c>
      <c r="Y7" s="788" t="s">
        <v>20</v>
      </c>
      <c r="Z7" s="788" t="s">
        <v>20</v>
      </c>
      <c r="AA7" s="787" t="s">
        <v>20</v>
      </c>
      <c r="AB7" s="788" t="s">
        <v>20</v>
      </c>
      <c r="AC7" s="788" t="s">
        <v>20</v>
      </c>
      <c r="AD7" s="787" t="s">
        <v>20</v>
      </c>
      <c r="AE7" s="788" t="s">
        <v>20</v>
      </c>
      <c r="AF7" s="788" t="s">
        <v>20</v>
      </c>
      <c r="AG7" s="34" t="s">
        <v>20</v>
      </c>
      <c r="AH7" s="34" t="s">
        <v>20</v>
      </c>
      <c r="AI7" s="34" t="s">
        <v>20</v>
      </c>
    </row>
    <row r="8" spans="1:35">
      <c r="A8" s="34" t="s">
        <v>437</v>
      </c>
      <c r="B8" s="34" t="s">
        <v>436</v>
      </c>
      <c r="C8" s="787" t="s">
        <v>20</v>
      </c>
      <c r="D8" s="788" t="s">
        <v>20</v>
      </c>
      <c r="E8" s="788" t="s">
        <v>20</v>
      </c>
      <c r="F8" s="787" t="s">
        <v>20</v>
      </c>
      <c r="G8" s="788" t="s">
        <v>20</v>
      </c>
      <c r="H8" s="788" t="s">
        <v>20</v>
      </c>
      <c r="I8" s="787" t="s">
        <v>20</v>
      </c>
      <c r="J8" s="788" t="s">
        <v>20</v>
      </c>
      <c r="K8" s="788" t="s">
        <v>20</v>
      </c>
      <c r="L8" s="787" t="s">
        <v>20</v>
      </c>
      <c r="M8" s="788" t="s">
        <v>20</v>
      </c>
      <c r="N8" s="788" t="s">
        <v>20</v>
      </c>
      <c r="O8" s="787" t="s">
        <v>20</v>
      </c>
      <c r="P8" s="788" t="s">
        <v>20</v>
      </c>
      <c r="Q8" s="788" t="s">
        <v>20</v>
      </c>
      <c r="R8" s="787" t="s">
        <v>20</v>
      </c>
      <c r="S8" s="788" t="s">
        <v>20</v>
      </c>
      <c r="T8" s="788" t="s">
        <v>20</v>
      </c>
      <c r="U8" s="787" t="s">
        <v>20</v>
      </c>
      <c r="V8" s="788" t="s">
        <v>20</v>
      </c>
      <c r="W8" s="788" t="s">
        <v>20</v>
      </c>
      <c r="X8" s="787" t="s">
        <v>20</v>
      </c>
      <c r="Y8" s="788" t="s">
        <v>20</v>
      </c>
      <c r="Z8" s="788" t="s">
        <v>20</v>
      </c>
      <c r="AA8" s="787" t="s">
        <v>20</v>
      </c>
      <c r="AB8" s="788" t="s">
        <v>20</v>
      </c>
      <c r="AC8" s="788" t="s">
        <v>20</v>
      </c>
      <c r="AD8" s="787" t="s">
        <v>20</v>
      </c>
      <c r="AE8" s="788" t="s">
        <v>20</v>
      </c>
      <c r="AF8" s="788" t="s">
        <v>20</v>
      </c>
      <c r="AG8" s="34" t="s">
        <v>20</v>
      </c>
      <c r="AH8" s="34" t="s">
        <v>20</v>
      </c>
      <c r="AI8" s="34" t="s">
        <v>20</v>
      </c>
    </row>
    <row r="9" spans="1:35">
      <c r="A9" s="34" t="s">
        <v>658</v>
      </c>
      <c r="B9" s="34" t="s">
        <v>2149</v>
      </c>
      <c r="C9" s="787" t="s">
        <v>20</v>
      </c>
      <c r="D9" s="788" t="s">
        <v>20</v>
      </c>
      <c r="E9" s="788" t="s">
        <v>20</v>
      </c>
      <c r="F9" s="787" t="s">
        <v>20</v>
      </c>
      <c r="G9" s="788" t="s">
        <v>20</v>
      </c>
      <c r="H9" s="788" t="s">
        <v>20</v>
      </c>
      <c r="I9" s="787" t="s">
        <v>20</v>
      </c>
      <c r="J9" s="788" t="s">
        <v>20</v>
      </c>
      <c r="K9" s="788" t="s">
        <v>20</v>
      </c>
      <c r="L9" s="787" t="s">
        <v>20</v>
      </c>
      <c r="M9" s="788" t="s">
        <v>20</v>
      </c>
      <c r="N9" s="788" t="s">
        <v>20</v>
      </c>
      <c r="O9" s="787" t="s">
        <v>20</v>
      </c>
      <c r="P9" s="788" t="s">
        <v>20</v>
      </c>
      <c r="Q9" s="788" t="s">
        <v>20</v>
      </c>
      <c r="R9" s="787" t="s">
        <v>20</v>
      </c>
      <c r="S9" s="788" t="s">
        <v>20</v>
      </c>
      <c r="T9" s="788" t="s">
        <v>20</v>
      </c>
      <c r="U9" s="787" t="s">
        <v>20</v>
      </c>
      <c r="V9" s="788" t="s">
        <v>20</v>
      </c>
      <c r="W9" s="788" t="s">
        <v>20</v>
      </c>
      <c r="X9" s="787" t="s">
        <v>20</v>
      </c>
      <c r="Y9" s="788" t="s">
        <v>20</v>
      </c>
      <c r="Z9" s="788" t="s">
        <v>20</v>
      </c>
      <c r="AA9" s="787" t="s">
        <v>20</v>
      </c>
      <c r="AB9" s="788" t="s">
        <v>20</v>
      </c>
      <c r="AC9" s="788" t="s">
        <v>20</v>
      </c>
      <c r="AD9" s="787" t="s">
        <v>20</v>
      </c>
      <c r="AE9" s="788" t="s">
        <v>20</v>
      </c>
      <c r="AF9" s="788" t="s">
        <v>20</v>
      </c>
      <c r="AG9" s="34" t="s">
        <v>20</v>
      </c>
      <c r="AH9" s="34" t="s">
        <v>20</v>
      </c>
      <c r="AI9" s="34" t="s">
        <v>20</v>
      </c>
    </row>
    <row r="10" spans="1:35">
      <c r="A10" s="34" t="s">
        <v>659</v>
      </c>
      <c r="B10" s="34" t="s">
        <v>20</v>
      </c>
      <c r="C10" s="787" t="s">
        <v>20</v>
      </c>
      <c r="D10" s="788" t="s">
        <v>20</v>
      </c>
      <c r="E10" s="788" t="s">
        <v>20</v>
      </c>
      <c r="F10" s="787" t="s">
        <v>20</v>
      </c>
      <c r="G10" s="788" t="s">
        <v>20</v>
      </c>
      <c r="H10" s="788" t="s">
        <v>20</v>
      </c>
      <c r="I10" s="787" t="s">
        <v>20</v>
      </c>
      <c r="J10" s="788" t="s">
        <v>20</v>
      </c>
      <c r="K10" s="788" t="s">
        <v>20</v>
      </c>
      <c r="L10" s="787" t="s">
        <v>20</v>
      </c>
      <c r="M10" s="788" t="s">
        <v>20</v>
      </c>
      <c r="N10" s="788" t="s">
        <v>20</v>
      </c>
      <c r="O10" s="787" t="s">
        <v>20</v>
      </c>
      <c r="P10" s="788" t="s">
        <v>20</v>
      </c>
      <c r="Q10" s="788" t="s">
        <v>20</v>
      </c>
      <c r="R10" s="787" t="s">
        <v>20</v>
      </c>
      <c r="S10" s="788" t="s">
        <v>20</v>
      </c>
      <c r="T10" s="788" t="s">
        <v>20</v>
      </c>
      <c r="U10" s="787" t="s">
        <v>20</v>
      </c>
      <c r="V10" s="788" t="s">
        <v>20</v>
      </c>
      <c r="W10" s="788" t="s">
        <v>20</v>
      </c>
      <c r="X10" s="787" t="s">
        <v>20</v>
      </c>
      <c r="Y10" s="788" t="s">
        <v>20</v>
      </c>
      <c r="Z10" s="788" t="s">
        <v>20</v>
      </c>
      <c r="AA10" s="787" t="s">
        <v>20</v>
      </c>
      <c r="AB10" s="788" t="s">
        <v>20</v>
      </c>
      <c r="AC10" s="788" t="s">
        <v>20</v>
      </c>
      <c r="AD10" s="787" t="s">
        <v>20</v>
      </c>
      <c r="AE10" s="788" t="s">
        <v>20</v>
      </c>
      <c r="AF10" s="788" t="s">
        <v>20</v>
      </c>
      <c r="AG10" s="34" t="s">
        <v>20</v>
      </c>
      <c r="AH10" s="34" t="s">
        <v>20</v>
      </c>
      <c r="AI10" s="34" t="s">
        <v>20</v>
      </c>
    </row>
    <row r="11" spans="1:35">
      <c r="A11" s="34" t="s">
        <v>986</v>
      </c>
      <c r="B11" s="34" t="s">
        <v>1582</v>
      </c>
      <c r="C11" s="787" t="s">
        <v>20</v>
      </c>
      <c r="D11" s="788" t="s">
        <v>20</v>
      </c>
      <c r="E11" s="788" t="s">
        <v>20</v>
      </c>
      <c r="F11" s="787" t="s">
        <v>20</v>
      </c>
      <c r="G11" s="788" t="s">
        <v>20</v>
      </c>
      <c r="H11" s="788" t="s">
        <v>20</v>
      </c>
      <c r="I11" s="787" t="s">
        <v>20</v>
      </c>
      <c r="J11" s="788" t="s">
        <v>20</v>
      </c>
      <c r="K11" s="788" t="s">
        <v>20</v>
      </c>
      <c r="L11" s="787" t="s">
        <v>20</v>
      </c>
      <c r="M11" s="788" t="s">
        <v>20</v>
      </c>
      <c r="N11" s="788" t="s">
        <v>20</v>
      </c>
      <c r="O11" s="787" t="s">
        <v>20</v>
      </c>
      <c r="P11" s="788" t="s">
        <v>20</v>
      </c>
      <c r="Q11" s="788" t="s">
        <v>20</v>
      </c>
      <c r="R11" s="787" t="s">
        <v>20</v>
      </c>
      <c r="S11" s="788" t="s">
        <v>20</v>
      </c>
      <c r="T11" s="788" t="s">
        <v>20</v>
      </c>
      <c r="U11" s="787" t="s">
        <v>20</v>
      </c>
      <c r="V11" s="788" t="s">
        <v>20</v>
      </c>
      <c r="W11" s="788" t="s">
        <v>20</v>
      </c>
      <c r="X11" s="787" t="s">
        <v>20</v>
      </c>
      <c r="Y11" s="788" t="s">
        <v>20</v>
      </c>
      <c r="Z11" s="788" t="s">
        <v>20</v>
      </c>
      <c r="AA11" s="787" t="s">
        <v>20</v>
      </c>
      <c r="AB11" s="788" t="s">
        <v>20</v>
      </c>
      <c r="AC11" s="788" t="s">
        <v>20</v>
      </c>
      <c r="AD11" s="787" t="s">
        <v>20</v>
      </c>
      <c r="AE11" s="788" t="s">
        <v>20</v>
      </c>
      <c r="AF11" s="788" t="s">
        <v>20</v>
      </c>
      <c r="AG11" s="34" t="s">
        <v>20</v>
      </c>
      <c r="AH11" s="34" t="s">
        <v>20</v>
      </c>
      <c r="AI11" s="34" t="s">
        <v>20</v>
      </c>
    </row>
    <row r="12" spans="1:35">
      <c r="A12" s="34" t="s">
        <v>690</v>
      </c>
      <c r="B12" s="34" t="s">
        <v>987</v>
      </c>
      <c r="C12" s="787" t="s">
        <v>20</v>
      </c>
      <c r="D12" s="788" t="s">
        <v>20</v>
      </c>
      <c r="E12" s="788" t="s">
        <v>20</v>
      </c>
      <c r="F12" s="787" t="s">
        <v>20</v>
      </c>
      <c r="G12" s="788" t="s">
        <v>20</v>
      </c>
      <c r="H12" s="788" t="s">
        <v>20</v>
      </c>
      <c r="I12" s="787" t="s">
        <v>20</v>
      </c>
      <c r="J12" s="788" t="s">
        <v>20</v>
      </c>
      <c r="K12" s="788" t="s">
        <v>20</v>
      </c>
      <c r="L12" s="787" t="s">
        <v>20</v>
      </c>
      <c r="M12" s="788" t="s">
        <v>20</v>
      </c>
      <c r="N12" s="788" t="s">
        <v>20</v>
      </c>
      <c r="O12" s="787" t="s">
        <v>20</v>
      </c>
      <c r="P12" s="788" t="s">
        <v>20</v>
      </c>
      <c r="Q12" s="788" t="s">
        <v>20</v>
      </c>
      <c r="R12" s="787" t="s">
        <v>20</v>
      </c>
      <c r="S12" s="788" t="s">
        <v>20</v>
      </c>
      <c r="T12" s="788" t="s">
        <v>20</v>
      </c>
      <c r="U12" s="787" t="s">
        <v>20</v>
      </c>
      <c r="V12" s="788" t="s">
        <v>20</v>
      </c>
      <c r="W12" s="788" t="s">
        <v>20</v>
      </c>
      <c r="X12" s="787" t="s">
        <v>20</v>
      </c>
      <c r="Y12" s="788" t="s">
        <v>20</v>
      </c>
      <c r="Z12" s="788" t="s">
        <v>20</v>
      </c>
      <c r="AA12" s="787" t="s">
        <v>20</v>
      </c>
      <c r="AB12" s="788" t="s">
        <v>20</v>
      </c>
      <c r="AC12" s="788" t="s">
        <v>20</v>
      </c>
      <c r="AD12" s="787" t="s">
        <v>20</v>
      </c>
      <c r="AE12" s="788" t="s">
        <v>20</v>
      </c>
      <c r="AF12" s="788" t="s">
        <v>20</v>
      </c>
      <c r="AG12" s="34" t="s">
        <v>20</v>
      </c>
      <c r="AH12" s="34" t="s">
        <v>20</v>
      </c>
      <c r="AI12" s="34" t="s">
        <v>20</v>
      </c>
    </row>
    <row r="13" spans="1:35">
      <c r="A13" s="34" t="s">
        <v>665</v>
      </c>
      <c r="B13" s="34" t="s">
        <v>664</v>
      </c>
      <c r="C13" s="787" t="s">
        <v>20</v>
      </c>
      <c r="D13" s="788" t="s">
        <v>20</v>
      </c>
      <c r="E13" s="788" t="s">
        <v>20</v>
      </c>
      <c r="F13" s="787" t="s">
        <v>20</v>
      </c>
      <c r="G13" s="788" t="s">
        <v>20</v>
      </c>
      <c r="H13" s="788" t="s">
        <v>20</v>
      </c>
      <c r="I13" s="787" t="s">
        <v>20</v>
      </c>
      <c r="J13" s="788" t="s">
        <v>20</v>
      </c>
      <c r="K13" s="788" t="s">
        <v>20</v>
      </c>
      <c r="L13" s="787" t="s">
        <v>20</v>
      </c>
      <c r="M13" s="788" t="s">
        <v>20</v>
      </c>
      <c r="N13" s="788" t="s">
        <v>20</v>
      </c>
      <c r="O13" s="787" t="s">
        <v>20</v>
      </c>
      <c r="P13" s="788" t="s">
        <v>20</v>
      </c>
      <c r="Q13" s="788" t="s">
        <v>20</v>
      </c>
      <c r="R13" s="787" t="s">
        <v>20</v>
      </c>
      <c r="S13" s="788" t="s">
        <v>20</v>
      </c>
      <c r="T13" s="788" t="s">
        <v>20</v>
      </c>
      <c r="U13" s="787" t="s">
        <v>20</v>
      </c>
      <c r="V13" s="788" t="s">
        <v>20</v>
      </c>
      <c r="W13" s="788" t="s">
        <v>20</v>
      </c>
      <c r="X13" s="787" t="s">
        <v>20</v>
      </c>
      <c r="Y13" s="788" t="s">
        <v>20</v>
      </c>
      <c r="Z13" s="788" t="s">
        <v>20</v>
      </c>
      <c r="AA13" s="787" t="s">
        <v>20</v>
      </c>
      <c r="AB13" s="788" t="s">
        <v>20</v>
      </c>
      <c r="AC13" s="788" t="s">
        <v>20</v>
      </c>
      <c r="AD13" s="787" t="s">
        <v>20</v>
      </c>
      <c r="AE13" s="788" t="s">
        <v>20</v>
      </c>
      <c r="AF13" s="788" t="s">
        <v>20</v>
      </c>
      <c r="AG13" s="34" t="s">
        <v>20</v>
      </c>
      <c r="AH13" s="34" t="s">
        <v>20</v>
      </c>
      <c r="AI13" s="34" t="s">
        <v>20</v>
      </c>
    </row>
    <row r="14" spans="1:35">
      <c r="A14" s="34" t="s">
        <v>623</v>
      </c>
      <c r="B14" s="34" t="s">
        <v>622</v>
      </c>
      <c r="C14" s="787" t="s">
        <v>20</v>
      </c>
      <c r="D14" s="788" t="s">
        <v>20</v>
      </c>
      <c r="E14" s="788" t="s">
        <v>20</v>
      </c>
      <c r="F14" s="787" t="s">
        <v>20</v>
      </c>
      <c r="G14" s="788" t="s">
        <v>20</v>
      </c>
      <c r="H14" s="788" t="s">
        <v>20</v>
      </c>
      <c r="I14" s="787" t="s">
        <v>20</v>
      </c>
      <c r="J14" s="788" t="s">
        <v>20</v>
      </c>
      <c r="K14" s="788" t="s">
        <v>20</v>
      </c>
      <c r="L14" s="787" t="s">
        <v>20</v>
      </c>
      <c r="M14" s="788" t="s">
        <v>20</v>
      </c>
      <c r="N14" s="788" t="s">
        <v>20</v>
      </c>
      <c r="O14" s="787" t="s">
        <v>20</v>
      </c>
      <c r="P14" s="788" t="s">
        <v>20</v>
      </c>
      <c r="Q14" s="788" t="s">
        <v>20</v>
      </c>
      <c r="R14" s="787" t="s">
        <v>20</v>
      </c>
      <c r="S14" s="788" t="s">
        <v>20</v>
      </c>
      <c r="T14" s="788" t="s">
        <v>20</v>
      </c>
      <c r="U14" s="787" t="s">
        <v>20</v>
      </c>
      <c r="V14" s="788" t="s">
        <v>20</v>
      </c>
      <c r="W14" s="788" t="s">
        <v>20</v>
      </c>
      <c r="X14" s="787" t="s">
        <v>20</v>
      </c>
      <c r="Y14" s="788" t="s">
        <v>20</v>
      </c>
      <c r="Z14" s="788" t="s">
        <v>20</v>
      </c>
      <c r="AA14" s="787" t="s">
        <v>20</v>
      </c>
      <c r="AB14" s="788" t="s">
        <v>20</v>
      </c>
      <c r="AC14" s="788" t="s">
        <v>20</v>
      </c>
      <c r="AD14" s="787" t="s">
        <v>20</v>
      </c>
      <c r="AE14" s="788" t="s">
        <v>20</v>
      </c>
      <c r="AF14" s="788" t="s">
        <v>20</v>
      </c>
      <c r="AG14" s="34" t="s">
        <v>20</v>
      </c>
      <c r="AH14" s="34" t="s">
        <v>20</v>
      </c>
      <c r="AI14" s="34" t="s">
        <v>20</v>
      </c>
    </row>
    <row r="15" spans="1:35">
      <c r="A15" s="34" t="s">
        <v>428</v>
      </c>
      <c r="B15" s="34" t="s">
        <v>20</v>
      </c>
      <c r="C15" s="787" t="s">
        <v>20</v>
      </c>
      <c r="D15" s="788" t="s">
        <v>20</v>
      </c>
      <c r="E15" s="788" t="s">
        <v>20</v>
      </c>
      <c r="F15" s="787" t="s">
        <v>20</v>
      </c>
      <c r="G15" s="788" t="s">
        <v>20</v>
      </c>
      <c r="H15" s="788" t="s">
        <v>20</v>
      </c>
      <c r="I15" s="787" t="s">
        <v>20</v>
      </c>
      <c r="J15" s="788" t="s">
        <v>20</v>
      </c>
      <c r="K15" s="788" t="s">
        <v>20</v>
      </c>
      <c r="L15" s="787" t="s">
        <v>20</v>
      </c>
      <c r="M15" s="788" t="s">
        <v>20</v>
      </c>
      <c r="N15" s="788" t="s">
        <v>20</v>
      </c>
      <c r="O15" s="787" t="s">
        <v>20</v>
      </c>
      <c r="P15" s="788" t="s">
        <v>20</v>
      </c>
      <c r="Q15" s="788" t="s">
        <v>20</v>
      </c>
      <c r="R15" s="787" t="s">
        <v>20</v>
      </c>
      <c r="S15" s="788" t="s">
        <v>20</v>
      </c>
      <c r="T15" s="788" t="s">
        <v>20</v>
      </c>
      <c r="U15" s="787" t="s">
        <v>20</v>
      </c>
      <c r="V15" s="788" t="s">
        <v>20</v>
      </c>
      <c r="W15" s="788" t="s">
        <v>20</v>
      </c>
      <c r="X15" s="787" t="s">
        <v>20</v>
      </c>
      <c r="Y15" s="788" t="s">
        <v>20</v>
      </c>
      <c r="Z15" s="788" t="s">
        <v>20</v>
      </c>
      <c r="AA15" s="787" t="s">
        <v>20</v>
      </c>
      <c r="AB15" s="788" t="s">
        <v>20</v>
      </c>
      <c r="AC15" s="788" t="s">
        <v>20</v>
      </c>
      <c r="AD15" s="787" t="s">
        <v>20</v>
      </c>
      <c r="AE15" s="788" t="s">
        <v>20</v>
      </c>
      <c r="AF15" s="788" t="s">
        <v>20</v>
      </c>
      <c r="AG15" s="34" t="s">
        <v>20</v>
      </c>
      <c r="AH15" s="34" t="s">
        <v>20</v>
      </c>
      <c r="AI15" s="34" t="s">
        <v>20</v>
      </c>
    </row>
    <row r="16" spans="1:35">
      <c r="A16" s="34" t="s">
        <v>691</v>
      </c>
      <c r="B16" s="34" t="s">
        <v>988</v>
      </c>
      <c r="C16" s="787" t="s">
        <v>20</v>
      </c>
      <c r="D16" s="788" t="s">
        <v>20</v>
      </c>
      <c r="E16" s="788" t="s">
        <v>20</v>
      </c>
      <c r="F16" s="787" t="s">
        <v>20</v>
      </c>
      <c r="G16" s="788" t="s">
        <v>20</v>
      </c>
      <c r="H16" s="788" t="s">
        <v>20</v>
      </c>
      <c r="I16" s="787" t="s">
        <v>20</v>
      </c>
      <c r="J16" s="788" t="s">
        <v>20</v>
      </c>
      <c r="K16" s="788" t="s">
        <v>20</v>
      </c>
      <c r="L16" s="787" t="s">
        <v>20</v>
      </c>
      <c r="M16" s="788" t="s">
        <v>20</v>
      </c>
      <c r="N16" s="788" t="s">
        <v>20</v>
      </c>
      <c r="O16" s="787" t="s">
        <v>20</v>
      </c>
      <c r="P16" s="788" t="s">
        <v>20</v>
      </c>
      <c r="Q16" s="788" t="s">
        <v>20</v>
      </c>
      <c r="R16" s="787" t="s">
        <v>20</v>
      </c>
      <c r="S16" s="788" t="s">
        <v>20</v>
      </c>
      <c r="T16" s="788" t="s">
        <v>20</v>
      </c>
      <c r="U16" s="787" t="s">
        <v>20</v>
      </c>
      <c r="V16" s="788" t="s">
        <v>20</v>
      </c>
      <c r="W16" s="788" t="s">
        <v>20</v>
      </c>
      <c r="X16" s="787" t="s">
        <v>20</v>
      </c>
      <c r="Y16" s="788" t="s">
        <v>20</v>
      </c>
      <c r="Z16" s="788" t="s">
        <v>20</v>
      </c>
      <c r="AA16" s="787" t="s">
        <v>20</v>
      </c>
      <c r="AB16" s="788" t="s">
        <v>20</v>
      </c>
      <c r="AC16" s="788" t="s">
        <v>20</v>
      </c>
      <c r="AD16" s="787" t="s">
        <v>20</v>
      </c>
      <c r="AE16" s="788" t="s">
        <v>20</v>
      </c>
      <c r="AF16" s="788" t="s">
        <v>20</v>
      </c>
      <c r="AG16" s="34" t="s">
        <v>20</v>
      </c>
      <c r="AH16" s="34" t="s">
        <v>20</v>
      </c>
      <c r="AI16" s="34" t="s">
        <v>20</v>
      </c>
    </row>
    <row r="17" spans="1:35">
      <c r="A17" s="34" t="s">
        <v>551</v>
      </c>
      <c r="B17" s="34" t="s">
        <v>1836</v>
      </c>
      <c r="C17" s="787" t="s">
        <v>20</v>
      </c>
      <c r="D17" s="788" t="s">
        <v>20</v>
      </c>
      <c r="E17" s="788" t="s">
        <v>20</v>
      </c>
      <c r="F17" s="787" t="s">
        <v>20</v>
      </c>
      <c r="G17" s="788" t="s">
        <v>20</v>
      </c>
      <c r="H17" s="788" t="s">
        <v>20</v>
      </c>
      <c r="I17" s="787" t="s">
        <v>20</v>
      </c>
      <c r="J17" s="788" t="s">
        <v>20</v>
      </c>
      <c r="K17" s="788" t="s">
        <v>20</v>
      </c>
      <c r="L17" s="787" t="s">
        <v>20</v>
      </c>
      <c r="M17" s="788" t="s">
        <v>20</v>
      </c>
      <c r="N17" s="788" t="s">
        <v>20</v>
      </c>
      <c r="O17" s="787" t="s">
        <v>20</v>
      </c>
      <c r="P17" s="788" t="s">
        <v>20</v>
      </c>
      <c r="Q17" s="788" t="s">
        <v>20</v>
      </c>
      <c r="R17" s="787" t="s">
        <v>20</v>
      </c>
      <c r="S17" s="788" t="s">
        <v>20</v>
      </c>
      <c r="T17" s="788" t="s">
        <v>20</v>
      </c>
      <c r="U17" s="787" t="s">
        <v>20</v>
      </c>
      <c r="V17" s="788" t="s">
        <v>20</v>
      </c>
      <c r="W17" s="788" t="s">
        <v>20</v>
      </c>
      <c r="X17" s="787" t="s">
        <v>20</v>
      </c>
      <c r="Y17" s="788" t="s">
        <v>20</v>
      </c>
      <c r="Z17" s="788" t="s">
        <v>20</v>
      </c>
      <c r="AA17" s="787" t="s">
        <v>20</v>
      </c>
      <c r="AB17" s="788" t="s">
        <v>20</v>
      </c>
      <c r="AC17" s="788" t="s">
        <v>20</v>
      </c>
      <c r="AD17" s="787" t="s">
        <v>20</v>
      </c>
      <c r="AE17" s="788" t="s">
        <v>20</v>
      </c>
      <c r="AF17" s="788" t="s">
        <v>20</v>
      </c>
      <c r="AG17" s="34" t="s">
        <v>20</v>
      </c>
      <c r="AH17" s="34" t="s">
        <v>20</v>
      </c>
      <c r="AI17" s="34" t="s">
        <v>20</v>
      </c>
    </row>
    <row r="18" spans="1:35">
      <c r="A18" s="34" t="s">
        <v>692</v>
      </c>
      <c r="B18" s="34" t="s">
        <v>1585</v>
      </c>
      <c r="C18" s="787" t="s">
        <v>20</v>
      </c>
      <c r="D18" s="788" t="s">
        <v>20</v>
      </c>
      <c r="E18" s="788" t="s">
        <v>20</v>
      </c>
      <c r="F18" s="787" t="s">
        <v>20</v>
      </c>
      <c r="G18" s="788" t="s">
        <v>20</v>
      </c>
      <c r="H18" s="788" t="s">
        <v>20</v>
      </c>
      <c r="I18" s="787" t="s">
        <v>20</v>
      </c>
      <c r="J18" s="788" t="s">
        <v>20</v>
      </c>
      <c r="K18" s="788" t="s">
        <v>20</v>
      </c>
      <c r="L18" s="787" t="s">
        <v>20</v>
      </c>
      <c r="M18" s="788" t="s">
        <v>20</v>
      </c>
      <c r="N18" s="788" t="s">
        <v>20</v>
      </c>
      <c r="O18" s="787" t="s">
        <v>20</v>
      </c>
      <c r="P18" s="788" t="s">
        <v>20</v>
      </c>
      <c r="Q18" s="788" t="s">
        <v>20</v>
      </c>
      <c r="R18" s="787" t="s">
        <v>20</v>
      </c>
      <c r="S18" s="788" t="s">
        <v>20</v>
      </c>
      <c r="T18" s="788" t="s">
        <v>20</v>
      </c>
      <c r="U18" s="787" t="s">
        <v>20</v>
      </c>
      <c r="V18" s="788" t="s">
        <v>20</v>
      </c>
      <c r="W18" s="788" t="s">
        <v>20</v>
      </c>
      <c r="X18" s="787" t="s">
        <v>20</v>
      </c>
      <c r="Y18" s="788" t="s">
        <v>20</v>
      </c>
      <c r="Z18" s="788" t="s">
        <v>20</v>
      </c>
      <c r="AA18" s="787" t="s">
        <v>20</v>
      </c>
      <c r="AB18" s="788" t="s">
        <v>20</v>
      </c>
      <c r="AC18" s="788" t="s">
        <v>20</v>
      </c>
      <c r="AD18" s="787" t="s">
        <v>20</v>
      </c>
      <c r="AE18" s="788" t="s">
        <v>20</v>
      </c>
      <c r="AF18" s="788" t="s">
        <v>20</v>
      </c>
      <c r="AG18" s="34" t="s">
        <v>20</v>
      </c>
      <c r="AH18" s="34" t="s">
        <v>20</v>
      </c>
      <c r="AI18" s="34" t="s">
        <v>20</v>
      </c>
    </row>
    <row r="19" spans="1:35">
      <c r="A19" s="34" t="s">
        <v>629</v>
      </c>
      <c r="B19" s="34" t="s">
        <v>628</v>
      </c>
      <c r="C19" s="787">
        <v>0</v>
      </c>
      <c r="D19" s="788">
        <v>1</v>
      </c>
      <c r="E19" s="788">
        <v>1</v>
      </c>
      <c r="F19" s="787" t="s">
        <v>20</v>
      </c>
      <c r="G19" s="788" t="s">
        <v>20</v>
      </c>
      <c r="H19" s="788" t="s">
        <v>20</v>
      </c>
      <c r="I19" s="787">
        <v>0.503</v>
      </c>
      <c r="J19" s="788">
        <v>8.5000000000000006E-2</v>
      </c>
      <c r="K19" s="788">
        <v>5.21E-2</v>
      </c>
      <c r="L19" s="787" t="s">
        <v>20</v>
      </c>
      <c r="M19" s="788" t="s">
        <v>20</v>
      </c>
      <c r="N19" s="788" t="s">
        <v>20</v>
      </c>
      <c r="O19" s="787" t="s">
        <v>20</v>
      </c>
      <c r="P19" s="788" t="s">
        <v>20</v>
      </c>
      <c r="Q19" s="788" t="s">
        <v>20</v>
      </c>
      <c r="R19" s="787" t="s">
        <v>20</v>
      </c>
      <c r="S19" s="788" t="s">
        <v>20</v>
      </c>
      <c r="T19" s="788" t="s">
        <v>20</v>
      </c>
      <c r="U19" s="787" t="s">
        <v>20</v>
      </c>
      <c r="V19" s="788" t="s">
        <v>20</v>
      </c>
      <c r="W19" s="788" t="s">
        <v>20</v>
      </c>
      <c r="X19" s="787" t="s">
        <v>20</v>
      </c>
      <c r="Y19" s="788" t="s">
        <v>20</v>
      </c>
      <c r="Z19" s="788" t="s">
        <v>20</v>
      </c>
      <c r="AA19" s="787" t="s">
        <v>20</v>
      </c>
      <c r="AB19" s="788" t="s">
        <v>20</v>
      </c>
      <c r="AC19" s="788" t="s">
        <v>20</v>
      </c>
      <c r="AD19" s="787" t="s">
        <v>20</v>
      </c>
      <c r="AE19" s="788" t="s">
        <v>20</v>
      </c>
      <c r="AF19" s="788" t="s">
        <v>20</v>
      </c>
      <c r="AG19" s="34" t="s">
        <v>20</v>
      </c>
      <c r="AH19" s="34" t="s">
        <v>20</v>
      </c>
      <c r="AI19" s="34" t="s">
        <v>20</v>
      </c>
    </row>
    <row r="20" spans="1:35">
      <c r="A20" s="34" t="s">
        <v>582</v>
      </c>
      <c r="B20" s="34" t="s">
        <v>3279</v>
      </c>
      <c r="C20" s="787" t="s">
        <v>20</v>
      </c>
      <c r="D20" s="788" t="s">
        <v>20</v>
      </c>
      <c r="E20" s="788" t="s">
        <v>20</v>
      </c>
      <c r="F20" s="787" t="s">
        <v>20</v>
      </c>
      <c r="G20" s="788" t="s">
        <v>20</v>
      </c>
      <c r="H20" s="788" t="s">
        <v>20</v>
      </c>
      <c r="I20" s="787" t="s">
        <v>20</v>
      </c>
      <c r="J20" s="788" t="s">
        <v>20</v>
      </c>
      <c r="K20" s="788" t="s">
        <v>20</v>
      </c>
      <c r="L20" s="787" t="s">
        <v>20</v>
      </c>
      <c r="M20" s="788" t="s">
        <v>20</v>
      </c>
      <c r="N20" s="788" t="s">
        <v>20</v>
      </c>
      <c r="O20" s="787" t="s">
        <v>20</v>
      </c>
      <c r="P20" s="788" t="s">
        <v>20</v>
      </c>
      <c r="Q20" s="788" t="s">
        <v>20</v>
      </c>
      <c r="R20" s="787" t="s">
        <v>20</v>
      </c>
      <c r="S20" s="788" t="s">
        <v>20</v>
      </c>
      <c r="T20" s="788" t="s">
        <v>20</v>
      </c>
      <c r="U20" s="787" t="s">
        <v>20</v>
      </c>
      <c r="V20" s="788" t="s">
        <v>20</v>
      </c>
      <c r="W20" s="788" t="s">
        <v>20</v>
      </c>
      <c r="X20" s="787" t="s">
        <v>20</v>
      </c>
      <c r="Y20" s="788" t="s">
        <v>20</v>
      </c>
      <c r="Z20" s="788" t="s">
        <v>20</v>
      </c>
      <c r="AA20" s="787" t="s">
        <v>20</v>
      </c>
      <c r="AB20" s="788" t="s">
        <v>20</v>
      </c>
      <c r="AC20" s="788" t="s">
        <v>20</v>
      </c>
      <c r="AD20" s="787" t="s">
        <v>20</v>
      </c>
      <c r="AE20" s="788" t="s">
        <v>20</v>
      </c>
      <c r="AF20" s="788" t="s">
        <v>20</v>
      </c>
      <c r="AG20" s="34" t="s">
        <v>20</v>
      </c>
      <c r="AH20" s="34" t="s">
        <v>20</v>
      </c>
      <c r="AI20" s="34" t="s">
        <v>20</v>
      </c>
    </row>
    <row r="21" spans="1:35">
      <c r="A21" s="34" t="s">
        <v>449</v>
      </c>
      <c r="B21" s="34" t="s">
        <v>448</v>
      </c>
      <c r="C21" s="787">
        <v>0</v>
      </c>
      <c r="D21" s="788">
        <v>1</v>
      </c>
      <c r="E21" s="788">
        <v>4.0000000000000002E-4</v>
      </c>
      <c r="F21" s="787">
        <v>0.2</v>
      </c>
      <c r="G21" s="788">
        <v>0</v>
      </c>
      <c r="H21" s="788">
        <v>0</v>
      </c>
      <c r="I21" s="787">
        <v>0</v>
      </c>
      <c r="J21" s="788">
        <v>1</v>
      </c>
      <c r="K21" s="788">
        <v>4.0000000000000002E-4</v>
      </c>
      <c r="L21" s="787">
        <v>0</v>
      </c>
      <c r="M21" s="788">
        <v>0</v>
      </c>
      <c r="N21" s="788">
        <v>4.0000000000000002E-4</v>
      </c>
      <c r="O21" s="787">
        <v>0.248</v>
      </c>
      <c r="P21" s="788">
        <v>1</v>
      </c>
      <c r="Q21" s="788">
        <v>1E-4</v>
      </c>
      <c r="R21" s="787">
        <v>0</v>
      </c>
      <c r="S21" s="788">
        <v>0</v>
      </c>
      <c r="T21" s="788">
        <v>0</v>
      </c>
      <c r="U21" s="787">
        <v>0</v>
      </c>
      <c r="V21" s="788">
        <v>1</v>
      </c>
      <c r="W21" s="788">
        <v>4.0000000000000002E-4</v>
      </c>
      <c r="X21" s="787">
        <v>0</v>
      </c>
      <c r="Y21" s="788">
        <v>1</v>
      </c>
      <c r="Z21" s="788">
        <v>4.0000000000000002E-4</v>
      </c>
      <c r="AA21" s="787">
        <v>0.248</v>
      </c>
      <c r="AB21" s="788">
        <v>1</v>
      </c>
      <c r="AC21" s="788">
        <v>1E-4</v>
      </c>
      <c r="AD21" s="787">
        <v>0.161</v>
      </c>
      <c r="AE21" s="788">
        <v>1</v>
      </c>
      <c r="AF21" s="788">
        <v>2.0000000000000001E-4</v>
      </c>
      <c r="AG21" s="34">
        <v>0.39</v>
      </c>
      <c r="AH21" s="34">
        <v>0</v>
      </c>
      <c r="AI21" s="34">
        <v>0</v>
      </c>
    </row>
    <row r="22" spans="1:35">
      <c r="A22" s="34" t="s">
        <v>989</v>
      </c>
      <c r="B22" s="34" t="s">
        <v>3280</v>
      </c>
      <c r="C22" s="787" t="s">
        <v>20</v>
      </c>
      <c r="D22" s="788" t="s">
        <v>20</v>
      </c>
      <c r="E22" s="788" t="s">
        <v>20</v>
      </c>
      <c r="F22" s="787" t="s">
        <v>20</v>
      </c>
      <c r="G22" s="788" t="s">
        <v>20</v>
      </c>
      <c r="H22" s="788" t="s">
        <v>20</v>
      </c>
      <c r="I22" s="787" t="s">
        <v>20</v>
      </c>
      <c r="J22" s="788" t="s">
        <v>20</v>
      </c>
      <c r="K22" s="788" t="s">
        <v>20</v>
      </c>
      <c r="L22" s="787" t="s">
        <v>20</v>
      </c>
      <c r="M22" s="788" t="s">
        <v>20</v>
      </c>
      <c r="N22" s="788" t="s">
        <v>20</v>
      </c>
      <c r="O22" s="787" t="s">
        <v>20</v>
      </c>
      <c r="P22" s="788" t="s">
        <v>20</v>
      </c>
      <c r="Q22" s="788" t="s">
        <v>20</v>
      </c>
      <c r="R22" s="787" t="s">
        <v>20</v>
      </c>
      <c r="S22" s="788" t="s">
        <v>20</v>
      </c>
      <c r="T22" s="788" t="s">
        <v>20</v>
      </c>
      <c r="U22" s="787" t="s">
        <v>20</v>
      </c>
      <c r="V22" s="788" t="s">
        <v>20</v>
      </c>
      <c r="W22" s="788" t="s">
        <v>20</v>
      </c>
      <c r="X22" s="787" t="s">
        <v>20</v>
      </c>
      <c r="Y22" s="788" t="s">
        <v>20</v>
      </c>
      <c r="Z22" s="788" t="s">
        <v>20</v>
      </c>
      <c r="AA22" s="787" t="s">
        <v>20</v>
      </c>
      <c r="AB22" s="788" t="s">
        <v>20</v>
      </c>
      <c r="AC22" s="788" t="s">
        <v>20</v>
      </c>
      <c r="AD22" s="787" t="s">
        <v>20</v>
      </c>
      <c r="AE22" s="788" t="s">
        <v>20</v>
      </c>
      <c r="AF22" s="788" t="s">
        <v>20</v>
      </c>
      <c r="AG22" s="34" t="s">
        <v>20</v>
      </c>
      <c r="AH22" s="34" t="s">
        <v>20</v>
      </c>
      <c r="AI22" s="34" t="s">
        <v>20</v>
      </c>
    </row>
    <row r="23" spans="1:35">
      <c r="A23" s="34" t="s">
        <v>693</v>
      </c>
      <c r="B23" s="34" t="s">
        <v>990</v>
      </c>
      <c r="C23" s="787" t="s">
        <v>20</v>
      </c>
      <c r="D23" s="788" t="s">
        <v>20</v>
      </c>
      <c r="E23" s="788" t="s">
        <v>20</v>
      </c>
      <c r="F23" s="787" t="s">
        <v>20</v>
      </c>
      <c r="G23" s="788" t="s">
        <v>20</v>
      </c>
      <c r="H23" s="788" t="s">
        <v>20</v>
      </c>
      <c r="I23" s="787" t="s">
        <v>20</v>
      </c>
      <c r="J23" s="788" t="s">
        <v>20</v>
      </c>
      <c r="K23" s="788" t="s">
        <v>20</v>
      </c>
      <c r="L23" s="787" t="s">
        <v>20</v>
      </c>
      <c r="M23" s="788" t="s">
        <v>20</v>
      </c>
      <c r="N23" s="788" t="s">
        <v>20</v>
      </c>
      <c r="O23" s="787" t="s">
        <v>20</v>
      </c>
      <c r="P23" s="788" t="s">
        <v>20</v>
      </c>
      <c r="Q23" s="788" t="s">
        <v>20</v>
      </c>
      <c r="R23" s="787" t="s">
        <v>20</v>
      </c>
      <c r="S23" s="788" t="s">
        <v>20</v>
      </c>
      <c r="T23" s="788" t="s">
        <v>20</v>
      </c>
      <c r="U23" s="787" t="s">
        <v>20</v>
      </c>
      <c r="V23" s="788" t="s">
        <v>20</v>
      </c>
      <c r="W23" s="788" t="s">
        <v>20</v>
      </c>
      <c r="X23" s="787" t="s">
        <v>20</v>
      </c>
      <c r="Y23" s="788" t="s">
        <v>20</v>
      </c>
      <c r="Z23" s="788" t="s">
        <v>20</v>
      </c>
      <c r="AA23" s="787" t="s">
        <v>20</v>
      </c>
      <c r="AB23" s="788" t="s">
        <v>20</v>
      </c>
      <c r="AC23" s="788" t="s">
        <v>20</v>
      </c>
      <c r="AD23" s="787" t="s">
        <v>20</v>
      </c>
      <c r="AE23" s="788" t="s">
        <v>20</v>
      </c>
      <c r="AF23" s="788" t="s">
        <v>20</v>
      </c>
      <c r="AG23" s="34" t="s">
        <v>20</v>
      </c>
      <c r="AH23" s="34" t="s">
        <v>20</v>
      </c>
      <c r="AI23" s="34" t="s">
        <v>20</v>
      </c>
    </row>
    <row r="24" spans="1:35">
      <c r="A24" s="34" t="s">
        <v>486</v>
      </c>
      <c r="B24" s="34" t="s">
        <v>485</v>
      </c>
      <c r="C24" s="787" t="s">
        <v>20</v>
      </c>
      <c r="D24" s="788" t="s">
        <v>20</v>
      </c>
      <c r="E24" s="788" t="s">
        <v>20</v>
      </c>
      <c r="F24" s="787" t="s">
        <v>20</v>
      </c>
      <c r="G24" s="788" t="s">
        <v>20</v>
      </c>
      <c r="H24" s="788" t="s">
        <v>20</v>
      </c>
      <c r="I24" s="787" t="s">
        <v>20</v>
      </c>
      <c r="J24" s="788" t="s">
        <v>20</v>
      </c>
      <c r="K24" s="788" t="s">
        <v>20</v>
      </c>
      <c r="L24" s="787" t="s">
        <v>20</v>
      </c>
      <c r="M24" s="788" t="s">
        <v>20</v>
      </c>
      <c r="N24" s="788" t="s">
        <v>20</v>
      </c>
      <c r="O24" s="787" t="s">
        <v>20</v>
      </c>
      <c r="P24" s="788" t="s">
        <v>20</v>
      </c>
      <c r="Q24" s="788" t="s">
        <v>20</v>
      </c>
      <c r="R24" s="787" t="s">
        <v>20</v>
      </c>
      <c r="S24" s="788" t="s">
        <v>20</v>
      </c>
      <c r="T24" s="788" t="s">
        <v>20</v>
      </c>
      <c r="U24" s="787" t="s">
        <v>20</v>
      </c>
      <c r="V24" s="788" t="s">
        <v>20</v>
      </c>
      <c r="W24" s="788" t="s">
        <v>20</v>
      </c>
      <c r="X24" s="787" t="s">
        <v>20</v>
      </c>
      <c r="Y24" s="788" t="s">
        <v>20</v>
      </c>
      <c r="Z24" s="788" t="s">
        <v>20</v>
      </c>
      <c r="AA24" s="787" t="s">
        <v>20</v>
      </c>
      <c r="AB24" s="788" t="s">
        <v>20</v>
      </c>
      <c r="AC24" s="788" t="s">
        <v>20</v>
      </c>
      <c r="AD24" s="787" t="s">
        <v>20</v>
      </c>
      <c r="AE24" s="788" t="s">
        <v>20</v>
      </c>
      <c r="AF24" s="788" t="s">
        <v>20</v>
      </c>
      <c r="AG24" s="34" t="s">
        <v>20</v>
      </c>
      <c r="AH24" s="34" t="s">
        <v>20</v>
      </c>
      <c r="AI24" s="34" t="s">
        <v>20</v>
      </c>
    </row>
    <row r="25" spans="1:35">
      <c r="A25" s="34" t="s">
        <v>517</v>
      </c>
      <c r="B25" s="34" t="s">
        <v>516</v>
      </c>
      <c r="C25" s="787" t="s">
        <v>20</v>
      </c>
      <c r="D25" s="788" t="s">
        <v>20</v>
      </c>
      <c r="E25" s="788" t="s">
        <v>20</v>
      </c>
      <c r="F25" s="787" t="s">
        <v>20</v>
      </c>
      <c r="G25" s="788" t="s">
        <v>20</v>
      </c>
      <c r="H25" s="788" t="s">
        <v>20</v>
      </c>
      <c r="I25" s="787" t="s">
        <v>20</v>
      </c>
      <c r="J25" s="788" t="s">
        <v>20</v>
      </c>
      <c r="K25" s="788" t="s">
        <v>20</v>
      </c>
      <c r="L25" s="787" t="s">
        <v>20</v>
      </c>
      <c r="M25" s="788" t="s">
        <v>20</v>
      </c>
      <c r="N25" s="788" t="s">
        <v>20</v>
      </c>
      <c r="O25" s="787" t="s">
        <v>20</v>
      </c>
      <c r="P25" s="788" t="s">
        <v>20</v>
      </c>
      <c r="Q25" s="788" t="s">
        <v>20</v>
      </c>
      <c r="R25" s="787" t="s">
        <v>20</v>
      </c>
      <c r="S25" s="788" t="s">
        <v>20</v>
      </c>
      <c r="T25" s="788" t="s">
        <v>20</v>
      </c>
      <c r="U25" s="787" t="s">
        <v>20</v>
      </c>
      <c r="V25" s="788" t="s">
        <v>20</v>
      </c>
      <c r="W25" s="788" t="s">
        <v>20</v>
      </c>
      <c r="X25" s="787" t="s">
        <v>20</v>
      </c>
      <c r="Y25" s="788" t="s">
        <v>20</v>
      </c>
      <c r="Z25" s="788" t="s">
        <v>20</v>
      </c>
      <c r="AA25" s="787" t="s">
        <v>20</v>
      </c>
      <c r="AB25" s="788" t="s">
        <v>20</v>
      </c>
      <c r="AC25" s="788" t="s">
        <v>20</v>
      </c>
      <c r="AD25" s="787" t="s">
        <v>20</v>
      </c>
      <c r="AE25" s="788" t="s">
        <v>20</v>
      </c>
      <c r="AF25" s="788" t="s">
        <v>20</v>
      </c>
      <c r="AG25" s="34" t="s">
        <v>20</v>
      </c>
      <c r="AH25" s="34" t="s">
        <v>20</v>
      </c>
      <c r="AI25" s="34" t="s">
        <v>20</v>
      </c>
    </row>
    <row r="26" spans="1:35">
      <c r="A26" s="34" t="s">
        <v>430</v>
      </c>
      <c r="B26" s="34" t="s">
        <v>429</v>
      </c>
      <c r="C26" s="787">
        <v>0</v>
      </c>
      <c r="D26" s="788">
        <v>1</v>
      </c>
      <c r="E26" s="788">
        <v>1</v>
      </c>
      <c r="F26" s="787">
        <v>0.30399999999999999</v>
      </c>
      <c r="G26" s="788">
        <v>1</v>
      </c>
      <c r="H26" s="788">
        <v>0.5</v>
      </c>
      <c r="I26" s="787" t="s">
        <v>20</v>
      </c>
      <c r="J26" s="788" t="s">
        <v>20</v>
      </c>
      <c r="K26" s="788" t="s">
        <v>20</v>
      </c>
      <c r="L26" s="787">
        <v>0.217</v>
      </c>
      <c r="M26" s="788">
        <v>1</v>
      </c>
      <c r="N26" s="788">
        <v>0.3</v>
      </c>
      <c r="O26" s="787" t="s">
        <v>20</v>
      </c>
      <c r="P26" s="788" t="s">
        <v>20</v>
      </c>
      <c r="Q26" s="788" t="s">
        <v>20</v>
      </c>
      <c r="R26" s="787">
        <v>0.51500000000000001</v>
      </c>
      <c r="S26" s="788">
        <v>0</v>
      </c>
      <c r="T26" s="788">
        <v>0</v>
      </c>
      <c r="U26" s="787" t="s">
        <v>20</v>
      </c>
      <c r="V26" s="788" t="s">
        <v>20</v>
      </c>
      <c r="W26" s="788" t="s">
        <v>20</v>
      </c>
      <c r="X26" s="787" t="s">
        <v>20</v>
      </c>
      <c r="Y26" s="788" t="s">
        <v>20</v>
      </c>
      <c r="Z26" s="788" t="s">
        <v>20</v>
      </c>
      <c r="AA26" s="787" t="s">
        <v>20</v>
      </c>
      <c r="AB26" s="788" t="s">
        <v>20</v>
      </c>
      <c r="AC26" s="788" t="s">
        <v>20</v>
      </c>
      <c r="AD26" s="787" t="s">
        <v>20</v>
      </c>
      <c r="AE26" s="788" t="s">
        <v>20</v>
      </c>
      <c r="AF26" s="788" t="s">
        <v>20</v>
      </c>
      <c r="AG26" s="34" t="s">
        <v>20</v>
      </c>
      <c r="AH26" s="34" t="s">
        <v>20</v>
      </c>
      <c r="AI26" s="34" t="s">
        <v>20</v>
      </c>
    </row>
    <row r="27" spans="1:35">
      <c r="A27" s="34" t="s">
        <v>572</v>
      </c>
      <c r="B27" s="34" t="s">
        <v>20</v>
      </c>
      <c r="C27" s="787" t="s">
        <v>20</v>
      </c>
      <c r="D27" s="788" t="s">
        <v>20</v>
      </c>
      <c r="E27" s="788" t="s">
        <v>20</v>
      </c>
      <c r="F27" s="787" t="s">
        <v>20</v>
      </c>
      <c r="G27" s="788" t="s">
        <v>20</v>
      </c>
      <c r="H27" s="788" t="s">
        <v>20</v>
      </c>
      <c r="I27" s="787" t="s">
        <v>20</v>
      </c>
      <c r="J27" s="788" t="s">
        <v>20</v>
      </c>
      <c r="K27" s="788" t="s">
        <v>20</v>
      </c>
      <c r="L27" s="787" t="s">
        <v>20</v>
      </c>
      <c r="M27" s="788" t="s">
        <v>20</v>
      </c>
      <c r="N27" s="788" t="s">
        <v>20</v>
      </c>
      <c r="O27" s="787" t="s">
        <v>20</v>
      </c>
      <c r="P27" s="788" t="s">
        <v>20</v>
      </c>
      <c r="Q27" s="788" t="s">
        <v>20</v>
      </c>
      <c r="R27" s="787" t="s">
        <v>20</v>
      </c>
      <c r="S27" s="788" t="s">
        <v>20</v>
      </c>
      <c r="T27" s="788" t="s">
        <v>20</v>
      </c>
      <c r="U27" s="787" t="s">
        <v>20</v>
      </c>
      <c r="V27" s="788" t="s">
        <v>20</v>
      </c>
      <c r="W27" s="788" t="s">
        <v>20</v>
      </c>
      <c r="X27" s="787" t="s">
        <v>20</v>
      </c>
      <c r="Y27" s="788" t="s">
        <v>20</v>
      </c>
      <c r="Z27" s="788" t="s">
        <v>20</v>
      </c>
      <c r="AA27" s="787" t="s">
        <v>20</v>
      </c>
      <c r="AB27" s="788" t="s">
        <v>20</v>
      </c>
      <c r="AC27" s="788" t="s">
        <v>20</v>
      </c>
      <c r="AD27" s="787" t="s">
        <v>20</v>
      </c>
      <c r="AE27" s="788" t="s">
        <v>20</v>
      </c>
      <c r="AF27" s="788" t="s">
        <v>20</v>
      </c>
      <c r="AG27" s="34" t="s">
        <v>20</v>
      </c>
      <c r="AH27" s="34" t="s">
        <v>20</v>
      </c>
      <c r="AI27" s="34" t="s">
        <v>20</v>
      </c>
    </row>
    <row r="28" spans="1:35">
      <c r="A28" s="34" t="s">
        <v>694</v>
      </c>
      <c r="B28" s="34" t="s">
        <v>991</v>
      </c>
      <c r="C28" s="787" t="s">
        <v>20</v>
      </c>
      <c r="D28" s="788" t="s">
        <v>20</v>
      </c>
      <c r="E28" s="788" t="s">
        <v>20</v>
      </c>
      <c r="F28" s="787" t="s">
        <v>20</v>
      </c>
      <c r="G28" s="788" t="s">
        <v>20</v>
      </c>
      <c r="H28" s="788" t="s">
        <v>20</v>
      </c>
      <c r="I28" s="787" t="s">
        <v>20</v>
      </c>
      <c r="J28" s="788" t="s">
        <v>20</v>
      </c>
      <c r="K28" s="788" t="s">
        <v>20</v>
      </c>
      <c r="L28" s="787" t="s">
        <v>20</v>
      </c>
      <c r="M28" s="788" t="s">
        <v>20</v>
      </c>
      <c r="N28" s="788" t="s">
        <v>20</v>
      </c>
      <c r="O28" s="787" t="s">
        <v>20</v>
      </c>
      <c r="P28" s="788" t="s">
        <v>20</v>
      </c>
      <c r="Q28" s="788" t="s">
        <v>20</v>
      </c>
      <c r="R28" s="787" t="s">
        <v>20</v>
      </c>
      <c r="S28" s="788" t="s">
        <v>20</v>
      </c>
      <c r="T28" s="788" t="s">
        <v>20</v>
      </c>
      <c r="U28" s="787" t="s">
        <v>20</v>
      </c>
      <c r="V28" s="788" t="s">
        <v>20</v>
      </c>
      <c r="W28" s="788" t="s">
        <v>20</v>
      </c>
      <c r="X28" s="787" t="s">
        <v>20</v>
      </c>
      <c r="Y28" s="788" t="s">
        <v>20</v>
      </c>
      <c r="Z28" s="788" t="s">
        <v>20</v>
      </c>
      <c r="AA28" s="787" t="s">
        <v>20</v>
      </c>
      <c r="AB28" s="788" t="s">
        <v>20</v>
      </c>
      <c r="AC28" s="788" t="s">
        <v>20</v>
      </c>
      <c r="AD28" s="787" t="s">
        <v>20</v>
      </c>
      <c r="AE28" s="788" t="s">
        <v>20</v>
      </c>
      <c r="AF28" s="788" t="s">
        <v>20</v>
      </c>
      <c r="AG28" s="34" t="s">
        <v>20</v>
      </c>
      <c r="AH28" s="34" t="s">
        <v>20</v>
      </c>
      <c r="AI28" s="34" t="s">
        <v>20</v>
      </c>
    </row>
    <row r="29" spans="1:35">
      <c r="A29" s="34" t="s">
        <v>695</v>
      </c>
      <c r="B29" s="34" t="s">
        <v>992</v>
      </c>
      <c r="C29" s="787" t="s">
        <v>20</v>
      </c>
      <c r="D29" s="788" t="s">
        <v>20</v>
      </c>
      <c r="E29" s="788" t="s">
        <v>20</v>
      </c>
      <c r="F29" s="787" t="s">
        <v>20</v>
      </c>
      <c r="G29" s="788" t="s">
        <v>20</v>
      </c>
      <c r="H29" s="788" t="s">
        <v>20</v>
      </c>
      <c r="I29" s="787" t="s">
        <v>20</v>
      </c>
      <c r="J29" s="788" t="s">
        <v>20</v>
      </c>
      <c r="K29" s="788" t="s">
        <v>20</v>
      </c>
      <c r="L29" s="787" t="s">
        <v>20</v>
      </c>
      <c r="M29" s="788" t="s">
        <v>20</v>
      </c>
      <c r="N29" s="788" t="s">
        <v>20</v>
      </c>
      <c r="O29" s="787" t="s">
        <v>20</v>
      </c>
      <c r="P29" s="788" t="s">
        <v>20</v>
      </c>
      <c r="Q29" s="788" t="s">
        <v>20</v>
      </c>
      <c r="R29" s="787" t="s">
        <v>20</v>
      </c>
      <c r="S29" s="788" t="s">
        <v>20</v>
      </c>
      <c r="T29" s="788" t="s">
        <v>20</v>
      </c>
      <c r="U29" s="787" t="s">
        <v>20</v>
      </c>
      <c r="V29" s="788" t="s">
        <v>20</v>
      </c>
      <c r="W29" s="788" t="s">
        <v>20</v>
      </c>
      <c r="X29" s="787" t="s">
        <v>20</v>
      </c>
      <c r="Y29" s="788" t="s">
        <v>20</v>
      </c>
      <c r="Z29" s="788" t="s">
        <v>20</v>
      </c>
      <c r="AA29" s="787" t="s">
        <v>20</v>
      </c>
      <c r="AB29" s="788" t="s">
        <v>20</v>
      </c>
      <c r="AC29" s="788" t="s">
        <v>20</v>
      </c>
      <c r="AD29" s="787" t="s">
        <v>20</v>
      </c>
      <c r="AE29" s="788" t="s">
        <v>20</v>
      </c>
      <c r="AF29" s="788" t="s">
        <v>20</v>
      </c>
      <c r="AG29" s="34" t="s">
        <v>20</v>
      </c>
      <c r="AH29" s="34" t="s">
        <v>20</v>
      </c>
      <c r="AI29" s="34" t="s">
        <v>20</v>
      </c>
    </row>
    <row r="30" spans="1:35">
      <c r="A30" s="34" t="s">
        <v>619</v>
      </c>
      <c r="B30" s="34" t="s">
        <v>618</v>
      </c>
      <c r="C30" s="787" t="s">
        <v>20</v>
      </c>
      <c r="D30" s="788" t="s">
        <v>20</v>
      </c>
      <c r="E30" s="788" t="s">
        <v>20</v>
      </c>
      <c r="F30" s="787" t="s">
        <v>20</v>
      </c>
      <c r="G30" s="788" t="s">
        <v>20</v>
      </c>
      <c r="H30" s="788" t="s">
        <v>20</v>
      </c>
      <c r="I30" s="787" t="s">
        <v>20</v>
      </c>
      <c r="J30" s="788" t="s">
        <v>20</v>
      </c>
      <c r="K30" s="788" t="s">
        <v>20</v>
      </c>
      <c r="L30" s="787" t="s">
        <v>20</v>
      </c>
      <c r="M30" s="788" t="s">
        <v>20</v>
      </c>
      <c r="N30" s="788" t="s">
        <v>20</v>
      </c>
      <c r="O30" s="787" t="s">
        <v>20</v>
      </c>
      <c r="P30" s="788" t="s">
        <v>20</v>
      </c>
      <c r="Q30" s="788" t="s">
        <v>20</v>
      </c>
      <c r="R30" s="787" t="s">
        <v>20</v>
      </c>
      <c r="S30" s="788" t="s">
        <v>20</v>
      </c>
      <c r="T30" s="788" t="s">
        <v>20</v>
      </c>
      <c r="U30" s="787" t="s">
        <v>20</v>
      </c>
      <c r="V30" s="788" t="s">
        <v>20</v>
      </c>
      <c r="W30" s="788" t="s">
        <v>20</v>
      </c>
      <c r="X30" s="787" t="s">
        <v>20</v>
      </c>
      <c r="Y30" s="788" t="s">
        <v>20</v>
      </c>
      <c r="Z30" s="788" t="s">
        <v>20</v>
      </c>
      <c r="AA30" s="787" t="s">
        <v>20</v>
      </c>
      <c r="AB30" s="788" t="s">
        <v>20</v>
      </c>
      <c r="AC30" s="788" t="s">
        <v>20</v>
      </c>
      <c r="AD30" s="787" t="s">
        <v>20</v>
      </c>
      <c r="AE30" s="788" t="s">
        <v>20</v>
      </c>
      <c r="AF30" s="788" t="s">
        <v>20</v>
      </c>
      <c r="AG30" s="34" t="s">
        <v>20</v>
      </c>
      <c r="AH30" s="34" t="s">
        <v>20</v>
      </c>
      <c r="AI30" s="34" t="s">
        <v>20</v>
      </c>
    </row>
    <row r="31" spans="1:35">
      <c r="A31" s="34" t="s">
        <v>507</v>
      </c>
      <c r="B31" s="34" t="s">
        <v>506</v>
      </c>
      <c r="C31" s="787">
        <v>0</v>
      </c>
      <c r="D31" s="788">
        <v>0.86</v>
      </c>
      <c r="E31" s="788">
        <v>0.86</v>
      </c>
      <c r="F31" s="787">
        <v>0</v>
      </c>
      <c r="G31" s="788">
        <v>1</v>
      </c>
      <c r="H31" s="788">
        <v>1</v>
      </c>
      <c r="I31" s="787" t="s">
        <v>20</v>
      </c>
      <c r="J31" s="788" t="s">
        <v>20</v>
      </c>
      <c r="K31" s="788" t="s">
        <v>20</v>
      </c>
      <c r="L31" s="787" t="s">
        <v>20</v>
      </c>
      <c r="M31" s="788" t="s">
        <v>20</v>
      </c>
      <c r="N31" s="788" t="s">
        <v>20</v>
      </c>
      <c r="O31" s="787" t="s">
        <v>20</v>
      </c>
      <c r="P31" s="788" t="s">
        <v>20</v>
      </c>
      <c r="Q31" s="788" t="s">
        <v>20</v>
      </c>
      <c r="R31" s="787" t="s">
        <v>20</v>
      </c>
      <c r="S31" s="788" t="s">
        <v>20</v>
      </c>
      <c r="T31" s="788" t="s">
        <v>20</v>
      </c>
      <c r="U31" s="787" t="s">
        <v>20</v>
      </c>
      <c r="V31" s="788" t="s">
        <v>20</v>
      </c>
      <c r="W31" s="788" t="s">
        <v>20</v>
      </c>
      <c r="X31" s="787" t="s">
        <v>20</v>
      </c>
      <c r="Y31" s="788" t="s">
        <v>20</v>
      </c>
      <c r="Z31" s="788" t="s">
        <v>20</v>
      </c>
      <c r="AA31" s="787" t="s">
        <v>20</v>
      </c>
      <c r="AB31" s="788" t="s">
        <v>20</v>
      </c>
      <c r="AC31" s="788" t="s">
        <v>20</v>
      </c>
      <c r="AD31" s="787">
        <v>0.02</v>
      </c>
      <c r="AE31" s="788">
        <v>0.28870000000000001</v>
      </c>
      <c r="AF31" s="788">
        <v>0.24540000000000001</v>
      </c>
      <c r="AG31" s="34" t="s">
        <v>20</v>
      </c>
      <c r="AH31" s="34" t="s">
        <v>20</v>
      </c>
      <c r="AI31" s="34" t="s">
        <v>20</v>
      </c>
    </row>
    <row r="32" spans="1:35">
      <c r="A32" s="34" t="s">
        <v>533</v>
      </c>
      <c r="B32" s="34" t="s">
        <v>532</v>
      </c>
      <c r="C32" s="787" t="s">
        <v>20</v>
      </c>
      <c r="D32" s="788" t="s">
        <v>20</v>
      </c>
      <c r="E32" s="788" t="s">
        <v>20</v>
      </c>
      <c r="F32" s="787" t="s">
        <v>20</v>
      </c>
      <c r="G32" s="788" t="s">
        <v>20</v>
      </c>
      <c r="H32" s="788" t="s">
        <v>20</v>
      </c>
      <c r="I32" s="787" t="s">
        <v>20</v>
      </c>
      <c r="J32" s="788" t="s">
        <v>20</v>
      </c>
      <c r="K32" s="788" t="s">
        <v>20</v>
      </c>
      <c r="L32" s="787" t="s">
        <v>20</v>
      </c>
      <c r="M32" s="788" t="s">
        <v>20</v>
      </c>
      <c r="N32" s="788" t="s">
        <v>20</v>
      </c>
      <c r="O32" s="787" t="s">
        <v>20</v>
      </c>
      <c r="P32" s="788" t="s">
        <v>20</v>
      </c>
      <c r="Q32" s="788" t="s">
        <v>20</v>
      </c>
      <c r="R32" s="787" t="s">
        <v>20</v>
      </c>
      <c r="S32" s="788" t="s">
        <v>20</v>
      </c>
      <c r="T32" s="788" t="s">
        <v>20</v>
      </c>
      <c r="U32" s="787" t="s">
        <v>20</v>
      </c>
      <c r="V32" s="788" t="s">
        <v>20</v>
      </c>
      <c r="W32" s="788" t="s">
        <v>20</v>
      </c>
      <c r="X32" s="787" t="s">
        <v>20</v>
      </c>
      <c r="Y32" s="788" t="s">
        <v>20</v>
      </c>
      <c r="Z32" s="788" t="s">
        <v>20</v>
      </c>
      <c r="AA32" s="787" t="s">
        <v>20</v>
      </c>
      <c r="AB32" s="788" t="s">
        <v>20</v>
      </c>
      <c r="AC32" s="788" t="s">
        <v>20</v>
      </c>
      <c r="AD32" s="787" t="s">
        <v>20</v>
      </c>
      <c r="AE32" s="788" t="s">
        <v>20</v>
      </c>
      <c r="AF32" s="788" t="s">
        <v>20</v>
      </c>
      <c r="AG32" s="34" t="s">
        <v>20</v>
      </c>
      <c r="AH32" s="34" t="s">
        <v>20</v>
      </c>
      <c r="AI32" s="34" t="s">
        <v>20</v>
      </c>
    </row>
    <row r="33" spans="1:35">
      <c r="A33" s="34" t="s">
        <v>656</v>
      </c>
      <c r="B33" s="34" t="s">
        <v>655</v>
      </c>
      <c r="C33" s="787" t="s">
        <v>20</v>
      </c>
      <c r="D33" s="788" t="s">
        <v>20</v>
      </c>
      <c r="E33" s="788" t="s">
        <v>20</v>
      </c>
      <c r="F33" s="787" t="s">
        <v>20</v>
      </c>
      <c r="G33" s="788" t="s">
        <v>20</v>
      </c>
      <c r="H33" s="788" t="s">
        <v>20</v>
      </c>
      <c r="I33" s="787" t="s">
        <v>20</v>
      </c>
      <c r="J33" s="788" t="s">
        <v>20</v>
      </c>
      <c r="K33" s="788" t="s">
        <v>20</v>
      </c>
      <c r="L33" s="787" t="s">
        <v>20</v>
      </c>
      <c r="M33" s="788" t="s">
        <v>20</v>
      </c>
      <c r="N33" s="788" t="s">
        <v>20</v>
      </c>
      <c r="O33" s="787" t="s">
        <v>20</v>
      </c>
      <c r="P33" s="788" t="s">
        <v>20</v>
      </c>
      <c r="Q33" s="788" t="s">
        <v>20</v>
      </c>
      <c r="R33" s="787" t="s">
        <v>20</v>
      </c>
      <c r="S33" s="788" t="s">
        <v>20</v>
      </c>
      <c r="T33" s="788" t="s">
        <v>20</v>
      </c>
      <c r="U33" s="787" t="s">
        <v>20</v>
      </c>
      <c r="V33" s="788" t="s">
        <v>20</v>
      </c>
      <c r="W33" s="788" t="s">
        <v>20</v>
      </c>
      <c r="X33" s="787" t="s">
        <v>20</v>
      </c>
      <c r="Y33" s="788" t="s">
        <v>20</v>
      </c>
      <c r="Z33" s="788" t="s">
        <v>20</v>
      </c>
      <c r="AA33" s="787" t="s">
        <v>20</v>
      </c>
      <c r="AB33" s="788" t="s">
        <v>20</v>
      </c>
      <c r="AC33" s="788" t="s">
        <v>20</v>
      </c>
      <c r="AD33" s="787" t="s">
        <v>20</v>
      </c>
      <c r="AE33" s="788" t="s">
        <v>20</v>
      </c>
      <c r="AF33" s="788" t="s">
        <v>20</v>
      </c>
      <c r="AG33" s="34" t="s">
        <v>20</v>
      </c>
      <c r="AH33" s="34" t="s">
        <v>20</v>
      </c>
      <c r="AI33" s="34" t="s">
        <v>20</v>
      </c>
    </row>
    <row r="34" spans="1:35">
      <c r="A34" s="34" t="s">
        <v>463</v>
      </c>
      <c r="B34" s="34" t="s">
        <v>20</v>
      </c>
      <c r="C34" s="787" t="s">
        <v>20</v>
      </c>
      <c r="D34" s="788" t="s">
        <v>20</v>
      </c>
      <c r="E34" s="788" t="s">
        <v>20</v>
      </c>
      <c r="F34" s="787" t="s">
        <v>20</v>
      </c>
      <c r="G34" s="788" t="s">
        <v>20</v>
      </c>
      <c r="H34" s="788" t="s">
        <v>20</v>
      </c>
      <c r="I34" s="787" t="s">
        <v>20</v>
      </c>
      <c r="J34" s="788" t="s">
        <v>20</v>
      </c>
      <c r="K34" s="788" t="s">
        <v>20</v>
      </c>
      <c r="L34" s="787" t="s">
        <v>20</v>
      </c>
      <c r="M34" s="788" t="s">
        <v>20</v>
      </c>
      <c r="N34" s="788" t="s">
        <v>20</v>
      </c>
      <c r="O34" s="787" t="s">
        <v>20</v>
      </c>
      <c r="P34" s="788" t="s">
        <v>20</v>
      </c>
      <c r="Q34" s="788" t="s">
        <v>20</v>
      </c>
      <c r="R34" s="787" t="s">
        <v>20</v>
      </c>
      <c r="S34" s="788" t="s">
        <v>20</v>
      </c>
      <c r="T34" s="788" t="s">
        <v>20</v>
      </c>
      <c r="U34" s="787" t="s">
        <v>20</v>
      </c>
      <c r="V34" s="788" t="s">
        <v>20</v>
      </c>
      <c r="W34" s="788" t="s">
        <v>20</v>
      </c>
      <c r="X34" s="787" t="s">
        <v>20</v>
      </c>
      <c r="Y34" s="788" t="s">
        <v>20</v>
      </c>
      <c r="Z34" s="788" t="s">
        <v>20</v>
      </c>
      <c r="AA34" s="787" t="s">
        <v>20</v>
      </c>
      <c r="AB34" s="788" t="s">
        <v>20</v>
      </c>
      <c r="AC34" s="788" t="s">
        <v>20</v>
      </c>
      <c r="AD34" s="787" t="s">
        <v>20</v>
      </c>
      <c r="AE34" s="788" t="s">
        <v>20</v>
      </c>
      <c r="AF34" s="788" t="s">
        <v>20</v>
      </c>
      <c r="AG34" s="34" t="s">
        <v>20</v>
      </c>
      <c r="AH34" s="34" t="s">
        <v>20</v>
      </c>
      <c r="AI34" s="34" t="s">
        <v>20</v>
      </c>
    </row>
    <row r="35" spans="1:35">
      <c r="A35" s="34" t="s">
        <v>1586</v>
      </c>
      <c r="B35" s="34" t="s">
        <v>20</v>
      </c>
      <c r="C35" s="787" t="s">
        <v>20</v>
      </c>
      <c r="D35" s="788" t="s">
        <v>20</v>
      </c>
      <c r="E35" s="788" t="s">
        <v>20</v>
      </c>
      <c r="F35" s="787" t="s">
        <v>20</v>
      </c>
      <c r="G35" s="788" t="s">
        <v>20</v>
      </c>
      <c r="H35" s="788" t="s">
        <v>20</v>
      </c>
      <c r="I35" s="787" t="s">
        <v>20</v>
      </c>
      <c r="J35" s="788" t="s">
        <v>20</v>
      </c>
      <c r="K35" s="788" t="s">
        <v>20</v>
      </c>
      <c r="L35" s="787" t="s">
        <v>20</v>
      </c>
      <c r="M35" s="788" t="s">
        <v>20</v>
      </c>
      <c r="N35" s="788" t="s">
        <v>20</v>
      </c>
      <c r="O35" s="787" t="s">
        <v>20</v>
      </c>
      <c r="P35" s="788" t="s">
        <v>20</v>
      </c>
      <c r="Q35" s="788" t="s">
        <v>20</v>
      </c>
      <c r="R35" s="787" t="s">
        <v>20</v>
      </c>
      <c r="S35" s="788" t="s">
        <v>20</v>
      </c>
      <c r="T35" s="788" t="s">
        <v>20</v>
      </c>
      <c r="U35" s="787" t="s">
        <v>20</v>
      </c>
      <c r="V35" s="788" t="s">
        <v>20</v>
      </c>
      <c r="W35" s="788" t="s">
        <v>20</v>
      </c>
      <c r="X35" s="787" t="s">
        <v>20</v>
      </c>
      <c r="Y35" s="788" t="s">
        <v>20</v>
      </c>
      <c r="Z35" s="788" t="s">
        <v>20</v>
      </c>
      <c r="AA35" s="787" t="s">
        <v>20</v>
      </c>
      <c r="AB35" s="788" t="s">
        <v>20</v>
      </c>
      <c r="AC35" s="788" t="s">
        <v>20</v>
      </c>
      <c r="AD35" s="787" t="s">
        <v>20</v>
      </c>
      <c r="AE35" s="788" t="s">
        <v>20</v>
      </c>
      <c r="AF35" s="788" t="s">
        <v>20</v>
      </c>
      <c r="AG35" s="34" t="s">
        <v>20</v>
      </c>
      <c r="AH35" s="34" t="s">
        <v>20</v>
      </c>
      <c r="AI35" s="34" t="s">
        <v>20</v>
      </c>
    </row>
    <row r="36" spans="1:35">
      <c r="A36" s="34" t="s">
        <v>550</v>
      </c>
      <c r="B36" s="34" t="s">
        <v>549</v>
      </c>
      <c r="C36" s="787" t="s">
        <v>20</v>
      </c>
      <c r="D36" s="788" t="s">
        <v>20</v>
      </c>
      <c r="E36" s="788" t="s">
        <v>20</v>
      </c>
      <c r="F36" s="787" t="s">
        <v>20</v>
      </c>
      <c r="G36" s="788" t="s">
        <v>20</v>
      </c>
      <c r="H36" s="788" t="s">
        <v>20</v>
      </c>
      <c r="I36" s="787" t="s">
        <v>20</v>
      </c>
      <c r="J36" s="788" t="s">
        <v>20</v>
      </c>
      <c r="K36" s="788" t="s">
        <v>20</v>
      </c>
      <c r="L36" s="787" t="s">
        <v>20</v>
      </c>
      <c r="M36" s="788" t="s">
        <v>20</v>
      </c>
      <c r="N36" s="788" t="s">
        <v>20</v>
      </c>
      <c r="O36" s="787" t="s">
        <v>20</v>
      </c>
      <c r="P36" s="788" t="s">
        <v>20</v>
      </c>
      <c r="Q36" s="788" t="s">
        <v>20</v>
      </c>
      <c r="R36" s="787" t="s">
        <v>20</v>
      </c>
      <c r="S36" s="788" t="s">
        <v>20</v>
      </c>
      <c r="T36" s="788" t="s">
        <v>20</v>
      </c>
      <c r="U36" s="787" t="s">
        <v>20</v>
      </c>
      <c r="V36" s="788" t="s">
        <v>20</v>
      </c>
      <c r="W36" s="788" t="s">
        <v>20</v>
      </c>
      <c r="X36" s="787" t="s">
        <v>20</v>
      </c>
      <c r="Y36" s="788" t="s">
        <v>20</v>
      </c>
      <c r="Z36" s="788" t="s">
        <v>20</v>
      </c>
      <c r="AA36" s="787" t="s">
        <v>20</v>
      </c>
      <c r="AB36" s="788" t="s">
        <v>20</v>
      </c>
      <c r="AC36" s="788" t="s">
        <v>20</v>
      </c>
      <c r="AD36" s="787" t="s">
        <v>20</v>
      </c>
      <c r="AE36" s="788" t="s">
        <v>20</v>
      </c>
      <c r="AF36" s="788" t="s">
        <v>20</v>
      </c>
      <c r="AG36" s="34" t="s">
        <v>20</v>
      </c>
      <c r="AH36" s="34" t="s">
        <v>20</v>
      </c>
      <c r="AI36" s="34" t="s">
        <v>20</v>
      </c>
    </row>
    <row r="37" spans="1:35">
      <c r="A37" s="34" t="s">
        <v>520</v>
      </c>
      <c r="B37" s="34" t="s">
        <v>1837</v>
      </c>
      <c r="C37" s="787" t="s">
        <v>20</v>
      </c>
      <c r="D37" s="788" t="s">
        <v>20</v>
      </c>
      <c r="E37" s="788" t="s">
        <v>20</v>
      </c>
      <c r="F37" s="787" t="s">
        <v>20</v>
      </c>
      <c r="G37" s="788" t="s">
        <v>20</v>
      </c>
      <c r="H37" s="788" t="s">
        <v>20</v>
      </c>
      <c r="I37" s="787" t="s">
        <v>20</v>
      </c>
      <c r="J37" s="788" t="s">
        <v>20</v>
      </c>
      <c r="K37" s="788" t="s">
        <v>20</v>
      </c>
      <c r="L37" s="787" t="s">
        <v>20</v>
      </c>
      <c r="M37" s="788" t="s">
        <v>20</v>
      </c>
      <c r="N37" s="788" t="s">
        <v>20</v>
      </c>
      <c r="O37" s="787" t="s">
        <v>20</v>
      </c>
      <c r="P37" s="788" t="s">
        <v>20</v>
      </c>
      <c r="Q37" s="788" t="s">
        <v>20</v>
      </c>
      <c r="R37" s="787" t="s">
        <v>20</v>
      </c>
      <c r="S37" s="788" t="s">
        <v>20</v>
      </c>
      <c r="T37" s="788" t="s">
        <v>20</v>
      </c>
      <c r="U37" s="787" t="s">
        <v>20</v>
      </c>
      <c r="V37" s="788" t="s">
        <v>20</v>
      </c>
      <c r="W37" s="788" t="s">
        <v>20</v>
      </c>
      <c r="X37" s="787" t="s">
        <v>20</v>
      </c>
      <c r="Y37" s="788" t="s">
        <v>20</v>
      </c>
      <c r="Z37" s="788" t="s">
        <v>20</v>
      </c>
      <c r="AA37" s="787" t="s">
        <v>20</v>
      </c>
      <c r="AB37" s="788" t="s">
        <v>20</v>
      </c>
      <c r="AC37" s="788" t="s">
        <v>20</v>
      </c>
      <c r="AD37" s="787" t="s">
        <v>20</v>
      </c>
      <c r="AE37" s="788" t="s">
        <v>20</v>
      </c>
      <c r="AF37" s="788" t="s">
        <v>20</v>
      </c>
      <c r="AG37" s="34" t="s">
        <v>20</v>
      </c>
      <c r="AH37" s="34" t="s">
        <v>20</v>
      </c>
      <c r="AI37" s="34" t="s">
        <v>20</v>
      </c>
    </row>
    <row r="38" spans="1:35">
      <c r="A38" s="34" t="s">
        <v>696</v>
      </c>
      <c r="B38" s="34" t="s">
        <v>993</v>
      </c>
      <c r="C38" s="787" t="s">
        <v>20</v>
      </c>
      <c r="D38" s="788" t="s">
        <v>20</v>
      </c>
      <c r="E38" s="788" t="s">
        <v>20</v>
      </c>
      <c r="F38" s="787" t="s">
        <v>20</v>
      </c>
      <c r="G38" s="788" t="s">
        <v>20</v>
      </c>
      <c r="H38" s="788" t="s">
        <v>20</v>
      </c>
      <c r="I38" s="787" t="s">
        <v>20</v>
      </c>
      <c r="J38" s="788" t="s">
        <v>20</v>
      </c>
      <c r="K38" s="788" t="s">
        <v>20</v>
      </c>
      <c r="L38" s="787" t="s">
        <v>20</v>
      </c>
      <c r="M38" s="788" t="s">
        <v>20</v>
      </c>
      <c r="N38" s="788" t="s">
        <v>20</v>
      </c>
      <c r="O38" s="787" t="s">
        <v>20</v>
      </c>
      <c r="P38" s="788" t="s">
        <v>20</v>
      </c>
      <c r="Q38" s="788" t="s">
        <v>20</v>
      </c>
      <c r="R38" s="787" t="s">
        <v>20</v>
      </c>
      <c r="S38" s="788" t="s">
        <v>20</v>
      </c>
      <c r="T38" s="788" t="s">
        <v>20</v>
      </c>
      <c r="U38" s="787" t="s">
        <v>20</v>
      </c>
      <c r="V38" s="788" t="s">
        <v>20</v>
      </c>
      <c r="W38" s="788" t="s">
        <v>20</v>
      </c>
      <c r="X38" s="787" t="s">
        <v>20</v>
      </c>
      <c r="Y38" s="788" t="s">
        <v>20</v>
      </c>
      <c r="Z38" s="788" t="s">
        <v>20</v>
      </c>
      <c r="AA38" s="787" t="s">
        <v>20</v>
      </c>
      <c r="AB38" s="788" t="s">
        <v>20</v>
      </c>
      <c r="AC38" s="788" t="s">
        <v>20</v>
      </c>
      <c r="AD38" s="787" t="s">
        <v>20</v>
      </c>
      <c r="AE38" s="788" t="s">
        <v>20</v>
      </c>
      <c r="AF38" s="788" t="s">
        <v>20</v>
      </c>
      <c r="AG38" s="34" t="s">
        <v>20</v>
      </c>
      <c r="AH38" s="34" t="s">
        <v>20</v>
      </c>
      <c r="AI38" s="34" t="s">
        <v>20</v>
      </c>
    </row>
    <row r="39" spans="1:35">
      <c r="A39" s="34" t="s">
        <v>697</v>
      </c>
      <c r="B39" s="34" t="s">
        <v>994</v>
      </c>
      <c r="C39" s="787" t="s">
        <v>20</v>
      </c>
      <c r="D39" s="788" t="s">
        <v>20</v>
      </c>
      <c r="E39" s="788" t="s">
        <v>20</v>
      </c>
      <c r="F39" s="787" t="s">
        <v>20</v>
      </c>
      <c r="G39" s="788" t="s">
        <v>20</v>
      </c>
      <c r="H39" s="788" t="s">
        <v>20</v>
      </c>
      <c r="I39" s="787" t="s">
        <v>20</v>
      </c>
      <c r="J39" s="788" t="s">
        <v>20</v>
      </c>
      <c r="K39" s="788" t="s">
        <v>20</v>
      </c>
      <c r="L39" s="787" t="s">
        <v>20</v>
      </c>
      <c r="M39" s="788" t="s">
        <v>20</v>
      </c>
      <c r="N39" s="788" t="s">
        <v>20</v>
      </c>
      <c r="O39" s="787" t="s">
        <v>20</v>
      </c>
      <c r="P39" s="788" t="s">
        <v>20</v>
      </c>
      <c r="Q39" s="788" t="s">
        <v>20</v>
      </c>
      <c r="R39" s="787" t="s">
        <v>20</v>
      </c>
      <c r="S39" s="788" t="s">
        <v>20</v>
      </c>
      <c r="T39" s="788" t="s">
        <v>20</v>
      </c>
      <c r="U39" s="787" t="s">
        <v>20</v>
      </c>
      <c r="V39" s="788" t="s">
        <v>20</v>
      </c>
      <c r="W39" s="788" t="s">
        <v>20</v>
      </c>
      <c r="X39" s="787" t="s">
        <v>20</v>
      </c>
      <c r="Y39" s="788" t="s">
        <v>20</v>
      </c>
      <c r="Z39" s="788" t="s">
        <v>20</v>
      </c>
      <c r="AA39" s="787" t="s">
        <v>20</v>
      </c>
      <c r="AB39" s="788" t="s">
        <v>20</v>
      </c>
      <c r="AC39" s="788" t="s">
        <v>20</v>
      </c>
      <c r="AD39" s="787" t="s">
        <v>20</v>
      </c>
      <c r="AE39" s="788" t="s">
        <v>20</v>
      </c>
      <c r="AF39" s="788" t="s">
        <v>20</v>
      </c>
      <c r="AG39" s="34" t="s">
        <v>20</v>
      </c>
      <c r="AH39" s="34" t="s">
        <v>20</v>
      </c>
      <c r="AI39" s="34" t="s">
        <v>20</v>
      </c>
    </row>
    <row r="40" spans="1:35">
      <c r="A40" s="34" t="s">
        <v>537</v>
      </c>
      <c r="B40" s="34" t="s">
        <v>2399</v>
      </c>
      <c r="C40" s="787" t="s">
        <v>20</v>
      </c>
      <c r="D40" s="788" t="s">
        <v>20</v>
      </c>
      <c r="E40" s="788" t="s">
        <v>20</v>
      </c>
      <c r="F40" s="787" t="s">
        <v>20</v>
      </c>
      <c r="G40" s="788" t="s">
        <v>20</v>
      </c>
      <c r="H40" s="788" t="s">
        <v>20</v>
      </c>
      <c r="I40" s="787" t="s">
        <v>20</v>
      </c>
      <c r="J40" s="788" t="s">
        <v>20</v>
      </c>
      <c r="K40" s="788" t="s">
        <v>20</v>
      </c>
      <c r="L40" s="787" t="s">
        <v>20</v>
      </c>
      <c r="M40" s="788" t="s">
        <v>20</v>
      </c>
      <c r="N40" s="788" t="s">
        <v>20</v>
      </c>
      <c r="O40" s="787" t="s">
        <v>20</v>
      </c>
      <c r="P40" s="788" t="s">
        <v>20</v>
      </c>
      <c r="Q40" s="788" t="s">
        <v>20</v>
      </c>
      <c r="R40" s="787" t="s">
        <v>20</v>
      </c>
      <c r="S40" s="788" t="s">
        <v>20</v>
      </c>
      <c r="T40" s="788" t="s">
        <v>20</v>
      </c>
      <c r="U40" s="787" t="s">
        <v>20</v>
      </c>
      <c r="V40" s="788" t="s">
        <v>20</v>
      </c>
      <c r="W40" s="788" t="s">
        <v>20</v>
      </c>
      <c r="X40" s="787" t="s">
        <v>20</v>
      </c>
      <c r="Y40" s="788" t="s">
        <v>20</v>
      </c>
      <c r="Z40" s="788" t="s">
        <v>20</v>
      </c>
      <c r="AA40" s="787" t="s">
        <v>20</v>
      </c>
      <c r="AB40" s="788" t="s">
        <v>20</v>
      </c>
      <c r="AC40" s="788" t="s">
        <v>20</v>
      </c>
      <c r="AD40" s="787" t="s">
        <v>20</v>
      </c>
      <c r="AE40" s="788" t="s">
        <v>20</v>
      </c>
      <c r="AF40" s="788" t="s">
        <v>20</v>
      </c>
      <c r="AG40" s="34" t="s">
        <v>20</v>
      </c>
      <c r="AH40" s="34" t="s">
        <v>20</v>
      </c>
      <c r="AI40" s="34" t="s">
        <v>20</v>
      </c>
    </row>
    <row r="41" spans="1:35">
      <c r="A41" s="34" t="s">
        <v>698</v>
      </c>
      <c r="B41" s="34" t="s">
        <v>995</v>
      </c>
      <c r="C41" s="787" t="s">
        <v>20</v>
      </c>
      <c r="D41" s="788" t="s">
        <v>20</v>
      </c>
      <c r="E41" s="788" t="s">
        <v>20</v>
      </c>
      <c r="F41" s="787" t="s">
        <v>20</v>
      </c>
      <c r="G41" s="788" t="s">
        <v>20</v>
      </c>
      <c r="H41" s="788" t="s">
        <v>20</v>
      </c>
      <c r="I41" s="787" t="s">
        <v>20</v>
      </c>
      <c r="J41" s="788" t="s">
        <v>20</v>
      </c>
      <c r="K41" s="788" t="s">
        <v>20</v>
      </c>
      <c r="L41" s="787" t="s">
        <v>20</v>
      </c>
      <c r="M41" s="788" t="s">
        <v>20</v>
      </c>
      <c r="N41" s="788" t="s">
        <v>20</v>
      </c>
      <c r="O41" s="787" t="s">
        <v>20</v>
      </c>
      <c r="P41" s="788" t="s">
        <v>20</v>
      </c>
      <c r="Q41" s="788" t="s">
        <v>20</v>
      </c>
      <c r="R41" s="787" t="s">
        <v>20</v>
      </c>
      <c r="S41" s="788" t="s">
        <v>20</v>
      </c>
      <c r="T41" s="788" t="s">
        <v>20</v>
      </c>
      <c r="U41" s="787" t="s">
        <v>20</v>
      </c>
      <c r="V41" s="788" t="s">
        <v>20</v>
      </c>
      <c r="W41" s="788" t="s">
        <v>20</v>
      </c>
      <c r="X41" s="787" t="s">
        <v>20</v>
      </c>
      <c r="Y41" s="788" t="s">
        <v>20</v>
      </c>
      <c r="Z41" s="788" t="s">
        <v>20</v>
      </c>
      <c r="AA41" s="787" t="s">
        <v>20</v>
      </c>
      <c r="AB41" s="788" t="s">
        <v>20</v>
      </c>
      <c r="AC41" s="788" t="s">
        <v>20</v>
      </c>
      <c r="AD41" s="787" t="s">
        <v>20</v>
      </c>
      <c r="AE41" s="788" t="s">
        <v>20</v>
      </c>
      <c r="AF41" s="788" t="s">
        <v>20</v>
      </c>
      <c r="AG41" s="34" t="s">
        <v>20</v>
      </c>
      <c r="AH41" s="34" t="s">
        <v>20</v>
      </c>
      <c r="AI41" s="34" t="s">
        <v>20</v>
      </c>
    </row>
    <row r="42" spans="1:35">
      <c r="A42" s="34" t="s">
        <v>643</v>
      </c>
      <c r="B42" s="34" t="s">
        <v>642</v>
      </c>
      <c r="C42" s="787" t="s">
        <v>20</v>
      </c>
      <c r="D42" s="788" t="s">
        <v>20</v>
      </c>
      <c r="E42" s="788" t="s">
        <v>20</v>
      </c>
      <c r="F42" s="787" t="s">
        <v>20</v>
      </c>
      <c r="G42" s="788" t="s">
        <v>20</v>
      </c>
      <c r="H42" s="788" t="s">
        <v>20</v>
      </c>
      <c r="I42" s="787" t="s">
        <v>20</v>
      </c>
      <c r="J42" s="788" t="s">
        <v>20</v>
      </c>
      <c r="K42" s="788" t="s">
        <v>20</v>
      </c>
      <c r="L42" s="787" t="s">
        <v>20</v>
      </c>
      <c r="M42" s="788" t="s">
        <v>20</v>
      </c>
      <c r="N42" s="788" t="s">
        <v>20</v>
      </c>
      <c r="O42" s="787" t="s">
        <v>20</v>
      </c>
      <c r="P42" s="788" t="s">
        <v>20</v>
      </c>
      <c r="Q42" s="788" t="s">
        <v>20</v>
      </c>
      <c r="R42" s="787" t="s">
        <v>20</v>
      </c>
      <c r="S42" s="788" t="s">
        <v>20</v>
      </c>
      <c r="T42" s="788" t="s">
        <v>20</v>
      </c>
      <c r="U42" s="787" t="s">
        <v>20</v>
      </c>
      <c r="V42" s="788" t="s">
        <v>20</v>
      </c>
      <c r="W42" s="788" t="s">
        <v>20</v>
      </c>
      <c r="X42" s="787" t="s">
        <v>20</v>
      </c>
      <c r="Y42" s="788" t="s">
        <v>20</v>
      </c>
      <c r="Z42" s="788" t="s">
        <v>20</v>
      </c>
      <c r="AA42" s="787" t="s">
        <v>20</v>
      </c>
      <c r="AB42" s="788" t="s">
        <v>20</v>
      </c>
      <c r="AC42" s="788" t="s">
        <v>20</v>
      </c>
      <c r="AD42" s="787" t="s">
        <v>20</v>
      </c>
      <c r="AE42" s="788" t="s">
        <v>20</v>
      </c>
      <c r="AF42" s="788" t="s">
        <v>20</v>
      </c>
      <c r="AG42" s="34" t="s">
        <v>20</v>
      </c>
      <c r="AH42" s="34" t="s">
        <v>20</v>
      </c>
      <c r="AI42" s="34" t="s">
        <v>20</v>
      </c>
    </row>
    <row r="43" spans="1:35">
      <c r="A43" s="34" t="s">
        <v>1587</v>
      </c>
      <c r="B43" s="34" t="s">
        <v>20</v>
      </c>
      <c r="C43" s="787" t="s">
        <v>20</v>
      </c>
      <c r="D43" s="788" t="s">
        <v>20</v>
      </c>
      <c r="E43" s="788" t="s">
        <v>20</v>
      </c>
      <c r="F43" s="787" t="s">
        <v>20</v>
      </c>
      <c r="G43" s="788" t="s">
        <v>20</v>
      </c>
      <c r="H43" s="788" t="s">
        <v>20</v>
      </c>
      <c r="I43" s="787" t="s">
        <v>20</v>
      </c>
      <c r="J43" s="788" t="s">
        <v>20</v>
      </c>
      <c r="K43" s="788" t="s">
        <v>20</v>
      </c>
      <c r="L43" s="787" t="s">
        <v>20</v>
      </c>
      <c r="M43" s="788" t="s">
        <v>20</v>
      </c>
      <c r="N43" s="788" t="s">
        <v>20</v>
      </c>
      <c r="O43" s="787" t="s">
        <v>20</v>
      </c>
      <c r="P43" s="788" t="s">
        <v>20</v>
      </c>
      <c r="Q43" s="788" t="s">
        <v>20</v>
      </c>
      <c r="R43" s="787" t="s">
        <v>20</v>
      </c>
      <c r="S43" s="788" t="s">
        <v>20</v>
      </c>
      <c r="T43" s="788" t="s">
        <v>20</v>
      </c>
      <c r="U43" s="787" t="s">
        <v>20</v>
      </c>
      <c r="V43" s="788" t="s">
        <v>20</v>
      </c>
      <c r="W43" s="788" t="s">
        <v>20</v>
      </c>
      <c r="X43" s="787" t="s">
        <v>20</v>
      </c>
      <c r="Y43" s="788" t="s">
        <v>20</v>
      </c>
      <c r="Z43" s="788" t="s">
        <v>20</v>
      </c>
      <c r="AA43" s="787" t="s">
        <v>20</v>
      </c>
      <c r="AB43" s="788" t="s">
        <v>20</v>
      </c>
      <c r="AC43" s="788" t="s">
        <v>20</v>
      </c>
      <c r="AD43" s="787" t="s">
        <v>20</v>
      </c>
      <c r="AE43" s="788" t="s">
        <v>20</v>
      </c>
      <c r="AF43" s="788" t="s">
        <v>20</v>
      </c>
      <c r="AG43" s="34" t="s">
        <v>20</v>
      </c>
      <c r="AH43" s="34" t="s">
        <v>20</v>
      </c>
      <c r="AI43" s="34" t="s">
        <v>20</v>
      </c>
    </row>
    <row r="44" spans="1:35">
      <c r="A44" s="34" t="s">
        <v>699</v>
      </c>
      <c r="B44" s="34" t="s">
        <v>998</v>
      </c>
      <c r="C44" s="787" t="s">
        <v>20</v>
      </c>
      <c r="D44" s="788" t="s">
        <v>20</v>
      </c>
      <c r="E44" s="788" t="s">
        <v>20</v>
      </c>
      <c r="F44" s="787" t="s">
        <v>20</v>
      </c>
      <c r="G44" s="788" t="s">
        <v>20</v>
      </c>
      <c r="H44" s="788" t="s">
        <v>20</v>
      </c>
      <c r="I44" s="787" t="s">
        <v>20</v>
      </c>
      <c r="J44" s="788" t="s">
        <v>20</v>
      </c>
      <c r="K44" s="788" t="s">
        <v>20</v>
      </c>
      <c r="L44" s="787" t="s">
        <v>20</v>
      </c>
      <c r="M44" s="788" t="s">
        <v>20</v>
      </c>
      <c r="N44" s="788" t="s">
        <v>20</v>
      </c>
      <c r="O44" s="787" t="s">
        <v>20</v>
      </c>
      <c r="P44" s="788" t="s">
        <v>20</v>
      </c>
      <c r="Q44" s="788" t="s">
        <v>20</v>
      </c>
      <c r="R44" s="787" t="s">
        <v>20</v>
      </c>
      <c r="S44" s="788" t="s">
        <v>20</v>
      </c>
      <c r="T44" s="788" t="s">
        <v>20</v>
      </c>
      <c r="U44" s="787" t="s">
        <v>20</v>
      </c>
      <c r="V44" s="788" t="s">
        <v>20</v>
      </c>
      <c r="W44" s="788" t="s">
        <v>20</v>
      </c>
      <c r="X44" s="787" t="s">
        <v>20</v>
      </c>
      <c r="Y44" s="788" t="s">
        <v>20</v>
      </c>
      <c r="Z44" s="788" t="s">
        <v>20</v>
      </c>
      <c r="AA44" s="787" t="s">
        <v>20</v>
      </c>
      <c r="AB44" s="788" t="s">
        <v>20</v>
      </c>
      <c r="AC44" s="788" t="s">
        <v>20</v>
      </c>
      <c r="AD44" s="787" t="s">
        <v>20</v>
      </c>
      <c r="AE44" s="788" t="s">
        <v>20</v>
      </c>
      <c r="AF44" s="788" t="s">
        <v>20</v>
      </c>
      <c r="AG44" s="34" t="s">
        <v>20</v>
      </c>
      <c r="AH44" s="34" t="s">
        <v>20</v>
      </c>
      <c r="AI44" s="34" t="s">
        <v>20</v>
      </c>
    </row>
    <row r="45" spans="1:35">
      <c r="A45" s="34" t="s">
        <v>996</v>
      </c>
      <c r="B45" s="34" t="s">
        <v>2400</v>
      </c>
      <c r="C45" s="787" t="s">
        <v>20</v>
      </c>
      <c r="D45" s="788" t="s">
        <v>20</v>
      </c>
      <c r="E45" s="788" t="s">
        <v>20</v>
      </c>
      <c r="F45" s="787" t="s">
        <v>20</v>
      </c>
      <c r="G45" s="788" t="s">
        <v>20</v>
      </c>
      <c r="H45" s="788" t="s">
        <v>20</v>
      </c>
      <c r="I45" s="787" t="s">
        <v>20</v>
      </c>
      <c r="J45" s="788" t="s">
        <v>20</v>
      </c>
      <c r="K45" s="788" t="s">
        <v>20</v>
      </c>
      <c r="L45" s="787" t="s">
        <v>20</v>
      </c>
      <c r="M45" s="788" t="s">
        <v>20</v>
      </c>
      <c r="N45" s="788" t="s">
        <v>20</v>
      </c>
      <c r="O45" s="787" t="s">
        <v>20</v>
      </c>
      <c r="P45" s="788" t="s">
        <v>20</v>
      </c>
      <c r="Q45" s="788" t="s">
        <v>20</v>
      </c>
      <c r="R45" s="787" t="s">
        <v>20</v>
      </c>
      <c r="S45" s="788" t="s">
        <v>20</v>
      </c>
      <c r="T45" s="788" t="s">
        <v>20</v>
      </c>
      <c r="U45" s="787" t="s">
        <v>20</v>
      </c>
      <c r="V45" s="788" t="s">
        <v>20</v>
      </c>
      <c r="W45" s="788" t="s">
        <v>20</v>
      </c>
      <c r="X45" s="787" t="s">
        <v>20</v>
      </c>
      <c r="Y45" s="788" t="s">
        <v>20</v>
      </c>
      <c r="Z45" s="788" t="s">
        <v>20</v>
      </c>
      <c r="AA45" s="787" t="s">
        <v>20</v>
      </c>
      <c r="AB45" s="788" t="s">
        <v>20</v>
      </c>
      <c r="AC45" s="788" t="s">
        <v>20</v>
      </c>
      <c r="AD45" s="787" t="s">
        <v>20</v>
      </c>
      <c r="AE45" s="788" t="s">
        <v>20</v>
      </c>
      <c r="AF45" s="788" t="s">
        <v>20</v>
      </c>
      <c r="AG45" s="34" t="s">
        <v>20</v>
      </c>
      <c r="AH45" s="34" t="s">
        <v>20</v>
      </c>
      <c r="AI45" s="34" t="s">
        <v>20</v>
      </c>
    </row>
    <row r="46" spans="1:35">
      <c r="A46" s="34" t="s">
        <v>997</v>
      </c>
      <c r="B46" s="34" t="s">
        <v>3372</v>
      </c>
      <c r="C46" s="787" t="s">
        <v>20</v>
      </c>
      <c r="D46" s="788" t="s">
        <v>20</v>
      </c>
      <c r="E46" s="788" t="s">
        <v>20</v>
      </c>
      <c r="F46" s="787" t="s">
        <v>20</v>
      </c>
      <c r="G46" s="788" t="s">
        <v>20</v>
      </c>
      <c r="H46" s="788" t="s">
        <v>20</v>
      </c>
      <c r="I46" s="787" t="s">
        <v>20</v>
      </c>
      <c r="J46" s="788" t="s">
        <v>20</v>
      </c>
      <c r="K46" s="788" t="s">
        <v>20</v>
      </c>
      <c r="L46" s="787" t="s">
        <v>20</v>
      </c>
      <c r="M46" s="788" t="s">
        <v>20</v>
      </c>
      <c r="N46" s="788" t="s">
        <v>20</v>
      </c>
      <c r="O46" s="787" t="s">
        <v>20</v>
      </c>
      <c r="P46" s="788" t="s">
        <v>20</v>
      </c>
      <c r="Q46" s="788" t="s">
        <v>20</v>
      </c>
      <c r="R46" s="787" t="s">
        <v>20</v>
      </c>
      <c r="S46" s="788" t="s">
        <v>20</v>
      </c>
      <c r="T46" s="788" t="s">
        <v>20</v>
      </c>
      <c r="U46" s="787" t="s">
        <v>20</v>
      </c>
      <c r="V46" s="788" t="s">
        <v>20</v>
      </c>
      <c r="W46" s="788" t="s">
        <v>20</v>
      </c>
      <c r="X46" s="787" t="s">
        <v>20</v>
      </c>
      <c r="Y46" s="788" t="s">
        <v>20</v>
      </c>
      <c r="Z46" s="788" t="s">
        <v>20</v>
      </c>
      <c r="AA46" s="787" t="s">
        <v>20</v>
      </c>
      <c r="AB46" s="788" t="s">
        <v>20</v>
      </c>
      <c r="AC46" s="788" t="s">
        <v>20</v>
      </c>
      <c r="AD46" s="787" t="s">
        <v>20</v>
      </c>
      <c r="AE46" s="788" t="s">
        <v>20</v>
      </c>
      <c r="AF46" s="788" t="s">
        <v>20</v>
      </c>
      <c r="AG46" s="34" t="s">
        <v>20</v>
      </c>
      <c r="AH46" s="34" t="s">
        <v>20</v>
      </c>
      <c r="AI46" s="34" t="s">
        <v>20</v>
      </c>
    </row>
    <row r="47" spans="1:35">
      <c r="A47" s="34" t="s">
        <v>700</v>
      </c>
      <c r="B47" s="34" t="s">
        <v>999</v>
      </c>
      <c r="C47" s="787" t="s">
        <v>20</v>
      </c>
      <c r="D47" s="788" t="s">
        <v>20</v>
      </c>
      <c r="E47" s="788" t="s">
        <v>20</v>
      </c>
      <c r="F47" s="787" t="s">
        <v>20</v>
      </c>
      <c r="G47" s="788" t="s">
        <v>20</v>
      </c>
      <c r="H47" s="788" t="s">
        <v>20</v>
      </c>
      <c r="I47" s="787" t="s">
        <v>20</v>
      </c>
      <c r="J47" s="788" t="s">
        <v>20</v>
      </c>
      <c r="K47" s="788" t="s">
        <v>20</v>
      </c>
      <c r="L47" s="787" t="s">
        <v>20</v>
      </c>
      <c r="M47" s="788" t="s">
        <v>20</v>
      </c>
      <c r="N47" s="788" t="s">
        <v>20</v>
      </c>
      <c r="O47" s="787" t="s">
        <v>20</v>
      </c>
      <c r="P47" s="788" t="s">
        <v>20</v>
      </c>
      <c r="Q47" s="788" t="s">
        <v>20</v>
      </c>
      <c r="R47" s="787" t="s">
        <v>20</v>
      </c>
      <c r="S47" s="788" t="s">
        <v>20</v>
      </c>
      <c r="T47" s="788" t="s">
        <v>20</v>
      </c>
      <c r="U47" s="787" t="s">
        <v>20</v>
      </c>
      <c r="V47" s="788" t="s">
        <v>20</v>
      </c>
      <c r="W47" s="788" t="s">
        <v>20</v>
      </c>
      <c r="X47" s="787" t="s">
        <v>20</v>
      </c>
      <c r="Y47" s="788" t="s">
        <v>20</v>
      </c>
      <c r="Z47" s="788" t="s">
        <v>20</v>
      </c>
      <c r="AA47" s="787" t="s">
        <v>20</v>
      </c>
      <c r="AB47" s="788" t="s">
        <v>20</v>
      </c>
      <c r="AC47" s="788" t="s">
        <v>20</v>
      </c>
      <c r="AD47" s="787" t="s">
        <v>20</v>
      </c>
      <c r="AE47" s="788" t="s">
        <v>20</v>
      </c>
      <c r="AF47" s="788" t="s">
        <v>20</v>
      </c>
      <c r="AG47" s="34" t="s">
        <v>20</v>
      </c>
      <c r="AH47" s="34" t="s">
        <v>20</v>
      </c>
      <c r="AI47" s="34" t="s">
        <v>20</v>
      </c>
    </row>
    <row r="48" spans="1:35">
      <c r="A48" s="34" t="s">
        <v>654</v>
      </c>
      <c r="B48" s="34" t="s">
        <v>653</v>
      </c>
      <c r="C48" s="787" t="s">
        <v>20</v>
      </c>
      <c r="D48" s="788" t="s">
        <v>20</v>
      </c>
      <c r="E48" s="788" t="s">
        <v>20</v>
      </c>
      <c r="F48" s="787" t="s">
        <v>20</v>
      </c>
      <c r="G48" s="788" t="s">
        <v>20</v>
      </c>
      <c r="H48" s="788" t="s">
        <v>20</v>
      </c>
      <c r="I48" s="787" t="s">
        <v>20</v>
      </c>
      <c r="J48" s="788" t="s">
        <v>20</v>
      </c>
      <c r="K48" s="788" t="s">
        <v>20</v>
      </c>
      <c r="L48" s="787" t="s">
        <v>20</v>
      </c>
      <c r="M48" s="788" t="s">
        <v>20</v>
      </c>
      <c r="N48" s="788" t="s">
        <v>20</v>
      </c>
      <c r="O48" s="787" t="s">
        <v>20</v>
      </c>
      <c r="P48" s="788" t="s">
        <v>20</v>
      </c>
      <c r="Q48" s="788" t="s">
        <v>20</v>
      </c>
      <c r="R48" s="787" t="s">
        <v>20</v>
      </c>
      <c r="S48" s="788" t="s">
        <v>20</v>
      </c>
      <c r="T48" s="788" t="s">
        <v>20</v>
      </c>
      <c r="U48" s="787" t="s">
        <v>20</v>
      </c>
      <c r="V48" s="788" t="s">
        <v>20</v>
      </c>
      <c r="W48" s="788" t="s">
        <v>20</v>
      </c>
      <c r="X48" s="787" t="s">
        <v>20</v>
      </c>
      <c r="Y48" s="788" t="s">
        <v>20</v>
      </c>
      <c r="Z48" s="788" t="s">
        <v>20</v>
      </c>
      <c r="AA48" s="787" t="s">
        <v>20</v>
      </c>
      <c r="AB48" s="788" t="s">
        <v>20</v>
      </c>
      <c r="AC48" s="788" t="s">
        <v>20</v>
      </c>
      <c r="AD48" s="787" t="s">
        <v>20</v>
      </c>
      <c r="AE48" s="788" t="s">
        <v>20</v>
      </c>
      <c r="AF48" s="788" t="s">
        <v>20</v>
      </c>
      <c r="AG48" s="34" t="s">
        <v>20</v>
      </c>
      <c r="AH48" s="34" t="s">
        <v>20</v>
      </c>
      <c r="AI48" s="34" t="s">
        <v>20</v>
      </c>
    </row>
    <row r="49" spans="1:35">
      <c r="A49" s="34" t="s">
        <v>1588</v>
      </c>
      <c r="B49" s="34" t="s">
        <v>20</v>
      </c>
      <c r="C49" s="787" t="s">
        <v>20</v>
      </c>
      <c r="D49" s="788" t="s">
        <v>20</v>
      </c>
      <c r="E49" s="788" t="s">
        <v>20</v>
      </c>
      <c r="F49" s="787" t="s">
        <v>20</v>
      </c>
      <c r="G49" s="788" t="s">
        <v>20</v>
      </c>
      <c r="H49" s="788" t="s">
        <v>20</v>
      </c>
      <c r="I49" s="787" t="s">
        <v>20</v>
      </c>
      <c r="J49" s="788" t="s">
        <v>20</v>
      </c>
      <c r="K49" s="788" t="s">
        <v>20</v>
      </c>
      <c r="L49" s="787" t="s">
        <v>20</v>
      </c>
      <c r="M49" s="788" t="s">
        <v>20</v>
      </c>
      <c r="N49" s="788" t="s">
        <v>20</v>
      </c>
      <c r="O49" s="787" t="s">
        <v>20</v>
      </c>
      <c r="P49" s="788" t="s">
        <v>20</v>
      </c>
      <c r="Q49" s="788" t="s">
        <v>20</v>
      </c>
      <c r="R49" s="787" t="s">
        <v>20</v>
      </c>
      <c r="S49" s="788" t="s">
        <v>20</v>
      </c>
      <c r="T49" s="788" t="s">
        <v>20</v>
      </c>
      <c r="U49" s="787" t="s">
        <v>20</v>
      </c>
      <c r="V49" s="788" t="s">
        <v>20</v>
      </c>
      <c r="W49" s="788" t="s">
        <v>20</v>
      </c>
      <c r="X49" s="787" t="s">
        <v>20</v>
      </c>
      <c r="Y49" s="788" t="s">
        <v>20</v>
      </c>
      <c r="Z49" s="788" t="s">
        <v>20</v>
      </c>
      <c r="AA49" s="787" t="s">
        <v>20</v>
      </c>
      <c r="AB49" s="788" t="s">
        <v>20</v>
      </c>
      <c r="AC49" s="788" t="s">
        <v>20</v>
      </c>
      <c r="AD49" s="787" t="s">
        <v>20</v>
      </c>
      <c r="AE49" s="788" t="s">
        <v>20</v>
      </c>
      <c r="AF49" s="788" t="s">
        <v>20</v>
      </c>
      <c r="AG49" s="34" t="s">
        <v>20</v>
      </c>
      <c r="AH49" s="34" t="s">
        <v>20</v>
      </c>
      <c r="AI49" s="34" t="s">
        <v>20</v>
      </c>
    </row>
    <row r="50" spans="1:35">
      <c r="A50" s="34" t="s">
        <v>469</v>
      </c>
      <c r="B50" s="34" t="s">
        <v>468</v>
      </c>
      <c r="C50" s="787" t="s">
        <v>20</v>
      </c>
      <c r="D50" s="788" t="s">
        <v>20</v>
      </c>
      <c r="E50" s="788" t="s">
        <v>20</v>
      </c>
      <c r="F50" s="787">
        <v>0</v>
      </c>
      <c r="G50" s="788">
        <v>0</v>
      </c>
      <c r="H50" s="788">
        <v>0</v>
      </c>
      <c r="I50" s="787">
        <v>0.47</v>
      </c>
      <c r="J50" s="788">
        <v>1</v>
      </c>
      <c r="K50" s="788">
        <v>0</v>
      </c>
      <c r="L50" s="787" t="s">
        <v>20</v>
      </c>
      <c r="M50" s="788" t="s">
        <v>20</v>
      </c>
      <c r="N50" s="788" t="s">
        <v>20</v>
      </c>
      <c r="O50" s="787" t="s">
        <v>20</v>
      </c>
      <c r="P50" s="788" t="s">
        <v>20</v>
      </c>
      <c r="Q50" s="788" t="s">
        <v>20</v>
      </c>
      <c r="R50" s="787" t="s">
        <v>20</v>
      </c>
      <c r="S50" s="788" t="s">
        <v>20</v>
      </c>
      <c r="T50" s="788" t="s">
        <v>20</v>
      </c>
      <c r="U50" s="787" t="s">
        <v>20</v>
      </c>
      <c r="V50" s="788" t="s">
        <v>20</v>
      </c>
      <c r="W50" s="788" t="s">
        <v>20</v>
      </c>
      <c r="X50" s="787" t="s">
        <v>20</v>
      </c>
      <c r="Y50" s="788" t="s">
        <v>20</v>
      </c>
      <c r="Z50" s="788" t="s">
        <v>20</v>
      </c>
      <c r="AA50" s="787" t="s">
        <v>20</v>
      </c>
      <c r="AB50" s="788" t="s">
        <v>20</v>
      </c>
      <c r="AC50" s="788" t="s">
        <v>20</v>
      </c>
      <c r="AD50" s="787" t="s">
        <v>20</v>
      </c>
      <c r="AE50" s="788" t="s">
        <v>20</v>
      </c>
      <c r="AF50" s="788" t="s">
        <v>20</v>
      </c>
      <c r="AG50" s="34" t="s">
        <v>20</v>
      </c>
      <c r="AH50" s="34" t="s">
        <v>20</v>
      </c>
      <c r="AI50" s="34" t="s">
        <v>20</v>
      </c>
    </row>
    <row r="51" spans="1:35">
      <c r="A51" s="34" t="s">
        <v>531</v>
      </c>
      <c r="B51" s="34" t="s">
        <v>530</v>
      </c>
      <c r="C51" s="787" t="s">
        <v>20</v>
      </c>
      <c r="D51" s="788" t="s">
        <v>20</v>
      </c>
      <c r="E51" s="788" t="s">
        <v>20</v>
      </c>
      <c r="F51" s="787" t="s">
        <v>20</v>
      </c>
      <c r="G51" s="788" t="s">
        <v>20</v>
      </c>
      <c r="H51" s="788" t="s">
        <v>20</v>
      </c>
      <c r="I51" s="787" t="s">
        <v>20</v>
      </c>
      <c r="J51" s="788" t="s">
        <v>20</v>
      </c>
      <c r="K51" s="788" t="s">
        <v>20</v>
      </c>
      <c r="L51" s="787" t="s">
        <v>20</v>
      </c>
      <c r="M51" s="788" t="s">
        <v>20</v>
      </c>
      <c r="N51" s="788" t="s">
        <v>20</v>
      </c>
      <c r="O51" s="787" t="s">
        <v>20</v>
      </c>
      <c r="P51" s="788" t="s">
        <v>20</v>
      </c>
      <c r="Q51" s="788" t="s">
        <v>20</v>
      </c>
      <c r="R51" s="787" t="s">
        <v>20</v>
      </c>
      <c r="S51" s="788" t="s">
        <v>20</v>
      </c>
      <c r="T51" s="788" t="s">
        <v>20</v>
      </c>
      <c r="U51" s="787" t="s">
        <v>20</v>
      </c>
      <c r="V51" s="788" t="s">
        <v>20</v>
      </c>
      <c r="W51" s="788" t="s">
        <v>20</v>
      </c>
      <c r="X51" s="787" t="s">
        <v>20</v>
      </c>
      <c r="Y51" s="788" t="s">
        <v>20</v>
      </c>
      <c r="Z51" s="788" t="s">
        <v>20</v>
      </c>
      <c r="AA51" s="787" t="s">
        <v>20</v>
      </c>
      <c r="AB51" s="788" t="s">
        <v>20</v>
      </c>
      <c r="AC51" s="788" t="s">
        <v>20</v>
      </c>
      <c r="AD51" s="787" t="s">
        <v>20</v>
      </c>
      <c r="AE51" s="788" t="s">
        <v>20</v>
      </c>
      <c r="AF51" s="788" t="s">
        <v>20</v>
      </c>
      <c r="AG51" s="34" t="s">
        <v>20</v>
      </c>
      <c r="AH51" s="34" t="s">
        <v>20</v>
      </c>
      <c r="AI51" s="34" t="s">
        <v>20</v>
      </c>
    </row>
    <row r="52" spans="1:35">
      <c r="A52" s="34" t="s">
        <v>1589</v>
      </c>
      <c r="B52" s="34" t="s">
        <v>20</v>
      </c>
      <c r="C52" s="787" t="s">
        <v>20</v>
      </c>
      <c r="D52" s="788" t="s">
        <v>20</v>
      </c>
      <c r="E52" s="788" t="s">
        <v>20</v>
      </c>
      <c r="F52" s="787" t="s">
        <v>20</v>
      </c>
      <c r="G52" s="788" t="s">
        <v>20</v>
      </c>
      <c r="H52" s="788" t="s">
        <v>20</v>
      </c>
      <c r="I52" s="787" t="s">
        <v>20</v>
      </c>
      <c r="J52" s="788" t="s">
        <v>20</v>
      </c>
      <c r="K52" s="788" t="s">
        <v>20</v>
      </c>
      <c r="L52" s="787" t="s">
        <v>20</v>
      </c>
      <c r="M52" s="788" t="s">
        <v>20</v>
      </c>
      <c r="N52" s="788" t="s">
        <v>20</v>
      </c>
      <c r="O52" s="787" t="s">
        <v>20</v>
      </c>
      <c r="P52" s="788" t="s">
        <v>20</v>
      </c>
      <c r="Q52" s="788" t="s">
        <v>20</v>
      </c>
      <c r="R52" s="787" t="s">
        <v>20</v>
      </c>
      <c r="S52" s="788" t="s">
        <v>20</v>
      </c>
      <c r="T52" s="788" t="s">
        <v>20</v>
      </c>
      <c r="U52" s="787" t="s">
        <v>20</v>
      </c>
      <c r="V52" s="788" t="s">
        <v>20</v>
      </c>
      <c r="W52" s="788" t="s">
        <v>20</v>
      </c>
      <c r="X52" s="787" t="s">
        <v>20</v>
      </c>
      <c r="Y52" s="788" t="s">
        <v>20</v>
      </c>
      <c r="Z52" s="788" t="s">
        <v>20</v>
      </c>
      <c r="AA52" s="787" t="s">
        <v>20</v>
      </c>
      <c r="AB52" s="788" t="s">
        <v>20</v>
      </c>
      <c r="AC52" s="788" t="s">
        <v>20</v>
      </c>
      <c r="AD52" s="787" t="s">
        <v>20</v>
      </c>
      <c r="AE52" s="788" t="s">
        <v>20</v>
      </c>
      <c r="AF52" s="788" t="s">
        <v>20</v>
      </c>
      <c r="AG52" s="34" t="s">
        <v>20</v>
      </c>
      <c r="AH52" s="34" t="s">
        <v>20</v>
      </c>
      <c r="AI52" s="34" t="s">
        <v>20</v>
      </c>
    </row>
    <row r="53" spans="1:35">
      <c r="A53" s="34" t="s">
        <v>604</v>
      </c>
      <c r="B53" s="34" t="s">
        <v>603</v>
      </c>
      <c r="C53" s="787" t="s">
        <v>20</v>
      </c>
      <c r="D53" s="788" t="s">
        <v>20</v>
      </c>
      <c r="E53" s="788" t="s">
        <v>20</v>
      </c>
      <c r="F53" s="787" t="s">
        <v>20</v>
      </c>
      <c r="G53" s="788" t="s">
        <v>20</v>
      </c>
      <c r="H53" s="788" t="s">
        <v>20</v>
      </c>
      <c r="I53" s="787" t="s">
        <v>20</v>
      </c>
      <c r="J53" s="788" t="s">
        <v>20</v>
      </c>
      <c r="K53" s="788" t="s">
        <v>20</v>
      </c>
      <c r="L53" s="787" t="s">
        <v>20</v>
      </c>
      <c r="M53" s="788" t="s">
        <v>20</v>
      </c>
      <c r="N53" s="788" t="s">
        <v>20</v>
      </c>
      <c r="O53" s="787" t="s">
        <v>20</v>
      </c>
      <c r="P53" s="788" t="s">
        <v>20</v>
      </c>
      <c r="Q53" s="788" t="s">
        <v>20</v>
      </c>
      <c r="R53" s="787" t="s">
        <v>20</v>
      </c>
      <c r="S53" s="788" t="s">
        <v>20</v>
      </c>
      <c r="T53" s="788" t="s">
        <v>20</v>
      </c>
      <c r="U53" s="787" t="s">
        <v>20</v>
      </c>
      <c r="V53" s="788" t="s">
        <v>20</v>
      </c>
      <c r="W53" s="788" t="s">
        <v>20</v>
      </c>
      <c r="X53" s="787" t="s">
        <v>20</v>
      </c>
      <c r="Y53" s="788" t="s">
        <v>20</v>
      </c>
      <c r="Z53" s="788" t="s">
        <v>20</v>
      </c>
      <c r="AA53" s="787" t="s">
        <v>20</v>
      </c>
      <c r="AB53" s="788" t="s">
        <v>20</v>
      </c>
      <c r="AC53" s="788" t="s">
        <v>20</v>
      </c>
      <c r="AD53" s="787" t="s">
        <v>20</v>
      </c>
      <c r="AE53" s="788" t="s">
        <v>20</v>
      </c>
      <c r="AF53" s="788" t="s">
        <v>20</v>
      </c>
      <c r="AG53" s="34" t="s">
        <v>20</v>
      </c>
      <c r="AH53" s="34" t="s">
        <v>20</v>
      </c>
      <c r="AI53" s="34" t="s">
        <v>20</v>
      </c>
    </row>
    <row r="54" spans="1:35">
      <c r="A54" s="34" t="s">
        <v>613</v>
      </c>
      <c r="B54" s="34" t="s">
        <v>612</v>
      </c>
      <c r="C54" s="787" t="s">
        <v>20</v>
      </c>
      <c r="D54" s="788" t="s">
        <v>20</v>
      </c>
      <c r="E54" s="788" t="s">
        <v>20</v>
      </c>
      <c r="F54" s="787">
        <v>0</v>
      </c>
      <c r="G54" s="788">
        <v>1</v>
      </c>
      <c r="H54" s="788">
        <v>1</v>
      </c>
      <c r="I54" s="787">
        <v>0.45500000000000002</v>
      </c>
      <c r="J54" s="788">
        <v>7.4000000000000003E-3</v>
      </c>
      <c r="K54" s="788">
        <v>7.4000000000000003E-3</v>
      </c>
      <c r="L54" s="787" t="s">
        <v>20</v>
      </c>
      <c r="M54" s="788" t="s">
        <v>20</v>
      </c>
      <c r="N54" s="788" t="s">
        <v>20</v>
      </c>
      <c r="O54" s="787" t="s">
        <v>20</v>
      </c>
      <c r="P54" s="788" t="s">
        <v>20</v>
      </c>
      <c r="Q54" s="788" t="s">
        <v>20</v>
      </c>
      <c r="R54" s="787" t="s">
        <v>20</v>
      </c>
      <c r="S54" s="788" t="s">
        <v>20</v>
      </c>
      <c r="T54" s="788" t="s">
        <v>20</v>
      </c>
      <c r="U54" s="787" t="s">
        <v>20</v>
      </c>
      <c r="V54" s="788" t="s">
        <v>20</v>
      </c>
      <c r="W54" s="788" t="s">
        <v>20</v>
      </c>
      <c r="X54" s="787" t="s">
        <v>20</v>
      </c>
      <c r="Y54" s="788" t="s">
        <v>20</v>
      </c>
      <c r="Z54" s="788" t="s">
        <v>20</v>
      </c>
      <c r="AA54" s="787" t="s">
        <v>20</v>
      </c>
      <c r="AB54" s="788" t="s">
        <v>20</v>
      </c>
      <c r="AC54" s="788" t="s">
        <v>20</v>
      </c>
      <c r="AD54" s="787" t="s">
        <v>20</v>
      </c>
      <c r="AE54" s="788" t="s">
        <v>20</v>
      </c>
      <c r="AF54" s="788" t="s">
        <v>20</v>
      </c>
      <c r="AG54" s="34" t="s">
        <v>20</v>
      </c>
      <c r="AH54" s="34" t="s">
        <v>20</v>
      </c>
      <c r="AI54" s="34" t="s">
        <v>20</v>
      </c>
    </row>
    <row r="55" spans="1:35">
      <c r="A55" s="34" t="s">
        <v>573</v>
      </c>
      <c r="B55" s="34" t="s">
        <v>2150</v>
      </c>
      <c r="C55" s="787">
        <v>0</v>
      </c>
      <c r="D55" s="788">
        <v>1</v>
      </c>
      <c r="E55" s="788">
        <v>1</v>
      </c>
      <c r="F55" s="787">
        <v>0</v>
      </c>
      <c r="G55" s="788">
        <v>1</v>
      </c>
      <c r="H55" s="788">
        <v>1</v>
      </c>
      <c r="I55" s="787">
        <v>0</v>
      </c>
      <c r="J55" s="788">
        <v>0</v>
      </c>
      <c r="K55" s="788">
        <v>0</v>
      </c>
      <c r="L55" s="787">
        <v>0</v>
      </c>
      <c r="M55" s="788">
        <v>0</v>
      </c>
      <c r="N55" s="788">
        <v>0</v>
      </c>
      <c r="O55" s="787" t="s">
        <v>20</v>
      </c>
      <c r="P55" s="788" t="s">
        <v>20</v>
      </c>
      <c r="Q55" s="788" t="s">
        <v>20</v>
      </c>
      <c r="R55" s="787">
        <v>0.45900000000000002</v>
      </c>
      <c r="S55" s="788">
        <v>9.5100000000000004E-2</v>
      </c>
      <c r="T55" s="788">
        <v>5.5899999999999998E-2</v>
      </c>
      <c r="U55" s="787" t="s">
        <v>20</v>
      </c>
      <c r="V55" s="788" t="s">
        <v>20</v>
      </c>
      <c r="W55" s="788" t="s">
        <v>20</v>
      </c>
      <c r="X55" s="787" t="s">
        <v>20</v>
      </c>
      <c r="Y55" s="788" t="s">
        <v>20</v>
      </c>
      <c r="Z55" s="788" t="s">
        <v>20</v>
      </c>
      <c r="AA55" s="787" t="s">
        <v>20</v>
      </c>
      <c r="AB55" s="788" t="s">
        <v>20</v>
      </c>
      <c r="AC55" s="788" t="s">
        <v>20</v>
      </c>
      <c r="AD55" s="787" t="s">
        <v>20</v>
      </c>
      <c r="AE55" s="788" t="s">
        <v>20</v>
      </c>
      <c r="AF55" s="788" t="s">
        <v>20</v>
      </c>
      <c r="AG55" s="34" t="s">
        <v>20</v>
      </c>
      <c r="AH55" s="34" t="s">
        <v>20</v>
      </c>
      <c r="AI55" s="34" t="s">
        <v>20</v>
      </c>
    </row>
    <row r="56" spans="1:35">
      <c r="A56" s="34" t="s">
        <v>701</v>
      </c>
      <c r="B56" s="34" t="s">
        <v>1000</v>
      </c>
      <c r="C56" s="787" t="s">
        <v>20</v>
      </c>
      <c r="D56" s="788" t="s">
        <v>20</v>
      </c>
      <c r="E56" s="788" t="s">
        <v>20</v>
      </c>
      <c r="F56" s="787" t="s">
        <v>20</v>
      </c>
      <c r="G56" s="788" t="s">
        <v>20</v>
      </c>
      <c r="H56" s="788" t="s">
        <v>20</v>
      </c>
      <c r="I56" s="787" t="s">
        <v>20</v>
      </c>
      <c r="J56" s="788" t="s">
        <v>20</v>
      </c>
      <c r="K56" s="788" t="s">
        <v>20</v>
      </c>
      <c r="L56" s="787" t="s">
        <v>20</v>
      </c>
      <c r="M56" s="788" t="s">
        <v>20</v>
      </c>
      <c r="N56" s="788" t="s">
        <v>20</v>
      </c>
      <c r="O56" s="787" t="s">
        <v>20</v>
      </c>
      <c r="P56" s="788" t="s">
        <v>20</v>
      </c>
      <c r="Q56" s="788" t="s">
        <v>20</v>
      </c>
      <c r="R56" s="787" t="s">
        <v>20</v>
      </c>
      <c r="S56" s="788" t="s">
        <v>20</v>
      </c>
      <c r="T56" s="788" t="s">
        <v>20</v>
      </c>
      <c r="U56" s="787" t="s">
        <v>20</v>
      </c>
      <c r="V56" s="788" t="s">
        <v>20</v>
      </c>
      <c r="W56" s="788" t="s">
        <v>20</v>
      </c>
      <c r="X56" s="787" t="s">
        <v>20</v>
      </c>
      <c r="Y56" s="788" t="s">
        <v>20</v>
      </c>
      <c r="Z56" s="788" t="s">
        <v>20</v>
      </c>
      <c r="AA56" s="787" t="s">
        <v>20</v>
      </c>
      <c r="AB56" s="788" t="s">
        <v>20</v>
      </c>
      <c r="AC56" s="788" t="s">
        <v>20</v>
      </c>
      <c r="AD56" s="787" t="s">
        <v>20</v>
      </c>
      <c r="AE56" s="788" t="s">
        <v>20</v>
      </c>
      <c r="AF56" s="788" t="s">
        <v>20</v>
      </c>
      <c r="AG56" s="34" t="s">
        <v>20</v>
      </c>
      <c r="AH56" s="34" t="s">
        <v>20</v>
      </c>
      <c r="AI56" s="34" t="s">
        <v>20</v>
      </c>
    </row>
    <row r="57" spans="1:35">
      <c r="A57" s="34" t="s">
        <v>452</v>
      </c>
      <c r="B57" s="34" t="s">
        <v>451</v>
      </c>
      <c r="C57" s="787">
        <v>0</v>
      </c>
      <c r="D57" s="788">
        <v>0</v>
      </c>
      <c r="E57" s="788">
        <v>0</v>
      </c>
      <c r="F57" s="787">
        <v>0.128</v>
      </c>
      <c r="G57" s="788">
        <v>1</v>
      </c>
      <c r="H57" s="788">
        <v>0.31730000000000003</v>
      </c>
      <c r="I57" s="787">
        <v>0</v>
      </c>
      <c r="J57" s="788">
        <v>0</v>
      </c>
      <c r="K57" s="788">
        <v>0</v>
      </c>
      <c r="L57" s="787" t="s">
        <v>20</v>
      </c>
      <c r="M57" s="788" t="s">
        <v>20</v>
      </c>
      <c r="N57" s="788" t="s">
        <v>20</v>
      </c>
      <c r="O57" s="787" t="s">
        <v>20</v>
      </c>
      <c r="P57" s="788" t="s">
        <v>20</v>
      </c>
      <c r="Q57" s="788" t="s">
        <v>20</v>
      </c>
      <c r="R57" s="787" t="s">
        <v>20</v>
      </c>
      <c r="S57" s="788" t="s">
        <v>20</v>
      </c>
      <c r="T57" s="788" t="s">
        <v>20</v>
      </c>
      <c r="U57" s="787" t="s">
        <v>20</v>
      </c>
      <c r="V57" s="788" t="s">
        <v>20</v>
      </c>
      <c r="W57" s="788" t="s">
        <v>20</v>
      </c>
      <c r="X57" s="787" t="s">
        <v>20</v>
      </c>
      <c r="Y57" s="788" t="s">
        <v>20</v>
      </c>
      <c r="Z57" s="788" t="s">
        <v>20</v>
      </c>
      <c r="AA57" s="787" t="s">
        <v>20</v>
      </c>
      <c r="AB57" s="788" t="s">
        <v>20</v>
      </c>
      <c r="AC57" s="788" t="s">
        <v>20</v>
      </c>
      <c r="AD57" s="787" t="s">
        <v>20</v>
      </c>
      <c r="AE57" s="788" t="s">
        <v>20</v>
      </c>
      <c r="AF57" s="788" t="s">
        <v>20</v>
      </c>
      <c r="AG57" s="34" t="s">
        <v>20</v>
      </c>
      <c r="AH57" s="34" t="s">
        <v>20</v>
      </c>
      <c r="AI57" s="34" t="s">
        <v>20</v>
      </c>
    </row>
    <row r="58" spans="1:35">
      <c r="A58" s="34" t="s">
        <v>602</v>
      </c>
      <c r="B58" s="34" t="s">
        <v>601</v>
      </c>
      <c r="C58" s="787" t="s">
        <v>20</v>
      </c>
      <c r="D58" s="788" t="s">
        <v>20</v>
      </c>
      <c r="E58" s="788" t="s">
        <v>20</v>
      </c>
      <c r="F58" s="787" t="s">
        <v>20</v>
      </c>
      <c r="G58" s="788" t="s">
        <v>20</v>
      </c>
      <c r="H58" s="788" t="s">
        <v>20</v>
      </c>
      <c r="I58" s="787" t="s">
        <v>20</v>
      </c>
      <c r="J58" s="788" t="s">
        <v>20</v>
      </c>
      <c r="K58" s="788" t="s">
        <v>20</v>
      </c>
      <c r="L58" s="787" t="s">
        <v>20</v>
      </c>
      <c r="M58" s="788" t="s">
        <v>20</v>
      </c>
      <c r="N58" s="788" t="s">
        <v>20</v>
      </c>
      <c r="O58" s="787" t="s">
        <v>20</v>
      </c>
      <c r="P58" s="788" t="s">
        <v>20</v>
      </c>
      <c r="Q58" s="788" t="s">
        <v>20</v>
      </c>
      <c r="R58" s="787" t="s">
        <v>20</v>
      </c>
      <c r="S58" s="788" t="s">
        <v>20</v>
      </c>
      <c r="T58" s="788" t="s">
        <v>20</v>
      </c>
      <c r="U58" s="787" t="s">
        <v>20</v>
      </c>
      <c r="V58" s="788" t="s">
        <v>20</v>
      </c>
      <c r="W58" s="788" t="s">
        <v>20</v>
      </c>
      <c r="X58" s="787" t="s">
        <v>20</v>
      </c>
      <c r="Y58" s="788" t="s">
        <v>20</v>
      </c>
      <c r="Z58" s="788" t="s">
        <v>20</v>
      </c>
      <c r="AA58" s="787" t="s">
        <v>20</v>
      </c>
      <c r="AB58" s="788" t="s">
        <v>20</v>
      </c>
      <c r="AC58" s="788" t="s">
        <v>20</v>
      </c>
      <c r="AD58" s="787" t="s">
        <v>20</v>
      </c>
      <c r="AE58" s="788" t="s">
        <v>20</v>
      </c>
      <c r="AF58" s="788" t="s">
        <v>20</v>
      </c>
      <c r="AG58" s="34" t="s">
        <v>20</v>
      </c>
      <c r="AH58" s="34" t="s">
        <v>20</v>
      </c>
      <c r="AI58" s="34" t="s">
        <v>20</v>
      </c>
    </row>
    <row r="59" spans="1:35">
      <c r="A59" s="34" t="s">
        <v>627</v>
      </c>
      <c r="B59" s="34" t="s">
        <v>626</v>
      </c>
      <c r="C59" s="787" t="s">
        <v>20</v>
      </c>
      <c r="D59" s="788" t="s">
        <v>20</v>
      </c>
      <c r="E59" s="788" t="s">
        <v>20</v>
      </c>
      <c r="F59" s="787" t="s">
        <v>20</v>
      </c>
      <c r="G59" s="788" t="s">
        <v>20</v>
      </c>
      <c r="H59" s="788" t="s">
        <v>20</v>
      </c>
      <c r="I59" s="787" t="s">
        <v>20</v>
      </c>
      <c r="J59" s="788" t="s">
        <v>20</v>
      </c>
      <c r="K59" s="788" t="s">
        <v>20</v>
      </c>
      <c r="L59" s="787" t="s">
        <v>20</v>
      </c>
      <c r="M59" s="788" t="s">
        <v>20</v>
      </c>
      <c r="N59" s="788" t="s">
        <v>20</v>
      </c>
      <c r="O59" s="787" t="s">
        <v>20</v>
      </c>
      <c r="P59" s="788" t="s">
        <v>20</v>
      </c>
      <c r="Q59" s="788" t="s">
        <v>20</v>
      </c>
      <c r="R59" s="787" t="s">
        <v>20</v>
      </c>
      <c r="S59" s="788" t="s">
        <v>20</v>
      </c>
      <c r="T59" s="788" t="s">
        <v>20</v>
      </c>
      <c r="U59" s="787" t="s">
        <v>20</v>
      </c>
      <c r="V59" s="788" t="s">
        <v>20</v>
      </c>
      <c r="W59" s="788" t="s">
        <v>20</v>
      </c>
      <c r="X59" s="787" t="s">
        <v>20</v>
      </c>
      <c r="Y59" s="788" t="s">
        <v>20</v>
      </c>
      <c r="Z59" s="788" t="s">
        <v>20</v>
      </c>
      <c r="AA59" s="787" t="s">
        <v>20</v>
      </c>
      <c r="AB59" s="788" t="s">
        <v>20</v>
      </c>
      <c r="AC59" s="788" t="s">
        <v>20</v>
      </c>
      <c r="AD59" s="787" t="s">
        <v>20</v>
      </c>
      <c r="AE59" s="788" t="s">
        <v>20</v>
      </c>
      <c r="AF59" s="788" t="s">
        <v>20</v>
      </c>
      <c r="AG59" s="34" t="s">
        <v>20</v>
      </c>
      <c r="AH59" s="34" t="s">
        <v>20</v>
      </c>
      <c r="AI59" s="34" t="s">
        <v>20</v>
      </c>
    </row>
    <row r="60" spans="1:35">
      <c r="A60" s="34" t="s">
        <v>442</v>
      </c>
      <c r="B60" s="34" t="s">
        <v>2401</v>
      </c>
      <c r="C60" s="787">
        <v>0</v>
      </c>
      <c r="D60" s="788">
        <v>1</v>
      </c>
      <c r="E60" s="788">
        <v>1</v>
      </c>
      <c r="F60" s="787">
        <v>0.38</v>
      </c>
      <c r="G60" s="788">
        <v>1</v>
      </c>
      <c r="H60" s="788">
        <v>0.67090000000000005</v>
      </c>
      <c r="I60" s="787" t="s">
        <v>20</v>
      </c>
      <c r="J60" s="788" t="s">
        <v>20</v>
      </c>
      <c r="K60" s="788" t="s">
        <v>20</v>
      </c>
      <c r="L60" s="787" t="s">
        <v>20</v>
      </c>
      <c r="M60" s="788" t="s">
        <v>20</v>
      </c>
      <c r="N60" s="788" t="s">
        <v>20</v>
      </c>
      <c r="O60" s="787" t="s">
        <v>20</v>
      </c>
      <c r="P60" s="788" t="s">
        <v>20</v>
      </c>
      <c r="Q60" s="788" t="s">
        <v>20</v>
      </c>
      <c r="R60" s="787" t="s">
        <v>20</v>
      </c>
      <c r="S60" s="788" t="s">
        <v>20</v>
      </c>
      <c r="T60" s="788" t="s">
        <v>20</v>
      </c>
      <c r="U60" s="787" t="s">
        <v>20</v>
      </c>
      <c r="V60" s="788" t="s">
        <v>20</v>
      </c>
      <c r="W60" s="788" t="s">
        <v>20</v>
      </c>
      <c r="X60" s="787" t="s">
        <v>20</v>
      </c>
      <c r="Y60" s="788" t="s">
        <v>20</v>
      </c>
      <c r="Z60" s="788" t="s">
        <v>20</v>
      </c>
      <c r="AA60" s="787" t="s">
        <v>20</v>
      </c>
      <c r="AB60" s="788" t="s">
        <v>20</v>
      </c>
      <c r="AC60" s="788" t="s">
        <v>20</v>
      </c>
      <c r="AD60" s="787" t="s">
        <v>20</v>
      </c>
      <c r="AE60" s="788" t="s">
        <v>20</v>
      </c>
      <c r="AF60" s="788" t="s">
        <v>20</v>
      </c>
      <c r="AG60" s="34" t="s">
        <v>20</v>
      </c>
      <c r="AH60" s="34" t="s">
        <v>20</v>
      </c>
      <c r="AI60" s="34" t="s">
        <v>20</v>
      </c>
    </row>
    <row r="61" spans="1:35">
      <c r="A61" s="34" t="s">
        <v>585</v>
      </c>
      <c r="B61" s="34" t="s">
        <v>1590</v>
      </c>
      <c r="C61" s="787" t="s">
        <v>20</v>
      </c>
      <c r="D61" s="788" t="s">
        <v>20</v>
      </c>
      <c r="E61" s="788" t="s">
        <v>20</v>
      </c>
      <c r="F61" s="787" t="s">
        <v>20</v>
      </c>
      <c r="G61" s="788" t="s">
        <v>20</v>
      </c>
      <c r="H61" s="788" t="s">
        <v>20</v>
      </c>
      <c r="I61" s="787" t="s">
        <v>20</v>
      </c>
      <c r="J61" s="788" t="s">
        <v>20</v>
      </c>
      <c r="K61" s="788" t="s">
        <v>20</v>
      </c>
      <c r="L61" s="787" t="s">
        <v>20</v>
      </c>
      <c r="M61" s="788" t="s">
        <v>20</v>
      </c>
      <c r="N61" s="788" t="s">
        <v>20</v>
      </c>
      <c r="O61" s="787" t="s">
        <v>20</v>
      </c>
      <c r="P61" s="788" t="s">
        <v>20</v>
      </c>
      <c r="Q61" s="788" t="s">
        <v>20</v>
      </c>
      <c r="R61" s="787" t="s">
        <v>20</v>
      </c>
      <c r="S61" s="788" t="s">
        <v>20</v>
      </c>
      <c r="T61" s="788" t="s">
        <v>20</v>
      </c>
      <c r="U61" s="787" t="s">
        <v>20</v>
      </c>
      <c r="V61" s="788" t="s">
        <v>20</v>
      </c>
      <c r="W61" s="788" t="s">
        <v>20</v>
      </c>
      <c r="X61" s="787" t="s">
        <v>20</v>
      </c>
      <c r="Y61" s="788" t="s">
        <v>20</v>
      </c>
      <c r="Z61" s="788" t="s">
        <v>20</v>
      </c>
      <c r="AA61" s="787" t="s">
        <v>20</v>
      </c>
      <c r="AB61" s="788" t="s">
        <v>20</v>
      </c>
      <c r="AC61" s="788" t="s">
        <v>20</v>
      </c>
      <c r="AD61" s="787" t="s">
        <v>20</v>
      </c>
      <c r="AE61" s="788" t="s">
        <v>20</v>
      </c>
      <c r="AF61" s="788" t="s">
        <v>20</v>
      </c>
      <c r="AG61" s="34" t="s">
        <v>20</v>
      </c>
      <c r="AH61" s="34" t="s">
        <v>20</v>
      </c>
      <c r="AI61" s="34" t="s">
        <v>20</v>
      </c>
    </row>
    <row r="62" spans="1:35">
      <c r="A62" s="34" t="s">
        <v>581</v>
      </c>
      <c r="B62" s="34" t="s">
        <v>580</v>
      </c>
      <c r="C62" s="787" t="s">
        <v>20</v>
      </c>
      <c r="D62" s="788" t="s">
        <v>20</v>
      </c>
      <c r="E62" s="788" t="s">
        <v>20</v>
      </c>
      <c r="F62" s="787" t="s">
        <v>20</v>
      </c>
      <c r="G62" s="788" t="s">
        <v>20</v>
      </c>
      <c r="H62" s="788" t="s">
        <v>20</v>
      </c>
      <c r="I62" s="787" t="s">
        <v>20</v>
      </c>
      <c r="J62" s="788" t="s">
        <v>20</v>
      </c>
      <c r="K62" s="788" t="s">
        <v>20</v>
      </c>
      <c r="L62" s="787" t="s">
        <v>20</v>
      </c>
      <c r="M62" s="788" t="s">
        <v>20</v>
      </c>
      <c r="N62" s="788" t="s">
        <v>20</v>
      </c>
      <c r="O62" s="787" t="s">
        <v>20</v>
      </c>
      <c r="P62" s="788" t="s">
        <v>20</v>
      </c>
      <c r="Q62" s="788" t="s">
        <v>20</v>
      </c>
      <c r="R62" s="787" t="s">
        <v>20</v>
      </c>
      <c r="S62" s="788" t="s">
        <v>20</v>
      </c>
      <c r="T62" s="788" t="s">
        <v>20</v>
      </c>
      <c r="U62" s="787" t="s">
        <v>20</v>
      </c>
      <c r="V62" s="788" t="s">
        <v>20</v>
      </c>
      <c r="W62" s="788" t="s">
        <v>20</v>
      </c>
      <c r="X62" s="787" t="s">
        <v>20</v>
      </c>
      <c r="Y62" s="788" t="s">
        <v>20</v>
      </c>
      <c r="Z62" s="788" t="s">
        <v>20</v>
      </c>
      <c r="AA62" s="787" t="s">
        <v>20</v>
      </c>
      <c r="AB62" s="788" t="s">
        <v>20</v>
      </c>
      <c r="AC62" s="788" t="s">
        <v>20</v>
      </c>
      <c r="AD62" s="787" t="s">
        <v>20</v>
      </c>
      <c r="AE62" s="788" t="s">
        <v>20</v>
      </c>
      <c r="AF62" s="788" t="s">
        <v>20</v>
      </c>
      <c r="AG62" s="34" t="s">
        <v>20</v>
      </c>
      <c r="AH62" s="34" t="s">
        <v>20</v>
      </c>
      <c r="AI62" s="34" t="s">
        <v>20</v>
      </c>
    </row>
    <row r="63" spans="1:35">
      <c r="A63" s="34" t="s">
        <v>702</v>
      </c>
      <c r="B63" s="34" t="s">
        <v>1001</v>
      </c>
      <c r="C63" s="787" t="s">
        <v>20</v>
      </c>
      <c r="D63" s="788" t="s">
        <v>20</v>
      </c>
      <c r="E63" s="788" t="s">
        <v>20</v>
      </c>
      <c r="F63" s="787" t="s">
        <v>20</v>
      </c>
      <c r="G63" s="788" t="s">
        <v>20</v>
      </c>
      <c r="H63" s="788" t="s">
        <v>20</v>
      </c>
      <c r="I63" s="787" t="s">
        <v>20</v>
      </c>
      <c r="J63" s="788" t="s">
        <v>20</v>
      </c>
      <c r="K63" s="788" t="s">
        <v>20</v>
      </c>
      <c r="L63" s="787" t="s">
        <v>20</v>
      </c>
      <c r="M63" s="788" t="s">
        <v>20</v>
      </c>
      <c r="N63" s="788" t="s">
        <v>20</v>
      </c>
      <c r="O63" s="787" t="s">
        <v>20</v>
      </c>
      <c r="P63" s="788" t="s">
        <v>20</v>
      </c>
      <c r="Q63" s="788" t="s">
        <v>20</v>
      </c>
      <c r="R63" s="787" t="s">
        <v>20</v>
      </c>
      <c r="S63" s="788" t="s">
        <v>20</v>
      </c>
      <c r="T63" s="788" t="s">
        <v>20</v>
      </c>
      <c r="U63" s="787" t="s">
        <v>20</v>
      </c>
      <c r="V63" s="788" t="s">
        <v>20</v>
      </c>
      <c r="W63" s="788" t="s">
        <v>20</v>
      </c>
      <c r="X63" s="787" t="s">
        <v>20</v>
      </c>
      <c r="Y63" s="788" t="s">
        <v>20</v>
      </c>
      <c r="Z63" s="788" t="s">
        <v>20</v>
      </c>
      <c r="AA63" s="787" t="s">
        <v>20</v>
      </c>
      <c r="AB63" s="788" t="s">
        <v>20</v>
      </c>
      <c r="AC63" s="788" t="s">
        <v>20</v>
      </c>
      <c r="AD63" s="787" t="s">
        <v>20</v>
      </c>
      <c r="AE63" s="788" t="s">
        <v>20</v>
      </c>
      <c r="AF63" s="788" t="s">
        <v>20</v>
      </c>
      <c r="AG63" s="34" t="s">
        <v>20</v>
      </c>
      <c r="AH63" s="34" t="s">
        <v>20</v>
      </c>
      <c r="AI63" s="34" t="s">
        <v>20</v>
      </c>
    </row>
    <row r="64" spans="1:35">
      <c r="A64" s="34" t="s">
        <v>1591</v>
      </c>
      <c r="B64" s="34" t="s">
        <v>20</v>
      </c>
      <c r="C64" s="787" t="s">
        <v>20</v>
      </c>
      <c r="D64" s="788" t="s">
        <v>20</v>
      </c>
      <c r="E64" s="788" t="s">
        <v>20</v>
      </c>
      <c r="F64" s="787" t="s">
        <v>20</v>
      </c>
      <c r="G64" s="788" t="s">
        <v>20</v>
      </c>
      <c r="H64" s="788" t="s">
        <v>20</v>
      </c>
      <c r="I64" s="787" t="s">
        <v>20</v>
      </c>
      <c r="J64" s="788" t="s">
        <v>20</v>
      </c>
      <c r="K64" s="788" t="s">
        <v>20</v>
      </c>
      <c r="L64" s="787" t="s">
        <v>20</v>
      </c>
      <c r="M64" s="788" t="s">
        <v>20</v>
      </c>
      <c r="N64" s="788" t="s">
        <v>20</v>
      </c>
      <c r="O64" s="787" t="s">
        <v>20</v>
      </c>
      <c r="P64" s="788" t="s">
        <v>20</v>
      </c>
      <c r="Q64" s="788" t="s">
        <v>20</v>
      </c>
      <c r="R64" s="787" t="s">
        <v>20</v>
      </c>
      <c r="S64" s="788" t="s">
        <v>20</v>
      </c>
      <c r="T64" s="788" t="s">
        <v>20</v>
      </c>
      <c r="U64" s="787" t="s">
        <v>20</v>
      </c>
      <c r="V64" s="788" t="s">
        <v>20</v>
      </c>
      <c r="W64" s="788" t="s">
        <v>20</v>
      </c>
      <c r="X64" s="787" t="s">
        <v>20</v>
      </c>
      <c r="Y64" s="788" t="s">
        <v>20</v>
      </c>
      <c r="Z64" s="788" t="s">
        <v>20</v>
      </c>
      <c r="AA64" s="787" t="s">
        <v>20</v>
      </c>
      <c r="AB64" s="788" t="s">
        <v>20</v>
      </c>
      <c r="AC64" s="788" t="s">
        <v>20</v>
      </c>
      <c r="AD64" s="787" t="s">
        <v>20</v>
      </c>
      <c r="AE64" s="788" t="s">
        <v>20</v>
      </c>
      <c r="AF64" s="788" t="s">
        <v>20</v>
      </c>
      <c r="AG64" s="34" t="s">
        <v>20</v>
      </c>
      <c r="AH64" s="34" t="s">
        <v>20</v>
      </c>
      <c r="AI64" s="34" t="s">
        <v>20</v>
      </c>
    </row>
    <row r="65" spans="1:35">
      <c r="A65" s="34" t="s">
        <v>672</v>
      </c>
      <c r="B65" s="34" t="s">
        <v>671</v>
      </c>
      <c r="C65" s="787" t="s">
        <v>20</v>
      </c>
      <c r="D65" s="788" t="s">
        <v>20</v>
      </c>
      <c r="E65" s="788" t="s">
        <v>20</v>
      </c>
      <c r="F65" s="787" t="s">
        <v>20</v>
      </c>
      <c r="G65" s="788" t="s">
        <v>20</v>
      </c>
      <c r="H65" s="788" t="s">
        <v>20</v>
      </c>
      <c r="I65" s="787" t="s">
        <v>20</v>
      </c>
      <c r="J65" s="788" t="s">
        <v>20</v>
      </c>
      <c r="K65" s="788" t="s">
        <v>20</v>
      </c>
      <c r="L65" s="787" t="s">
        <v>20</v>
      </c>
      <c r="M65" s="788" t="s">
        <v>20</v>
      </c>
      <c r="N65" s="788" t="s">
        <v>20</v>
      </c>
      <c r="O65" s="787" t="s">
        <v>20</v>
      </c>
      <c r="P65" s="788" t="s">
        <v>20</v>
      </c>
      <c r="Q65" s="788" t="s">
        <v>20</v>
      </c>
      <c r="R65" s="787" t="s">
        <v>20</v>
      </c>
      <c r="S65" s="788" t="s">
        <v>20</v>
      </c>
      <c r="T65" s="788" t="s">
        <v>20</v>
      </c>
      <c r="U65" s="787" t="s">
        <v>20</v>
      </c>
      <c r="V65" s="788" t="s">
        <v>20</v>
      </c>
      <c r="W65" s="788" t="s">
        <v>20</v>
      </c>
      <c r="X65" s="787" t="s">
        <v>20</v>
      </c>
      <c r="Y65" s="788" t="s">
        <v>20</v>
      </c>
      <c r="Z65" s="788" t="s">
        <v>20</v>
      </c>
      <c r="AA65" s="787" t="s">
        <v>20</v>
      </c>
      <c r="AB65" s="788" t="s">
        <v>20</v>
      </c>
      <c r="AC65" s="788" t="s">
        <v>20</v>
      </c>
      <c r="AD65" s="787" t="s">
        <v>20</v>
      </c>
      <c r="AE65" s="788" t="s">
        <v>20</v>
      </c>
      <c r="AF65" s="788" t="s">
        <v>20</v>
      </c>
      <c r="AG65" s="34" t="s">
        <v>20</v>
      </c>
      <c r="AH65" s="34" t="s">
        <v>20</v>
      </c>
      <c r="AI65" s="34" t="s">
        <v>20</v>
      </c>
    </row>
    <row r="66" spans="1:35">
      <c r="A66" s="34" t="s">
        <v>579</v>
      </c>
      <c r="B66" s="34" t="s">
        <v>578</v>
      </c>
      <c r="C66" s="787">
        <v>0</v>
      </c>
      <c r="D66" s="788">
        <v>1</v>
      </c>
      <c r="E66" s="788">
        <v>0.2354</v>
      </c>
      <c r="F66" s="787" t="s">
        <v>20</v>
      </c>
      <c r="G66" s="788" t="s">
        <v>20</v>
      </c>
      <c r="H66" s="788" t="s">
        <v>20</v>
      </c>
      <c r="I66" s="787">
        <v>0.45500000000000002</v>
      </c>
      <c r="J66" s="788">
        <v>1</v>
      </c>
      <c r="K66" s="788">
        <v>0.1186</v>
      </c>
      <c r="L66" s="787" t="s">
        <v>20</v>
      </c>
      <c r="M66" s="788" t="s">
        <v>20</v>
      </c>
      <c r="N66" s="788" t="s">
        <v>20</v>
      </c>
      <c r="O66" s="787" t="s">
        <v>20</v>
      </c>
      <c r="P66" s="788" t="s">
        <v>20</v>
      </c>
      <c r="Q66" s="788" t="s">
        <v>20</v>
      </c>
      <c r="R66" s="787" t="s">
        <v>20</v>
      </c>
      <c r="S66" s="788" t="s">
        <v>20</v>
      </c>
      <c r="T66" s="788" t="s">
        <v>20</v>
      </c>
      <c r="U66" s="787" t="s">
        <v>20</v>
      </c>
      <c r="V66" s="788" t="s">
        <v>20</v>
      </c>
      <c r="W66" s="788" t="s">
        <v>20</v>
      </c>
      <c r="X66" s="787" t="s">
        <v>20</v>
      </c>
      <c r="Y66" s="788" t="s">
        <v>20</v>
      </c>
      <c r="Z66" s="788" t="s">
        <v>20</v>
      </c>
      <c r="AA66" s="787" t="s">
        <v>20</v>
      </c>
      <c r="AB66" s="788" t="s">
        <v>20</v>
      </c>
      <c r="AC66" s="788" t="s">
        <v>20</v>
      </c>
      <c r="AD66" s="787" t="s">
        <v>20</v>
      </c>
      <c r="AE66" s="788" t="s">
        <v>20</v>
      </c>
      <c r="AF66" s="788" t="s">
        <v>20</v>
      </c>
      <c r="AG66" s="34" t="s">
        <v>20</v>
      </c>
      <c r="AH66" s="34" t="s">
        <v>20</v>
      </c>
      <c r="AI66" s="34" t="s">
        <v>20</v>
      </c>
    </row>
    <row r="67" spans="1:35">
      <c r="A67" s="34" t="s">
        <v>435</v>
      </c>
      <c r="B67" s="34" t="s">
        <v>434</v>
      </c>
      <c r="C67" s="787" t="s">
        <v>20</v>
      </c>
      <c r="D67" s="788" t="s">
        <v>20</v>
      </c>
      <c r="E67" s="788" t="s">
        <v>20</v>
      </c>
      <c r="F67" s="787" t="s">
        <v>20</v>
      </c>
      <c r="G67" s="788" t="s">
        <v>20</v>
      </c>
      <c r="H67" s="788" t="s">
        <v>20</v>
      </c>
      <c r="I67" s="787" t="s">
        <v>20</v>
      </c>
      <c r="J67" s="788" t="s">
        <v>20</v>
      </c>
      <c r="K67" s="788" t="s">
        <v>20</v>
      </c>
      <c r="L67" s="787" t="s">
        <v>20</v>
      </c>
      <c r="M67" s="788" t="s">
        <v>20</v>
      </c>
      <c r="N67" s="788" t="s">
        <v>20</v>
      </c>
      <c r="O67" s="787" t="s">
        <v>20</v>
      </c>
      <c r="P67" s="788" t="s">
        <v>20</v>
      </c>
      <c r="Q67" s="788" t="s">
        <v>20</v>
      </c>
      <c r="R67" s="787" t="s">
        <v>20</v>
      </c>
      <c r="S67" s="788" t="s">
        <v>20</v>
      </c>
      <c r="T67" s="788" t="s">
        <v>20</v>
      </c>
      <c r="U67" s="787" t="s">
        <v>20</v>
      </c>
      <c r="V67" s="788" t="s">
        <v>20</v>
      </c>
      <c r="W67" s="788" t="s">
        <v>20</v>
      </c>
      <c r="X67" s="787" t="s">
        <v>20</v>
      </c>
      <c r="Y67" s="788" t="s">
        <v>20</v>
      </c>
      <c r="Z67" s="788" t="s">
        <v>20</v>
      </c>
      <c r="AA67" s="787" t="s">
        <v>20</v>
      </c>
      <c r="AB67" s="788" t="s">
        <v>20</v>
      </c>
      <c r="AC67" s="788" t="s">
        <v>20</v>
      </c>
      <c r="AD67" s="787" t="s">
        <v>20</v>
      </c>
      <c r="AE67" s="788" t="s">
        <v>20</v>
      </c>
      <c r="AF67" s="788" t="s">
        <v>20</v>
      </c>
      <c r="AG67" s="34" t="s">
        <v>20</v>
      </c>
      <c r="AH67" s="34" t="s">
        <v>20</v>
      </c>
      <c r="AI67" s="34" t="s">
        <v>20</v>
      </c>
    </row>
    <row r="68" spans="1:35">
      <c r="A68" s="34" t="s">
        <v>621</v>
      </c>
      <c r="B68" s="34" t="s">
        <v>620</v>
      </c>
      <c r="C68" s="787">
        <v>0</v>
      </c>
      <c r="D68" s="788">
        <v>1</v>
      </c>
      <c r="E68" s="788">
        <v>1</v>
      </c>
      <c r="F68" s="787" t="s">
        <v>20</v>
      </c>
      <c r="G68" s="788" t="s">
        <v>20</v>
      </c>
      <c r="H68" s="788" t="s">
        <v>20</v>
      </c>
      <c r="I68" s="787" t="s">
        <v>20</v>
      </c>
      <c r="J68" s="788" t="s">
        <v>20</v>
      </c>
      <c r="K68" s="788" t="s">
        <v>20</v>
      </c>
      <c r="L68" s="787" t="s">
        <v>20</v>
      </c>
      <c r="M68" s="788" t="s">
        <v>20</v>
      </c>
      <c r="N68" s="788" t="s">
        <v>20</v>
      </c>
      <c r="O68" s="787" t="s">
        <v>20</v>
      </c>
      <c r="P68" s="788" t="s">
        <v>20</v>
      </c>
      <c r="Q68" s="788" t="s">
        <v>20</v>
      </c>
      <c r="R68" s="787" t="s">
        <v>20</v>
      </c>
      <c r="S68" s="788" t="s">
        <v>20</v>
      </c>
      <c r="T68" s="788" t="s">
        <v>20</v>
      </c>
      <c r="U68" s="787" t="s">
        <v>20</v>
      </c>
      <c r="V68" s="788" t="s">
        <v>20</v>
      </c>
      <c r="W68" s="788" t="s">
        <v>20</v>
      </c>
      <c r="X68" s="787" t="s">
        <v>20</v>
      </c>
      <c r="Y68" s="788" t="s">
        <v>20</v>
      </c>
      <c r="Z68" s="788" t="s">
        <v>20</v>
      </c>
      <c r="AA68" s="787" t="s">
        <v>20</v>
      </c>
      <c r="AB68" s="788" t="s">
        <v>20</v>
      </c>
      <c r="AC68" s="788" t="s">
        <v>20</v>
      </c>
      <c r="AD68" s="787">
        <v>0.441</v>
      </c>
      <c r="AE68" s="788">
        <v>1</v>
      </c>
      <c r="AF68" s="788">
        <v>3.0000000000000001E-3</v>
      </c>
      <c r="AG68" s="34" t="s">
        <v>20</v>
      </c>
      <c r="AH68" s="34" t="s">
        <v>20</v>
      </c>
      <c r="AI68" s="34" t="s">
        <v>20</v>
      </c>
    </row>
    <row r="69" spans="1:35">
      <c r="A69" s="34" t="s">
        <v>505</v>
      </c>
      <c r="B69" s="34" t="s">
        <v>504</v>
      </c>
      <c r="C69" s="787">
        <v>0</v>
      </c>
      <c r="D69" s="788">
        <v>1.52E-2</v>
      </c>
      <c r="E69" s="788">
        <v>3.0099999999999998E-2</v>
      </c>
      <c r="F69" s="787">
        <v>0</v>
      </c>
      <c r="G69" s="788">
        <v>1.52E-2</v>
      </c>
      <c r="H69" s="788">
        <v>0</v>
      </c>
      <c r="I69" s="787" t="s">
        <v>20</v>
      </c>
      <c r="J69" s="788" t="s">
        <v>20</v>
      </c>
      <c r="K69" s="788" t="s">
        <v>20</v>
      </c>
      <c r="L69" s="787">
        <v>0.373</v>
      </c>
      <c r="M69" s="788">
        <v>1.52E-2</v>
      </c>
      <c r="N69" s="788">
        <v>3.0099999999999998E-2</v>
      </c>
      <c r="O69" s="787" t="s">
        <v>20</v>
      </c>
      <c r="P69" s="788" t="s">
        <v>20</v>
      </c>
      <c r="Q69" s="788" t="s">
        <v>20</v>
      </c>
      <c r="R69" s="787" t="s">
        <v>20</v>
      </c>
      <c r="S69" s="788" t="s">
        <v>20</v>
      </c>
      <c r="T69" s="788" t="s">
        <v>20</v>
      </c>
      <c r="U69" s="787" t="s">
        <v>20</v>
      </c>
      <c r="V69" s="788" t="s">
        <v>20</v>
      </c>
      <c r="W69" s="788" t="s">
        <v>20</v>
      </c>
      <c r="X69" s="787" t="s">
        <v>20</v>
      </c>
      <c r="Y69" s="788" t="s">
        <v>20</v>
      </c>
      <c r="Z69" s="788" t="s">
        <v>20</v>
      </c>
      <c r="AA69" s="787" t="s">
        <v>20</v>
      </c>
      <c r="AB69" s="788" t="s">
        <v>20</v>
      </c>
      <c r="AC69" s="788" t="s">
        <v>20</v>
      </c>
      <c r="AD69" s="787" t="s">
        <v>20</v>
      </c>
      <c r="AE69" s="788" t="s">
        <v>20</v>
      </c>
      <c r="AF69" s="788" t="s">
        <v>20</v>
      </c>
      <c r="AG69" s="34" t="s">
        <v>20</v>
      </c>
      <c r="AH69" s="34" t="s">
        <v>20</v>
      </c>
      <c r="AI69" s="34" t="s">
        <v>20</v>
      </c>
    </row>
    <row r="70" spans="1:35">
      <c r="A70" s="34" t="s">
        <v>703</v>
      </c>
      <c r="B70" s="34" t="s">
        <v>1002</v>
      </c>
      <c r="C70" s="787" t="s">
        <v>20</v>
      </c>
      <c r="D70" s="788" t="s">
        <v>20</v>
      </c>
      <c r="E70" s="788" t="s">
        <v>20</v>
      </c>
      <c r="F70" s="787" t="s">
        <v>20</v>
      </c>
      <c r="G70" s="788" t="s">
        <v>20</v>
      </c>
      <c r="H70" s="788" t="s">
        <v>20</v>
      </c>
      <c r="I70" s="787" t="s">
        <v>20</v>
      </c>
      <c r="J70" s="788" t="s">
        <v>20</v>
      </c>
      <c r="K70" s="788" t="s">
        <v>20</v>
      </c>
      <c r="L70" s="787" t="s">
        <v>20</v>
      </c>
      <c r="M70" s="788" t="s">
        <v>20</v>
      </c>
      <c r="N70" s="788" t="s">
        <v>20</v>
      </c>
      <c r="O70" s="787" t="s">
        <v>20</v>
      </c>
      <c r="P70" s="788" t="s">
        <v>20</v>
      </c>
      <c r="Q70" s="788" t="s">
        <v>20</v>
      </c>
      <c r="R70" s="787" t="s">
        <v>20</v>
      </c>
      <c r="S70" s="788" t="s">
        <v>20</v>
      </c>
      <c r="T70" s="788" t="s">
        <v>20</v>
      </c>
      <c r="U70" s="787" t="s">
        <v>20</v>
      </c>
      <c r="V70" s="788" t="s">
        <v>20</v>
      </c>
      <c r="W70" s="788" t="s">
        <v>20</v>
      </c>
      <c r="X70" s="787" t="s">
        <v>20</v>
      </c>
      <c r="Y70" s="788" t="s">
        <v>20</v>
      </c>
      <c r="Z70" s="788" t="s">
        <v>20</v>
      </c>
      <c r="AA70" s="787" t="s">
        <v>20</v>
      </c>
      <c r="AB70" s="788" t="s">
        <v>20</v>
      </c>
      <c r="AC70" s="788" t="s">
        <v>20</v>
      </c>
      <c r="AD70" s="787" t="s">
        <v>20</v>
      </c>
      <c r="AE70" s="788" t="s">
        <v>20</v>
      </c>
      <c r="AF70" s="788" t="s">
        <v>20</v>
      </c>
      <c r="AG70" s="34" t="s">
        <v>20</v>
      </c>
      <c r="AH70" s="34" t="s">
        <v>20</v>
      </c>
      <c r="AI70" s="34" t="s">
        <v>20</v>
      </c>
    </row>
    <row r="71" spans="1:35">
      <c r="A71" s="34" t="s">
        <v>606</v>
      </c>
      <c r="B71" s="34" t="s">
        <v>605</v>
      </c>
      <c r="C71" s="787" t="s">
        <v>20</v>
      </c>
      <c r="D71" s="788" t="s">
        <v>20</v>
      </c>
      <c r="E71" s="788" t="s">
        <v>20</v>
      </c>
      <c r="F71" s="787" t="s">
        <v>20</v>
      </c>
      <c r="G71" s="788" t="s">
        <v>20</v>
      </c>
      <c r="H71" s="788" t="s">
        <v>20</v>
      </c>
      <c r="I71" s="787" t="s">
        <v>20</v>
      </c>
      <c r="J71" s="788" t="s">
        <v>20</v>
      </c>
      <c r="K71" s="788" t="s">
        <v>20</v>
      </c>
      <c r="L71" s="787" t="s">
        <v>20</v>
      </c>
      <c r="M71" s="788" t="s">
        <v>20</v>
      </c>
      <c r="N71" s="788" t="s">
        <v>20</v>
      </c>
      <c r="O71" s="787" t="s">
        <v>20</v>
      </c>
      <c r="P71" s="788" t="s">
        <v>20</v>
      </c>
      <c r="Q71" s="788" t="s">
        <v>20</v>
      </c>
      <c r="R71" s="787" t="s">
        <v>20</v>
      </c>
      <c r="S71" s="788" t="s">
        <v>20</v>
      </c>
      <c r="T71" s="788" t="s">
        <v>20</v>
      </c>
      <c r="U71" s="787" t="s">
        <v>20</v>
      </c>
      <c r="V71" s="788" t="s">
        <v>20</v>
      </c>
      <c r="W71" s="788" t="s">
        <v>20</v>
      </c>
      <c r="X71" s="787" t="s">
        <v>20</v>
      </c>
      <c r="Y71" s="788" t="s">
        <v>20</v>
      </c>
      <c r="Z71" s="788" t="s">
        <v>20</v>
      </c>
      <c r="AA71" s="787" t="s">
        <v>20</v>
      </c>
      <c r="AB71" s="788" t="s">
        <v>20</v>
      </c>
      <c r="AC71" s="788" t="s">
        <v>20</v>
      </c>
      <c r="AD71" s="787" t="s">
        <v>20</v>
      </c>
      <c r="AE71" s="788" t="s">
        <v>20</v>
      </c>
      <c r="AF71" s="788" t="s">
        <v>20</v>
      </c>
      <c r="AG71" s="34" t="s">
        <v>20</v>
      </c>
      <c r="AH71" s="34" t="s">
        <v>20</v>
      </c>
      <c r="AI71" s="34" t="s">
        <v>20</v>
      </c>
    </row>
    <row r="72" spans="1:35">
      <c r="A72" s="34" t="s">
        <v>663</v>
      </c>
      <c r="B72" s="34" t="s">
        <v>662</v>
      </c>
      <c r="C72" s="787">
        <v>0</v>
      </c>
      <c r="D72" s="788">
        <v>0</v>
      </c>
      <c r="E72" s="788">
        <v>0</v>
      </c>
      <c r="F72" s="787">
        <v>0</v>
      </c>
      <c r="G72" s="788">
        <v>0</v>
      </c>
      <c r="H72" s="788">
        <v>0</v>
      </c>
      <c r="I72" s="787">
        <v>0</v>
      </c>
      <c r="J72" s="788">
        <v>0</v>
      </c>
      <c r="K72" s="788">
        <v>0</v>
      </c>
      <c r="L72" s="787" t="s">
        <v>20</v>
      </c>
      <c r="M72" s="788" t="s">
        <v>20</v>
      </c>
      <c r="N72" s="788" t="s">
        <v>20</v>
      </c>
      <c r="O72" s="787" t="s">
        <v>20</v>
      </c>
      <c r="P72" s="788" t="s">
        <v>20</v>
      </c>
      <c r="Q72" s="788" t="s">
        <v>20</v>
      </c>
      <c r="R72" s="787">
        <v>0</v>
      </c>
      <c r="S72" s="788" t="s">
        <v>20</v>
      </c>
      <c r="T72" s="788" t="s">
        <v>20</v>
      </c>
      <c r="U72" s="787" t="s">
        <v>20</v>
      </c>
      <c r="V72" s="788" t="s">
        <v>20</v>
      </c>
      <c r="W72" s="788" t="s">
        <v>20</v>
      </c>
      <c r="X72" s="787" t="s">
        <v>20</v>
      </c>
      <c r="Y72" s="788" t="s">
        <v>20</v>
      </c>
      <c r="Z72" s="788" t="s">
        <v>20</v>
      </c>
      <c r="AA72" s="787" t="s">
        <v>20</v>
      </c>
      <c r="AB72" s="788" t="s">
        <v>20</v>
      </c>
      <c r="AC72" s="788" t="s">
        <v>20</v>
      </c>
      <c r="AD72" s="787" t="s">
        <v>20</v>
      </c>
      <c r="AE72" s="788" t="s">
        <v>20</v>
      </c>
      <c r="AF72" s="788" t="s">
        <v>20</v>
      </c>
      <c r="AG72" s="34" t="s">
        <v>20</v>
      </c>
      <c r="AH72" s="34" t="s">
        <v>20</v>
      </c>
      <c r="AI72" s="34" t="s">
        <v>20</v>
      </c>
    </row>
    <row r="73" spans="1:35">
      <c r="A73" s="34" t="s">
        <v>652</v>
      </c>
      <c r="B73" s="34" t="s">
        <v>1592</v>
      </c>
      <c r="C73" s="787" t="s">
        <v>20</v>
      </c>
      <c r="D73" s="788" t="s">
        <v>20</v>
      </c>
      <c r="E73" s="788" t="s">
        <v>20</v>
      </c>
      <c r="F73" s="787" t="s">
        <v>20</v>
      </c>
      <c r="G73" s="788" t="s">
        <v>20</v>
      </c>
      <c r="H73" s="788" t="s">
        <v>20</v>
      </c>
      <c r="I73" s="787" t="s">
        <v>20</v>
      </c>
      <c r="J73" s="788" t="s">
        <v>20</v>
      </c>
      <c r="K73" s="788" t="s">
        <v>20</v>
      </c>
      <c r="L73" s="787" t="s">
        <v>20</v>
      </c>
      <c r="M73" s="788" t="s">
        <v>20</v>
      </c>
      <c r="N73" s="788" t="s">
        <v>20</v>
      </c>
      <c r="O73" s="787" t="s">
        <v>20</v>
      </c>
      <c r="P73" s="788" t="s">
        <v>20</v>
      </c>
      <c r="Q73" s="788" t="s">
        <v>20</v>
      </c>
      <c r="R73" s="787" t="s">
        <v>20</v>
      </c>
      <c r="S73" s="788" t="s">
        <v>20</v>
      </c>
      <c r="T73" s="788" t="s">
        <v>20</v>
      </c>
      <c r="U73" s="787" t="s">
        <v>20</v>
      </c>
      <c r="V73" s="788" t="s">
        <v>20</v>
      </c>
      <c r="W73" s="788" t="s">
        <v>20</v>
      </c>
      <c r="X73" s="787" t="s">
        <v>20</v>
      </c>
      <c r="Y73" s="788" t="s">
        <v>20</v>
      </c>
      <c r="Z73" s="788" t="s">
        <v>20</v>
      </c>
      <c r="AA73" s="787" t="s">
        <v>20</v>
      </c>
      <c r="AB73" s="788" t="s">
        <v>20</v>
      </c>
      <c r="AC73" s="788" t="s">
        <v>20</v>
      </c>
      <c r="AD73" s="787" t="s">
        <v>20</v>
      </c>
      <c r="AE73" s="788" t="s">
        <v>20</v>
      </c>
      <c r="AF73" s="788" t="s">
        <v>20</v>
      </c>
      <c r="AG73" s="34" t="s">
        <v>20</v>
      </c>
      <c r="AH73" s="34" t="s">
        <v>20</v>
      </c>
      <c r="AI73" s="34" t="s">
        <v>20</v>
      </c>
    </row>
    <row r="74" spans="1:35">
      <c r="A74" s="34" t="s">
        <v>509</v>
      </c>
      <c r="B74" s="34" t="s">
        <v>508</v>
      </c>
      <c r="C74" s="787" t="s">
        <v>20</v>
      </c>
      <c r="D74" s="788" t="s">
        <v>20</v>
      </c>
      <c r="E74" s="788" t="s">
        <v>20</v>
      </c>
      <c r="F74" s="787" t="s">
        <v>20</v>
      </c>
      <c r="G74" s="788" t="s">
        <v>20</v>
      </c>
      <c r="H74" s="788" t="s">
        <v>20</v>
      </c>
      <c r="I74" s="787" t="s">
        <v>20</v>
      </c>
      <c r="J74" s="788" t="s">
        <v>20</v>
      </c>
      <c r="K74" s="788" t="s">
        <v>20</v>
      </c>
      <c r="L74" s="787" t="s">
        <v>20</v>
      </c>
      <c r="M74" s="788" t="s">
        <v>20</v>
      </c>
      <c r="N74" s="788" t="s">
        <v>20</v>
      </c>
      <c r="O74" s="787" t="s">
        <v>20</v>
      </c>
      <c r="P74" s="788" t="s">
        <v>20</v>
      </c>
      <c r="Q74" s="788" t="s">
        <v>20</v>
      </c>
      <c r="R74" s="787" t="s">
        <v>20</v>
      </c>
      <c r="S74" s="788" t="s">
        <v>20</v>
      </c>
      <c r="T74" s="788" t="s">
        <v>20</v>
      </c>
      <c r="U74" s="787" t="s">
        <v>20</v>
      </c>
      <c r="V74" s="788" t="s">
        <v>20</v>
      </c>
      <c r="W74" s="788" t="s">
        <v>20</v>
      </c>
      <c r="X74" s="787" t="s">
        <v>20</v>
      </c>
      <c r="Y74" s="788" t="s">
        <v>20</v>
      </c>
      <c r="Z74" s="788" t="s">
        <v>20</v>
      </c>
      <c r="AA74" s="787" t="s">
        <v>20</v>
      </c>
      <c r="AB74" s="788" t="s">
        <v>20</v>
      </c>
      <c r="AC74" s="788" t="s">
        <v>20</v>
      </c>
      <c r="AD74" s="787" t="s">
        <v>20</v>
      </c>
      <c r="AE74" s="788" t="s">
        <v>20</v>
      </c>
      <c r="AF74" s="788" t="s">
        <v>20</v>
      </c>
      <c r="AG74" s="34" t="s">
        <v>20</v>
      </c>
      <c r="AH74" s="34" t="s">
        <v>20</v>
      </c>
      <c r="AI74" s="34" t="s">
        <v>20</v>
      </c>
    </row>
    <row r="75" spans="1:35">
      <c r="A75" s="34" t="s">
        <v>608</v>
      </c>
      <c r="B75" s="34" t="s">
        <v>607</v>
      </c>
      <c r="C75" s="787" t="s">
        <v>20</v>
      </c>
      <c r="D75" s="788" t="s">
        <v>20</v>
      </c>
      <c r="E75" s="788" t="s">
        <v>20</v>
      </c>
      <c r="F75" s="787" t="s">
        <v>20</v>
      </c>
      <c r="G75" s="788" t="s">
        <v>20</v>
      </c>
      <c r="H75" s="788" t="s">
        <v>20</v>
      </c>
      <c r="I75" s="787" t="s">
        <v>20</v>
      </c>
      <c r="J75" s="788" t="s">
        <v>20</v>
      </c>
      <c r="K75" s="788" t="s">
        <v>20</v>
      </c>
      <c r="L75" s="787" t="s">
        <v>20</v>
      </c>
      <c r="M75" s="788" t="s">
        <v>20</v>
      </c>
      <c r="N75" s="788" t="s">
        <v>20</v>
      </c>
      <c r="O75" s="787" t="s">
        <v>20</v>
      </c>
      <c r="P75" s="788" t="s">
        <v>20</v>
      </c>
      <c r="Q75" s="788" t="s">
        <v>20</v>
      </c>
      <c r="R75" s="787" t="s">
        <v>20</v>
      </c>
      <c r="S75" s="788" t="s">
        <v>20</v>
      </c>
      <c r="T75" s="788" t="s">
        <v>20</v>
      </c>
      <c r="U75" s="787" t="s">
        <v>20</v>
      </c>
      <c r="V75" s="788" t="s">
        <v>20</v>
      </c>
      <c r="W75" s="788" t="s">
        <v>20</v>
      </c>
      <c r="X75" s="787" t="s">
        <v>20</v>
      </c>
      <c r="Y75" s="788" t="s">
        <v>20</v>
      </c>
      <c r="Z75" s="788" t="s">
        <v>20</v>
      </c>
      <c r="AA75" s="787" t="s">
        <v>20</v>
      </c>
      <c r="AB75" s="788" t="s">
        <v>20</v>
      </c>
      <c r="AC75" s="788" t="s">
        <v>20</v>
      </c>
      <c r="AD75" s="787" t="s">
        <v>20</v>
      </c>
      <c r="AE75" s="788" t="s">
        <v>20</v>
      </c>
      <c r="AF75" s="788" t="s">
        <v>20</v>
      </c>
      <c r="AG75" s="34" t="s">
        <v>20</v>
      </c>
      <c r="AH75" s="34" t="s">
        <v>20</v>
      </c>
      <c r="AI75" s="34" t="s">
        <v>20</v>
      </c>
    </row>
    <row r="76" spans="1:35">
      <c r="A76" s="34" t="s">
        <v>651</v>
      </c>
      <c r="B76" s="34" t="s">
        <v>650</v>
      </c>
      <c r="C76" s="787" t="s">
        <v>20</v>
      </c>
      <c r="D76" s="788" t="s">
        <v>20</v>
      </c>
      <c r="E76" s="788" t="s">
        <v>20</v>
      </c>
      <c r="F76" s="787" t="s">
        <v>20</v>
      </c>
      <c r="G76" s="788" t="s">
        <v>20</v>
      </c>
      <c r="H76" s="788" t="s">
        <v>20</v>
      </c>
      <c r="I76" s="787" t="s">
        <v>20</v>
      </c>
      <c r="J76" s="788" t="s">
        <v>20</v>
      </c>
      <c r="K76" s="788" t="s">
        <v>20</v>
      </c>
      <c r="L76" s="787" t="s">
        <v>20</v>
      </c>
      <c r="M76" s="788" t="s">
        <v>20</v>
      </c>
      <c r="N76" s="788" t="s">
        <v>20</v>
      </c>
      <c r="O76" s="787" t="s">
        <v>20</v>
      </c>
      <c r="P76" s="788" t="s">
        <v>20</v>
      </c>
      <c r="Q76" s="788" t="s">
        <v>20</v>
      </c>
      <c r="R76" s="787" t="s">
        <v>20</v>
      </c>
      <c r="S76" s="788" t="s">
        <v>20</v>
      </c>
      <c r="T76" s="788" t="s">
        <v>20</v>
      </c>
      <c r="U76" s="787" t="s">
        <v>20</v>
      </c>
      <c r="V76" s="788" t="s">
        <v>20</v>
      </c>
      <c r="W76" s="788" t="s">
        <v>20</v>
      </c>
      <c r="X76" s="787" t="s">
        <v>20</v>
      </c>
      <c r="Y76" s="788" t="s">
        <v>20</v>
      </c>
      <c r="Z76" s="788" t="s">
        <v>20</v>
      </c>
      <c r="AA76" s="787" t="s">
        <v>20</v>
      </c>
      <c r="AB76" s="788" t="s">
        <v>20</v>
      </c>
      <c r="AC76" s="788" t="s">
        <v>20</v>
      </c>
      <c r="AD76" s="787" t="s">
        <v>20</v>
      </c>
      <c r="AE76" s="788" t="s">
        <v>20</v>
      </c>
      <c r="AF76" s="788" t="s">
        <v>20</v>
      </c>
      <c r="AG76" s="34" t="s">
        <v>20</v>
      </c>
      <c r="AH76" s="34" t="s">
        <v>20</v>
      </c>
      <c r="AI76" s="34" t="s">
        <v>20</v>
      </c>
    </row>
    <row r="77" spans="1:35">
      <c r="A77" s="34" t="s">
        <v>638</v>
      </c>
      <c r="B77" s="34" t="s">
        <v>637</v>
      </c>
      <c r="C77" s="787" t="s">
        <v>20</v>
      </c>
      <c r="D77" s="788" t="s">
        <v>20</v>
      </c>
      <c r="E77" s="788" t="s">
        <v>20</v>
      </c>
      <c r="F77" s="787" t="s">
        <v>20</v>
      </c>
      <c r="G77" s="788" t="s">
        <v>20</v>
      </c>
      <c r="H77" s="788" t="s">
        <v>20</v>
      </c>
      <c r="I77" s="787" t="s">
        <v>20</v>
      </c>
      <c r="J77" s="788" t="s">
        <v>20</v>
      </c>
      <c r="K77" s="788" t="s">
        <v>20</v>
      </c>
      <c r="L77" s="787" t="s">
        <v>20</v>
      </c>
      <c r="M77" s="788" t="s">
        <v>20</v>
      </c>
      <c r="N77" s="788" t="s">
        <v>20</v>
      </c>
      <c r="O77" s="787" t="s">
        <v>20</v>
      </c>
      <c r="P77" s="788" t="s">
        <v>20</v>
      </c>
      <c r="Q77" s="788" t="s">
        <v>20</v>
      </c>
      <c r="R77" s="787" t="s">
        <v>20</v>
      </c>
      <c r="S77" s="788" t="s">
        <v>20</v>
      </c>
      <c r="T77" s="788" t="s">
        <v>20</v>
      </c>
      <c r="U77" s="787" t="s">
        <v>20</v>
      </c>
      <c r="V77" s="788" t="s">
        <v>20</v>
      </c>
      <c r="W77" s="788" t="s">
        <v>20</v>
      </c>
      <c r="X77" s="787" t="s">
        <v>20</v>
      </c>
      <c r="Y77" s="788" t="s">
        <v>20</v>
      </c>
      <c r="Z77" s="788" t="s">
        <v>20</v>
      </c>
      <c r="AA77" s="787" t="s">
        <v>20</v>
      </c>
      <c r="AB77" s="788" t="s">
        <v>20</v>
      </c>
      <c r="AC77" s="788" t="s">
        <v>20</v>
      </c>
      <c r="AD77" s="787" t="s">
        <v>20</v>
      </c>
      <c r="AE77" s="788" t="s">
        <v>20</v>
      </c>
      <c r="AF77" s="788" t="s">
        <v>20</v>
      </c>
      <c r="AG77" s="34" t="s">
        <v>20</v>
      </c>
      <c r="AH77" s="34" t="s">
        <v>20</v>
      </c>
      <c r="AI77" s="34" t="s">
        <v>20</v>
      </c>
    </row>
    <row r="78" spans="1:35">
      <c r="A78" s="34" t="s">
        <v>649</v>
      </c>
      <c r="B78" s="34" t="s">
        <v>648</v>
      </c>
      <c r="C78" s="787" t="s">
        <v>20</v>
      </c>
      <c r="D78" s="788" t="s">
        <v>20</v>
      </c>
      <c r="E78" s="788" t="s">
        <v>20</v>
      </c>
      <c r="F78" s="787" t="s">
        <v>20</v>
      </c>
      <c r="G78" s="788" t="s">
        <v>20</v>
      </c>
      <c r="H78" s="788" t="s">
        <v>20</v>
      </c>
      <c r="I78" s="787" t="s">
        <v>20</v>
      </c>
      <c r="J78" s="788" t="s">
        <v>20</v>
      </c>
      <c r="K78" s="788" t="s">
        <v>20</v>
      </c>
      <c r="L78" s="787" t="s">
        <v>20</v>
      </c>
      <c r="M78" s="788" t="s">
        <v>20</v>
      </c>
      <c r="N78" s="788" t="s">
        <v>20</v>
      </c>
      <c r="O78" s="787" t="s">
        <v>20</v>
      </c>
      <c r="P78" s="788" t="s">
        <v>20</v>
      </c>
      <c r="Q78" s="788" t="s">
        <v>20</v>
      </c>
      <c r="R78" s="787" t="s">
        <v>20</v>
      </c>
      <c r="S78" s="788" t="s">
        <v>20</v>
      </c>
      <c r="T78" s="788" t="s">
        <v>20</v>
      </c>
      <c r="U78" s="787" t="s">
        <v>20</v>
      </c>
      <c r="V78" s="788" t="s">
        <v>20</v>
      </c>
      <c r="W78" s="788" t="s">
        <v>20</v>
      </c>
      <c r="X78" s="787" t="s">
        <v>20</v>
      </c>
      <c r="Y78" s="788" t="s">
        <v>20</v>
      </c>
      <c r="Z78" s="788" t="s">
        <v>20</v>
      </c>
      <c r="AA78" s="787" t="s">
        <v>20</v>
      </c>
      <c r="AB78" s="788" t="s">
        <v>20</v>
      </c>
      <c r="AC78" s="788" t="s">
        <v>20</v>
      </c>
      <c r="AD78" s="787" t="s">
        <v>20</v>
      </c>
      <c r="AE78" s="788" t="s">
        <v>20</v>
      </c>
      <c r="AF78" s="788" t="s">
        <v>20</v>
      </c>
      <c r="AG78" s="34" t="s">
        <v>20</v>
      </c>
      <c r="AH78" s="34" t="s">
        <v>20</v>
      </c>
      <c r="AI78" s="34" t="s">
        <v>20</v>
      </c>
    </row>
    <row r="79" spans="1:35">
      <c r="A79" s="34" t="s">
        <v>704</v>
      </c>
      <c r="B79" s="34" t="s">
        <v>1003</v>
      </c>
      <c r="C79" s="787" t="s">
        <v>20</v>
      </c>
      <c r="D79" s="788" t="s">
        <v>20</v>
      </c>
      <c r="E79" s="788" t="s">
        <v>20</v>
      </c>
      <c r="F79" s="787" t="s">
        <v>20</v>
      </c>
      <c r="G79" s="788" t="s">
        <v>20</v>
      </c>
      <c r="H79" s="788" t="s">
        <v>20</v>
      </c>
      <c r="I79" s="787" t="s">
        <v>20</v>
      </c>
      <c r="J79" s="788" t="s">
        <v>20</v>
      </c>
      <c r="K79" s="788" t="s">
        <v>20</v>
      </c>
      <c r="L79" s="787" t="s">
        <v>20</v>
      </c>
      <c r="M79" s="788" t="s">
        <v>20</v>
      </c>
      <c r="N79" s="788" t="s">
        <v>20</v>
      </c>
      <c r="O79" s="787" t="s">
        <v>20</v>
      </c>
      <c r="P79" s="788" t="s">
        <v>20</v>
      </c>
      <c r="Q79" s="788" t="s">
        <v>20</v>
      </c>
      <c r="R79" s="787" t="s">
        <v>20</v>
      </c>
      <c r="S79" s="788" t="s">
        <v>20</v>
      </c>
      <c r="T79" s="788" t="s">
        <v>20</v>
      </c>
      <c r="U79" s="787" t="s">
        <v>20</v>
      </c>
      <c r="V79" s="788" t="s">
        <v>20</v>
      </c>
      <c r="W79" s="788" t="s">
        <v>20</v>
      </c>
      <c r="X79" s="787" t="s">
        <v>20</v>
      </c>
      <c r="Y79" s="788" t="s">
        <v>20</v>
      </c>
      <c r="Z79" s="788" t="s">
        <v>20</v>
      </c>
      <c r="AA79" s="787" t="s">
        <v>20</v>
      </c>
      <c r="AB79" s="788" t="s">
        <v>20</v>
      </c>
      <c r="AC79" s="788" t="s">
        <v>20</v>
      </c>
      <c r="AD79" s="787" t="s">
        <v>20</v>
      </c>
      <c r="AE79" s="788" t="s">
        <v>20</v>
      </c>
      <c r="AF79" s="788" t="s">
        <v>20</v>
      </c>
      <c r="AG79" s="34" t="s">
        <v>20</v>
      </c>
      <c r="AH79" s="34" t="s">
        <v>20</v>
      </c>
      <c r="AI79" s="34" t="s">
        <v>20</v>
      </c>
    </row>
    <row r="80" spans="1:35">
      <c r="A80" s="34" t="s">
        <v>492</v>
      </c>
      <c r="B80" s="34" t="s">
        <v>1593</v>
      </c>
      <c r="C80" s="787" t="s">
        <v>20</v>
      </c>
      <c r="D80" s="788" t="s">
        <v>20</v>
      </c>
      <c r="E80" s="788" t="s">
        <v>20</v>
      </c>
      <c r="F80" s="787" t="s">
        <v>20</v>
      </c>
      <c r="G80" s="788" t="s">
        <v>20</v>
      </c>
      <c r="H80" s="788" t="s">
        <v>20</v>
      </c>
      <c r="I80" s="787" t="s">
        <v>20</v>
      </c>
      <c r="J80" s="788" t="s">
        <v>20</v>
      </c>
      <c r="K80" s="788" t="s">
        <v>20</v>
      </c>
      <c r="L80" s="787" t="s">
        <v>20</v>
      </c>
      <c r="M80" s="788" t="s">
        <v>20</v>
      </c>
      <c r="N80" s="788" t="s">
        <v>20</v>
      </c>
      <c r="O80" s="787" t="s">
        <v>20</v>
      </c>
      <c r="P80" s="788" t="s">
        <v>20</v>
      </c>
      <c r="Q80" s="788" t="s">
        <v>20</v>
      </c>
      <c r="R80" s="787" t="s">
        <v>20</v>
      </c>
      <c r="S80" s="788" t="s">
        <v>20</v>
      </c>
      <c r="T80" s="788" t="s">
        <v>20</v>
      </c>
      <c r="U80" s="787" t="s">
        <v>20</v>
      </c>
      <c r="V80" s="788" t="s">
        <v>20</v>
      </c>
      <c r="W80" s="788" t="s">
        <v>20</v>
      </c>
      <c r="X80" s="787" t="s">
        <v>20</v>
      </c>
      <c r="Y80" s="788" t="s">
        <v>20</v>
      </c>
      <c r="Z80" s="788" t="s">
        <v>20</v>
      </c>
      <c r="AA80" s="787" t="s">
        <v>20</v>
      </c>
      <c r="AB80" s="788" t="s">
        <v>20</v>
      </c>
      <c r="AC80" s="788" t="s">
        <v>20</v>
      </c>
      <c r="AD80" s="787" t="s">
        <v>20</v>
      </c>
      <c r="AE80" s="788" t="s">
        <v>20</v>
      </c>
      <c r="AF80" s="788" t="s">
        <v>20</v>
      </c>
      <c r="AG80" s="34" t="s">
        <v>20</v>
      </c>
      <c r="AH80" s="34" t="s">
        <v>20</v>
      </c>
      <c r="AI80" s="34" t="s">
        <v>20</v>
      </c>
    </row>
    <row r="81" spans="1:35">
      <c r="A81" s="34" t="s">
        <v>548</v>
      </c>
      <c r="B81" s="34" t="s">
        <v>1594</v>
      </c>
      <c r="C81" s="787">
        <v>0</v>
      </c>
      <c r="D81" s="788">
        <v>1</v>
      </c>
      <c r="E81" s="788">
        <v>1</v>
      </c>
      <c r="F81" s="787">
        <v>0</v>
      </c>
      <c r="G81" s="788">
        <v>0</v>
      </c>
      <c r="H81" s="788">
        <v>0</v>
      </c>
      <c r="I81" s="787" t="s">
        <v>20</v>
      </c>
      <c r="J81" s="788" t="s">
        <v>20</v>
      </c>
      <c r="K81" s="788" t="s">
        <v>20</v>
      </c>
      <c r="L81" s="787" t="s">
        <v>20</v>
      </c>
      <c r="M81" s="788" t="s">
        <v>20</v>
      </c>
      <c r="N81" s="788" t="s">
        <v>20</v>
      </c>
      <c r="O81" s="787" t="s">
        <v>20</v>
      </c>
      <c r="P81" s="788" t="s">
        <v>20</v>
      </c>
      <c r="Q81" s="788" t="s">
        <v>20</v>
      </c>
      <c r="R81" s="787">
        <v>0.61899999999999999</v>
      </c>
      <c r="S81" s="788">
        <v>0</v>
      </c>
      <c r="T81" s="788">
        <v>0</v>
      </c>
      <c r="U81" s="787" t="s">
        <v>20</v>
      </c>
      <c r="V81" s="788" t="s">
        <v>20</v>
      </c>
      <c r="W81" s="788" t="s">
        <v>20</v>
      </c>
      <c r="X81" s="787" t="s">
        <v>20</v>
      </c>
      <c r="Y81" s="788" t="s">
        <v>20</v>
      </c>
      <c r="Z81" s="788" t="s">
        <v>20</v>
      </c>
      <c r="AA81" s="787" t="s">
        <v>20</v>
      </c>
      <c r="AB81" s="788" t="s">
        <v>20</v>
      </c>
      <c r="AC81" s="788" t="s">
        <v>20</v>
      </c>
      <c r="AD81" s="787" t="s">
        <v>20</v>
      </c>
      <c r="AE81" s="788" t="s">
        <v>20</v>
      </c>
      <c r="AF81" s="788" t="s">
        <v>20</v>
      </c>
      <c r="AG81" s="34" t="s">
        <v>20</v>
      </c>
      <c r="AH81" s="34" t="s">
        <v>20</v>
      </c>
      <c r="AI81" s="34" t="s">
        <v>20</v>
      </c>
    </row>
    <row r="82" spans="1:35">
      <c r="A82" s="34" t="s">
        <v>586</v>
      </c>
      <c r="B82" s="34" t="s">
        <v>3281</v>
      </c>
      <c r="C82" s="787" t="s">
        <v>20</v>
      </c>
      <c r="D82" s="788" t="s">
        <v>20</v>
      </c>
      <c r="E82" s="788" t="s">
        <v>20</v>
      </c>
      <c r="F82" s="787" t="s">
        <v>20</v>
      </c>
      <c r="G82" s="788" t="s">
        <v>20</v>
      </c>
      <c r="H82" s="788" t="s">
        <v>20</v>
      </c>
      <c r="I82" s="787" t="s">
        <v>20</v>
      </c>
      <c r="J82" s="788" t="s">
        <v>20</v>
      </c>
      <c r="K82" s="788" t="s">
        <v>20</v>
      </c>
      <c r="L82" s="787" t="s">
        <v>20</v>
      </c>
      <c r="M82" s="788" t="s">
        <v>20</v>
      </c>
      <c r="N82" s="788" t="s">
        <v>20</v>
      </c>
      <c r="O82" s="787" t="s">
        <v>20</v>
      </c>
      <c r="P82" s="788" t="s">
        <v>20</v>
      </c>
      <c r="Q82" s="788" t="s">
        <v>20</v>
      </c>
      <c r="R82" s="787" t="s">
        <v>20</v>
      </c>
      <c r="S82" s="788" t="s">
        <v>20</v>
      </c>
      <c r="T82" s="788" t="s">
        <v>20</v>
      </c>
      <c r="U82" s="787" t="s">
        <v>20</v>
      </c>
      <c r="V82" s="788" t="s">
        <v>20</v>
      </c>
      <c r="W82" s="788" t="s">
        <v>20</v>
      </c>
      <c r="X82" s="787" t="s">
        <v>20</v>
      </c>
      <c r="Y82" s="788" t="s">
        <v>20</v>
      </c>
      <c r="Z82" s="788" t="s">
        <v>20</v>
      </c>
      <c r="AA82" s="787" t="s">
        <v>20</v>
      </c>
      <c r="AB82" s="788" t="s">
        <v>20</v>
      </c>
      <c r="AC82" s="788" t="s">
        <v>20</v>
      </c>
      <c r="AD82" s="787" t="s">
        <v>20</v>
      </c>
      <c r="AE82" s="788" t="s">
        <v>20</v>
      </c>
      <c r="AF82" s="788" t="s">
        <v>20</v>
      </c>
      <c r="AG82" s="34" t="s">
        <v>20</v>
      </c>
      <c r="AH82" s="34" t="s">
        <v>20</v>
      </c>
      <c r="AI82" s="34" t="s">
        <v>20</v>
      </c>
    </row>
    <row r="83" spans="1:35">
      <c r="A83" s="34" t="s">
        <v>453</v>
      </c>
      <c r="B83" s="34" t="s">
        <v>20</v>
      </c>
      <c r="C83" s="787" t="s">
        <v>20</v>
      </c>
      <c r="D83" s="788" t="s">
        <v>20</v>
      </c>
      <c r="E83" s="788" t="s">
        <v>20</v>
      </c>
      <c r="F83" s="787" t="s">
        <v>20</v>
      </c>
      <c r="G83" s="788" t="s">
        <v>20</v>
      </c>
      <c r="H83" s="788" t="s">
        <v>20</v>
      </c>
      <c r="I83" s="787" t="s">
        <v>20</v>
      </c>
      <c r="J83" s="788" t="s">
        <v>20</v>
      </c>
      <c r="K83" s="788" t="s">
        <v>20</v>
      </c>
      <c r="L83" s="787" t="s">
        <v>20</v>
      </c>
      <c r="M83" s="788" t="s">
        <v>20</v>
      </c>
      <c r="N83" s="788" t="s">
        <v>20</v>
      </c>
      <c r="O83" s="787" t="s">
        <v>20</v>
      </c>
      <c r="P83" s="788" t="s">
        <v>20</v>
      </c>
      <c r="Q83" s="788" t="s">
        <v>20</v>
      </c>
      <c r="R83" s="787" t="s">
        <v>20</v>
      </c>
      <c r="S83" s="788" t="s">
        <v>20</v>
      </c>
      <c r="T83" s="788" t="s">
        <v>20</v>
      </c>
      <c r="U83" s="787" t="s">
        <v>20</v>
      </c>
      <c r="V83" s="788" t="s">
        <v>20</v>
      </c>
      <c r="W83" s="788" t="s">
        <v>20</v>
      </c>
      <c r="X83" s="787" t="s">
        <v>20</v>
      </c>
      <c r="Y83" s="788" t="s">
        <v>20</v>
      </c>
      <c r="Z83" s="788" t="s">
        <v>20</v>
      </c>
      <c r="AA83" s="787" t="s">
        <v>20</v>
      </c>
      <c r="AB83" s="788" t="s">
        <v>20</v>
      </c>
      <c r="AC83" s="788" t="s">
        <v>20</v>
      </c>
      <c r="AD83" s="787" t="s">
        <v>20</v>
      </c>
      <c r="AE83" s="788" t="s">
        <v>20</v>
      </c>
      <c r="AF83" s="788" t="s">
        <v>20</v>
      </c>
      <c r="AG83" s="34" t="s">
        <v>20</v>
      </c>
      <c r="AH83" s="34" t="s">
        <v>20</v>
      </c>
      <c r="AI83" s="34" t="s">
        <v>20</v>
      </c>
    </row>
    <row r="84" spans="1:35">
      <c r="A84" s="34" t="s">
        <v>647</v>
      </c>
      <c r="B84" s="34" t="s">
        <v>646</v>
      </c>
      <c r="C84" s="787" t="s">
        <v>20</v>
      </c>
      <c r="D84" s="788" t="s">
        <v>20</v>
      </c>
      <c r="E84" s="788" t="s">
        <v>20</v>
      </c>
      <c r="F84" s="787" t="s">
        <v>20</v>
      </c>
      <c r="G84" s="788" t="s">
        <v>20</v>
      </c>
      <c r="H84" s="788" t="s">
        <v>20</v>
      </c>
      <c r="I84" s="787" t="s">
        <v>20</v>
      </c>
      <c r="J84" s="788" t="s">
        <v>20</v>
      </c>
      <c r="K84" s="788" t="s">
        <v>20</v>
      </c>
      <c r="L84" s="787" t="s">
        <v>20</v>
      </c>
      <c r="M84" s="788" t="s">
        <v>20</v>
      </c>
      <c r="N84" s="788" t="s">
        <v>20</v>
      </c>
      <c r="O84" s="787" t="s">
        <v>20</v>
      </c>
      <c r="P84" s="788" t="s">
        <v>20</v>
      </c>
      <c r="Q84" s="788" t="s">
        <v>20</v>
      </c>
      <c r="R84" s="787" t="s">
        <v>20</v>
      </c>
      <c r="S84" s="788" t="s">
        <v>20</v>
      </c>
      <c r="T84" s="788" t="s">
        <v>20</v>
      </c>
      <c r="U84" s="787" t="s">
        <v>20</v>
      </c>
      <c r="V84" s="788" t="s">
        <v>20</v>
      </c>
      <c r="W84" s="788" t="s">
        <v>20</v>
      </c>
      <c r="X84" s="787" t="s">
        <v>20</v>
      </c>
      <c r="Y84" s="788" t="s">
        <v>20</v>
      </c>
      <c r="Z84" s="788" t="s">
        <v>20</v>
      </c>
      <c r="AA84" s="787" t="s">
        <v>20</v>
      </c>
      <c r="AB84" s="788" t="s">
        <v>20</v>
      </c>
      <c r="AC84" s="788" t="s">
        <v>20</v>
      </c>
      <c r="AD84" s="787" t="s">
        <v>20</v>
      </c>
      <c r="AE84" s="788" t="s">
        <v>20</v>
      </c>
      <c r="AF84" s="788" t="s">
        <v>20</v>
      </c>
      <c r="AG84" s="34" t="s">
        <v>20</v>
      </c>
      <c r="AH84" s="34" t="s">
        <v>20</v>
      </c>
      <c r="AI84" s="34" t="s">
        <v>20</v>
      </c>
    </row>
    <row r="85" spans="1:35">
      <c r="A85" s="34" t="s">
        <v>645</v>
      </c>
      <c r="B85" s="34" t="s">
        <v>644</v>
      </c>
      <c r="C85" s="787" t="s">
        <v>20</v>
      </c>
      <c r="D85" s="788" t="s">
        <v>20</v>
      </c>
      <c r="E85" s="788" t="s">
        <v>20</v>
      </c>
      <c r="F85" s="787" t="s">
        <v>20</v>
      </c>
      <c r="G85" s="788" t="s">
        <v>20</v>
      </c>
      <c r="H85" s="788" t="s">
        <v>20</v>
      </c>
      <c r="I85" s="787" t="s">
        <v>20</v>
      </c>
      <c r="J85" s="788" t="s">
        <v>20</v>
      </c>
      <c r="K85" s="788" t="s">
        <v>20</v>
      </c>
      <c r="L85" s="787" t="s">
        <v>20</v>
      </c>
      <c r="M85" s="788" t="s">
        <v>20</v>
      </c>
      <c r="N85" s="788" t="s">
        <v>20</v>
      </c>
      <c r="O85" s="787" t="s">
        <v>20</v>
      </c>
      <c r="P85" s="788" t="s">
        <v>20</v>
      </c>
      <c r="Q85" s="788" t="s">
        <v>20</v>
      </c>
      <c r="R85" s="787" t="s">
        <v>20</v>
      </c>
      <c r="S85" s="788" t="s">
        <v>20</v>
      </c>
      <c r="T85" s="788" t="s">
        <v>20</v>
      </c>
      <c r="U85" s="787" t="s">
        <v>20</v>
      </c>
      <c r="V85" s="788" t="s">
        <v>20</v>
      </c>
      <c r="W85" s="788" t="s">
        <v>20</v>
      </c>
      <c r="X85" s="787" t="s">
        <v>20</v>
      </c>
      <c r="Y85" s="788" t="s">
        <v>20</v>
      </c>
      <c r="Z85" s="788" t="s">
        <v>20</v>
      </c>
      <c r="AA85" s="787" t="s">
        <v>20</v>
      </c>
      <c r="AB85" s="788" t="s">
        <v>20</v>
      </c>
      <c r="AC85" s="788" t="s">
        <v>20</v>
      </c>
      <c r="AD85" s="787" t="s">
        <v>20</v>
      </c>
      <c r="AE85" s="788" t="s">
        <v>20</v>
      </c>
      <c r="AF85" s="788" t="s">
        <v>20</v>
      </c>
      <c r="AG85" s="34" t="s">
        <v>20</v>
      </c>
      <c r="AH85" s="34" t="s">
        <v>20</v>
      </c>
      <c r="AI85" s="34" t="s">
        <v>20</v>
      </c>
    </row>
    <row r="86" spans="1:35">
      <c r="A86" s="34" t="s">
        <v>584</v>
      </c>
      <c r="B86" s="34" t="s">
        <v>583</v>
      </c>
      <c r="C86" s="787" t="s">
        <v>20</v>
      </c>
      <c r="D86" s="788" t="s">
        <v>20</v>
      </c>
      <c r="E86" s="788" t="s">
        <v>20</v>
      </c>
      <c r="F86" s="787" t="s">
        <v>20</v>
      </c>
      <c r="G86" s="788" t="s">
        <v>20</v>
      </c>
      <c r="H86" s="788" t="s">
        <v>20</v>
      </c>
      <c r="I86" s="787" t="s">
        <v>20</v>
      </c>
      <c r="J86" s="788" t="s">
        <v>20</v>
      </c>
      <c r="K86" s="788" t="s">
        <v>20</v>
      </c>
      <c r="L86" s="787" t="s">
        <v>20</v>
      </c>
      <c r="M86" s="788" t="s">
        <v>20</v>
      </c>
      <c r="N86" s="788" t="s">
        <v>20</v>
      </c>
      <c r="O86" s="787" t="s">
        <v>20</v>
      </c>
      <c r="P86" s="788" t="s">
        <v>20</v>
      </c>
      <c r="Q86" s="788" t="s">
        <v>20</v>
      </c>
      <c r="R86" s="787" t="s">
        <v>20</v>
      </c>
      <c r="S86" s="788" t="s">
        <v>20</v>
      </c>
      <c r="T86" s="788" t="s">
        <v>20</v>
      </c>
      <c r="U86" s="787" t="s">
        <v>20</v>
      </c>
      <c r="V86" s="788" t="s">
        <v>20</v>
      </c>
      <c r="W86" s="788" t="s">
        <v>20</v>
      </c>
      <c r="X86" s="787" t="s">
        <v>20</v>
      </c>
      <c r="Y86" s="788" t="s">
        <v>20</v>
      </c>
      <c r="Z86" s="788" t="s">
        <v>20</v>
      </c>
      <c r="AA86" s="787" t="s">
        <v>20</v>
      </c>
      <c r="AB86" s="788" t="s">
        <v>20</v>
      </c>
      <c r="AC86" s="788" t="s">
        <v>20</v>
      </c>
      <c r="AD86" s="787" t="s">
        <v>20</v>
      </c>
      <c r="AE86" s="788" t="s">
        <v>20</v>
      </c>
      <c r="AF86" s="788" t="s">
        <v>20</v>
      </c>
      <c r="AG86" s="34" t="s">
        <v>20</v>
      </c>
      <c r="AH86" s="34" t="s">
        <v>20</v>
      </c>
      <c r="AI86" s="34" t="s">
        <v>20</v>
      </c>
    </row>
    <row r="87" spans="1:35">
      <c r="A87" s="34" t="s">
        <v>524</v>
      </c>
      <c r="B87" s="34" t="s">
        <v>523</v>
      </c>
      <c r="C87" s="787">
        <v>0</v>
      </c>
      <c r="D87" s="788">
        <v>1</v>
      </c>
      <c r="E87" s="788">
        <v>1</v>
      </c>
      <c r="F87" s="787" t="s">
        <v>20</v>
      </c>
      <c r="G87" s="788" t="s">
        <v>20</v>
      </c>
      <c r="H87" s="788" t="s">
        <v>20</v>
      </c>
      <c r="I87" s="787">
        <v>0.57199999999999995</v>
      </c>
      <c r="J87" s="788">
        <v>0.87770000000000004</v>
      </c>
      <c r="K87" s="788">
        <v>0</v>
      </c>
      <c r="L87" s="787" t="s">
        <v>20</v>
      </c>
      <c r="M87" s="788" t="s">
        <v>20</v>
      </c>
      <c r="N87" s="788" t="s">
        <v>20</v>
      </c>
      <c r="O87" s="787" t="s">
        <v>20</v>
      </c>
      <c r="P87" s="788" t="s">
        <v>20</v>
      </c>
      <c r="Q87" s="788" t="s">
        <v>20</v>
      </c>
      <c r="R87" s="787" t="s">
        <v>20</v>
      </c>
      <c r="S87" s="788" t="s">
        <v>20</v>
      </c>
      <c r="T87" s="788" t="s">
        <v>20</v>
      </c>
      <c r="U87" s="787" t="s">
        <v>20</v>
      </c>
      <c r="V87" s="788" t="s">
        <v>20</v>
      </c>
      <c r="W87" s="788" t="s">
        <v>20</v>
      </c>
      <c r="X87" s="787" t="s">
        <v>20</v>
      </c>
      <c r="Y87" s="788" t="s">
        <v>20</v>
      </c>
      <c r="Z87" s="788" t="s">
        <v>20</v>
      </c>
      <c r="AA87" s="787" t="s">
        <v>20</v>
      </c>
      <c r="AB87" s="788" t="s">
        <v>20</v>
      </c>
      <c r="AC87" s="788" t="s">
        <v>20</v>
      </c>
      <c r="AD87" s="787" t="s">
        <v>20</v>
      </c>
      <c r="AE87" s="788" t="s">
        <v>20</v>
      </c>
      <c r="AF87" s="788" t="s">
        <v>20</v>
      </c>
      <c r="AG87" s="34" t="s">
        <v>20</v>
      </c>
      <c r="AH87" s="34" t="s">
        <v>20</v>
      </c>
      <c r="AI87" s="34" t="s">
        <v>20</v>
      </c>
    </row>
    <row r="88" spans="1:35">
      <c r="A88" s="34" t="s">
        <v>705</v>
      </c>
      <c r="B88" s="34" t="s">
        <v>1004</v>
      </c>
      <c r="C88" s="787" t="s">
        <v>20</v>
      </c>
      <c r="D88" s="788" t="s">
        <v>20</v>
      </c>
      <c r="E88" s="788" t="s">
        <v>20</v>
      </c>
      <c r="F88" s="787" t="s">
        <v>20</v>
      </c>
      <c r="G88" s="788" t="s">
        <v>20</v>
      </c>
      <c r="H88" s="788" t="s">
        <v>20</v>
      </c>
      <c r="I88" s="787" t="s">
        <v>20</v>
      </c>
      <c r="J88" s="788" t="s">
        <v>20</v>
      </c>
      <c r="K88" s="788" t="s">
        <v>20</v>
      </c>
      <c r="L88" s="787" t="s">
        <v>20</v>
      </c>
      <c r="M88" s="788" t="s">
        <v>20</v>
      </c>
      <c r="N88" s="788" t="s">
        <v>20</v>
      </c>
      <c r="O88" s="787" t="s">
        <v>20</v>
      </c>
      <c r="P88" s="788" t="s">
        <v>20</v>
      </c>
      <c r="Q88" s="788" t="s">
        <v>20</v>
      </c>
      <c r="R88" s="787" t="s">
        <v>20</v>
      </c>
      <c r="S88" s="788" t="s">
        <v>20</v>
      </c>
      <c r="T88" s="788" t="s">
        <v>20</v>
      </c>
      <c r="U88" s="787" t="s">
        <v>20</v>
      </c>
      <c r="V88" s="788" t="s">
        <v>20</v>
      </c>
      <c r="W88" s="788" t="s">
        <v>20</v>
      </c>
      <c r="X88" s="787" t="s">
        <v>20</v>
      </c>
      <c r="Y88" s="788" t="s">
        <v>20</v>
      </c>
      <c r="Z88" s="788" t="s">
        <v>20</v>
      </c>
      <c r="AA88" s="787" t="s">
        <v>20</v>
      </c>
      <c r="AB88" s="788" t="s">
        <v>20</v>
      </c>
      <c r="AC88" s="788" t="s">
        <v>20</v>
      </c>
      <c r="AD88" s="787" t="s">
        <v>20</v>
      </c>
      <c r="AE88" s="788" t="s">
        <v>20</v>
      </c>
      <c r="AF88" s="788" t="s">
        <v>20</v>
      </c>
      <c r="AG88" s="34" t="s">
        <v>20</v>
      </c>
      <c r="AH88" s="34" t="s">
        <v>20</v>
      </c>
      <c r="AI88" s="34" t="s">
        <v>20</v>
      </c>
    </row>
    <row r="89" spans="1:35">
      <c r="A89" s="34" t="s">
        <v>706</v>
      </c>
      <c r="B89" s="34" t="s">
        <v>1005</v>
      </c>
      <c r="C89" s="787" t="s">
        <v>20</v>
      </c>
      <c r="D89" s="788" t="s">
        <v>20</v>
      </c>
      <c r="E89" s="788" t="s">
        <v>20</v>
      </c>
      <c r="F89" s="787" t="s">
        <v>20</v>
      </c>
      <c r="G89" s="788" t="s">
        <v>20</v>
      </c>
      <c r="H89" s="788" t="s">
        <v>20</v>
      </c>
      <c r="I89" s="787" t="s">
        <v>20</v>
      </c>
      <c r="J89" s="788" t="s">
        <v>20</v>
      </c>
      <c r="K89" s="788" t="s">
        <v>20</v>
      </c>
      <c r="L89" s="787" t="s">
        <v>20</v>
      </c>
      <c r="M89" s="788" t="s">
        <v>20</v>
      </c>
      <c r="N89" s="788" t="s">
        <v>20</v>
      </c>
      <c r="O89" s="787" t="s">
        <v>20</v>
      </c>
      <c r="P89" s="788" t="s">
        <v>20</v>
      </c>
      <c r="Q89" s="788" t="s">
        <v>20</v>
      </c>
      <c r="R89" s="787" t="s">
        <v>20</v>
      </c>
      <c r="S89" s="788" t="s">
        <v>20</v>
      </c>
      <c r="T89" s="788" t="s">
        <v>20</v>
      </c>
      <c r="U89" s="787" t="s">
        <v>20</v>
      </c>
      <c r="V89" s="788" t="s">
        <v>20</v>
      </c>
      <c r="W89" s="788" t="s">
        <v>20</v>
      </c>
      <c r="X89" s="787" t="s">
        <v>20</v>
      </c>
      <c r="Y89" s="788" t="s">
        <v>20</v>
      </c>
      <c r="Z89" s="788" t="s">
        <v>20</v>
      </c>
      <c r="AA89" s="787" t="s">
        <v>20</v>
      </c>
      <c r="AB89" s="788" t="s">
        <v>20</v>
      </c>
      <c r="AC89" s="788" t="s">
        <v>20</v>
      </c>
      <c r="AD89" s="787" t="s">
        <v>20</v>
      </c>
      <c r="AE89" s="788" t="s">
        <v>20</v>
      </c>
      <c r="AF89" s="788" t="s">
        <v>20</v>
      </c>
      <c r="AG89" s="34" t="s">
        <v>20</v>
      </c>
      <c r="AH89" s="34" t="s">
        <v>20</v>
      </c>
      <c r="AI89" s="34" t="s">
        <v>20</v>
      </c>
    </row>
    <row r="90" spans="1:35">
      <c r="A90" s="34" t="s">
        <v>707</v>
      </c>
      <c r="B90" s="34" t="s">
        <v>1006</v>
      </c>
      <c r="C90" s="787" t="s">
        <v>20</v>
      </c>
      <c r="D90" s="788" t="s">
        <v>20</v>
      </c>
      <c r="E90" s="788" t="s">
        <v>20</v>
      </c>
      <c r="F90" s="787" t="s">
        <v>20</v>
      </c>
      <c r="G90" s="788" t="s">
        <v>20</v>
      </c>
      <c r="H90" s="788" t="s">
        <v>20</v>
      </c>
      <c r="I90" s="787" t="s">
        <v>20</v>
      </c>
      <c r="J90" s="788" t="s">
        <v>20</v>
      </c>
      <c r="K90" s="788" t="s">
        <v>20</v>
      </c>
      <c r="L90" s="787" t="s">
        <v>20</v>
      </c>
      <c r="M90" s="788" t="s">
        <v>20</v>
      </c>
      <c r="N90" s="788" t="s">
        <v>20</v>
      </c>
      <c r="O90" s="787" t="s">
        <v>20</v>
      </c>
      <c r="P90" s="788" t="s">
        <v>20</v>
      </c>
      <c r="Q90" s="788" t="s">
        <v>20</v>
      </c>
      <c r="R90" s="787" t="s">
        <v>20</v>
      </c>
      <c r="S90" s="788" t="s">
        <v>20</v>
      </c>
      <c r="T90" s="788" t="s">
        <v>20</v>
      </c>
      <c r="U90" s="787" t="s">
        <v>20</v>
      </c>
      <c r="V90" s="788" t="s">
        <v>20</v>
      </c>
      <c r="W90" s="788" t="s">
        <v>20</v>
      </c>
      <c r="X90" s="787" t="s">
        <v>20</v>
      </c>
      <c r="Y90" s="788" t="s">
        <v>20</v>
      </c>
      <c r="Z90" s="788" t="s">
        <v>20</v>
      </c>
      <c r="AA90" s="787" t="s">
        <v>20</v>
      </c>
      <c r="AB90" s="788" t="s">
        <v>20</v>
      </c>
      <c r="AC90" s="788" t="s">
        <v>20</v>
      </c>
      <c r="AD90" s="787" t="s">
        <v>20</v>
      </c>
      <c r="AE90" s="788" t="s">
        <v>20</v>
      </c>
      <c r="AF90" s="788" t="s">
        <v>20</v>
      </c>
      <c r="AG90" s="34" t="s">
        <v>20</v>
      </c>
      <c r="AH90" s="34" t="s">
        <v>20</v>
      </c>
      <c r="AI90" s="34" t="s">
        <v>20</v>
      </c>
    </row>
    <row r="91" spans="1:35">
      <c r="A91" s="34" t="s">
        <v>555</v>
      </c>
      <c r="B91" s="34" t="s">
        <v>554</v>
      </c>
      <c r="C91" s="787">
        <v>0</v>
      </c>
      <c r="D91" s="788">
        <v>1</v>
      </c>
      <c r="E91" s="788">
        <v>1</v>
      </c>
      <c r="F91" s="787" t="s">
        <v>20</v>
      </c>
      <c r="G91" s="788" t="s">
        <v>20</v>
      </c>
      <c r="H91" s="788" t="s">
        <v>20</v>
      </c>
      <c r="I91" s="787" t="s">
        <v>20</v>
      </c>
      <c r="J91" s="788" t="s">
        <v>20</v>
      </c>
      <c r="K91" s="788" t="s">
        <v>20</v>
      </c>
      <c r="L91" s="787">
        <v>0.48699999999999999</v>
      </c>
      <c r="M91" s="788">
        <v>0.1</v>
      </c>
      <c r="N91" s="788">
        <v>4.0000000000000002E-4</v>
      </c>
      <c r="O91" s="787">
        <v>0.28999999999999998</v>
      </c>
      <c r="P91" s="788">
        <v>0</v>
      </c>
      <c r="Q91" s="788">
        <v>0</v>
      </c>
      <c r="R91" s="787" t="s">
        <v>20</v>
      </c>
      <c r="S91" s="788" t="s">
        <v>20</v>
      </c>
      <c r="T91" s="788" t="s">
        <v>20</v>
      </c>
      <c r="U91" s="787">
        <v>0.49</v>
      </c>
      <c r="V91" s="788">
        <v>0</v>
      </c>
      <c r="W91" s="788">
        <v>0</v>
      </c>
      <c r="X91" s="787" t="s">
        <v>20</v>
      </c>
      <c r="Y91" s="788" t="s">
        <v>20</v>
      </c>
      <c r="Z91" s="788" t="s">
        <v>20</v>
      </c>
      <c r="AA91" s="787" t="s">
        <v>20</v>
      </c>
      <c r="AB91" s="788" t="s">
        <v>20</v>
      </c>
      <c r="AC91" s="788" t="s">
        <v>20</v>
      </c>
      <c r="AD91" s="787">
        <v>0.29499999999999998</v>
      </c>
      <c r="AE91" s="788">
        <v>0.54459999999999997</v>
      </c>
      <c r="AF91" s="788">
        <v>3.0200000000000001E-2</v>
      </c>
      <c r="AG91" s="34" t="s">
        <v>20</v>
      </c>
      <c r="AH91" s="34" t="s">
        <v>20</v>
      </c>
      <c r="AI91" s="34" t="s">
        <v>20</v>
      </c>
    </row>
    <row r="92" spans="1:35">
      <c r="A92" s="34" t="s">
        <v>556</v>
      </c>
      <c r="B92" s="34" t="s">
        <v>20</v>
      </c>
      <c r="C92" s="787" t="s">
        <v>20</v>
      </c>
      <c r="D92" s="788" t="s">
        <v>20</v>
      </c>
      <c r="E92" s="788" t="s">
        <v>20</v>
      </c>
      <c r="F92" s="787" t="s">
        <v>20</v>
      </c>
      <c r="G92" s="788" t="s">
        <v>20</v>
      </c>
      <c r="H92" s="788" t="s">
        <v>20</v>
      </c>
      <c r="I92" s="787" t="s">
        <v>20</v>
      </c>
      <c r="J92" s="788" t="s">
        <v>20</v>
      </c>
      <c r="K92" s="788" t="s">
        <v>20</v>
      </c>
      <c r="L92" s="787" t="s">
        <v>20</v>
      </c>
      <c r="M92" s="788" t="s">
        <v>20</v>
      </c>
      <c r="N92" s="788" t="s">
        <v>20</v>
      </c>
      <c r="O92" s="787" t="s">
        <v>20</v>
      </c>
      <c r="P92" s="788" t="s">
        <v>20</v>
      </c>
      <c r="Q92" s="788" t="s">
        <v>20</v>
      </c>
      <c r="R92" s="787" t="s">
        <v>20</v>
      </c>
      <c r="S92" s="788" t="s">
        <v>20</v>
      </c>
      <c r="T92" s="788" t="s">
        <v>20</v>
      </c>
      <c r="U92" s="787" t="s">
        <v>20</v>
      </c>
      <c r="V92" s="788" t="s">
        <v>20</v>
      </c>
      <c r="W92" s="788" t="s">
        <v>20</v>
      </c>
      <c r="X92" s="787" t="s">
        <v>20</v>
      </c>
      <c r="Y92" s="788" t="s">
        <v>20</v>
      </c>
      <c r="Z92" s="788" t="s">
        <v>20</v>
      </c>
      <c r="AA92" s="787" t="s">
        <v>20</v>
      </c>
      <c r="AB92" s="788" t="s">
        <v>20</v>
      </c>
      <c r="AC92" s="788" t="s">
        <v>20</v>
      </c>
      <c r="AD92" s="787" t="s">
        <v>20</v>
      </c>
      <c r="AE92" s="788" t="s">
        <v>20</v>
      </c>
      <c r="AF92" s="788" t="s">
        <v>20</v>
      </c>
      <c r="AG92" s="34" t="s">
        <v>20</v>
      </c>
      <c r="AH92" s="34" t="s">
        <v>20</v>
      </c>
      <c r="AI92" s="34" t="s">
        <v>20</v>
      </c>
    </row>
    <row r="93" spans="1:35">
      <c r="A93" s="34" t="s">
        <v>600</v>
      </c>
      <c r="B93" s="34" t="s">
        <v>2151</v>
      </c>
      <c r="C93" s="787" t="s">
        <v>20</v>
      </c>
      <c r="D93" s="788" t="s">
        <v>20</v>
      </c>
      <c r="E93" s="788" t="s">
        <v>20</v>
      </c>
      <c r="F93" s="787" t="s">
        <v>20</v>
      </c>
      <c r="G93" s="788" t="s">
        <v>20</v>
      </c>
      <c r="H93" s="788" t="s">
        <v>20</v>
      </c>
      <c r="I93" s="787" t="s">
        <v>20</v>
      </c>
      <c r="J93" s="788" t="s">
        <v>20</v>
      </c>
      <c r="K93" s="788" t="s">
        <v>20</v>
      </c>
      <c r="L93" s="787" t="s">
        <v>20</v>
      </c>
      <c r="M93" s="788" t="s">
        <v>20</v>
      </c>
      <c r="N93" s="788" t="s">
        <v>20</v>
      </c>
      <c r="O93" s="787" t="s">
        <v>20</v>
      </c>
      <c r="P93" s="788" t="s">
        <v>20</v>
      </c>
      <c r="Q93" s="788" t="s">
        <v>20</v>
      </c>
      <c r="R93" s="787" t="s">
        <v>20</v>
      </c>
      <c r="S93" s="788" t="s">
        <v>20</v>
      </c>
      <c r="T93" s="788" t="s">
        <v>20</v>
      </c>
      <c r="U93" s="787" t="s">
        <v>20</v>
      </c>
      <c r="V93" s="788" t="s">
        <v>20</v>
      </c>
      <c r="W93" s="788" t="s">
        <v>20</v>
      </c>
      <c r="X93" s="787" t="s">
        <v>20</v>
      </c>
      <c r="Y93" s="788" t="s">
        <v>20</v>
      </c>
      <c r="Z93" s="788" t="s">
        <v>20</v>
      </c>
      <c r="AA93" s="787" t="s">
        <v>20</v>
      </c>
      <c r="AB93" s="788" t="s">
        <v>20</v>
      </c>
      <c r="AC93" s="788" t="s">
        <v>20</v>
      </c>
      <c r="AD93" s="787" t="s">
        <v>20</v>
      </c>
      <c r="AE93" s="788" t="s">
        <v>20</v>
      </c>
      <c r="AF93" s="788" t="s">
        <v>20</v>
      </c>
      <c r="AG93" s="34" t="s">
        <v>20</v>
      </c>
      <c r="AH93" s="34" t="s">
        <v>20</v>
      </c>
      <c r="AI93" s="34" t="s">
        <v>20</v>
      </c>
    </row>
    <row r="94" spans="1:35">
      <c r="A94" s="34" t="s">
        <v>708</v>
      </c>
      <c r="B94" s="34" t="s">
        <v>1007</v>
      </c>
      <c r="C94" s="787" t="s">
        <v>20</v>
      </c>
      <c r="D94" s="788" t="s">
        <v>20</v>
      </c>
      <c r="E94" s="788" t="s">
        <v>20</v>
      </c>
      <c r="F94" s="787" t="s">
        <v>20</v>
      </c>
      <c r="G94" s="788" t="s">
        <v>20</v>
      </c>
      <c r="H94" s="788" t="s">
        <v>20</v>
      </c>
      <c r="I94" s="787" t="s">
        <v>20</v>
      </c>
      <c r="J94" s="788" t="s">
        <v>20</v>
      </c>
      <c r="K94" s="788" t="s">
        <v>20</v>
      </c>
      <c r="L94" s="787" t="s">
        <v>20</v>
      </c>
      <c r="M94" s="788" t="s">
        <v>20</v>
      </c>
      <c r="N94" s="788" t="s">
        <v>20</v>
      </c>
      <c r="O94" s="787" t="s">
        <v>20</v>
      </c>
      <c r="P94" s="788" t="s">
        <v>20</v>
      </c>
      <c r="Q94" s="788" t="s">
        <v>20</v>
      </c>
      <c r="R94" s="787" t="s">
        <v>20</v>
      </c>
      <c r="S94" s="788" t="s">
        <v>20</v>
      </c>
      <c r="T94" s="788" t="s">
        <v>20</v>
      </c>
      <c r="U94" s="787" t="s">
        <v>20</v>
      </c>
      <c r="V94" s="788" t="s">
        <v>20</v>
      </c>
      <c r="W94" s="788" t="s">
        <v>20</v>
      </c>
      <c r="X94" s="787" t="s">
        <v>20</v>
      </c>
      <c r="Y94" s="788" t="s">
        <v>20</v>
      </c>
      <c r="Z94" s="788" t="s">
        <v>20</v>
      </c>
      <c r="AA94" s="787" t="s">
        <v>20</v>
      </c>
      <c r="AB94" s="788" t="s">
        <v>20</v>
      </c>
      <c r="AC94" s="788" t="s">
        <v>20</v>
      </c>
      <c r="AD94" s="787" t="s">
        <v>20</v>
      </c>
      <c r="AE94" s="788" t="s">
        <v>20</v>
      </c>
      <c r="AF94" s="788" t="s">
        <v>20</v>
      </c>
      <c r="AG94" s="34" t="s">
        <v>20</v>
      </c>
      <c r="AH94" s="34" t="s">
        <v>20</v>
      </c>
      <c r="AI94" s="34" t="s">
        <v>20</v>
      </c>
    </row>
    <row r="95" spans="1:35">
      <c r="A95" s="34" t="s">
        <v>433</v>
      </c>
      <c r="B95" s="34" t="s">
        <v>432</v>
      </c>
      <c r="C95" s="787" t="s">
        <v>20</v>
      </c>
      <c r="D95" s="788" t="s">
        <v>20</v>
      </c>
      <c r="E95" s="788" t="s">
        <v>20</v>
      </c>
      <c r="F95" s="787" t="s">
        <v>20</v>
      </c>
      <c r="G95" s="788" t="s">
        <v>20</v>
      </c>
      <c r="H95" s="788" t="s">
        <v>20</v>
      </c>
      <c r="I95" s="787" t="s">
        <v>20</v>
      </c>
      <c r="J95" s="788" t="s">
        <v>20</v>
      </c>
      <c r="K95" s="788" t="s">
        <v>20</v>
      </c>
      <c r="L95" s="787" t="s">
        <v>20</v>
      </c>
      <c r="M95" s="788" t="s">
        <v>20</v>
      </c>
      <c r="N95" s="788" t="s">
        <v>20</v>
      </c>
      <c r="O95" s="787" t="s">
        <v>20</v>
      </c>
      <c r="P95" s="788" t="s">
        <v>20</v>
      </c>
      <c r="Q95" s="788" t="s">
        <v>20</v>
      </c>
      <c r="R95" s="787" t="s">
        <v>20</v>
      </c>
      <c r="S95" s="788" t="s">
        <v>20</v>
      </c>
      <c r="T95" s="788" t="s">
        <v>20</v>
      </c>
      <c r="U95" s="787" t="s">
        <v>20</v>
      </c>
      <c r="V95" s="788" t="s">
        <v>20</v>
      </c>
      <c r="W95" s="788" t="s">
        <v>20</v>
      </c>
      <c r="X95" s="787" t="s">
        <v>20</v>
      </c>
      <c r="Y95" s="788" t="s">
        <v>20</v>
      </c>
      <c r="Z95" s="788" t="s">
        <v>20</v>
      </c>
      <c r="AA95" s="787" t="s">
        <v>20</v>
      </c>
      <c r="AB95" s="788" t="s">
        <v>20</v>
      </c>
      <c r="AC95" s="788" t="s">
        <v>20</v>
      </c>
      <c r="AD95" s="787" t="s">
        <v>20</v>
      </c>
      <c r="AE95" s="788" t="s">
        <v>20</v>
      </c>
      <c r="AF95" s="788" t="s">
        <v>20</v>
      </c>
      <c r="AG95" s="34" t="s">
        <v>20</v>
      </c>
      <c r="AH95" s="34" t="s">
        <v>20</v>
      </c>
      <c r="AI95" s="34" t="s">
        <v>20</v>
      </c>
    </row>
    <row r="96" spans="1:35">
      <c r="A96" s="34" t="s">
        <v>709</v>
      </c>
      <c r="B96" s="34" t="s">
        <v>710</v>
      </c>
      <c r="C96" s="787" t="s">
        <v>20</v>
      </c>
      <c r="D96" s="788" t="s">
        <v>20</v>
      </c>
      <c r="E96" s="788" t="s">
        <v>20</v>
      </c>
      <c r="F96" s="787" t="s">
        <v>20</v>
      </c>
      <c r="G96" s="788" t="s">
        <v>20</v>
      </c>
      <c r="H96" s="788" t="s">
        <v>20</v>
      </c>
      <c r="I96" s="787" t="s">
        <v>20</v>
      </c>
      <c r="J96" s="788" t="s">
        <v>20</v>
      </c>
      <c r="K96" s="788" t="s">
        <v>20</v>
      </c>
      <c r="L96" s="787" t="s">
        <v>20</v>
      </c>
      <c r="M96" s="788" t="s">
        <v>20</v>
      </c>
      <c r="N96" s="788" t="s">
        <v>20</v>
      </c>
      <c r="O96" s="787" t="s">
        <v>20</v>
      </c>
      <c r="P96" s="788" t="s">
        <v>20</v>
      </c>
      <c r="Q96" s="788" t="s">
        <v>20</v>
      </c>
      <c r="R96" s="787" t="s">
        <v>20</v>
      </c>
      <c r="S96" s="788" t="s">
        <v>20</v>
      </c>
      <c r="T96" s="788" t="s">
        <v>20</v>
      </c>
      <c r="U96" s="787" t="s">
        <v>20</v>
      </c>
      <c r="V96" s="788" t="s">
        <v>20</v>
      </c>
      <c r="W96" s="788" t="s">
        <v>20</v>
      </c>
      <c r="X96" s="787" t="s">
        <v>20</v>
      </c>
      <c r="Y96" s="788" t="s">
        <v>20</v>
      </c>
      <c r="Z96" s="788" t="s">
        <v>20</v>
      </c>
      <c r="AA96" s="787" t="s">
        <v>20</v>
      </c>
      <c r="AB96" s="788" t="s">
        <v>20</v>
      </c>
      <c r="AC96" s="788" t="s">
        <v>20</v>
      </c>
      <c r="AD96" s="787" t="s">
        <v>20</v>
      </c>
      <c r="AE96" s="788" t="s">
        <v>20</v>
      </c>
      <c r="AF96" s="788" t="s">
        <v>20</v>
      </c>
      <c r="AG96" s="34" t="s">
        <v>20</v>
      </c>
      <c r="AH96" s="34" t="s">
        <v>20</v>
      </c>
      <c r="AI96" s="34" t="s">
        <v>20</v>
      </c>
    </row>
    <row r="97" spans="1:35">
      <c r="A97" s="34" t="s">
        <v>711</v>
      </c>
      <c r="B97" s="34" t="s">
        <v>1008</v>
      </c>
      <c r="C97" s="787" t="s">
        <v>20</v>
      </c>
      <c r="D97" s="788" t="s">
        <v>20</v>
      </c>
      <c r="E97" s="788" t="s">
        <v>20</v>
      </c>
      <c r="F97" s="787" t="s">
        <v>20</v>
      </c>
      <c r="G97" s="788" t="s">
        <v>20</v>
      </c>
      <c r="H97" s="788" t="s">
        <v>20</v>
      </c>
      <c r="I97" s="787" t="s">
        <v>20</v>
      </c>
      <c r="J97" s="788" t="s">
        <v>20</v>
      </c>
      <c r="K97" s="788" t="s">
        <v>20</v>
      </c>
      <c r="L97" s="787" t="s">
        <v>20</v>
      </c>
      <c r="M97" s="788" t="s">
        <v>20</v>
      </c>
      <c r="N97" s="788" t="s">
        <v>20</v>
      </c>
      <c r="O97" s="787" t="s">
        <v>20</v>
      </c>
      <c r="P97" s="788" t="s">
        <v>20</v>
      </c>
      <c r="Q97" s="788" t="s">
        <v>20</v>
      </c>
      <c r="R97" s="787" t="s">
        <v>20</v>
      </c>
      <c r="S97" s="788" t="s">
        <v>20</v>
      </c>
      <c r="T97" s="788" t="s">
        <v>20</v>
      </c>
      <c r="U97" s="787" t="s">
        <v>20</v>
      </c>
      <c r="V97" s="788" t="s">
        <v>20</v>
      </c>
      <c r="W97" s="788" t="s">
        <v>20</v>
      </c>
      <c r="X97" s="787" t="s">
        <v>20</v>
      </c>
      <c r="Y97" s="788" t="s">
        <v>20</v>
      </c>
      <c r="Z97" s="788" t="s">
        <v>20</v>
      </c>
      <c r="AA97" s="787" t="s">
        <v>20</v>
      </c>
      <c r="AB97" s="788" t="s">
        <v>20</v>
      </c>
      <c r="AC97" s="788" t="s">
        <v>20</v>
      </c>
      <c r="AD97" s="787" t="s">
        <v>20</v>
      </c>
      <c r="AE97" s="788" t="s">
        <v>20</v>
      </c>
      <c r="AF97" s="788" t="s">
        <v>20</v>
      </c>
      <c r="AG97" s="34" t="s">
        <v>20</v>
      </c>
      <c r="AH97" s="34" t="s">
        <v>20</v>
      </c>
      <c r="AI97" s="34" t="s">
        <v>20</v>
      </c>
    </row>
    <row r="98" spans="1:35">
      <c r="A98" s="34" t="s">
        <v>483</v>
      </c>
      <c r="B98" s="34" t="s">
        <v>482</v>
      </c>
      <c r="C98" s="787" t="s">
        <v>20</v>
      </c>
      <c r="D98" s="788" t="s">
        <v>20</v>
      </c>
      <c r="E98" s="788" t="s">
        <v>20</v>
      </c>
      <c r="F98" s="787" t="s">
        <v>20</v>
      </c>
      <c r="G98" s="788" t="s">
        <v>20</v>
      </c>
      <c r="H98" s="788" t="s">
        <v>20</v>
      </c>
      <c r="I98" s="787" t="s">
        <v>20</v>
      </c>
      <c r="J98" s="788" t="s">
        <v>20</v>
      </c>
      <c r="K98" s="788" t="s">
        <v>20</v>
      </c>
      <c r="L98" s="787" t="s">
        <v>20</v>
      </c>
      <c r="M98" s="788" t="s">
        <v>20</v>
      </c>
      <c r="N98" s="788" t="s">
        <v>20</v>
      </c>
      <c r="O98" s="787" t="s">
        <v>20</v>
      </c>
      <c r="P98" s="788" t="s">
        <v>20</v>
      </c>
      <c r="Q98" s="788" t="s">
        <v>20</v>
      </c>
      <c r="R98" s="787" t="s">
        <v>20</v>
      </c>
      <c r="S98" s="788" t="s">
        <v>20</v>
      </c>
      <c r="T98" s="788" t="s">
        <v>20</v>
      </c>
      <c r="U98" s="787" t="s">
        <v>20</v>
      </c>
      <c r="V98" s="788" t="s">
        <v>20</v>
      </c>
      <c r="W98" s="788" t="s">
        <v>20</v>
      </c>
      <c r="X98" s="787" t="s">
        <v>20</v>
      </c>
      <c r="Y98" s="788" t="s">
        <v>20</v>
      </c>
      <c r="Z98" s="788" t="s">
        <v>20</v>
      </c>
      <c r="AA98" s="787" t="s">
        <v>20</v>
      </c>
      <c r="AB98" s="788" t="s">
        <v>20</v>
      </c>
      <c r="AC98" s="788" t="s">
        <v>20</v>
      </c>
      <c r="AD98" s="787" t="s">
        <v>20</v>
      </c>
      <c r="AE98" s="788" t="s">
        <v>20</v>
      </c>
      <c r="AF98" s="788" t="s">
        <v>20</v>
      </c>
      <c r="AG98" s="34" t="s">
        <v>20</v>
      </c>
      <c r="AH98" s="34" t="s">
        <v>20</v>
      </c>
      <c r="AI98" s="34" t="s">
        <v>20</v>
      </c>
    </row>
    <row r="99" spans="1:35">
      <c r="A99" s="34" t="s">
        <v>712</v>
      </c>
      <c r="B99" s="34" t="s">
        <v>20</v>
      </c>
      <c r="C99" s="787" t="s">
        <v>20</v>
      </c>
      <c r="D99" s="788" t="s">
        <v>20</v>
      </c>
      <c r="E99" s="788" t="s">
        <v>20</v>
      </c>
      <c r="F99" s="787" t="s">
        <v>20</v>
      </c>
      <c r="G99" s="788" t="s">
        <v>20</v>
      </c>
      <c r="H99" s="788" t="s">
        <v>20</v>
      </c>
      <c r="I99" s="787" t="s">
        <v>20</v>
      </c>
      <c r="J99" s="788" t="s">
        <v>20</v>
      </c>
      <c r="K99" s="788" t="s">
        <v>20</v>
      </c>
      <c r="L99" s="787" t="s">
        <v>20</v>
      </c>
      <c r="M99" s="788" t="s">
        <v>20</v>
      </c>
      <c r="N99" s="788" t="s">
        <v>20</v>
      </c>
      <c r="O99" s="787" t="s">
        <v>20</v>
      </c>
      <c r="P99" s="788" t="s">
        <v>20</v>
      </c>
      <c r="Q99" s="788" t="s">
        <v>20</v>
      </c>
      <c r="R99" s="787" t="s">
        <v>20</v>
      </c>
      <c r="S99" s="788" t="s">
        <v>20</v>
      </c>
      <c r="T99" s="788" t="s">
        <v>20</v>
      </c>
      <c r="U99" s="787" t="s">
        <v>20</v>
      </c>
      <c r="V99" s="788" t="s">
        <v>20</v>
      </c>
      <c r="W99" s="788" t="s">
        <v>20</v>
      </c>
      <c r="X99" s="787" t="s">
        <v>20</v>
      </c>
      <c r="Y99" s="788" t="s">
        <v>20</v>
      </c>
      <c r="Z99" s="788" t="s">
        <v>20</v>
      </c>
      <c r="AA99" s="787" t="s">
        <v>20</v>
      </c>
      <c r="AB99" s="788" t="s">
        <v>20</v>
      </c>
      <c r="AC99" s="788" t="s">
        <v>20</v>
      </c>
      <c r="AD99" s="787" t="s">
        <v>20</v>
      </c>
      <c r="AE99" s="788" t="s">
        <v>20</v>
      </c>
      <c r="AF99" s="788" t="s">
        <v>20</v>
      </c>
      <c r="AG99" s="34" t="s">
        <v>20</v>
      </c>
      <c r="AH99" s="34" t="s">
        <v>20</v>
      </c>
      <c r="AI99" s="34" t="s">
        <v>20</v>
      </c>
    </row>
    <row r="100" spans="1:35">
      <c r="A100" s="34" t="s">
        <v>571</v>
      </c>
      <c r="B100" s="34" t="s">
        <v>20</v>
      </c>
      <c r="C100" s="787" t="s">
        <v>20</v>
      </c>
      <c r="D100" s="788" t="s">
        <v>20</v>
      </c>
      <c r="E100" s="788" t="s">
        <v>20</v>
      </c>
      <c r="F100" s="787" t="s">
        <v>20</v>
      </c>
      <c r="G100" s="788" t="s">
        <v>20</v>
      </c>
      <c r="H100" s="788" t="s">
        <v>20</v>
      </c>
      <c r="I100" s="787" t="s">
        <v>20</v>
      </c>
      <c r="J100" s="788" t="s">
        <v>20</v>
      </c>
      <c r="K100" s="788" t="s">
        <v>20</v>
      </c>
      <c r="L100" s="787" t="s">
        <v>20</v>
      </c>
      <c r="M100" s="788" t="s">
        <v>20</v>
      </c>
      <c r="N100" s="788" t="s">
        <v>20</v>
      </c>
      <c r="O100" s="787" t="s">
        <v>20</v>
      </c>
      <c r="P100" s="788" t="s">
        <v>20</v>
      </c>
      <c r="Q100" s="788" t="s">
        <v>20</v>
      </c>
      <c r="R100" s="787" t="s">
        <v>20</v>
      </c>
      <c r="S100" s="788" t="s">
        <v>20</v>
      </c>
      <c r="T100" s="788" t="s">
        <v>20</v>
      </c>
      <c r="U100" s="787" t="s">
        <v>20</v>
      </c>
      <c r="V100" s="788" t="s">
        <v>20</v>
      </c>
      <c r="W100" s="788" t="s">
        <v>20</v>
      </c>
      <c r="X100" s="787" t="s">
        <v>20</v>
      </c>
      <c r="Y100" s="788" t="s">
        <v>20</v>
      </c>
      <c r="Z100" s="788" t="s">
        <v>20</v>
      </c>
      <c r="AA100" s="787" t="s">
        <v>20</v>
      </c>
      <c r="AB100" s="788" t="s">
        <v>20</v>
      </c>
      <c r="AC100" s="788" t="s">
        <v>20</v>
      </c>
      <c r="AD100" s="787" t="s">
        <v>20</v>
      </c>
      <c r="AE100" s="788" t="s">
        <v>20</v>
      </c>
      <c r="AF100" s="788" t="s">
        <v>20</v>
      </c>
      <c r="AG100" s="34" t="s">
        <v>20</v>
      </c>
      <c r="AH100" s="34" t="s">
        <v>20</v>
      </c>
      <c r="AI100" s="34" t="s">
        <v>20</v>
      </c>
    </row>
    <row r="101" spans="1:35">
      <c r="A101" s="34" t="s">
        <v>570</v>
      </c>
      <c r="B101" s="34" t="s">
        <v>20</v>
      </c>
      <c r="C101" s="787" t="s">
        <v>20</v>
      </c>
      <c r="D101" s="788" t="s">
        <v>20</v>
      </c>
      <c r="E101" s="788" t="s">
        <v>20</v>
      </c>
      <c r="F101" s="787" t="s">
        <v>20</v>
      </c>
      <c r="G101" s="788" t="s">
        <v>20</v>
      </c>
      <c r="H101" s="788" t="s">
        <v>20</v>
      </c>
      <c r="I101" s="787" t="s">
        <v>20</v>
      </c>
      <c r="J101" s="788" t="s">
        <v>20</v>
      </c>
      <c r="K101" s="788" t="s">
        <v>20</v>
      </c>
      <c r="L101" s="787" t="s">
        <v>20</v>
      </c>
      <c r="M101" s="788" t="s">
        <v>20</v>
      </c>
      <c r="N101" s="788" t="s">
        <v>20</v>
      </c>
      <c r="O101" s="787" t="s">
        <v>20</v>
      </c>
      <c r="P101" s="788" t="s">
        <v>20</v>
      </c>
      <c r="Q101" s="788" t="s">
        <v>20</v>
      </c>
      <c r="R101" s="787" t="s">
        <v>20</v>
      </c>
      <c r="S101" s="788" t="s">
        <v>20</v>
      </c>
      <c r="T101" s="788" t="s">
        <v>20</v>
      </c>
      <c r="U101" s="787" t="s">
        <v>20</v>
      </c>
      <c r="V101" s="788" t="s">
        <v>20</v>
      </c>
      <c r="W101" s="788" t="s">
        <v>20</v>
      </c>
      <c r="X101" s="787" t="s">
        <v>20</v>
      </c>
      <c r="Y101" s="788" t="s">
        <v>20</v>
      </c>
      <c r="Z101" s="788" t="s">
        <v>20</v>
      </c>
      <c r="AA101" s="787" t="s">
        <v>20</v>
      </c>
      <c r="AB101" s="788" t="s">
        <v>20</v>
      </c>
      <c r="AC101" s="788" t="s">
        <v>20</v>
      </c>
      <c r="AD101" s="787" t="s">
        <v>20</v>
      </c>
      <c r="AE101" s="788" t="s">
        <v>20</v>
      </c>
      <c r="AF101" s="788" t="s">
        <v>20</v>
      </c>
      <c r="AG101" s="34" t="s">
        <v>20</v>
      </c>
      <c r="AH101" s="34" t="s">
        <v>20</v>
      </c>
      <c r="AI101" s="34" t="s">
        <v>20</v>
      </c>
    </row>
    <row r="102" spans="1:35">
      <c r="A102" s="34" t="s">
        <v>713</v>
      </c>
      <c r="B102" s="34" t="s">
        <v>20</v>
      </c>
      <c r="C102" s="787" t="s">
        <v>20</v>
      </c>
      <c r="D102" s="788" t="s">
        <v>20</v>
      </c>
      <c r="E102" s="788" t="s">
        <v>20</v>
      </c>
      <c r="F102" s="787" t="s">
        <v>20</v>
      </c>
      <c r="G102" s="788" t="s">
        <v>20</v>
      </c>
      <c r="H102" s="788" t="s">
        <v>20</v>
      </c>
      <c r="I102" s="787" t="s">
        <v>20</v>
      </c>
      <c r="J102" s="788" t="s">
        <v>20</v>
      </c>
      <c r="K102" s="788" t="s">
        <v>20</v>
      </c>
      <c r="L102" s="787" t="s">
        <v>20</v>
      </c>
      <c r="M102" s="788" t="s">
        <v>20</v>
      </c>
      <c r="N102" s="788" t="s">
        <v>20</v>
      </c>
      <c r="O102" s="787" t="s">
        <v>20</v>
      </c>
      <c r="P102" s="788" t="s">
        <v>20</v>
      </c>
      <c r="Q102" s="788" t="s">
        <v>20</v>
      </c>
      <c r="R102" s="787" t="s">
        <v>20</v>
      </c>
      <c r="S102" s="788" t="s">
        <v>20</v>
      </c>
      <c r="T102" s="788" t="s">
        <v>20</v>
      </c>
      <c r="U102" s="787" t="s">
        <v>20</v>
      </c>
      <c r="V102" s="788" t="s">
        <v>20</v>
      </c>
      <c r="W102" s="788" t="s">
        <v>20</v>
      </c>
      <c r="X102" s="787" t="s">
        <v>20</v>
      </c>
      <c r="Y102" s="788" t="s">
        <v>20</v>
      </c>
      <c r="Z102" s="788" t="s">
        <v>20</v>
      </c>
      <c r="AA102" s="787" t="s">
        <v>20</v>
      </c>
      <c r="AB102" s="788" t="s">
        <v>20</v>
      </c>
      <c r="AC102" s="788" t="s">
        <v>20</v>
      </c>
      <c r="AD102" s="787" t="s">
        <v>20</v>
      </c>
      <c r="AE102" s="788" t="s">
        <v>20</v>
      </c>
      <c r="AF102" s="788" t="s">
        <v>20</v>
      </c>
      <c r="AG102" s="34" t="s">
        <v>20</v>
      </c>
      <c r="AH102" s="34" t="s">
        <v>20</v>
      </c>
      <c r="AI102" s="34" t="s">
        <v>20</v>
      </c>
    </row>
    <row r="103" spans="1:35">
      <c r="A103" s="34" t="s">
        <v>714</v>
      </c>
      <c r="B103" s="34" t="s">
        <v>1009</v>
      </c>
      <c r="C103" s="787" t="s">
        <v>20</v>
      </c>
      <c r="D103" s="788" t="s">
        <v>20</v>
      </c>
      <c r="E103" s="788" t="s">
        <v>20</v>
      </c>
      <c r="F103" s="787" t="s">
        <v>20</v>
      </c>
      <c r="G103" s="788" t="s">
        <v>20</v>
      </c>
      <c r="H103" s="788" t="s">
        <v>20</v>
      </c>
      <c r="I103" s="787" t="s">
        <v>20</v>
      </c>
      <c r="J103" s="788" t="s">
        <v>20</v>
      </c>
      <c r="K103" s="788" t="s">
        <v>20</v>
      </c>
      <c r="L103" s="787" t="s">
        <v>20</v>
      </c>
      <c r="M103" s="788" t="s">
        <v>20</v>
      </c>
      <c r="N103" s="788" t="s">
        <v>20</v>
      </c>
      <c r="O103" s="787" t="s">
        <v>20</v>
      </c>
      <c r="P103" s="788" t="s">
        <v>20</v>
      </c>
      <c r="Q103" s="788" t="s">
        <v>20</v>
      </c>
      <c r="R103" s="787" t="s">
        <v>20</v>
      </c>
      <c r="S103" s="788" t="s">
        <v>20</v>
      </c>
      <c r="T103" s="788" t="s">
        <v>20</v>
      </c>
      <c r="U103" s="787" t="s">
        <v>20</v>
      </c>
      <c r="V103" s="788" t="s">
        <v>20</v>
      </c>
      <c r="W103" s="788" t="s">
        <v>20</v>
      </c>
      <c r="X103" s="787" t="s">
        <v>20</v>
      </c>
      <c r="Y103" s="788" t="s">
        <v>20</v>
      </c>
      <c r="Z103" s="788" t="s">
        <v>20</v>
      </c>
      <c r="AA103" s="787" t="s">
        <v>20</v>
      </c>
      <c r="AB103" s="788" t="s">
        <v>20</v>
      </c>
      <c r="AC103" s="788" t="s">
        <v>20</v>
      </c>
      <c r="AD103" s="787" t="s">
        <v>20</v>
      </c>
      <c r="AE103" s="788" t="s">
        <v>20</v>
      </c>
      <c r="AF103" s="788" t="s">
        <v>20</v>
      </c>
      <c r="AG103" s="34" t="s">
        <v>20</v>
      </c>
      <c r="AH103" s="34" t="s">
        <v>20</v>
      </c>
      <c r="AI103" s="34" t="s">
        <v>20</v>
      </c>
    </row>
    <row r="104" spans="1:35">
      <c r="A104" s="34" t="s">
        <v>569</v>
      </c>
      <c r="B104" s="34" t="s">
        <v>20</v>
      </c>
      <c r="C104" s="787" t="s">
        <v>20</v>
      </c>
      <c r="D104" s="788" t="s">
        <v>20</v>
      </c>
      <c r="E104" s="788" t="s">
        <v>20</v>
      </c>
      <c r="F104" s="787" t="s">
        <v>20</v>
      </c>
      <c r="G104" s="788" t="s">
        <v>20</v>
      </c>
      <c r="H104" s="788" t="s">
        <v>20</v>
      </c>
      <c r="I104" s="787" t="s">
        <v>20</v>
      </c>
      <c r="J104" s="788" t="s">
        <v>20</v>
      </c>
      <c r="K104" s="788" t="s">
        <v>20</v>
      </c>
      <c r="L104" s="787" t="s">
        <v>20</v>
      </c>
      <c r="M104" s="788" t="s">
        <v>20</v>
      </c>
      <c r="N104" s="788" t="s">
        <v>20</v>
      </c>
      <c r="O104" s="787" t="s">
        <v>20</v>
      </c>
      <c r="P104" s="788" t="s">
        <v>20</v>
      </c>
      <c r="Q104" s="788" t="s">
        <v>20</v>
      </c>
      <c r="R104" s="787" t="s">
        <v>20</v>
      </c>
      <c r="S104" s="788" t="s">
        <v>20</v>
      </c>
      <c r="T104" s="788" t="s">
        <v>20</v>
      </c>
      <c r="U104" s="787" t="s">
        <v>20</v>
      </c>
      <c r="V104" s="788" t="s">
        <v>20</v>
      </c>
      <c r="W104" s="788" t="s">
        <v>20</v>
      </c>
      <c r="X104" s="787" t="s">
        <v>20</v>
      </c>
      <c r="Y104" s="788" t="s">
        <v>20</v>
      </c>
      <c r="Z104" s="788" t="s">
        <v>20</v>
      </c>
      <c r="AA104" s="787" t="s">
        <v>20</v>
      </c>
      <c r="AB104" s="788" t="s">
        <v>20</v>
      </c>
      <c r="AC104" s="788" t="s">
        <v>20</v>
      </c>
      <c r="AD104" s="787" t="s">
        <v>20</v>
      </c>
      <c r="AE104" s="788" t="s">
        <v>20</v>
      </c>
      <c r="AF104" s="788" t="s">
        <v>20</v>
      </c>
      <c r="AG104" s="34" t="s">
        <v>20</v>
      </c>
      <c r="AH104" s="34" t="s">
        <v>20</v>
      </c>
      <c r="AI104" s="34" t="s">
        <v>20</v>
      </c>
    </row>
    <row r="105" spans="1:35">
      <c r="A105" s="34" t="s">
        <v>1595</v>
      </c>
      <c r="B105" s="34" t="s">
        <v>20</v>
      </c>
      <c r="C105" s="787" t="s">
        <v>20</v>
      </c>
      <c r="D105" s="788" t="s">
        <v>20</v>
      </c>
      <c r="E105" s="788" t="s">
        <v>20</v>
      </c>
      <c r="F105" s="787" t="s">
        <v>20</v>
      </c>
      <c r="G105" s="788" t="s">
        <v>20</v>
      </c>
      <c r="H105" s="788" t="s">
        <v>20</v>
      </c>
      <c r="I105" s="787" t="s">
        <v>20</v>
      </c>
      <c r="J105" s="788" t="s">
        <v>20</v>
      </c>
      <c r="K105" s="788" t="s">
        <v>20</v>
      </c>
      <c r="L105" s="787" t="s">
        <v>20</v>
      </c>
      <c r="M105" s="788" t="s">
        <v>20</v>
      </c>
      <c r="N105" s="788" t="s">
        <v>20</v>
      </c>
      <c r="O105" s="787" t="s">
        <v>20</v>
      </c>
      <c r="P105" s="788" t="s">
        <v>20</v>
      </c>
      <c r="Q105" s="788" t="s">
        <v>20</v>
      </c>
      <c r="R105" s="787" t="s">
        <v>20</v>
      </c>
      <c r="S105" s="788" t="s">
        <v>20</v>
      </c>
      <c r="T105" s="788" t="s">
        <v>20</v>
      </c>
      <c r="U105" s="787" t="s">
        <v>20</v>
      </c>
      <c r="V105" s="788" t="s">
        <v>20</v>
      </c>
      <c r="W105" s="788" t="s">
        <v>20</v>
      </c>
      <c r="X105" s="787" t="s">
        <v>20</v>
      </c>
      <c r="Y105" s="788" t="s">
        <v>20</v>
      </c>
      <c r="Z105" s="788" t="s">
        <v>20</v>
      </c>
      <c r="AA105" s="787" t="s">
        <v>20</v>
      </c>
      <c r="AB105" s="788" t="s">
        <v>20</v>
      </c>
      <c r="AC105" s="788" t="s">
        <v>20</v>
      </c>
      <c r="AD105" s="787" t="s">
        <v>20</v>
      </c>
      <c r="AE105" s="788" t="s">
        <v>20</v>
      </c>
      <c r="AF105" s="788" t="s">
        <v>20</v>
      </c>
      <c r="AG105" s="34" t="s">
        <v>20</v>
      </c>
      <c r="AH105" s="34" t="s">
        <v>20</v>
      </c>
      <c r="AI105" s="34" t="s">
        <v>20</v>
      </c>
    </row>
    <row r="106" spans="1:35">
      <c r="A106" s="34" t="s">
        <v>715</v>
      </c>
      <c r="B106" s="34" t="s">
        <v>20</v>
      </c>
      <c r="C106" s="787" t="s">
        <v>20</v>
      </c>
      <c r="D106" s="788" t="s">
        <v>20</v>
      </c>
      <c r="E106" s="788" t="s">
        <v>20</v>
      </c>
      <c r="F106" s="787" t="s">
        <v>20</v>
      </c>
      <c r="G106" s="788" t="s">
        <v>20</v>
      </c>
      <c r="H106" s="788" t="s">
        <v>20</v>
      </c>
      <c r="I106" s="787" t="s">
        <v>20</v>
      </c>
      <c r="J106" s="788" t="s">
        <v>20</v>
      </c>
      <c r="K106" s="788" t="s">
        <v>20</v>
      </c>
      <c r="L106" s="787" t="s">
        <v>20</v>
      </c>
      <c r="M106" s="788" t="s">
        <v>20</v>
      </c>
      <c r="N106" s="788" t="s">
        <v>20</v>
      </c>
      <c r="O106" s="787" t="s">
        <v>20</v>
      </c>
      <c r="P106" s="788" t="s">
        <v>20</v>
      </c>
      <c r="Q106" s="788" t="s">
        <v>20</v>
      </c>
      <c r="R106" s="787" t="s">
        <v>20</v>
      </c>
      <c r="S106" s="788" t="s">
        <v>20</v>
      </c>
      <c r="T106" s="788" t="s">
        <v>20</v>
      </c>
      <c r="U106" s="787" t="s">
        <v>20</v>
      </c>
      <c r="V106" s="788" t="s">
        <v>20</v>
      </c>
      <c r="W106" s="788" t="s">
        <v>20</v>
      </c>
      <c r="X106" s="787" t="s">
        <v>20</v>
      </c>
      <c r="Y106" s="788" t="s">
        <v>20</v>
      </c>
      <c r="Z106" s="788" t="s">
        <v>20</v>
      </c>
      <c r="AA106" s="787" t="s">
        <v>20</v>
      </c>
      <c r="AB106" s="788" t="s">
        <v>20</v>
      </c>
      <c r="AC106" s="788" t="s">
        <v>20</v>
      </c>
      <c r="AD106" s="787" t="s">
        <v>20</v>
      </c>
      <c r="AE106" s="788" t="s">
        <v>20</v>
      </c>
      <c r="AF106" s="788" t="s">
        <v>20</v>
      </c>
      <c r="AG106" s="34" t="s">
        <v>20</v>
      </c>
      <c r="AH106" s="34" t="s">
        <v>20</v>
      </c>
      <c r="AI106" s="34" t="s">
        <v>20</v>
      </c>
    </row>
    <row r="107" spans="1:35">
      <c r="A107" s="34" t="s">
        <v>716</v>
      </c>
      <c r="B107" s="34" t="s">
        <v>20</v>
      </c>
      <c r="C107" s="787" t="s">
        <v>20</v>
      </c>
      <c r="D107" s="788" t="s">
        <v>20</v>
      </c>
      <c r="E107" s="788" t="s">
        <v>20</v>
      </c>
      <c r="F107" s="787" t="s">
        <v>20</v>
      </c>
      <c r="G107" s="788" t="s">
        <v>20</v>
      </c>
      <c r="H107" s="788" t="s">
        <v>20</v>
      </c>
      <c r="I107" s="787" t="s">
        <v>20</v>
      </c>
      <c r="J107" s="788" t="s">
        <v>20</v>
      </c>
      <c r="K107" s="788" t="s">
        <v>20</v>
      </c>
      <c r="L107" s="787" t="s">
        <v>20</v>
      </c>
      <c r="M107" s="788" t="s">
        <v>20</v>
      </c>
      <c r="N107" s="788" t="s">
        <v>20</v>
      </c>
      <c r="O107" s="787" t="s">
        <v>20</v>
      </c>
      <c r="P107" s="788" t="s">
        <v>20</v>
      </c>
      <c r="Q107" s="788" t="s">
        <v>20</v>
      </c>
      <c r="R107" s="787" t="s">
        <v>20</v>
      </c>
      <c r="S107" s="788" t="s">
        <v>20</v>
      </c>
      <c r="T107" s="788" t="s">
        <v>20</v>
      </c>
      <c r="U107" s="787" t="s">
        <v>20</v>
      </c>
      <c r="V107" s="788" t="s">
        <v>20</v>
      </c>
      <c r="W107" s="788" t="s">
        <v>20</v>
      </c>
      <c r="X107" s="787" t="s">
        <v>20</v>
      </c>
      <c r="Y107" s="788" t="s">
        <v>20</v>
      </c>
      <c r="Z107" s="788" t="s">
        <v>20</v>
      </c>
      <c r="AA107" s="787" t="s">
        <v>20</v>
      </c>
      <c r="AB107" s="788" t="s">
        <v>20</v>
      </c>
      <c r="AC107" s="788" t="s">
        <v>20</v>
      </c>
      <c r="AD107" s="787" t="s">
        <v>20</v>
      </c>
      <c r="AE107" s="788" t="s">
        <v>20</v>
      </c>
      <c r="AF107" s="788" t="s">
        <v>20</v>
      </c>
      <c r="AG107" s="34" t="s">
        <v>20</v>
      </c>
      <c r="AH107" s="34" t="s">
        <v>20</v>
      </c>
      <c r="AI107" s="34" t="s">
        <v>20</v>
      </c>
    </row>
    <row r="108" spans="1:35">
      <c r="A108" s="34" t="s">
        <v>717</v>
      </c>
      <c r="B108" s="34" t="s">
        <v>1838</v>
      </c>
      <c r="C108" s="787" t="s">
        <v>20</v>
      </c>
      <c r="D108" s="788" t="s">
        <v>20</v>
      </c>
      <c r="E108" s="788" t="s">
        <v>20</v>
      </c>
      <c r="F108" s="787" t="s">
        <v>20</v>
      </c>
      <c r="G108" s="788" t="s">
        <v>20</v>
      </c>
      <c r="H108" s="788" t="s">
        <v>20</v>
      </c>
      <c r="I108" s="787" t="s">
        <v>20</v>
      </c>
      <c r="J108" s="788" t="s">
        <v>20</v>
      </c>
      <c r="K108" s="788" t="s">
        <v>20</v>
      </c>
      <c r="L108" s="787" t="s">
        <v>20</v>
      </c>
      <c r="M108" s="788" t="s">
        <v>20</v>
      </c>
      <c r="N108" s="788" t="s">
        <v>20</v>
      </c>
      <c r="O108" s="787" t="s">
        <v>20</v>
      </c>
      <c r="P108" s="788" t="s">
        <v>20</v>
      </c>
      <c r="Q108" s="788" t="s">
        <v>20</v>
      </c>
      <c r="R108" s="787" t="s">
        <v>20</v>
      </c>
      <c r="S108" s="788" t="s">
        <v>20</v>
      </c>
      <c r="T108" s="788" t="s">
        <v>20</v>
      </c>
      <c r="U108" s="787" t="s">
        <v>20</v>
      </c>
      <c r="V108" s="788" t="s">
        <v>20</v>
      </c>
      <c r="W108" s="788" t="s">
        <v>20</v>
      </c>
      <c r="X108" s="787" t="s">
        <v>20</v>
      </c>
      <c r="Y108" s="788" t="s">
        <v>20</v>
      </c>
      <c r="Z108" s="788" t="s">
        <v>20</v>
      </c>
      <c r="AA108" s="787" t="s">
        <v>20</v>
      </c>
      <c r="AB108" s="788" t="s">
        <v>20</v>
      </c>
      <c r="AC108" s="788" t="s">
        <v>20</v>
      </c>
      <c r="AD108" s="787" t="s">
        <v>20</v>
      </c>
      <c r="AE108" s="788" t="s">
        <v>20</v>
      </c>
      <c r="AF108" s="788" t="s">
        <v>20</v>
      </c>
      <c r="AG108" s="34" t="s">
        <v>20</v>
      </c>
      <c r="AH108" s="34" t="s">
        <v>20</v>
      </c>
      <c r="AI108" s="34" t="s">
        <v>20</v>
      </c>
    </row>
    <row r="109" spans="1:35">
      <c r="A109" s="34" t="s">
        <v>718</v>
      </c>
      <c r="B109" s="34" t="s">
        <v>1010</v>
      </c>
      <c r="C109" s="787" t="s">
        <v>20</v>
      </c>
      <c r="D109" s="788" t="s">
        <v>20</v>
      </c>
      <c r="E109" s="788" t="s">
        <v>20</v>
      </c>
      <c r="F109" s="787" t="s">
        <v>20</v>
      </c>
      <c r="G109" s="788" t="s">
        <v>20</v>
      </c>
      <c r="H109" s="788" t="s">
        <v>20</v>
      </c>
      <c r="I109" s="787" t="s">
        <v>20</v>
      </c>
      <c r="J109" s="788" t="s">
        <v>20</v>
      </c>
      <c r="K109" s="788" t="s">
        <v>20</v>
      </c>
      <c r="L109" s="787" t="s">
        <v>20</v>
      </c>
      <c r="M109" s="788" t="s">
        <v>20</v>
      </c>
      <c r="N109" s="788" t="s">
        <v>20</v>
      </c>
      <c r="O109" s="787" t="s">
        <v>20</v>
      </c>
      <c r="P109" s="788" t="s">
        <v>20</v>
      </c>
      <c r="Q109" s="788" t="s">
        <v>20</v>
      </c>
      <c r="R109" s="787" t="s">
        <v>20</v>
      </c>
      <c r="S109" s="788" t="s">
        <v>20</v>
      </c>
      <c r="T109" s="788" t="s">
        <v>20</v>
      </c>
      <c r="U109" s="787" t="s">
        <v>20</v>
      </c>
      <c r="V109" s="788" t="s">
        <v>20</v>
      </c>
      <c r="W109" s="788" t="s">
        <v>20</v>
      </c>
      <c r="X109" s="787" t="s">
        <v>20</v>
      </c>
      <c r="Y109" s="788" t="s">
        <v>20</v>
      </c>
      <c r="Z109" s="788" t="s">
        <v>20</v>
      </c>
      <c r="AA109" s="787" t="s">
        <v>20</v>
      </c>
      <c r="AB109" s="788" t="s">
        <v>20</v>
      </c>
      <c r="AC109" s="788" t="s">
        <v>20</v>
      </c>
      <c r="AD109" s="787" t="s">
        <v>20</v>
      </c>
      <c r="AE109" s="788" t="s">
        <v>20</v>
      </c>
      <c r="AF109" s="788" t="s">
        <v>20</v>
      </c>
      <c r="AG109" s="34" t="s">
        <v>20</v>
      </c>
      <c r="AH109" s="34" t="s">
        <v>20</v>
      </c>
      <c r="AI109" s="34" t="s">
        <v>20</v>
      </c>
    </row>
    <row r="110" spans="1:35">
      <c r="A110" s="34" t="s">
        <v>719</v>
      </c>
      <c r="B110" s="34" t="s">
        <v>1839</v>
      </c>
      <c r="C110" s="787" t="s">
        <v>20</v>
      </c>
      <c r="D110" s="788" t="s">
        <v>20</v>
      </c>
      <c r="E110" s="788" t="s">
        <v>20</v>
      </c>
      <c r="F110" s="787" t="s">
        <v>20</v>
      </c>
      <c r="G110" s="788" t="s">
        <v>20</v>
      </c>
      <c r="H110" s="788" t="s">
        <v>20</v>
      </c>
      <c r="I110" s="787" t="s">
        <v>20</v>
      </c>
      <c r="J110" s="788" t="s">
        <v>20</v>
      </c>
      <c r="K110" s="788" t="s">
        <v>20</v>
      </c>
      <c r="L110" s="787" t="s">
        <v>20</v>
      </c>
      <c r="M110" s="788" t="s">
        <v>20</v>
      </c>
      <c r="N110" s="788" t="s">
        <v>20</v>
      </c>
      <c r="O110" s="787" t="s">
        <v>20</v>
      </c>
      <c r="P110" s="788" t="s">
        <v>20</v>
      </c>
      <c r="Q110" s="788" t="s">
        <v>20</v>
      </c>
      <c r="R110" s="787" t="s">
        <v>20</v>
      </c>
      <c r="S110" s="788" t="s">
        <v>20</v>
      </c>
      <c r="T110" s="788" t="s">
        <v>20</v>
      </c>
      <c r="U110" s="787" t="s">
        <v>20</v>
      </c>
      <c r="V110" s="788" t="s">
        <v>20</v>
      </c>
      <c r="W110" s="788" t="s">
        <v>20</v>
      </c>
      <c r="X110" s="787" t="s">
        <v>20</v>
      </c>
      <c r="Y110" s="788" t="s">
        <v>20</v>
      </c>
      <c r="Z110" s="788" t="s">
        <v>20</v>
      </c>
      <c r="AA110" s="787" t="s">
        <v>20</v>
      </c>
      <c r="AB110" s="788" t="s">
        <v>20</v>
      </c>
      <c r="AC110" s="788" t="s">
        <v>20</v>
      </c>
      <c r="AD110" s="787" t="s">
        <v>20</v>
      </c>
      <c r="AE110" s="788" t="s">
        <v>20</v>
      </c>
      <c r="AF110" s="788" t="s">
        <v>20</v>
      </c>
      <c r="AG110" s="34" t="s">
        <v>20</v>
      </c>
      <c r="AH110" s="34" t="s">
        <v>20</v>
      </c>
      <c r="AI110" s="34" t="s">
        <v>20</v>
      </c>
    </row>
    <row r="111" spans="1:35">
      <c r="A111" s="34" t="s">
        <v>568</v>
      </c>
      <c r="B111" s="34" t="s">
        <v>20</v>
      </c>
      <c r="C111" s="787" t="s">
        <v>20</v>
      </c>
      <c r="D111" s="788" t="s">
        <v>20</v>
      </c>
      <c r="E111" s="788" t="s">
        <v>20</v>
      </c>
      <c r="F111" s="787" t="s">
        <v>20</v>
      </c>
      <c r="G111" s="788" t="s">
        <v>20</v>
      </c>
      <c r="H111" s="788" t="s">
        <v>20</v>
      </c>
      <c r="I111" s="787" t="s">
        <v>20</v>
      </c>
      <c r="J111" s="788" t="s">
        <v>20</v>
      </c>
      <c r="K111" s="788" t="s">
        <v>20</v>
      </c>
      <c r="L111" s="787" t="s">
        <v>20</v>
      </c>
      <c r="M111" s="788" t="s">
        <v>20</v>
      </c>
      <c r="N111" s="788" t="s">
        <v>20</v>
      </c>
      <c r="O111" s="787" t="s">
        <v>20</v>
      </c>
      <c r="P111" s="788" t="s">
        <v>20</v>
      </c>
      <c r="Q111" s="788" t="s">
        <v>20</v>
      </c>
      <c r="R111" s="787" t="s">
        <v>20</v>
      </c>
      <c r="S111" s="788" t="s">
        <v>20</v>
      </c>
      <c r="T111" s="788" t="s">
        <v>20</v>
      </c>
      <c r="U111" s="787" t="s">
        <v>20</v>
      </c>
      <c r="V111" s="788" t="s">
        <v>20</v>
      </c>
      <c r="W111" s="788" t="s">
        <v>20</v>
      </c>
      <c r="X111" s="787" t="s">
        <v>20</v>
      </c>
      <c r="Y111" s="788" t="s">
        <v>20</v>
      </c>
      <c r="Z111" s="788" t="s">
        <v>20</v>
      </c>
      <c r="AA111" s="787" t="s">
        <v>20</v>
      </c>
      <c r="AB111" s="788" t="s">
        <v>20</v>
      </c>
      <c r="AC111" s="788" t="s">
        <v>20</v>
      </c>
      <c r="AD111" s="787" t="s">
        <v>20</v>
      </c>
      <c r="AE111" s="788" t="s">
        <v>20</v>
      </c>
      <c r="AF111" s="788" t="s">
        <v>20</v>
      </c>
      <c r="AG111" s="34" t="s">
        <v>20</v>
      </c>
      <c r="AH111" s="34" t="s">
        <v>20</v>
      </c>
      <c r="AI111" s="34" t="s">
        <v>20</v>
      </c>
    </row>
    <row r="112" spans="1:35">
      <c r="A112" s="34" t="s">
        <v>720</v>
      </c>
      <c r="B112" s="34" t="s">
        <v>1011</v>
      </c>
      <c r="C112" s="787" t="s">
        <v>20</v>
      </c>
      <c r="D112" s="788" t="s">
        <v>20</v>
      </c>
      <c r="E112" s="788" t="s">
        <v>20</v>
      </c>
      <c r="F112" s="787" t="s">
        <v>20</v>
      </c>
      <c r="G112" s="788" t="s">
        <v>20</v>
      </c>
      <c r="H112" s="788" t="s">
        <v>20</v>
      </c>
      <c r="I112" s="787" t="s">
        <v>20</v>
      </c>
      <c r="J112" s="788" t="s">
        <v>20</v>
      </c>
      <c r="K112" s="788" t="s">
        <v>20</v>
      </c>
      <c r="L112" s="787" t="s">
        <v>20</v>
      </c>
      <c r="M112" s="788" t="s">
        <v>20</v>
      </c>
      <c r="N112" s="788" t="s">
        <v>20</v>
      </c>
      <c r="O112" s="787" t="s">
        <v>20</v>
      </c>
      <c r="P112" s="788" t="s">
        <v>20</v>
      </c>
      <c r="Q112" s="788" t="s">
        <v>20</v>
      </c>
      <c r="R112" s="787" t="s">
        <v>20</v>
      </c>
      <c r="S112" s="788" t="s">
        <v>20</v>
      </c>
      <c r="T112" s="788" t="s">
        <v>20</v>
      </c>
      <c r="U112" s="787" t="s">
        <v>20</v>
      </c>
      <c r="V112" s="788" t="s">
        <v>20</v>
      </c>
      <c r="W112" s="788" t="s">
        <v>20</v>
      </c>
      <c r="X112" s="787" t="s">
        <v>20</v>
      </c>
      <c r="Y112" s="788" t="s">
        <v>20</v>
      </c>
      <c r="Z112" s="788" t="s">
        <v>20</v>
      </c>
      <c r="AA112" s="787" t="s">
        <v>20</v>
      </c>
      <c r="AB112" s="788" t="s">
        <v>20</v>
      </c>
      <c r="AC112" s="788" t="s">
        <v>20</v>
      </c>
      <c r="AD112" s="787" t="s">
        <v>20</v>
      </c>
      <c r="AE112" s="788" t="s">
        <v>20</v>
      </c>
      <c r="AF112" s="788" t="s">
        <v>20</v>
      </c>
      <c r="AG112" s="34" t="s">
        <v>20</v>
      </c>
      <c r="AH112" s="34" t="s">
        <v>20</v>
      </c>
      <c r="AI112" s="34" t="s">
        <v>20</v>
      </c>
    </row>
    <row r="113" spans="1:35">
      <c r="A113" s="34" t="s">
        <v>721</v>
      </c>
      <c r="B113" s="34" t="s">
        <v>20</v>
      </c>
      <c r="C113" s="787" t="s">
        <v>20</v>
      </c>
      <c r="D113" s="788" t="s">
        <v>20</v>
      </c>
      <c r="E113" s="788" t="s">
        <v>20</v>
      </c>
      <c r="F113" s="787" t="s">
        <v>20</v>
      </c>
      <c r="G113" s="788" t="s">
        <v>20</v>
      </c>
      <c r="H113" s="788" t="s">
        <v>20</v>
      </c>
      <c r="I113" s="787" t="s">
        <v>20</v>
      </c>
      <c r="J113" s="788" t="s">
        <v>20</v>
      </c>
      <c r="K113" s="788" t="s">
        <v>20</v>
      </c>
      <c r="L113" s="787" t="s">
        <v>20</v>
      </c>
      <c r="M113" s="788" t="s">
        <v>20</v>
      </c>
      <c r="N113" s="788" t="s">
        <v>20</v>
      </c>
      <c r="O113" s="787" t="s">
        <v>20</v>
      </c>
      <c r="P113" s="788" t="s">
        <v>20</v>
      </c>
      <c r="Q113" s="788" t="s">
        <v>20</v>
      </c>
      <c r="R113" s="787" t="s">
        <v>20</v>
      </c>
      <c r="S113" s="788" t="s">
        <v>20</v>
      </c>
      <c r="T113" s="788" t="s">
        <v>20</v>
      </c>
      <c r="U113" s="787" t="s">
        <v>20</v>
      </c>
      <c r="V113" s="788" t="s">
        <v>20</v>
      </c>
      <c r="W113" s="788" t="s">
        <v>20</v>
      </c>
      <c r="X113" s="787" t="s">
        <v>20</v>
      </c>
      <c r="Y113" s="788" t="s">
        <v>20</v>
      </c>
      <c r="Z113" s="788" t="s">
        <v>20</v>
      </c>
      <c r="AA113" s="787" t="s">
        <v>20</v>
      </c>
      <c r="AB113" s="788" t="s">
        <v>20</v>
      </c>
      <c r="AC113" s="788" t="s">
        <v>20</v>
      </c>
      <c r="AD113" s="787" t="s">
        <v>20</v>
      </c>
      <c r="AE113" s="788" t="s">
        <v>20</v>
      </c>
      <c r="AF113" s="788" t="s">
        <v>20</v>
      </c>
      <c r="AG113" s="34" t="s">
        <v>20</v>
      </c>
      <c r="AH113" s="34" t="s">
        <v>20</v>
      </c>
      <c r="AI113" s="34" t="s">
        <v>20</v>
      </c>
    </row>
    <row r="114" spans="1:35">
      <c r="A114" s="34" t="s">
        <v>567</v>
      </c>
      <c r="B114" s="34" t="s">
        <v>20</v>
      </c>
      <c r="C114" s="787" t="s">
        <v>20</v>
      </c>
      <c r="D114" s="788" t="s">
        <v>20</v>
      </c>
      <c r="E114" s="788" t="s">
        <v>20</v>
      </c>
      <c r="F114" s="787" t="s">
        <v>20</v>
      </c>
      <c r="G114" s="788" t="s">
        <v>20</v>
      </c>
      <c r="H114" s="788" t="s">
        <v>20</v>
      </c>
      <c r="I114" s="787" t="s">
        <v>20</v>
      </c>
      <c r="J114" s="788" t="s">
        <v>20</v>
      </c>
      <c r="K114" s="788" t="s">
        <v>20</v>
      </c>
      <c r="L114" s="787" t="s">
        <v>20</v>
      </c>
      <c r="M114" s="788" t="s">
        <v>20</v>
      </c>
      <c r="N114" s="788" t="s">
        <v>20</v>
      </c>
      <c r="O114" s="787" t="s">
        <v>20</v>
      </c>
      <c r="P114" s="788" t="s">
        <v>20</v>
      </c>
      <c r="Q114" s="788" t="s">
        <v>20</v>
      </c>
      <c r="R114" s="787" t="s">
        <v>20</v>
      </c>
      <c r="S114" s="788" t="s">
        <v>20</v>
      </c>
      <c r="T114" s="788" t="s">
        <v>20</v>
      </c>
      <c r="U114" s="787" t="s">
        <v>20</v>
      </c>
      <c r="V114" s="788" t="s">
        <v>20</v>
      </c>
      <c r="W114" s="788" t="s">
        <v>20</v>
      </c>
      <c r="X114" s="787" t="s">
        <v>20</v>
      </c>
      <c r="Y114" s="788" t="s">
        <v>20</v>
      </c>
      <c r="Z114" s="788" t="s">
        <v>20</v>
      </c>
      <c r="AA114" s="787" t="s">
        <v>20</v>
      </c>
      <c r="AB114" s="788" t="s">
        <v>20</v>
      </c>
      <c r="AC114" s="788" t="s">
        <v>20</v>
      </c>
      <c r="AD114" s="787" t="s">
        <v>20</v>
      </c>
      <c r="AE114" s="788" t="s">
        <v>20</v>
      </c>
      <c r="AF114" s="788" t="s">
        <v>20</v>
      </c>
      <c r="AG114" s="34" t="s">
        <v>20</v>
      </c>
      <c r="AH114" s="34" t="s">
        <v>20</v>
      </c>
      <c r="AI114" s="34" t="s">
        <v>20</v>
      </c>
    </row>
    <row r="115" spans="1:35">
      <c r="A115" s="34" t="s">
        <v>566</v>
      </c>
      <c r="B115" s="34" t="s">
        <v>565</v>
      </c>
      <c r="C115" s="787" t="s">
        <v>20</v>
      </c>
      <c r="D115" s="788" t="s">
        <v>20</v>
      </c>
      <c r="E115" s="788" t="s">
        <v>20</v>
      </c>
      <c r="F115" s="787" t="s">
        <v>20</v>
      </c>
      <c r="G115" s="788" t="s">
        <v>20</v>
      </c>
      <c r="H115" s="788" t="s">
        <v>20</v>
      </c>
      <c r="I115" s="787" t="s">
        <v>20</v>
      </c>
      <c r="J115" s="788" t="s">
        <v>20</v>
      </c>
      <c r="K115" s="788" t="s">
        <v>20</v>
      </c>
      <c r="L115" s="787" t="s">
        <v>20</v>
      </c>
      <c r="M115" s="788" t="s">
        <v>20</v>
      </c>
      <c r="N115" s="788" t="s">
        <v>20</v>
      </c>
      <c r="O115" s="787" t="s">
        <v>20</v>
      </c>
      <c r="P115" s="788" t="s">
        <v>20</v>
      </c>
      <c r="Q115" s="788" t="s">
        <v>20</v>
      </c>
      <c r="R115" s="787" t="s">
        <v>20</v>
      </c>
      <c r="S115" s="788" t="s">
        <v>20</v>
      </c>
      <c r="T115" s="788" t="s">
        <v>20</v>
      </c>
      <c r="U115" s="787" t="s">
        <v>20</v>
      </c>
      <c r="V115" s="788" t="s">
        <v>20</v>
      </c>
      <c r="W115" s="788" t="s">
        <v>20</v>
      </c>
      <c r="X115" s="787" t="s">
        <v>20</v>
      </c>
      <c r="Y115" s="788" t="s">
        <v>20</v>
      </c>
      <c r="Z115" s="788" t="s">
        <v>20</v>
      </c>
      <c r="AA115" s="787" t="s">
        <v>20</v>
      </c>
      <c r="AB115" s="788" t="s">
        <v>20</v>
      </c>
      <c r="AC115" s="788" t="s">
        <v>20</v>
      </c>
      <c r="AD115" s="787" t="s">
        <v>20</v>
      </c>
      <c r="AE115" s="788" t="s">
        <v>20</v>
      </c>
      <c r="AF115" s="788" t="s">
        <v>20</v>
      </c>
      <c r="AG115" s="34" t="s">
        <v>20</v>
      </c>
      <c r="AH115" s="34" t="s">
        <v>20</v>
      </c>
      <c r="AI115" s="34" t="s">
        <v>20</v>
      </c>
    </row>
    <row r="116" spans="1:35">
      <c r="A116" s="34" t="s">
        <v>564</v>
      </c>
      <c r="B116" s="34" t="s">
        <v>20</v>
      </c>
      <c r="C116" s="787" t="s">
        <v>20</v>
      </c>
      <c r="D116" s="788" t="s">
        <v>20</v>
      </c>
      <c r="E116" s="788" t="s">
        <v>20</v>
      </c>
      <c r="F116" s="787" t="s">
        <v>20</v>
      </c>
      <c r="G116" s="788" t="s">
        <v>20</v>
      </c>
      <c r="H116" s="788" t="s">
        <v>20</v>
      </c>
      <c r="I116" s="787" t="s">
        <v>20</v>
      </c>
      <c r="J116" s="788" t="s">
        <v>20</v>
      </c>
      <c r="K116" s="788" t="s">
        <v>20</v>
      </c>
      <c r="L116" s="787" t="s">
        <v>20</v>
      </c>
      <c r="M116" s="788" t="s">
        <v>20</v>
      </c>
      <c r="N116" s="788" t="s">
        <v>20</v>
      </c>
      <c r="O116" s="787" t="s">
        <v>20</v>
      </c>
      <c r="P116" s="788" t="s">
        <v>20</v>
      </c>
      <c r="Q116" s="788" t="s">
        <v>20</v>
      </c>
      <c r="R116" s="787" t="s">
        <v>20</v>
      </c>
      <c r="S116" s="788" t="s">
        <v>20</v>
      </c>
      <c r="T116" s="788" t="s">
        <v>20</v>
      </c>
      <c r="U116" s="787" t="s">
        <v>20</v>
      </c>
      <c r="V116" s="788" t="s">
        <v>20</v>
      </c>
      <c r="W116" s="788" t="s">
        <v>20</v>
      </c>
      <c r="X116" s="787" t="s">
        <v>20</v>
      </c>
      <c r="Y116" s="788" t="s">
        <v>20</v>
      </c>
      <c r="Z116" s="788" t="s">
        <v>20</v>
      </c>
      <c r="AA116" s="787" t="s">
        <v>20</v>
      </c>
      <c r="AB116" s="788" t="s">
        <v>20</v>
      </c>
      <c r="AC116" s="788" t="s">
        <v>20</v>
      </c>
      <c r="AD116" s="787" t="s">
        <v>20</v>
      </c>
      <c r="AE116" s="788" t="s">
        <v>20</v>
      </c>
      <c r="AF116" s="788" t="s">
        <v>20</v>
      </c>
      <c r="AG116" s="34" t="s">
        <v>20</v>
      </c>
      <c r="AH116" s="34" t="s">
        <v>20</v>
      </c>
      <c r="AI116" s="34" t="s">
        <v>20</v>
      </c>
    </row>
    <row r="117" spans="1:35">
      <c r="A117" s="34" t="s">
        <v>563</v>
      </c>
      <c r="B117" s="34" t="s">
        <v>20</v>
      </c>
      <c r="C117" s="787" t="s">
        <v>20</v>
      </c>
      <c r="D117" s="788" t="s">
        <v>20</v>
      </c>
      <c r="E117" s="788" t="s">
        <v>20</v>
      </c>
      <c r="F117" s="787" t="s">
        <v>20</v>
      </c>
      <c r="G117" s="788" t="s">
        <v>20</v>
      </c>
      <c r="H117" s="788" t="s">
        <v>20</v>
      </c>
      <c r="I117" s="787" t="s">
        <v>20</v>
      </c>
      <c r="J117" s="788" t="s">
        <v>20</v>
      </c>
      <c r="K117" s="788" t="s">
        <v>20</v>
      </c>
      <c r="L117" s="787" t="s">
        <v>20</v>
      </c>
      <c r="M117" s="788" t="s">
        <v>20</v>
      </c>
      <c r="N117" s="788" t="s">
        <v>20</v>
      </c>
      <c r="O117" s="787" t="s">
        <v>20</v>
      </c>
      <c r="P117" s="788" t="s">
        <v>20</v>
      </c>
      <c r="Q117" s="788" t="s">
        <v>20</v>
      </c>
      <c r="R117" s="787" t="s">
        <v>20</v>
      </c>
      <c r="S117" s="788" t="s">
        <v>20</v>
      </c>
      <c r="T117" s="788" t="s">
        <v>20</v>
      </c>
      <c r="U117" s="787" t="s">
        <v>20</v>
      </c>
      <c r="V117" s="788" t="s">
        <v>20</v>
      </c>
      <c r="W117" s="788" t="s">
        <v>20</v>
      </c>
      <c r="X117" s="787" t="s">
        <v>20</v>
      </c>
      <c r="Y117" s="788" t="s">
        <v>20</v>
      </c>
      <c r="Z117" s="788" t="s">
        <v>20</v>
      </c>
      <c r="AA117" s="787" t="s">
        <v>20</v>
      </c>
      <c r="AB117" s="788" t="s">
        <v>20</v>
      </c>
      <c r="AC117" s="788" t="s">
        <v>20</v>
      </c>
      <c r="AD117" s="787" t="s">
        <v>20</v>
      </c>
      <c r="AE117" s="788" t="s">
        <v>20</v>
      </c>
      <c r="AF117" s="788" t="s">
        <v>20</v>
      </c>
      <c r="AG117" s="34" t="s">
        <v>20</v>
      </c>
      <c r="AH117" s="34" t="s">
        <v>20</v>
      </c>
      <c r="AI117" s="34" t="s">
        <v>20</v>
      </c>
    </row>
    <row r="118" spans="1:35">
      <c r="A118" s="34" t="s">
        <v>562</v>
      </c>
      <c r="B118" s="34" t="s">
        <v>20</v>
      </c>
      <c r="C118" s="787" t="s">
        <v>20</v>
      </c>
      <c r="D118" s="788" t="s">
        <v>20</v>
      </c>
      <c r="E118" s="788" t="s">
        <v>20</v>
      </c>
      <c r="F118" s="787" t="s">
        <v>20</v>
      </c>
      <c r="G118" s="788" t="s">
        <v>20</v>
      </c>
      <c r="H118" s="788" t="s">
        <v>20</v>
      </c>
      <c r="I118" s="787" t="s">
        <v>20</v>
      </c>
      <c r="J118" s="788" t="s">
        <v>20</v>
      </c>
      <c r="K118" s="788" t="s">
        <v>20</v>
      </c>
      <c r="L118" s="787" t="s">
        <v>20</v>
      </c>
      <c r="M118" s="788" t="s">
        <v>20</v>
      </c>
      <c r="N118" s="788" t="s">
        <v>20</v>
      </c>
      <c r="O118" s="787" t="s">
        <v>20</v>
      </c>
      <c r="P118" s="788" t="s">
        <v>20</v>
      </c>
      <c r="Q118" s="788" t="s">
        <v>20</v>
      </c>
      <c r="R118" s="787" t="s">
        <v>20</v>
      </c>
      <c r="S118" s="788" t="s">
        <v>20</v>
      </c>
      <c r="T118" s="788" t="s">
        <v>20</v>
      </c>
      <c r="U118" s="787" t="s">
        <v>20</v>
      </c>
      <c r="V118" s="788" t="s">
        <v>20</v>
      </c>
      <c r="W118" s="788" t="s">
        <v>20</v>
      </c>
      <c r="X118" s="787" t="s">
        <v>20</v>
      </c>
      <c r="Y118" s="788" t="s">
        <v>20</v>
      </c>
      <c r="Z118" s="788" t="s">
        <v>20</v>
      </c>
      <c r="AA118" s="787" t="s">
        <v>20</v>
      </c>
      <c r="AB118" s="788" t="s">
        <v>20</v>
      </c>
      <c r="AC118" s="788" t="s">
        <v>20</v>
      </c>
      <c r="AD118" s="787" t="s">
        <v>20</v>
      </c>
      <c r="AE118" s="788" t="s">
        <v>20</v>
      </c>
      <c r="AF118" s="788" t="s">
        <v>20</v>
      </c>
      <c r="AG118" s="34" t="s">
        <v>20</v>
      </c>
      <c r="AH118" s="34" t="s">
        <v>20</v>
      </c>
      <c r="AI118" s="34" t="s">
        <v>20</v>
      </c>
    </row>
    <row r="119" spans="1:35">
      <c r="A119" s="34" t="s">
        <v>561</v>
      </c>
      <c r="B119" s="34" t="s">
        <v>20</v>
      </c>
      <c r="C119" s="787" t="s">
        <v>20</v>
      </c>
      <c r="D119" s="788" t="s">
        <v>20</v>
      </c>
      <c r="E119" s="788" t="s">
        <v>20</v>
      </c>
      <c r="F119" s="787" t="s">
        <v>20</v>
      </c>
      <c r="G119" s="788" t="s">
        <v>20</v>
      </c>
      <c r="H119" s="788" t="s">
        <v>20</v>
      </c>
      <c r="I119" s="787" t="s">
        <v>20</v>
      </c>
      <c r="J119" s="788" t="s">
        <v>20</v>
      </c>
      <c r="K119" s="788" t="s">
        <v>20</v>
      </c>
      <c r="L119" s="787" t="s">
        <v>20</v>
      </c>
      <c r="M119" s="788" t="s">
        <v>20</v>
      </c>
      <c r="N119" s="788" t="s">
        <v>20</v>
      </c>
      <c r="O119" s="787" t="s">
        <v>20</v>
      </c>
      <c r="P119" s="788" t="s">
        <v>20</v>
      </c>
      <c r="Q119" s="788" t="s">
        <v>20</v>
      </c>
      <c r="R119" s="787" t="s">
        <v>20</v>
      </c>
      <c r="S119" s="788" t="s">
        <v>20</v>
      </c>
      <c r="T119" s="788" t="s">
        <v>20</v>
      </c>
      <c r="U119" s="787" t="s">
        <v>20</v>
      </c>
      <c r="V119" s="788" t="s">
        <v>20</v>
      </c>
      <c r="W119" s="788" t="s">
        <v>20</v>
      </c>
      <c r="X119" s="787" t="s">
        <v>20</v>
      </c>
      <c r="Y119" s="788" t="s">
        <v>20</v>
      </c>
      <c r="Z119" s="788" t="s">
        <v>20</v>
      </c>
      <c r="AA119" s="787" t="s">
        <v>20</v>
      </c>
      <c r="AB119" s="788" t="s">
        <v>20</v>
      </c>
      <c r="AC119" s="788" t="s">
        <v>20</v>
      </c>
      <c r="AD119" s="787" t="s">
        <v>20</v>
      </c>
      <c r="AE119" s="788" t="s">
        <v>20</v>
      </c>
      <c r="AF119" s="788" t="s">
        <v>20</v>
      </c>
      <c r="AG119" s="34" t="s">
        <v>20</v>
      </c>
      <c r="AH119" s="34" t="s">
        <v>20</v>
      </c>
      <c r="AI119" s="34" t="s">
        <v>20</v>
      </c>
    </row>
    <row r="120" spans="1:35">
      <c r="A120" s="34" t="s">
        <v>722</v>
      </c>
      <c r="B120" s="34" t="s">
        <v>20</v>
      </c>
      <c r="C120" s="787" t="s">
        <v>20</v>
      </c>
      <c r="D120" s="788" t="s">
        <v>20</v>
      </c>
      <c r="E120" s="788" t="s">
        <v>20</v>
      </c>
      <c r="F120" s="787" t="s">
        <v>20</v>
      </c>
      <c r="G120" s="788" t="s">
        <v>20</v>
      </c>
      <c r="H120" s="788" t="s">
        <v>20</v>
      </c>
      <c r="I120" s="787" t="s">
        <v>20</v>
      </c>
      <c r="J120" s="788" t="s">
        <v>20</v>
      </c>
      <c r="K120" s="788" t="s">
        <v>20</v>
      </c>
      <c r="L120" s="787" t="s">
        <v>20</v>
      </c>
      <c r="M120" s="788" t="s">
        <v>20</v>
      </c>
      <c r="N120" s="788" t="s">
        <v>20</v>
      </c>
      <c r="O120" s="787" t="s">
        <v>20</v>
      </c>
      <c r="P120" s="788" t="s">
        <v>20</v>
      </c>
      <c r="Q120" s="788" t="s">
        <v>20</v>
      </c>
      <c r="R120" s="787" t="s">
        <v>20</v>
      </c>
      <c r="S120" s="788" t="s">
        <v>20</v>
      </c>
      <c r="T120" s="788" t="s">
        <v>20</v>
      </c>
      <c r="U120" s="787" t="s">
        <v>20</v>
      </c>
      <c r="V120" s="788" t="s">
        <v>20</v>
      </c>
      <c r="W120" s="788" t="s">
        <v>20</v>
      </c>
      <c r="X120" s="787" t="s">
        <v>20</v>
      </c>
      <c r="Y120" s="788" t="s">
        <v>20</v>
      </c>
      <c r="Z120" s="788" t="s">
        <v>20</v>
      </c>
      <c r="AA120" s="787" t="s">
        <v>20</v>
      </c>
      <c r="AB120" s="788" t="s">
        <v>20</v>
      </c>
      <c r="AC120" s="788" t="s">
        <v>20</v>
      </c>
      <c r="AD120" s="787" t="s">
        <v>20</v>
      </c>
      <c r="AE120" s="788" t="s">
        <v>20</v>
      </c>
      <c r="AF120" s="788" t="s">
        <v>20</v>
      </c>
      <c r="AG120" s="34" t="s">
        <v>20</v>
      </c>
      <c r="AH120" s="34" t="s">
        <v>20</v>
      </c>
      <c r="AI120" s="34" t="s">
        <v>20</v>
      </c>
    </row>
    <row r="121" spans="1:35">
      <c r="A121" s="34" t="s">
        <v>560</v>
      </c>
      <c r="B121" s="34" t="s">
        <v>20</v>
      </c>
      <c r="C121" s="787" t="s">
        <v>20</v>
      </c>
      <c r="D121" s="788" t="s">
        <v>20</v>
      </c>
      <c r="E121" s="788" t="s">
        <v>20</v>
      </c>
      <c r="F121" s="787" t="s">
        <v>20</v>
      </c>
      <c r="G121" s="788" t="s">
        <v>20</v>
      </c>
      <c r="H121" s="788" t="s">
        <v>20</v>
      </c>
      <c r="I121" s="787" t="s">
        <v>20</v>
      </c>
      <c r="J121" s="788" t="s">
        <v>20</v>
      </c>
      <c r="K121" s="788" t="s">
        <v>20</v>
      </c>
      <c r="L121" s="787" t="s">
        <v>20</v>
      </c>
      <c r="M121" s="788" t="s">
        <v>20</v>
      </c>
      <c r="N121" s="788" t="s">
        <v>20</v>
      </c>
      <c r="O121" s="787" t="s">
        <v>20</v>
      </c>
      <c r="P121" s="788" t="s">
        <v>20</v>
      </c>
      <c r="Q121" s="788" t="s">
        <v>20</v>
      </c>
      <c r="R121" s="787" t="s">
        <v>20</v>
      </c>
      <c r="S121" s="788" t="s">
        <v>20</v>
      </c>
      <c r="T121" s="788" t="s">
        <v>20</v>
      </c>
      <c r="U121" s="787" t="s">
        <v>20</v>
      </c>
      <c r="V121" s="788" t="s">
        <v>20</v>
      </c>
      <c r="W121" s="788" t="s">
        <v>20</v>
      </c>
      <c r="X121" s="787" t="s">
        <v>20</v>
      </c>
      <c r="Y121" s="788" t="s">
        <v>20</v>
      </c>
      <c r="Z121" s="788" t="s">
        <v>20</v>
      </c>
      <c r="AA121" s="787" t="s">
        <v>20</v>
      </c>
      <c r="AB121" s="788" t="s">
        <v>20</v>
      </c>
      <c r="AC121" s="788" t="s">
        <v>20</v>
      </c>
      <c r="AD121" s="787" t="s">
        <v>20</v>
      </c>
      <c r="AE121" s="788" t="s">
        <v>20</v>
      </c>
      <c r="AF121" s="788" t="s">
        <v>20</v>
      </c>
      <c r="AG121" s="34" t="s">
        <v>20</v>
      </c>
      <c r="AH121" s="34" t="s">
        <v>20</v>
      </c>
      <c r="AI121" s="34" t="s">
        <v>20</v>
      </c>
    </row>
    <row r="122" spans="1:35">
      <c r="A122" s="34" t="s">
        <v>723</v>
      </c>
      <c r="B122" s="34" t="s">
        <v>20</v>
      </c>
      <c r="C122" s="787" t="s">
        <v>20</v>
      </c>
      <c r="D122" s="788" t="s">
        <v>20</v>
      </c>
      <c r="E122" s="788" t="s">
        <v>20</v>
      </c>
      <c r="F122" s="787" t="s">
        <v>20</v>
      </c>
      <c r="G122" s="788" t="s">
        <v>20</v>
      </c>
      <c r="H122" s="788" t="s">
        <v>20</v>
      </c>
      <c r="I122" s="787" t="s">
        <v>20</v>
      </c>
      <c r="J122" s="788" t="s">
        <v>20</v>
      </c>
      <c r="K122" s="788" t="s">
        <v>20</v>
      </c>
      <c r="L122" s="787" t="s">
        <v>20</v>
      </c>
      <c r="M122" s="788" t="s">
        <v>20</v>
      </c>
      <c r="N122" s="788" t="s">
        <v>20</v>
      </c>
      <c r="O122" s="787" t="s">
        <v>20</v>
      </c>
      <c r="P122" s="788" t="s">
        <v>20</v>
      </c>
      <c r="Q122" s="788" t="s">
        <v>20</v>
      </c>
      <c r="R122" s="787" t="s">
        <v>20</v>
      </c>
      <c r="S122" s="788" t="s">
        <v>20</v>
      </c>
      <c r="T122" s="788" t="s">
        <v>20</v>
      </c>
      <c r="U122" s="787" t="s">
        <v>20</v>
      </c>
      <c r="V122" s="788" t="s">
        <v>20</v>
      </c>
      <c r="W122" s="788" t="s">
        <v>20</v>
      </c>
      <c r="X122" s="787" t="s">
        <v>20</v>
      </c>
      <c r="Y122" s="788" t="s">
        <v>20</v>
      </c>
      <c r="Z122" s="788" t="s">
        <v>20</v>
      </c>
      <c r="AA122" s="787" t="s">
        <v>20</v>
      </c>
      <c r="AB122" s="788" t="s">
        <v>20</v>
      </c>
      <c r="AC122" s="788" t="s">
        <v>20</v>
      </c>
      <c r="AD122" s="787" t="s">
        <v>20</v>
      </c>
      <c r="AE122" s="788" t="s">
        <v>20</v>
      </c>
      <c r="AF122" s="788" t="s">
        <v>20</v>
      </c>
      <c r="AG122" s="34" t="s">
        <v>20</v>
      </c>
      <c r="AH122" s="34" t="s">
        <v>20</v>
      </c>
      <c r="AI122" s="34" t="s">
        <v>20</v>
      </c>
    </row>
    <row r="123" spans="1:35">
      <c r="A123" s="34" t="s">
        <v>559</v>
      </c>
      <c r="B123" s="34" t="s">
        <v>20</v>
      </c>
      <c r="C123" s="787" t="s">
        <v>20</v>
      </c>
      <c r="D123" s="788" t="s">
        <v>20</v>
      </c>
      <c r="E123" s="788" t="s">
        <v>20</v>
      </c>
      <c r="F123" s="787" t="s">
        <v>20</v>
      </c>
      <c r="G123" s="788" t="s">
        <v>20</v>
      </c>
      <c r="H123" s="788" t="s">
        <v>20</v>
      </c>
      <c r="I123" s="787" t="s">
        <v>20</v>
      </c>
      <c r="J123" s="788" t="s">
        <v>20</v>
      </c>
      <c r="K123" s="788" t="s">
        <v>20</v>
      </c>
      <c r="L123" s="787" t="s">
        <v>20</v>
      </c>
      <c r="M123" s="788" t="s">
        <v>20</v>
      </c>
      <c r="N123" s="788" t="s">
        <v>20</v>
      </c>
      <c r="O123" s="787" t="s">
        <v>20</v>
      </c>
      <c r="P123" s="788" t="s">
        <v>20</v>
      </c>
      <c r="Q123" s="788" t="s">
        <v>20</v>
      </c>
      <c r="R123" s="787" t="s">
        <v>20</v>
      </c>
      <c r="S123" s="788" t="s">
        <v>20</v>
      </c>
      <c r="T123" s="788" t="s">
        <v>20</v>
      </c>
      <c r="U123" s="787" t="s">
        <v>20</v>
      </c>
      <c r="V123" s="788" t="s">
        <v>20</v>
      </c>
      <c r="W123" s="788" t="s">
        <v>20</v>
      </c>
      <c r="X123" s="787" t="s">
        <v>20</v>
      </c>
      <c r="Y123" s="788" t="s">
        <v>20</v>
      </c>
      <c r="Z123" s="788" t="s">
        <v>20</v>
      </c>
      <c r="AA123" s="787" t="s">
        <v>20</v>
      </c>
      <c r="AB123" s="788" t="s">
        <v>20</v>
      </c>
      <c r="AC123" s="788" t="s">
        <v>20</v>
      </c>
      <c r="AD123" s="787" t="s">
        <v>20</v>
      </c>
      <c r="AE123" s="788" t="s">
        <v>20</v>
      </c>
      <c r="AF123" s="788" t="s">
        <v>20</v>
      </c>
      <c r="AG123" s="34" t="s">
        <v>20</v>
      </c>
      <c r="AH123" s="34" t="s">
        <v>20</v>
      </c>
      <c r="AI123" s="34" t="s">
        <v>20</v>
      </c>
    </row>
    <row r="124" spans="1:35">
      <c r="A124" s="34" t="s">
        <v>724</v>
      </c>
      <c r="B124" s="34" t="s">
        <v>1012</v>
      </c>
      <c r="C124" s="787" t="s">
        <v>20</v>
      </c>
      <c r="D124" s="788" t="s">
        <v>20</v>
      </c>
      <c r="E124" s="788" t="s">
        <v>20</v>
      </c>
      <c r="F124" s="787" t="s">
        <v>20</v>
      </c>
      <c r="G124" s="788" t="s">
        <v>20</v>
      </c>
      <c r="H124" s="788" t="s">
        <v>20</v>
      </c>
      <c r="I124" s="787" t="s">
        <v>20</v>
      </c>
      <c r="J124" s="788" t="s">
        <v>20</v>
      </c>
      <c r="K124" s="788" t="s">
        <v>20</v>
      </c>
      <c r="L124" s="787" t="s">
        <v>20</v>
      </c>
      <c r="M124" s="788" t="s">
        <v>20</v>
      </c>
      <c r="N124" s="788" t="s">
        <v>20</v>
      </c>
      <c r="O124" s="787" t="s">
        <v>20</v>
      </c>
      <c r="P124" s="788" t="s">
        <v>20</v>
      </c>
      <c r="Q124" s="788" t="s">
        <v>20</v>
      </c>
      <c r="R124" s="787" t="s">
        <v>20</v>
      </c>
      <c r="S124" s="788" t="s">
        <v>20</v>
      </c>
      <c r="T124" s="788" t="s">
        <v>20</v>
      </c>
      <c r="U124" s="787" t="s">
        <v>20</v>
      </c>
      <c r="V124" s="788" t="s">
        <v>20</v>
      </c>
      <c r="W124" s="788" t="s">
        <v>20</v>
      </c>
      <c r="X124" s="787" t="s">
        <v>20</v>
      </c>
      <c r="Y124" s="788" t="s">
        <v>20</v>
      </c>
      <c r="Z124" s="788" t="s">
        <v>20</v>
      </c>
      <c r="AA124" s="787" t="s">
        <v>20</v>
      </c>
      <c r="AB124" s="788" t="s">
        <v>20</v>
      </c>
      <c r="AC124" s="788" t="s">
        <v>20</v>
      </c>
      <c r="AD124" s="787" t="s">
        <v>20</v>
      </c>
      <c r="AE124" s="788" t="s">
        <v>20</v>
      </c>
      <c r="AF124" s="788" t="s">
        <v>20</v>
      </c>
      <c r="AG124" s="34" t="s">
        <v>20</v>
      </c>
      <c r="AH124" s="34" t="s">
        <v>20</v>
      </c>
      <c r="AI124" s="34" t="s">
        <v>20</v>
      </c>
    </row>
    <row r="125" spans="1:35">
      <c r="A125" s="34" t="s">
        <v>725</v>
      </c>
      <c r="B125" s="34" t="s">
        <v>1013</v>
      </c>
      <c r="C125" s="787" t="s">
        <v>20</v>
      </c>
      <c r="D125" s="788" t="s">
        <v>20</v>
      </c>
      <c r="E125" s="788" t="s">
        <v>20</v>
      </c>
      <c r="F125" s="787" t="s">
        <v>20</v>
      </c>
      <c r="G125" s="788" t="s">
        <v>20</v>
      </c>
      <c r="H125" s="788" t="s">
        <v>20</v>
      </c>
      <c r="I125" s="787" t="s">
        <v>20</v>
      </c>
      <c r="J125" s="788" t="s">
        <v>20</v>
      </c>
      <c r="K125" s="788" t="s">
        <v>20</v>
      </c>
      <c r="L125" s="787" t="s">
        <v>20</v>
      </c>
      <c r="M125" s="788" t="s">
        <v>20</v>
      </c>
      <c r="N125" s="788" t="s">
        <v>20</v>
      </c>
      <c r="O125" s="787" t="s">
        <v>20</v>
      </c>
      <c r="P125" s="788" t="s">
        <v>20</v>
      </c>
      <c r="Q125" s="788" t="s">
        <v>20</v>
      </c>
      <c r="R125" s="787" t="s">
        <v>20</v>
      </c>
      <c r="S125" s="788" t="s">
        <v>20</v>
      </c>
      <c r="T125" s="788" t="s">
        <v>20</v>
      </c>
      <c r="U125" s="787" t="s">
        <v>20</v>
      </c>
      <c r="V125" s="788" t="s">
        <v>20</v>
      </c>
      <c r="W125" s="788" t="s">
        <v>20</v>
      </c>
      <c r="X125" s="787" t="s">
        <v>20</v>
      </c>
      <c r="Y125" s="788" t="s">
        <v>20</v>
      </c>
      <c r="Z125" s="788" t="s">
        <v>20</v>
      </c>
      <c r="AA125" s="787" t="s">
        <v>20</v>
      </c>
      <c r="AB125" s="788" t="s">
        <v>20</v>
      </c>
      <c r="AC125" s="788" t="s">
        <v>20</v>
      </c>
      <c r="AD125" s="787" t="s">
        <v>20</v>
      </c>
      <c r="AE125" s="788" t="s">
        <v>20</v>
      </c>
      <c r="AF125" s="788" t="s">
        <v>20</v>
      </c>
      <c r="AG125" s="34" t="s">
        <v>20</v>
      </c>
      <c r="AH125" s="34" t="s">
        <v>20</v>
      </c>
      <c r="AI125" s="34" t="s">
        <v>20</v>
      </c>
    </row>
    <row r="126" spans="1:35">
      <c r="A126" s="34" t="s">
        <v>726</v>
      </c>
      <c r="B126" s="34" t="s">
        <v>1014</v>
      </c>
      <c r="C126" s="787" t="s">
        <v>20</v>
      </c>
      <c r="D126" s="788" t="s">
        <v>20</v>
      </c>
      <c r="E126" s="788" t="s">
        <v>20</v>
      </c>
      <c r="F126" s="787" t="s">
        <v>20</v>
      </c>
      <c r="G126" s="788" t="s">
        <v>20</v>
      </c>
      <c r="H126" s="788" t="s">
        <v>20</v>
      </c>
      <c r="I126" s="787" t="s">
        <v>20</v>
      </c>
      <c r="J126" s="788" t="s">
        <v>20</v>
      </c>
      <c r="K126" s="788" t="s">
        <v>20</v>
      </c>
      <c r="L126" s="787" t="s">
        <v>20</v>
      </c>
      <c r="M126" s="788" t="s">
        <v>20</v>
      </c>
      <c r="N126" s="788" t="s">
        <v>20</v>
      </c>
      <c r="O126" s="787" t="s">
        <v>20</v>
      </c>
      <c r="P126" s="788" t="s">
        <v>20</v>
      </c>
      <c r="Q126" s="788" t="s">
        <v>20</v>
      </c>
      <c r="R126" s="787" t="s">
        <v>20</v>
      </c>
      <c r="S126" s="788" t="s">
        <v>20</v>
      </c>
      <c r="T126" s="788" t="s">
        <v>20</v>
      </c>
      <c r="U126" s="787" t="s">
        <v>20</v>
      </c>
      <c r="V126" s="788" t="s">
        <v>20</v>
      </c>
      <c r="W126" s="788" t="s">
        <v>20</v>
      </c>
      <c r="X126" s="787" t="s">
        <v>20</v>
      </c>
      <c r="Y126" s="788" t="s">
        <v>20</v>
      </c>
      <c r="Z126" s="788" t="s">
        <v>20</v>
      </c>
      <c r="AA126" s="787" t="s">
        <v>20</v>
      </c>
      <c r="AB126" s="788" t="s">
        <v>20</v>
      </c>
      <c r="AC126" s="788" t="s">
        <v>20</v>
      </c>
      <c r="AD126" s="787" t="s">
        <v>20</v>
      </c>
      <c r="AE126" s="788" t="s">
        <v>20</v>
      </c>
      <c r="AF126" s="788" t="s">
        <v>20</v>
      </c>
      <c r="AG126" s="34" t="s">
        <v>20</v>
      </c>
      <c r="AH126" s="34" t="s">
        <v>20</v>
      </c>
      <c r="AI126" s="34" t="s">
        <v>20</v>
      </c>
    </row>
    <row r="127" spans="1:35">
      <c r="A127" s="34" t="s">
        <v>674</v>
      </c>
      <c r="B127" s="34" t="s">
        <v>673</v>
      </c>
      <c r="C127" s="787">
        <v>0</v>
      </c>
      <c r="D127" s="788">
        <v>1</v>
      </c>
      <c r="E127" s="788">
        <v>0</v>
      </c>
      <c r="F127" s="787" t="s">
        <v>20</v>
      </c>
      <c r="G127" s="788" t="s">
        <v>20</v>
      </c>
      <c r="H127" s="788">
        <v>0</v>
      </c>
      <c r="I127" s="787" t="s">
        <v>20</v>
      </c>
      <c r="J127" s="788" t="s">
        <v>20</v>
      </c>
      <c r="K127" s="788">
        <v>0</v>
      </c>
      <c r="L127" s="787" t="s">
        <v>20</v>
      </c>
      <c r="M127" s="788" t="s">
        <v>20</v>
      </c>
      <c r="N127" s="788">
        <v>0</v>
      </c>
      <c r="O127" s="787" t="s">
        <v>20</v>
      </c>
      <c r="P127" s="788" t="s">
        <v>20</v>
      </c>
      <c r="Q127" s="788">
        <v>0</v>
      </c>
      <c r="R127" s="787" t="s">
        <v>20</v>
      </c>
      <c r="S127" s="788" t="s">
        <v>20</v>
      </c>
      <c r="T127" s="788">
        <v>0</v>
      </c>
      <c r="U127" s="787" t="s">
        <v>20</v>
      </c>
      <c r="V127" s="788" t="s">
        <v>20</v>
      </c>
      <c r="W127" s="788">
        <v>0</v>
      </c>
      <c r="X127" s="787" t="s">
        <v>20</v>
      </c>
      <c r="Y127" s="788" t="s">
        <v>20</v>
      </c>
      <c r="Z127" s="788">
        <v>0</v>
      </c>
      <c r="AA127" s="787" t="s">
        <v>20</v>
      </c>
      <c r="AB127" s="788" t="s">
        <v>20</v>
      </c>
      <c r="AC127" s="788">
        <v>0</v>
      </c>
      <c r="AD127" s="787" t="s">
        <v>20</v>
      </c>
      <c r="AE127" s="788" t="s">
        <v>20</v>
      </c>
      <c r="AF127" s="788">
        <v>0</v>
      </c>
      <c r="AG127" s="34" t="s">
        <v>20</v>
      </c>
      <c r="AH127" s="34" t="s">
        <v>20</v>
      </c>
      <c r="AI127" s="34" t="s">
        <v>20</v>
      </c>
    </row>
    <row r="128" spans="1:35">
      <c r="A128" s="34" t="s">
        <v>473</v>
      </c>
      <c r="B128" s="34" t="s">
        <v>2152</v>
      </c>
      <c r="C128" s="787" t="s">
        <v>20</v>
      </c>
      <c r="D128" s="788" t="s">
        <v>20</v>
      </c>
      <c r="E128" s="788" t="s">
        <v>20</v>
      </c>
      <c r="F128" s="787" t="s">
        <v>20</v>
      </c>
      <c r="G128" s="788" t="s">
        <v>20</v>
      </c>
      <c r="H128" s="788" t="s">
        <v>20</v>
      </c>
      <c r="I128" s="787" t="s">
        <v>20</v>
      </c>
      <c r="J128" s="788" t="s">
        <v>20</v>
      </c>
      <c r="K128" s="788" t="s">
        <v>20</v>
      </c>
      <c r="L128" s="787" t="s">
        <v>20</v>
      </c>
      <c r="M128" s="788" t="s">
        <v>20</v>
      </c>
      <c r="N128" s="788" t="s">
        <v>20</v>
      </c>
      <c r="O128" s="787" t="s">
        <v>20</v>
      </c>
      <c r="P128" s="788" t="s">
        <v>20</v>
      </c>
      <c r="Q128" s="788" t="s">
        <v>20</v>
      </c>
      <c r="R128" s="787" t="s">
        <v>20</v>
      </c>
      <c r="S128" s="788" t="s">
        <v>20</v>
      </c>
      <c r="T128" s="788" t="s">
        <v>20</v>
      </c>
      <c r="U128" s="787" t="s">
        <v>20</v>
      </c>
      <c r="V128" s="788" t="s">
        <v>20</v>
      </c>
      <c r="W128" s="788" t="s">
        <v>20</v>
      </c>
      <c r="X128" s="787" t="s">
        <v>20</v>
      </c>
      <c r="Y128" s="788" t="s">
        <v>20</v>
      </c>
      <c r="Z128" s="788" t="s">
        <v>20</v>
      </c>
      <c r="AA128" s="787" t="s">
        <v>20</v>
      </c>
      <c r="AB128" s="788" t="s">
        <v>20</v>
      </c>
      <c r="AC128" s="788" t="s">
        <v>20</v>
      </c>
      <c r="AD128" s="787" t="s">
        <v>20</v>
      </c>
      <c r="AE128" s="788" t="s">
        <v>20</v>
      </c>
      <c r="AF128" s="788" t="s">
        <v>20</v>
      </c>
      <c r="AG128" s="34" t="s">
        <v>20</v>
      </c>
      <c r="AH128" s="34" t="s">
        <v>20</v>
      </c>
      <c r="AI128" s="34" t="s">
        <v>20</v>
      </c>
    </row>
    <row r="129" spans="1:35">
      <c r="A129" s="34" t="s">
        <v>727</v>
      </c>
      <c r="B129" s="34" t="s">
        <v>728</v>
      </c>
      <c r="C129" s="787" t="s">
        <v>20</v>
      </c>
      <c r="D129" s="788" t="s">
        <v>20</v>
      </c>
      <c r="E129" s="788" t="s">
        <v>20</v>
      </c>
      <c r="F129" s="787" t="s">
        <v>20</v>
      </c>
      <c r="G129" s="788" t="s">
        <v>20</v>
      </c>
      <c r="H129" s="788" t="s">
        <v>20</v>
      </c>
      <c r="I129" s="787" t="s">
        <v>20</v>
      </c>
      <c r="J129" s="788" t="s">
        <v>20</v>
      </c>
      <c r="K129" s="788" t="s">
        <v>20</v>
      </c>
      <c r="L129" s="787" t="s">
        <v>20</v>
      </c>
      <c r="M129" s="788" t="s">
        <v>20</v>
      </c>
      <c r="N129" s="788" t="s">
        <v>20</v>
      </c>
      <c r="O129" s="787" t="s">
        <v>20</v>
      </c>
      <c r="P129" s="788" t="s">
        <v>20</v>
      </c>
      <c r="Q129" s="788" t="s">
        <v>20</v>
      </c>
      <c r="R129" s="787" t="s">
        <v>20</v>
      </c>
      <c r="S129" s="788" t="s">
        <v>20</v>
      </c>
      <c r="T129" s="788" t="s">
        <v>20</v>
      </c>
      <c r="U129" s="787" t="s">
        <v>20</v>
      </c>
      <c r="V129" s="788" t="s">
        <v>20</v>
      </c>
      <c r="W129" s="788" t="s">
        <v>20</v>
      </c>
      <c r="X129" s="787" t="s">
        <v>20</v>
      </c>
      <c r="Y129" s="788" t="s">
        <v>20</v>
      </c>
      <c r="Z129" s="788" t="s">
        <v>20</v>
      </c>
      <c r="AA129" s="787" t="s">
        <v>20</v>
      </c>
      <c r="AB129" s="788" t="s">
        <v>20</v>
      </c>
      <c r="AC129" s="788" t="s">
        <v>20</v>
      </c>
      <c r="AD129" s="787" t="s">
        <v>20</v>
      </c>
      <c r="AE129" s="788" t="s">
        <v>20</v>
      </c>
      <c r="AF129" s="788" t="s">
        <v>20</v>
      </c>
      <c r="AG129" s="34" t="s">
        <v>20</v>
      </c>
      <c r="AH129" s="34" t="s">
        <v>20</v>
      </c>
      <c r="AI129" s="34" t="s">
        <v>20</v>
      </c>
    </row>
    <row r="130" spans="1:35">
      <c r="A130" s="34" t="s">
        <v>729</v>
      </c>
      <c r="B130" s="34" t="s">
        <v>20</v>
      </c>
      <c r="C130" s="787" t="s">
        <v>20</v>
      </c>
      <c r="D130" s="788" t="s">
        <v>20</v>
      </c>
      <c r="E130" s="788" t="s">
        <v>20</v>
      </c>
      <c r="F130" s="787" t="s">
        <v>20</v>
      </c>
      <c r="G130" s="788" t="s">
        <v>20</v>
      </c>
      <c r="H130" s="788" t="s">
        <v>20</v>
      </c>
      <c r="I130" s="787" t="s">
        <v>20</v>
      </c>
      <c r="J130" s="788" t="s">
        <v>20</v>
      </c>
      <c r="K130" s="788" t="s">
        <v>20</v>
      </c>
      <c r="L130" s="787" t="s">
        <v>20</v>
      </c>
      <c r="M130" s="788" t="s">
        <v>20</v>
      </c>
      <c r="N130" s="788" t="s">
        <v>20</v>
      </c>
      <c r="O130" s="787" t="s">
        <v>20</v>
      </c>
      <c r="P130" s="788" t="s">
        <v>20</v>
      </c>
      <c r="Q130" s="788" t="s">
        <v>20</v>
      </c>
      <c r="R130" s="787" t="s">
        <v>20</v>
      </c>
      <c r="S130" s="788" t="s">
        <v>20</v>
      </c>
      <c r="T130" s="788" t="s">
        <v>20</v>
      </c>
      <c r="U130" s="787" t="s">
        <v>20</v>
      </c>
      <c r="V130" s="788" t="s">
        <v>20</v>
      </c>
      <c r="W130" s="788" t="s">
        <v>20</v>
      </c>
      <c r="X130" s="787" t="s">
        <v>20</v>
      </c>
      <c r="Y130" s="788" t="s">
        <v>20</v>
      </c>
      <c r="Z130" s="788" t="s">
        <v>20</v>
      </c>
      <c r="AA130" s="787" t="s">
        <v>20</v>
      </c>
      <c r="AB130" s="788" t="s">
        <v>20</v>
      </c>
      <c r="AC130" s="788" t="s">
        <v>20</v>
      </c>
      <c r="AD130" s="787" t="s">
        <v>20</v>
      </c>
      <c r="AE130" s="788" t="s">
        <v>20</v>
      </c>
      <c r="AF130" s="788" t="s">
        <v>20</v>
      </c>
      <c r="AG130" s="34" t="s">
        <v>20</v>
      </c>
      <c r="AH130" s="34" t="s">
        <v>20</v>
      </c>
      <c r="AI130" s="34" t="s">
        <v>20</v>
      </c>
    </row>
    <row r="131" spans="1:35">
      <c r="A131" s="34" t="s">
        <v>527</v>
      </c>
      <c r="B131" s="34" t="s">
        <v>526</v>
      </c>
      <c r="C131" s="787" t="s">
        <v>20</v>
      </c>
      <c r="D131" s="788" t="s">
        <v>20</v>
      </c>
      <c r="E131" s="788" t="s">
        <v>20</v>
      </c>
      <c r="F131" s="787" t="s">
        <v>20</v>
      </c>
      <c r="G131" s="788" t="s">
        <v>20</v>
      </c>
      <c r="H131" s="788" t="s">
        <v>20</v>
      </c>
      <c r="I131" s="787" t="s">
        <v>20</v>
      </c>
      <c r="J131" s="788" t="s">
        <v>20</v>
      </c>
      <c r="K131" s="788" t="s">
        <v>20</v>
      </c>
      <c r="L131" s="787" t="s">
        <v>20</v>
      </c>
      <c r="M131" s="788" t="s">
        <v>20</v>
      </c>
      <c r="N131" s="788" t="s">
        <v>20</v>
      </c>
      <c r="O131" s="787" t="s">
        <v>20</v>
      </c>
      <c r="P131" s="788" t="s">
        <v>20</v>
      </c>
      <c r="Q131" s="788" t="s">
        <v>20</v>
      </c>
      <c r="R131" s="787" t="s">
        <v>20</v>
      </c>
      <c r="S131" s="788" t="s">
        <v>20</v>
      </c>
      <c r="T131" s="788" t="s">
        <v>20</v>
      </c>
      <c r="U131" s="787" t="s">
        <v>20</v>
      </c>
      <c r="V131" s="788" t="s">
        <v>20</v>
      </c>
      <c r="W131" s="788" t="s">
        <v>20</v>
      </c>
      <c r="X131" s="787" t="s">
        <v>20</v>
      </c>
      <c r="Y131" s="788" t="s">
        <v>20</v>
      </c>
      <c r="Z131" s="788" t="s">
        <v>20</v>
      </c>
      <c r="AA131" s="787" t="s">
        <v>20</v>
      </c>
      <c r="AB131" s="788" t="s">
        <v>20</v>
      </c>
      <c r="AC131" s="788" t="s">
        <v>20</v>
      </c>
      <c r="AD131" s="787" t="s">
        <v>20</v>
      </c>
      <c r="AE131" s="788" t="s">
        <v>20</v>
      </c>
      <c r="AF131" s="788" t="s">
        <v>20</v>
      </c>
      <c r="AG131" s="34" t="s">
        <v>20</v>
      </c>
      <c r="AH131" s="34" t="s">
        <v>20</v>
      </c>
      <c r="AI131" s="34" t="s">
        <v>20</v>
      </c>
    </row>
    <row r="132" spans="1:35">
      <c r="A132" s="34" t="s">
        <v>543</v>
      </c>
      <c r="B132" s="34" t="s">
        <v>542</v>
      </c>
      <c r="C132" s="787">
        <v>0</v>
      </c>
      <c r="D132" s="788">
        <v>1</v>
      </c>
      <c r="E132" s="788">
        <v>1</v>
      </c>
      <c r="F132" s="787" t="s">
        <v>20</v>
      </c>
      <c r="G132" s="788" t="s">
        <v>20</v>
      </c>
      <c r="H132" s="788" t="s">
        <v>20</v>
      </c>
      <c r="I132" s="787" t="s">
        <v>20</v>
      </c>
      <c r="J132" s="788" t="s">
        <v>20</v>
      </c>
      <c r="K132" s="788" t="s">
        <v>20</v>
      </c>
      <c r="L132" s="787" t="s">
        <v>20</v>
      </c>
      <c r="M132" s="788" t="s">
        <v>20</v>
      </c>
      <c r="N132" s="788" t="s">
        <v>20</v>
      </c>
      <c r="O132" s="787" t="s">
        <v>20</v>
      </c>
      <c r="P132" s="788" t="s">
        <v>20</v>
      </c>
      <c r="Q132" s="788" t="s">
        <v>20</v>
      </c>
      <c r="R132" s="787" t="s">
        <v>20</v>
      </c>
      <c r="S132" s="788" t="s">
        <v>20</v>
      </c>
      <c r="T132" s="788" t="s">
        <v>20</v>
      </c>
      <c r="U132" s="787" t="s">
        <v>20</v>
      </c>
      <c r="V132" s="788" t="s">
        <v>20</v>
      </c>
      <c r="W132" s="788" t="s">
        <v>20</v>
      </c>
      <c r="X132" s="787" t="s">
        <v>20</v>
      </c>
      <c r="Y132" s="788" t="s">
        <v>20</v>
      </c>
      <c r="Z132" s="788" t="s">
        <v>20</v>
      </c>
      <c r="AA132" s="787" t="s">
        <v>20</v>
      </c>
      <c r="AB132" s="788" t="s">
        <v>20</v>
      </c>
      <c r="AC132" s="788" t="s">
        <v>20</v>
      </c>
      <c r="AD132" s="787">
        <v>0</v>
      </c>
      <c r="AE132" s="788">
        <v>1</v>
      </c>
      <c r="AF132" s="788">
        <v>1</v>
      </c>
      <c r="AG132" s="34" t="s">
        <v>20</v>
      </c>
      <c r="AH132" s="34" t="s">
        <v>20</v>
      </c>
      <c r="AI132" s="34" t="s">
        <v>20</v>
      </c>
    </row>
    <row r="133" spans="1:35">
      <c r="A133" s="34" t="s">
        <v>447</v>
      </c>
      <c r="B133" s="34" t="s">
        <v>446</v>
      </c>
      <c r="C133" s="787" t="s">
        <v>20</v>
      </c>
      <c r="D133" s="788" t="s">
        <v>20</v>
      </c>
      <c r="E133" s="788" t="s">
        <v>20</v>
      </c>
      <c r="F133" s="787" t="s">
        <v>20</v>
      </c>
      <c r="G133" s="788" t="s">
        <v>20</v>
      </c>
      <c r="H133" s="788" t="s">
        <v>20</v>
      </c>
      <c r="I133" s="787" t="s">
        <v>20</v>
      </c>
      <c r="J133" s="788" t="s">
        <v>20</v>
      </c>
      <c r="K133" s="788" t="s">
        <v>20</v>
      </c>
      <c r="L133" s="787" t="s">
        <v>20</v>
      </c>
      <c r="M133" s="788" t="s">
        <v>20</v>
      </c>
      <c r="N133" s="788" t="s">
        <v>20</v>
      </c>
      <c r="O133" s="787" t="s">
        <v>20</v>
      </c>
      <c r="P133" s="788" t="s">
        <v>20</v>
      </c>
      <c r="Q133" s="788" t="s">
        <v>20</v>
      </c>
      <c r="R133" s="787" t="s">
        <v>20</v>
      </c>
      <c r="S133" s="788" t="s">
        <v>20</v>
      </c>
      <c r="T133" s="788" t="s">
        <v>20</v>
      </c>
      <c r="U133" s="787" t="s">
        <v>20</v>
      </c>
      <c r="V133" s="788" t="s">
        <v>20</v>
      </c>
      <c r="W133" s="788" t="s">
        <v>20</v>
      </c>
      <c r="X133" s="787" t="s">
        <v>20</v>
      </c>
      <c r="Y133" s="788" t="s">
        <v>20</v>
      </c>
      <c r="Z133" s="788" t="s">
        <v>20</v>
      </c>
      <c r="AA133" s="787" t="s">
        <v>20</v>
      </c>
      <c r="AB133" s="788" t="s">
        <v>20</v>
      </c>
      <c r="AC133" s="788" t="s">
        <v>20</v>
      </c>
      <c r="AD133" s="787" t="s">
        <v>20</v>
      </c>
      <c r="AE133" s="788" t="s">
        <v>20</v>
      </c>
      <c r="AF133" s="788" t="s">
        <v>20</v>
      </c>
      <c r="AG133" s="34" t="s">
        <v>20</v>
      </c>
      <c r="AH133" s="34" t="s">
        <v>20</v>
      </c>
      <c r="AI133" s="34" t="s">
        <v>20</v>
      </c>
    </row>
    <row r="134" spans="1:35">
      <c r="A134" s="34" t="s">
        <v>1596</v>
      </c>
      <c r="B134" s="34" t="s">
        <v>20</v>
      </c>
      <c r="C134" s="787" t="s">
        <v>20</v>
      </c>
      <c r="D134" s="788" t="s">
        <v>20</v>
      </c>
      <c r="E134" s="788" t="s">
        <v>20</v>
      </c>
      <c r="F134" s="787" t="s">
        <v>20</v>
      </c>
      <c r="G134" s="788" t="s">
        <v>20</v>
      </c>
      <c r="H134" s="788" t="s">
        <v>20</v>
      </c>
      <c r="I134" s="787" t="s">
        <v>20</v>
      </c>
      <c r="J134" s="788" t="s">
        <v>20</v>
      </c>
      <c r="K134" s="788" t="s">
        <v>20</v>
      </c>
      <c r="L134" s="787" t="s">
        <v>20</v>
      </c>
      <c r="M134" s="788" t="s">
        <v>20</v>
      </c>
      <c r="N134" s="788" t="s">
        <v>20</v>
      </c>
      <c r="O134" s="787" t="s">
        <v>20</v>
      </c>
      <c r="P134" s="788" t="s">
        <v>20</v>
      </c>
      <c r="Q134" s="788" t="s">
        <v>20</v>
      </c>
      <c r="R134" s="787" t="s">
        <v>20</v>
      </c>
      <c r="S134" s="788" t="s">
        <v>20</v>
      </c>
      <c r="T134" s="788" t="s">
        <v>20</v>
      </c>
      <c r="U134" s="787" t="s">
        <v>20</v>
      </c>
      <c r="V134" s="788" t="s">
        <v>20</v>
      </c>
      <c r="W134" s="788" t="s">
        <v>20</v>
      </c>
      <c r="X134" s="787" t="s">
        <v>20</v>
      </c>
      <c r="Y134" s="788" t="s">
        <v>20</v>
      </c>
      <c r="Z134" s="788" t="s">
        <v>20</v>
      </c>
      <c r="AA134" s="787" t="s">
        <v>20</v>
      </c>
      <c r="AB134" s="788" t="s">
        <v>20</v>
      </c>
      <c r="AC134" s="788" t="s">
        <v>20</v>
      </c>
      <c r="AD134" s="787" t="s">
        <v>20</v>
      </c>
      <c r="AE134" s="788" t="s">
        <v>20</v>
      </c>
      <c r="AF134" s="788" t="s">
        <v>20</v>
      </c>
      <c r="AG134" s="34" t="s">
        <v>20</v>
      </c>
      <c r="AH134" s="34" t="s">
        <v>20</v>
      </c>
      <c r="AI134" s="34" t="s">
        <v>20</v>
      </c>
    </row>
    <row r="135" spans="1:35">
      <c r="A135" s="34" t="s">
        <v>455</v>
      </c>
      <c r="B135" s="34" t="s">
        <v>454</v>
      </c>
      <c r="C135" s="787">
        <v>0</v>
      </c>
      <c r="D135" s="788">
        <v>0</v>
      </c>
      <c r="E135" s="788">
        <v>0</v>
      </c>
      <c r="F135" s="787">
        <v>0.125</v>
      </c>
      <c r="G135" s="788">
        <v>0</v>
      </c>
      <c r="H135" s="788">
        <v>0</v>
      </c>
      <c r="I135" s="787" t="s">
        <v>20</v>
      </c>
      <c r="J135" s="788" t="s">
        <v>20</v>
      </c>
      <c r="K135" s="788" t="s">
        <v>20</v>
      </c>
      <c r="L135" s="787">
        <v>0.25700000000000001</v>
      </c>
      <c r="M135" s="788">
        <v>0</v>
      </c>
      <c r="N135" s="788">
        <v>0</v>
      </c>
      <c r="O135" s="787" t="s">
        <v>20</v>
      </c>
      <c r="P135" s="788" t="s">
        <v>20</v>
      </c>
      <c r="Q135" s="788" t="s">
        <v>20</v>
      </c>
      <c r="R135" s="787" t="s">
        <v>20</v>
      </c>
      <c r="S135" s="788" t="s">
        <v>20</v>
      </c>
      <c r="T135" s="788" t="s">
        <v>20</v>
      </c>
      <c r="U135" s="787" t="s">
        <v>20</v>
      </c>
      <c r="V135" s="788" t="s">
        <v>20</v>
      </c>
      <c r="W135" s="788" t="s">
        <v>20</v>
      </c>
      <c r="X135" s="787">
        <v>0</v>
      </c>
      <c r="Y135" s="788">
        <v>0.21929999999999999</v>
      </c>
      <c r="Z135" s="788">
        <v>0.21929999999999999</v>
      </c>
      <c r="AA135" s="787" t="s">
        <v>20</v>
      </c>
      <c r="AB135" s="788" t="s">
        <v>20</v>
      </c>
      <c r="AC135" s="788" t="s">
        <v>20</v>
      </c>
      <c r="AD135" s="787">
        <v>0.60799999999999998</v>
      </c>
      <c r="AE135" s="788">
        <v>0.21879999999999999</v>
      </c>
      <c r="AF135" s="788">
        <v>1.5900000000000001E-2</v>
      </c>
      <c r="AG135" s="34" t="s">
        <v>20</v>
      </c>
      <c r="AH135" s="34" t="s">
        <v>20</v>
      </c>
      <c r="AI135" s="34" t="s">
        <v>20</v>
      </c>
    </row>
    <row r="136" spans="1:35">
      <c r="A136" s="34" t="s">
        <v>634</v>
      </c>
      <c r="B136" s="34" t="s">
        <v>20</v>
      </c>
      <c r="C136" s="787" t="s">
        <v>20</v>
      </c>
      <c r="D136" s="788" t="s">
        <v>20</v>
      </c>
      <c r="E136" s="788" t="s">
        <v>20</v>
      </c>
      <c r="F136" s="787" t="s">
        <v>20</v>
      </c>
      <c r="G136" s="788" t="s">
        <v>20</v>
      </c>
      <c r="H136" s="788" t="s">
        <v>20</v>
      </c>
      <c r="I136" s="787" t="s">
        <v>20</v>
      </c>
      <c r="J136" s="788" t="s">
        <v>20</v>
      </c>
      <c r="K136" s="788" t="s">
        <v>20</v>
      </c>
      <c r="L136" s="787" t="s">
        <v>20</v>
      </c>
      <c r="M136" s="788" t="s">
        <v>20</v>
      </c>
      <c r="N136" s="788" t="s">
        <v>20</v>
      </c>
      <c r="O136" s="787" t="s">
        <v>20</v>
      </c>
      <c r="P136" s="788" t="s">
        <v>20</v>
      </c>
      <c r="Q136" s="788" t="s">
        <v>20</v>
      </c>
      <c r="R136" s="787" t="s">
        <v>20</v>
      </c>
      <c r="S136" s="788" t="s">
        <v>20</v>
      </c>
      <c r="T136" s="788" t="s">
        <v>20</v>
      </c>
      <c r="U136" s="787" t="s">
        <v>20</v>
      </c>
      <c r="V136" s="788" t="s">
        <v>20</v>
      </c>
      <c r="W136" s="788" t="s">
        <v>20</v>
      </c>
      <c r="X136" s="787" t="s">
        <v>20</v>
      </c>
      <c r="Y136" s="788" t="s">
        <v>20</v>
      </c>
      <c r="Z136" s="788" t="s">
        <v>20</v>
      </c>
      <c r="AA136" s="787" t="s">
        <v>20</v>
      </c>
      <c r="AB136" s="788" t="s">
        <v>20</v>
      </c>
      <c r="AC136" s="788" t="s">
        <v>20</v>
      </c>
      <c r="AD136" s="787" t="s">
        <v>20</v>
      </c>
      <c r="AE136" s="788" t="s">
        <v>20</v>
      </c>
      <c r="AF136" s="788" t="s">
        <v>20</v>
      </c>
      <c r="AG136" s="34" t="s">
        <v>20</v>
      </c>
      <c r="AH136" s="34" t="s">
        <v>20</v>
      </c>
      <c r="AI136" s="34" t="s">
        <v>20</v>
      </c>
    </row>
    <row r="137" spans="1:35">
      <c r="A137" s="34" t="s">
        <v>1015</v>
      </c>
      <c r="B137" s="34" t="s">
        <v>1016</v>
      </c>
      <c r="C137" s="787" t="s">
        <v>20</v>
      </c>
      <c r="D137" s="788" t="s">
        <v>20</v>
      </c>
      <c r="E137" s="788" t="s">
        <v>20</v>
      </c>
      <c r="F137" s="787" t="s">
        <v>20</v>
      </c>
      <c r="G137" s="788" t="s">
        <v>20</v>
      </c>
      <c r="H137" s="788" t="s">
        <v>20</v>
      </c>
      <c r="I137" s="787" t="s">
        <v>20</v>
      </c>
      <c r="J137" s="788" t="s">
        <v>20</v>
      </c>
      <c r="K137" s="788" t="s">
        <v>20</v>
      </c>
      <c r="L137" s="787" t="s">
        <v>20</v>
      </c>
      <c r="M137" s="788" t="s">
        <v>20</v>
      </c>
      <c r="N137" s="788" t="s">
        <v>20</v>
      </c>
      <c r="O137" s="787" t="s">
        <v>20</v>
      </c>
      <c r="P137" s="788" t="s">
        <v>20</v>
      </c>
      <c r="Q137" s="788" t="s">
        <v>20</v>
      </c>
      <c r="R137" s="787" t="s">
        <v>20</v>
      </c>
      <c r="S137" s="788" t="s">
        <v>20</v>
      </c>
      <c r="T137" s="788" t="s">
        <v>20</v>
      </c>
      <c r="U137" s="787" t="s">
        <v>20</v>
      </c>
      <c r="V137" s="788" t="s">
        <v>20</v>
      </c>
      <c r="W137" s="788" t="s">
        <v>20</v>
      </c>
      <c r="X137" s="787" t="s">
        <v>20</v>
      </c>
      <c r="Y137" s="788" t="s">
        <v>20</v>
      </c>
      <c r="Z137" s="788" t="s">
        <v>20</v>
      </c>
      <c r="AA137" s="787" t="s">
        <v>20</v>
      </c>
      <c r="AB137" s="788" t="s">
        <v>20</v>
      </c>
      <c r="AC137" s="788" t="s">
        <v>20</v>
      </c>
      <c r="AD137" s="787" t="s">
        <v>20</v>
      </c>
      <c r="AE137" s="788" t="s">
        <v>20</v>
      </c>
      <c r="AF137" s="788" t="s">
        <v>20</v>
      </c>
      <c r="AG137" s="34" t="s">
        <v>20</v>
      </c>
      <c r="AH137" s="34" t="s">
        <v>20</v>
      </c>
      <c r="AI137" s="34" t="s">
        <v>20</v>
      </c>
    </row>
    <row r="138" spans="1:35">
      <c r="A138" s="34" t="s">
        <v>730</v>
      </c>
      <c r="B138" s="34" t="s">
        <v>1017</v>
      </c>
      <c r="C138" s="787" t="s">
        <v>20</v>
      </c>
      <c r="D138" s="788" t="s">
        <v>20</v>
      </c>
      <c r="E138" s="788" t="s">
        <v>20</v>
      </c>
      <c r="F138" s="787" t="s">
        <v>20</v>
      </c>
      <c r="G138" s="788" t="s">
        <v>20</v>
      </c>
      <c r="H138" s="788" t="s">
        <v>20</v>
      </c>
      <c r="I138" s="787" t="s">
        <v>20</v>
      </c>
      <c r="J138" s="788" t="s">
        <v>20</v>
      </c>
      <c r="K138" s="788" t="s">
        <v>20</v>
      </c>
      <c r="L138" s="787" t="s">
        <v>20</v>
      </c>
      <c r="M138" s="788" t="s">
        <v>20</v>
      </c>
      <c r="N138" s="788" t="s">
        <v>20</v>
      </c>
      <c r="O138" s="787" t="s">
        <v>20</v>
      </c>
      <c r="P138" s="788" t="s">
        <v>20</v>
      </c>
      <c r="Q138" s="788" t="s">
        <v>20</v>
      </c>
      <c r="R138" s="787" t="s">
        <v>20</v>
      </c>
      <c r="S138" s="788" t="s">
        <v>20</v>
      </c>
      <c r="T138" s="788" t="s">
        <v>20</v>
      </c>
      <c r="U138" s="787" t="s">
        <v>20</v>
      </c>
      <c r="V138" s="788" t="s">
        <v>20</v>
      </c>
      <c r="W138" s="788" t="s">
        <v>20</v>
      </c>
      <c r="X138" s="787" t="s">
        <v>20</v>
      </c>
      <c r="Y138" s="788" t="s">
        <v>20</v>
      </c>
      <c r="Z138" s="788" t="s">
        <v>20</v>
      </c>
      <c r="AA138" s="787" t="s">
        <v>20</v>
      </c>
      <c r="AB138" s="788" t="s">
        <v>20</v>
      </c>
      <c r="AC138" s="788" t="s">
        <v>20</v>
      </c>
      <c r="AD138" s="787" t="s">
        <v>20</v>
      </c>
      <c r="AE138" s="788" t="s">
        <v>20</v>
      </c>
      <c r="AF138" s="788" t="s">
        <v>20</v>
      </c>
      <c r="AG138" s="34" t="s">
        <v>20</v>
      </c>
      <c r="AH138" s="34" t="s">
        <v>20</v>
      </c>
      <c r="AI138" s="34" t="s">
        <v>20</v>
      </c>
    </row>
    <row r="139" spans="1:35">
      <c r="A139" s="34" t="s">
        <v>471</v>
      </c>
      <c r="B139" s="34" t="s">
        <v>470</v>
      </c>
      <c r="C139" s="787" t="s">
        <v>20</v>
      </c>
      <c r="D139" s="788" t="s">
        <v>20</v>
      </c>
      <c r="E139" s="788" t="s">
        <v>20</v>
      </c>
      <c r="F139" s="787" t="s">
        <v>20</v>
      </c>
      <c r="G139" s="788" t="s">
        <v>20</v>
      </c>
      <c r="H139" s="788" t="s">
        <v>20</v>
      </c>
      <c r="I139" s="787" t="s">
        <v>20</v>
      </c>
      <c r="J139" s="788" t="s">
        <v>20</v>
      </c>
      <c r="K139" s="788" t="s">
        <v>20</v>
      </c>
      <c r="L139" s="787" t="s">
        <v>20</v>
      </c>
      <c r="M139" s="788" t="s">
        <v>20</v>
      </c>
      <c r="N139" s="788" t="s">
        <v>20</v>
      </c>
      <c r="O139" s="787" t="s">
        <v>20</v>
      </c>
      <c r="P139" s="788" t="s">
        <v>20</v>
      </c>
      <c r="Q139" s="788" t="s">
        <v>20</v>
      </c>
      <c r="R139" s="787" t="s">
        <v>20</v>
      </c>
      <c r="S139" s="788" t="s">
        <v>20</v>
      </c>
      <c r="T139" s="788" t="s">
        <v>20</v>
      </c>
      <c r="U139" s="787" t="s">
        <v>20</v>
      </c>
      <c r="V139" s="788" t="s">
        <v>20</v>
      </c>
      <c r="W139" s="788" t="s">
        <v>20</v>
      </c>
      <c r="X139" s="787" t="s">
        <v>20</v>
      </c>
      <c r="Y139" s="788" t="s">
        <v>20</v>
      </c>
      <c r="Z139" s="788" t="s">
        <v>20</v>
      </c>
      <c r="AA139" s="787" t="s">
        <v>20</v>
      </c>
      <c r="AB139" s="788" t="s">
        <v>20</v>
      </c>
      <c r="AC139" s="788" t="s">
        <v>20</v>
      </c>
      <c r="AD139" s="787" t="s">
        <v>20</v>
      </c>
      <c r="AE139" s="788" t="s">
        <v>20</v>
      </c>
      <c r="AF139" s="788" t="s">
        <v>20</v>
      </c>
      <c r="AG139" s="34" t="s">
        <v>20</v>
      </c>
      <c r="AH139" s="34" t="s">
        <v>20</v>
      </c>
      <c r="AI139" s="34" t="s">
        <v>20</v>
      </c>
    </row>
    <row r="140" spans="1:35">
      <c r="A140" s="34" t="s">
        <v>535</v>
      </c>
      <c r="B140" s="34" t="s">
        <v>534</v>
      </c>
      <c r="C140" s="787" t="s">
        <v>20</v>
      </c>
      <c r="D140" s="788" t="s">
        <v>20</v>
      </c>
      <c r="E140" s="788" t="s">
        <v>20</v>
      </c>
      <c r="F140" s="787" t="s">
        <v>20</v>
      </c>
      <c r="G140" s="788" t="s">
        <v>20</v>
      </c>
      <c r="H140" s="788" t="s">
        <v>20</v>
      </c>
      <c r="I140" s="787" t="s">
        <v>20</v>
      </c>
      <c r="J140" s="788" t="s">
        <v>20</v>
      </c>
      <c r="K140" s="788" t="s">
        <v>20</v>
      </c>
      <c r="L140" s="787" t="s">
        <v>20</v>
      </c>
      <c r="M140" s="788" t="s">
        <v>20</v>
      </c>
      <c r="N140" s="788" t="s">
        <v>20</v>
      </c>
      <c r="O140" s="787" t="s">
        <v>20</v>
      </c>
      <c r="P140" s="788" t="s">
        <v>20</v>
      </c>
      <c r="Q140" s="788" t="s">
        <v>20</v>
      </c>
      <c r="R140" s="787" t="s">
        <v>20</v>
      </c>
      <c r="S140" s="788" t="s">
        <v>20</v>
      </c>
      <c r="T140" s="788" t="s">
        <v>20</v>
      </c>
      <c r="U140" s="787" t="s">
        <v>20</v>
      </c>
      <c r="V140" s="788" t="s">
        <v>20</v>
      </c>
      <c r="W140" s="788" t="s">
        <v>20</v>
      </c>
      <c r="X140" s="787" t="s">
        <v>20</v>
      </c>
      <c r="Y140" s="788" t="s">
        <v>20</v>
      </c>
      <c r="Z140" s="788" t="s">
        <v>20</v>
      </c>
      <c r="AA140" s="787" t="s">
        <v>20</v>
      </c>
      <c r="AB140" s="788" t="s">
        <v>20</v>
      </c>
      <c r="AC140" s="788" t="s">
        <v>20</v>
      </c>
      <c r="AD140" s="787" t="s">
        <v>20</v>
      </c>
      <c r="AE140" s="788" t="s">
        <v>20</v>
      </c>
      <c r="AF140" s="788" t="s">
        <v>20</v>
      </c>
      <c r="AG140" s="34" t="s">
        <v>20</v>
      </c>
      <c r="AH140" s="34" t="s">
        <v>20</v>
      </c>
      <c r="AI140" s="34" t="s">
        <v>20</v>
      </c>
    </row>
    <row r="141" spans="1:35">
      <c r="A141" s="34" t="s">
        <v>480</v>
      </c>
      <c r="B141" s="34" t="s">
        <v>2402</v>
      </c>
      <c r="C141" s="787" t="s">
        <v>20</v>
      </c>
      <c r="D141" s="788" t="s">
        <v>20</v>
      </c>
      <c r="E141" s="788" t="s">
        <v>20</v>
      </c>
      <c r="F141" s="787" t="s">
        <v>20</v>
      </c>
      <c r="G141" s="788" t="s">
        <v>20</v>
      </c>
      <c r="H141" s="788" t="s">
        <v>20</v>
      </c>
      <c r="I141" s="787" t="s">
        <v>20</v>
      </c>
      <c r="J141" s="788" t="s">
        <v>20</v>
      </c>
      <c r="K141" s="788" t="s">
        <v>20</v>
      </c>
      <c r="L141" s="787" t="s">
        <v>20</v>
      </c>
      <c r="M141" s="788" t="s">
        <v>20</v>
      </c>
      <c r="N141" s="788" t="s">
        <v>20</v>
      </c>
      <c r="O141" s="787" t="s">
        <v>20</v>
      </c>
      <c r="P141" s="788" t="s">
        <v>20</v>
      </c>
      <c r="Q141" s="788" t="s">
        <v>20</v>
      </c>
      <c r="R141" s="787" t="s">
        <v>20</v>
      </c>
      <c r="S141" s="788" t="s">
        <v>20</v>
      </c>
      <c r="T141" s="788" t="s">
        <v>20</v>
      </c>
      <c r="U141" s="787" t="s">
        <v>20</v>
      </c>
      <c r="V141" s="788" t="s">
        <v>20</v>
      </c>
      <c r="W141" s="788" t="s">
        <v>20</v>
      </c>
      <c r="X141" s="787" t="s">
        <v>20</v>
      </c>
      <c r="Y141" s="788" t="s">
        <v>20</v>
      </c>
      <c r="Z141" s="788" t="s">
        <v>20</v>
      </c>
      <c r="AA141" s="787" t="s">
        <v>20</v>
      </c>
      <c r="AB141" s="788" t="s">
        <v>20</v>
      </c>
      <c r="AC141" s="788" t="s">
        <v>20</v>
      </c>
      <c r="AD141" s="787" t="s">
        <v>20</v>
      </c>
      <c r="AE141" s="788" t="s">
        <v>20</v>
      </c>
      <c r="AF141" s="788" t="s">
        <v>20</v>
      </c>
      <c r="AG141" s="34" t="s">
        <v>20</v>
      </c>
      <c r="AH141" s="34" t="s">
        <v>20</v>
      </c>
      <c r="AI141" s="34" t="s">
        <v>20</v>
      </c>
    </row>
    <row r="142" spans="1:35">
      <c r="A142" s="34" t="s">
        <v>669</v>
      </c>
      <c r="B142" s="34" t="s">
        <v>668</v>
      </c>
      <c r="C142" s="787" t="s">
        <v>20</v>
      </c>
      <c r="D142" s="788" t="s">
        <v>20</v>
      </c>
      <c r="E142" s="788" t="s">
        <v>20</v>
      </c>
      <c r="F142" s="787" t="s">
        <v>20</v>
      </c>
      <c r="G142" s="788" t="s">
        <v>20</v>
      </c>
      <c r="H142" s="788" t="s">
        <v>20</v>
      </c>
      <c r="I142" s="787" t="s">
        <v>20</v>
      </c>
      <c r="J142" s="788" t="s">
        <v>20</v>
      </c>
      <c r="K142" s="788" t="s">
        <v>20</v>
      </c>
      <c r="L142" s="787" t="s">
        <v>20</v>
      </c>
      <c r="M142" s="788" t="s">
        <v>20</v>
      </c>
      <c r="N142" s="788" t="s">
        <v>20</v>
      </c>
      <c r="O142" s="787" t="s">
        <v>20</v>
      </c>
      <c r="P142" s="788" t="s">
        <v>20</v>
      </c>
      <c r="Q142" s="788" t="s">
        <v>20</v>
      </c>
      <c r="R142" s="787" t="s">
        <v>20</v>
      </c>
      <c r="S142" s="788" t="s">
        <v>20</v>
      </c>
      <c r="T142" s="788" t="s">
        <v>20</v>
      </c>
      <c r="U142" s="787" t="s">
        <v>20</v>
      </c>
      <c r="V142" s="788" t="s">
        <v>20</v>
      </c>
      <c r="W142" s="788" t="s">
        <v>20</v>
      </c>
      <c r="X142" s="787" t="s">
        <v>20</v>
      </c>
      <c r="Y142" s="788" t="s">
        <v>20</v>
      </c>
      <c r="Z142" s="788" t="s">
        <v>20</v>
      </c>
      <c r="AA142" s="787" t="s">
        <v>20</v>
      </c>
      <c r="AB142" s="788" t="s">
        <v>20</v>
      </c>
      <c r="AC142" s="788" t="s">
        <v>20</v>
      </c>
      <c r="AD142" s="787" t="s">
        <v>20</v>
      </c>
      <c r="AE142" s="788" t="s">
        <v>20</v>
      </c>
      <c r="AF142" s="788" t="s">
        <v>20</v>
      </c>
      <c r="AG142" s="34" t="s">
        <v>20</v>
      </c>
      <c r="AH142" s="34" t="s">
        <v>20</v>
      </c>
      <c r="AI142" s="34" t="s">
        <v>20</v>
      </c>
    </row>
    <row r="143" spans="1:35">
      <c r="A143" s="34" t="s">
        <v>597</v>
      </c>
      <c r="B143" s="34" t="s">
        <v>596</v>
      </c>
      <c r="C143" s="787">
        <v>0</v>
      </c>
      <c r="D143" s="788">
        <v>0</v>
      </c>
      <c r="E143" s="788">
        <v>0</v>
      </c>
      <c r="F143" s="787" t="s">
        <v>20</v>
      </c>
      <c r="G143" s="788" t="s">
        <v>20</v>
      </c>
      <c r="H143" s="788" t="s">
        <v>20</v>
      </c>
      <c r="I143" s="787" t="s">
        <v>20</v>
      </c>
      <c r="J143" s="788" t="s">
        <v>20</v>
      </c>
      <c r="K143" s="788" t="s">
        <v>20</v>
      </c>
      <c r="L143" s="787" t="s">
        <v>20</v>
      </c>
      <c r="M143" s="788" t="s">
        <v>20</v>
      </c>
      <c r="N143" s="788" t="s">
        <v>20</v>
      </c>
      <c r="O143" s="787" t="s">
        <v>20</v>
      </c>
      <c r="P143" s="788" t="s">
        <v>20</v>
      </c>
      <c r="Q143" s="788" t="s">
        <v>20</v>
      </c>
      <c r="R143" s="787" t="s">
        <v>20</v>
      </c>
      <c r="S143" s="788" t="s">
        <v>20</v>
      </c>
      <c r="T143" s="788" t="s">
        <v>20</v>
      </c>
      <c r="U143" s="787" t="s">
        <v>20</v>
      </c>
      <c r="V143" s="788" t="s">
        <v>20</v>
      </c>
      <c r="W143" s="788" t="s">
        <v>20</v>
      </c>
      <c r="X143" s="787" t="s">
        <v>20</v>
      </c>
      <c r="Y143" s="788" t="s">
        <v>20</v>
      </c>
      <c r="Z143" s="788" t="s">
        <v>20</v>
      </c>
      <c r="AA143" s="787" t="s">
        <v>20</v>
      </c>
      <c r="AB143" s="788" t="s">
        <v>20</v>
      </c>
      <c r="AC143" s="788" t="s">
        <v>20</v>
      </c>
      <c r="AD143" s="787">
        <v>0.55900000000000005</v>
      </c>
      <c r="AE143" s="788">
        <v>3.3799999999999997E-2</v>
      </c>
      <c r="AF143" s="788">
        <v>9.5999999999999992E-3</v>
      </c>
      <c r="AG143" s="34" t="s">
        <v>20</v>
      </c>
      <c r="AH143" s="34" t="s">
        <v>20</v>
      </c>
      <c r="AI143" s="34" t="s">
        <v>20</v>
      </c>
    </row>
    <row r="144" spans="1:35">
      <c r="A144" s="34" t="s">
        <v>1018</v>
      </c>
      <c r="B144" s="34" t="s">
        <v>2153</v>
      </c>
      <c r="C144" s="787" t="s">
        <v>20</v>
      </c>
      <c r="D144" s="788" t="s">
        <v>20</v>
      </c>
      <c r="E144" s="788" t="s">
        <v>20</v>
      </c>
      <c r="F144" s="787" t="s">
        <v>20</v>
      </c>
      <c r="G144" s="788" t="s">
        <v>20</v>
      </c>
      <c r="H144" s="788" t="s">
        <v>20</v>
      </c>
      <c r="I144" s="787" t="s">
        <v>20</v>
      </c>
      <c r="J144" s="788" t="s">
        <v>20</v>
      </c>
      <c r="K144" s="788" t="s">
        <v>20</v>
      </c>
      <c r="L144" s="787" t="s">
        <v>20</v>
      </c>
      <c r="M144" s="788" t="s">
        <v>20</v>
      </c>
      <c r="N144" s="788" t="s">
        <v>20</v>
      </c>
      <c r="O144" s="787" t="s">
        <v>20</v>
      </c>
      <c r="P144" s="788" t="s">
        <v>20</v>
      </c>
      <c r="Q144" s="788" t="s">
        <v>20</v>
      </c>
      <c r="R144" s="787" t="s">
        <v>20</v>
      </c>
      <c r="S144" s="788" t="s">
        <v>20</v>
      </c>
      <c r="T144" s="788" t="s">
        <v>20</v>
      </c>
      <c r="U144" s="787" t="s">
        <v>20</v>
      </c>
      <c r="V144" s="788" t="s">
        <v>20</v>
      </c>
      <c r="W144" s="788" t="s">
        <v>20</v>
      </c>
      <c r="X144" s="787" t="s">
        <v>20</v>
      </c>
      <c r="Y144" s="788" t="s">
        <v>20</v>
      </c>
      <c r="Z144" s="788" t="s">
        <v>20</v>
      </c>
      <c r="AA144" s="787" t="s">
        <v>20</v>
      </c>
      <c r="AB144" s="788" t="s">
        <v>20</v>
      </c>
      <c r="AC144" s="788" t="s">
        <v>20</v>
      </c>
      <c r="AD144" s="787" t="s">
        <v>20</v>
      </c>
      <c r="AE144" s="788" t="s">
        <v>20</v>
      </c>
      <c r="AF144" s="788" t="s">
        <v>20</v>
      </c>
      <c r="AG144" s="34" t="s">
        <v>20</v>
      </c>
      <c r="AH144" s="34" t="s">
        <v>20</v>
      </c>
      <c r="AI144" s="34" t="s">
        <v>20</v>
      </c>
    </row>
    <row r="145" spans="1:35">
      <c r="A145" s="34" t="s">
        <v>611</v>
      </c>
      <c r="B145" s="34" t="s">
        <v>3373</v>
      </c>
      <c r="C145" s="787">
        <v>0</v>
      </c>
      <c r="D145" s="788">
        <v>1</v>
      </c>
      <c r="E145" s="788">
        <v>1</v>
      </c>
      <c r="F145" s="787">
        <v>0</v>
      </c>
      <c r="G145" s="788">
        <v>0.15429999999999999</v>
      </c>
      <c r="H145" s="788">
        <v>0.15429999999999999</v>
      </c>
      <c r="I145" s="787" t="s">
        <v>20</v>
      </c>
      <c r="J145" s="788" t="s">
        <v>20</v>
      </c>
      <c r="K145" s="788" t="s">
        <v>20</v>
      </c>
      <c r="L145" s="787" t="s">
        <v>20</v>
      </c>
      <c r="M145" s="788" t="s">
        <v>20</v>
      </c>
      <c r="N145" s="788" t="s">
        <v>20</v>
      </c>
      <c r="O145" s="787" t="s">
        <v>20</v>
      </c>
      <c r="P145" s="788" t="s">
        <v>20</v>
      </c>
      <c r="Q145" s="788" t="s">
        <v>20</v>
      </c>
      <c r="R145" s="787" t="s">
        <v>20</v>
      </c>
      <c r="S145" s="788" t="s">
        <v>20</v>
      </c>
      <c r="T145" s="788" t="s">
        <v>20</v>
      </c>
      <c r="U145" s="787" t="s">
        <v>20</v>
      </c>
      <c r="V145" s="788" t="s">
        <v>20</v>
      </c>
      <c r="W145" s="788" t="s">
        <v>20</v>
      </c>
      <c r="X145" s="787" t="s">
        <v>20</v>
      </c>
      <c r="Y145" s="788" t="s">
        <v>20</v>
      </c>
      <c r="Z145" s="788" t="s">
        <v>20</v>
      </c>
      <c r="AA145" s="787" t="s">
        <v>20</v>
      </c>
      <c r="AB145" s="788" t="s">
        <v>20</v>
      </c>
      <c r="AC145" s="788" t="s">
        <v>20</v>
      </c>
      <c r="AD145" s="787">
        <v>0.436</v>
      </c>
      <c r="AE145" s="788">
        <v>0</v>
      </c>
      <c r="AF145" s="788">
        <v>0</v>
      </c>
      <c r="AG145" s="34" t="s">
        <v>20</v>
      </c>
      <c r="AH145" s="34" t="s">
        <v>20</v>
      </c>
      <c r="AI145" s="34" t="s">
        <v>20</v>
      </c>
    </row>
    <row r="146" spans="1:35">
      <c r="A146" s="34" t="s">
        <v>731</v>
      </c>
      <c r="B146" s="34" t="s">
        <v>1019</v>
      </c>
      <c r="C146" s="787" t="s">
        <v>20</v>
      </c>
      <c r="D146" s="788" t="s">
        <v>20</v>
      </c>
      <c r="E146" s="788" t="s">
        <v>20</v>
      </c>
      <c r="F146" s="787" t="s">
        <v>20</v>
      </c>
      <c r="G146" s="788" t="s">
        <v>20</v>
      </c>
      <c r="H146" s="788" t="s">
        <v>20</v>
      </c>
      <c r="I146" s="787" t="s">
        <v>20</v>
      </c>
      <c r="J146" s="788" t="s">
        <v>20</v>
      </c>
      <c r="K146" s="788" t="s">
        <v>20</v>
      </c>
      <c r="L146" s="787" t="s">
        <v>20</v>
      </c>
      <c r="M146" s="788" t="s">
        <v>20</v>
      </c>
      <c r="N146" s="788" t="s">
        <v>20</v>
      </c>
      <c r="O146" s="787" t="s">
        <v>20</v>
      </c>
      <c r="P146" s="788" t="s">
        <v>20</v>
      </c>
      <c r="Q146" s="788" t="s">
        <v>20</v>
      </c>
      <c r="R146" s="787" t="s">
        <v>20</v>
      </c>
      <c r="S146" s="788" t="s">
        <v>20</v>
      </c>
      <c r="T146" s="788" t="s">
        <v>20</v>
      </c>
      <c r="U146" s="787" t="s">
        <v>20</v>
      </c>
      <c r="V146" s="788" t="s">
        <v>20</v>
      </c>
      <c r="W146" s="788" t="s">
        <v>20</v>
      </c>
      <c r="X146" s="787" t="s">
        <v>20</v>
      </c>
      <c r="Y146" s="788" t="s">
        <v>20</v>
      </c>
      <c r="Z146" s="788" t="s">
        <v>20</v>
      </c>
      <c r="AA146" s="787" t="s">
        <v>20</v>
      </c>
      <c r="AB146" s="788" t="s">
        <v>20</v>
      </c>
      <c r="AC146" s="788" t="s">
        <v>20</v>
      </c>
      <c r="AD146" s="787" t="s">
        <v>20</v>
      </c>
      <c r="AE146" s="788" t="s">
        <v>20</v>
      </c>
      <c r="AF146" s="788" t="s">
        <v>20</v>
      </c>
      <c r="AG146" s="34" t="s">
        <v>20</v>
      </c>
      <c r="AH146" s="34" t="s">
        <v>20</v>
      </c>
      <c r="AI146" s="34" t="s">
        <v>20</v>
      </c>
    </row>
    <row r="147" spans="1:35">
      <c r="A147" s="34" t="s">
        <v>732</v>
      </c>
      <c r="B147" s="34" t="s">
        <v>1020</v>
      </c>
      <c r="C147" s="787" t="s">
        <v>20</v>
      </c>
      <c r="D147" s="788" t="s">
        <v>20</v>
      </c>
      <c r="E147" s="788" t="s">
        <v>20</v>
      </c>
      <c r="F147" s="787" t="s">
        <v>20</v>
      </c>
      <c r="G147" s="788" t="s">
        <v>20</v>
      </c>
      <c r="H147" s="788" t="s">
        <v>20</v>
      </c>
      <c r="I147" s="787" t="s">
        <v>20</v>
      </c>
      <c r="J147" s="788" t="s">
        <v>20</v>
      </c>
      <c r="K147" s="788" t="s">
        <v>20</v>
      </c>
      <c r="L147" s="787" t="s">
        <v>20</v>
      </c>
      <c r="M147" s="788" t="s">
        <v>20</v>
      </c>
      <c r="N147" s="788" t="s">
        <v>20</v>
      </c>
      <c r="O147" s="787" t="s">
        <v>20</v>
      </c>
      <c r="P147" s="788" t="s">
        <v>20</v>
      </c>
      <c r="Q147" s="788" t="s">
        <v>20</v>
      </c>
      <c r="R147" s="787" t="s">
        <v>20</v>
      </c>
      <c r="S147" s="788" t="s">
        <v>20</v>
      </c>
      <c r="T147" s="788" t="s">
        <v>20</v>
      </c>
      <c r="U147" s="787" t="s">
        <v>20</v>
      </c>
      <c r="V147" s="788" t="s">
        <v>20</v>
      </c>
      <c r="W147" s="788" t="s">
        <v>20</v>
      </c>
      <c r="X147" s="787" t="s">
        <v>20</v>
      </c>
      <c r="Y147" s="788" t="s">
        <v>20</v>
      </c>
      <c r="Z147" s="788" t="s">
        <v>20</v>
      </c>
      <c r="AA147" s="787" t="s">
        <v>20</v>
      </c>
      <c r="AB147" s="788" t="s">
        <v>20</v>
      </c>
      <c r="AC147" s="788" t="s">
        <v>20</v>
      </c>
      <c r="AD147" s="787" t="s">
        <v>20</v>
      </c>
      <c r="AE147" s="788" t="s">
        <v>20</v>
      </c>
      <c r="AF147" s="788" t="s">
        <v>20</v>
      </c>
      <c r="AG147" s="34" t="s">
        <v>20</v>
      </c>
      <c r="AH147" s="34" t="s">
        <v>20</v>
      </c>
      <c r="AI147" s="34" t="s">
        <v>20</v>
      </c>
    </row>
    <row r="148" spans="1:35">
      <c r="A148" s="34" t="s">
        <v>445</v>
      </c>
      <c r="B148" s="34" t="s">
        <v>2403</v>
      </c>
      <c r="C148" s="787" t="s">
        <v>20</v>
      </c>
      <c r="D148" s="788" t="s">
        <v>20</v>
      </c>
      <c r="E148" s="788" t="s">
        <v>20</v>
      </c>
      <c r="F148" s="787" t="s">
        <v>20</v>
      </c>
      <c r="G148" s="788" t="s">
        <v>20</v>
      </c>
      <c r="H148" s="788" t="s">
        <v>20</v>
      </c>
      <c r="I148" s="787" t="s">
        <v>20</v>
      </c>
      <c r="J148" s="788" t="s">
        <v>20</v>
      </c>
      <c r="K148" s="788" t="s">
        <v>20</v>
      </c>
      <c r="L148" s="787" t="s">
        <v>20</v>
      </c>
      <c r="M148" s="788" t="s">
        <v>20</v>
      </c>
      <c r="N148" s="788" t="s">
        <v>20</v>
      </c>
      <c r="O148" s="787" t="s">
        <v>20</v>
      </c>
      <c r="P148" s="788" t="s">
        <v>20</v>
      </c>
      <c r="Q148" s="788" t="s">
        <v>20</v>
      </c>
      <c r="R148" s="787" t="s">
        <v>20</v>
      </c>
      <c r="S148" s="788" t="s">
        <v>20</v>
      </c>
      <c r="T148" s="788" t="s">
        <v>20</v>
      </c>
      <c r="U148" s="787" t="s">
        <v>20</v>
      </c>
      <c r="V148" s="788" t="s">
        <v>20</v>
      </c>
      <c r="W148" s="788" t="s">
        <v>20</v>
      </c>
      <c r="X148" s="787" t="s">
        <v>20</v>
      </c>
      <c r="Y148" s="788" t="s">
        <v>20</v>
      </c>
      <c r="Z148" s="788" t="s">
        <v>20</v>
      </c>
      <c r="AA148" s="787" t="s">
        <v>20</v>
      </c>
      <c r="AB148" s="788" t="s">
        <v>20</v>
      </c>
      <c r="AC148" s="788" t="s">
        <v>20</v>
      </c>
      <c r="AD148" s="787" t="s">
        <v>20</v>
      </c>
      <c r="AE148" s="788" t="s">
        <v>20</v>
      </c>
      <c r="AF148" s="788" t="s">
        <v>20</v>
      </c>
      <c r="AG148" s="34" t="s">
        <v>20</v>
      </c>
      <c r="AH148" s="34" t="s">
        <v>20</v>
      </c>
      <c r="AI148" s="34" t="s">
        <v>20</v>
      </c>
    </row>
    <row r="149" spans="1:35">
      <c r="A149" s="34" t="s">
        <v>733</v>
      </c>
      <c r="B149" s="34" t="s">
        <v>1021</v>
      </c>
      <c r="C149" s="787" t="s">
        <v>20</v>
      </c>
      <c r="D149" s="788" t="s">
        <v>20</v>
      </c>
      <c r="E149" s="788" t="s">
        <v>20</v>
      </c>
      <c r="F149" s="787" t="s">
        <v>20</v>
      </c>
      <c r="G149" s="788" t="s">
        <v>20</v>
      </c>
      <c r="H149" s="788" t="s">
        <v>20</v>
      </c>
      <c r="I149" s="787" t="s">
        <v>20</v>
      </c>
      <c r="J149" s="788" t="s">
        <v>20</v>
      </c>
      <c r="K149" s="788" t="s">
        <v>20</v>
      </c>
      <c r="L149" s="787" t="s">
        <v>20</v>
      </c>
      <c r="M149" s="788" t="s">
        <v>20</v>
      </c>
      <c r="N149" s="788" t="s">
        <v>20</v>
      </c>
      <c r="O149" s="787" t="s">
        <v>20</v>
      </c>
      <c r="P149" s="788" t="s">
        <v>20</v>
      </c>
      <c r="Q149" s="788" t="s">
        <v>20</v>
      </c>
      <c r="R149" s="787" t="s">
        <v>20</v>
      </c>
      <c r="S149" s="788" t="s">
        <v>20</v>
      </c>
      <c r="T149" s="788" t="s">
        <v>20</v>
      </c>
      <c r="U149" s="787" t="s">
        <v>20</v>
      </c>
      <c r="V149" s="788" t="s">
        <v>20</v>
      </c>
      <c r="W149" s="788" t="s">
        <v>20</v>
      </c>
      <c r="X149" s="787" t="s">
        <v>20</v>
      </c>
      <c r="Y149" s="788" t="s">
        <v>20</v>
      </c>
      <c r="Z149" s="788" t="s">
        <v>20</v>
      </c>
      <c r="AA149" s="787" t="s">
        <v>20</v>
      </c>
      <c r="AB149" s="788" t="s">
        <v>20</v>
      </c>
      <c r="AC149" s="788" t="s">
        <v>20</v>
      </c>
      <c r="AD149" s="787" t="s">
        <v>20</v>
      </c>
      <c r="AE149" s="788" t="s">
        <v>20</v>
      </c>
      <c r="AF149" s="788" t="s">
        <v>20</v>
      </c>
      <c r="AG149" s="34" t="s">
        <v>20</v>
      </c>
      <c r="AH149" s="34" t="s">
        <v>20</v>
      </c>
      <c r="AI149" s="34" t="s">
        <v>20</v>
      </c>
    </row>
    <row r="150" spans="1:35">
      <c r="A150" s="34" t="s">
        <v>734</v>
      </c>
      <c r="B150" s="34" t="s">
        <v>1022</v>
      </c>
      <c r="C150" s="787" t="s">
        <v>20</v>
      </c>
      <c r="D150" s="788" t="s">
        <v>20</v>
      </c>
      <c r="E150" s="788" t="s">
        <v>20</v>
      </c>
      <c r="F150" s="787" t="s">
        <v>20</v>
      </c>
      <c r="G150" s="788" t="s">
        <v>20</v>
      </c>
      <c r="H150" s="788" t="s">
        <v>20</v>
      </c>
      <c r="I150" s="787" t="s">
        <v>20</v>
      </c>
      <c r="J150" s="788" t="s">
        <v>20</v>
      </c>
      <c r="K150" s="788" t="s">
        <v>20</v>
      </c>
      <c r="L150" s="787" t="s">
        <v>20</v>
      </c>
      <c r="M150" s="788" t="s">
        <v>20</v>
      </c>
      <c r="N150" s="788" t="s">
        <v>20</v>
      </c>
      <c r="O150" s="787" t="s">
        <v>20</v>
      </c>
      <c r="P150" s="788" t="s">
        <v>20</v>
      </c>
      <c r="Q150" s="788" t="s">
        <v>20</v>
      </c>
      <c r="R150" s="787" t="s">
        <v>20</v>
      </c>
      <c r="S150" s="788" t="s">
        <v>20</v>
      </c>
      <c r="T150" s="788" t="s">
        <v>20</v>
      </c>
      <c r="U150" s="787" t="s">
        <v>20</v>
      </c>
      <c r="V150" s="788" t="s">
        <v>20</v>
      </c>
      <c r="W150" s="788" t="s">
        <v>20</v>
      </c>
      <c r="X150" s="787" t="s">
        <v>20</v>
      </c>
      <c r="Y150" s="788" t="s">
        <v>20</v>
      </c>
      <c r="Z150" s="788" t="s">
        <v>20</v>
      </c>
      <c r="AA150" s="787" t="s">
        <v>20</v>
      </c>
      <c r="AB150" s="788" t="s">
        <v>20</v>
      </c>
      <c r="AC150" s="788" t="s">
        <v>20</v>
      </c>
      <c r="AD150" s="787" t="s">
        <v>20</v>
      </c>
      <c r="AE150" s="788" t="s">
        <v>20</v>
      </c>
      <c r="AF150" s="788" t="s">
        <v>20</v>
      </c>
      <c r="AG150" s="34" t="s">
        <v>20</v>
      </c>
      <c r="AH150" s="34" t="s">
        <v>20</v>
      </c>
      <c r="AI150" s="34" t="s">
        <v>20</v>
      </c>
    </row>
    <row r="151" spans="1:35">
      <c r="A151" s="34" t="s">
        <v>735</v>
      </c>
      <c r="B151" s="34" t="s">
        <v>1023</v>
      </c>
      <c r="C151" s="787" t="s">
        <v>20</v>
      </c>
      <c r="D151" s="788" t="s">
        <v>20</v>
      </c>
      <c r="E151" s="788" t="s">
        <v>20</v>
      </c>
      <c r="F151" s="787" t="s">
        <v>20</v>
      </c>
      <c r="G151" s="788" t="s">
        <v>20</v>
      </c>
      <c r="H151" s="788" t="s">
        <v>20</v>
      </c>
      <c r="I151" s="787" t="s">
        <v>20</v>
      </c>
      <c r="J151" s="788" t="s">
        <v>20</v>
      </c>
      <c r="K151" s="788" t="s">
        <v>20</v>
      </c>
      <c r="L151" s="787" t="s">
        <v>20</v>
      </c>
      <c r="M151" s="788" t="s">
        <v>20</v>
      </c>
      <c r="N151" s="788" t="s">
        <v>20</v>
      </c>
      <c r="O151" s="787" t="s">
        <v>20</v>
      </c>
      <c r="P151" s="788" t="s">
        <v>20</v>
      </c>
      <c r="Q151" s="788" t="s">
        <v>20</v>
      </c>
      <c r="R151" s="787" t="s">
        <v>20</v>
      </c>
      <c r="S151" s="788" t="s">
        <v>20</v>
      </c>
      <c r="T151" s="788" t="s">
        <v>20</v>
      </c>
      <c r="U151" s="787" t="s">
        <v>20</v>
      </c>
      <c r="V151" s="788" t="s">
        <v>20</v>
      </c>
      <c r="W151" s="788" t="s">
        <v>20</v>
      </c>
      <c r="X151" s="787" t="s">
        <v>20</v>
      </c>
      <c r="Y151" s="788" t="s">
        <v>20</v>
      </c>
      <c r="Z151" s="788" t="s">
        <v>20</v>
      </c>
      <c r="AA151" s="787" t="s">
        <v>20</v>
      </c>
      <c r="AB151" s="788" t="s">
        <v>20</v>
      </c>
      <c r="AC151" s="788" t="s">
        <v>20</v>
      </c>
      <c r="AD151" s="787" t="s">
        <v>20</v>
      </c>
      <c r="AE151" s="788" t="s">
        <v>20</v>
      </c>
      <c r="AF151" s="788" t="s">
        <v>20</v>
      </c>
      <c r="AG151" s="34" t="s">
        <v>20</v>
      </c>
      <c r="AH151" s="34" t="s">
        <v>20</v>
      </c>
      <c r="AI151" s="34" t="s">
        <v>20</v>
      </c>
    </row>
    <row r="152" spans="1:35">
      <c r="A152" s="34" t="s">
        <v>736</v>
      </c>
      <c r="B152" s="34" t="s">
        <v>1024</v>
      </c>
      <c r="C152" s="787" t="s">
        <v>20</v>
      </c>
      <c r="D152" s="788" t="s">
        <v>20</v>
      </c>
      <c r="E152" s="788" t="s">
        <v>20</v>
      </c>
      <c r="F152" s="787" t="s">
        <v>20</v>
      </c>
      <c r="G152" s="788" t="s">
        <v>20</v>
      </c>
      <c r="H152" s="788" t="s">
        <v>20</v>
      </c>
      <c r="I152" s="787" t="s">
        <v>20</v>
      </c>
      <c r="J152" s="788" t="s">
        <v>20</v>
      </c>
      <c r="K152" s="788" t="s">
        <v>20</v>
      </c>
      <c r="L152" s="787" t="s">
        <v>20</v>
      </c>
      <c r="M152" s="788" t="s">
        <v>20</v>
      </c>
      <c r="N152" s="788" t="s">
        <v>20</v>
      </c>
      <c r="O152" s="787" t="s">
        <v>20</v>
      </c>
      <c r="P152" s="788" t="s">
        <v>20</v>
      </c>
      <c r="Q152" s="788" t="s">
        <v>20</v>
      </c>
      <c r="R152" s="787" t="s">
        <v>20</v>
      </c>
      <c r="S152" s="788" t="s">
        <v>20</v>
      </c>
      <c r="T152" s="788" t="s">
        <v>20</v>
      </c>
      <c r="U152" s="787" t="s">
        <v>20</v>
      </c>
      <c r="V152" s="788" t="s">
        <v>20</v>
      </c>
      <c r="W152" s="788" t="s">
        <v>20</v>
      </c>
      <c r="X152" s="787" t="s">
        <v>20</v>
      </c>
      <c r="Y152" s="788" t="s">
        <v>20</v>
      </c>
      <c r="Z152" s="788" t="s">
        <v>20</v>
      </c>
      <c r="AA152" s="787" t="s">
        <v>20</v>
      </c>
      <c r="AB152" s="788" t="s">
        <v>20</v>
      </c>
      <c r="AC152" s="788" t="s">
        <v>20</v>
      </c>
      <c r="AD152" s="787" t="s">
        <v>20</v>
      </c>
      <c r="AE152" s="788" t="s">
        <v>20</v>
      </c>
      <c r="AF152" s="788" t="s">
        <v>20</v>
      </c>
      <c r="AG152" s="34" t="s">
        <v>20</v>
      </c>
      <c r="AH152" s="34" t="s">
        <v>20</v>
      </c>
      <c r="AI152" s="34" t="s">
        <v>20</v>
      </c>
    </row>
    <row r="153" spans="1:35">
      <c r="A153" s="34" t="s">
        <v>1597</v>
      </c>
      <c r="B153" s="34" t="s">
        <v>20</v>
      </c>
      <c r="C153" s="787" t="s">
        <v>20</v>
      </c>
      <c r="D153" s="788" t="s">
        <v>20</v>
      </c>
      <c r="E153" s="788" t="s">
        <v>20</v>
      </c>
      <c r="F153" s="787" t="s">
        <v>20</v>
      </c>
      <c r="G153" s="788" t="s">
        <v>20</v>
      </c>
      <c r="H153" s="788" t="s">
        <v>20</v>
      </c>
      <c r="I153" s="787" t="s">
        <v>20</v>
      </c>
      <c r="J153" s="788" t="s">
        <v>20</v>
      </c>
      <c r="K153" s="788" t="s">
        <v>20</v>
      </c>
      <c r="L153" s="787" t="s">
        <v>20</v>
      </c>
      <c r="M153" s="788" t="s">
        <v>20</v>
      </c>
      <c r="N153" s="788" t="s">
        <v>20</v>
      </c>
      <c r="O153" s="787" t="s">
        <v>20</v>
      </c>
      <c r="P153" s="788" t="s">
        <v>20</v>
      </c>
      <c r="Q153" s="788" t="s">
        <v>20</v>
      </c>
      <c r="R153" s="787" t="s">
        <v>20</v>
      </c>
      <c r="S153" s="788" t="s">
        <v>20</v>
      </c>
      <c r="T153" s="788" t="s">
        <v>20</v>
      </c>
      <c r="U153" s="787" t="s">
        <v>20</v>
      </c>
      <c r="V153" s="788" t="s">
        <v>20</v>
      </c>
      <c r="W153" s="788" t="s">
        <v>20</v>
      </c>
      <c r="X153" s="787" t="s">
        <v>20</v>
      </c>
      <c r="Y153" s="788" t="s">
        <v>20</v>
      </c>
      <c r="Z153" s="788" t="s">
        <v>20</v>
      </c>
      <c r="AA153" s="787" t="s">
        <v>20</v>
      </c>
      <c r="AB153" s="788" t="s">
        <v>20</v>
      </c>
      <c r="AC153" s="788" t="s">
        <v>20</v>
      </c>
      <c r="AD153" s="787" t="s">
        <v>20</v>
      </c>
      <c r="AE153" s="788" t="s">
        <v>20</v>
      </c>
      <c r="AF153" s="788" t="s">
        <v>20</v>
      </c>
      <c r="AG153" s="34" t="s">
        <v>20</v>
      </c>
      <c r="AH153" s="34" t="s">
        <v>20</v>
      </c>
      <c r="AI153" s="34" t="s">
        <v>20</v>
      </c>
    </row>
    <row r="154" spans="1:35">
      <c r="A154" s="34" t="s">
        <v>590</v>
      </c>
      <c r="B154" s="34" t="s">
        <v>589</v>
      </c>
      <c r="C154" s="787">
        <v>0</v>
      </c>
      <c r="D154" s="788">
        <v>0</v>
      </c>
      <c r="E154" s="788">
        <v>0</v>
      </c>
      <c r="F154" s="787" t="s">
        <v>20</v>
      </c>
      <c r="G154" s="788" t="s">
        <v>20</v>
      </c>
      <c r="H154" s="788" t="s">
        <v>20</v>
      </c>
      <c r="I154" s="787">
        <v>0.41499999999999998</v>
      </c>
      <c r="J154" s="788">
        <v>0.1157</v>
      </c>
      <c r="K154" s="788">
        <v>1.2E-2</v>
      </c>
      <c r="L154" s="787" t="s">
        <v>20</v>
      </c>
      <c r="M154" s="788" t="s">
        <v>20</v>
      </c>
      <c r="N154" s="788" t="s">
        <v>20</v>
      </c>
      <c r="O154" s="787" t="s">
        <v>20</v>
      </c>
      <c r="P154" s="788" t="s">
        <v>20</v>
      </c>
      <c r="Q154" s="788" t="s">
        <v>20</v>
      </c>
      <c r="R154" s="787" t="s">
        <v>20</v>
      </c>
      <c r="S154" s="788" t="s">
        <v>20</v>
      </c>
      <c r="T154" s="788" t="s">
        <v>20</v>
      </c>
      <c r="U154" s="787" t="s">
        <v>20</v>
      </c>
      <c r="V154" s="788" t="s">
        <v>20</v>
      </c>
      <c r="W154" s="788" t="s">
        <v>20</v>
      </c>
      <c r="X154" s="787" t="s">
        <v>20</v>
      </c>
      <c r="Y154" s="788" t="s">
        <v>20</v>
      </c>
      <c r="Z154" s="788" t="s">
        <v>20</v>
      </c>
      <c r="AA154" s="787" t="s">
        <v>20</v>
      </c>
      <c r="AB154" s="788" t="s">
        <v>20</v>
      </c>
      <c r="AC154" s="788" t="s">
        <v>20</v>
      </c>
      <c r="AD154" s="787" t="s">
        <v>20</v>
      </c>
      <c r="AE154" s="788" t="s">
        <v>20</v>
      </c>
      <c r="AF154" s="788" t="s">
        <v>20</v>
      </c>
      <c r="AG154" s="34" t="s">
        <v>20</v>
      </c>
      <c r="AH154" s="34" t="s">
        <v>20</v>
      </c>
      <c r="AI154" s="34" t="s">
        <v>20</v>
      </c>
    </row>
    <row r="155" spans="1:35">
      <c r="A155" s="34" t="s">
        <v>737</v>
      </c>
      <c r="B155" s="34" t="s">
        <v>1025</v>
      </c>
      <c r="C155" s="787" t="s">
        <v>20</v>
      </c>
      <c r="D155" s="788" t="s">
        <v>20</v>
      </c>
      <c r="E155" s="788" t="s">
        <v>20</v>
      </c>
      <c r="F155" s="787" t="s">
        <v>20</v>
      </c>
      <c r="G155" s="788" t="s">
        <v>20</v>
      </c>
      <c r="H155" s="788" t="s">
        <v>20</v>
      </c>
      <c r="I155" s="787" t="s">
        <v>20</v>
      </c>
      <c r="J155" s="788" t="s">
        <v>20</v>
      </c>
      <c r="K155" s="788" t="s">
        <v>20</v>
      </c>
      <c r="L155" s="787" t="s">
        <v>20</v>
      </c>
      <c r="M155" s="788" t="s">
        <v>20</v>
      </c>
      <c r="N155" s="788" t="s">
        <v>20</v>
      </c>
      <c r="O155" s="787" t="s">
        <v>20</v>
      </c>
      <c r="P155" s="788" t="s">
        <v>20</v>
      </c>
      <c r="Q155" s="788" t="s">
        <v>20</v>
      </c>
      <c r="R155" s="787" t="s">
        <v>20</v>
      </c>
      <c r="S155" s="788" t="s">
        <v>20</v>
      </c>
      <c r="T155" s="788" t="s">
        <v>20</v>
      </c>
      <c r="U155" s="787" t="s">
        <v>20</v>
      </c>
      <c r="V155" s="788" t="s">
        <v>20</v>
      </c>
      <c r="W155" s="788" t="s">
        <v>20</v>
      </c>
      <c r="X155" s="787" t="s">
        <v>20</v>
      </c>
      <c r="Y155" s="788" t="s">
        <v>20</v>
      </c>
      <c r="Z155" s="788" t="s">
        <v>20</v>
      </c>
      <c r="AA155" s="787" t="s">
        <v>20</v>
      </c>
      <c r="AB155" s="788" t="s">
        <v>20</v>
      </c>
      <c r="AC155" s="788" t="s">
        <v>20</v>
      </c>
      <c r="AD155" s="787" t="s">
        <v>20</v>
      </c>
      <c r="AE155" s="788" t="s">
        <v>20</v>
      </c>
      <c r="AF155" s="788" t="s">
        <v>20</v>
      </c>
      <c r="AG155" s="34" t="s">
        <v>20</v>
      </c>
      <c r="AH155" s="34" t="s">
        <v>20</v>
      </c>
      <c r="AI155" s="34" t="s">
        <v>20</v>
      </c>
    </row>
    <row r="156" spans="1:35">
      <c r="A156" s="34" t="s">
        <v>493</v>
      </c>
      <c r="B156" s="34" t="s">
        <v>1598</v>
      </c>
      <c r="C156" s="787" t="s">
        <v>20</v>
      </c>
      <c r="D156" s="788" t="s">
        <v>20</v>
      </c>
      <c r="E156" s="788" t="s">
        <v>20</v>
      </c>
      <c r="F156" s="787" t="s">
        <v>20</v>
      </c>
      <c r="G156" s="788" t="s">
        <v>20</v>
      </c>
      <c r="H156" s="788" t="s">
        <v>20</v>
      </c>
      <c r="I156" s="787" t="s">
        <v>20</v>
      </c>
      <c r="J156" s="788" t="s">
        <v>20</v>
      </c>
      <c r="K156" s="788" t="s">
        <v>20</v>
      </c>
      <c r="L156" s="787" t="s">
        <v>20</v>
      </c>
      <c r="M156" s="788" t="s">
        <v>20</v>
      </c>
      <c r="N156" s="788" t="s">
        <v>20</v>
      </c>
      <c r="O156" s="787" t="s">
        <v>20</v>
      </c>
      <c r="P156" s="788" t="s">
        <v>20</v>
      </c>
      <c r="Q156" s="788" t="s">
        <v>20</v>
      </c>
      <c r="R156" s="787" t="s">
        <v>20</v>
      </c>
      <c r="S156" s="788" t="s">
        <v>20</v>
      </c>
      <c r="T156" s="788" t="s">
        <v>20</v>
      </c>
      <c r="U156" s="787" t="s">
        <v>20</v>
      </c>
      <c r="V156" s="788" t="s">
        <v>20</v>
      </c>
      <c r="W156" s="788" t="s">
        <v>20</v>
      </c>
      <c r="X156" s="787" t="s">
        <v>20</v>
      </c>
      <c r="Y156" s="788" t="s">
        <v>20</v>
      </c>
      <c r="Z156" s="788" t="s">
        <v>20</v>
      </c>
      <c r="AA156" s="787" t="s">
        <v>20</v>
      </c>
      <c r="AB156" s="788" t="s">
        <v>20</v>
      </c>
      <c r="AC156" s="788" t="s">
        <v>20</v>
      </c>
      <c r="AD156" s="787" t="s">
        <v>20</v>
      </c>
      <c r="AE156" s="788" t="s">
        <v>20</v>
      </c>
      <c r="AF156" s="788" t="s">
        <v>20</v>
      </c>
      <c r="AG156" s="34" t="s">
        <v>20</v>
      </c>
      <c r="AH156" s="34" t="s">
        <v>20</v>
      </c>
      <c r="AI156" s="34" t="s">
        <v>20</v>
      </c>
    </row>
    <row r="157" spans="1:35">
      <c r="A157" s="34" t="s">
        <v>546</v>
      </c>
      <c r="B157" s="34" t="s">
        <v>20</v>
      </c>
      <c r="C157" s="787" t="s">
        <v>20</v>
      </c>
      <c r="D157" s="788" t="s">
        <v>20</v>
      </c>
      <c r="E157" s="788" t="s">
        <v>20</v>
      </c>
      <c r="F157" s="787" t="s">
        <v>20</v>
      </c>
      <c r="G157" s="788" t="s">
        <v>20</v>
      </c>
      <c r="H157" s="788" t="s">
        <v>20</v>
      </c>
      <c r="I157" s="787" t="s">
        <v>20</v>
      </c>
      <c r="J157" s="788" t="s">
        <v>20</v>
      </c>
      <c r="K157" s="788" t="s">
        <v>20</v>
      </c>
      <c r="L157" s="787" t="s">
        <v>20</v>
      </c>
      <c r="M157" s="788" t="s">
        <v>20</v>
      </c>
      <c r="N157" s="788" t="s">
        <v>20</v>
      </c>
      <c r="O157" s="787" t="s">
        <v>20</v>
      </c>
      <c r="P157" s="788" t="s">
        <v>20</v>
      </c>
      <c r="Q157" s="788" t="s">
        <v>20</v>
      </c>
      <c r="R157" s="787" t="s">
        <v>20</v>
      </c>
      <c r="S157" s="788" t="s">
        <v>20</v>
      </c>
      <c r="T157" s="788" t="s">
        <v>20</v>
      </c>
      <c r="U157" s="787" t="s">
        <v>20</v>
      </c>
      <c r="V157" s="788" t="s">
        <v>20</v>
      </c>
      <c r="W157" s="788" t="s">
        <v>20</v>
      </c>
      <c r="X157" s="787" t="s">
        <v>20</v>
      </c>
      <c r="Y157" s="788" t="s">
        <v>20</v>
      </c>
      <c r="Z157" s="788" t="s">
        <v>20</v>
      </c>
      <c r="AA157" s="787" t="s">
        <v>20</v>
      </c>
      <c r="AB157" s="788" t="s">
        <v>20</v>
      </c>
      <c r="AC157" s="788" t="s">
        <v>20</v>
      </c>
      <c r="AD157" s="787" t="s">
        <v>20</v>
      </c>
      <c r="AE157" s="788" t="s">
        <v>20</v>
      </c>
      <c r="AF157" s="788" t="s">
        <v>20</v>
      </c>
      <c r="AG157" s="34" t="s">
        <v>20</v>
      </c>
      <c r="AH157" s="34" t="s">
        <v>20</v>
      </c>
      <c r="AI157" s="34" t="s">
        <v>20</v>
      </c>
    </row>
    <row r="158" spans="1:35">
      <c r="A158" s="34" t="s">
        <v>633</v>
      </c>
      <c r="B158" s="34" t="s">
        <v>632</v>
      </c>
      <c r="C158" s="787" t="s">
        <v>20</v>
      </c>
      <c r="D158" s="788" t="s">
        <v>20</v>
      </c>
      <c r="E158" s="788" t="s">
        <v>20</v>
      </c>
      <c r="F158" s="787" t="s">
        <v>20</v>
      </c>
      <c r="G158" s="788" t="s">
        <v>20</v>
      </c>
      <c r="H158" s="788" t="s">
        <v>20</v>
      </c>
      <c r="I158" s="787" t="s">
        <v>20</v>
      </c>
      <c r="J158" s="788" t="s">
        <v>20</v>
      </c>
      <c r="K158" s="788" t="s">
        <v>20</v>
      </c>
      <c r="L158" s="787" t="s">
        <v>20</v>
      </c>
      <c r="M158" s="788" t="s">
        <v>20</v>
      </c>
      <c r="N158" s="788" t="s">
        <v>20</v>
      </c>
      <c r="O158" s="787" t="s">
        <v>20</v>
      </c>
      <c r="P158" s="788" t="s">
        <v>20</v>
      </c>
      <c r="Q158" s="788" t="s">
        <v>20</v>
      </c>
      <c r="R158" s="787" t="s">
        <v>20</v>
      </c>
      <c r="S158" s="788" t="s">
        <v>20</v>
      </c>
      <c r="T158" s="788" t="s">
        <v>20</v>
      </c>
      <c r="U158" s="787" t="s">
        <v>20</v>
      </c>
      <c r="V158" s="788" t="s">
        <v>20</v>
      </c>
      <c r="W158" s="788" t="s">
        <v>20</v>
      </c>
      <c r="X158" s="787" t="s">
        <v>20</v>
      </c>
      <c r="Y158" s="788" t="s">
        <v>20</v>
      </c>
      <c r="Z158" s="788" t="s">
        <v>20</v>
      </c>
      <c r="AA158" s="787" t="s">
        <v>20</v>
      </c>
      <c r="AB158" s="788" t="s">
        <v>20</v>
      </c>
      <c r="AC158" s="788" t="s">
        <v>20</v>
      </c>
      <c r="AD158" s="787" t="s">
        <v>20</v>
      </c>
      <c r="AE158" s="788" t="s">
        <v>20</v>
      </c>
      <c r="AF158" s="788" t="s">
        <v>20</v>
      </c>
      <c r="AG158" s="34" t="s">
        <v>20</v>
      </c>
      <c r="AH158" s="34" t="s">
        <v>20</v>
      </c>
      <c r="AI158" s="34" t="s">
        <v>20</v>
      </c>
    </row>
    <row r="159" spans="1:35">
      <c r="A159" s="34" t="s">
        <v>1026</v>
      </c>
      <c r="B159" s="34" t="s">
        <v>1840</v>
      </c>
      <c r="C159" s="787" t="s">
        <v>20</v>
      </c>
      <c r="D159" s="788" t="s">
        <v>20</v>
      </c>
      <c r="E159" s="788" t="s">
        <v>20</v>
      </c>
      <c r="F159" s="787" t="s">
        <v>20</v>
      </c>
      <c r="G159" s="788" t="s">
        <v>20</v>
      </c>
      <c r="H159" s="788" t="s">
        <v>20</v>
      </c>
      <c r="I159" s="787" t="s">
        <v>20</v>
      </c>
      <c r="J159" s="788" t="s">
        <v>20</v>
      </c>
      <c r="K159" s="788" t="s">
        <v>20</v>
      </c>
      <c r="L159" s="787" t="s">
        <v>20</v>
      </c>
      <c r="M159" s="788" t="s">
        <v>20</v>
      </c>
      <c r="N159" s="788" t="s">
        <v>20</v>
      </c>
      <c r="O159" s="787" t="s">
        <v>20</v>
      </c>
      <c r="P159" s="788" t="s">
        <v>20</v>
      </c>
      <c r="Q159" s="788" t="s">
        <v>20</v>
      </c>
      <c r="R159" s="787" t="s">
        <v>20</v>
      </c>
      <c r="S159" s="788" t="s">
        <v>20</v>
      </c>
      <c r="T159" s="788" t="s">
        <v>20</v>
      </c>
      <c r="U159" s="787" t="s">
        <v>20</v>
      </c>
      <c r="V159" s="788" t="s">
        <v>20</v>
      </c>
      <c r="W159" s="788" t="s">
        <v>20</v>
      </c>
      <c r="X159" s="787" t="s">
        <v>20</v>
      </c>
      <c r="Y159" s="788" t="s">
        <v>20</v>
      </c>
      <c r="Z159" s="788" t="s">
        <v>20</v>
      </c>
      <c r="AA159" s="787" t="s">
        <v>20</v>
      </c>
      <c r="AB159" s="788" t="s">
        <v>20</v>
      </c>
      <c r="AC159" s="788" t="s">
        <v>20</v>
      </c>
      <c r="AD159" s="787" t="s">
        <v>20</v>
      </c>
      <c r="AE159" s="788" t="s">
        <v>20</v>
      </c>
      <c r="AF159" s="788" t="s">
        <v>20</v>
      </c>
      <c r="AG159" s="34" t="s">
        <v>20</v>
      </c>
      <c r="AH159" s="34" t="s">
        <v>20</v>
      </c>
      <c r="AI159" s="34" t="s">
        <v>20</v>
      </c>
    </row>
    <row r="160" spans="1:35">
      <c r="A160" s="34" t="s">
        <v>738</v>
      </c>
      <c r="B160" s="34" t="s">
        <v>1027</v>
      </c>
      <c r="C160" s="787" t="s">
        <v>20</v>
      </c>
      <c r="D160" s="788" t="s">
        <v>20</v>
      </c>
      <c r="E160" s="788" t="s">
        <v>20</v>
      </c>
      <c r="F160" s="787" t="s">
        <v>20</v>
      </c>
      <c r="G160" s="788" t="s">
        <v>20</v>
      </c>
      <c r="H160" s="788" t="s">
        <v>20</v>
      </c>
      <c r="I160" s="787" t="s">
        <v>20</v>
      </c>
      <c r="J160" s="788" t="s">
        <v>20</v>
      </c>
      <c r="K160" s="788" t="s">
        <v>20</v>
      </c>
      <c r="L160" s="787" t="s">
        <v>20</v>
      </c>
      <c r="M160" s="788" t="s">
        <v>20</v>
      </c>
      <c r="N160" s="788" t="s">
        <v>20</v>
      </c>
      <c r="O160" s="787" t="s">
        <v>20</v>
      </c>
      <c r="P160" s="788" t="s">
        <v>20</v>
      </c>
      <c r="Q160" s="788" t="s">
        <v>20</v>
      </c>
      <c r="R160" s="787" t="s">
        <v>20</v>
      </c>
      <c r="S160" s="788" t="s">
        <v>20</v>
      </c>
      <c r="T160" s="788" t="s">
        <v>20</v>
      </c>
      <c r="U160" s="787" t="s">
        <v>20</v>
      </c>
      <c r="V160" s="788" t="s">
        <v>20</v>
      </c>
      <c r="W160" s="788" t="s">
        <v>20</v>
      </c>
      <c r="X160" s="787" t="s">
        <v>20</v>
      </c>
      <c r="Y160" s="788" t="s">
        <v>20</v>
      </c>
      <c r="Z160" s="788" t="s">
        <v>20</v>
      </c>
      <c r="AA160" s="787" t="s">
        <v>20</v>
      </c>
      <c r="AB160" s="788" t="s">
        <v>20</v>
      </c>
      <c r="AC160" s="788" t="s">
        <v>20</v>
      </c>
      <c r="AD160" s="787" t="s">
        <v>20</v>
      </c>
      <c r="AE160" s="788" t="s">
        <v>20</v>
      </c>
      <c r="AF160" s="788" t="s">
        <v>20</v>
      </c>
      <c r="AG160" s="34" t="s">
        <v>20</v>
      </c>
      <c r="AH160" s="34" t="s">
        <v>20</v>
      </c>
      <c r="AI160" s="34" t="s">
        <v>20</v>
      </c>
    </row>
    <row r="161" spans="1:35">
      <c r="A161" s="34" t="s">
        <v>617</v>
      </c>
      <c r="B161" s="34" t="s">
        <v>616</v>
      </c>
      <c r="C161" s="787" t="s">
        <v>20</v>
      </c>
      <c r="D161" s="788" t="s">
        <v>20</v>
      </c>
      <c r="E161" s="788" t="s">
        <v>20</v>
      </c>
      <c r="F161" s="787" t="s">
        <v>20</v>
      </c>
      <c r="G161" s="788" t="s">
        <v>20</v>
      </c>
      <c r="H161" s="788" t="s">
        <v>20</v>
      </c>
      <c r="I161" s="787" t="s">
        <v>20</v>
      </c>
      <c r="J161" s="788" t="s">
        <v>20</v>
      </c>
      <c r="K161" s="788" t="s">
        <v>20</v>
      </c>
      <c r="L161" s="787" t="s">
        <v>20</v>
      </c>
      <c r="M161" s="788" t="s">
        <v>20</v>
      </c>
      <c r="N161" s="788" t="s">
        <v>20</v>
      </c>
      <c r="O161" s="787" t="s">
        <v>20</v>
      </c>
      <c r="P161" s="788" t="s">
        <v>20</v>
      </c>
      <c r="Q161" s="788" t="s">
        <v>20</v>
      </c>
      <c r="R161" s="787" t="s">
        <v>20</v>
      </c>
      <c r="S161" s="788" t="s">
        <v>20</v>
      </c>
      <c r="T161" s="788" t="s">
        <v>20</v>
      </c>
      <c r="U161" s="787" t="s">
        <v>20</v>
      </c>
      <c r="V161" s="788" t="s">
        <v>20</v>
      </c>
      <c r="W161" s="788" t="s">
        <v>20</v>
      </c>
      <c r="X161" s="787" t="s">
        <v>20</v>
      </c>
      <c r="Y161" s="788" t="s">
        <v>20</v>
      </c>
      <c r="Z161" s="788" t="s">
        <v>20</v>
      </c>
      <c r="AA161" s="787" t="s">
        <v>20</v>
      </c>
      <c r="AB161" s="788" t="s">
        <v>20</v>
      </c>
      <c r="AC161" s="788" t="s">
        <v>20</v>
      </c>
      <c r="AD161" s="787" t="s">
        <v>20</v>
      </c>
      <c r="AE161" s="788" t="s">
        <v>20</v>
      </c>
      <c r="AF161" s="788" t="s">
        <v>20</v>
      </c>
      <c r="AG161" s="34" t="s">
        <v>20</v>
      </c>
      <c r="AH161" s="34" t="s">
        <v>20</v>
      </c>
      <c r="AI161" s="34" t="s">
        <v>20</v>
      </c>
    </row>
    <row r="162" spans="1:35">
      <c r="A162" s="34" t="s">
        <v>541</v>
      </c>
      <c r="B162" s="34" t="s">
        <v>540</v>
      </c>
      <c r="C162" s="787" t="s">
        <v>20</v>
      </c>
      <c r="D162" s="788" t="s">
        <v>20</v>
      </c>
      <c r="E162" s="788" t="s">
        <v>20</v>
      </c>
      <c r="F162" s="787">
        <v>0</v>
      </c>
      <c r="G162" s="788">
        <v>1</v>
      </c>
      <c r="H162" s="788">
        <v>1</v>
      </c>
      <c r="I162" s="787">
        <v>0.51200000000000001</v>
      </c>
      <c r="J162" s="788">
        <v>0</v>
      </c>
      <c r="K162" s="788">
        <v>0</v>
      </c>
      <c r="L162" s="787" t="s">
        <v>20</v>
      </c>
      <c r="M162" s="788" t="s">
        <v>20</v>
      </c>
      <c r="N162" s="788" t="s">
        <v>20</v>
      </c>
      <c r="O162" s="787" t="s">
        <v>20</v>
      </c>
      <c r="P162" s="788" t="s">
        <v>20</v>
      </c>
      <c r="Q162" s="788" t="s">
        <v>20</v>
      </c>
      <c r="R162" s="787" t="s">
        <v>20</v>
      </c>
      <c r="S162" s="788" t="s">
        <v>20</v>
      </c>
      <c r="T162" s="788" t="s">
        <v>20</v>
      </c>
      <c r="U162" s="787" t="s">
        <v>20</v>
      </c>
      <c r="V162" s="788" t="s">
        <v>20</v>
      </c>
      <c r="W162" s="788" t="s">
        <v>20</v>
      </c>
      <c r="X162" s="787" t="s">
        <v>20</v>
      </c>
      <c r="Y162" s="788" t="s">
        <v>20</v>
      </c>
      <c r="Z162" s="788" t="s">
        <v>20</v>
      </c>
      <c r="AA162" s="787" t="s">
        <v>20</v>
      </c>
      <c r="AB162" s="788" t="s">
        <v>20</v>
      </c>
      <c r="AC162" s="788" t="s">
        <v>20</v>
      </c>
      <c r="AD162" s="787" t="s">
        <v>20</v>
      </c>
      <c r="AE162" s="788" t="s">
        <v>20</v>
      </c>
      <c r="AF162" s="788" t="s">
        <v>20</v>
      </c>
      <c r="AG162" s="34" t="s">
        <v>20</v>
      </c>
      <c r="AH162" s="34" t="s">
        <v>20</v>
      </c>
      <c r="AI162" s="34" t="s">
        <v>20</v>
      </c>
    </row>
    <row r="163" spans="1:35">
      <c r="A163" s="34" t="s">
        <v>739</v>
      </c>
      <c r="B163" s="34" t="s">
        <v>740</v>
      </c>
      <c r="C163" s="787" t="s">
        <v>20</v>
      </c>
      <c r="D163" s="788" t="s">
        <v>20</v>
      </c>
      <c r="E163" s="788" t="s">
        <v>20</v>
      </c>
      <c r="F163" s="787" t="s">
        <v>20</v>
      </c>
      <c r="G163" s="788" t="s">
        <v>20</v>
      </c>
      <c r="H163" s="788" t="s">
        <v>20</v>
      </c>
      <c r="I163" s="787" t="s">
        <v>20</v>
      </c>
      <c r="J163" s="788" t="s">
        <v>20</v>
      </c>
      <c r="K163" s="788" t="s">
        <v>20</v>
      </c>
      <c r="L163" s="787" t="s">
        <v>20</v>
      </c>
      <c r="M163" s="788" t="s">
        <v>20</v>
      </c>
      <c r="N163" s="788" t="s">
        <v>20</v>
      </c>
      <c r="O163" s="787" t="s">
        <v>20</v>
      </c>
      <c r="P163" s="788" t="s">
        <v>20</v>
      </c>
      <c r="Q163" s="788" t="s">
        <v>20</v>
      </c>
      <c r="R163" s="787" t="s">
        <v>20</v>
      </c>
      <c r="S163" s="788" t="s">
        <v>20</v>
      </c>
      <c r="T163" s="788" t="s">
        <v>20</v>
      </c>
      <c r="U163" s="787" t="s">
        <v>20</v>
      </c>
      <c r="V163" s="788" t="s">
        <v>20</v>
      </c>
      <c r="W163" s="788" t="s">
        <v>20</v>
      </c>
      <c r="X163" s="787" t="s">
        <v>20</v>
      </c>
      <c r="Y163" s="788" t="s">
        <v>20</v>
      </c>
      <c r="Z163" s="788" t="s">
        <v>20</v>
      </c>
      <c r="AA163" s="787" t="s">
        <v>20</v>
      </c>
      <c r="AB163" s="788" t="s">
        <v>20</v>
      </c>
      <c r="AC163" s="788" t="s">
        <v>20</v>
      </c>
      <c r="AD163" s="787" t="s">
        <v>20</v>
      </c>
      <c r="AE163" s="788" t="s">
        <v>20</v>
      </c>
      <c r="AF163" s="788" t="s">
        <v>20</v>
      </c>
      <c r="AG163" s="34" t="s">
        <v>20</v>
      </c>
      <c r="AH163" s="34" t="s">
        <v>20</v>
      </c>
      <c r="AI163" s="34" t="s">
        <v>20</v>
      </c>
    </row>
    <row r="164" spans="1:35">
      <c r="A164" s="34" t="s">
        <v>577</v>
      </c>
      <c r="B164" s="34" t="s">
        <v>576</v>
      </c>
      <c r="C164" s="787" t="s">
        <v>20</v>
      </c>
      <c r="D164" s="788" t="s">
        <v>20</v>
      </c>
      <c r="E164" s="788" t="s">
        <v>20</v>
      </c>
      <c r="F164" s="787" t="s">
        <v>20</v>
      </c>
      <c r="G164" s="788" t="s">
        <v>20</v>
      </c>
      <c r="H164" s="788" t="s">
        <v>20</v>
      </c>
      <c r="I164" s="787" t="s">
        <v>20</v>
      </c>
      <c r="J164" s="788" t="s">
        <v>20</v>
      </c>
      <c r="K164" s="788" t="s">
        <v>20</v>
      </c>
      <c r="L164" s="787" t="s">
        <v>20</v>
      </c>
      <c r="M164" s="788" t="s">
        <v>20</v>
      </c>
      <c r="N164" s="788" t="s">
        <v>20</v>
      </c>
      <c r="O164" s="787" t="s">
        <v>20</v>
      </c>
      <c r="P164" s="788" t="s">
        <v>20</v>
      </c>
      <c r="Q164" s="788" t="s">
        <v>20</v>
      </c>
      <c r="R164" s="787" t="s">
        <v>20</v>
      </c>
      <c r="S164" s="788" t="s">
        <v>20</v>
      </c>
      <c r="T164" s="788" t="s">
        <v>20</v>
      </c>
      <c r="U164" s="787" t="s">
        <v>20</v>
      </c>
      <c r="V164" s="788" t="s">
        <v>20</v>
      </c>
      <c r="W164" s="788" t="s">
        <v>20</v>
      </c>
      <c r="X164" s="787" t="s">
        <v>20</v>
      </c>
      <c r="Y164" s="788" t="s">
        <v>20</v>
      </c>
      <c r="Z164" s="788" t="s">
        <v>20</v>
      </c>
      <c r="AA164" s="787" t="s">
        <v>20</v>
      </c>
      <c r="AB164" s="788" t="s">
        <v>20</v>
      </c>
      <c r="AC164" s="788" t="s">
        <v>20</v>
      </c>
      <c r="AD164" s="787" t="s">
        <v>20</v>
      </c>
      <c r="AE164" s="788" t="s">
        <v>20</v>
      </c>
      <c r="AF164" s="788" t="s">
        <v>20</v>
      </c>
      <c r="AG164" s="34" t="s">
        <v>20</v>
      </c>
      <c r="AH164" s="34" t="s">
        <v>20</v>
      </c>
      <c r="AI164" s="34" t="s">
        <v>20</v>
      </c>
    </row>
    <row r="165" spans="1:35">
      <c r="A165" s="34" t="s">
        <v>741</v>
      </c>
      <c r="B165" s="34" t="s">
        <v>1028</v>
      </c>
      <c r="C165" s="787" t="s">
        <v>20</v>
      </c>
      <c r="D165" s="788" t="s">
        <v>20</v>
      </c>
      <c r="E165" s="788" t="s">
        <v>20</v>
      </c>
      <c r="F165" s="787" t="s">
        <v>20</v>
      </c>
      <c r="G165" s="788" t="s">
        <v>20</v>
      </c>
      <c r="H165" s="788" t="s">
        <v>20</v>
      </c>
      <c r="I165" s="787" t="s">
        <v>20</v>
      </c>
      <c r="J165" s="788" t="s">
        <v>20</v>
      </c>
      <c r="K165" s="788" t="s">
        <v>20</v>
      </c>
      <c r="L165" s="787" t="s">
        <v>20</v>
      </c>
      <c r="M165" s="788" t="s">
        <v>20</v>
      </c>
      <c r="N165" s="788" t="s">
        <v>20</v>
      </c>
      <c r="O165" s="787" t="s">
        <v>20</v>
      </c>
      <c r="P165" s="788" t="s">
        <v>20</v>
      </c>
      <c r="Q165" s="788" t="s">
        <v>20</v>
      </c>
      <c r="R165" s="787" t="s">
        <v>20</v>
      </c>
      <c r="S165" s="788" t="s">
        <v>20</v>
      </c>
      <c r="T165" s="788" t="s">
        <v>20</v>
      </c>
      <c r="U165" s="787" t="s">
        <v>20</v>
      </c>
      <c r="V165" s="788" t="s">
        <v>20</v>
      </c>
      <c r="W165" s="788" t="s">
        <v>20</v>
      </c>
      <c r="X165" s="787" t="s">
        <v>20</v>
      </c>
      <c r="Y165" s="788" t="s">
        <v>20</v>
      </c>
      <c r="Z165" s="788" t="s">
        <v>20</v>
      </c>
      <c r="AA165" s="787" t="s">
        <v>20</v>
      </c>
      <c r="AB165" s="788" t="s">
        <v>20</v>
      </c>
      <c r="AC165" s="788" t="s">
        <v>20</v>
      </c>
      <c r="AD165" s="787" t="s">
        <v>20</v>
      </c>
      <c r="AE165" s="788" t="s">
        <v>20</v>
      </c>
      <c r="AF165" s="788" t="s">
        <v>20</v>
      </c>
      <c r="AG165" s="34" t="s">
        <v>20</v>
      </c>
      <c r="AH165" s="34" t="s">
        <v>20</v>
      </c>
      <c r="AI165" s="34" t="s">
        <v>20</v>
      </c>
    </row>
    <row r="166" spans="1:35">
      <c r="A166" s="34" t="s">
        <v>742</v>
      </c>
      <c r="B166" s="34" t="s">
        <v>1029</v>
      </c>
      <c r="C166" s="787" t="s">
        <v>20</v>
      </c>
      <c r="D166" s="788" t="s">
        <v>20</v>
      </c>
      <c r="E166" s="788" t="s">
        <v>20</v>
      </c>
      <c r="F166" s="787" t="s">
        <v>20</v>
      </c>
      <c r="G166" s="788" t="s">
        <v>20</v>
      </c>
      <c r="H166" s="788" t="s">
        <v>20</v>
      </c>
      <c r="I166" s="787" t="s">
        <v>20</v>
      </c>
      <c r="J166" s="788" t="s">
        <v>20</v>
      </c>
      <c r="K166" s="788" t="s">
        <v>20</v>
      </c>
      <c r="L166" s="787" t="s">
        <v>20</v>
      </c>
      <c r="M166" s="788" t="s">
        <v>20</v>
      </c>
      <c r="N166" s="788" t="s">
        <v>20</v>
      </c>
      <c r="O166" s="787" t="s">
        <v>20</v>
      </c>
      <c r="P166" s="788" t="s">
        <v>20</v>
      </c>
      <c r="Q166" s="788" t="s">
        <v>20</v>
      </c>
      <c r="R166" s="787" t="s">
        <v>20</v>
      </c>
      <c r="S166" s="788" t="s">
        <v>20</v>
      </c>
      <c r="T166" s="788" t="s">
        <v>20</v>
      </c>
      <c r="U166" s="787" t="s">
        <v>20</v>
      </c>
      <c r="V166" s="788" t="s">
        <v>20</v>
      </c>
      <c r="W166" s="788" t="s">
        <v>20</v>
      </c>
      <c r="X166" s="787" t="s">
        <v>20</v>
      </c>
      <c r="Y166" s="788" t="s">
        <v>20</v>
      </c>
      <c r="Z166" s="788" t="s">
        <v>20</v>
      </c>
      <c r="AA166" s="787" t="s">
        <v>20</v>
      </c>
      <c r="AB166" s="788" t="s">
        <v>20</v>
      </c>
      <c r="AC166" s="788" t="s">
        <v>20</v>
      </c>
      <c r="AD166" s="787" t="s">
        <v>20</v>
      </c>
      <c r="AE166" s="788" t="s">
        <v>20</v>
      </c>
      <c r="AF166" s="788" t="s">
        <v>20</v>
      </c>
      <c r="AG166" s="34" t="s">
        <v>20</v>
      </c>
      <c r="AH166" s="34" t="s">
        <v>20</v>
      </c>
      <c r="AI166" s="34" t="s">
        <v>20</v>
      </c>
    </row>
    <row r="167" spans="1:35">
      <c r="A167" s="34" t="s">
        <v>495</v>
      </c>
      <c r="B167" s="34" t="s">
        <v>494</v>
      </c>
      <c r="C167" s="787" t="s">
        <v>20</v>
      </c>
      <c r="D167" s="788" t="s">
        <v>20</v>
      </c>
      <c r="E167" s="788" t="s">
        <v>20</v>
      </c>
      <c r="F167" s="787" t="s">
        <v>20</v>
      </c>
      <c r="G167" s="788" t="s">
        <v>20</v>
      </c>
      <c r="H167" s="788" t="s">
        <v>20</v>
      </c>
      <c r="I167" s="787" t="s">
        <v>20</v>
      </c>
      <c r="J167" s="788" t="s">
        <v>20</v>
      </c>
      <c r="K167" s="788" t="s">
        <v>20</v>
      </c>
      <c r="L167" s="787" t="s">
        <v>20</v>
      </c>
      <c r="M167" s="788" t="s">
        <v>20</v>
      </c>
      <c r="N167" s="788" t="s">
        <v>20</v>
      </c>
      <c r="O167" s="787" t="s">
        <v>20</v>
      </c>
      <c r="P167" s="788" t="s">
        <v>20</v>
      </c>
      <c r="Q167" s="788" t="s">
        <v>20</v>
      </c>
      <c r="R167" s="787" t="s">
        <v>20</v>
      </c>
      <c r="S167" s="788" t="s">
        <v>20</v>
      </c>
      <c r="T167" s="788" t="s">
        <v>20</v>
      </c>
      <c r="U167" s="787" t="s">
        <v>20</v>
      </c>
      <c r="V167" s="788" t="s">
        <v>20</v>
      </c>
      <c r="W167" s="788" t="s">
        <v>20</v>
      </c>
      <c r="X167" s="787" t="s">
        <v>20</v>
      </c>
      <c r="Y167" s="788" t="s">
        <v>20</v>
      </c>
      <c r="Z167" s="788" t="s">
        <v>20</v>
      </c>
      <c r="AA167" s="787" t="s">
        <v>20</v>
      </c>
      <c r="AB167" s="788" t="s">
        <v>20</v>
      </c>
      <c r="AC167" s="788" t="s">
        <v>20</v>
      </c>
      <c r="AD167" s="787">
        <v>0.43099999999999999</v>
      </c>
      <c r="AE167" s="788">
        <v>2.7000000000000001E-3</v>
      </c>
      <c r="AF167" s="788">
        <v>1E-4</v>
      </c>
      <c r="AG167" s="34" t="s">
        <v>20</v>
      </c>
      <c r="AH167" s="34" t="s">
        <v>20</v>
      </c>
      <c r="AI167" s="34" t="s">
        <v>20</v>
      </c>
    </row>
    <row r="168" spans="1:35">
      <c r="A168" s="34" t="s">
        <v>743</v>
      </c>
      <c r="B168" s="34" t="s">
        <v>1030</v>
      </c>
      <c r="C168" s="787" t="s">
        <v>20</v>
      </c>
      <c r="D168" s="788" t="s">
        <v>20</v>
      </c>
      <c r="E168" s="788" t="s">
        <v>20</v>
      </c>
      <c r="F168" s="787" t="s">
        <v>20</v>
      </c>
      <c r="G168" s="788" t="s">
        <v>20</v>
      </c>
      <c r="H168" s="788" t="s">
        <v>20</v>
      </c>
      <c r="I168" s="787" t="s">
        <v>20</v>
      </c>
      <c r="J168" s="788" t="s">
        <v>20</v>
      </c>
      <c r="K168" s="788" t="s">
        <v>20</v>
      </c>
      <c r="L168" s="787" t="s">
        <v>20</v>
      </c>
      <c r="M168" s="788" t="s">
        <v>20</v>
      </c>
      <c r="N168" s="788" t="s">
        <v>20</v>
      </c>
      <c r="O168" s="787" t="s">
        <v>20</v>
      </c>
      <c r="P168" s="788" t="s">
        <v>20</v>
      </c>
      <c r="Q168" s="788" t="s">
        <v>20</v>
      </c>
      <c r="R168" s="787" t="s">
        <v>20</v>
      </c>
      <c r="S168" s="788" t="s">
        <v>20</v>
      </c>
      <c r="T168" s="788" t="s">
        <v>20</v>
      </c>
      <c r="U168" s="787" t="s">
        <v>20</v>
      </c>
      <c r="V168" s="788" t="s">
        <v>20</v>
      </c>
      <c r="W168" s="788" t="s">
        <v>20</v>
      </c>
      <c r="X168" s="787" t="s">
        <v>20</v>
      </c>
      <c r="Y168" s="788" t="s">
        <v>20</v>
      </c>
      <c r="Z168" s="788" t="s">
        <v>20</v>
      </c>
      <c r="AA168" s="787" t="s">
        <v>20</v>
      </c>
      <c r="AB168" s="788" t="s">
        <v>20</v>
      </c>
      <c r="AC168" s="788" t="s">
        <v>20</v>
      </c>
      <c r="AD168" s="787" t="s">
        <v>20</v>
      </c>
      <c r="AE168" s="788" t="s">
        <v>20</v>
      </c>
      <c r="AF168" s="788" t="s">
        <v>20</v>
      </c>
      <c r="AG168" s="34" t="s">
        <v>20</v>
      </c>
      <c r="AH168" s="34" t="s">
        <v>20</v>
      </c>
      <c r="AI168" s="34" t="s">
        <v>20</v>
      </c>
    </row>
    <row r="169" spans="1:35">
      <c r="A169" s="34" t="s">
        <v>595</v>
      </c>
      <c r="B169" s="34" t="s">
        <v>594</v>
      </c>
      <c r="C169" s="787" t="s">
        <v>20</v>
      </c>
      <c r="D169" s="788" t="s">
        <v>20</v>
      </c>
      <c r="E169" s="788" t="s">
        <v>20</v>
      </c>
      <c r="F169" s="787" t="s">
        <v>20</v>
      </c>
      <c r="G169" s="788" t="s">
        <v>20</v>
      </c>
      <c r="H169" s="788" t="s">
        <v>20</v>
      </c>
      <c r="I169" s="787" t="s">
        <v>20</v>
      </c>
      <c r="J169" s="788" t="s">
        <v>20</v>
      </c>
      <c r="K169" s="788" t="s">
        <v>20</v>
      </c>
      <c r="L169" s="787" t="s">
        <v>20</v>
      </c>
      <c r="M169" s="788" t="s">
        <v>20</v>
      </c>
      <c r="N169" s="788" t="s">
        <v>20</v>
      </c>
      <c r="O169" s="787" t="s">
        <v>20</v>
      </c>
      <c r="P169" s="788" t="s">
        <v>20</v>
      </c>
      <c r="Q169" s="788" t="s">
        <v>20</v>
      </c>
      <c r="R169" s="787" t="s">
        <v>20</v>
      </c>
      <c r="S169" s="788" t="s">
        <v>20</v>
      </c>
      <c r="T169" s="788" t="s">
        <v>20</v>
      </c>
      <c r="U169" s="787" t="s">
        <v>20</v>
      </c>
      <c r="V169" s="788" t="s">
        <v>20</v>
      </c>
      <c r="W169" s="788" t="s">
        <v>20</v>
      </c>
      <c r="X169" s="787" t="s">
        <v>20</v>
      </c>
      <c r="Y169" s="788" t="s">
        <v>20</v>
      </c>
      <c r="Z169" s="788" t="s">
        <v>20</v>
      </c>
      <c r="AA169" s="787" t="s">
        <v>20</v>
      </c>
      <c r="AB169" s="788" t="s">
        <v>20</v>
      </c>
      <c r="AC169" s="788" t="s">
        <v>20</v>
      </c>
      <c r="AD169" s="787" t="s">
        <v>20</v>
      </c>
      <c r="AE169" s="788" t="s">
        <v>20</v>
      </c>
      <c r="AF169" s="788" t="s">
        <v>20</v>
      </c>
      <c r="AG169" s="34" t="s">
        <v>20</v>
      </c>
      <c r="AH169" s="34" t="s">
        <v>20</v>
      </c>
      <c r="AI169" s="34" t="s">
        <v>20</v>
      </c>
    </row>
    <row r="170" spans="1:35">
      <c r="A170" s="34" t="s">
        <v>744</v>
      </c>
      <c r="B170" s="34" t="s">
        <v>1031</v>
      </c>
      <c r="C170" s="787" t="s">
        <v>20</v>
      </c>
      <c r="D170" s="788" t="s">
        <v>20</v>
      </c>
      <c r="E170" s="788" t="s">
        <v>20</v>
      </c>
      <c r="F170" s="787" t="s">
        <v>20</v>
      </c>
      <c r="G170" s="788" t="s">
        <v>20</v>
      </c>
      <c r="H170" s="788" t="s">
        <v>20</v>
      </c>
      <c r="I170" s="787" t="s">
        <v>20</v>
      </c>
      <c r="J170" s="788" t="s">
        <v>20</v>
      </c>
      <c r="K170" s="788" t="s">
        <v>20</v>
      </c>
      <c r="L170" s="787" t="s">
        <v>20</v>
      </c>
      <c r="M170" s="788" t="s">
        <v>20</v>
      </c>
      <c r="N170" s="788" t="s">
        <v>20</v>
      </c>
      <c r="O170" s="787" t="s">
        <v>20</v>
      </c>
      <c r="P170" s="788" t="s">
        <v>20</v>
      </c>
      <c r="Q170" s="788" t="s">
        <v>20</v>
      </c>
      <c r="R170" s="787" t="s">
        <v>20</v>
      </c>
      <c r="S170" s="788" t="s">
        <v>20</v>
      </c>
      <c r="T170" s="788" t="s">
        <v>20</v>
      </c>
      <c r="U170" s="787" t="s">
        <v>20</v>
      </c>
      <c r="V170" s="788" t="s">
        <v>20</v>
      </c>
      <c r="W170" s="788" t="s">
        <v>20</v>
      </c>
      <c r="X170" s="787" t="s">
        <v>20</v>
      </c>
      <c r="Y170" s="788" t="s">
        <v>20</v>
      </c>
      <c r="Z170" s="788" t="s">
        <v>20</v>
      </c>
      <c r="AA170" s="787" t="s">
        <v>20</v>
      </c>
      <c r="AB170" s="788" t="s">
        <v>20</v>
      </c>
      <c r="AC170" s="788" t="s">
        <v>20</v>
      </c>
      <c r="AD170" s="787" t="s">
        <v>20</v>
      </c>
      <c r="AE170" s="788" t="s">
        <v>20</v>
      </c>
      <c r="AF170" s="788" t="s">
        <v>20</v>
      </c>
      <c r="AG170" s="34" t="s">
        <v>20</v>
      </c>
      <c r="AH170" s="34" t="s">
        <v>20</v>
      </c>
      <c r="AI170" s="34" t="s">
        <v>20</v>
      </c>
    </row>
    <row r="171" spans="1:35">
      <c r="A171" s="34" t="s">
        <v>745</v>
      </c>
      <c r="B171" s="34" t="s">
        <v>1032</v>
      </c>
      <c r="C171" s="787" t="s">
        <v>20</v>
      </c>
      <c r="D171" s="788" t="s">
        <v>20</v>
      </c>
      <c r="E171" s="788" t="s">
        <v>20</v>
      </c>
      <c r="F171" s="787" t="s">
        <v>20</v>
      </c>
      <c r="G171" s="788" t="s">
        <v>20</v>
      </c>
      <c r="H171" s="788" t="s">
        <v>20</v>
      </c>
      <c r="I171" s="787" t="s">
        <v>20</v>
      </c>
      <c r="J171" s="788" t="s">
        <v>20</v>
      </c>
      <c r="K171" s="788" t="s">
        <v>20</v>
      </c>
      <c r="L171" s="787" t="s">
        <v>20</v>
      </c>
      <c r="M171" s="788" t="s">
        <v>20</v>
      </c>
      <c r="N171" s="788" t="s">
        <v>20</v>
      </c>
      <c r="O171" s="787" t="s">
        <v>20</v>
      </c>
      <c r="P171" s="788" t="s">
        <v>20</v>
      </c>
      <c r="Q171" s="788" t="s">
        <v>20</v>
      </c>
      <c r="R171" s="787" t="s">
        <v>20</v>
      </c>
      <c r="S171" s="788" t="s">
        <v>20</v>
      </c>
      <c r="T171" s="788" t="s">
        <v>20</v>
      </c>
      <c r="U171" s="787" t="s">
        <v>20</v>
      </c>
      <c r="V171" s="788" t="s">
        <v>20</v>
      </c>
      <c r="W171" s="788" t="s">
        <v>20</v>
      </c>
      <c r="X171" s="787" t="s">
        <v>20</v>
      </c>
      <c r="Y171" s="788" t="s">
        <v>20</v>
      </c>
      <c r="Z171" s="788" t="s">
        <v>20</v>
      </c>
      <c r="AA171" s="787" t="s">
        <v>20</v>
      </c>
      <c r="AB171" s="788" t="s">
        <v>20</v>
      </c>
      <c r="AC171" s="788" t="s">
        <v>20</v>
      </c>
      <c r="AD171" s="787" t="s">
        <v>20</v>
      </c>
      <c r="AE171" s="788" t="s">
        <v>20</v>
      </c>
      <c r="AF171" s="788" t="s">
        <v>20</v>
      </c>
      <c r="AG171" s="34" t="s">
        <v>20</v>
      </c>
      <c r="AH171" s="34" t="s">
        <v>20</v>
      </c>
      <c r="AI171" s="34" t="s">
        <v>20</v>
      </c>
    </row>
    <row r="172" spans="1:35">
      <c r="A172" s="34" t="s">
        <v>746</v>
      </c>
      <c r="B172" s="34" t="s">
        <v>1033</v>
      </c>
      <c r="C172" s="787" t="s">
        <v>20</v>
      </c>
      <c r="D172" s="788" t="s">
        <v>20</v>
      </c>
      <c r="E172" s="788" t="s">
        <v>20</v>
      </c>
      <c r="F172" s="787" t="s">
        <v>20</v>
      </c>
      <c r="G172" s="788" t="s">
        <v>20</v>
      </c>
      <c r="H172" s="788" t="s">
        <v>20</v>
      </c>
      <c r="I172" s="787" t="s">
        <v>20</v>
      </c>
      <c r="J172" s="788" t="s">
        <v>20</v>
      </c>
      <c r="K172" s="788" t="s">
        <v>20</v>
      </c>
      <c r="L172" s="787" t="s">
        <v>20</v>
      </c>
      <c r="M172" s="788" t="s">
        <v>20</v>
      </c>
      <c r="N172" s="788" t="s">
        <v>20</v>
      </c>
      <c r="O172" s="787" t="s">
        <v>20</v>
      </c>
      <c r="P172" s="788" t="s">
        <v>20</v>
      </c>
      <c r="Q172" s="788" t="s">
        <v>20</v>
      </c>
      <c r="R172" s="787" t="s">
        <v>20</v>
      </c>
      <c r="S172" s="788" t="s">
        <v>20</v>
      </c>
      <c r="T172" s="788" t="s">
        <v>20</v>
      </c>
      <c r="U172" s="787" t="s">
        <v>20</v>
      </c>
      <c r="V172" s="788" t="s">
        <v>20</v>
      </c>
      <c r="W172" s="788" t="s">
        <v>20</v>
      </c>
      <c r="X172" s="787" t="s">
        <v>20</v>
      </c>
      <c r="Y172" s="788" t="s">
        <v>20</v>
      </c>
      <c r="Z172" s="788" t="s">
        <v>20</v>
      </c>
      <c r="AA172" s="787" t="s">
        <v>20</v>
      </c>
      <c r="AB172" s="788" t="s">
        <v>20</v>
      </c>
      <c r="AC172" s="788" t="s">
        <v>20</v>
      </c>
      <c r="AD172" s="787" t="s">
        <v>20</v>
      </c>
      <c r="AE172" s="788" t="s">
        <v>20</v>
      </c>
      <c r="AF172" s="788" t="s">
        <v>20</v>
      </c>
      <c r="AG172" s="34" t="s">
        <v>20</v>
      </c>
      <c r="AH172" s="34" t="s">
        <v>20</v>
      </c>
      <c r="AI172" s="34" t="s">
        <v>20</v>
      </c>
    </row>
    <row r="173" spans="1:35">
      <c r="A173" s="34" t="s">
        <v>747</v>
      </c>
      <c r="B173" s="34" t="s">
        <v>1034</v>
      </c>
      <c r="C173" s="787" t="s">
        <v>20</v>
      </c>
      <c r="D173" s="788" t="s">
        <v>20</v>
      </c>
      <c r="E173" s="788" t="s">
        <v>20</v>
      </c>
      <c r="F173" s="787" t="s">
        <v>20</v>
      </c>
      <c r="G173" s="788" t="s">
        <v>20</v>
      </c>
      <c r="H173" s="788" t="s">
        <v>20</v>
      </c>
      <c r="I173" s="787" t="s">
        <v>20</v>
      </c>
      <c r="J173" s="788" t="s">
        <v>20</v>
      </c>
      <c r="K173" s="788" t="s">
        <v>20</v>
      </c>
      <c r="L173" s="787" t="s">
        <v>20</v>
      </c>
      <c r="M173" s="788" t="s">
        <v>20</v>
      </c>
      <c r="N173" s="788" t="s">
        <v>20</v>
      </c>
      <c r="O173" s="787" t="s">
        <v>20</v>
      </c>
      <c r="P173" s="788" t="s">
        <v>20</v>
      </c>
      <c r="Q173" s="788" t="s">
        <v>20</v>
      </c>
      <c r="R173" s="787" t="s">
        <v>20</v>
      </c>
      <c r="S173" s="788" t="s">
        <v>20</v>
      </c>
      <c r="T173" s="788" t="s">
        <v>20</v>
      </c>
      <c r="U173" s="787" t="s">
        <v>20</v>
      </c>
      <c r="V173" s="788" t="s">
        <v>20</v>
      </c>
      <c r="W173" s="788" t="s">
        <v>20</v>
      </c>
      <c r="X173" s="787" t="s">
        <v>20</v>
      </c>
      <c r="Y173" s="788" t="s">
        <v>20</v>
      </c>
      <c r="Z173" s="788" t="s">
        <v>20</v>
      </c>
      <c r="AA173" s="787" t="s">
        <v>20</v>
      </c>
      <c r="AB173" s="788" t="s">
        <v>20</v>
      </c>
      <c r="AC173" s="788" t="s">
        <v>20</v>
      </c>
      <c r="AD173" s="787" t="s">
        <v>20</v>
      </c>
      <c r="AE173" s="788" t="s">
        <v>20</v>
      </c>
      <c r="AF173" s="788" t="s">
        <v>20</v>
      </c>
      <c r="AG173" s="34" t="s">
        <v>20</v>
      </c>
      <c r="AH173" s="34" t="s">
        <v>20</v>
      </c>
      <c r="AI173" s="34" t="s">
        <v>20</v>
      </c>
    </row>
    <row r="174" spans="1:35">
      <c r="A174" s="34" t="s">
        <v>441</v>
      </c>
      <c r="B174" s="34" t="s">
        <v>440</v>
      </c>
      <c r="C174" s="787" t="s">
        <v>20</v>
      </c>
      <c r="D174" s="788" t="s">
        <v>20</v>
      </c>
      <c r="E174" s="788" t="s">
        <v>20</v>
      </c>
      <c r="F174" s="787" t="s">
        <v>20</v>
      </c>
      <c r="G174" s="788" t="s">
        <v>20</v>
      </c>
      <c r="H174" s="788" t="s">
        <v>20</v>
      </c>
      <c r="I174" s="787" t="s">
        <v>20</v>
      </c>
      <c r="J174" s="788" t="s">
        <v>20</v>
      </c>
      <c r="K174" s="788" t="s">
        <v>20</v>
      </c>
      <c r="L174" s="787" t="s">
        <v>20</v>
      </c>
      <c r="M174" s="788" t="s">
        <v>20</v>
      </c>
      <c r="N174" s="788" t="s">
        <v>20</v>
      </c>
      <c r="O174" s="787" t="s">
        <v>20</v>
      </c>
      <c r="P174" s="788" t="s">
        <v>20</v>
      </c>
      <c r="Q174" s="788" t="s">
        <v>20</v>
      </c>
      <c r="R174" s="787" t="s">
        <v>20</v>
      </c>
      <c r="S174" s="788" t="s">
        <v>20</v>
      </c>
      <c r="T174" s="788" t="s">
        <v>20</v>
      </c>
      <c r="U174" s="787" t="s">
        <v>20</v>
      </c>
      <c r="V174" s="788" t="s">
        <v>20</v>
      </c>
      <c r="W174" s="788" t="s">
        <v>20</v>
      </c>
      <c r="X174" s="787" t="s">
        <v>20</v>
      </c>
      <c r="Y174" s="788" t="s">
        <v>20</v>
      </c>
      <c r="Z174" s="788" t="s">
        <v>20</v>
      </c>
      <c r="AA174" s="787" t="s">
        <v>20</v>
      </c>
      <c r="AB174" s="788" t="s">
        <v>20</v>
      </c>
      <c r="AC174" s="788" t="s">
        <v>20</v>
      </c>
      <c r="AD174" s="787" t="s">
        <v>20</v>
      </c>
      <c r="AE174" s="788" t="s">
        <v>20</v>
      </c>
      <c r="AF174" s="788" t="s">
        <v>20</v>
      </c>
      <c r="AG174" s="34" t="s">
        <v>20</v>
      </c>
      <c r="AH174" s="34" t="s">
        <v>20</v>
      </c>
      <c r="AI174" s="34" t="s">
        <v>20</v>
      </c>
    </row>
    <row r="175" spans="1:35">
      <c r="A175" s="34" t="s">
        <v>529</v>
      </c>
      <c r="B175" s="34" t="s">
        <v>528</v>
      </c>
      <c r="C175" s="787" t="s">
        <v>20</v>
      </c>
      <c r="D175" s="788" t="s">
        <v>20</v>
      </c>
      <c r="E175" s="788" t="s">
        <v>20</v>
      </c>
      <c r="F175" s="787" t="s">
        <v>20</v>
      </c>
      <c r="G175" s="788" t="s">
        <v>20</v>
      </c>
      <c r="H175" s="788" t="s">
        <v>20</v>
      </c>
      <c r="I175" s="787" t="s">
        <v>20</v>
      </c>
      <c r="J175" s="788" t="s">
        <v>20</v>
      </c>
      <c r="K175" s="788" t="s">
        <v>20</v>
      </c>
      <c r="L175" s="787" t="s">
        <v>20</v>
      </c>
      <c r="M175" s="788" t="s">
        <v>20</v>
      </c>
      <c r="N175" s="788" t="s">
        <v>20</v>
      </c>
      <c r="O175" s="787" t="s">
        <v>20</v>
      </c>
      <c r="P175" s="788" t="s">
        <v>20</v>
      </c>
      <c r="Q175" s="788" t="s">
        <v>20</v>
      </c>
      <c r="R175" s="787" t="s">
        <v>20</v>
      </c>
      <c r="S175" s="788" t="s">
        <v>20</v>
      </c>
      <c r="T175" s="788" t="s">
        <v>20</v>
      </c>
      <c r="U175" s="787" t="s">
        <v>20</v>
      </c>
      <c r="V175" s="788" t="s">
        <v>20</v>
      </c>
      <c r="W175" s="788" t="s">
        <v>20</v>
      </c>
      <c r="X175" s="787" t="s">
        <v>20</v>
      </c>
      <c r="Y175" s="788" t="s">
        <v>20</v>
      </c>
      <c r="Z175" s="788" t="s">
        <v>20</v>
      </c>
      <c r="AA175" s="787" t="s">
        <v>20</v>
      </c>
      <c r="AB175" s="788" t="s">
        <v>20</v>
      </c>
      <c r="AC175" s="788" t="s">
        <v>20</v>
      </c>
      <c r="AD175" s="787" t="s">
        <v>20</v>
      </c>
      <c r="AE175" s="788" t="s">
        <v>20</v>
      </c>
      <c r="AF175" s="788" t="s">
        <v>20</v>
      </c>
      <c r="AG175" s="34" t="s">
        <v>20</v>
      </c>
      <c r="AH175" s="34" t="s">
        <v>20</v>
      </c>
      <c r="AI175" s="34" t="s">
        <v>20</v>
      </c>
    </row>
    <row r="176" spans="1:35">
      <c r="A176" s="34" t="s">
        <v>427</v>
      </c>
      <c r="B176" s="34" t="s">
        <v>20</v>
      </c>
      <c r="C176" s="787" t="s">
        <v>20</v>
      </c>
      <c r="D176" s="788" t="s">
        <v>20</v>
      </c>
      <c r="E176" s="788" t="s">
        <v>20</v>
      </c>
      <c r="F176" s="787" t="s">
        <v>20</v>
      </c>
      <c r="G176" s="788" t="s">
        <v>20</v>
      </c>
      <c r="H176" s="788" t="s">
        <v>20</v>
      </c>
      <c r="I176" s="787" t="s">
        <v>20</v>
      </c>
      <c r="J176" s="788" t="s">
        <v>20</v>
      </c>
      <c r="K176" s="788" t="s">
        <v>20</v>
      </c>
      <c r="L176" s="787" t="s">
        <v>20</v>
      </c>
      <c r="M176" s="788" t="s">
        <v>20</v>
      </c>
      <c r="N176" s="788" t="s">
        <v>20</v>
      </c>
      <c r="O176" s="787" t="s">
        <v>20</v>
      </c>
      <c r="P176" s="788" t="s">
        <v>20</v>
      </c>
      <c r="Q176" s="788" t="s">
        <v>20</v>
      </c>
      <c r="R176" s="787" t="s">
        <v>20</v>
      </c>
      <c r="S176" s="788" t="s">
        <v>20</v>
      </c>
      <c r="T176" s="788" t="s">
        <v>20</v>
      </c>
      <c r="U176" s="787" t="s">
        <v>20</v>
      </c>
      <c r="V176" s="788" t="s">
        <v>20</v>
      </c>
      <c r="W176" s="788" t="s">
        <v>20</v>
      </c>
      <c r="X176" s="787" t="s">
        <v>20</v>
      </c>
      <c r="Y176" s="788" t="s">
        <v>20</v>
      </c>
      <c r="Z176" s="788" t="s">
        <v>20</v>
      </c>
      <c r="AA176" s="787" t="s">
        <v>20</v>
      </c>
      <c r="AB176" s="788" t="s">
        <v>20</v>
      </c>
      <c r="AC176" s="788" t="s">
        <v>20</v>
      </c>
      <c r="AD176" s="787" t="s">
        <v>20</v>
      </c>
      <c r="AE176" s="788" t="s">
        <v>20</v>
      </c>
      <c r="AF176" s="788" t="s">
        <v>20</v>
      </c>
      <c r="AG176" s="34" t="s">
        <v>20</v>
      </c>
      <c r="AH176" s="34" t="s">
        <v>20</v>
      </c>
      <c r="AI176" s="34" t="s">
        <v>20</v>
      </c>
    </row>
    <row r="177" spans="1:35">
      <c r="A177" s="34" t="s">
        <v>639</v>
      </c>
      <c r="B177" s="34" t="s">
        <v>3374</v>
      </c>
      <c r="C177" s="787" t="s">
        <v>20</v>
      </c>
      <c r="D177" s="788" t="s">
        <v>20</v>
      </c>
      <c r="E177" s="788" t="s">
        <v>20</v>
      </c>
      <c r="F177" s="787" t="s">
        <v>20</v>
      </c>
      <c r="G177" s="788" t="s">
        <v>20</v>
      </c>
      <c r="H177" s="788" t="s">
        <v>20</v>
      </c>
      <c r="I177" s="787" t="s">
        <v>20</v>
      </c>
      <c r="J177" s="788" t="s">
        <v>20</v>
      </c>
      <c r="K177" s="788" t="s">
        <v>20</v>
      </c>
      <c r="L177" s="787" t="s">
        <v>20</v>
      </c>
      <c r="M177" s="788" t="s">
        <v>20</v>
      </c>
      <c r="N177" s="788" t="s">
        <v>20</v>
      </c>
      <c r="O177" s="787" t="s">
        <v>20</v>
      </c>
      <c r="P177" s="788" t="s">
        <v>20</v>
      </c>
      <c r="Q177" s="788" t="s">
        <v>20</v>
      </c>
      <c r="R177" s="787" t="s">
        <v>20</v>
      </c>
      <c r="S177" s="788" t="s">
        <v>20</v>
      </c>
      <c r="T177" s="788" t="s">
        <v>20</v>
      </c>
      <c r="U177" s="787" t="s">
        <v>20</v>
      </c>
      <c r="V177" s="788" t="s">
        <v>20</v>
      </c>
      <c r="W177" s="788" t="s">
        <v>20</v>
      </c>
      <c r="X177" s="787" t="s">
        <v>20</v>
      </c>
      <c r="Y177" s="788" t="s">
        <v>20</v>
      </c>
      <c r="Z177" s="788" t="s">
        <v>20</v>
      </c>
      <c r="AA177" s="787" t="s">
        <v>20</v>
      </c>
      <c r="AB177" s="788" t="s">
        <v>20</v>
      </c>
      <c r="AC177" s="788" t="s">
        <v>20</v>
      </c>
      <c r="AD177" s="787" t="s">
        <v>20</v>
      </c>
      <c r="AE177" s="788" t="s">
        <v>20</v>
      </c>
      <c r="AF177" s="788" t="s">
        <v>20</v>
      </c>
      <c r="AG177" s="34" t="s">
        <v>20</v>
      </c>
      <c r="AH177" s="34" t="s">
        <v>20</v>
      </c>
      <c r="AI177" s="34" t="s">
        <v>20</v>
      </c>
    </row>
    <row r="178" spans="1:35">
      <c r="A178" s="34" t="s">
        <v>748</v>
      </c>
      <c r="B178" s="34" t="s">
        <v>1035</v>
      </c>
      <c r="C178" s="787" t="s">
        <v>20</v>
      </c>
      <c r="D178" s="788" t="s">
        <v>20</v>
      </c>
      <c r="E178" s="788" t="s">
        <v>20</v>
      </c>
      <c r="F178" s="787" t="s">
        <v>20</v>
      </c>
      <c r="G178" s="788" t="s">
        <v>20</v>
      </c>
      <c r="H178" s="788" t="s">
        <v>20</v>
      </c>
      <c r="I178" s="787" t="s">
        <v>20</v>
      </c>
      <c r="J178" s="788" t="s">
        <v>20</v>
      </c>
      <c r="K178" s="788" t="s">
        <v>20</v>
      </c>
      <c r="L178" s="787" t="s">
        <v>20</v>
      </c>
      <c r="M178" s="788" t="s">
        <v>20</v>
      </c>
      <c r="N178" s="788" t="s">
        <v>20</v>
      </c>
      <c r="O178" s="787" t="s">
        <v>20</v>
      </c>
      <c r="P178" s="788" t="s">
        <v>20</v>
      </c>
      <c r="Q178" s="788" t="s">
        <v>20</v>
      </c>
      <c r="R178" s="787" t="s">
        <v>20</v>
      </c>
      <c r="S178" s="788" t="s">
        <v>20</v>
      </c>
      <c r="T178" s="788" t="s">
        <v>20</v>
      </c>
      <c r="U178" s="787" t="s">
        <v>20</v>
      </c>
      <c r="V178" s="788" t="s">
        <v>20</v>
      </c>
      <c r="W178" s="788" t="s">
        <v>20</v>
      </c>
      <c r="X178" s="787" t="s">
        <v>20</v>
      </c>
      <c r="Y178" s="788" t="s">
        <v>20</v>
      </c>
      <c r="Z178" s="788" t="s">
        <v>20</v>
      </c>
      <c r="AA178" s="787" t="s">
        <v>20</v>
      </c>
      <c r="AB178" s="788" t="s">
        <v>20</v>
      </c>
      <c r="AC178" s="788" t="s">
        <v>20</v>
      </c>
      <c r="AD178" s="787" t="s">
        <v>20</v>
      </c>
      <c r="AE178" s="788" t="s">
        <v>20</v>
      </c>
      <c r="AF178" s="788" t="s">
        <v>20</v>
      </c>
      <c r="AG178" s="34" t="s">
        <v>20</v>
      </c>
      <c r="AH178" s="34" t="s">
        <v>20</v>
      </c>
      <c r="AI178" s="34" t="s">
        <v>20</v>
      </c>
    </row>
    <row r="179" spans="1:35">
      <c r="A179" s="34" t="s">
        <v>749</v>
      </c>
      <c r="B179" s="34" t="s">
        <v>20</v>
      </c>
      <c r="C179" s="787" t="s">
        <v>20</v>
      </c>
      <c r="D179" s="788" t="s">
        <v>20</v>
      </c>
      <c r="E179" s="788" t="s">
        <v>20</v>
      </c>
      <c r="F179" s="787" t="s">
        <v>20</v>
      </c>
      <c r="G179" s="788" t="s">
        <v>20</v>
      </c>
      <c r="H179" s="788" t="s">
        <v>20</v>
      </c>
      <c r="I179" s="787" t="s">
        <v>20</v>
      </c>
      <c r="J179" s="788" t="s">
        <v>20</v>
      </c>
      <c r="K179" s="788" t="s">
        <v>20</v>
      </c>
      <c r="L179" s="787" t="s">
        <v>20</v>
      </c>
      <c r="M179" s="788" t="s">
        <v>20</v>
      </c>
      <c r="N179" s="788" t="s">
        <v>20</v>
      </c>
      <c r="O179" s="787" t="s">
        <v>20</v>
      </c>
      <c r="P179" s="788" t="s">
        <v>20</v>
      </c>
      <c r="Q179" s="788" t="s">
        <v>20</v>
      </c>
      <c r="R179" s="787" t="s">
        <v>20</v>
      </c>
      <c r="S179" s="788" t="s">
        <v>20</v>
      </c>
      <c r="T179" s="788" t="s">
        <v>20</v>
      </c>
      <c r="U179" s="787" t="s">
        <v>20</v>
      </c>
      <c r="V179" s="788" t="s">
        <v>20</v>
      </c>
      <c r="W179" s="788" t="s">
        <v>20</v>
      </c>
      <c r="X179" s="787" t="s">
        <v>20</v>
      </c>
      <c r="Y179" s="788" t="s">
        <v>20</v>
      </c>
      <c r="Z179" s="788" t="s">
        <v>20</v>
      </c>
      <c r="AA179" s="787" t="s">
        <v>20</v>
      </c>
      <c r="AB179" s="788" t="s">
        <v>20</v>
      </c>
      <c r="AC179" s="788" t="s">
        <v>20</v>
      </c>
      <c r="AD179" s="787" t="s">
        <v>20</v>
      </c>
      <c r="AE179" s="788" t="s">
        <v>20</v>
      </c>
      <c r="AF179" s="788" t="s">
        <v>20</v>
      </c>
      <c r="AG179" s="34" t="s">
        <v>20</v>
      </c>
      <c r="AH179" s="34" t="s">
        <v>20</v>
      </c>
      <c r="AI179" s="34" t="s">
        <v>20</v>
      </c>
    </row>
    <row r="180" spans="1:35">
      <c r="A180" s="34" t="s">
        <v>750</v>
      </c>
      <c r="B180" s="34" t="s">
        <v>1036</v>
      </c>
      <c r="C180" s="787" t="s">
        <v>20</v>
      </c>
      <c r="D180" s="788" t="s">
        <v>20</v>
      </c>
      <c r="E180" s="788" t="s">
        <v>20</v>
      </c>
      <c r="F180" s="787" t="s">
        <v>20</v>
      </c>
      <c r="G180" s="788" t="s">
        <v>20</v>
      </c>
      <c r="H180" s="788" t="s">
        <v>20</v>
      </c>
      <c r="I180" s="787" t="s">
        <v>20</v>
      </c>
      <c r="J180" s="788" t="s">
        <v>20</v>
      </c>
      <c r="K180" s="788" t="s">
        <v>20</v>
      </c>
      <c r="L180" s="787" t="s">
        <v>20</v>
      </c>
      <c r="M180" s="788" t="s">
        <v>20</v>
      </c>
      <c r="N180" s="788" t="s">
        <v>20</v>
      </c>
      <c r="O180" s="787" t="s">
        <v>20</v>
      </c>
      <c r="P180" s="788" t="s">
        <v>20</v>
      </c>
      <c r="Q180" s="788" t="s">
        <v>20</v>
      </c>
      <c r="R180" s="787" t="s">
        <v>20</v>
      </c>
      <c r="S180" s="788" t="s">
        <v>20</v>
      </c>
      <c r="T180" s="788" t="s">
        <v>20</v>
      </c>
      <c r="U180" s="787" t="s">
        <v>20</v>
      </c>
      <c r="V180" s="788" t="s">
        <v>20</v>
      </c>
      <c r="W180" s="788" t="s">
        <v>20</v>
      </c>
      <c r="X180" s="787" t="s">
        <v>20</v>
      </c>
      <c r="Y180" s="788" t="s">
        <v>20</v>
      </c>
      <c r="Z180" s="788" t="s">
        <v>20</v>
      </c>
      <c r="AA180" s="787" t="s">
        <v>20</v>
      </c>
      <c r="AB180" s="788" t="s">
        <v>20</v>
      </c>
      <c r="AC180" s="788" t="s">
        <v>20</v>
      </c>
      <c r="AD180" s="787" t="s">
        <v>20</v>
      </c>
      <c r="AE180" s="788" t="s">
        <v>20</v>
      </c>
      <c r="AF180" s="788" t="s">
        <v>20</v>
      </c>
      <c r="AG180" s="34" t="s">
        <v>20</v>
      </c>
      <c r="AH180" s="34" t="s">
        <v>20</v>
      </c>
      <c r="AI180" s="34" t="s">
        <v>20</v>
      </c>
    </row>
    <row r="181" spans="1:35">
      <c r="A181" s="34" t="s">
        <v>488</v>
      </c>
      <c r="B181" s="34" t="s">
        <v>487</v>
      </c>
      <c r="C181" s="787" t="s">
        <v>20</v>
      </c>
      <c r="D181" s="788" t="s">
        <v>20</v>
      </c>
      <c r="E181" s="788" t="s">
        <v>20</v>
      </c>
      <c r="F181" s="787" t="s">
        <v>20</v>
      </c>
      <c r="G181" s="788" t="s">
        <v>20</v>
      </c>
      <c r="H181" s="788" t="s">
        <v>20</v>
      </c>
      <c r="I181" s="787" t="s">
        <v>20</v>
      </c>
      <c r="J181" s="788" t="s">
        <v>20</v>
      </c>
      <c r="K181" s="788" t="s">
        <v>20</v>
      </c>
      <c r="L181" s="787" t="s">
        <v>20</v>
      </c>
      <c r="M181" s="788" t="s">
        <v>20</v>
      </c>
      <c r="N181" s="788" t="s">
        <v>20</v>
      </c>
      <c r="O181" s="787" t="s">
        <v>20</v>
      </c>
      <c r="P181" s="788" t="s">
        <v>20</v>
      </c>
      <c r="Q181" s="788" t="s">
        <v>20</v>
      </c>
      <c r="R181" s="787" t="s">
        <v>20</v>
      </c>
      <c r="S181" s="788" t="s">
        <v>20</v>
      </c>
      <c r="T181" s="788" t="s">
        <v>20</v>
      </c>
      <c r="U181" s="787" t="s">
        <v>20</v>
      </c>
      <c r="V181" s="788" t="s">
        <v>20</v>
      </c>
      <c r="W181" s="788" t="s">
        <v>20</v>
      </c>
      <c r="X181" s="787" t="s">
        <v>20</v>
      </c>
      <c r="Y181" s="788" t="s">
        <v>20</v>
      </c>
      <c r="Z181" s="788" t="s">
        <v>20</v>
      </c>
      <c r="AA181" s="787" t="s">
        <v>20</v>
      </c>
      <c r="AB181" s="788" t="s">
        <v>20</v>
      </c>
      <c r="AC181" s="788" t="s">
        <v>20</v>
      </c>
      <c r="AD181" s="787" t="s">
        <v>20</v>
      </c>
      <c r="AE181" s="788" t="s">
        <v>20</v>
      </c>
      <c r="AF181" s="788" t="s">
        <v>20</v>
      </c>
      <c r="AG181" s="34" t="s">
        <v>20</v>
      </c>
      <c r="AH181" s="34" t="s">
        <v>20</v>
      </c>
      <c r="AI181" s="34" t="s">
        <v>20</v>
      </c>
    </row>
    <row r="182" spans="1:35">
      <c r="A182" s="34" t="s">
        <v>751</v>
      </c>
      <c r="B182" s="34" t="s">
        <v>1037</v>
      </c>
      <c r="C182" s="787" t="s">
        <v>20</v>
      </c>
      <c r="D182" s="788" t="s">
        <v>20</v>
      </c>
      <c r="E182" s="788" t="s">
        <v>20</v>
      </c>
      <c r="F182" s="787" t="s">
        <v>20</v>
      </c>
      <c r="G182" s="788" t="s">
        <v>20</v>
      </c>
      <c r="H182" s="788" t="s">
        <v>20</v>
      </c>
      <c r="I182" s="787" t="s">
        <v>20</v>
      </c>
      <c r="J182" s="788" t="s">
        <v>20</v>
      </c>
      <c r="K182" s="788" t="s">
        <v>20</v>
      </c>
      <c r="L182" s="787" t="s">
        <v>20</v>
      </c>
      <c r="M182" s="788" t="s">
        <v>20</v>
      </c>
      <c r="N182" s="788" t="s">
        <v>20</v>
      </c>
      <c r="O182" s="787" t="s">
        <v>20</v>
      </c>
      <c r="P182" s="788" t="s">
        <v>20</v>
      </c>
      <c r="Q182" s="788" t="s">
        <v>20</v>
      </c>
      <c r="R182" s="787" t="s">
        <v>20</v>
      </c>
      <c r="S182" s="788" t="s">
        <v>20</v>
      </c>
      <c r="T182" s="788" t="s">
        <v>20</v>
      </c>
      <c r="U182" s="787" t="s">
        <v>20</v>
      </c>
      <c r="V182" s="788" t="s">
        <v>20</v>
      </c>
      <c r="W182" s="788" t="s">
        <v>20</v>
      </c>
      <c r="X182" s="787" t="s">
        <v>20</v>
      </c>
      <c r="Y182" s="788" t="s">
        <v>20</v>
      </c>
      <c r="Z182" s="788" t="s">
        <v>20</v>
      </c>
      <c r="AA182" s="787" t="s">
        <v>20</v>
      </c>
      <c r="AB182" s="788" t="s">
        <v>20</v>
      </c>
      <c r="AC182" s="788" t="s">
        <v>20</v>
      </c>
      <c r="AD182" s="787" t="s">
        <v>20</v>
      </c>
      <c r="AE182" s="788" t="s">
        <v>20</v>
      </c>
      <c r="AF182" s="788" t="s">
        <v>20</v>
      </c>
      <c r="AG182" s="34" t="s">
        <v>20</v>
      </c>
      <c r="AH182" s="34" t="s">
        <v>20</v>
      </c>
      <c r="AI182" s="34" t="s">
        <v>20</v>
      </c>
    </row>
    <row r="183" spans="1:35">
      <c r="A183" s="34" t="s">
        <v>536</v>
      </c>
      <c r="B183" s="34" t="s">
        <v>2154</v>
      </c>
      <c r="C183" s="787" t="s">
        <v>20</v>
      </c>
      <c r="D183" s="788" t="s">
        <v>20</v>
      </c>
      <c r="E183" s="788" t="s">
        <v>20</v>
      </c>
      <c r="F183" s="787" t="s">
        <v>20</v>
      </c>
      <c r="G183" s="788" t="s">
        <v>20</v>
      </c>
      <c r="H183" s="788" t="s">
        <v>20</v>
      </c>
      <c r="I183" s="787" t="s">
        <v>20</v>
      </c>
      <c r="J183" s="788" t="s">
        <v>20</v>
      </c>
      <c r="K183" s="788" t="s">
        <v>20</v>
      </c>
      <c r="L183" s="787" t="s">
        <v>20</v>
      </c>
      <c r="M183" s="788" t="s">
        <v>20</v>
      </c>
      <c r="N183" s="788" t="s">
        <v>20</v>
      </c>
      <c r="O183" s="787" t="s">
        <v>20</v>
      </c>
      <c r="P183" s="788" t="s">
        <v>20</v>
      </c>
      <c r="Q183" s="788" t="s">
        <v>20</v>
      </c>
      <c r="R183" s="787" t="s">
        <v>20</v>
      </c>
      <c r="S183" s="788" t="s">
        <v>20</v>
      </c>
      <c r="T183" s="788" t="s">
        <v>20</v>
      </c>
      <c r="U183" s="787" t="s">
        <v>20</v>
      </c>
      <c r="V183" s="788" t="s">
        <v>20</v>
      </c>
      <c r="W183" s="788" t="s">
        <v>20</v>
      </c>
      <c r="X183" s="787" t="s">
        <v>20</v>
      </c>
      <c r="Y183" s="788" t="s">
        <v>20</v>
      </c>
      <c r="Z183" s="788" t="s">
        <v>20</v>
      </c>
      <c r="AA183" s="787" t="s">
        <v>20</v>
      </c>
      <c r="AB183" s="788" t="s">
        <v>20</v>
      </c>
      <c r="AC183" s="788" t="s">
        <v>20</v>
      </c>
      <c r="AD183" s="787" t="s">
        <v>20</v>
      </c>
      <c r="AE183" s="788" t="s">
        <v>20</v>
      </c>
      <c r="AF183" s="788" t="s">
        <v>20</v>
      </c>
      <c r="AG183" s="34" t="s">
        <v>20</v>
      </c>
      <c r="AH183" s="34" t="s">
        <v>20</v>
      </c>
      <c r="AI183" s="34" t="s">
        <v>20</v>
      </c>
    </row>
    <row r="184" spans="1:35">
      <c r="A184" s="34" t="s">
        <v>666</v>
      </c>
      <c r="B184" s="34" t="s">
        <v>2404</v>
      </c>
      <c r="C184" s="787" t="s">
        <v>20</v>
      </c>
      <c r="D184" s="788" t="s">
        <v>20</v>
      </c>
      <c r="E184" s="788" t="s">
        <v>20</v>
      </c>
      <c r="F184" s="787" t="s">
        <v>20</v>
      </c>
      <c r="G184" s="788" t="s">
        <v>20</v>
      </c>
      <c r="H184" s="788" t="s">
        <v>20</v>
      </c>
      <c r="I184" s="787" t="s">
        <v>20</v>
      </c>
      <c r="J184" s="788" t="s">
        <v>20</v>
      </c>
      <c r="K184" s="788" t="s">
        <v>20</v>
      </c>
      <c r="L184" s="787" t="s">
        <v>20</v>
      </c>
      <c r="M184" s="788" t="s">
        <v>20</v>
      </c>
      <c r="N184" s="788" t="s">
        <v>20</v>
      </c>
      <c r="O184" s="787" t="s">
        <v>20</v>
      </c>
      <c r="P184" s="788" t="s">
        <v>20</v>
      </c>
      <c r="Q184" s="788" t="s">
        <v>20</v>
      </c>
      <c r="R184" s="787" t="s">
        <v>20</v>
      </c>
      <c r="S184" s="788" t="s">
        <v>20</v>
      </c>
      <c r="T184" s="788" t="s">
        <v>20</v>
      </c>
      <c r="U184" s="787" t="s">
        <v>20</v>
      </c>
      <c r="V184" s="788" t="s">
        <v>20</v>
      </c>
      <c r="W184" s="788" t="s">
        <v>20</v>
      </c>
      <c r="X184" s="787" t="s">
        <v>20</v>
      </c>
      <c r="Y184" s="788" t="s">
        <v>20</v>
      </c>
      <c r="Z184" s="788" t="s">
        <v>20</v>
      </c>
      <c r="AA184" s="787" t="s">
        <v>20</v>
      </c>
      <c r="AB184" s="788" t="s">
        <v>20</v>
      </c>
      <c r="AC184" s="788" t="s">
        <v>20</v>
      </c>
      <c r="AD184" s="787" t="s">
        <v>20</v>
      </c>
      <c r="AE184" s="788" t="s">
        <v>20</v>
      </c>
      <c r="AF184" s="788" t="s">
        <v>20</v>
      </c>
      <c r="AG184" s="34" t="s">
        <v>20</v>
      </c>
      <c r="AH184" s="34" t="s">
        <v>20</v>
      </c>
      <c r="AI184" s="34" t="s">
        <v>20</v>
      </c>
    </row>
    <row r="185" spans="1:35">
      <c r="A185" s="34" t="s">
        <v>462</v>
      </c>
      <c r="B185" s="34" t="s">
        <v>2405</v>
      </c>
      <c r="C185" s="787" t="s">
        <v>20</v>
      </c>
      <c r="D185" s="788" t="s">
        <v>20</v>
      </c>
      <c r="E185" s="788" t="s">
        <v>20</v>
      </c>
      <c r="F185" s="787" t="s">
        <v>20</v>
      </c>
      <c r="G185" s="788" t="s">
        <v>20</v>
      </c>
      <c r="H185" s="788" t="s">
        <v>20</v>
      </c>
      <c r="I185" s="787" t="s">
        <v>20</v>
      </c>
      <c r="J185" s="788" t="s">
        <v>20</v>
      </c>
      <c r="K185" s="788" t="s">
        <v>20</v>
      </c>
      <c r="L185" s="787" t="s">
        <v>20</v>
      </c>
      <c r="M185" s="788" t="s">
        <v>20</v>
      </c>
      <c r="N185" s="788" t="s">
        <v>20</v>
      </c>
      <c r="O185" s="787" t="s">
        <v>20</v>
      </c>
      <c r="P185" s="788" t="s">
        <v>20</v>
      </c>
      <c r="Q185" s="788" t="s">
        <v>20</v>
      </c>
      <c r="R185" s="787" t="s">
        <v>20</v>
      </c>
      <c r="S185" s="788" t="s">
        <v>20</v>
      </c>
      <c r="T185" s="788" t="s">
        <v>20</v>
      </c>
      <c r="U185" s="787" t="s">
        <v>20</v>
      </c>
      <c r="V185" s="788" t="s">
        <v>20</v>
      </c>
      <c r="W185" s="788" t="s">
        <v>20</v>
      </c>
      <c r="X185" s="787" t="s">
        <v>20</v>
      </c>
      <c r="Y185" s="788" t="s">
        <v>20</v>
      </c>
      <c r="Z185" s="788" t="s">
        <v>20</v>
      </c>
      <c r="AA185" s="787" t="s">
        <v>20</v>
      </c>
      <c r="AB185" s="788" t="s">
        <v>20</v>
      </c>
      <c r="AC185" s="788" t="s">
        <v>20</v>
      </c>
      <c r="AD185" s="787" t="s">
        <v>20</v>
      </c>
      <c r="AE185" s="788" t="s">
        <v>20</v>
      </c>
      <c r="AF185" s="788" t="s">
        <v>20</v>
      </c>
      <c r="AG185" s="34" t="s">
        <v>20</v>
      </c>
      <c r="AH185" s="34" t="s">
        <v>20</v>
      </c>
      <c r="AI185" s="34" t="s">
        <v>20</v>
      </c>
    </row>
    <row r="186" spans="1:35">
      <c r="A186" s="34" t="s">
        <v>545</v>
      </c>
      <c r="B186" s="34" t="s">
        <v>544</v>
      </c>
      <c r="C186" s="787" t="s">
        <v>20</v>
      </c>
      <c r="D186" s="788" t="s">
        <v>20</v>
      </c>
      <c r="E186" s="788" t="s">
        <v>20</v>
      </c>
      <c r="F186" s="787" t="s">
        <v>20</v>
      </c>
      <c r="G186" s="788" t="s">
        <v>20</v>
      </c>
      <c r="H186" s="788" t="s">
        <v>20</v>
      </c>
      <c r="I186" s="787" t="s">
        <v>20</v>
      </c>
      <c r="J186" s="788" t="s">
        <v>20</v>
      </c>
      <c r="K186" s="788" t="s">
        <v>20</v>
      </c>
      <c r="L186" s="787" t="s">
        <v>20</v>
      </c>
      <c r="M186" s="788" t="s">
        <v>20</v>
      </c>
      <c r="N186" s="788" t="s">
        <v>20</v>
      </c>
      <c r="O186" s="787" t="s">
        <v>20</v>
      </c>
      <c r="P186" s="788" t="s">
        <v>20</v>
      </c>
      <c r="Q186" s="788" t="s">
        <v>20</v>
      </c>
      <c r="R186" s="787" t="s">
        <v>20</v>
      </c>
      <c r="S186" s="788" t="s">
        <v>20</v>
      </c>
      <c r="T186" s="788" t="s">
        <v>20</v>
      </c>
      <c r="U186" s="787" t="s">
        <v>20</v>
      </c>
      <c r="V186" s="788" t="s">
        <v>20</v>
      </c>
      <c r="W186" s="788" t="s">
        <v>20</v>
      </c>
      <c r="X186" s="787" t="s">
        <v>20</v>
      </c>
      <c r="Y186" s="788" t="s">
        <v>20</v>
      </c>
      <c r="Z186" s="788" t="s">
        <v>20</v>
      </c>
      <c r="AA186" s="787" t="s">
        <v>20</v>
      </c>
      <c r="AB186" s="788" t="s">
        <v>20</v>
      </c>
      <c r="AC186" s="788" t="s">
        <v>20</v>
      </c>
      <c r="AD186" s="787" t="s">
        <v>20</v>
      </c>
      <c r="AE186" s="788" t="s">
        <v>20</v>
      </c>
      <c r="AF186" s="788" t="s">
        <v>20</v>
      </c>
      <c r="AG186" s="34" t="s">
        <v>20</v>
      </c>
      <c r="AH186" s="34" t="s">
        <v>20</v>
      </c>
      <c r="AI186" s="34" t="s">
        <v>20</v>
      </c>
    </row>
    <row r="187" spans="1:35">
      <c r="A187" s="34" t="s">
        <v>1599</v>
      </c>
      <c r="B187" s="34" t="s">
        <v>20</v>
      </c>
      <c r="C187" s="787" t="s">
        <v>20</v>
      </c>
      <c r="D187" s="788" t="s">
        <v>20</v>
      </c>
      <c r="E187" s="788" t="s">
        <v>20</v>
      </c>
      <c r="F187" s="787" t="s">
        <v>20</v>
      </c>
      <c r="G187" s="788" t="s">
        <v>20</v>
      </c>
      <c r="H187" s="788" t="s">
        <v>20</v>
      </c>
      <c r="I187" s="787" t="s">
        <v>20</v>
      </c>
      <c r="J187" s="788" t="s">
        <v>20</v>
      </c>
      <c r="K187" s="788" t="s">
        <v>20</v>
      </c>
      <c r="L187" s="787" t="s">
        <v>20</v>
      </c>
      <c r="M187" s="788" t="s">
        <v>20</v>
      </c>
      <c r="N187" s="788" t="s">
        <v>20</v>
      </c>
      <c r="O187" s="787" t="s">
        <v>20</v>
      </c>
      <c r="P187" s="788" t="s">
        <v>20</v>
      </c>
      <c r="Q187" s="788" t="s">
        <v>20</v>
      </c>
      <c r="R187" s="787" t="s">
        <v>20</v>
      </c>
      <c r="S187" s="788" t="s">
        <v>20</v>
      </c>
      <c r="T187" s="788" t="s">
        <v>20</v>
      </c>
      <c r="U187" s="787" t="s">
        <v>20</v>
      </c>
      <c r="V187" s="788" t="s">
        <v>20</v>
      </c>
      <c r="W187" s="788" t="s">
        <v>20</v>
      </c>
      <c r="X187" s="787" t="s">
        <v>20</v>
      </c>
      <c r="Y187" s="788" t="s">
        <v>20</v>
      </c>
      <c r="Z187" s="788" t="s">
        <v>20</v>
      </c>
      <c r="AA187" s="787" t="s">
        <v>20</v>
      </c>
      <c r="AB187" s="788" t="s">
        <v>20</v>
      </c>
      <c r="AC187" s="788" t="s">
        <v>20</v>
      </c>
      <c r="AD187" s="787" t="s">
        <v>20</v>
      </c>
      <c r="AE187" s="788" t="s">
        <v>20</v>
      </c>
      <c r="AF187" s="788" t="s">
        <v>20</v>
      </c>
      <c r="AG187" s="34" t="s">
        <v>20</v>
      </c>
      <c r="AH187" s="34" t="s">
        <v>20</v>
      </c>
      <c r="AI187" s="34" t="s">
        <v>20</v>
      </c>
    </row>
    <row r="188" spans="1:35">
      <c r="A188" s="34" t="s">
        <v>752</v>
      </c>
      <c r="B188" s="34" t="s">
        <v>3375</v>
      </c>
      <c r="C188" s="787" t="s">
        <v>20</v>
      </c>
      <c r="D188" s="788" t="s">
        <v>20</v>
      </c>
      <c r="E188" s="788" t="s">
        <v>20</v>
      </c>
      <c r="F188" s="787" t="s">
        <v>20</v>
      </c>
      <c r="G188" s="788" t="s">
        <v>20</v>
      </c>
      <c r="H188" s="788" t="s">
        <v>20</v>
      </c>
      <c r="I188" s="787" t="s">
        <v>20</v>
      </c>
      <c r="J188" s="788" t="s">
        <v>20</v>
      </c>
      <c r="K188" s="788" t="s">
        <v>20</v>
      </c>
      <c r="L188" s="787" t="s">
        <v>20</v>
      </c>
      <c r="M188" s="788" t="s">
        <v>20</v>
      </c>
      <c r="N188" s="788" t="s">
        <v>20</v>
      </c>
      <c r="O188" s="787" t="s">
        <v>20</v>
      </c>
      <c r="P188" s="788" t="s">
        <v>20</v>
      </c>
      <c r="Q188" s="788" t="s">
        <v>20</v>
      </c>
      <c r="R188" s="787" t="s">
        <v>20</v>
      </c>
      <c r="S188" s="788" t="s">
        <v>20</v>
      </c>
      <c r="T188" s="788" t="s">
        <v>20</v>
      </c>
      <c r="U188" s="787" t="s">
        <v>20</v>
      </c>
      <c r="V188" s="788" t="s">
        <v>20</v>
      </c>
      <c r="W188" s="788" t="s">
        <v>20</v>
      </c>
      <c r="X188" s="787" t="s">
        <v>20</v>
      </c>
      <c r="Y188" s="788" t="s">
        <v>20</v>
      </c>
      <c r="Z188" s="788" t="s">
        <v>20</v>
      </c>
      <c r="AA188" s="787" t="s">
        <v>20</v>
      </c>
      <c r="AB188" s="788" t="s">
        <v>20</v>
      </c>
      <c r="AC188" s="788" t="s">
        <v>20</v>
      </c>
      <c r="AD188" s="787" t="s">
        <v>20</v>
      </c>
      <c r="AE188" s="788" t="s">
        <v>20</v>
      </c>
      <c r="AF188" s="788" t="s">
        <v>20</v>
      </c>
      <c r="AG188" s="34" t="s">
        <v>20</v>
      </c>
      <c r="AH188" s="34" t="s">
        <v>20</v>
      </c>
      <c r="AI188" s="34" t="s">
        <v>20</v>
      </c>
    </row>
    <row r="189" spans="1:35">
      <c r="A189" s="34" t="s">
        <v>426</v>
      </c>
      <c r="B189" s="34" t="s">
        <v>1841</v>
      </c>
      <c r="C189" s="787" t="s">
        <v>20</v>
      </c>
      <c r="D189" s="788" t="s">
        <v>20</v>
      </c>
      <c r="E189" s="788" t="s">
        <v>20</v>
      </c>
      <c r="F189" s="787" t="s">
        <v>20</v>
      </c>
      <c r="G189" s="788" t="s">
        <v>20</v>
      </c>
      <c r="H189" s="788" t="s">
        <v>20</v>
      </c>
      <c r="I189" s="787" t="s">
        <v>20</v>
      </c>
      <c r="J189" s="788" t="s">
        <v>20</v>
      </c>
      <c r="K189" s="788" t="s">
        <v>20</v>
      </c>
      <c r="L189" s="787" t="s">
        <v>20</v>
      </c>
      <c r="M189" s="788" t="s">
        <v>20</v>
      </c>
      <c r="N189" s="788" t="s">
        <v>20</v>
      </c>
      <c r="O189" s="787" t="s">
        <v>20</v>
      </c>
      <c r="P189" s="788" t="s">
        <v>20</v>
      </c>
      <c r="Q189" s="788" t="s">
        <v>20</v>
      </c>
      <c r="R189" s="787" t="s">
        <v>20</v>
      </c>
      <c r="S189" s="788" t="s">
        <v>20</v>
      </c>
      <c r="T189" s="788" t="s">
        <v>20</v>
      </c>
      <c r="U189" s="787" t="s">
        <v>20</v>
      </c>
      <c r="V189" s="788" t="s">
        <v>20</v>
      </c>
      <c r="W189" s="788" t="s">
        <v>20</v>
      </c>
      <c r="X189" s="787" t="s">
        <v>20</v>
      </c>
      <c r="Y189" s="788" t="s">
        <v>20</v>
      </c>
      <c r="Z189" s="788" t="s">
        <v>20</v>
      </c>
      <c r="AA189" s="787" t="s">
        <v>20</v>
      </c>
      <c r="AB189" s="788" t="s">
        <v>20</v>
      </c>
      <c r="AC189" s="788" t="s">
        <v>20</v>
      </c>
      <c r="AD189" s="787" t="s">
        <v>20</v>
      </c>
      <c r="AE189" s="788" t="s">
        <v>20</v>
      </c>
      <c r="AF189" s="788" t="s">
        <v>20</v>
      </c>
      <c r="AG189" s="34" t="s">
        <v>20</v>
      </c>
      <c r="AH189" s="34" t="s">
        <v>20</v>
      </c>
      <c r="AI189" s="34" t="s">
        <v>20</v>
      </c>
    </row>
    <row r="190" spans="1:35">
      <c r="A190" s="34" t="s">
        <v>475</v>
      </c>
      <c r="B190" s="34" t="s">
        <v>474</v>
      </c>
      <c r="C190" s="787" t="s">
        <v>20</v>
      </c>
      <c r="D190" s="788" t="s">
        <v>20</v>
      </c>
      <c r="E190" s="788" t="s">
        <v>20</v>
      </c>
      <c r="F190" s="787" t="s">
        <v>20</v>
      </c>
      <c r="G190" s="788" t="s">
        <v>20</v>
      </c>
      <c r="H190" s="788" t="s">
        <v>20</v>
      </c>
      <c r="I190" s="787" t="s">
        <v>20</v>
      </c>
      <c r="J190" s="788" t="s">
        <v>20</v>
      </c>
      <c r="K190" s="788" t="s">
        <v>20</v>
      </c>
      <c r="L190" s="787" t="s">
        <v>20</v>
      </c>
      <c r="M190" s="788" t="s">
        <v>20</v>
      </c>
      <c r="N190" s="788" t="s">
        <v>20</v>
      </c>
      <c r="O190" s="787" t="s">
        <v>20</v>
      </c>
      <c r="P190" s="788" t="s">
        <v>20</v>
      </c>
      <c r="Q190" s="788" t="s">
        <v>20</v>
      </c>
      <c r="R190" s="787" t="s">
        <v>20</v>
      </c>
      <c r="S190" s="788" t="s">
        <v>20</v>
      </c>
      <c r="T190" s="788" t="s">
        <v>20</v>
      </c>
      <c r="U190" s="787" t="s">
        <v>20</v>
      </c>
      <c r="V190" s="788" t="s">
        <v>20</v>
      </c>
      <c r="W190" s="788" t="s">
        <v>20</v>
      </c>
      <c r="X190" s="787" t="s">
        <v>20</v>
      </c>
      <c r="Y190" s="788" t="s">
        <v>20</v>
      </c>
      <c r="Z190" s="788" t="s">
        <v>20</v>
      </c>
      <c r="AA190" s="787" t="s">
        <v>20</v>
      </c>
      <c r="AB190" s="788" t="s">
        <v>20</v>
      </c>
      <c r="AC190" s="788" t="s">
        <v>20</v>
      </c>
      <c r="AD190" s="787" t="s">
        <v>20</v>
      </c>
      <c r="AE190" s="788" t="s">
        <v>20</v>
      </c>
      <c r="AF190" s="788" t="s">
        <v>20</v>
      </c>
      <c r="AG190" s="34" t="s">
        <v>20</v>
      </c>
      <c r="AH190" s="34" t="s">
        <v>20</v>
      </c>
      <c r="AI190" s="34" t="s">
        <v>20</v>
      </c>
    </row>
    <row r="191" spans="1:35">
      <c r="A191" s="34" t="s">
        <v>636</v>
      </c>
      <c r="B191" s="34" t="s">
        <v>635</v>
      </c>
      <c r="C191" s="787">
        <v>0</v>
      </c>
      <c r="D191" s="788">
        <v>1</v>
      </c>
      <c r="E191" s="788">
        <v>0.27100000000000002</v>
      </c>
      <c r="F191" s="787">
        <v>0.183</v>
      </c>
      <c r="G191" s="788">
        <v>0</v>
      </c>
      <c r="H191" s="788">
        <v>0</v>
      </c>
      <c r="I191" s="787" t="s">
        <v>20</v>
      </c>
      <c r="J191" s="788" t="s">
        <v>20</v>
      </c>
      <c r="K191" s="788" t="s">
        <v>20</v>
      </c>
      <c r="L191" s="787">
        <v>0.56399999999999995</v>
      </c>
      <c r="M191" s="788">
        <v>0.26519999999999999</v>
      </c>
      <c r="N191" s="788">
        <v>0.1</v>
      </c>
      <c r="O191" s="787" t="s">
        <v>20</v>
      </c>
      <c r="P191" s="788" t="s">
        <v>20</v>
      </c>
      <c r="Q191" s="788" t="s">
        <v>20</v>
      </c>
      <c r="R191" s="787" t="s">
        <v>20</v>
      </c>
      <c r="S191" s="788" t="s">
        <v>20</v>
      </c>
      <c r="T191" s="788" t="s">
        <v>20</v>
      </c>
      <c r="U191" s="787" t="s">
        <v>20</v>
      </c>
      <c r="V191" s="788" t="s">
        <v>20</v>
      </c>
      <c r="W191" s="788" t="s">
        <v>20</v>
      </c>
      <c r="X191" s="787" t="s">
        <v>20</v>
      </c>
      <c r="Y191" s="788" t="s">
        <v>20</v>
      </c>
      <c r="Z191" s="788" t="s">
        <v>20</v>
      </c>
      <c r="AA191" s="787" t="s">
        <v>20</v>
      </c>
      <c r="AB191" s="788" t="s">
        <v>20</v>
      </c>
      <c r="AC191" s="788" t="s">
        <v>20</v>
      </c>
      <c r="AD191" s="787" t="s">
        <v>20</v>
      </c>
      <c r="AE191" s="788" t="s">
        <v>20</v>
      </c>
      <c r="AF191" s="788" t="s">
        <v>20</v>
      </c>
      <c r="AG191" s="34" t="s">
        <v>20</v>
      </c>
      <c r="AH191" s="34" t="s">
        <v>20</v>
      </c>
      <c r="AI191" s="34" t="s">
        <v>20</v>
      </c>
    </row>
    <row r="192" spans="1:35">
      <c r="A192" s="34" t="s">
        <v>631</v>
      </c>
      <c r="B192" s="34" t="s">
        <v>1600</v>
      </c>
      <c r="C192" s="787">
        <v>0</v>
      </c>
      <c r="D192" s="788">
        <v>3.27E-2</v>
      </c>
      <c r="E192" s="788">
        <v>3.27E-2</v>
      </c>
      <c r="F192" s="787" t="s">
        <v>20</v>
      </c>
      <c r="G192" s="788" t="s">
        <v>20</v>
      </c>
      <c r="H192" s="788" t="s">
        <v>20</v>
      </c>
      <c r="I192" s="787" t="s">
        <v>20</v>
      </c>
      <c r="J192" s="788" t="s">
        <v>20</v>
      </c>
      <c r="K192" s="788" t="s">
        <v>20</v>
      </c>
      <c r="L192" s="787" t="s">
        <v>20</v>
      </c>
      <c r="M192" s="788" t="s">
        <v>20</v>
      </c>
      <c r="N192" s="788" t="s">
        <v>20</v>
      </c>
      <c r="O192" s="787" t="s">
        <v>20</v>
      </c>
      <c r="P192" s="788" t="s">
        <v>20</v>
      </c>
      <c r="Q192" s="788" t="s">
        <v>20</v>
      </c>
      <c r="R192" s="787" t="s">
        <v>20</v>
      </c>
      <c r="S192" s="788" t="s">
        <v>20</v>
      </c>
      <c r="T192" s="788" t="s">
        <v>20</v>
      </c>
      <c r="U192" s="787" t="s">
        <v>20</v>
      </c>
      <c r="V192" s="788" t="s">
        <v>20</v>
      </c>
      <c r="W192" s="788" t="s">
        <v>20</v>
      </c>
      <c r="X192" s="787" t="s">
        <v>20</v>
      </c>
      <c r="Y192" s="788" t="s">
        <v>20</v>
      </c>
      <c r="Z192" s="788" t="s">
        <v>20</v>
      </c>
      <c r="AA192" s="787" t="s">
        <v>20</v>
      </c>
      <c r="AB192" s="788" t="s">
        <v>20</v>
      </c>
      <c r="AC192" s="788" t="s">
        <v>20</v>
      </c>
      <c r="AD192" s="787">
        <v>0.436</v>
      </c>
      <c r="AE192" s="788">
        <v>0</v>
      </c>
      <c r="AF192" s="788">
        <v>0</v>
      </c>
      <c r="AG192" s="34" t="s">
        <v>20</v>
      </c>
      <c r="AH192" s="34" t="s">
        <v>20</v>
      </c>
      <c r="AI192" s="34" t="s">
        <v>20</v>
      </c>
    </row>
    <row r="193" spans="1:35">
      <c r="A193" s="34" t="s">
        <v>753</v>
      </c>
      <c r="B193" s="34" t="s">
        <v>1038</v>
      </c>
      <c r="C193" s="787" t="s">
        <v>20</v>
      </c>
      <c r="D193" s="788" t="s">
        <v>20</v>
      </c>
      <c r="E193" s="788" t="s">
        <v>20</v>
      </c>
      <c r="F193" s="787" t="s">
        <v>20</v>
      </c>
      <c r="G193" s="788" t="s">
        <v>20</v>
      </c>
      <c r="H193" s="788" t="s">
        <v>20</v>
      </c>
      <c r="I193" s="787" t="s">
        <v>20</v>
      </c>
      <c r="J193" s="788" t="s">
        <v>20</v>
      </c>
      <c r="K193" s="788" t="s">
        <v>20</v>
      </c>
      <c r="L193" s="787" t="s">
        <v>20</v>
      </c>
      <c r="M193" s="788" t="s">
        <v>20</v>
      </c>
      <c r="N193" s="788" t="s">
        <v>20</v>
      </c>
      <c r="O193" s="787" t="s">
        <v>20</v>
      </c>
      <c r="P193" s="788" t="s">
        <v>20</v>
      </c>
      <c r="Q193" s="788" t="s">
        <v>20</v>
      </c>
      <c r="R193" s="787" t="s">
        <v>20</v>
      </c>
      <c r="S193" s="788" t="s">
        <v>20</v>
      </c>
      <c r="T193" s="788" t="s">
        <v>20</v>
      </c>
      <c r="U193" s="787" t="s">
        <v>20</v>
      </c>
      <c r="V193" s="788" t="s">
        <v>20</v>
      </c>
      <c r="W193" s="788" t="s">
        <v>20</v>
      </c>
      <c r="X193" s="787" t="s">
        <v>20</v>
      </c>
      <c r="Y193" s="788" t="s">
        <v>20</v>
      </c>
      <c r="Z193" s="788" t="s">
        <v>20</v>
      </c>
      <c r="AA193" s="787" t="s">
        <v>20</v>
      </c>
      <c r="AB193" s="788" t="s">
        <v>20</v>
      </c>
      <c r="AC193" s="788" t="s">
        <v>20</v>
      </c>
      <c r="AD193" s="787" t="s">
        <v>20</v>
      </c>
      <c r="AE193" s="788" t="s">
        <v>20</v>
      </c>
      <c r="AF193" s="788" t="s">
        <v>20</v>
      </c>
      <c r="AG193" s="34" t="s">
        <v>20</v>
      </c>
      <c r="AH193" s="34" t="s">
        <v>20</v>
      </c>
      <c r="AI193" s="34" t="s">
        <v>20</v>
      </c>
    </row>
    <row r="194" spans="1:35">
      <c r="A194" s="34" t="s">
        <v>754</v>
      </c>
      <c r="B194" s="34" t="s">
        <v>1039</v>
      </c>
      <c r="C194" s="787" t="s">
        <v>20</v>
      </c>
      <c r="D194" s="788" t="s">
        <v>20</v>
      </c>
      <c r="E194" s="788" t="s">
        <v>20</v>
      </c>
      <c r="F194" s="787" t="s">
        <v>20</v>
      </c>
      <c r="G194" s="788" t="s">
        <v>20</v>
      </c>
      <c r="H194" s="788" t="s">
        <v>20</v>
      </c>
      <c r="I194" s="787" t="s">
        <v>20</v>
      </c>
      <c r="J194" s="788" t="s">
        <v>20</v>
      </c>
      <c r="K194" s="788" t="s">
        <v>20</v>
      </c>
      <c r="L194" s="787" t="s">
        <v>20</v>
      </c>
      <c r="M194" s="788" t="s">
        <v>20</v>
      </c>
      <c r="N194" s="788" t="s">
        <v>20</v>
      </c>
      <c r="O194" s="787" t="s">
        <v>20</v>
      </c>
      <c r="P194" s="788" t="s">
        <v>20</v>
      </c>
      <c r="Q194" s="788" t="s">
        <v>20</v>
      </c>
      <c r="R194" s="787" t="s">
        <v>20</v>
      </c>
      <c r="S194" s="788" t="s">
        <v>20</v>
      </c>
      <c r="T194" s="788" t="s">
        <v>20</v>
      </c>
      <c r="U194" s="787" t="s">
        <v>20</v>
      </c>
      <c r="V194" s="788" t="s">
        <v>20</v>
      </c>
      <c r="W194" s="788" t="s">
        <v>20</v>
      </c>
      <c r="X194" s="787" t="s">
        <v>20</v>
      </c>
      <c r="Y194" s="788" t="s">
        <v>20</v>
      </c>
      <c r="Z194" s="788" t="s">
        <v>20</v>
      </c>
      <c r="AA194" s="787" t="s">
        <v>20</v>
      </c>
      <c r="AB194" s="788" t="s">
        <v>20</v>
      </c>
      <c r="AC194" s="788" t="s">
        <v>20</v>
      </c>
      <c r="AD194" s="787" t="s">
        <v>20</v>
      </c>
      <c r="AE194" s="788" t="s">
        <v>20</v>
      </c>
      <c r="AF194" s="788" t="s">
        <v>20</v>
      </c>
      <c r="AG194" s="34" t="s">
        <v>20</v>
      </c>
      <c r="AH194" s="34" t="s">
        <v>20</v>
      </c>
      <c r="AI194" s="34" t="s">
        <v>20</v>
      </c>
    </row>
    <row r="195" spans="1:35">
      <c r="A195" s="34" t="s">
        <v>755</v>
      </c>
      <c r="B195" s="34" t="s">
        <v>1609</v>
      </c>
      <c r="C195" s="787" t="s">
        <v>20</v>
      </c>
      <c r="D195" s="788" t="s">
        <v>20</v>
      </c>
      <c r="E195" s="788" t="s">
        <v>20</v>
      </c>
      <c r="F195" s="787" t="s">
        <v>20</v>
      </c>
      <c r="G195" s="788" t="s">
        <v>20</v>
      </c>
      <c r="H195" s="788" t="s">
        <v>20</v>
      </c>
      <c r="I195" s="787" t="s">
        <v>20</v>
      </c>
      <c r="J195" s="788" t="s">
        <v>20</v>
      </c>
      <c r="K195" s="788" t="s">
        <v>20</v>
      </c>
      <c r="L195" s="787" t="s">
        <v>20</v>
      </c>
      <c r="M195" s="788" t="s">
        <v>20</v>
      </c>
      <c r="N195" s="788" t="s">
        <v>20</v>
      </c>
      <c r="O195" s="787" t="s">
        <v>20</v>
      </c>
      <c r="P195" s="788" t="s">
        <v>20</v>
      </c>
      <c r="Q195" s="788" t="s">
        <v>20</v>
      </c>
      <c r="R195" s="787" t="s">
        <v>20</v>
      </c>
      <c r="S195" s="788" t="s">
        <v>20</v>
      </c>
      <c r="T195" s="788" t="s">
        <v>20</v>
      </c>
      <c r="U195" s="787" t="s">
        <v>20</v>
      </c>
      <c r="V195" s="788" t="s">
        <v>20</v>
      </c>
      <c r="W195" s="788" t="s">
        <v>20</v>
      </c>
      <c r="X195" s="787" t="s">
        <v>20</v>
      </c>
      <c r="Y195" s="788" t="s">
        <v>20</v>
      </c>
      <c r="Z195" s="788" t="s">
        <v>20</v>
      </c>
      <c r="AA195" s="787" t="s">
        <v>20</v>
      </c>
      <c r="AB195" s="788" t="s">
        <v>20</v>
      </c>
      <c r="AC195" s="788" t="s">
        <v>20</v>
      </c>
      <c r="AD195" s="787" t="s">
        <v>20</v>
      </c>
      <c r="AE195" s="788" t="s">
        <v>20</v>
      </c>
      <c r="AF195" s="788" t="s">
        <v>20</v>
      </c>
      <c r="AG195" s="34" t="s">
        <v>20</v>
      </c>
      <c r="AH195" s="34" t="s">
        <v>20</v>
      </c>
      <c r="AI195" s="34" t="s">
        <v>20</v>
      </c>
    </row>
    <row r="196" spans="1:35">
      <c r="A196" s="34" t="s">
        <v>756</v>
      </c>
      <c r="B196" s="34" t="s">
        <v>1040</v>
      </c>
      <c r="C196" s="787" t="s">
        <v>20</v>
      </c>
      <c r="D196" s="788" t="s">
        <v>20</v>
      </c>
      <c r="E196" s="788" t="s">
        <v>20</v>
      </c>
      <c r="F196" s="787" t="s">
        <v>20</v>
      </c>
      <c r="G196" s="788" t="s">
        <v>20</v>
      </c>
      <c r="H196" s="788" t="s">
        <v>20</v>
      </c>
      <c r="I196" s="787" t="s">
        <v>20</v>
      </c>
      <c r="J196" s="788" t="s">
        <v>20</v>
      </c>
      <c r="K196" s="788" t="s">
        <v>20</v>
      </c>
      <c r="L196" s="787" t="s">
        <v>20</v>
      </c>
      <c r="M196" s="788" t="s">
        <v>20</v>
      </c>
      <c r="N196" s="788" t="s">
        <v>20</v>
      </c>
      <c r="O196" s="787" t="s">
        <v>20</v>
      </c>
      <c r="P196" s="788" t="s">
        <v>20</v>
      </c>
      <c r="Q196" s="788" t="s">
        <v>20</v>
      </c>
      <c r="R196" s="787" t="s">
        <v>20</v>
      </c>
      <c r="S196" s="788" t="s">
        <v>20</v>
      </c>
      <c r="T196" s="788" t="s">
        <v>20</v>
      </c>
      <c r="U196" s="787" t="s">
        <v>20</v>
      </c>
      <c r="V196" s="788" t="s">
        <v>20</v>
      </c>
      <c r="W196" s="788" t="s">
        <v>20</v>
      </c>
      <c r="X196" s="787" t="s">
        <v>20</v>
      </c>
      <c r="Y196" s="788" t="s">
        <v>20</v>
      </c>
      <c r="Z196" s="788" t="s">
        <v>20</v>
      </c>
      <c r="AA196" s="787" t="s">
        <v>20</v>
      </c>
      <c r="AB196" s="788" t="s">
        <v>20</v>
      </c>
      <c r="AC196" s="788" t="s">
        <v>20</v>
      </c>
      <c r="AD196" s="787" t="s">
        <v>20</v>
      </c>
      <c r="AE196" s="788" t="s">
        <v>20</v>
      </c>
      <c r="AF196" s="788" t="s">
        <v>20</v>
      </c>
      <c r="AG196" s="34" t="s">
        <v>20</v>
      </c>
      <c r="AH196" s="34" t="s">
        <v>20</v>
      </c>
      <c r="AI196" s="34" t="s">
        <v>20</v>
      </c>
    </row>
    <row r="197" spans="1:35">
      <c r="A197" s="34" t="s">
        <v>757</v>
      </c>
      <c r="B197" s="34" t="s">
        <v>1041</v>
      </c>
      <c r="C197" s="787" t="s">
        <v>20</v>
      </c>
      <c r="D197" s="788" t="s">
        <v>20</v>
      </c>
      <c r="E197" s="788" t="s">
        <v>20</v>
      </c>
      <c r="F197" s="787" t="s">
        <v>20</v>
      </c>
      <c r="G197" s="788" t="s">
        <v>20</v>
      </c>
      <c r="H197" s="788" t="s">
        <v>20</v>
      </c>
      <c r="I197" s="787" t="s">
        <v>20</v>
      </c>
      <c r="J197" s="788" t="s">
        <v>20</v>
      </c>
      <c r="K197" s="788" t="s">
        <v>20</v>
      </c>
      <c r="L197" s="787" t="s">
        <v>20</v>
      </c>
      <c r="M197" s="788" t="s">
        <v>20</v>
      </c>
      <c r="N197" s="788" t="s">
        <v>20</v>
      </c>
      <c r="O197" s="787" t="s">
        <v>20</v>
      </c>
      <c r="P197" s="788" t="s">
        <v>20</v>
      </c>
      <c r="Q197" s="788" t="s">
        <v>20</v>
      </c>
      <c r="R197" s="787" t="s">
        <v>20</v>
      </c>
      <c r="S197" s="788" t="s">
        <v>20</v>
      </c>
      <c r="T197" s="788" t="s">
        <v>20</v>
      </c>
      <c r="U197" s="787" t="s">
        <v>20</v>
      </c>
      <c r="V197" s="788" t="s">
        <v>20</v>
      </c>
      <c r="W197" s="788" t="s">
        <v>20</v>
      </c>
      <c r="X197" s="787" t="s">
        <v>20</v>
      </c>
      <c r="Y197" s="788" t="s">
        <v>20</v>
      </c>
      <c r="Z197" s="788" t="s">
        <v>20</v>
      </c>
      <c r="AA197" s="787" t="s">
        <v>20</v>
      </c>
      <c r="AB197" s="788" t="s">
        <v>20</v>
      </c>
      <c r="AC197" s="788" t="s">
        <v>20</v>
      </c>
      <c r="AD197" s="787" t="s">
        <v>20</v>
      </c>
      <c r="AE197" s="788" t="s">
        <v>20</v>
      </c>
      <c r="AF197" s="788" t="s">
        <v>20</v>
      </c>
      <c r="AG197" s="34" t="s">
        <v>20</v>
      </c>
      <c r="AH197" s="34" t="s">
        <v>20</v>
      </c>
      <c r="AI197" s="34" t="s">
        <v>20</v>
      </c>
    </row>
    <row r="198" spans="1:35">
      <c r="A198" s="34" t="s">
        <v>593</v>
      </c>
      <c r="B198" s="34" t="s">
        <v>592</v>
      </c>
      <c r="C198" s="787" t="s">
        <v>20</v>
      </c>
      <c r="D198" s="788" t="s">
        <v>20</v>
      </c>
      <c r="E198" s="788" t="s">
        <v>20</v>
      </c>
      <c r="F198" s="787" t="s">
        <v>20</v>
      </c>
      <c r="G198" s="788" t="s">
        <v>20</v>
      </c>
      <c r="H198" s="788" t="s">
        <v>20</v>
      </c>
      <c r="I198" s="787" t="s">
        <v>20</v>
      </c>
      <c r="J198" s="788" t="s">
        <v>20</v>
      </c>
      <c r="K198" s="788" t="s">
        <v>20</v>
      </c>
      <c r="L198" s="787" t="s">
        <v>20</v>
      </c>
      <c r="M198" s="788" t="s">
        <v>20</v>
      </c>
      <c r="N198" s="788" t="s">
        <v>20</v>
      </c>
      <c r="O198" s="787" t="s">
        <v>20</v>
      </c>
      <c r="P198" s="788" t="s">
        <v>20</v>
      </c>
      <c r="Q198" s="788" t="s">
        <v>20</v>
      </c>
      <c r="R198" s="787" t="s">
        <v>20</v>
      </c>
      <c r="S198" s="788" t="s">
        <v>20</v>
      </c>
      <c r="T198" s="788" t="s">
        <v>20</v>
      </c>
      <c r="U198" s="787" t="s">
        <v>20</v>
      </c>
      <c r="V198" s="788" t="s">
        <v>20</v>
      </c>
      <c r="W198" s="788" t="s">
        <v>20</v>
      </c>
      <c r="X198" s="787" t="s">
        <v>20</v>
      </c>
      <c r="Y198" s="788" t="s">
        <v>20</v>
      </c>
      <c r="Z198" s="788" t="s">
        <v>20</v>
      </c>
      <c r="AA198" s="787" t="s">
        <v>20</v>
      </c>
      <c r="AB198" s="788" t="s">
        <v>20</v>
      </c>
      <c r="AC198" s="788" t="s">
        <v>20</v>
      </c>
      <c r="AD198" s="787" t="s">
        <v>20</v>
      </c>
      <c r="AE198" s="788" t="s">
        <v>20</v>
      </c>
      <c r="AF198" s="788" t="s">
        <v>20</v>
      </c>
      <c r="AG198" s="34" t="s">
        <v>20</v>
      </c>
      <c r="AH198" s="34" t="s">
        <v>20</v>
      </c>
      <c r="AI198" s="34" t="s">
        <v>20</v>
      </c>
    </row>
    <row r="199" spans="1:35">
      <c r="A199" s="34" t="s">
        <v>450</v>
      </c>
      <c r="B199" s="34" t="s">
        <v>1601</v>
      </c>
      <c r="C199" s="787" t="s">
        <v>20</v>
      </c>
      <c r="D199" s="788" t="s">
        <v>20</v>
      </c>
      <c r="E199" s="788" t="s">
        <v>20</v>
      </c>
      <c r="F199" s="787" t="s">
        <v>20</v>
      </c>
      <c r="G199" s="788" t="s">
        <v>20</v>
      </c>
      <c r="H199" s="788" t="s">
        <v>20</v>
      </c>
      <c r="I199" s="787" t="s">
        <v>20</v>
      </c>
      <c r="J199" s="788" t="s">
        <v>20</v>
      </c>
      <c r="K199" s="788" t="s">
        <v>20</v>
      </c>
      <c r="L199" s="787" t="s">
        <v>20</v>
      </c>
      <c r="M199" s="788" t="s">
        <v>20</v>
      </c>
      <c r="N199" s="788" t="s">
        <v>20</v>
      </c>
      <c r="O199" s="787" t="s">
        <v>20</v>
      </c>
      <c r="P199" s="788" t="s">
        <v>20</v>
      </c>
      <c r="Q199" s="788" t="s">
        <v>20</v>
      </c>
      <c r="R199" s="787" t="s">
        <v>20</v>
      </c>
      <c r="S199" s="788" t="s">
        <v>20</v>
      </c>
      <c r="T199" s="788" t="s">
        <v>20</v>
      </c>
      <c r="U199" s="787" t="s">
        <v>20</v>
      </c>
      <c r="V199" s="788" t="s">
        <v>20</v>
      </c>
      <c r="W199" s="788" t="s">
        <v>20</v>
      </c>
      <c r="X199" s="787" t="s">
        <v>20</v>
      </c>
      <c r="Y199" s="788" t="s">
        <v>20</v>
      </c>
      <c r="Z199" s="788" t="s">
        <v>20</v>
      </c>
      <c r="AA199" s="787" t="s">
        <v>20</v>
      </c>
      <c r="AB199" s="788" t="s">
        <v>20</v>
      </c>
      <c r="AC199" s="788" t="s">
        <v>20</v>
      </c>
      <c r="AD199" s="787" t="s">
        <v>20</v>
      </c>
      <c r="AE199" s="788" t="s">
        <v>20</v>
      </c>
      <c r="AF199" s="788" t="s">
        <v>20</v>
      </c>
      <c r="AG199" s="34" t="s">
        <v>20</v>
      </c>
      <c r="AH199" s="34" t="s">
        <v>20</v>
      </c>
      <c r="AI199" s="34" t="s">
        <v>20</v>
      </c>
    </row>
    <row r="200" spans="1:35">
      <c r="A200" s="34" t="s">
        <v>758</v>
      </c>
      <c r="B200" s="34" t="s">
        <v>1043</v>
      </c>
      <c r="C200" s="787" t="s">
        <v>20</v>
      </c>
      <c r="D200" s="788" t="s">
        <v>20</v>
      </c>
      <c r="E200" s="788" t="s">
        <v>20</v>
      </c>
      <c r="F200" s="787" t="s">
        <v>20</v>
      </c>
      <c r="G200" s="788" t="s">
        <v>20</v>
      </c>
      <c r="H200" s="788" t="s">
        <v>20</v>
      </c>
      <c r="I200" s="787" t="s">
        <v>20</v>
      </c>
      <c r="J200" s="788" t="s">
        <v>20</v>
      </c>
      <c r="K200" s="788" t="s">
        <v>20</v>
      </c>
      <c r="L200" s="787" t="s">
        <v>20</v>
      </c>
      <c r="M200" s="788" t="s">
        <v>20</v>
      </c>
      <c r="N200" s="788" t="s">
        <v>20</v>
      </c>
      <c r="O200" s="787" t="s">
        <v>20</v>
      </c>
      <c r="P200" s="788" t="s">
        <v>20</v>
      </c>
      <c r="Q200" s="788" t="s">
        <v>20</v>
      </c>
      <c r="R200" s="787" t="s">
        <v>20</v>
      </c>
      <c r="S200" s="788" t="s">
        <v>20</v>
      </c>
      <c r="T200" s="788" t="s">
        <v>20</v>
      </c>
      <c r="U200" s="787" t="s">
        <v>20</v>
      </c>
      <c r="V200" s="788" t="s">
        <v>20</v>
      </c>
      <c r="W200" s="788" t="s">
        <v>20</v>
      </c>
      <c r="X200" s="787" t="s">
        <v>20</v>
      </c>
      <c r="Y200" s="788" t="s">
        <v>20</v>
      </c>
      <c r="Z200" s="788" t="s">
        <v>20</v>
      </c>
      <c r="AA200" s="787" t="s">
        <v>20</v>
      </c>
      <c r="AB200" s="788" t="s">
        <v>20</v>
      </c>
      <c r="AC200" s="788" t="s">
        <v>20</v>
      </c>
      <c r="AD200" s="787" t="s">
        <v>20</v>
      </c>
      <c r="AE200" s="788" t="s">
        <v>20</v>
      </c>
      <c r="AF200" s="788" t="s">
        <v>20</v>
      </c>
      <c r="AG200" s="34" t="s">
        <v>20</v>
      </c>
      <c r="AH200" s="34" t="s">
        <v>20</v>
      </c>
      <c r="AI200" s="34" t="s">
        <v>20</v>
      </c>
    </row>
    <row r="201" spans="1:35">
      <c r="A201" s="34" t="s">
        <v>759</v>
      </c>
      <c r="B201" s="34" t="s">
        <v>1044</v>
      </c>
      <c r="C201" s="787" t="s">
        <v>20</v>
      </c>
      <c r="D201" s="788" t="s">
        <v>20</v>
      </c>
      <c r="E201" s="788" t="s">
        <v>20</v>
      </c>
      <c r="F201" s="787" t="s">
        <v>20</v>
      </c>
      <c r="G201" s="788" t="s">
        <v>20</v>
      </c>
      <c r="H201" s="788" t="s">
        <v>20</v>
      </c>
      <c r="I201" s="787" t="s">
        <v>20</v>
      </c>
      <c r="J201" s="788" t="s">
        <v>20</v>
      </c>
      <c r="K201" s="788" t="s">
        <v>20</v>
      </c>
      <c r="L201" s="787" t="s">
        <v>20</v>
      </c>
      <c r="M201" s="788" t="s">
        <v>20</v>
      </c>
      <c r="N201" s="788" t="s">
        <v>20</v>
      </c>
      <c r="O201" s="787" t="s">
        <v>20</v>
      </c>
      <c r="P201" s="788" t="s">
        <v>20</v>
      </c>
      <c r="Q201" s="788" t="s">
        <v>20</v>
      </c>
      <c r="R201" s="787" t="s">
        <v>20</v>
      </c>
      <c r="S201" s="788" t="s">
        <v>20</v>
      </c>
      <c r="T201" s="788" t="s">
        <v>20</v>
      </c>
      <c r="U201" s="787" t="s">
        <v>20</v>
      </c>
      <c r="V201" s="788" t="s">
        <v>20</v>
      </c>
      <c r="W201" s="788" t="s">
        <v>20</v>
      </c>
      <c r="X201" s="787" t="s">
        <v>20</v>
      </c>
      <c r="Y201" s="788" t="s">
        <v>20</v>
      </c>
      <c r="Z201" s="788" t="s">
        <v>20</v>
      </c>
      <c r="AA201" s="787" t="s">
        <v>20</v>
      </c>
      <c r="AB201" s="788" t="s">
        <v>20</v>
      </c>
      <c r="AC201" s="788" t="s">
        <v>20</v>
      </c>
      <c r="AD201" s="787" t="s">
        <v>20</v>
      </c>
      <c r="AE201" s="788" t="s">
        <v>20</v>
      </c>
      <c r="AF201" s="788" t="s">
        <v>20</v>
      </c>
      <c r="AG201" s="34" t="s">
        <v>20</v>
      </c>
      <c r="AH201" s="34" t="s">
        <v>20</v>
      </c>
      <c r="AI201" s="34" t="s">
        <v>20</v>
      </c>
    </row>
    <row r="202" spans="1:35">
      <c r="A202" s="34" t="s">
        <v>760</v>
      </c>
      <c r="B202" s="34" t="s">
        <v>1045</v>
      </c>
      <c r="C202" s="787" t="s">
        <v>20</v>
      </c>
      <c r="D202" s="788" t="s">
        <v>20</v>
      </c>
      <c r="E202" s="788" t="s">
        <v>20</v>
      </c>
      <c r="F202" s="787" t="s">
        <v>20</v>
      </c>
      <c r="G202" s="788" t="s">
        <v>20</v>
      </c>
      <c r="H202" s="788" t="s">
        <v>20</v>
      </c>
      <c r="I202" s="787" t="s">
        <v>20</v>
      </c>
      <c r="J202" s="788" t="s">
        <v>20</v>
      </c>
      <c r="K202" s="788" t="s">
        <v>20</v>
      </c>
      <c r="L202" s="787" t="s">
        <v>20</v>
      </c>
      <c r="M202" s="788" t="s">
        <v>20</v>
      </c>
      <c r="N202" s="788" t="s">
        <v>20</v>
      </c>
      <c r="O202" s="787" t="s">
        <v>20</v>
      </c>
      <c r="P202" s="788" t="s">
        <v>20</v>
      </c>
      <c r="Q202" s="788" t="s">
        <v>20</v>
      </c>
      <c r="R202" s="787" t="s">
        <v>20</v>
      </c>
      <c r="S202" s="788" t="s">
        <v>20</v>
      </c>
      <c r="T202" s="788" t="s">
        <v>20</v>
      </c>
      <c r="U202" s="787" t="s">
        <v>20</v>
      </c>
      <c r="V202" s="788" t="s">
        <v>20</v>
      </c>
      <c r="W202" s="788" t="s">
        <v>20</v>
      </c>
      <c r="X202" s="787" t="s">
        <v>20</v>
      </c>
      <c r="Y202" s="788" t="s">
        <v>20</v>
      </c>
      <c r="Z202" s="788" t="s">
        <v>20</v>
      </c>
      <c r="AA202" s="787" t="s">
        <v>20</v>
      </c>
      <c r="AB202" s="788" t="s">
        <v>20</v>
      </c>
      <c r="AC202" s="788" t="s">
        <v>20</v>
      </c>
      <c r="AD202" s="787" t="s">
        <v>20</v>
      </c>
      <c r="AE202" s="788" t="s">
        <v>20</v>
      </c>
      <c r="AF202" s="788" t="s">
        <v>20</v>
      </c>
      <c r="AG202" s="34" t="s">
        <v>20</v>
      </c>
      <c r="AH202" s="34" t="s">
        <v>20</v>
      </c>
      <c r="AI202" s="34" t="s">
        <v>20</v>
      </c>
    </row>
    <row r="203" spans="1:35">
      <c r="A203" s="34" t="s">
        <v>1042</v>
      </c>
      <c r="B203" s="34" t="s">
        <v>3283</v>
      </c>
      <c r="C203" s="787" t="s">
        <v>20</v>
      </c>
      <c r="D203" s="788" t="s">
        <v>20</v>
      </c>
      <c r="E203" s="788" t="s">
        <v>20</v>
      </c>
      <c r="F203" s="787" t="s">
        <v>20</v>
      </c>
      <c r="G203" s="788" t="s">
        <v>20</v>
      </c>
      <c r="H203" s="788" t="s">
        <v>20</v>
      </c>
      <c r="I203" s="787" t="s">
        <v>20</v>
      </c>
      <c r="J203" s="788" t="s">
        <v>20</v>
      </c>
      <c r="K203" s="788" t="s">
        <v>20</v>
      </c>
      <c r="L203" s="787" t="s">
        <v>20</v>
      </c>
      <c r="M203" s="788" t="s">
        <v>20</v>
      </c>
      <c r="N203" s="788" t="s">
        <v>20</v>
      </c>
      <c r="O203" s="787" t="s">
        <v>20</v>
      </c>
      <c r="P203" s="788" t="s">
        <v>20</v>
      </c>
      <c r="Q203" s="788" t="s">
        <v>20</v>
      </c>
      <c r="R203" s="787" t="s">
        <v>20</v>
      </c>
      <c r="S203" s="788" t="s">
        <v>20</v>
      </c>
      <c r="T203" s="788" t="s">
        <v>20</v>
      </c>
      <c r="U203" s="787" t="s">
        <v>20</v>
      </c>
      <c r="V203" s="788" t="s">
        <v>20</v>
      </c>
      <c r="W203" s="788" t="s">
        <v>20</v>
      </c>
      <c r="X203" s="787" t="s">
        <v>20</v>
      </c>
      <c r="Y203" s="788" t="s">
        <v>20</v>
      </c>
      <c r="Z203" s="788" t="s">
        <v>20</v>
      </c>
      <c r="AA203" s="787" t="s">
        <v>20</v>
      </c>
      <c r="AB203" s="788" t="s">
        <v>20</v>
      </c>
      <c r="AC203" s="788" t="s">
        <v>20</v>
      </c>
      <c r="AD203" s="787" t="s">
        <v>20</v>
      </c>
      <c r="AE203" s="788" t="s">
        <v>20</v>
      </c>
      <c r="AF203" s="788" t="s">
        <v>20</v>
      </c>
      <c r="AG203" s="34" t="s">
        <v>20</v>
      </c>
      <c r="AH203" s="34" t="s">
        <v>20</v>
      </c>
      <c r="AI203" s="34" t="s">
        <v>20</v>
      </c>
    </row>
    <row r="204" spans="1:35">
      <c r="A204" s="34" t="s">
        <v>761</v>
      </c>
      <c r="B204" s="34" t="s">
        <v>1046</v>
      </c>
      <c r="C204" s="787" t="s">
        <v>20</v>
      </c>
      <c r="D204" s="788" t="s">
        <v>20</v>
      </c>
      <c r="E204" s="788" t="s">
        <v>20</v>
      </c>
      <c r="F204" s="787" t="s">
        <v>20</v>
      </c>
      <c r="G204" s="788" t="s">
        <v>20</v>
      </c>
      <c r="H204" s="788" t="s">
        <v>20</v>
      </c>
      <c r="I204" s="787" t="s">
        <v>20</v>
      </c>
      <c r="J204" s="788" t="s">
        <v>20</v>
      </c>
      <c r="K204" s="788" t="s">
        <v>20</v>
      </c>
      <c r="L204" s="787" t="s">
        <v>20</v>
      </c>
      <c r="M204" s="788" t="s">
        <v>20</v>
      </c>
      <c r="N204" s="788" t="s">
        <v>20</v>
      </c>
      <c r="O204" s="787" t="s">
        <v>20</v>
      </c>
      <c r="P204" s="788" t="s">
        <v>20</v>
      </c>
      <c r="Q204" s="788" t="s">
        <v>20</v>
      </c>
      <c r="R204" s="787" t="s">
        <v>20</v>
      </c>
      <c r="S204" s="788" t="s">
        <v>20</v>
      </c>
      <c r="T204" s="788" t="s">
        <v>20</v>
      </c>
      <c r="U204" s="787" t="s">
        <v>20</v>
      </c>
      <c r="V204" s="788" t="s">
        <v>20</v>
      </c>
      <c r="W204" s="788" t="s">
        <v>20</v>
      </c>
      <c r="X204" s="787" t="s">
        <v>20</v>
      </c>
      <c r="Y204" s="788" t="s">
        <v>20</v>
      </c>
      <c r="Z204" s="788" t="s">
        <v>20</v>
      </c>
      <c r="AA204" s="787" t="s">
        <v>20</v>
      </c>
      <c r="AB204" s="788" t="s">
        <v>20</v>
      </c>
      <c r="AC204" s="788" t="s">
        <v>20</v>
      </c>
      <c r="AD204" s="787" t="s">
        <v>20</v>
      </c>
      <c r="AE204" s="788" t="s">
        <v>20</v>
      </c>
      <c r="AF204" s="788" t="s">
        <v>20</v>
      </c>
      <c r="AG204" s="34" t="s">
        <v>20</v>
      </c>
      <c r="AH204" s="34" t="s">
        <v>20</v>
      </c>
      <c r="AI204" s="34" t="s">
        <v>20</v>
      </c>
    </row>
    <row r="205" spans="1:35">
      <c r="A205" s="34" t="s">
        <v>625</v>
      </c>
      <c r="B205" s="34" t="s">
        <v>624</v>
      </c>
      <c r="C205" s="787">
        <v>0</v>
      </c>
      <c r="D205" s="788">
        <v>1</v>
      </c>
      <c r="E205" s="788">
        <v>1E-3</v>
      </c>
      <c r="F205" s="787" t="s">
        <v>20</v>
      </c>
      <c r="G205" s="788" t="s">
        <v>20</v>
      </c>
      <c r="H205" s="788" t="s">
        <v>20</v>
      </c>
      <c r="I205" s="787">
        <v>0.434</v>
      </c>
      <c r="J205" s="788">
        <v>0</v>
      </c>
      <c r="K205" s="788">
        <v>0</v>
      </c>
      <c r="L205" s="787" t="s">
        <v>20</v>
      </c>
      <c r="M205" s="788" t="s">
        <v>20</v>
      </c>
      <c r="N205" s="788" t="s">
        <v>20</v>
      </c>
      <c r="O205" s="787" t="s">
        <v>20</v>
      </c>
      <c r="P205" s="788" t="s">
        <v>20</v>
      </c>
      <c r="Q205" s="788" t="s">
        <v>20</v>
      </c>
      <c r="R205" s="787" t="s">
        <v>20</v>
      </c>
      <c r="S205" s="788" t="s">
        <v>20</v>
      </c>
      <c r="T205" s="788" t="s">
        <v>20</v>
      </c>
      <c r="U205" s="787" t="s">
        <v>20</v>
      </c>
      <c r="V205" s="788" t="s">
        <v>20</v>
      </c>
      <c r="W205" s="788" t="s">
        <v>20</v>
      </c>
      <c r="X205" s="787" t="s">
        <v>20</v>
      </c>
      <c r="Y205" s="788" t="s">
        <v>20</v>
      </c>
      <c r="Z205" s="788" t="s">
        <v>20</v>
      </c>
      <c r="AA205" s="787" t="s">
        <v>20</v>
      </c>
      <c r="AB205" s="788" t="s">
        <v>20</v>
      </c>
      <c r="AC205" s="788" t="s">
        <v>20</v>
      </c>
      <c r="AD205" s="787" t="s">
        <v>20</v>
      </c>
      <c r="AE205" s="788" t="s">
        <v>20</v>
      </c>
      <c r="AF205" s="788" t="s">
        <v>20</v>
      </c>
      <c r="AG205" s="34" t="s">
        <v>20</v>
      </c>
      <c r="AH205" s="34" t="s">
        <v>20</v>
      </c>
      <c r="AI205" s="34" t="s">
        <v>20</v>
      </c>
    </row>
    <row r="206" spans="1:35">
      <c r="A206" s="34" t="s">
        <v>1047</v>
      </c>
      <c r="B206" s="34" t="s">
        <v>2406</v>
      </c>
      <c r="C206" s="787" t="s">
        <v>20</v>
      </c>
      <c r="D206" s="788" t="s">
        <v>20</v>
      </c>
      <c r="E206" s="788" t="s">
        <v>20</v>
      </c>
      <c r="F206" s="787" t="s">
        <v>20</v>
      </c>
      <c r="G206" s="788" t="s">
        <v>20</v>
      </c>
      <c r="H206" s="788" t="s">
        <v>20</v>
      </c>
      <c r="I206" s="787" t="s">
        <v>20</v>
      </c>
      <c r="J206" s="788" t="s">
        <v>20</v>
      </c>
      <c r="K206" s="788" t="s">
        <v>20</v>
      </c>
      <c r="L206" s="787" t="s">
        <v>20</v>
      </c>
      <c r="M206" s="788" t="s">
        <v>20</v>
      </c>
      <c r="N206" s="788" t="s">
        <v>20</v>
      </c>
      <c r="O206" s="787" t="s">
        <v>20</v>
      </c>
      <c r="P206" s="788" t="s">
        <v>20</v>
      </c>
      <c r="Q206" s="788" t="s">
        <v>20</v>
      </c>
      <c r="R206" s="787" t="s">
        <v>20</v>
      </c>
      <c r="S206" s="788" t="s">
        <v>20</v>
      </c>
      <c r="T206" s="788" t="s">
        <v>20</v>
      </c>
      <c r="U206" s="787" t="s">
        <v>20</v>
      </c>
      <c r="V206" s="788" t="s">
        <v>20</v>
      </c>
      <c r="W206" s="788" t="s">
        <v>20</v>
      </c>
      <c r="X206" s="787" t="s">
        <v>20</v>
      </c>
      <c r="Y206" s="788" t="s">
        <v>20</v>
      </c>
      <c r="Z206" s="788" t="s">
        <v>20</v>
      </c>
      <c r="AA206" s="787" t="s">
        <v>20</v>
      </c>
      <c r="AB206" s="788" t="s">
        <v>20</v>
      </c>
      <c r="AC206" s="788" t="s">
        <v>20</v>
      </c>
      <c r="AD206" s="787" t="s">
        <v>20</v>
      </c>
      <c r="AE206" s="788" t="s">
        <v>20</v>
      </c>
      <c r="AF206" s="788" t="s">
        <v>20</v>
      </c>
      <c r="AG206" s="34" t="s">
        <v>20</v>
      </c>
      <c r="AH206" s="34" t="s">
        <v>20</v>
      </c>
      <c r="AI206" s="34" t="s">
        <v>20</v>
      </c>
    </row>
    <row r="207" spans="1:35">
      <c r="A207" s="34" t="s">
        <v>575</v>
      </c>
      <c r="B207" s="34" t="s">
        <v>20</v>
      </c>
      <c r="C207" s="787" t="s">
        <v>20</v>
      </c>
      <c r="D207" s="788" t="s">
        <v>20</v>
      </c>
      <c r="E207" s="788" t="s">
        <v>20</v>
      </c>
      <c r="F207" s="787" t="s">
        <v>20</v>
      </c>
      <c r="G207" s="788" t="s">
        <v>20</v>
      </c>
      <c r="H207" s="788" t="s">
        <v>20</v>
      </c>
      <c r="I207" s="787" t="s">
        <v>20</v>
      </c>
      <c r="J207" s="788" t="s">
        <v>20</v>
      </c>
      <c r="K207" s="788" t="s">
        <v>20</v>
      </c>
      <c r="L207" s="787" t="s">
        <v>20</v>
      </c>
      <c r="M207" s="788" t="s">
        <v>20</v>
      </c>
      <c r="N207" s="788" t="s">
        <v>20</v>
      </c>
      <c r="O207" s="787" t="s">
        <v>20</v>
      </c>
      <c r="P207" s="788" t="s">
        <v>20</v>
      </c>
      <c r="Q207" s="788" t="s">
        <v>20</v>
      </c>
      <c r="R207" s="787" t="s">
        <v>20</v>
      </c>
      <c r="S207" s="788" t="s">
        <v>20</v>
      </c>
      <c r="T207" s="788" t="s">
        <v>20</v>
      </c>
      <c r="U207" s="787" t="s">
        <v>20</v>
      </c>
      <c r="V207" s="788" t="s">
        <v>20</v>
      </c>
      <c r="W207" s="788" t="s">
        <v>20</v>
      </c>
      <c r="X207" s="787" t="s">
        <v>20</v>
      </c>
      <c r="Y207" s="788" t="s">
        <v>20</v>
      </c>
      <c r="Z207" s="788" t="s">
        <v>20</v>
      </c>
      <c r="AA207" s="787" t="s">
        <v>20</v>
      </c>
      <c r="AB207" s="788" t="s">
        <v>20</v>
      </c>
      <c r="AC207" s="788" t="s">
        <v>20</v>
      </c>
      <c r="AD207" s="787" t="s">
        <v>20</v>
      </c>
      <c r="AE207" s="788" t="s">
        <v>20</v>
      </c>
      <c r="AF207" s="788" t="s">
        <v>20</v>
      </c>
      <c r="AG207" s="34" t="s">
        <v>20</v>
      </c>
      <c r="AH207" s="34" t="s">
        <v>20</v>
      </c>
      <c r="AI207" s="34" t="s">
        <v>20</v>
      </c>
    </row>
    <row r="208" spans="1:35">
      <c r="A208" s="34" t="s">
        <v>525</v>
      </c>
      <c r="B208" s="34" t="s">
        <v>2407</v>
      </c>
      <c r="C208" s="787" t="s">
        <v>20</v>
      </c>
      <c r="D208" s="788" t="s">
        <v>20</v>
      </c>
      <c r="E208" s="788" t="s">
        <v>20</v>
      </c>
      <c r="F208" s="787" t="s">
        <v>20</v>
      </c>
      <c r="G208" s="788" t="s">
        <v>20</v>
      </c>
      <c r="H208" s="788" t="s">
        <v>20</v>
      </c>
      <c r="I208" s="787" t="s">
        <v>20</v>
      </c>
      <c r="J208" s="788" t="s">
        <v>20</v>
      </c>
      <c r="K208" s="788" t="s">
        <v>20</v>
      </c>
      <c r="L208" s="787" t="s">
        <v>20</v>
      </c>
      <c r="M208" s="788" t="s">
        <v>20</v>
      </c>
      <c r="N208" s="788" t="s">
        <v>20</v>
      </c>
      <c r="O208" s="787" t="s">
        <v>20</v>
      </c>
      <c r="P208" s="788" t="s">
        <v>20</v>
      </c>
      <c r="Q208" s="788" t="s">
        <v>20</v>
      </c>
      <c r="R208" s="787" t="s">
        <v>20</v>
      </c>
      <c r="S208" s="788" t="s">
        <v>20</v>
      </c>
      <c r="T208" s="788" t="s">
        <v>20</v>
      </c>
      <c r="U208" s="787" t="s">
        <v>20</v>
      </c>
      <c r="V208" s="788" t="s">
        <v>20</v>
      </c>
      <c r="W208" s="788" t="s">
        <v>20</v>
      </c>
      <c r="X208" s="787" t="s">
        <v>20</v>
      </c>
      <c r="Y208" s="788" t="s">
        <v>20</v>
      </c>
      <c r="Z208" s="788" t="s">
        <v>20</v>
      </c>
      <c r="AA208" s="787" t="s">
        <v>20</v>
      </c>
      <c r="AB208" s="788" t="s">
        <v>20</v>
      </c>
      <c r="AC208" s="788" t="s">
        <v>20</v>
      </c>
      <c r="AD208" s="787" t="s">
        <v>20</v>
      </c>
      <c r="AE208" s="788" t="s">
        <v>20</v>
      </c>
      <c r="AF208" s="788" t="s">
        <v>20</v>
      </c>
      <c r="AG208" s="34" t="s">
        <v>20</v>
      </c>
      <c r="AH208" s="34" t="s">
        <v>20</v>
      </c>
      <c r="AI208" s="34" t="s">
        <v>20</v>
      </c>
    </row>
    <row r="209" spans="1:35">
      <c r="A209" s="34" t="s">
        <v>762</v>
      </c>
      <c r="B209" s="34" t="s">
        <v>1048</v>
      </c>
      <c r="C209" s="787" t="s">
        <v>20</v>
      </c>
      <c r="D209" s="788" t="s">
        <v>20</v>
      </c>
      <c r="E209" s="788" t="s">
        <v>20</v>
      </c>
      <c r="F209" s="787" t="s">
        <v>20</v>
      </c>
      <c r="G209" s="788" t="s">
        <v>20</v>
      </c>
      <c r="H209" s="788" t="s">
        <v>20</v>
      </c>
      <c r="I209" s="787" t="s">
        <v>20</v>
      </c>
      <c r="J209" s="788" t="s">
        <v>20</v>
      </c>
      <c r="K209" s="788" t="s">
        <v>20</v>
      </c>
      <c r="L209" s="787" t="s">
        <v>20</v>
      </c>
      <c r="M209" s="788" t="s">
        <v>20</v>
      </c>
      <c r="N209" s="788" t="s">
        <v>20</v>
      </c>
      <c r="O209" s="787" t="s">
        <v>20</v>
      </c>
      <c r="P209" s="788" t="s">
        <v>20</v>
      </c>
      <c r="Q209" s="788" t="s">
        <v>20</v>
      </c>
      <c r="R209" s="787" t="s">
        <v>20</v>
      </c>
      <c r="S209" s="788" t="s">
        <v>20</v>
      </c>
      <c r="T209" s="788" t="s">
        <v>20</v>
      </c>
      <c r="U209" s="787" t="s">
        <v>20</v>
      </c>
      <c r="V209" s="788" t="s">
        <v>20</v>
      </c>
      <c r="W209" s="788" t="s">
        <v>20</v>
      </c>
      <c r="X209" s="787" t="s">
        <v>20</v>
      </c>
      <c r="Y209" s="788" t="s">
        <v>20</v>
      </c>
      <c r="Z209" s="788" t="s">
        <v>20</v>
      </c>
      <c r="AA209" s="787" t="s">
        <v>20</v>
      </c>
      <c r="AB209" s="788" t="s">
        <v>20</v>
      </c>
      <c r="AC209" s="788" t="s">
        <v>20</v>
      </c>
      <c r="AD209" s="787" t="s">
        <v>20</v>
      </c>
      <c r="AE209" s="788" t="s">
        <v>20</v>
      </c>
      <c r="AF209" s="788" t="s">
        <v>20</v>
      </c>
      <c r="AG209" s="34" t="s">
        <v>20</v>
      </c>
      <c r="AH209" s="34" t="s">
        <v>20</v>
      </c>
      <c r="AI209" s="34" t="s">
        <v>20</v>
      </c>
    </row>
    <row r="210" spans="1:35">
      <c r="A210" s="34" t="s">
        <v>763</v>
      </c>
      <c r="B210" s="34" t="s">
        <v>20</v>
      </c>
      <c r="C210" s="787" t="s">
        <v>20</v>
      </c>
      <c r="D210" s="788" t="s">
        <v>20</v>
      </c>
      <c r="E210" s="788" t="s">
        <v>20</v>
      </c>
      <c r="F210" s="787" t="s">
        <v>20</v>
      </c>
      <c r="G210" s="788" t="s">
        <v>20</v>
      </c>
      <c r="H210" s="788" t="s">
        <v>20</v>
      </c>
      <c r="I210" s="787" t="s">
        <v>20</v>
      </c>
      <c r="J210" s="788" t="s">
        <v>20</v>
      </c>
      <c r="K210" s="788" t="s">
        <v>20</v>
      </c>
      <c r="L210" s="787" t="s">
        <v>20</v>
      </c>
      <c r="M210" s="788" t="s">
        <v>20</v>
      </c>
      <c r="N210" s="788" t="s">
        <v>20</v>
      </c>
      <c r="O210" s="787" t="s">
        <v>20</v>
      </c>
      <c r="P210" s="788" t="s">
        <v>20</v>
      </c>
      <c r="Q210" s="788" t="s">
        <v>20</v>
      </c>
      <c r="R210" s="787" t="s">
        <v>20</v>
      </c>
      <c r="S210" s="788" t="s">
        <v>20</v>
      </c>
      <c r="T210" s="788" t="s">
        <v>20</v>
      </c>
      <c r="U210" s="787" t="s">
        <v>20</v>
      </c>
      <c r="V210" s="788" t="s">
        <v>20</v>
      </c>
      <c r="W210" s="788" t="s">
        <v>20</v>
      </c>
      <c r="X210" s="787" t="s">
        <v>20</v>
      </c>
      <c r="Y210" s="788" t="s">
        <v>20</v>
      </c>
      <c r="Z210" s="788" t="s">
        <v>20</v>
      </c>
      <c r="AA210" s="787" t="s">
        <v>20</v>
      </c>
      <c r="AB210" s="788" t="s">
        <v>20</v>
      </c>
      <c r="AC210" s="788" t="s">
        <v>20</v>
      </c>
      <c r="AD210" s="787" t="s">
        <v>20</v>
      </c>
      <c r="AE210" s="788" t="s">
        <v>20</v>
      </c>
      <c r="AF210" s="788" t="s">
        <v>20</v>
      </c>
      <c r="AG210" s="34" t="s">
        <v>20</v>
      </c>
      <c r="AH210" s="34" t="s">
        <v>20</v>
      </c>
      <c r="AI210" s="34" t="s">
        <v>20</v>
      </c>
    </row>
    <row r="211" spans="1:35">
      <c r="A211" s="34" t="s">
        <v>764</v>
      </c>
      <c r="B211" s="34" t="s">
        <v>1049</v>
      </c>
      <c r="C211" s="787" t="s">
        <v>20</v>
      </c>
      <c r="D211" s="788" t="s">
        <v>20</v>
      </c>
      <c r="E211" s="788" t="s">
        <v>20</v>
      </c>
      <c r="F211" s="787" t="s">
        <v>20</v>
      </c>
      <c r="G211" s="788" t="s">
        <v>20</v>
      </c>
      <c r="H211" s="788" t="s">
        <v>20</v>
      </c>
      <c r="I211" s="787" t="s">
        <v>20</v>
      </c>
      <c r="J211" s="788" t="s">
        <v>20</v>
      </c>
      <c r="K211" s="788" t="s">
        <v>20</v>
      </c>
      <c r="L211" s="787" t="s">
        <v>20</v>
      </c>
      <c r="M211" s="788" t="s">
        <v>20</v>
      </c>
      <c r="N211" s="788" t="s">
        <v>20</v>
      </c>
      <c r="O211" s="787" t="s">
        <v>20</v>
      </c>
      <c r="P211" s="788" t="s">
        <v>20</v>
      </c>
      <c r="Q211" s="788" t="s">
        <v>20</v>
      </c>
      <c r="R211" s="787" t="s">
        <v>20</v>
      </c>
      <c r="S211" s="788" t="s">
        <v>20</v>
      </c>
      <c r="T211" s="788" t="s">
        <v>20</v>
      </c>
      <c r="U211" s="787" t="s">
        <v>20</v>
      </c>
      <c r="V211" s="788" t="s">
        <v>20</v>
      </c>
      <c r="W211" s="788" t="s">
        <v>20</v>
      </c>
      <c r="X211" s="787" t="s">
        <v>20</v>
      </c>
      <c r="Y211" s="788" t="s">
        <v>20</v>
      </c>
      <c r="Z211" s="788" t="s">
        <v>20</v>
      </c>
      <c r="AA211" s="787" t="s">
        <v>20</v>
      </c>
      <c r="AB211" s="788" t="s">
        <v>20</v>
      </c>
      <c r="AC211" s="788" t="s">
        <v>20</v>
      </c>
      <c r="AD211" s="787" t="s">
        <v>20</v>
      </c>
      <c r="AE211" s="788" t="s">
        <v>20</v>
      </c>
      <c r="AF211" s="788" t="s">
        <v>20</v>
      </c>
      <c r="AG211" s="34" t="s">
        <v>20</v>
      </c>
      <c r="AH211" s="34" t="s">
        <v>20</v>
      </c>
      <c r="AI211" s="34" t="s">
        <v>20</v>
      </c>
    </row>
    <row r="212" spans="1:35">
      <c r="A212" s="34" t="s">
        <v>765</v>
      </c>
      <c r="B212" s="34" t="s">
        <v>1050</v>
      </c>
      <c r="C212" s="787" t="s">
        <v>20</v>
      </c>
      <c r="D212" s="788" t="s">
        <v>20</v>
      </c>
      <c r="E212" s="788" t="s">
        <v>20</v>
      </c>
      <c r="F212" s="787" t="s">
        <v>20</v>
      </c>
      <c r="G212" s="788" t="s">
        <v>20</v>
      </c>
      <c r="H212" s="788" t="s">
        <v>20</v>
      </c>
      <c r="I212" s="787" t="s">
        <v>20</v>
      </c>
      <c r="J212" s="788" t="s">
        <v>20</v>
      </c>
      <c r="K212" s="788" t="s">
        <v>20</v>
      </c>
      <c r="L212" s="787" t="s">
        <v>20</v>
      </c>
      <c r="M212" s="788" t="s">
        <v>20</v>
      </c>
      <c r="N212" s="788" t="s">
        <v>20</v>
      </c>
      <c r="O212" s="787" t="s">
        <v>20</v>
      </c>
      <c r="P212" s="788" t="s">
        <v>20</v>
      </c>
      <c r="Q212" s="788" t="s">
        <v>20</v>
      </c>
      <c r="R212" s="787" t="s">
        <v>20</v>
      </c>
      <c r="S212" s="788" t="s">
        <v>20</v>
      </c>
      <c r="T212" s="788" t="s">
        <v>20</v>
      </c>
      <c r="U212" s="787" t="s">
        <v>20</v>
      </c>
      <c r="V212" s="788" t="s">
        <v>20</v>
      </c>
      <c r="W212" s="788" t="s">
        <v>20</v>
      </c>
      <c r="X212" s="787" t="s">
        <v>20</v>
      </c>
      <c r="Y212" s="788" t="s">
        <v>20</v>
      </c>
      <c r="Z212" s="788" t="s">
        <v>20</v>
      </c>
      <c r="AA212" s="787" t="s">
        <v>20</v>
      </c>
      <c r="AB212" s="788" t="s">
        <v>20</v>
      </c>
      <c r="AC212" s="788" t="s">
        <v>20</v>
      </c>
      <c r="AD212" s="787" t="s">
        <v>20</v>
      </c>
      <c r="AE212" s="788" t="s">
        <v>20</v>
      </c>
      <c r="AF212" s="788" t="s">
        <v>20</v>
      </c>
      <c r="AG212" s="34" t="s">
        <v>20</v>
      </c>
      <c r="AH212" s="34" t="s">
        <v>20</v>
      </c>
      <c r="AI212" s="34" t="s">
        <v>20</v>
      </c>
    </row>
    <row r="213" spans="1:35">
      <c r="A213" s="34" t="s">
        <v>766</v>
      </c>
      <c r="B213" s="34" t="s">
        <v>20</v>
      </c>
      <c r="C213" s="787" t="s">
        <v>20</v>
      </c>
      <c r="D213" s="788" t="s">
        <v>20</v>
      </c>
      <c r="E213" s="788" t="s">
        <v>20</v>
      </c>
      <c r="F213" s="787" t="s">
        <v>20</v>
      </c>
      <c r="G213" s="788" t="s">
        <v>20</v>
      </c>
      <c r="H213" s="788" t="s">
        <v>20</v>
      </c>
      <c r="I213" s="787" t="s">
        <v>20</v>
      </c>
      <c r="J213" s="788" t="s">
        <v>20</v>
      </c>
      <c r="K213" s="788" t="s">
        <v>20</v>
      </c>
      <c r="L213" s="787" t="s">
        <v>20</v>
      </c>
      <c r="M213" s="788" t="s">
        <v>20</v>
      </c>
      <c r="N213" s="788" t="s">
        <v>20</v>
      </c>
      <c r="O213" s="787" t="s">
        <v>20</v>
      </c>
      <c r="P213" s="788" t="s">
        <v>20</v>
      </c>
      <c r="Q213" s="788" t="s">
        <v>20</v>
      </c>
      <c r="R213" s="787" t="s">
        <v>20</v>
      </c>
      <c r="S213" s="788" t="s">
        <v>20</v>
      </c>
      <c r="T213" s="788" t="s">
        <v>20</v>
      </c>
      <c r="U213" s="787" t="s">
        <v>20</v>
      </c>
      <c r="V213" s="788" t="s">
        <v>20</v>
      </c>
      <c r="W213" s="788" t="s">
        <v>20</v>
      </c>
      <c r="X213" s="787" t="s">
        <v>20</v>
      </c>
      <c r="Y213" s="788" t="s">
        <v>20</v>
      </c>
      <c r="Z213" s="788" t="s">
        <v>20</v>
      </c>
      <c r="AA213" s="787" t="s">
        <v>20</v>
      </c>
      <c r="AB213" s="788" t="s">
        <v>20</v>
      </c>
      <c r="AC213" s="788" t="s">
        <v>20</v>
      </c>
      <c r="AD213" s="787" t="s">
        <v>20</v>
      </c>
      <c r="AE213" s="788" t="s">
        <v>20</v>
      </c>
      <c r="AF213" s="788" t="s">
        <v>20</v>
      </c>
      <c r="AG213" s="34" t="s">
        <v>20</v>
      </c>
      <c r="AH213" s="34" t="s">
        <v>20</v>
      </c>
      <c r="AI213" s="34" t="s">
        <v>20</v>
      </c>
    </row>
    <row r="214" spans="1:35">
      <c r="A214" s="34" t="s">
        <v>767</v>
      </c>
      <c r="B214" s="34" t="s">
        <v>1051</v>
      </c>
      <c r="C214" s="787" t="s">
        <v>20</v>
      </c>
      <c r="D214" s="788" t="s">
        <v>20</v>
      </c>
      <c r="E214" s="788" t="s">
        <v>20</v>
      </c>
      <c r="F214" s="787" t="s">
        <v>20</v>
      </c>
      <c r="G214" s="788" t="s">
        <v>20</v>
      </c>
      <c r="H214" s="788" t="s">
        <v>20</v>
      </c>
      <c r="I214" s="787" t="s">
        <v>20</v>
      </c>
      <c r="J214" s="788" t="s">
        <v>20</v>
      </c>
      <c r="K214" s="788" t="s">
        <v>20</v>
      </c>
      <c r="L214" s="787" t="s">
        <v>20</v>
      </c>
      <c r="M214" s="788" t="s">
        <v>20</v>
      </c>
      <c r="N214" s="788" t="s">
        <v>20</v>
      </c>
      <c r="O214" s="787" t="s">
        <v>20</v>
      </c>
      <c r="P214" s="788" t="s">
        <v>20</v>
      </c>
      <c r="Q214" s="788" t="s">
        <v>20</v>
      </c>
      <c r="R214" s="787" t="s">
        <v>20</v>
      </c>
      <c r="S214" s="788" t="s">
        <v>20</v>
      </c>
      <c r="T214" s="788" t="s">
        <v>20</v>
      </c>
      <c r="U214" s="787" t="s">
        <v>20</v>
      </c>
      <c r="V214" s="788" t="s">
        <v>20</v>
      </c>
      <c r="W214" s="788" t="s">
        <v>20</v>
      </c>
      <c r="X214" s="787" t="s">
        <v>20</v>
      </c>
      <c r="Y214" s="788" t="s">
        <v>20</v>
      </c>
      <c r="Z214" s="788" t="s">
        <v>20</v>
      </c>
      <c r="AA214" s="787" t="s">
        <v>20</v>
      </c>
      <c r="AB214" s="788" t="s">
        <v>20</v>
      </c>
      <c r="AC214" s="788" t="s">
        <v>20</v>
      </c>
      <c r="AD214" s="787" t="s">
        <v>20</v>
      </c>
      <c r="AE214" s="788" t="s">
        <v>20</v>
      </c>
      <c r="AF214" s="788" t="s">
        <v>20</v>
      </c>
      <c r="AG214" s="34" t="s">
        <v>20</v>
      </c>
      <c r="AH214" s="34" t="s">
        <v>20</v>
      </c>
      <c r="AI214" s="34" t="s">
        <v>20</v>
      </c>
    </row>
    <row r="215" spans="1:35">
      <c r="A215" s="34" t="s">
        <v>768</v>
      </c>
      <c r="B215" s="34" t="s">
        <v>1052</v>
      </c>
      <c r="C215" s="787" t="s">
        <v>20</v>
      </c>
      <c r="D215" s="788" t="s">
        <v>20</v>
      </c>
      <c r="E215" s="788" t="s">
        <v>20</v>
      </c>
      <c r="F215" s="787" t="s">
        <v>20</v>
      </c>
      <c r="G215" s="788" t="s">
        <v>20</v>
      </c>
      <c r="H215" s="788" t="s">
        <v>20</v>
      </c>
      <c r="I215" s="787" t="s">
        <v>20</v>
      </c>
      <c r="J215" s="788" t="s">
        <v>20</v>
      </c>
      <c r="K215" s="788" t="s">
        <v>20</v>
      </c>
      <c r="L215" s="787" t="s">
        <v>20</v>
      </c>
      <c r="M215" s="788" t="s">
        <v>20</v>
      </c>
      <c r="N215" s="788" t="s">
        <v>20</v>
      </c>
      <c r="O215" s="787" t="s">
        <v>20</v>
      </c>
      <c r="P215" s="788" t="s">
        <v>20</v>
      </c>
      <c r="Q215" s="788" t="s">
        <v>20</v>
      </c>
      <c r="R215" s="787" t="s">
        <v>20</v>
      </c>
      <c r="S215" s="788" t="s">
        <v>20</v>
      </c>
      <c r="T215" s="788" t="s">
        <v>20</v>
      </c>
      <c r="U215" s="787" t="s">
        <v>20</v>
      </c>
      <c r="V215" s="788" t="s">
        <v>20</v>
      </c>
      <c r="W215" s="788" t="s">
        <v>20</v>
      </c>
      <c r="X215" s="787" t="s">
        <v>20</v>
      </c>
      <c r="Y215" s="788" t="s">
        <v>20</v>
      </c>
      <c r="Z215" s="788" t="s">
        <v>20</v>
      </c>
      <c r="AA215" s="787" t="s">
        <v>20</v>
      </c>
      <c r="AB215" s="788" t="s">
        <v>20</v>
      </c>
      <c r="AC215" s="788" t="s">
        <v>20</v>
      </c>
      <c r="AD215" s="787" t="s">
        <v>20</v>
      </c>
      <c r="AE215" s="788" t="s">
        <v>20</v>
      </c>
      <c r="AF215" s="788" t="s">
        <v>20</v>
      </c>
      <c r="AG215" s="34" t="s">
        <v>20</v>
      </c>
      <c r="AH215" s="34" t="s">
        <v>20</v>
      </c>
      <c r="AI215" s="34" t="s">
        <v>20</v>
      </c>
    </row>
    <row r="216" spans="1:35">
      <c r="A216" s="34" t="s">
        <v>431</v>
      </c>
      <c r="B216" s="34" t="s">
        <v>1602</v>
      </c>
      <c r="C216" s="787" t="s">
        <v>20</v>
      </c>
      <c r="D216" s="788" t="s">
        <v>20</v>
      </c>
      <c r="E216" s="788" t="s">
        <v>20</v>
      </c>
      <c r="F216" s="787" t="s">
        <v>20</v>
      </c>
      <c r="G216" s="788" t="s">
        <v>20</v>
      </c>
      <c r="H216" s="788" t="s">
        <v>20</v>
      </c>
      <c r="I216" s="787" t="s">
        <v>20</v>
      </c>
      <c r="J216" s="788" t="s">
        <v>20</v>
      </c>
      <c r="K216" s="788" t="s">
        <v>20</v>
      </c>
      <c r="L216" s="787" t="s">
        <v>20</v>
      </c>
      <c r="M216" s="788" t="s">
        <v>20</v>
      </c>
      <c r="N216" s="788" t="s">
        <v>20</v>
      </c>
      <c r="O216" s="787" t="s">
        <v>20</v>
      </c>
      <c r="P216" s="788" t="s">
        <v>20</v>
      </c>
      <c r="Q216" s="788" t="s">
        <v>20</v>
      </c>
      <c r="R216" s="787" t="s">
        <v>20</v>
      </c>
      <c r="S216" s="788" t="s">
        <v>20</v>
      </c>
      <c r="T216" s="788" t="s">
        <v>20</v>
      </c>
      <c r="U216" s="787" t="s">
        <v>20</v>
      </c>
      <c r="V216" s="788" t="s">
        <v>20</v>
      </c>
      <c r="W216" s="788" t="s">
        <v>20</v>
      </c>
      <c r="X216" s="787" t="s">
        <v>20</v>
      </c>
      <c r="Y216" s="788" t="s">
        <v>20</v>
      </c>
      <c r="Z216" s="788" t="s">
        <v>20</v>
      </c>
      <c r="AA216" s="787" t="s">
        <v>20</v>
      </c>
      <c r="AB216" s="788" t="s">
        <v>20</v>
      </c>
      <c r="AC216" s="788" t="s">
        <v>20</v>
      </c>
      <c r="AD216" s="787" t="s">
        <v>20</v>
      </c>
      <c r="AE216" s="788" t="s">
        <v>20</v>
      </c>
      <c r="AF216" s="788" t="s">
        <v>20</v>
      </c>
      <c r="AG216" s="34" t="s">
        <v>20</v>
      </c>
      <c r="AH216" s="34" t="s">
        <v>20</v>
      </c>
      <c r="AI216" s="34" t="s">
        <v>20</v>
      </c>
    </row>
    <row r="217" spans="1:35">
      <c r="A217" s="34" t="s">
        <v>1053</v>
      </c>
      <c r="B217" s="34" t="s">
        <v>1054</v>
      </c>
      <c r="C217" s="787" t="s">
        <v>20</v>
      </c>
      <c r="D217" s="788" t="s">
        <v>20</v>
      </c>
      <c r="E217" s="788" t="s">
        <v>20</v>
      </c>
      <c r="F217" s="787" t="s">
        <v>20</v>
      </c>
      <c r="G217" s="788" t="s">
        <v>20</v>
      </c>
      <c r="H217" s="788" t="s">
        <v>20</v>
      </c>
      <c r="I217" s="787" t="s">
        <v>20</v>
      </c>
      <c r="J217" s="788" t="s">
        <v>20</v>
      </c>
      <c r="K217" s="788" t="s">
        <v>20</v>
      </c>
      <c r="L217" s="787" t="s">
        <v>20</v>
      </c>
      <c r="M217" s="788" t="s">
        <v>20</v>
      </c>
      <c r="N217" s="788" t="s">
        <v>20</v>
      </c>
      <c r="O217" s="787" t="s">
        <v>20</v>
      </c>
      <c r="P217" s="788" t="s">
        <v>20</v>
      </c>
      <c r="Q217" s="788" t="s">
        <v>20</v>
      </c>
      <c r="R217" s="787" t="s">
        <v>20</v>
      </c>
      <c r="S217" s="788" t="s">
        <v>20</v>
      </c>
      <c r="T217" s="788" t="s">
        <v>20</v>
      </c>
      <c r="U217" s="787" t="s">
        <v>20</v>
      </c>
      <c r="V217" s="788" t="s">
        <v>20</v>
      </c>
      <c r="W217" s="788" t="s">
        <v>20</v>
      </c>
      <c r="X217" s="787" t="s">
        <v>20</v>
      </c>
      <c r="Y217" s="788" t="s">
        <v>20</v>
      </c>
      <c r="Z217" s="788" t="s">
        <v>20</v>
      </c>
      <c r="AA217" s="787" t="s">
        <v>20</v>
      </c>
      <c r="AB217" s="788" t="s">
        <v>20</v>
      </c>
      <c r="AC217" s="788" t="s">
        <v>20</v>
      </c>
      <c r="AD217" s="787" t="s">
        <v>20</v>
      </c>
      <c r="AE217" s="788" t="s">
        <v>20</v>
      </c>
      <c r="AF217" s="788" t="s">
        <v>20</v>
      </c>
      <c r="AG217" s="34" t="s">
        <v>20</v>
      </c>
      <c r="AH217" s="34" t="s">
        <v>20</v>
      </c>
      <c r="AI217" s="34" t="s">
        <v>20</v>
      </c>
    </row>
    <row r="218" spans="1:35">
      <c r="A218" s="34" t="s">
        <v>439</v>
      </c>
      <c r="B218" s="34" t="s">
        <v>3376</v>
      </c>
      <c r="C218" s="787">
        <v>0</v>
      </c>
      <c r="D218" s="788">
        <v>1.84E-2</v>
      </c>
      <c r="E218" s="788">
        <v>1.84E-2</v>
      </c>
      <c r="F218" s="787">
        <v>0.26900000000000002</v>
      </c>
      <c r="G218" s="788">
        <v>1.9E-2</v>
      </c>
      <c r="H218" s="788">
        <v>1.9E-2</v>
      </c>
      <c r="I218" s="787">
        <v>0.48799999999999999</v>
      </c>
      <c r="J218" s="788">
        <v>1.84E-2</v>
      </c>
      <c r="K218" s="788">
        <v>1.84E-2</v>
      </c>
      <c r="L218" s="787" t="s">
        <v>20</v>
      </c>
      <c r="M218" s="788" t="s">
        <v>20</v>
      </c>
      <c r="N218" s="788" t="s">
        <v>20</v>
      </c>
      <c r="O218" s="787" t="s">
        <v>20</v>
      </c>
      <c r="P218" s="788" t="s">
        <v>20</v>
      </c>
      <c r="Q218" s="788" t="s">
        <v>20</v>
      </c>
      <c r="R218" s="787" t="s">
        <v>20</v>
      </c>
      <c r="S218" s="788" t="s">
        <v>20</v>
      </c>
      <c r="T218" s="788" t="s">
        <v>20</v>
      </c>
      <c r="U218" s="787" t="s">
        <v>20</v>
      </c>
      <c r="V218" s="788" t="s">
        <v>20</v>
      </c>
      <c r="W218" s="788" t="s">
        <v>20</v>
      </c>
      <c r="X218" s="787" t="s">
        <v>20</v>
      </c>
      <c r="Y218" s="788" t="s">
        <v>20</v>
      </c>
      <c r="Z218" s="788" t="s">
        <v>20</v>
      </c>
      <c r="AA218" s="787" t="s">
        <v>20</v>
      </c>
      <c r="AB218" s="788" t="s">
        <v>20</v>
      </c>
      <c r="AC218" s="788" t="s">
        <v>20</v>
      </c>
      <c r="AD218" s="787">
        <v>0.54600000000000004</v>
      </c>
      <c r="AE218" s="788">
        <v>0</v>
      </c>
      <c r="AF218" s="788">
        <v>0</v>
      </c>
      <c r="AG218" s="34" t="s">
        <v>20</v>
      </c>
      <c r="AH218" s="34" t="s">
        <v>20</v>
      </c>
      <c r="AI218" s="34" t="s">
        <v>20</v>
      </c>
    </row>
    <row r="219" spans="1:35">
      <c r="A219" s="34" t="s">
        <v>1055</v>
      </c>
      <c r="B219" s="34" t="s">
        <v>3284</v>
      </c>
      <c r="C219" s="787" t="s">
        <v>20</v>
      </c>
      <c r="D219" s="788" t="s">
        <v>20</v>
      </c>
      <c r="E219" s="788" t="s">
        <v>20</v>
      </c>
      <c r="F219" s="787" t="s">
        <v>20</v>
      </c>
      <c r="G219" s="788" t="s">
        <v>20</v>
      </c>
      <c r="H219" s="788" t="s">
        <v>20</v>
      </c>
      <c r="I219" s="787" t="s">
        <v>20</v>
      </c>
      <c r="J219" s="788" t="s">
        <v>20</v>
      </c>
      <c r="K219" s="788" t="s">
        <v>20</v>
      </c>
      <c r="L219" s="787" t="s">
        <v>20</v>
      </c>
      <c r="M219" s="788" t="s">
        <v>20</v>
      </c>
      <c r="N219" s="788" t="s">
        <v>20</v>
      </c>
      <c r="O219" s="787" t="s">
        <v>20</v>
      </c>
      <c r="P219" s="788" t="s">
        <v>20</v>
      </c>
      <c r="Q219" s="788" t="s">
        <v>20</v>
      </c>
      <c r="R219" s="787" t="s">
        <v>20</v>
      </c>
      <c r="S219" s="788" t="s">
        <v>20</v>
      </c>
      <c r="T219" s="788" t="s">
        <v>20</v>
      </c>
      <c r="U219" s="787" t="s">
        <v>20</v>
      </c>
      <c r="V219" s="788" t="s">
        <v>20</v>
      </c>
      <c r="W219" s="788" t="s">
        <v>20</v>
      </c>
      <c r="X219" s="787" t="s">
        <v>20</v>
      </c>
      <c r="Y219" s="788" t="s">
        <v>20</v>
      </c>
      <c r="Z219" s="788" t="s">
        <v>20</v>
      </c>
      <c r="AA219" s="787" t="s">
        <v>20</v>
      </c>
      <c r="AB219" s="788" t="s">
        <v>20</v>
      </c>
      <c r="AC219" s="788" t="s">
        <v>20</v>
      </c>
      <c r="AD219" s="787" t="s">
        <v>20</v>
      </c>
      <c r="AE219" s="788" t="s">
        <v>20</v>
      </c>
      <c r="AF219" s="788" t="s">
        <v>20</v>
      </c>
      <c r="AG219" s="34" t="s">
        <v>20</v>
      </c>
      <c r="AH219" s="34" t="s">
        <v>20</v>
      </c>
      <c r="AI219" s="34" t="s">
        <v>20</v>
      </c>
    </row>
    <row r="220" spans="1:35">
      <c r="A220" s="34" t="s">
        <v>479</v>
      </c>
      <c r="B220" s="34" t="s">
        <v>478</v>
      </c>
      <c r="C220" s="787" t="s">
        <v>20</v>
      </c>
      <c r="D220" s="788" t="s">
        <v>20</v>
      </c>
      <c r="E220" s="788" t="s">
        <v>20</v>
      </c>
      <c r="F220" s="787" t="s">
        <v>20</v>
      </c>
      <c r="G220" s="788" t="s">
        <v>20</v>
      </c>
      <c r="H220" s="788" t="s">
        <v>20</v>
      </c>
      <c r="I220" s="787" t="s">
        <v>20</v>
      </c>
      <c r="J220" s="788" t="s">
        <v>20</v>
      </c>
      <c r="K220" s="788" t="s">
        <v>20</v>
      </c>
      <c r="L220" s="787" t="s">
        <v>20</v>
      </c>
      <c r="M220" s="788" t="s">
        <v>20</v>
      </c>
      <c r="N220" s="788" t="s">
        <v>20</v>
      </c>
      <c r="O220" s="787" t="s">
        <v>20</v>
      </c>
      <c r="P220" s="788" t="s">
        <v>20</v>
      </c>
      <c r="Q220" s="788" t="s">
        <v>20</v>
      </c>
      <c r="R220" s="787" t="s">
        <v>20</v>
      </c>
      <c r="S220" s="788" t="s">
        <v>20</v>
      </c>
      <c r="T220" s="788" t="s">
        <v>20</v>
      </c>
      <c r="U220" s="787" t="s">
        <v>20</v>
      </c>
      <c r="V220" s="788" t="s">
        <v>20</v>
      </c>
      <c r="W220" s="788" t="s">
        <v>20</v>
      </c>
      <c r="X220" s="787" t="s">
        <v>20</v>
      </c>
      <c r="Y220" s="788" t="s">
        <v>20</v>
      </c>
      <c r="Z220" s="788" t="s">
        <v>20</v>
      </c>
      <c r="AA220" s="787" t="s">
        <v>20</v>
      </c>
      <c r="AB220" s="788" t="s">
        <v>20</v>
      </c>
      <c r="AC220" s="788" t="s">
        <v>20</v>
      </c>
      <c r="AD220" s="787" t="s">
        <v>20</v>
      </c>
      <c r="AE220" s="788" t="s">
        <v>20</v>
      </c>
      <c r="AF220" s="788" t="s">
        <v>20</v>
      </c>
      <c r="AG220" s="34" t="s">
        <v>20</v>
      </c>
      <c r="AH220" s="34" t="s">
        <v>20</v>
      </c>
      <c r="AI220" s="34" t="s">
        <v>20</v>
      </c>
    </row>
    <row r="221" spans="1:35">
      <c r="A221" s="34" t="s">
        <v>769</v>
      </c>
      <c r="B221" s="34" t="s">
        <v>1056</v>
      </c>
      <c r="C221" s="787" t="s">
        <v>20</v>
      </c>
      <c r="D221" s="788" t="s">
        <v>20</v>
      </c>
      <c r="E221" s="788" t="s">
        <v>20</v>
      </c>
      <c r="F221" s="787" t="s">
        <v>20</v>
      </c>
      <c r="G221" s="788" t="s">
        <v>20</v>
      </c>
      <c r="H221" s="788" t="s">
        <v>20</v>
      </c>
      <c r="I221" s="787" t="s">
        <v>20</v>
      </c>
      <c r="J221" s="788" t="s">
        <v>20</v>
      </c>
      <c r="K221" s="788" t="s">
        <v>20</v>
      </c>
      <c r="L221" s="787" t="s">
        <v>20</v>
      </c>
      <c r="M221" s="788" t="s">
        <v>20</v>
      </c>
      <c r="N221" s="788" t="s">
        <v>20</v>
      </c>
      <c r="O221" s="787" t="s">
        <v>20</v>
      </c>
      <c r="P221" s="788" t="s">
        <v>20</v>
      </c>
      <c r="Q221" s="788" t="s">
        <v>20</v>
      </c>
      <c r="R221" s="787" t="s">
        <v>20</v>
      </c>
      <c r="S221" s="788" t="s">
        <v>20</v>
      </c>
      <c r="T221" s="788" t="s">
        <v>20</v>
      </c>
      <c r="U221" s="787" t="s">
        <v>20</v>
      </c>
      <c r="V221" s="788" t="s">
        <v>20</v>
      </c>
      <c r="W221" s="788" t="s">
        <v>20</v>
      </c>
      <c r="X221" s="787" t="s">
        <v>20</v>
      </c>
      <c r="Y221" s="788" t="s">
        <v>20</v>
      </c>
      <c r="Z221" s="788" t="s">
        <v>20</v>
      </c>
      <c r="AA221" s="787" t="s">
        <v>20</v>
      </c>
      <c r="AB221" s="788" t="s">
        <v>20</v>
      </c>
      <c r="AC221" s="788" t="s">
        <v>20</v>
      </c>
      <c r="AD221" s="787" t="s">
        <v>20</v>
      </c>
      <c r="AE221" s="788" t="s">
        <v>20</v>
      </c>
      <c r="AF221" s="788" t="s">
        <v>20</v>
      </c>
      <c r="AG221" s="34" t="s">
        <v>20</v>
      </c>
      <c r="AH221" s="34" t="s">
        <v>20</v>
      </c>
      <c r="AI221" s="34" t="s">
        <v>20</v>
      </c>
    </row>
    <row r="222" spans="1:35">
      <c r="A222" s="34" t="s">
        <v>770</v>
      </c>
      <c r="B222" s="34" t="s">
        <v>1057</v>
      </c>
      <c r="C222" s="787" t="s">
        <v>20</v>
      </c>
      <c r="D222" s="788" t="s">
        <v>20</v>
      </c>
      <c r="E222" s="788" t="s">
        <v>20</v>
      </c>
      <c r="F222" s="787" t="s">
        <v>20</v>
      </c>
      <c r="G222" s="788" t="s">
        <v>20</v>
      </c>
      <c r="H222" s="788" t="s">
        <v>20</v>
      </c>
      <c r="I222" s="787" t="s">
        <v>20</v>
      </c>
      <c r="J222" s="788" t="s">
        <v>20</v>
      </c>
      <c r="K222" s="788" t="s">
        <v>20</v>
      </c>
      <c r="L222" s="787" t="s">
        <v>20</v>
      </c>
      <c r="M222" s="788" t="s">
        <v>20</v>
      </c>
      <c r="N222" s="788" t="s">
        <v>20</v>
      </c>
      <c r="O222" s="787" t="s">
        <v>20</v>
      </c>
      <c r="P222" s="788" t="s">
        <v>20</v>
      </c>
      <c r="Q222" s="788" t="s">
        <v>20</v>
      </c>
      <c r="R222" s="787" t="s">
        <v>20</v>
      </c>
      <c r="S222" s="788" t="s">
        <v>20</v>
      </c>
      <c r="T222" s="788" t="s">
        <v>20</v>
      </c>
      <c r="U222" s="787" t="s">
        <v>20</v>
      </c>
      <c r="V222" s="788" t="s">
        <v>20</v>
      </c>
      <c r="W222" s="788" t="s">
        <v>20</v>
      </c>
      <c r="X222" s="787" t="s">
        <v>20</v>
      </c>
      <c r="Y222" s="788" t="s">
        <v>20</v>
      </c>
      <c r="Z222" s="788" t="s">
        <v>20</v>
      </c>
      <c r="AA222" s="787" t="s">
        <v>20</v>
      </c>
      <c r="AB222" s="788" t="s">
        <v>20</v>
      </c>
      <c r="AC222" s="788" t="s">
        <v>20</v>
      </c>
      <c r="AD222" s="787" t="s">
        <v>20</v>
      </c>
      <c r="AE222" s="788" t="s">
        <v>20</v>
      </c>
      <c r="AF222" s="788" t="s">
        <v>20</v>
      </c>
      <c r="AG222" s="34" t="s">
        <v>20</v>
      </c>
      <c r="AH222" s="34" t="s">
        <v>20</v>
      </c>
      <c r="AI222" s="34" t="s">
        <v>20</v>
      </c>
    </row>
    <row r="223" spans="1:35">
      <c r="A223" s="34" t="s">
        <v>771</v>
      </c>
      <c r="B223" s="34" t="s">
        <v>1058</v>
      </c>
      <c r="C223" s="787">
        <v>0</v>
      </c>
      <c r="D223" s="788">
        <v>0</v>
      </c>
      <c r="E223" s="788">
        <v>0</v>
      </c>
      <c r="F223" s="787" t="s">
        <v>20</v>
      </c>
      <c r="G223" s="788" t="s">
        <v>20</v>
      </c>
      <c r="H223" s="788" t="s">
        <v>20</v>
      </c>
      <c r="I223" s="787" t="s">
        <v>20</v>
      </c>
      <c r="J223" s="788" t="s">
        <v>20</v>
      </c>
      <c r="K223" s="788" t="s">
        <v>20</v>
      </c>
      <c r="L223" s="787" t="s">
        <v>20</v>
      </c>
      <c r="M223" s="788" t="s">
        <v>20</v>
      </c>
      <c r="N223" s="788" t="s">
        <v>20</v>
      </c>
      <c r="O223" s="787" t="s">
        <v>20</v>
      </c>
      <c r="P223" s="788" t="s">
        <v>20</v>
      </c>
      <c r="Q223" s="788" t="s">
        <v>20</v>
      </c>
      <c r="R223" s="787" t="s">
        <v>20</v>
      </c>
      <c r="S223" s="788" t="s">
        <v>20</v>
      </c>
      <c r="T223" s="788" t="s">
        <v>20</v>
      </c>
      <c r="U223" s="787" t="s">
        <v>20</v>
      </c>
      <c r="V223" s="788" t="s">
        <v>20</v>
      </c>
      <c r="W223" s="788" t="s">
        <v>20</v>
      </c>
      <c r="X223" s="787" t="s">
        <v>20</v>
      </c>
      <c r="Y223" s="788" t="s">
        <v>20</v>
      </c>
      <c r="Z223" s="788" t="s">
        <v>20</v>
      </c>
      <c r="AA223" s="787" t="s">
        <v>20</v>
      </c>
      <c r="AB223" s="788" t="s">
        <v>20</v>
      </c>
      <c r="AC223" s="788" t="s">
        <v>20</v>
      </c>
      <c r="AD223" s="787" t="s">
        <v>20</v>
      </c>
      <c r="AE223" s="788" t="s">
        <v>20</v>
      </c>
      <c r="AF223" s="788" t="s">
        <v>20</v>
      </c>
      <c r="AG223" s="34" t="s">
        <v>20</v>
      </c>
      <c r="AH223" s="34" t="s">
        <v>20</v>
      </c>
      <c r="AI223" s="34" t="s">
        <v>20</v>
      </c>
    </row>
    <row r="224" spans="1:35">
      <c r="A224" s="34" t="s">
        <v>496</v>
      </c>
      <c r="B224" s="34" t="s">
        <v>20</v>
      </c>
      <c r="C224" s="787" t="s">
        <v>20</v>
      </c>
      <c r="D224" s="788" t="s">
        <v>20</v>
      </c>
      <c r="E224" s="788" t="s">
        <v>20</v>
      </c>
      <c r="F224" s="787" t="s">
        <v>20</v>
      </c>
      <c r="G224" s="788" t="s">
        <v>20</v>
      </c>
      <c r="H224" s="788" t="s">
        <v>20</v>
      </c>
      <c r="I224" s="787" t="s">
        <v>20</v>
      </c>
      <c r="J224" s="788" t="s">
        <v>20</v>
      </c>
      <c r="K224" s="788" t="s">
        <v>20</v>
      </c>
      <c r="L224" s="787" t="s">
        <v>20</v>
      </c>
      <c r="M224" s="788" t="s">
        <v>20</v>
      </c>
      <c r="N224" s="788" t="s">
        <v>20</v>
      </c>
      <c r="O224" s="787" t="s">
        <v>20</v>
      </c>
      <c r="P224" s="788" t="s">
        <v>20</v>
      </c>
      <c r="Q224" s="788" t="s">
        <v>20</v>
      </c>
      <c r="R224" s="787" t="s">
        <v>20</v>
      </c>
      <c r="S224" s="788" t="s">
        <v>20</v>
      </c>
      <c r="T224" s="788" t="s">
        <v>20</v>
      </c>
      <c r="U224" s="787" t="s">
        <v>20</v>
      </c>
      <c r="V224" s="788" t="s">
        <v>20</v>
      </c>
      <c r="W224" s="788" t="s">
        <v>20</v>
      </c>
      <c r="X224" s="787" t="s">
        <v>20</v>
      </c>
      <c r="Y224" s="788" t="s">
        <v>20</v>
      </c>
      <c r="Z224" s="788" t="s">
        <v>20</v>
      </c>
      <c r="AA224" s="787" t="s">
        <v>20</v>
      </c>
      <c r="AB224" s="788" t="s">
        <v>20</v>
      </c>
      <c r="AC224" s="788" t="s">
        <v>20</v>
      </c>
      <c r="AD224" s="787" t="s">
        <v>20</v>
      </c>
      <c r="AE224" s="788" t="s">
        <v>20</v>
      </c>
      <c r="AF224" s="788" t="s">
        <v>20</v>
      </c>
      <c r="AG224" s="34" t="s">
        <v>20</v>
      </c>
      <c r="AH224" s="34" t="s">
        <v>20</v>
      </c>
      <c r="AI224" s="34" t="s">
        <v>20</v>
      </c>
    </row>
    <row r="225" spans="1:35">
      <c r="A225" s="34" t="s">
        <v>490</v>
      </c>
      <c r="B225" s="34" t="s">
        <v>489</v>
      </c>
      <c r="C225" s="787">
        <v>0</v>
      </c>
      <c r="D225" s="788">
        <v>0</v>
      </c>
      <c r="E225" s="788">
        <v>0</v>
      </c>
      <c r="F225" s="787" t="s">
        <v>20</v>
      </c>
      <c r="G225" s="788" t="s">
        <v>20</v>
      </c>
      <c r="H225" s="788" t="s">
        <v>20</v>
      </c>
      <c r="I225" s="787">
        <v>0.44700000000000001</v>
      </c>
      <c r="J225" s="788">
        <v>0</v>
      </c>
      <c r="K225" s="788">
        <v>0</v>
      </c>
      <c r="L225" s="787" t="s">
        <v>20</v>
      </c>
      <c r="M225" s="788" t="s">
        <v>20</v>
      </c>
      <c r="N225" s="788" t="s">
        <v>20</v>
      </c>
      <c r="O225" s="787" t="s">
        <v>20</v>
      </c>
      <c r="P225" s="788" t="s">
        <v>20</v>
      </c>
      <c r="Q225" s="788" t="s">
        <v>20</v>
      </c>
      <c r="R225" s="787" t="s">
        <v>20</v>
      </c>
      <c r="S225" s="788" t="s">
        <v>20</v>
      </c>
      <c r="T225" s="788" t="s">
        <v>20</v>
      </c>
      <c r="U225" s="787" t="s">
        <v>20</v>
      </c>
      <c r="V225" s="788" t="s">
        <v>20</v>
      </c>
      <c r="W225" s="788" t="s">
        <v>20</v>
      </c>
      <c r="X225" s="787" t="s">
        <v>20</v>
      </c>
      <c r="Y225" s="788" t="s">
        <v>20</v>
      </c>
      <c r="Z225" s="788" t="s">
        <v>20</v>
      </c>
      <c r="AA225" s="787" t="s">
        <v>20</v>
      </c>
      <c r="AB225" s="788" t="s">
        <v>20</v>
      </c>
      <c r="AC225" s="788" t="s">
        <v>20</v>
      </c>
      <c r="AD225" s="787" t="s">
        <v>20</v>
      </c>
      <c r="AE225" s="788" t="s">
        <v>20</v>
      </c>
      <c r="AF225" s="788" t="s">
        <v>20</v>
      </c>
      <c r="AG225" s="34" t="s">
        <v>20</v>
      </c>
      <c r="AH225" s="34" t="s">
        <v>20</v>
      </c>
      <c r="AI225" s="34" t="s">
        <v>20</v>
      </c>
    </row>
    <row r="226" spans="1:35">
      <c r="A226" s="34" t="s">
        <v>574</v>
      </c>
      <c r="B226" s="34" t="s">
        <v>3285</v>
      </c>
      <c r="C226" s="787" t="s">
        <v>20</v>
      </c>
      <c r="D226" s="788" t="s">
        <v>20</v>
      </c>
      <c r="E226" s="788" t="s">
        <v>20</v>
      </c>
      <c r="F226" s="787" t="s">
        <v>20</v>
      </c>
      <c r="G226" s="788" t="s">
        <v>20</v>
      </c>
      <c r="H226" s="788" t="s">
        <v>20</v>
      </c>
      <c r="I226" s="787" t="s">
        <v>20</v>
      </c>
      <c r="J226" s="788" t="s">
        <v>20</v>
      </c>
      <c r="K226" s="788" t="s">
        <v>20</v>
      </c>
      <c r="L226" s="787" t="s">
        <v>20</v>
      </c>
      <c r="M226" s="788" t="s">
        <v>20</v>
      </c>
      <c r="N226" s="788" t="s">
        <v>20</v>
      </c>
      <c r="O226" s="787" t="s">
        <v>20</v>
      </c>
      <c r="P226" s="788" t="s">
        <v>20</v>
      </c>
      <c r="Q226" s="788" t="s">
        <v>20</v>
      </c>
      <c r="R226" s="787" t="s">
        <v>20</v>
      </c>
      <c r="S226" s="788" t="s">
        <v>20</v>
      </c>
      <c r="T226" s="788" t="s">
        <v>20</v>
      </c>
      <c r="U226" s="787" t="s">
        <v>20</v>
      </c>
      <c r="V226" s="788" t="s">
        <v>20</v>
      </c>
      <c r="W226" s="788" t="s">
        <v>20</v>
      </c>
      <c r="X226" s="787" t="s">
        <v>20</v>
      </c>
      <c r="Y226" s="788" t="s">
        <v>20</v>
      </c>
      <c r="Z226" s="788" t="s">
        <v>20</v>
      </c>
      <c r="AA226" s="787" t="s">
        <v>20</v>
      </c>
      <c r="AB226" s="788" t="s">
        <v>20</v>
      </c>
      <c r="AC226" s="788" t="s">
        <v>20</v>
      </c>
      <c r="AD226" s="787" t="s">
        <v>20</v>
      </c>
      <c r="AE226" s="788" t="s">
        <v>20</v>
      </c>
      <c r="AF226" s="788" t="s">
        <v>20</v>
      </c>
      <c r="AG226" s="34" t="s">
        <v>20</v>
      </c>
      <c r="AH226" s="34" t="s">
        <v>20</v>
      </c>
      <c r="AI226" s="34" t="s">
        <v>20</v>
      </c>
    </row>
    <row r="227" spans="1:35">
      <c r="A227" s="34" t="s">
        <v>481</v>
      </c>
      <c r="B227" s="34" t="s">
        <v>1603</v>
      </c>
      <c r="C227" s="787" t="s">
        <v>20</v>
      </c>
      <c r="D227" s="788" t="s">
        <v>20</v>
      </c>
      <c r="E227" s="788" t="s">
        <v>20</v>
      </c>
      <c r="F227" s="787" t="s">
        <v>20</v>
      </c>
      <c r="G227" s="788" t="s">
        <v>20</v>
      </c>
      <c r="H227" s="788" t="s">
        <v>20</v>
      </c>
      <c r="I227" s="787" t="s">
        <v>20</v>
      </c>
      <c r="J227" s="788" t="s">
        <v>20</v>
      </c>
      <c r="K227" s="788" t="s">
        <v>20</v>
      </c>
      <c r="L227" s="787" t="s">
        <v>20</v>
      </c>
      <c r="M227" s="788" t="s">
        <v>20</v>
      </c>
      <c r="N227" s="788" t="s">
        <v>20</v>
      </c>
      <c r="O227" s="787" t="s">
        <v>20</v>
      </c>
      <c r="P227" s="788" t="s">
        <v>20</v>
      </c>
      <c r="Q227" s="788" t="s">
        <v>20</v>
      </c>
      <c r="R227" s="787" t="s">
        <v>20</v>
      </c>
      <c r="S227" s="788" t="s">
        <v>20</v>
      </c>
      <c r="T227" s="788" t="s">
        <v>20</v>
      </c>
      <c r="U227" s="787" t="s">
        <v>20</v>
      </c>
      <c r="V227" s="788" t="s">
        <v>20</v>
      </c>
      <c r="W227" s="788" t="s">
        <v>20</v>
      </c>
      <c r="X227" s="787" t="s">
        <v>20</v>
      </c>
      <c r="Y227" s="788" t="s">
        <v>20</v>
      </c>
      <c r="Z227" s="788" t="s">
        <v>20</v>
      </c>
      <c r="AA227" s="787" t="s">
        <v>20</v>
      </c>
      <c r="AB227" s="788" t="s">
        <v>20</v>
      </c>
      <c r="AC227" s="788" t="s">
        <v>20</v>
      </c>
      <c r="AD227" s="787" t="s">
        <v>20</v>
      </c>
      <c r="AE227" s="788" t="s">
        <v>20</v>
      </c>
      <c r="AF227" s="788" t="s">
        <v>20</v>
      </c>
      <c r="AG227" s="34" t="s">
        <v>20</v>
      </c>
      <c r="AH227" s="34" t="s">
        <v>20</v>
      </c>
      <c r="AI227" s="34" t="s">
        <v>20</v>
      </c>
    </row>
    <row r="228" spans="1:35">
      <c r="A228" s="34" t="s">
        <v>772</v>
      </c>
      <c r="B228" s="34" t="s">
        <v>1059</v>
      </c>
      <c r="C228" s="787" t="s">
        <v>20</v>
      </c>
      <c r="D228" s="788" t="s">
        <v>20</v>
      </c>
      <c r="E228" s="788" t="s">
        <v>20</v>
      </c>
      <c r="F228" s="787" t="s">
        <v>20</v>
      </c>
      <c r="G228" s="788" t="s">
        <v>20</v>
      </c>
      <c r="H228" s="788" t="s">
        <v>20</v>
      </c>
      <c r="I228" s="787" t="s">
        <v>20</v>
      </c>
      <c r="J228" s="788" t="s">
        <v>20</v>
      </c>
      <c r="K228" s="788" t="s">
        <v>20</v>
      </c>
      <c r="L228" s="787" t="s">
        <v>20</v>
      </c>
      <c r="M228" s="788" t="s">
        <v>20</v>
      </c>
      <c r="N228" s="788" t="s">
        <v>20</v>
      </c>
      <c r="O228" s="787" t="s">
        <v>20</v>
      </c>
      <c r="P228" s="788" t="s">
        <v>20</v>
      </c>
      <c r="Q228" s="788" t="s">
        <v>20</v>
      </c>
      <c r="R228" s="787" t="s">
        <v>20</v>
      </c>
      <c r="S228" s="788" t="s">
        <v>20</v>
      </c>
      <c r="T228" s="788" t="s">
        <v>20</v>
      </c>
      <c r="U228" s="787" t="s">
        <v>20</v>
      </c>
      <c r="V228" s="788" t="s">
        <v>20</v>
      </c>
      <c r="W228" s="788" t="s">
        <v>20</v>
      </c>
      <c r="X228" s="787" t="s">
        <v>20</v>
      </c>
      <c r="Y228" s="788" t="s">
        <v>20</v>
      </c>
      <c r="Z228" s="788" t="s">
        <v>20</v>
      </c>
      <c r="AA228" s="787" t="s">
        <v>20</v>
      </c>
      <c r="AB228" s="788" t="s">
        <v>20</v>
      </c>
      <c r="AC228" s="788" t="s">
        <v>20</v>
      </c>
      <c r="AD228" s="787" t="s">
        <v>20</v>
      </c>
      <c r="AE228" s="788" t="s">
        <v>20</v>
      </c>
      <c r="AF228" s="788" t="s">
        <v>20</v>
      </c>
      <c r="AG228" s="34" t="s">
        <v>20</v>
      </c>
      <c r="AH228" s="34" t="s">
        <v>20</v>
      </c>
      <c r="AI228" s="34" t="s">
        <v>20</v>
      </c>
    </row>
    <row r="229" spans="1:35">
      <c r="A229" s="34" t="s">
        <v>773</v>
      </c>
      <c r="B229" s="34" t="s">
        <v>20</v>
      </c>
      <c r="C229" s="787" t="s">
        <v>20</v>
      </c>
      <c r="D229" s="788" t="s">
        <v>20</v>
      </c>
      <c r="E229" s="788" t="s">
        <v>20</v>
      </c>
      <c r="F229" s="787" t="s">
        <v>20</v>
      </c>
      <c r="G229" s="788" t="s">
        <v>20</v>
      </c>
      <c r="H229" s="788" t="s">
        <v>20</v>
      </c>
      <c r="I229" s="787" t="s">
        <v>20</v>
      </c>
      <c r="J229" s="788" t="s">
        <v>20</v>
      </c>
      <c r="K229" s="788" t="s">
        <v>20</v>
      </c>
      <c r="L229" s="787" t="s">
        <v>20</v>
      </c>
      <c r="M229" s="788" t="s">
        <v>20</v>
      </c>
      <c r="N229" s="788" t="s">
        <v>20</v>
      </c>
      <c r="O229" s="787" t="s">
        <v>20</v>
      </c>
      <c r="P229" s="788" t="s">
        <v>20</v>
      </c>
      <c r="Q229" s="788" t="s">
        <v>20</v>
      </c>
      <c r="R229" s="787" t="s">
        <v>20</v>
      </c>
      <c r="S229" s="788" t="s">
        <v>20</v>
      </c>
      <c r="T229" s="788" t="s">
        <v>20</v>
      </c>
      <c r="U229" s="787" t="s">
        <v>20</v>
      </c>
      <c r="V229" s="788" t="s">
        <v>20</v>
      </c>
      <c r="W229" s="788" t="s">
        <v>20</v>
      </c>
      <c r="X229" s="787" t="s">
        <v>20</v>
      </c>
      <c r="Y229" s="788" t="s">
        <v>20</v>
      </c>
      <c r="Z229" s="788" t="s">
        <v>20</v>
      </c>
      <c r="AA229" s="787" t="s">
        <v>20</v>
      </c>
      <c r="AB229" s="788" t="s">
        <v>20</v>
      </c>
      <c r="AC229" s="788" t="s">
        <v>20</v>
      </c>
      <c r="AD229" s="787" t="s">
        <v>20</v>
      </c>
      <c r="AE229" s="788" t="s">
        <v>20</v>
      </c>
      <c r="AF229" s="788" t="s">
        <v>20</v>
      </c>
      <c r="AG229" s="34" t="s">
        <v>20</v>
      </c>
      <c r="AH229" s="34" t="s">
        <v>20</v>
      </c>
      <c r="AI229" s="34" t="s">
        <v>20</v>
      </c>
    </row>
    <row r="230" spans="1:35">
      <c r="A230" s="34" t="s">
        <v>499</v>
      </c>
      <c r="B230" s="34" t="s">
        <v>1604</v>
      </c>
      <c r="C230" s="787" t="s">
        <v>20</v>
      </c>
      <c r="D230" s="788" t="s">
        <v>20</v>
      </c>
      <c r="E230" s="788" t="s">
        <v>20</v>
      </c>
      <c r="F230" s="787" t="s">
        <v>20</v>
      </c>
      <c r="G230" s="788" t="s">
        <v>20</v>
      </c>
      <c r="H230" s="788" t="s">
        <v>20</v>
      </c>
      <c r="I230" s="787" t="s">
        <v>20</v>
      </c>
      <c r="J230" s="788" t="s">
        <v>20</v>
      </c>
      <c r="K230" s="788" t="s">
        <v>20</v>
      </c>
      <c r="L230" s="787" t="s">
        <v>20</v>
      </c>
      <c r="M230" s="788" t="s">
        <v>20</v>
      </c>
      <c r="N230" s="788" t="s">
        <v>20</v>
      </c>
      <c r="O230" s="787" t="s">
        <v>20</v>
      </c>
      <c r="P230" s="788" t="s">
        <v>20</v>
      </c>
      <c r="Q230" s="788" t="s">
        <v>20</v>
      </c>
      <c r="R230" s="787" t="s">
        <v>20</v>
      </c>
      <c r="S230" s="788" t="s">
        <v>20</v>
      </c>
      <c r="T230" s="788" t="s">
        <v>20</v>
      </c>
      <c r="U230" s="787" t="s">
        <v>20</v>
      </c>
      <c r="V230" s="788" t="s">
        <v>20</v>
      </c>
      <c r="W230" s="788" t="s">
        <v>20</v>
      </c>
      <c r="X230" s="787" t="s">
        <v>20</v>
      </c>
      <c r="Y230" s="788" t="s">
        <v>20</v>
      </c>
      <c r="Z230" s="788" t="s">
        <v>20</v>
      </c>
      <c r="AA230" s="787" t="s">
        <v>20</v>
      </c>
      <c r="AB230" s="788" t="s">
        <v>20</v>
      </c>
      <c r="AC230" s="788" t="s">
        <v>20</v>
      </c>
      <c r="AD230" s="787" t="s">
        <v>20</v>
      </c>
      <c r="AE230" s="788" t="s">
        <v>20</v>
      </c>
      <c r="AF230" s="788" t="s">
        <v>20</v>
      </c>
      <c r="AG230" s="34" t="s">
        <v>20</v>
      </c>
      <c r="AH230" s="34" t="s">
        <v>20</v>
      </c>
      <c r="AI230" s="34" t="s">
        <v>20</v>
      </c>
    </row>
    <row r="231" spans="1:35">
      <c r="A231" s="34" t="s">
        <v>484</v>
      </c>
      <c r="B231" s="34" t="s">
        <v>2155</v>
      </c>
      <c r="C231" s="787" t="s">
        <v>20</v>
      </c>
      <c r="D231" s="788" t="s">
        <v>20</v>
      </c>
      <c r="E231" s="788" t="s">
        <v>20</v>
      </c>
      <c r="F231" s="787" t="s">
        <v>20</v>
      </c>
      <c r="G231" s="788" t="s">
        <v>20</v>
      </c>
      <c r="H231" s="788" t="s">
        <v>20</v>
      </c>
      <c r="I231" s="787" t="s">
        <v>20</v>
      </c>
      <c r="J231" s="788" t="s">
        <v>20</v>
      </c>
      <c r="K231" s="788" t="s">
        <v>20</v>
      </c>
      <c r="L231" s="787" t="s">
        <v>20</v>
      </c>
      <c r="M231" s="788" t="s">
        <v>20</v>
      </c>
      <c r="N231" s="788" t="s">
        <v>20</v>
      </c>
      <c r="O231" s="787" t="s">
        <v>20</v>
      </c>
      <c r="P231" s="788" t="s">
        <v>20</v>
      </c>
      <c r="Q231" s="788" t="s">
        <v>20</v>
      </c>
      <c r="R231" s="787" t="s">
        <v>20</v>
      </c>
      <c r="S231" s="788" t="s">
        <v>20</v>
      </c>
      <c r="T231" s="788" t="s">
        <v>20</v>
      </c>
      <c r="U231" s="787" t="s">
        <v>20</v>
      </c>
      <c r="V231" s="788" t="s">
        <v>20</v>
      </c>
      <c r="W231" s="788" t="s">
        <v>20</v>
      </c>
      <c r="X231" s="787" t="s">
        <v>20</v>
      </c>
      <c r="Y231" s="788" t="s">
        <v>20</v>
      </c>
      <c r="Z231" s="788" t="s">
        <v>20</v>
      </c>
      <c r="AA231" s="787" t="s">
        <v>20</v>
      </c>
      <c r="AB231" s="788" t="s">
        <v>20</v>
      </c>
      <c r="AC231" s="788" t="s">
        <v>20</v>
      </c>
      <c r="AD231" s="787" t="s">
        <v>20</v>
      </c>
      <c r="AE231" s="788" t="s">
        <v>20</v>
      </c>
      <c r="AF231" s="788" t="s">
        <v>20</v>
      </c>
      <c r="AG231" s="34" t="s">
        <v>20</v>
      </c>
      <c r="AH231" s="34" t="s">
        <v>20</v>
      </c>
      <c r="AI231" s="34" t="s">
        <v>20</v>
      </c>
    </row>
    <row r="232" spans="1:35">
      <c r="A232" s="34" t="s">
        <v>774</v>
      </c>
      <c r="B232" s="34" t="s">
        <v>1061</v>
      </c>
      <c r="C232" s="787" t="s">
        <v>20</v>
      </c>
      <c r="D232" s="788" t="s">
        <v>20</v>
      </c>
      <c r="E232" s="788" t="s">
        <v>20</v>
      </c>
      <c r="F232" s="787" t="s">
        <v>20</v>
      </c>
      <c r="G232" s="788" t="s">
        <v>20</v>
      </c>
      <c r="H232" s="788" t="s">
        <v>20</v>
      </c>
      <c r="I232" s="787" t="s">
        <v>20</v>
      </c>
      <c r="J232" s="788" t="s">
        <v>20</v>
      </c>
      <c r="K232" s="788" t="s">
        <v>20</v>
      </c>
      <c r="L232" s="787" t="s">
        <v>20</v>
      </c>
      <c r="M232" s="788" t="s">
        <v>20</v>
      </c>
      <c r="N232" s="788" t="s">
        <v>20</v>
      </c>
      <c r="O232" s="787" t="s">
        <v>20</v>
      </c>
      <c r="P232" s="788" t="s">
        <v>20</v>
      </c>
      <c r="Q232" s="788" t="s">
        <v>20</v>
      </c>
      <c r="R232" s="787" t="s">
        <v>20</v>
      </c>
      <c r="S232" s="788" t="s">
        <v>20</v>
      </c>
      <c r="T232" s="788" t="s">
        <v>20</v>
      </c>
      <c r="U232" s="787" t="s">
        <v>20</v>
      </c>
      <c r="V232" s="788" t="s">
        <v>20</v>
      </c>
      <c r="W232" s="788" t="s">
        <v>20</v>
      </c>
      <c r="X232" s="787" t="s">
        <v>20</v>
      </c>
      <c r="Y232" s="788" t="s">
        <v>20</v>
      </c>
      <c r="Z232" s="788" t="s">
        <v>20</v>
      </c>
      <c r="AA232" s="787" t="s">
        <v>20</v>
      </c>
      <c r="AB232" s="788" t="s">
        <v>20</v>
      </c>
      <c r="AC232" s="788" t="s">
        <v>20</v>
      </c>
      <c r="AD232" s="787" t="s">
        <v>20</v>
      </c>
      <c r="AE232" s="788" t="s">
        <v>20</v>
      </c>
      <c r="AF232" s="788" t="s">
        <v>20</v>
      </c>
      <c r="AG232" s="34" t="s">
        <v>20</v>
      </c>
      <c r="AH232" s="34" t="s">
        <v>20</v>
      </c>
      <c r="AI232" s="34" t="s">
        <v>20</v>
      </c>
    </row>
    <row r="233" spans="1:35">
      <c r="A233" s="34" t="s">
        <v>775</v>
      </c>
      <c r="B233" s="34" t="s">
        <v>1062</v>
      </c>
      <c r="C233" s="787" t="s">
        <v>20</v>
      </c>
      <c r="D233" s="788" t="s">
        <v>20</v>
      </c>
      <c r="E233" s="788" t="s">
        <v>20</v>
      </c>
      <c r="F233" s="787" t="s">
        <v>20</v>
      </c>
      <c r="G233" s="788" t="s">
        <v>20</v>
      </c>
      <c r="H233" s="788" t="s">
        <v>20</v>
      </c>
      <c r="I233" s="787" t="s">
        <v>20</v>
      </c>
      <c r="J233" s="788" t="s">
        <v>20</v>
      </c>
      <c r="K233" s="788" t="s">
        <v>20</v>
      </c>
      <c r="L233" s="787" t="s">
        <v>20</v>
      </c>
      <c r="M233" s="788" t="s">
        <v>20</v>
      </c>
      <c r="N233" s="788" t="s">
        <v>20</v>
      </c>
      <c r="O233" s="787" t="s">
        <v>20</v>
      </c>
      <c r="P233" s="788" t="s">
        <v>20</v>
      </c>
      <c r="Q233" s="788" t="s">
        <v>20</v>
      </c>
      <c r="R233" s="787" t="s">
        <v>20</v>
      </c>
      <c r="S233" s="788" t="s">
        <v>20</v>
      </c>
      <c r="T233" s="788" t="s">
        <v>20</v>
      </c>
      <c r="U233" s="787" t="s">
        <v>20</v>
      </c>
      <c r="V233" s="788" t="s">
        <v>20</v>
      </c>
      <c r="W233" s="788" t="s">
        <v>20</v>
      </c>
      <c r="X233" s="787" t="s">
        <v>20</v>
      </c>
      <c r="Y233" s="788" t="s">
        <v>20</v>
      </c>
      <c r="Z233" s="788" t="s">
        <v>20</v>
      </c>
      <c r="AA233" s="787" t="s">
        <v>20</v>
      </c>
      <c r="AB233" s="788" t="s">
        <v>20</v>
      </c>
      <c r="AC233" s="788" t="s">
        <v>20</v>
      </c>
      <c r="AD233" s="787" t="s">
        <v>20</v>
      </c>
      <c r="AE233" s="788" t="s">
        <v>20</v>
      </c>
      <c r="AF233" s="788" t="s">
        <v>20</v>
      </c>
      <c r="AG233" s="34" t="s">
        <v>20</v>
      </c>
      <c r="AH233" s="34" t="s">
        <v>20</v>
      </c>
      <c r="AI233" s="34" t="s">
        <v>20</v>
      </c>
    </row>
    <row r="234" spans="1:35">
      <c r="A234" s="34" t="s">
        <v>1060</v>
      </c>
      <c r="B234" s="34" t="s">
        <v>1063</v>
      </c>
      <c r="C234" s="787">
        <v>0</v>
      </c>
      <c r="D234" s="788">
        <v>1</v>
      </c>
      <c r="E234" s="788">
        <v>1</v>
      </c>
      <c r="F234" s="787" t="s">
        <v>20</v>
      </c>
      <c r="G234" s="788" t="s">
        <v>20</v>
      </c>
      <c r="H234" s="788" t="s">
        <v>20</v>
      </c>
      <c r="I234" s="787" t="s">
        <v>20</v>
      </c>
      <c r="J234" s="788" t="s">
        <v>20</v>
      </c>
      <c r="K234" s="788" t="s">
        <v>20</v>
      </c>
      <c r="L234" s="787" t="s">
        <v>20</v>
      </c>
      <c r="M234" s="788" t="s">
        <v>20</v>
      </c>
      <c r="N234" s="788" t="s">
        <v>20</v>
      </c>
      <c r="O234" s="787">
        <v>0.61399999999999999</v>
      </c>
      <c r="P234" s="788">
        <v>0.84709999999999996</v>
      </c>
      <c r="Q234" s="788">
        <v>0.16900000000000001</v>
      </c>
      <c r="R234" s="787" t="s">
        <v>20</v>
      </c>
      <c r="S234" s="788" t="s">
        <v>20</v>
      </c>
      <c r="T234" s="788" t="s">
        <v>20</v>
      </c>
      <c r="U234" s="787" t="s">
        <v>20</v>
      </c>
      <c r="V234" s="788" t="s">
        <v>20</v>
      </c>
      <c r="W234" s="788" t="s">
        <v>20</v>
      </c>
      <c r="X234" s="787" t="s">
        <v>20</v>
      </c>
      <c r="Y234" s="788" t="s">
        <v>20</v>
      </c>
      <c r="Z234" s="788" t="s">
        <v>20</v>
      </c>
      <c r="AA234" s="787" t="s">
        <v>20</v>
      </c>
      <c r="AB234" s="788" t="s">
        <v>20</v>
      </c>
      <c r="AC234" s="788" t="s">
        <v>20</v>
      </c>
      <c r="AD234" s="787" t="s">
        <v>20</v>
      </c>
      <c r="AE234" s="788" t="s">
        <v>20</v>
      </c>
      <c r="AF234" s="788" t="s">
        <v>20</v>
      </c>
      <c r="AG234" s="34" t="s">
        <v>20</v>
      </c>
      <c r="AH234" s="34" t="s">
        <v>20</v>
      </c>
      <c r="AI234" s="34" t="s">
        <v>20</v>
      </c>
    </row>
    <row r="235" spans="1:35">
      <c r="A235" s="34" t="s">
        <v>670</v>
      </c>
      <c r="B235" s="34" t="s">
        <v>2156</v>
      </c>
      <c r="C235" s="787" t="s">
        <v>20</v>
      </c>
      <c r="D235" s="788" t="s">
        <v>20</v>
      </c>
      <c r="E235" s="788" t="s">
        <v>20</v>
      </c>
      <c r="F235" s="787" t="s">
        <v>20</v>
      </c>
      <c r="G235" s="788" t="s">
        <v>20</v>
      </c>
      <c r="H235" s="788" t="s">
        <v>20</v>
      </c>
      <c r="I235" s="787" t="s">
        <v>20</v>
      </c>
      <c r="J235" s="788" t="s">
        <v>20</v>
      </c>
      <c r="K235" s="788" t="s">
        <v>20</v>
      </c>
      <c r="L235" s="787" t="s">
        <v>20</v>
      </c>
      <c r="M235" s="788" t="s">
        <v>20</v>
      </c>
      <c r="N235" s="788" t="s">
        <v>20</v>
      </c>
      <c r="O235" s="787" t="s">
        <v>20</v>
      </c>
      <c r="P235" s="788" t="s">
        <v>20</v>
      </c>
      <c r="Q235" s="788" t="s">
        <v>20</v>
      </c>
      <c r="R235" s="787" t="s">
        <v>20</v>
      </c>
      <c r="S235" s="788" t="s">
        <v>20</v>
      </c>
      <c r="T235" s="788" t="s">
        <v>20</v>
      </c>
      <c r="U235" s="787" t="s">
        <v>20</v>
      </c>
      <c r="V235" s="788" t="s">
        <v>20</v>
      </c>
      <c r="W235" s="788" t="s">
        <v>20</v>
      </c>
      <c r="X235" s="787" t="s">
        <v>20</v>
      </c>
      <c r="Y235" s="788" t="s">
        <v>20</v>
      </c>
      <c r="Z235" s="788" t="s">
        <v>20</v>
      </c>
      <c r="AA235" s="787" t="s">
        <v>20</v>
      </c>
      <c r="AB235" s="788" t="s">
        <v>20</v>
      </c>
      <c r="AC235" s="788" t="s">
        <v>20</v>
      </c>
      <c r="AD235" s="787" t="s">
        <v>20</v>
      </c>
      <c r="AE235" s="788" t="s">
        <v>20</v>
      </c>
      <c r="AF235" s="788" t="s">
        <v>20</v>
      </c>
      <c r="AG235" s="34" t="s">
        <v>20</v>
      </c>
      <c r="AH235" s="34" t="s">
        <v>20</v>
      </c>
      <c r="AI235" s="34" t="s">
        <v>20</v>
      </c>
    </row>
    <row r="236" spans="1:35">
      <c r="A236" s="34" t="s">
        <v>776</v>
      </c>
      <c r="B236" s="34" t="s">
        <v>1064</v>
      </c>
      <c r="C236" s="787" t="s">
        <v>20</v>
      </c>
      <c r="D236" s="788" t="s">
        <v>20</v>
      </c>
      <c r="E236" s="788" t="s">
        <v>20</v>
      </c>
      <c r="F236" s="787" t="s">
        <v>20</v>
      </c>
      <c r="G236" s="788" t="s">
        <v>20</v>
      </c>
      <c r="H236" s="788" t="s">
        <v>20</v>
      </c>
      <c r="I236" s="787" t="s">
        <v>20</v>
      </c>
      <c r="J236" s="788" t="s">
        <v>20</v>
      </c>
      <c r="K236" s="788" t="s">
        <v>20</v>
      </c>
      <c r="L236" s="787" t="s">
        <v>20</v>
      </c>
      <c r="M236" s="788" t="s">
        <v>20</v>
      </c>
      <c r="N236" s="788" t="s">
        <v>20</v>
      </c>
      <c r="O236" s="787" t="s">
        <v>20</v>
      </c>
      <c r="P236" s="788" t="s">
        <v>20</v>
      </c>
      <c r="Q236" s="788" t="s">
        <v>20</v>
      </c>
      <c r="R236" s="787" t="s">
        <v>20</v>
      </c>
      <c r="S236" s="788" t="s">
        <v>20</v>
      </c>
      <c r="T236" s="788" t="s">
        <v>20</v>
      </c>
      <c r="U236" s="787" t="s">
        <v>20</v>
      </c>
      <c r="V236" s="788" t="s">
        <v>20</v>
      </c>
      <c r="W236" s="788" t="s">
        <v>20</v>
      </c>
      <c r="X236" s="787" t="s">
        <v>20</v>
      </c>
      <c r="Y236" s="788" t="s">
        <v>20</v>
      </c>
      <c r="Z236" s="788" t="s">
        <v>20</v>
      </c>
      <c r="AA236" s="787" t="s">
        <v>20</v>
      </c>
      <c r="AB236" s="788" t="s">
        <v>20</v>
      </c>
      <c r="AC236" s="788" t="s">
        <v>20</v>
      </c>
      <c r="AD236" s="787" t="s">
        <v>20</v>
      </c>
      <c r="AE236" s="788" t="s">
        <v>20</v>
      </c>
      <c r="AF236" s="788" t="s">
        <v>20</v>
      </c>
      <c r="AG236" s="34" t="s">
        <v>20</v>
      </c>
      <c r="AH236" s="34" t="s">
        <v>20</v>
      </c>
      <c r="AI236" s="34" t="s">
        <v>20</v>
      </c>
    </row>
    <row r="237" spans="1:35">
      <c r="A237" s="34" t="s">
        <v>777</v>
      </c>
      <c r="B237" s="34" t="s">
        <v>1065</v>
      </c>
      <c r="C237" s="787" t="s">
        <v>20</v>
      </c>
      <c r="D237" s="788" t="s">
        <v>20</v>
      </c>
      <c r="E237" s="788" t="s">
        <v>20</v>
      </c>
      <c r="F237" s="787" t="s">
        <v>20</v>
      </c>
      <c r="G237" s="788" t="s">
        <v>20</v>
      </c>
      <c r="H237" s="788" t="s">
        <v>20</v>
      </c>
      <c r="I237" s="787" t="s">
        <v>20</v>
      </c>
      <c r="J237" s="788" t="s">
        <v>20</v>
      </c>
      <c r="K237" s="788" t="s">
        <v>20</v>
      </c>
      <c r="L237" s="787" t="s">
        <v>20</v>
      </c>
      <c r="M237" s="788" t="s">
        <v>20</v>
      </c>
      <c r="N237" s="788" t="s">
        <v>20</v>
      </c>
      <c r="O237" s="787" t="s">
        <v>20</v>
      </c>
      <c r="P237" s="788" t="s">
        <v>20</v>
      </c>
      <c r="Q237" s="788" t="s">
        <v>20</v>
      </c>
      <c r="R237" s="787" t="s">
        <v>20</v>
      </c>
      <c r="S237" s="788" t="s">
        <v>20</v>
      </c>
      <c r="T237" s="788" t="s">
        <v>20</v>
      </c>
      <c r="U237" s="787" t="s">
        <v>20</v>
      </c>
      <c r="V237" s="788" t="s">
        <v>20</v>
      </c>
      <c r="W237" s="788" t="s">
        <v>20</v>
      </c>
      <c r="X237" s="787" t="s">
        <v>20</v>
      </c>
      <c r="Y237" s="788" t="s">
        <v>20</v>
      </c>
      <c r="Z237" s="788" t="s">
        <v>20</v>
      </c>
      <c r="AA237" s="787" t="s">
        <v>20</v>
      </c>
      <c r="AB237" s="788" t="s">
        <v>20</v>
      </c>
      <c r="AC237" s="788" t="s">
        <v>20</v>
      </c>
      <c r="AD237" s="787" t="s">
        <v>20</v>
      </c>
      <c r="AE237" s="788" t="s">
        <v>20</v>
      </c>
      <c r="AF237" s="788" t="s">
        <v>20</v>
      </c>
      <c r="AG237" s="34" t="s">
        <v>20</v>
      </c>
      <c r="AH237" s="34" t="s">
        <v>20</v>
      </c>
      <c r="AI237" s="34" t="s">
        <v>20</v>
      </c>
    </row>
    <row r="238" spans="1:35">
      <c r="A238" s="34" t="s">
        <v>778</v>
      </c>
      <c r="B238" s="34" t="s">
        <v>20</v>
      </c>
      <c r="C238" s="787" t="s">
        <v>20</v>
      </c>
      <c r="D238" s="788" t="s">
        <v>20</v>
      </c>
      <c r="E238" s="788" t="s">
        <v>20</v>
      </c>
      <c r="F238" s="787" t="s">
        <v>20</v>
      </c>
      <c r="G238" s="788" t="s">
        <v>20</v>
      </c>
      <c r="H238" s="788" t="s">
        <v>20</v>
      </c>
      <c r="I238" s="787" t="s">
        <v>20</v>
      </c>
      <c r="J238" s="788" t="s">
        <v>20</v>
      </c>
      <c r="K238" s="788" t="s">
        <v>20</v>
      </c>
      <c r="L238" s="787" t="s">
        <v>20</v>
      </c>
      <c r="M238" s="788" t="s">
        <v>20</v>
      </c>
      <c r="N238" s="788" t="s">
        <v>20</v>
      </c>
      <c r="O238" s="787" t="s">
        <v>20</v>
      </c>
      <c r="P238" s="788" t="s">
        <v>20</v>
      </c>
      <c r="Q238" s="788" t="s">
        <v>20</v>
      </c>
      <c r="R238" s="787" t="s">
        <v>20</v>
      </c>
      <c r="S238" s="788" t="s">
        <v>20</v>
      </c>
      <c r="T238" s="788" t="s">
        <v>20</v>
      </c>
      <c r="U238" s="787" t="s">
        <v>20</v>
      </c>
      <c r="V238" s="788" t="s">
        <v>20</v>
      </c>
      <c r="W238" s="788" t="s">
        <v>20</v>
      </c>
      <c r="X238" s="787" t="s">
        <v>20</v>
      </c>
      <c r="Y238" s="788" t="s">
        <v>20</v>
      </c>
      <c r="Z238" s="788" t="s">
        <v>20</v>
      </c>
      <c r="AA238" s="787" t="s">
        <v>20</v>
      </c>
      <c r="AB238" s="788" t="s">
        <v>20</v>
      </c>
      <c r="AC238" s="788" t="s">
        <v>20</v>
      </c>
      <c r="AD238" s="787" t="s">
        <v>20</v>
      </c>
      <c r="AE238" s="788" t="s">
        <v>20</v>
      </c>
      <c r="AF238" s="788" t="s">
        <v>20</v>
      </c>
      <c r="AG238" s="34" t="s">
        <v>20</v>
      </c>
      <c r="AH238" s="34" t="s">
        <v>20</v>
      </c>
      <c r="AI238" s="34" t="s">
        <v>20</v>
      </c>
    </row>
    <row r="239" spans="1:35">
      <c r="A239" s="34" t="s">
        <v>779</v>
      </c>
      <c r="B239" s="34" t="s">
        <v>1066</v>
      </c>
      <c r="C239" s="787" t="s">
        <v>20</v>
      </c>
      <c r="D239" s="788" t="s">
        <v>20</v>
      </c>
      <c r="E239" s="788" t="s">
        <v>20</v>
      </c>
      <c r="F239" s="787" t="s">
        <v>20</v>
      </c>
      <c r="G239" s="788" t="s">
        <v>20</v>
      </c>
      <c r="H239" s="788" t="s">
        <v>20</v>
      </c>
      <c r="I239" s="787" t="s">
        <v>20</v>
      </c>
      <c r="J239" s="788" t="s">
        <v>20</v>
      </c>
      <c r="K239" s="788" t="s">
        <v>20</v>
      </c>
      <c r="L239" s="787" t="s">
        <v>20</v>
      </c>
      <c r="M239" s="788" t="s">
        <v>20</v>
      </c>
      <c r="N239" s="788" t="s">
        <v>20</v>
      </c>
      <c r="O239" s="787" t="s">
        <v>20</v>
      </c>
      <c r="P239" s="788" t="s">
        <v>20</v>
      </c>
      <c r="Q239" s="788" t="s">
        <v>20</v>
      </c>
      <c r="R239" s="787" t="s">
        <v>20</v>
      </c>
      <c r="S239" s="788" t="s">
        <v>20</v>
      </c>
      <c r="T239" s="788" t="s">
        <v>20</v>
      </c>
      <c r="U239" s="787" t="s">
        <v>20</v>
      </c>
      <c r="V239" s="788" t="s">
        <v>20</v>
      </c>
      <c r="W239" s="788" t="s">
        <v>20</v>
      </c>
      <c r="X239" s="787" t="s">
        <v>20</v>
      </c>
      <c r="Y239" s="788" t="s">
        <v>20</v>
      </c>
      <c r="Z239" s="788" t="s">
        <v>20</v>
      </c>
      <c r="AA239" s="787" t="s">
        <v>20</v>
      </c>
      <c r="AB239" s="788" t="s">
        <v>20</v>
      </c>
      <c r="AC239" s="788" t="s">
        <v>20</v>
      </c>
      <c r="AD239" s="787" t="s">
        <v>20</v>
      </c>
      <c r="AE239" s="788" t="s">
        <v>20</v>
      </c>
      <c r="AF239" s="788" t="s">
        <v>20</v>
      </c>
      <c r="AG239" s="34" t="s">
        <v>20</v>
      </c>
      <c r="AH239" s="34" t="s">
        <v>20</v>
      </c>
      <c r="AI239" s="34" t="s">
        <v>20</v>
      </c>
    </row>
    <row r="240" spans="1:35">
      <c r="A240" s="34" t="s">
        <v>780</v>
      </c>
      <c r="B240" s="34" t="s">
        <v>20</v>
      </c>
      <c r="C240" s="787" t="s">
        <v>20</v>
      </c>
      <c r="D240" s="788" t="s">
        <v>20</v>
      </c>
      <c r="E240" s="788" t="s">
        <v>20</v>
      </c>
      <c r="F240" s="787" t="s">
        <v>20</v>
      </c>
      <c r="G240" s="788" t="s">
        <v>20</v>
      </c>
      <c r="H240" s="788" t="s">
        <v>20</v>
      </c>
      <c r="I240" s="787" t="s">
        <v>20</v>
      </c>
      <c r="J240" s="788" t="s">
        <v>20</v>
      </c>
      <c r="K240" s="788" t="s">
        <v>20</v>
      </c>
      <c r="L240" s="787" t="s">
        <v>20</v>
      </c>
      <c r="M240" s="788" t="s">
        <v>20</v>
      </c>
      <c r="N240" s="788" t="s">
        <v>20</v>
      </c>
      <c r="O240" s="787" t="s">
        <v>20</v>
      </c>
      <c r="P240" s="788" t="s">
        <v>20</v>
      </c>
      <c r="Q240" s="788" t="s">
        <v>20</v>
      </c>
      <c r="R240" s="787" t="s">
        <v>20</v>
      </c>
      <c r="S240" s="788" t="s">
        <v>20</v>
      </c>
      <c r="T240" s="788" t="s">
        <v>20</v>
      </c>
      <c r="U240" s="787" t="s">
        <v>20</v>
      </c>
      <c r="V240" s="788" t="s">
        <v>20</v>
      </c>
      <c r="W240" s="788" t="s">
        <v>20</v>
      </c>
      <c r="X240" s="787" t="s">
        <v>20</v>
      </c>
      <c r="Y240" s="788" t="s">
        <v>20</v>
      </c>
      <c r="Z240" s="788" t="s">
        <v>20</v>
      </c>
      <c r="AA240" s="787" t="s">
        <v>20</v>
      </c>
      <c r="AB240" s="788" t="s">
        <v>20</v>
      </c>
      <c r="AC240" s="788" t="s">
        <v>20</v>
      </c>
      <c r="AD240" s="787" t="s">
        <v>20</v>
      </c>
      <c r="AE240" s="788" t="s">
        <v>20</v>
      </c>
      <c r="AF240" s="788" t="s">
        <v>20</v>
      </c>
      <c r="AG240" s="34" t="s">
        <v>20</v>
      </c>
      <c r="AH240" s="34" t="s">
        <v>20</v>
      </c>
      <c r="AI240" s="34" t="s">
        <v>20</v>
      </c>
    </row>
    <row r="241" spans="1:35">
      <c r="A241" s="34" t="s">
        <v>781</v>
      </c>
      <c r="B241" s="34" t="s">
        <v>3286</v>
      </c>
      <c r="C241" s="787">
        <v>0</v>
      </c>
      <c r="D241" s="788">
        <v>1.9E-2</v>
      </c>
      <c r="E241" s="788">
        <v>1.9E-2</v>
      </c>
      <c r="F241" s="787" t="s">
        <v>20</v>
      </c>
      <c r="G241" s="788" t="s">
        <v>20</v>
      </c>
      <c r="H241" s="788" t="s">
        <v>20</v>
      </c>
      <c r="I241" s="787" t="s">
        <v>20</v>
      </c>
      <c r="J241" s="788" t="s">
        <v>20</v>
      </c>
      <c r="K241" s="788" t="s">
        <v>20</v>
      </c>
      <c r="L241" s="787" t="s">
        <v>20</v>
      </c>
      <c r="M241" s="788" t="s">
        <v>20</v>
      </c>
      <c r="N241" s="788" t="s">
        <v>20</v>
      </c>
      <c r="O241" s="787" t="s">
        <v>20</v>
      </c>
      <c r="P241" s="788" t="s">
        <v>20</v>
      </c>
      <c r="Q241" s="788" t="s">
        <v>20</v>
      </c>
      <c r="R241" s="787" t="s">
        <v>20</v>
      </c>
      <c r="S241" s="788" t="s">
        <v>20</v>
      </c>
      <c r="T241" s="788" t="s">
        <v>20</v>
      </c>
      <c r="U241" s="787" t="s">
        <v>20</v>
      </c>
      <c r="V241" s="788" t="s">
        <v>20</v>
      </c>
      <c r="W241" s="788" t="s">
        <v>20</v>
      </c>
      <c r="X241" s="787" t="s">
        <v>20</v>
      </c>
      <c r="Y241" s="788" t="s">
        <v>20</v>
      </c>
      <c r="Z241" s="788" t="s">
        <v>20</v>
      </c>
      <c r="AA241" s="787" t="s">
        <v>20</v>
      </c>
      <c r="AB241" s="788" t="s">
        <v>20</v>
      </c>
      <c r="AC241" s="788" t="s">
        <v>20</v>
      </c>
      <c r="AD241" s="787" t="s">
        <v>20</v>
      </c>
      <c r="AE241" s="788" t="s">
        <v>20</v>
      </c>
      <c r="AF241" s="788" t="s">
        <v>20</v>
      </c>
      <c r="AG241" s="34" t="s">
        <v>20</v>
      </c>
      <c r="AH241" s="34" t="s">
        <v>20</v>
      </c>
      <c r="AI241" s="34" t="s">
        <v>20</v>
      </c>
    </row>
    <row r="242" spans="1:35">
      <c r="A242" s="34" t="s">
        <v>782</v>
      </c>
      <c r="B242" s="34" t="s">
        <v>1067</v>
      </c>
      <c r="C242" s="787" t="s">
        <v>20</v>
      </c>
      <c r="D242" s="788" t="s">
        <v>20</v>
      </c>
      <c r="E242" s="788" t="s">
        <v>20</v>
      </c>
      <c r="F242" s="787" t="s">
        <v>20</v>
      </c>
      <c r="G242" s="788" t="s">
        <v>20</v>
      </c>
      <c r="H242" s="788" t="s">
        <v>20</v>
      </c>
      <c r="I242" s="787" t="s">
        <v>20</v>
      </c>
      <c r="J242" s="788" t="s">
        <v>20</v>
      </c>
      <c r="K242" s="788" t="s">
        <v>20</v>
      </c>
      <c r="L242" s="787" t="s">
        <v>20</v>
      </c>
      <c r="M242" s="788" t="s">
        <v>20</v>
      </c>
      <c r="N242" s="788" t="s">
        <v>20</v>
      </c>
      <c r="O242" s="787" t="s">
        <v>20</v>
      </c>
      <c r="P242" s="788" t="s">
        <v>20</v>
      </c>
      <c r="Q242" s="788" t="s">
        <v>20</v>
      </c>
      <c r="R242" s="787" t="s">
        <v>20</v>
      </c>
      <c r="S242" s="788" t="s">
        <v>20</v>
      </c>
      <c r="T242" s="788" t="s">
        <v>20</v>
      </c>
      <c r="U242" s="787" t="s">
        <v>20</v>
      </c>
      <c r="V242" s="788" t="s">
        <v>20</v>
      </c>
      <c r="W242" s="788" t="s">
        <v>20</v>
      </c>
      <c r="X242" s="787" t="s">
        <v>20</v>
      </c>
      <c r="Y242" s="788" t="s">
        <v>20</v>
      </c>
      <c r="Z242" s="788" t="s">
        <v>20</v>
      </c>
      <c r="AA242" s="787" t="s">
        <v>20</v>
      </c>
      <c r="AB242" s="788" t="s">
        <v>20</v>
      </c>
      <c r="AC242" s="788" t="s">
        <v>20</v>
      </c>
      <c r="AD242" s="787" t="s">
        <v>20</v>
      </c>
      <c r="AE242" s="788" t="s">
        <v>20</v>
      </c>
      <c r="AF242" s="788" t="s">
        <v>20</v>
      </c>
      <c r="AG242" s="34" t="s">
        <v>20</v>
      </c>
      <c r="AH242" s="34" t="s">
        <v>20</v>
      </c>
      <c r="AI242" s="34" t="s">
        <v>20</v>
      </c>
    </row>
    <row r="243" spans="1:35">
      <c r="A243" s="34" t="s">
        <v>783</v>
      </c>
      <c r="B243" s="34" t="s">
        <v>3287</v>
      </c>
      <c r="C243" s="787" t="s">
        <v>20</v>
      </c>
      <c r="D243" s="788" t="s">
        <v>20</v>
      </c>
      <c r="E243" s="788" t="s">
        <v>20</v>
      </c>
      <c r="F243" s="787" t="s">
        <v>20</v>
      </c>
      <c r="G243" s="788" t="s">
        <v>20</v>
      </c>
      <c r="H243" s="788" t="s">
        <v>20</v>
      </c>
      <c r="I243" s="787" t="s">
        <v>20</v>
      </c>
      <c r="J243" s="788" t="s">
        <v>20</v>
      </c>
      <c r="K243" s="788" t="s">
        <v>20</v>
      </c>
      <c r="L243" s="787" t="s">
        <v>20</v>
      </c>
      <c r="M243" s="788" t="s">
        <v>20</v>
      </c>
      <c r="N243" s="788" t="s">
        <v>20</v>
      </c>
      <c r="O243" s="787" t="s">
        <v>20</v>
      </c>
      <c r="P243" s="788" t="s">
        <v>20</v>
      </c>
      <c r="Q243" s="788" t="s">
        <v>20</v>
      </c>
      <c r="R243" s="787" t="s">
        <v>20</v>
      </c>
      <c r="S243" s="788" t="s">
        <v>20</v>
      </c>
      <c r="T243" s="788" t="s">
        <v>20</v>
      </c>
      <c r="U243" s="787" t="s">
        <v>20</v>
      </c>
      <c r="V243" s="788" t="s">
        <v>20</v>
      </c>
      <c r="W243" s="788" t="s">
        <v>20</v>
      </c>
      <c r="X243" s="787" t="s">
        <v>20</v>
      </c>
      <c r="Y243" s="788" t="s">
        <v>20</v>
      </c>
      <c r="Z243" s="788" t="s">
        <v>20</v>
      </c>
      <c r="AA243" s="787" t="s">
        <v>20</v>
      </c>
      <c r="AB243" s="788" t="s">
        <v>20</v>
      </c>
      <c r="AC243" s="788" t="s">
        <v>20</v>
      </c>
      <c r="AD243" s="787" t="s">
        <v>20</v>
      </c>
      <c r="AE243" s="788" t="s">
        <v>20</v>
      </c>
      <c r="AF243" s="788" t="s">
        <v>20</v>
      </c>
      <c r="AG243" s="34" t="s">
        <v>20</v>
      </c>
      <c r="AH243" s="34" t="s">
        <v>20</v>
      </c>
      <c r="AI243" s="34" t="s">
        <v>20</v>
      </c>
    </row>
    <row r="244" spans="1:35">
      <c r="A244" s="34" t="s">
        <v>784</v>
      </c>
      <c r="B244" s="34" t="s">
        <v>1068</v>
      </c>
      <c r="C244" s="787" t="s">
        <v>20</v>
      </c>
      <c r="D244" s="788" t="s">
        <v>20</v>
      </c>
      <c r="E244" s="788" t="s">
        <v>20</v>
      </c>
      <c r="F244" s="787" t="s">
        <v>20</v>
      </c>
      <c r="G244" s="788" t="s">
        <v>20</v>
      </c>
      <c r="H244" s="788" t="s">
        <v>20</v>
      </c>
      <c r="I244" s="787" t="s">
        <v>20</v>
      </c>
      <c r="J244" s="788" t="s">
        <v>20</v>
      </c>
      <c r="K244" s="788" t="s">
        <v>20</v>
      </c>
      <c r="L244" s="787" t="s">
        <v>20</v>
      </c>
      <c r="M244" s="788" t="s">
        <v>20</v>
      </c>
      <c r="N244" s="788" t="s">
        <v>20</v>
      </c>
      <c r="O244" s="787" t="s">
        <v>20</v>
      </c>
      <c r="P244" s="788" t="s">
        <v>20</v>
      </c>
      <c r="Q244" s="788" t="s">
        <v>20</v>
      </c>
      <c r="R244" s="787" t="s">
        <v>20</v>
      </c>
      <c r="S244" s="788" t="s">
        <v>20</v>
      </c>
      <c r="T244" s="788" t="s">
        <v>20</v>
      </c>
      <c r="U244" s="787" t="s">
        <v>20</v>
      </c>
      <c r="V244" s="788" t="s">
        <v>20</v>
      </c>
      <c r="W244" s="788" t="s">
        <v>20</v>
      </c>
      <c r="X244" s="787" t="s">
        <v>20</v>
      </c>
      <c r="Y244" s="788" t="s">
        <v>20</v>
      </c>
      <c r="Z244" s="788" t="s">
        <v>20</v>
      </c>
      <c r="AA244" s="787" t="s">
        <v>20</v>
      </c>
      <c r="AB244" s="788" t="s">
        <v>20</v>
      </c>
      <c r="AC244" s="788" t="s">
        <v>20</v>
      </c>
      <c r="AD244" s="787" t="s">
        <v>20</v>
      </c>
      <c r="AE244" s="788" t="s">
        <v>20</v>
      </c>
      <c r="AF244" s="788" t="s">
        <v>20</v>
      </c>
      <c r="AG244" s="34" t="s">
        <v>20</v>
      </c>
      <c r="AH244" s="34" t="s">
        <v>20</v>
      </c>
      <c r="AI244" s="34" t="s">
        <v>20</v>
      </c>
    </row>
    <row r="245" spans="1:35">
      <c r="A245" s="34" t="s">
        <v>785</v>
      </c>
      <c r="B245" s="34" t="s">
        <v>1069</v>
      </c>
      <c r="C245" s="787" t="s">
        <v>20</v>
      </c>
      <c r="D245" s="788" t="s">
        <v>20</v>
      </c>
      <c r="E245" s="788" t="s">
        <v>20</v>
      </c>
      <c r="F245" s="787" t="s">
        <v>20</v>
      </c>
      <c r="G245" s="788" t="s">
        <v>20</v>
      </c>
      <c r="H245" s="788" t="s">
        <v>20</v>
      </c>
      <c r="I245" s="787" t="s">
        <v>20</v>
      </c>
      <c r="J245" s="788" t="s">
        <v>20</v>
      </c>
      <c r="K245" s="788" t="s">
        <v>20</v>
      </c>
      <c r="L245" s="787" t="s">
        <v>20</v>
      </c>
      <c r="M245" s="788" t="s">
        <v>20</v>
      </c>
      <c r="N245" s="788" t="s">
        <v>20</v>
      </c>
      <c r="O245" s="787" t="s">
        <v>20</v>
      </c>
      <c r="P245" s="788" t="s">
        <v>20</v>
      </c>
      <c r="Q245" s="788" t="s">
        <v>20</v>
      </c>
      <c r="R245" s="787" t="s">
        <v>20</v>
      </c>
      <c r="S245" s="788" t="s">
        <v>20</v>
      </c>
      <c r="T245" s="788" t="s">
        <v>20</v>
      </c>
      <c r="U245" s="787" t="s">
        <v>20</v>
      </c>
      <c r="V245" s="788" t="s">
        <v>20</v>
      </c>
      <c r="W245" s="788" t="s">
        <v>20</v>
      </c>
      <c r="X245" s="787" t="s">
        <v>20</v>
      </c>
      <c r="Y245" s="788" t="s">
        <v>20</v>
      </c>
      <c r="Z245" s="788" t="s">
        <v>20</v>
      </c>
      <c r="AA245" s="787" t="s">
        <v>20</v>
      </c>
      <c r="AB245" s="788" t="s">
        <v>20</v>
      </c>
      <c r="AC245" s="788" t="s">
        <v>20</v>
      </c>
      <c r="AD245" s="787" t="s">
        <v>20</v>
      </c>
      <c r="AE245" s="788" t="s">
        <v>20</v>
      </c>
      <c r="AF245" s="788" t="s">
        <v>20</v>
      </c>
      <c r="AG245" s="34" t="s">
        <v>20</v>
      </c>
      <c r="AH245" s="34" t="s">
        <v>20</v>
      </c>
      <c r="AI245" s="34" t="s">
        <v>20</v>
      </c>
    </row>
    <row r="246" spans="1:35">
      <c r="A246" s="34" t="s">
        <v>786</v>
      </c>
      <c r="B246" s="34" t="s">
        <v>1070</v>
      </c>
      <c r="C246" s="787" t="s">
        <v>20</v>
      </c>
      <c r="D246" s="788" t="s">
        <v>20</v>
      </c>
      <c r="E246" s="788" t="s">
        <v>20</v>
      </c>
      <c r="F246" s="787" t="s">
        <v>20</v>
      </c>
      <c r="G246" s="788" t="s">
        <v>20</v>
      </c>
      <c r="H246" s="788" t="s">
        <v>20</v>
      </c>
      <c r="I246" s="787" t="s">
        <v>20</v>
      </c>
      <c r="J246" s="788" t="s">
        <v>20</v>
      </c>
      <c r="K246" s="788" t="s">
        <v>20</v>
      </c>
      <c r="L246" s="787" t="s">
        <v>20</v>
      </c>
      <c r="M246" s="788" t="s">
        <v>20</v>
      </c>
      <c r="N246" s="788" t="s">
        <v>20</v>
      </c>
      <c r="O246" s="787" t="s">
        <v>20</v>
      </c>
      <c r="P246" s="788" t="s">
        <v>20</v>
      </c>
      <c r="Q246" s="788" t="s">
        <v>20</v>
      </c>
      <c r="R246" s="787" t="s">
        <v>20</v>
      </c>
      <c r="S246" s="788" t="s">
        <v>20</v>
      </c>
      <c r="T246" s="788" t="s">
        <v>20</v>
      </c>
      <c r="U246" s="787" t="s">
        <v>20</v>
      </c>
      <c r="V246" s="788" t="s">
        <v>20</v>
      </c>
      <c r="W246" s="788" t="s">
        <v>20</v>
      </c>
      <c r="X246" s="787" t="s">
        <v>20</v>
      </c>
      <c r="Y246" s="788" t="s">
        <v>20</v>
      </c>
      <c r="Z246" s="788" t="s">
        <v>20</v>
      </c>
      <c r="AA246" s="787" t="s">
        <v>20</v>
      </c>
      <c r="AB246" s="788" t="s">
        <v>20</v>
      </c>
      <c r="AC246" s="788" t="s">
        <v>20</v>
      </c>
      <c r="AD246" s="787" t="s">
        <v>20</v>
      </c>
      <c r="AE246" s="788" t="s">
        <v>20</v>
      </c>
      <c r="AF246" s="788" t="s">
        <v>20</v>
      </c>
      <c r="AG246" s="34" t="s">
        <v>20</v>
      </c>
      <c r="AH246" s="34" t="s">
        <v>20</v>
      </c>
      <c r="AI246" s="34" t="s">
        <v>20</v>
      </c>
    </row>
    <row r="247" spans="1:35">
      <c r="A247" s="34" t="s">
        <v>630</v>
      </c>
      <c r="B247" s="34" t="s">
        <v>20</v>
      </c>
      <c r="C247" s="787" t="s">
        <v>20</v>
      </c>
      <c r="D247" s="788" t="s">
        <v>20</v>
      </c>
      <c r="E247" s="788" t="s">
        <v>20</v>
      </c>
      <c r="F247" s="787" t="s">
        <v>20</v>
      </c>
      <c r="G247" s="788" t="s">
        <v>20</v>
      </c>
      <c r="H247" s="788" t="s">
        <v>20</v>
      </c>
      <c r="I247" s="787" t="s">
        <v>20</v>
      </c>
      <c r="J247" s="788" t="s">
        <v>20</v>
      </c>
      <c r="K247" s="788" t="s">
        <v>20</v>
      </c>
      <c r="L247" s="787" t="s">
        <v>20</v>
      </c>
      <c r="M247" s="788" t="s">
        <v>20</v>
      </c>
      <c r="N247" s="788" t="s">
        <v>20</v>
      </c>
      <c r="O247" s="787" t="s">
        <v>20</v>
      </c>
      <c r="P247" s="788" t="s">
        <v>20</v>
      </c>
      <c r="Q247" s="788" t="s">
        <v>20</v>
      </c>
      <c r="R247" s="787" t="s">
        <v>20</v>
      </c>
      <c r="S247" s="788" t="s">
        <v>20</v>
      </c>
      <c r="T247" s="788" t="s">
        <v>20</v>
      </c>
      <c r="U247" s="787" t="s">
        <v>20</v>
      </c>
      <c r="V247" s="788" t="s">
        <v>20</v>
      </c>
      <c r="W247" s="788" t="s">
        <v>20</v>
      </c>
      <c r="X247" s="787" t="s">
        <v>20</v>
      </c>
      <c r="Y247" s="788" t="s">
        <v>20</v>
      </c>
      <c r="Z247" s="788" t="s">
        <v>20</v>
      </c>
      <c r="AA247" s="787" t="s">
        <v>20</v>
      </c>
      <c r="AB247" s="788" t="s">
        <v>20</v>
      </c>
      <c r="AC247" s="788" t="s">
        <v>20</v>
      </c>
      <c r="AD247" s="787" t="s">
        <v>20</v>
      </c>
      <c r="AE247" s="788" t="s">
        <v>20</v>
      </c>
      <c r="AF247" s="788" t="s">
        <v>20</v>
      </c>
      <c r="AG247" s="34" t="s">
        <v>20</v>
      </c>
      <c r="AH247" s="34" t="s">
        <v>20</v>
      </c>
      <c r="AI247" s="34" t="s">
        <v>20</v>
      </c>
    </row>
    <row r="248" spans="1:35">
      <c r="A248" s="34" t="s">
        <v>787</v>
      </c>
      <c r="B248" s="34" t="s">
        <v>1072</v>
      </c>
      <c r="C248" s="787" t="s">
        <v>20</v>
      </c>
      <c r="D248" s="788" t="s">
        <v>20</v>
      </c>
      <c r="E248" s="788" t="s">
        <v>20</v>
      </c>
      <c r="F248" s="787" t="s">
        <v>20</v>
      </c>
      <c r="G248" s="788" t="s">
        <v>20</v>
      </c>
      <c r="H248" s="788" t="s">
        <v>20</v>
      </c>
      <c r="I248" s="787" t="s">
        <v>20</v>
      </c>
      <c r="J248" s="788" t="s">
        <v>20</v>
      </c>
      <c r="K248" s="788" t="s">
        <v>20</v>
      </c>
      <c r="L248" s="787" t="s">
        <v>20</v>
      </c>
      <c r="M248" s="788" t="s">
        <v>20</v>
      </c>
      <c r="N248" s="788" t="s">
        <v>20</v>
      </c>
      <c r="O248" s="787" t="s">
        <v>20</v>
      </c>
      <c r="P248" s="788" t="s">
        <v>20</v>
      </c>
      <c r="Q248" s="788" t="s">
        <v>20</v>
      </c>
      <c r="R248" s="787" t="s">
        <v>20</v>
      </c>
      <c r="S248" s="788" t="s">
        <v>20</v>
      </c>
      <c r="T248" s="788" t="s">
        <v>20</v>
      </c>
      <c r="U248" s="787" t="s">
        <v>20</v>
      </c>
      <c r="V248" s="788" t="s">
        <v>20</v>
      </c>
      <c r="W248" s="788" t="s">
        <v>20</v>
      </c>
      <c r="X248" s="787" t="s">
        <v>20</v>
      </c>
      <c r="Y248" s="788" t="s">
        <v>20</v>
      </c>
      <c r="Z248" s="788" t="s">
        <v>20</v>
      </c>
      <c r="AA248" s="787" t="s">
        <v>20</v>
      </c>
      <c r="AB248" s="788" t="s">
        <v>20</v>
      </c>
      <c r="AC248" s="788" t="s">
        <v>20</v>
      </c>
      <c r="AD248" s="787" t="s">
        <v>20</v>
      </c>
      <c r="AE248" s="788" t="s">
        <v>20</v>
      </c>
      <c r="AF248" s="788" t="s">
        <v>20</v>
      </c>
      <c r="AG248" s="34" t="s">
        <v>20</v>
      </c>
      <c r="AH248" s="34" t="s">
        <v>20</v>
      </c>
      <c r="AI248" s="34" t="s">
        <v>20</v>
      </c>
    </row>
    <row r="249" spans="1:35">
      <c r="A249" s="34" t="s">
        <v>1071</v>
      </c>
      <c r="B249" s="34" t="s">
        <v>3288</v>
      </c>
      <c r="C249" s="787" t="s">
        <v>20</v>
      </c>
      <c r="D249" s="788" t="s">
        <v>20</v>
      </c>
      <c r="E249" s="788" t="s">
        <v>20</v>
      </c>
      <c r="F249" s="787" t="s">
        <v>20</v>
      </c>
      <c r="G249" s="788" t="s">
        <v>20</v>
      </c>
      <c r="H249" s="788" t="s">
        <v>20</v>
      </c>
      <c r="I249" s="787" t="s">
        <v>20</v>
      </c>
      <c r="J249" s="788" t="s">
        <v>20</v>
      </c>
      <c r="K249" s="788" t="s">
        <v>20</v>
      </c>
      <c r="L249" s="787" t="s">
        <v>20</v>
      </c>
      <c r="M249" s="788" t="s">
        <v>20</v>
      </c>
      <c r="N249" s="788" t="s">
        <v>20</v>
      </c>
      <c r="O249" s="787" t="s">
        <v>20</v>
      </c>
      <c r="P249" s="788" t="s">
        <v>20</v>
      </c>
      <c r="Q249" s="788" t="s">
        <v>20</v>
      </c>
      <c r="R249" s="787" t="s">
        <v>20</v>
      </c>
      <c r="S249" s="788" t="s">
        <v>20</v>
      </c>
      <c r="T249" s="788" t="s">
        <v>20</v>
      </c>
      <c r="U249" s="787" t="s">
        <v>20</v>
      </c>
      <c r="V249" s="788" t="s">
        <v>20</v>
      </c>
      <c r="W249" s="788" t="s">
        <v>20</v>
      </c>
      <c r="X249" s="787" t="s">
        <v>20</v>
      </c>
      <c r="Y249" s="788" t="s">
        <v>20</v>
      </c>
      <c r="Z249" s="788" t="s">
        <v>20</v>
      </c>
      <c r="AA249" s="787" t="s">
        <v>20</v>
      </c>
      <c r="AB249" s="788" t="s">
        <v>20</v>
      </c>
      <c r="AC249" s="788" t="s">
        <v>20</v>
      </c>
      <c r="AD249" s="787" t="s">
        <v>20</v>
      </c>
      <c r="AE249" s="788" t="s">
        <v>20</v>
      </c>
      <c r="AF249" s="788" t="s">
        <v>20</v>
      </c>
      <c r="AG249" s="34" t="s">
        <v>20</v>
      </c>
      <c r="AH249" s="34" t="s">
        <v>20</v>
      </c>
      <c r="AI249" s="34" t="s">
        <v>20</v>
      </c>
    </row>
    <row r="250" spans="1:35">
      <c r="A250" s="34" t="s">
        <v>788</v>
      </c>
      <c r="B250" s="34" t="s">
        <v>1073</v>
      </c>
      <c r="C250" s="787" t="s">
        <v>20</v>
      </c>
      <c r="D250" s="788" t="s">
        <v>20</v>
      </c>
      <c r="E250" s="788" t="s">
        <v>20</v>
      </c>
      <c r="F250" s="787" t="s">
        <v>20</v>
      </c>
      <c r="G250" s="788" t="s">
        <v>20</v>
      </c>
      <c r="H250" s="788" t="s">
        <v>20</v>
      </c>
      <c r="I250" s="787" t="s">
        <v>20</v>
      </c>
      <c r="J250" s="788" t="s">
        <v>20</v>
      </c>
      <c r="K250" s="788" t="s">
        <v>20</v>
      </c>
      <c r="L250" s="787" t="s">
        <v>20</v>
      </c>
      <c r="M250" s="788" t="s">
        <v>20</v>
      </c>
      <c r="N250" s="788" t="s">
        <v>20</v>
      </c>
      <c r="O250" s="787" t="s">
        <v>20</v>
      </c>
      <c r="P250" s="788" t="s">
        <v>20</v>
      </c>
      <c r="Q250" s="788" t="s">
        <v>20</v>
      </c>
      <c r="R250" s="787" t="s">
        <v>20</v>
      </c>
      <c r="S250" s="788" t="s">
        <v>20</v>
      </c>
      <c r="T250" s="788" t="s">
        <v>20</v>
      </c>
      <c r="U250" s="787" t="s">
        <v>20</v>
      </c>
      <c r="V250" s="788" t="s">
        <v>20</v>
      </c>
      <c r="W250" s="788" t="s">
        <v>20</v>
      </c>
      <c r="X250" s="787" t="s">
        <v>20</v>
      </c>
      <c r="Y250" s="788" t="s">
        <v>20</v>
      </c>
      <c r="Z250" s="788" t="s">
        <v>20</v>
      </c>
      <c r="AA250" s="787" t="s">
        <v>20</v>
      </c>
      <c r="AB250" s="788" t="s">
        <v>20</v>
      </c>
      <c r="AC250" s="788" t="s">
        <v>20</v>
      </c>
      <c r="AD250" s="787" t="s">
        <v>20</v>
      </c>
      <c r="AE250" s="788" t="s">
        <v>20</v>
      </c>
      <c r="AF250" s="788" t="s">
        <v>20</v>
      </c>
      <c r="AG250" s="34" t="s">
        <v>20</v>
      </c>
      <c r="AH250" s="34" t="s">
        <v>20</v>
      </c>
      <c r="AI250" s="34" t="s">
        <v>20</v>
      </c>
    </row>
    <row r="251" spans="1:35">
      <c r="A251" s="34" t="s">
        <v>789</v>
      </c>
      <c r="B251" s="34" t="s">
        <v>1074</v>
      </c>
      <c r="C251" s="787" t="s">
        <v>20</v>
      </c>
      <c r="D251" s="788" t="s">
        <v>20</v>
      </c>
      <c r="E251" s="788" t="s">
        <v>20</v>
      </c>
      <c r="F251" s="787" t="s">
        <v>20</v>
      </c>
      <c r="G251" s="788" t="s">
        <v>20</v>
      </c>
      <c r="H251" s="788" t="s">
        <v>20</v>
      </c>
      <c r="I251" s="787" t="s">
        <v>20</v>
      </c>
      <c r="J251" s="788" t="s">
        <v>20</v>
      </c>
      <c r="K251" s="788" t="s">
        <v>20</v>
      </c>
      <c r="L251" s="787" t="s">
        <v>20</v>
      </c>
      <c r="M251" s="788" t="s">
        <v>20</v>
      </c>
      <c r="N251" s="788" t="s">
        <v>20</v>
      </c>
      <c r="O251" s="787" t="s">
        <v>20</v>
      </c>
      <c r="P251" s="788" t="s">
        <v>20</v>
      </c>
      <c r="Q251" s="788" t="s">
        <v>20</v>
      </c>
      <c r="R251" s="787" t="s">
        <v>20</v>
      </c>
      <c r="S251" s="788" t="s">
        <v>20</v>
      </c>
      <c r="T251" s="788" t="s">
        <v>20</v>
      </c>
      <c r="U251" s="787" t="s">
        <v>20</v>
      </c>
      <c r="V251" s="788" t="s">
        <v>20</v>
      </c>
      <c r="W251" s="788" t="s">
        <v>20</v>
      </c>
      <c r="X251" s="787" t="s">
        <v>20</v>
      </c>
      <c r="Y251" s="788" t="s">
        <v>20</v>
      </c>
      <c r="Z251" s="788" t="s">
        <v>20</v>
      </c>
      <c r="AA251" s="787" t="s">
        <v>20</v>
      </c>
      <c r="AB251" s="788" t="s">
        <v>20</v>
      </c>
      <c r="AC251" s="788" t="s">
        <v>20</v>
      </c>
      <c r="AD251" s="787" t="s">
        <v>20</v>
      </c>
      <c r="AE251" s="788" t="s">
        <v>20</v>
      </c>
      <c r="AF251" s="788" t="s">
        <v>20</v>
      </c>
      <c r="AG251" s="34" t="s">
        <v>20</v>
      </c>
      <c r="AH251" s="34" t="s">
        <v>20</v>
      </c>
      <c r="AI251" s="34" t="s">
        <v>20</v>
      </c>
    </row>
    <row r="252" spans="1:35">
      <c r="A252" s="34" t="s">
        <v>790</v>
      </c>
      <c r="B252" s="34" t="s">
        <v>20</v>
      </c>
      <c r="C252" s="787" t="s">
        <v>20</v>
      </c>
      <c r="D252" s="788" t="s">
        <v>20</v>
      </c>
      <c r="E252" s="788" t="s">
        <v>20</v>
      </c>
      <c r="F252" s="787" t="s">
        <v>20</v>
      </c>
      <c r="G252" s="788" t="s">
        <v>20</v>
      </c>
      <c r="H252" s="788" t="s">
        <v>20</v>
      </c>
      <c r="I252" s="787" t="s">
        <v>20</v>
      </c>
      <c r="J252" s="788" t="s">
        <v>20</v>
      </c>
      <c r="K252" s="788" t="s">
        <v>20</v>
      </c>
      <c r="L252" s="787" t="s">
        <v>20</v>
      </c>
      <c r="M252" s="788" t="s">
        <v>20</v>
      </c>
      <c r="N252" s="788" t="s">
        <v>20</v>
      </c>
      <c r="O252" s="787" t="s">
        <v>20</v>
      </c>
      <c r="P252" s="788" t="s">
        <v>20</v>
      </c>
      <c r="Q252" s="788" t="s">
        <v>20</v>
      </c>
      <c r="R252" s="787" t="s">
        <v>20</v>
      </c>
      <c r="S252" s="788" t="s">
        <v>20</v>
      </c>
      <c r="T252" s="788" t="s">
        <v>20</v>
      </c>
      <c r="U252" s="787" t="s">
        <v>20</v>
      </c>
      <c r="V252" s="788" t="s">
        <v>20</v>
      </c>
      <c r="W252" s="788" t="s">
        <v>20</v>
      </c>
      <c r="X252" s="787" t="s">
        <v>20</v>
      </c>
      <c r="Y252" s="788" t="s">
        <v>20</v>
      </c>
      <c r="Z252" s="788" t="s">
        <v>20</v>
      </c>
      <c r="AA252" s="787" t="s">
        <v>20</v>
      </c>
      <c r="AB252" s="788" t="s">
        <v>20</v>
      </c>
      <c r="AC252" s="788" t="s">
        <v>20</v>
      </c>
      <c r="AD252" s="787" t="s">
        <v>20</v>
      </c>
      <c r="AE252" s="788" t="s">
        <v>20</v>
      </c>
      <c r="AF252" s="788" t="s">
        <v>20</v>
      </c>
      <c r="AG252" s="34" t="s">
        <v>20</v>
      </c>
      <c r="AH252" s="34" t="s">
        <v>20</v>
      </c>
      <c r="AI252" s="34" t="s">
        <v>20</v>
      </c>
    </row>
    <row r="253" spans="1:35">
      <c r="A253" s="34" t="s">
        <v>791</v>
      </c>
      <c r="B253" s="34" t="s">
        <v>1075</v>
      </c>
      <c r="C253" s="787" t="s">
        <v>20</v>
      </c>
      <c r="D253" s="788" t="s">
        <v>20</v>
      </c>
      <c r="E253" s="788" t="s">
        <v>20</v>
      </c>
      <c r="F253" s="787" t="s">
        <v>20</v>
      </c>
      <c r="G253" s="788" t="s">
        <v>20</v>
      </c>
      <c r="H253" s="788" t="s">
        <v>20</v>
      </c>
      <c r="I253" s="787" t="s">
        <v>20</v>
      </c>
      <c r="J253" s="788" t="s">
        <v>20</v>
      </c>
      <c r="K253" s="788" t="s">
        <v>20</v>
      </c>
      <c r="L253" s="787" t="s">
        <v>20</v>
      </c>
      <c r="M253" s="788" t="s">
        <v>20</v>
      </c>
      <c r="N253" s="788" t="s">
        <v>20</v>
      </c>
      <c r="O253" s="787" t="s">
        <v>20</v>
      </c>
      <c r="P253" s="788" t="s">
        <v>20</v>
      </c>
      <c r="Q253" s="788" t="s">
        <v>20</v>
      </c>
      <c r="R253" s="787" t="s">
        <v>20</v>
      </c>
      <c r="S253" s="788" t="s">
        <v>20</v>
      </c>
      <c r="T253" s="788" t="s">
        <v>20</v>
      </c>
      <c r="U253" s="787" t="s">
        <v>20</v>
      </c>
      <c r="V253" s="788" t="s">
        <v>20</v>
      </c>
      <c r="W253" s="788" t="s">
        <v>20</v>
      </c>
      <c r="X253" s="787" t="s">
        <v>20</v>
      </c>
      <c r="Y253" s="788" t="s">
        <v>20</v>
      </c>
      <c r="Z253" s="788" t="s">
        <v>20</v>
      </c>
      <c r="AA253" s="787" t="s">
        <v>20</v>
      </c>
      <c r="AB253" s="788" t="s">
        <v>20</v>
      </c>
      <c r="AC253" s="788" t="s">
        <v>20</v>
      </c>
      <c r="AD253" s="787" t="s">
        <v>20</v>
      </c>
      <c r="AE253" s="788" t="s">
        <v>20</v>
      </c>
      <c r="AF253" s="788" t="s">
        <v>20</v>
      </c>
      <c r="AG253" s="34" t="s">
        <v>20</v>
      </c>
      <c r="AH253" s="34" t="s">
        <v>20</v>
      </c>
      <c r="AI253" s="34" t="s">
        <v>20</v>
      </c>
    </row>
    <row r="254" spans="1:35">
      <c r="A254" s="34" t="s">
        <v>792</v>
      </c>
      <c r="B254" s="34" t="s">
        <v>20</v>
      </c>
      <c r="C254" s="787" t="s">
        <v>20</v>
      </c>
      <c r="D254" s="788" t="s">
        <v>20</v>
      </c>
      <c r="E254" s="788" t="s">
        <v>20</v>
      </c>
      <c r="F254" s="787" t="s">
        <v>20</v>
      </c>
      <c r="G254" s="788" t="s">
        <v>20</v>
      </c>
      <c r="H254" s="788" t="s">
        <v>20</v>
      </c>
      <c r="I254" s="787" t="s">
        <v>20</v>
      </c>
      <c r="J254" s="788" t="s">
        <v>20</v>
      </c>
      <c r="K254" s="788" t="s">
        <v>20</v>
      </c>
      <c r="L254" s="787" t="s">
        <v>20</v>
      </c>
      <c r="M254" s="788" t="s">
        <v>20</v>
      </c>
      <c r="N254" s="788" t="s">
        <v>20</v>
      </c>
      <c r="O254" s="787" t="s">
        <v>20</v>
      </c>
      <c r="P254" s="788" t="s">
        <v>20</v>
      </c>
      <c r="Q254" s="788" t="s">
        <v>20</v>
      </c>
      <c r="R254" s="787" t="s">
        <v>20</v>
      </c>
      <c r="S254" s="788" t="s">
        <v>20</v>
      </c>
      <c r="T254" s="788" t="s">
        <v>20</v>
      </c>
      <c r="U254" s="787" t="s">
        <v>20</v>
      </c>
      <c r="V254" s="788" t="s">
        <v>20</v>
      </c>
      <c r="W254" s="788" t="s">
        <v>20</v>
      </c>
      <c r="X254" s="787" t="s">
        <v>20</v>
      </c>
      <c r="Y254" s="788" t="s">
        <v>20</v>
      </c>
      <c r="Z254" s="788" t="s">
        <v>20</v>
      </c>
      <c r="AA254" s="787" t="s">
        <v>20</v>
      </c>
      <c r="AB254" s="788" t="s">
        <v>20</v>
      </c>
      <c r="AC254" s="788" t="s">
        <v>20</v>
      </c>
      <c r="AD254" s="787" t="s">
        <v>20</v>
      </c>
      <c r="AE254" s="788" t="s">
        <v>20</v>
      </c>
      <c r="AF254" s="788" t="s">
        <v>20</v>
      </c>
      <c r="AG254" s="34" t="s">
        <v>20</v>
      </c>
      <c r="AH254" s="34" t="s">
        <v>20</v>
      </c>
      <c r="AI254" s="34" t="s">
        <v>20</v>
      </c>
    </row>
    <row r="255" spans="1:35">
      <c r="A255" s="34" t="s">
        <v>793</v>
      </c>
      <c r="B255" s="34" t="s">
        <v>1076</v>
      </c>
      <c r="C255" s="787" t="s">
        <v>20</v>
      </c>
      <c r="D255" s="788" t="s">
        <v>20</v>
      </c>
      <c r="E255" s="788" t="s">
        <v>20</v>
      </c>
      <c r="F255" s="787" t="s">
        <v>20</v>
      </c>
      <c r="G255" s="788" t="s">
        <v>20</v>
      </c>
      <c r="H255" s="788" t="s">
        <v>20</v>
      </c>
      <c r="I255" s="787" t="s">
        <v>20</v>
      </c>
      <c r="J255" s="788" t="s">
        <v>20</v>
      </c>
      <c r="K255" s="788" t="s">
        <v>20</v>
      </c>
      <c r="L255" s="787" t="s">
        <v>20</v>
      </c>
      <c r="M255" s="788" t="s">
        <v>20</v>
      </c>
      <c r="N255" s="788" t="s">
        <v>20</v>
      </c>
      <c r="O255" s="787" t="s">
        <v>20</v>
      </c>
      <c r="P255" s="788" t="s">
        <v>20</v>
      </c>
      <c r="Q255" s="788" t="s">
        <v>20</v>
      </c>
      <c r="R255" s="787" t="s">
        <v>20</v>
      </c>
      <c r="S255" s="788" t="s">
        <v>20</v>
      </c>
      <c r="T255" s="788" t="s">
        <v>20</v>
      </c>
      <c r="U255" s="787" t="s">
        <v>20</v>
      </c>
      <c r="V255" s="788" t="s">
        <v>20</v>
      </c>
      <c r="W255" s="788" t="s">
        <v>20</v>
      </c>
      <c r="X255" s="787" t="s">
        <v>20</v>
      </c>
      <c r="Y255" s="788" t="s">
        <v>20</v>
      </c>
      <c r="Z255" s="788" t="s">
        <v>20</v>
      </c>
      <c r="AA255" s="787" t="s">
        <v>20</v>
      </c>
      <c r="AB255" s="788" t="s">
        <v>20</v>
      </c>
      <c r="AC255" s="788" t="s">
        <v>20</v>
      </c>
      <c r="AD255" s="787" t="s">
        <v>20</v>
      </c>
      <c r="AE255" s="788" t="s">
        <v>20</v>
      </c>
      <c r="AF255" s="788" t="s">
        <v>20</v>
      </c>
      <c r="AG255" s="34" t="s">
        <v>20</v>
      </c>
      <c r="AH255" s="34" t="s">
        <v>20</v>
      </c>
      <c r="AI255" s="34" t="s">
        <v>20</v>
      </c>
    </row>
    <row r="256" spans="1:35">
      <c r="A256" s="34" t="s">
        <v>457</v>
      </c>
      <c r="B256" s="34" t="s">
        <v>456</v>
      </c>
      <c r="C256" s="787" t="s">
        <v>20</v>
      </c>
      <c r="D256" s="788" t="s">
        <v>20</v>
      </c>
      <c r="E256" s="788" t="s">
        <v>20</v>
      </c>
      <c r="F256" s="787" t="s">
        <v>20</v>
      </c>
      <c r="G256" s="788" t="s">
        <v>20</v>
      </c>
      <c r="H256" s="788" t="s">
        <v>20</v>
      </c>
      <c r="I256" s="787" t="s">
        <v>20</v>
      </c>
      <c r="J256" s="788" t="s">
        <v>20</v>
      </c>
      <c r="K256" s="788" t="s">
        <v>20</v>
      </c>
      <c r="L256" s="787" t="s">
        <v>20</v>
      </c>
      <c r="M256" s="788" t="s">
        <v>20</v>
      </c>
      <c r="N256" s="788" t="s">
        <v>20</v>
      </c>
      <c r="O256" s="787" t="s">
        <v>20</v>
      </c>
      <c r="P256" s="788" t="s">
        <v>20</v>
      </c>
      <c r="Q256" s="788" t="s">
        <v>20</v>
      </c>
      <c r="R256" s="787" t="s">
        <v>20</v>
      </c>
      <c r="S256" s="788" t="s">
        <v>20</v>
      </c>
      <c r="T256" s="788" t="s">
        <v>20</v>
      </c>
      <c r="U256" s="787" t="s">
        <v>20</v>
      </c>
      <c r="V256" s="788" t="s">
        <v>20</v>
      </c>
      <c r="W256" s="788" t="s">
        <v>20</v>
      </c>
      <c r="X256" s="787" t="s">
        <v>20</v>
      </c>
      <c r="Y256" s="788" t="s">
        <v>20</v>
      </c>
      <c r="Z256" s="788" t="s">
        <v>20</v>
      </c>
      <c r="AA256" s="787" t="s">
        <v>20</v>
      </c>
      <c r="AB256" s="788" t="s">
        <v>20</v>
      </c>
      <c r="AC256" s="788" t="s">
        <v>20</v>
      </c>
      <c r="AD256" s="787" t="s">
        <v>20</v>
      </c>
      <c r="AE256" s="788" t="s">
        <v>20</v>
      </c>
      <c r="AF256" s="788" t="s">
        <v>20</v>
      </c>
      <c r="AG256" s="34" t="s">
        <v>20</v>
      </c>
      <c r="AH256" s="34" t="s">
        <v>20</v>
      </c>
      <c r="AI256" s="34" t="s">
        <v>20</v>
      </c>
    </row>
    <row r="257" spans="1:35">
      <c r="A257" s="34" t="s">
        <v>794</v>
      </c>
      <c r="B257" s="34" t="s">
        <v>1077</v>
      </c>
      <c r="C257" s="787" t="s">
        <v>20</v>
      </c>
      <c r="D257" s="788" t="s">
        <v>20</v>
      </c>
      <c r="E257" s="788" t="s">
        <v>20</v>
      </c>
      <c r="F257" s="787" t="s">
        <v>20</v>
      </c>
      <c r="G257" s="788" t="s">
        <v>20</v>
      </c>
      <c r="H257" s="788" t="s">
        <v>20</v>
      </c>
      <c r="I257" s="787" t="s">
        <v>20</v>
      </c>
      <c r="J257" s="788" t="s">
        <v>20</v>
      </c>
      <c r="K257" s="788" t="s">
        <v>20</v>
      </c>
      <c r="L257" s="787" t="s">
        <v>20</v>
      </c>
      <c r="M257" s="788" t="s">
        <v>20</v>
      </c>
      <c r="N257" s="788" t="s">
        <v>20</v>
      </c>
      <c r="O257" s="787" t="s">
        <v>20</v>
      </c>
      <c r="P257" s="788" t="s">
        <v>20</v>
      </c>
      <c r="Q257" s="788" t="s">
        <v>20</v>
      </c>
      <c r="R257" s="787" t="s">
        <v>20</v>
      </c>
      <c r="S257" s="788" t="s">
        <v>20</v>
      </c>
      <c r="T257" s="788" t="s">
        <v>20</v>
      </c>
      <c r="U257" s="787" t="s">
        <v>20</v>
      </c>
      <c r="V257" s="788" t="s">
        <v>20</v>
      </c>
      <c r="W257" s="788" t="s">
        <v>20</v>
      </c>
      <c r="X257" s="787" t="s">
        <v>20</v>
      </c>
      <c r="Y257" s="788" t="s">
        <v>20</v>
      </c>
      <c r="Z257" s="788" t="s">
        <v>20</v>
      </c>
      <c r="AA257" s="787" t="s">
        <v>20</v>
      </c>
      <c r="AB257" s="788" t="s">
        <v>20</v>
      </c>
      <c r="AC257" s="788" t="s">
        <v>20</v>
      </c>
      <c r="AD257" s="787" t="s">
        <v>20</v>
      </c>
      <c r="AE257" s="788" t="s">
        <v>20</v>
      </c>
      <c r="AF257" s="788" t="s">
        <v>20</v>
      </c>
      <c r="AG257" s="34" t="s">
        <v>20</v>
      </c>
      <c r="AH257" s="34" t="s">
        <v>20</v>
      </c>
      <c r="AI257" s="34" t="s">
        <v>20</v>
      </c>
    </row>
    <row r="258" spans="1:35">
      <c r="A258" s="34" t="s">
        <v>657</v>
      </c>
      <c r="B258" s="34" t="s">
        <v>2408</v>
      </c>
      <c r="C258" s="787" t="s">
        <v>20</v>
      </c>
      <c r="D258" s="788" t="s">
        <v>20</v>
      </c>
      <c r="E258" s="788" t="s">
        <v>20</v>
      </c>
      <c r="F258" s="787" t="s">
        <v>20</v>
      </c>
      <c r="G258" s="788" t="s">
        <v>20</v>
      </c>
      <c r="H258" s="788" t="s">
        <v>20</v>
      </c>
      <c r="I258" s="787" t="s">
        <v>20</v>
      </c>
      <c r="J258" s="788" t="s">
        <v>20</v>
      </c>
      <c r="K258" s="788" t="s">
        <v>20</v>
      </c>
      <c r="L258" s="787" t="s">
        <v>20</v>
      </c>
      <c r="M258" s="788" t="s">
        <v>20</v>
      </c>
      <c r="N258" s="788" t="s">
        <v>20</v>
      </c>
      <c r="O258" s="787" t="s">
        <v>20</v>
      </c>
      <c r="P258" s="788" t="s">
        <v>20</v>
      </c>
      <c r="Q258" s="788" t="s">
        <v>20</v>
      </c>
      <c r="R258" s="787" t="s">
        <v>20</v>
      </c>
      <c r="S258" s="788" t="s">
        <v>20</v>
      </c>
      <c r="T258" s="788" t="s">
        <v>20</v>
      </c>
      <c r="U258" s="787" t="s">
        <v>20</v>
      </c>
      <c r="V258" s="788" t="s">
        <v>20</v>
      </c>
      <c r="W258" s="788" t="s">
        <v>20</v>
      </c>
      <c r="X258" s="787" t="s">
        <v>20</v>
      </c>
      <c r="Y258" s="788" t="s">
        <v>20</v>
      </c>
      <c r="Z258" s="788" t="s">
        <v>20</v>
      </c>
      <c r="AA258" s="787" t="s">
        <v>20</v>
      </c>
      <c r="AB258" s="788" t="s">
        <v>20</v>
      </c>
      <c r="AC258" s="788" t="s">
        <v>20</v>
      </c>
      <c r="AD258" s="787" t="s">
        <v>20</v>
      </c>
      <c r="AE258" s="788" t="s">
        <v>20</v>
      </c>
      <c r="AF258" s="788" t="s">
        <v>20</v>
      </c>
      <c r="AG258" s="34" t="s">
        <v>20</v>
      </c>
      <c r="AH258" s="34" t="s">
        <v>20</v>
      </c>
      <c r="AI258" s="34" t="s">
        <v>20</v>
      </c>
    </row>
    <row r="259" spans="1:35">
      <c r="A259" s="34" t="s">
        <v>795</v>
      </c>
      <c r="B259" s="34" t="s">
        <v>1083</v>
      </c>
      <c r="C259" s="787" t="s">
        <v>20</v>
      </c>
      <c r="D259" s="788" t="s">
        <v>20</v>
      </c>
      <c r="E259" s="788" t="s">
        <v>20</v>
      </c>
      <c r="F259" s="787" t="s">
        <v>20</v>
      </c>
      <c r="G259" s="788" t="s">
        <v>20</v>
      </c>
      <c r="H259" s="788" t="s">
        <v>20</v>
      </c>
      <c r="I259" s="787" t="s">
        <v>20</v>
      </c>
      <c r="J259" s="788" t="s">
        <v>20</v>
      </c>
      <c r="K259" s="788" t="s">
        <v>20</v>
      </c>
      <c r="L259" s="787" t="s">
        <v>20</v>
      </c>
      <c r="M259" s="788" t="s">
        <v>20</v>
      </c>
      <c r="N259" s="788" t="s">
        <v>20</v>
      </c>
      <c r="O259" s="787" t="s">
        <v>20</v>
      </c>
      <c r="P259" s="788" t="s">
        <v>20</v>
      </c>
      <c r="Q259" s="788" t="s">
        <v>20</v>
      </c>
      <c r="R259" s="787" t="s">
        <v>20</v>
      </c>
      <c r="S259" s="788" t="s">
        <v>20</v>
      </c>
      <c r="T259" s="788" t="s">
        <v>20</v>
      </c>
      <c r="U259" s="787" t="s">
        <v>20</v>
      </c>
      <c r="V259" s="788" t="s">
        <v>20</v>
      </c>
      <c r="W259" s="788" t="s">
        <v>20</v>
      </c>
      <c r="X259" s="787" t="s">
        <v>20</v>
      </c>
      <c r="Y259" s="788" t="s">
        <v>20</v>
      </c>
      <c r="Z259" s="788" t="s">
        <v>20</v>
      </c>
      <c r="AA259" s="787" t="s">
        <v>20</v>
      </c>
      <c r="AB259" s="788" t="s">
        <v>20</v>
      </c>
      <c r="AC259" s="788" t="s">
        <v>20</v>
      </c>
      <c r="AD259" s="787" t="s">
        <v>20</v>
      </c>
      <c r="AE259" s="788" t="s">
        <v>20</v>
      </c>
      <c r="AF259" s="788" t="s">
        <v>20</v>
      </c>
      <c r="AG259" s="34" t="s">
        <v>20</v>
      </c>
      <c r="AH259" s="34" t="s">
        <v>20</v>
      </c>
      <c r="AI259" s="34" t="s">
        <v>20</v>
      </c>
    </row>
    <row r="260" spans="1:35">
      <c r="A260" s="34" t="s">
        <v>1078</v>
      </c>
      <c r="B260" s="34" t="s">
        <v>20</v>
      </c>
      <c r="C260" s="787" t="s">
        <v>20</v>
      </c>
      <c r="D260" s="788" t="s">
        <v>20</v>
      </c>
      <c r="E260" s="788" t="s">
        <v>20</v>
      </c>
      <c r="F260" s="787" t="s">
        <v>20</v>
      </c>
      <c r="G260" s="788" t="s">
        <v>20</v>
      </c>
      <c r="H260" s="788" t="s">
        <v>20</v>
      </c>
      <c r="I260" s="787" t="s">
        <v>20</v>
      </c>
      <c r="J260" s="788" t="s">
        <v>20</v>
      </c>
      <c r="K260" s="788" t="s">
        <v>20</v>
      </c>
      <c r="L260" s="787" t="s">
        <v>20</v>
      </c>
      <c r="M260" s="788" t="s">
        <v>20</v>
      </c>
      <c r="N260" s="788" t="s">
        <v>20</v>
      </c>
      <c r="O260" s="787" t="s">
        <v>20</v>
      </c>
      <c r="P260" s="788" t="s">
        <v>20</v>
      </c>
      <c r="Q260" s="788" t="s">
        <v>20</v>
      </c>
      <c r="R260" s="787" t="s">
        <v>20</v>
      </c>
      <c r="S260" s="788" t="s">
        <v>20</v>
      </c>
      <c r="T260" s="788" t="s">
        <v>20</v>
      </c>
      <c r="U260" s="787" t="s">
        <v>20</v>
      </c>
      <c r="V260" s="788" t="s">
        <v>20</v>
      </c>
      <c r="W260" s="788" t="s">
        <v>20</v>
      </c>
      <c r="X260" s="787" t="s">
        <v>20</v>
      </c>
      <c r="Y260" s="788" t="s">
        <v>20</v>
      </c>
      <c r="Z260" s="788" t="s">
        <v>20</v>
      </c>
      <c r="AA260" s="787" t="s">
        <v>20</v>
      </c>
      <c r="AB260" s="788" t="s">
        <v>20</v>
      </c>
      <c r="AC260" s="788" t="s">
        <v>20</v>
      </c>
      <c r="AD260" s="787" t="s">
        <v>20</v>
      </c>
      <c r="AE260" s="788" t="s">
        <v>20</v>
      </c>
      <c r="AF260" s="788" t="s">
        <v>20</v>
      </c>
      <c r="AG260" s="34" t="s">
        <v>20</v>
      </c>
      <c r="AH260" s="34" t="s">
        <v>20</v>
      </c>
      <c r="AI260" s="34" t="s">
        <v>20</v>
      </c>
    </row>
    <row r="261" spans="1:35">
      <c r="A261" s="34" t="s">
        <v>796</v>
      </c>
      <c r="B261" s="34" t="s">
        <v>1084</v>
      </c>
      <c r="C261" s="787" t="s">
        <v>20</v>
      </c>
      <c r="D261" s="788" t="s">
        <v>20</v>
      </c>
      <c r="E261" s="788" t="s">
        <v>20</v>
      </c>
      <c r="F261" s="787" t="s">
        <v>20</v>
      </c>
      <c r="G261" s="788" t="s">
        <v>20</v>
      </c>
      <c r="H261" s="788" t="s">
        <v>20</v>
      </c>
      <c r="I261" s="787" t="s">
        <v>20</v>
      </c>
      <c r="J261" s="788" t="s">
        <v>20</v>
      </c>
      <c r="K261" s="788" t="s">
        <v>20</v>
      </c>
      <c r="L261" s="787" t="s">
        <v>20</v>
      </c>
      <c r="M261" s="788" t="s">
        <v>20</v>
      </c>
      <c r="N261" s="788" t="s">
        <v>20</v>
      </c>
      <c r="O261" s="787" t="s">
        <v>20</v>
      </c>
      <c r="P261" s="788" t="s">
        <v>20</v>
      </c>
      <c r="Q261" s="788" t="s">
        <v>20</v>
      </c>
      <c r="R261" s="787" t="s">
        <v>20</v>
      </c>
      <c r="S261" s="788" t="s">
        <v>20</v>
      </c>
      <c r="T261" s="788" t="s">
        <v>20</v>
      </c>
      <c r="U261" s="787" t="s">
        <v>20</v>
      </c>
      <c r="V261" s="788" t="s">
        <v>20</v>
      </c>
      <c r="W261" s="788" t="s">
        <v>20</v>
      </c>
      <c r="X261" s="787" t="s">
        <v>20</v>
      </c>
      <c r="Y261" s="788" t="s">
        <v>20</v>
      </c>
      <c r="Z261" s="788" t="s">
        <v>20</v>
      </c>
      <c r="AA261" s="787" t="s">
        <v>20</v>
      </c>
      <c r="AB261" s="788" t="s">
        <v>20</v>
      </c>
      <c r="AC261" s="788" t="s">
        <v>20</v>
      </c>
      <c r="AD261" s="787" t="s">
        <v>20</v>
      </c>
      <c r="AE261" s="788" t="s">
        <v>20</v>
      </c>
      <c r="AF261" s="788" t="s">
        <v>20</v>
      </c>
      <c r="AG261" s="34" t="s">
        <v>20</v>
      </c>
      <c r="AH261" s="34" t="s">
        <v>20</v>
      </c>
      <c r="AI261" s="34" t="s">
        <v>20</v>
      </c>
    </row>
    <row r="262" spans="1:35">
      <c r="A262" s="34" t="s">
        <v>797</v>
      </c>
      <c r="B262" s="34" t="s">
        <v>1085</v>
      </c>
      <c r="C262" s="787" t="s">
        <v>20</v>
      </c>
      <c r="D262" s="788" t="s">
        <v>20</v>
      </c>
      <c r="E262" s="788" t="s">
        <v>20</v>
      </c>
      <c r="F262" s="787" t="s">
        <v>20</v>
      </c>
      <c r="G262" s="788" t="s">
        <v>20</v>
      </c>
      <c r="H262" s="788" t="s">
        <v>20</v>
      </c>
      <c r="I262" s="787" t="s">
        <v>20</v>
      </c>
      <c r="J262" s="788" t="s">
        <v>20</v>
      </c>
      <c r="K262" s="788" t="s">
        <v>20</v>
      </c>
      <c r="L262" s="787" t="s">
        <v>20</v>
      </c>
      <c r="M262" s="788" t="s">
        <v>20</v>
      </c>
      <c r="N262" s="788" t="s">
        <v>20</v>
      </c>
      <c r="O262" s="787" t="s">
        <v>20</v>
      </c>
      <c r="P262" s="788" t="s">
        <v>20</v>
      </c>
      <c r="Q262" s="788" t="s">
        <v>20</v>
      </c>
      <c r="R262" s="787" t="s">
        <v>20</v>
      </c>
      <c r="S262" s="788" t="s">
        <v>20</v>
      </c>
      <c r="T262" s="788" t="s">
        <v>20</v>
      </c>
      <c r="U262" s="787" t="s">
        <v>20</v>
      </c>
      <c r="V262" s="788" t="s">
        <v>20</v>
      </c>
      <c r="W262" s="788" t="s">
        <v>20</v>
      </c>
      <c r="X262" s="787" t="s">
        <v>20</v>
      </c>
      <c r="Y262" s="788" t="s">
        <v>20</v>
      </c>
      <c r="Z262" s="788" t="s">
        <v>20</v>
      </c>
      <c r="AA262" s="787" t="s">
        <v>20</v>
      </c>
      <c r="AB262" s="788" t="s">
        <v>20</v>
      </c>
      <c r="AC262" s="788" t="s">
        <v>20</v>
      </c>
      <c r="AD262" s="787" t="s">
        <v>20</v>
      </c>
      <c r="AE262" s="788" t="s">
        <v>20</v>
      </c>
      <c r="AF262" s="788" t="s">
        <v>20</v>
      </c>
      <c r="AG262" s="34" t="s">
        <v>20</v>
      </c>
      <c r="AH262" s="34" t="s">
        <v>20</v>
      </c>
      <c r="AI262" s="34" t="s">
        <v>20</v>
      </c>
    </row>
    <row r="263" spans="1:35">
      <c r="A263" s="34" t="s">
        <v>798</v>
      </c>
      <c r="B263" s="34" t="s">
        <v>3377</v>
      </c>
      <c r="C263" s="787" t="s">
        <v>20</v>
      </c>
      <c r="D263" s="788" t="s">
        <v>20</v>
      </c>
      <c r="E263" s="788" t="s">
        <v>20</v>
      </c>
      <c r="F263" s="787" t="s">
        <v>20</v>
      </c>
      <c r="G263" s="788" t="s">
        <v>20</v>
      </c>
      <c r="H263" s="788" t="s">
        <v>20</v>
      </c>
      <c r="I263" s="787" t="s">
        <v>20</v>
      </c>
      <c r="J263" s="788" t="s">
        <v>20</v>
      </c>
      <c r="K263" s="788" t="s">
        <v>20</v>
      </c>
      <c r="L263" s="787" t="s">
        <v>20</v>
      </c>
      <c r="M263" s="788" t="s">
        <v>20</v>
      </c>
      <c r="N263" s="788" t="s">
        <v>20</v>
      </c>
      <c r="O263" s="787" t="s">
        <v>20</v>
      </c>
      <c r="P263" s="788" t="s">
        <v>20</v>
      </c>
      <c r="Q263" s="788" t="s">
        <v>20</v>
      </c>
      <c r="R263" s="787" t="s">
        <v>20</v>
      </c>
      <c r="S263" s="788" t="s">
        <v>20</v>
      </c>
      <c r="T263" s="788" t="s">
        <v>20</v>
      </c>
      <c r="U263" s="787" t="s">
        <v>20</v>
      </c>
      <c r="V263" s="788" t="s">
        <v>20</v>
      </c>
      <c r="W263" s="788" t="s">
        <v>20</v>
      </c>
      <c r="X263" s="787" t="s">
        <v>20</v>
      </c>
      <c r="Y263" s="788" t="s">
        <v>20</v>
      </c>
      <c r="Z263" s="788" t="s">
        <v>20</v>
      </c>
      <c r="AA263" s="787" t="s">
        <v>20</v>
      </c>
      <c r="AB263" s="788" t="s">
        <v>20</v>
      </c>
      <c r="AC263" s="788" t="s">
        <v>20</v>
      </c>
      <c r="AD263" s="787" t="s">
        <v>20</v>
      </c>
      <c r="AE263" s="788" t="s">
        <v>20</v>
      </c>
      <c r="AF263" s="788" t="s">
        <v>20</v>
      </c>
      <c r="AG263" s="34" t="s">
        <v>20</v>
      </c>
      <c r="AH263" s="34" t="s">
        <v>20</v>
      </c>
      <c r="AI263" s="34" t="s">
        <v>20</v>
      </c>
    </row>
    <row r="264" spans="1:35">
      <c r="A264" s="34" t="s">
        <v>799</v>
      </c>
      <c r="B264" s="34" t="s">
        <v>1086</v>
      </c>
      <c r="C264" s="787" t="s">
        <v>20</v>
      </c>
      <c r="D264" s="788" t="s">
        <v>20</v>
      </c>
      <c r="E264" s="788" t="s">
        <v>20</v>
      </c>
      <c r="F264" s="787" t="s">
        <v>20</v>
      </c>
      <c r="G264" s="788" t="s">
        <v>20</v>
      </c>
      <c r="H264" s="788" t="s">
        <v>20</v>
      </c>
      <c r="I264" s="787" t="s">
        <v>20</v>
      </c>
      <c r="J264" s="788" t="s">
        <v>20</v>
      </c>
      <c r="K264" s="788" t="s">
        <v>20</v>
      </c>
      <c r="L264" s="787" t="s">
        <v>20</v>
      </c>
      <c r="M264" s="788" t="s">
        <v>20</v>
      </c>
      <c r="N264" s="788" t="s">
        <v>20</v>
      </c>
      <c r="O264" s="787" t="s">
        <v>20</v>
      </c>
      <c r="P264" s="788" t="s">
        <v>20</v>
      </c>
      <c r="Q264" s="788" t="s">
        <v>20</v>
      </c>
      <c r="R264" s="787" t="s">
        <v>20</v>
      </c>
      <c r="S264" s="788" t="s">
        <v>20</v>
      </c>
      <c r="T264" s="788" t="s">
        <v>20</v>
      </c>
      <c r="U264" s="787" t="s">
        <v>20</v>
      </c>
      <c r="V264" s="788" t="s">
        <v>20</v>
      </c>
      <c r="W264" s="788" t="s">
        <v>20</v>
      </c>
      <c r="X264" s="787" t="s">
        <v>20</v>
      </c>
      <c r="Y264" s="788" t="s">
        <v>20</v>
      </c>
      <c r="Z264" s="788" t="s">
        <v>20</v>
      </c>
      <c r="AA264" s="787" t="s">
        <v>20</v>
      </c>
      <c r="AB264" s="788" t="s">
        <v>20</v>
      </c>
      <c r="AC264" s="788" t="s">
        <v>20</v>
      </c>
      <c r="AD264" s="787" t="s">
        <v>20</v>
      </c>
      <c r="AE264" s="788" t="s">
        <v>20</v>
      </c>
      <c r="AF264" s="788" t="s">
        <v>20</v>
      </c>
      <c r="AG264" s="34" t="s">
        <v>20</v>
      </c>
      <c r="AH264" s="34" t="s">
        <v>20</v>
      </c>
      <c r="AI264" s="34" t="s">
        <v>20</v>
      </c>
    </row>
    <row r="265" spans="1:35">
      <c r="A265" s="34" t="s">
        <v>1079</v>
      </c>
      <c r="B265" s="34" t="s">
        <v>3289</v>
      </c>
      <c r="C265" s="787" t="s">
        <v>20</v>
      </c>
      <c r="D265" s="788" t="s">
        <v>20</v>
      </c>
      <c r="E265" s="788" t="s">
        <v>20</v>
      </c>
      <c r="F265" s="787" t="s">
        <v>20</v>
      </c>
      <c r="G265" s="788" t="s">
        <v>20</v>
      </c>
      <c r="H265" s="788" t="s">
        <v>20</v>
      </c>
      <c r="I265" s="787" t="s">
        <v>20</v>
      </c>
      <c r="J265" s="788" t="s">
        <v>20</v>
      </c>
      <c r="K265" s="788" t="s">
        <v>20</v>
      </c>
      <c r="L265" s="787" t="s">
        <v>20</v>
      </c>
      <c r="M265" s="788" t="s">
        <v>20</v>
      </c>
      <c r="N265" s="788" t="s">
        <v>20</v>
      </c>
      <c r="O265" s="787" t="s">
        <v>20</v>
      </c>
      <c r="P265" s="788" t="s">
        <v>20</v>
      </c>
      <c r="Q265" s="788" t="s">
        <v>20</v>
      </c>
      <c r="R265" s="787" t="s">
        <v>20</v>
      </c>
      <c r="S265" s="788" t="s">
        <v>20</v>
      </c>
      <c r="T265" s="788" t="s">
        <v>20</v>
      </c>
      <c r="U265" s="787" t="s">
        <v>20</v>
      </c>
      <c r="V265" s="788" t="s">
        <v>20</v>
      </c>
      <c r="W265" s="788" t="s">
        <v>20</v>
      </c>
      <c r="X265" s="787" t="s">
        <v>20</v>
      </c>
      <c r="Y265" s="788" t="s">
        <v>20</v>
      </c>
      <c r="Z265" s="788" t="s">
        <v>20</v>
      </c>
      <c r="AA265" s="787" t="s">
        <v>20</v>
      </c>
      <c r="AB265" s="788" t="s">
        <v>20</v>
      </c>
      <c r="AC265" s="788" t="s">
        <v>20</v>
      </c>
      <c r="AD265" s="787" t="s">
        <v>20</v>
      </c>
      <c r="AE265" s="788" t="s">
        <v>20</v>
      </c>
      <c r="AF265" s="788" t="s">
        <v>20</v>
      </c>
      <c r="AG265" s="34" t="s">
        <v>20</v>
      </c>
      <c r="AH265" s="34" t="s">
        <v>20</v>
      </c>
      <c r="AI265" s="34" t="s">
        <v>20</v>
      </c>
    </row>
    <row r="266" spans="1:35">
      <c r="A266" s="34" t="s">
        <v>800</v>
      </c>
      <c r="B266" s="34" t="s">
        <v>1087</v>
      </c>
      <c r="C266" s="787" t="s">
        <v>20</v>
      </c>
      <c r="D266" s="788" t="s">
        <v>20</v>
      </c>
      <c r="E266" s="788" t="s">
        <v>20</v>
      </c>
      <c r="F266" s="787" t="s">
        <v>20</v>
      </c>
      <c r="G266" s="788" t="s">
        <v>20</v>
      </c>
      <c r="H266" s="788" t="s">
        <v>20</v>
      </c>
      <c r="I266" s="787" t="s">
        <v>20</v>
      </c>
      <c r="J266" s="788" t="s">
        <v>20</v>
      </c>
      <c r="K266" s="788" t="s">
        <v>20</v>
      </c>
      <c r="L266" s="787" t="s">
        <v>20</v>
      </c>
      <c r="M266" s="788" t="s">
        <v>20</v>
      </c>
      <c r="N266" s="788" t="s">
        <v>20</v>
      </c>
      <c r="O266" s="787" t="s">
        <v>20</v>
      </c>
      <c r="P266" s="788" t="s">
        <v>20</v>
      </c>
      <c r="Q266" s="788" t="s">
        <v>20</v>
      </c>
      <c r="R266" s="787" t="s">
        <v>20</v>
      </c>
      <c r="S266" s="788" t="s">
        <v>20</v>
      </c>
      <c r="T266" s="788" t="s">
        <v>20</v>
      </c>
      <c r="U266" s="787" t="s">
        <v>20</v>
      </c>
      <c r="V266" s="788" t="s">
        <v>20</v>
      </c>
      <c r="W266" s="788" t="s">
        <v>20</v>
      </c>
      <c r="X266" s="787" t="s">
        <v>20</v>
      </c>
      <c r="Y266" s="788" t="s">
        <v>20</v>
      </c>
      <c r="Z266" s="788" t="s">
        <v>20</v>
      </c>
      <c r="AA266" s="787" t="s">
        <v>20</v>
      </c>
      <c r="AB266" s="788" t="s">
        <v>20</v>
      </c>
      <c r="AC266" s="788" t="s">
        <v>20</v>
      </c>
      <c r="AD266" s="787" t="s">
        <v>20</v>
      </c>
      <c r="AE266" s="788" t="s">
        <v>20</v>
      </c>
      <c r="AF266" s="788" t="s">
        <v>20</v>
      </c>
      <c r="AG266" s="34" t="s">
        <v>20</v>
      </c>
      <c r="AH266" s="34" t="s">
        <v>20</v>
      </c>
      <c r="AI266" s="34" t="s">
        <v>20</v>
      </c>
    </row>
    <row r="267" spans="1:35">
      <c r="A267" s="34" t="s">
        <v>1080</v>
      </c>
      <c r="B267" s="34" t="s">
        <v>1088</v>
      </c>
      <c r="C267" s="787" t="s">
        <v>20</v>
      </c>
      <c r="D267" s="788" t="s">
        <v>20</v>
      </c>
      <c r="E267" s="788" t="s">
        <v>20</v>
      </c>
      <c r="F267" s="787" t="s">
        <v>20</v>
      </c>
      <c r="G267" s="788" t="s">
        <v>20</v>
      </c>
      <c r="H267" s="788" t="s">
        <v>20</v>
      </c>
      <c r="I267" s="787" t="s">
        <v>20</v>
      </c>
      <c r="J267" s="788" t="s">
        <v>20</v>
      </c>
      <c r="K267" s="788" t="s">
        <v>20</v>
      </c>
      <c r="L267" s="787" t="s">
        <v>20</v>
      </c>
      <c r="M267" s="788" t="s">
        <v>20</v>
      </c>
      <c r="N267" s="788" t="s">
        <v>20</v>
      </c>
      <c r="O267" s="787" t="s">
        <v>20</v>
      </c>
      <c r="P267" s="788" t="s">
        <v>20</v>
      </c>
      <c r="Q267" s="788" t="s">
        <v>20</v>
      </c>
      <c r="R267" s="787" t="s">
        <v>20</v>
      </c>
      <c r="S267" s="788" t="s">
        <v>20</v>
      </c>
      <c r="T267" s="788" t="s">
        <v>20</v>
      </c>
      <c r="U267" s="787" t="s">
        <v>20</v>
      </c>
      <c r="V267" s="788" t="s">
        <v>20</v>
      </c>
      <c r="W267" s="788" t="s">
        <v>20</v>
      </c>
      <c r="X267" s="787" t="s">
        <v>20</v>
      </c>
      <c r="Y267" s="788" t="s">
        <v>20</v>
      </c>
      <c r="Z267" s="788" t="s">
        <v>20</v>
      </c>
      <c r="AA267" s="787" t="s">
        <v>20</v>
      </c>
      <c r="AB267" s="788" t="s">
        <v>20</v>
      </c>
      <c r="AC267" s="788" t="s">
        <v>20</v>
      </c>
      <c r="AD267" s="787" t="s">
        <v>20</v>
      </c>
      <c r="AE267" s="788" t="s">
        <v>20</v>
      </c>
      <c r="AF267" s="788" t="s">
        <v>20</v>
      </c>
      <c r="AG267" s="34" t="s">
        <v>20</v>
      </c>
      <c r="AH267" s="34" t="s">
        <v>20</v>
      </c>
      <c r="AI267" s="34" t="s">
        <v>20</v>
      </c>
    </row>
    <row r="268" spans="1:35">
      <c r="A268" s="34" t="s">
        <v>1081</v>
      </c>
      <c r="B268" s="34" t="s">
        <v>1089</v>
      </c>
      <c r="C268" s="787" t="s">
        <v>20</v>
      </c>
      <c r="D268" s="788" t="s">
        <v>20</v>
      </c>
      <c r="E268" s="788" t="s">
        <v>20</v>
      </c>
      <c r="F268" s="787" t="s">
        <v>20</v>
      </c>
      <c r="G268" s="788" t="s">
        <v>20</v>
      </c>
      <c r="H268" s="788" t="s">
        <v>20</v>
      </c>
      <c r="I268" s="787" t="s">
        <v>20</v>
      </c>
      <c r="J268" s="788" t="s">
        <v>20</v>
      </c>
      <c r="K268" s="788" t="s">
        <v>20</v>
      </c>
      <c r="L268" s="787" t="s">
        <v>20</v>
      </c>
      <c r="M268" s="788" t="s">
        <v>20</v>
      </c>
      <c r="N268" s="788" t="s">
        <v>20</v>
      </c>
      <c r="O268" s="787" t="s">
        <v>20</v>
      </c>
      <c r="P268" s="788" t="s">
        <v>20</v>
      </c>
      <c r="Q268" s="788" t="s">
        <v>20</v>
      </c>
      <c r="R268" s="787" t="s">
        <v>20</v>
      </c>
      <c r="S268" s="788" t="s">
        <v>20</v>
      </c>
      <c r="T268" s="788" t="s">
        <v>20</v>
      </c>
      <c r="U268" s="787" t="s">
        <v>20</v>
      </c>
      <c r="V268" s="788" t="s">
        <v>20</v>
      </c>
      <c r="W268" s="788" t="s">
        <v>20</v>
      </c>
      <c r="X268" s="787" t="s">
        <v>20</v>
      </c>
      <c r="Y268" s="788" t="s">
        <v>20</v>
      </c>
      <c r="Z268" s="788" t="s">
        <v>20</v>
      </c>
      <c r="AA268" s="787" t="s">
        <v>20</v>
      </c>
      <c r="AB268" s="788" t="s">
        <v>20</v>
      </c>
      <c r="AC268" s="788" t="s">
        <v>20</v>
      </c>
      <c r="AD268" s="787" t="s">
        <v>20</v>
      </c>
      <c r="AE268" s="788" t="s">
        <v>20</v>
      </c>
      <c r="AF268" s="788" t="s">
        <v>20</v>
      </c>
      <c r="AG268" s="34" t="s">
        <v>20</v>
      </c>
      <c r="AH268" s="34" t="s">
        <v>20</v>
      </c>
      <c r="AI268" s="34" t="s">
        <v>20</v>
      </c>
    </row>
    <row r="269" spans="1:35">
      <c r="A269" s="34" t="s">
        <v>1082</v>
      </c>
      <c r="B269" s="34" t="s">
        <v>1090</v>
      </c>
      <c r="C269" s="787" t="s">
        <v>20</v>
      </c>
      <c r="D269" s="788" t="s">
        <v>20</v>
      </c>
      <c r="E269" s="788" t="s">
        <v>20</v>
      </c>
      <c r="F269" s="787" t="s">
        <v>20</v>
      </c>
      <c r="G269" s="788" t="s">
        <v>20</v>
      </c>
      <c r="H269" s="788" t="s">
        <v>20</v>
      </c>
      <c r="I269" s="787" t="s">
        <v>20</v>
      </c>
      <c r="J269" s="788" t="s">
        <v>20</v>
      </c>
      <c r="K269" s="788" t="s">
        <v>20</v>
      </c>
      <c r="L269" s="787" t="s">
        <v>20</v>
      </c>
      <c r="M269" s="788" t="s">
        <v>20</v>
      </c>
      <c r="N269" s="788" t="s">
        <v>20</v>
      </c>
      <c r="O269" s="787" t="s">
        <v>20</v>
      </c>
      <c r="P269" s="788" t="s">
        <v>20</v>
      </c>
      <c r="Q269" s="788" t="s">
        <v>20</v>
      </c>
      <c r="R269" s="787" t="s">
        <v>20</v>
      </c>
      <c r="S269" s="788" t="s">
        <v>20</v>
      </c>
      <c r="T269" s="788" t="s">
        <v>20</v>
      </c>
      <c r="U269" s="787" t="s">
        <v>20</v>
      </c>
      <c r="V269" s="788" t="s">
        <v>20</v>
      </c>
      <c r="W269" s="788" t="s">
        <v>20</v>
      </c>
      <c r="X269" s="787" t="s">
        <v>20</v>
      </c>
      <c r="Y269" s="788" t="s">
        <v>20</v>
      </c>
      <c r="Z269" s="788" t="s">
        <v>20</v>
      </c>
      <c r="AA269" s="787" t="s">
        <v>20</v>
      </c>
      <c r="AB269" s="788" t="s">
        <v>20</v>
      </c>
      <c r="AC269" s="788" t="s">
        <v>20</v>
      </c>
      <c r="AD269" s="787" t="s">
        <v>20</v>
      </c>
      <c r="AE269" s="788" t="s">
        <v>20</v>
      </c>
      <c r="AF269" s="788" t="s">
        <v>20</v>
      </c>
      <c r="AG269" s="34" t="s">
        <v>20</v>
      </c>
      <c r="AH269" s="34" t="s">
        <v>20</v>
      </c>
      <c r="AI269" s="34" t="s">
        <v>20</v>
      </c>
    </row>
    <row r="270" spans="1:35">
      <c r="A270" s="34" t="s">
        <v>465</v>
      </c>
      <c r="B270" s="34" t="s">
        <v>464</v>
      </c>
      <c r="C270" s="787">
        <v>0</v>
      </c>
      <c r="D270" s="788">
        <v>0</v>
      </c>
      <c r="E270" s="788">
        <v>0</v>
      </c>
      <c r="F270" s="787" t="s">
        <v>20</v>
      </c>
      <c r="G270" s="788" t="s">
        <v>20</v>
      </c>
      <c r="H270" s="788" t="s">
        <v>20</v>
      </c>
      <c r="I270" s="787">
        <v>0.45600000000000002</v>
      </c>
      <c r="J270" s="788">
        <v>0</v>
      </c>
      <c r="K270" s="788">
        <v>0</v>
      </c>
      <c r="L270" s="787" t="s">
        <v>20</v>
      </c>
      <c r="M270" s="788" t="s">
        <v>20</v>
      </c>
      <c r="N270" s="788" t="s">
        <v>20</v>
      </c>
      <c r="O270" s="787" t="s">
        <v>20</v>
      </c>
      <c r="P270" s="788" t="s">
        <v>20</v>
      </c>
      <c r="Q270" s="788" t="s">
        <v>20</v>
      </c>
      <c r="R270" s="787" t="s">
        <v>20</v>
      </c>
      <c r="S270" s="788" t="s">
        <v>20</v>
      </c>
      <c r="T270" s="788" t="s">
        <v>20</v>
      </c>
      <c r="U270" s="787" t="s">
        <v>20</v>
      </c>
      <c r="V270" s="788" t="s">
        <v>20</v>
      </c>
      <c r="W270" s="788" t="s">
        <v>20</v>
      </c>
      <c r="X270" s="787" t="s">
        <v>20</v>
      </c>
      <c r="Y270" s="788" t="s">
        <v>20</v>
      </c>
      <c r="Z270" s="788" t="s">
        <v>20</v>
      </c>
      <c r="AA270" s="787" t="s">
        <v>20</v>
      </c>
      <c r="AB270" s="788" t="s">
        <v>20</v>
      </c>
      <c r="AC270" s="788" t="s">
        <v>20</v>
      </c>
      <c r="AD270" s="787" t="s">
        <v>20</v>
      </c>
      <c r="AE270" s="788" t="s">
        <v>20</v>
      </c>
      <c r="AF270" s="788" t="s">
        <v>20</v>
      </c>
      <c r="AG270" s="34" t="s">
        <v>20</v>
      </c>
      <c r="AH270" s="34" t="s">
        <v>20</v>
      </c>
      <c r="AI270" s="34" t="s">
        <v>20</v>
      </c>
    </row>
    <row r="271" spans="1:35">
      <c r="A271" s="34" t="s">
        <v>801</v>
      </c>
      <c r="B271" s="34" t="s">
        <v>3378</v>
      </c>
      <c r="C271" s="787" t="s">
        <v>20</v>
      </c>
      <c r="D271" s="788" t="s">
        <v>20</v>
      </c>
      <c r="E271" s="788" t="s">
        <v>20</v>
      </c>
      <c r="F271" s="787" t="s">
        <v>20</v>
      </c>
      <c r="G271" s="788" t="s">
        <v>20</v>
      </c>
      <c r="H271" s="788" t="s">
        <v>20</v>
      </c>
      <c r="I271" s="787" t="s">
        <v>20</v>
      </c>
      <c r="J271" s="788" t="s">
        <v>20</v>
      </c>
      <c r="K271" s="788" t="s">
        <v>20</v>
      </c>
      <c r="L271" s="787" t="s">
        <v>20</v>
      </c>
      <c r="M271" s="788" t="s">
        <v>20</v>
      </c>
      <c r="N271" s="788" t="s">
        <v>20</v>
      </c>
      <c r="O271" s="787" t="s">
        <v>20</v>
      </c>
      <c r="P271" s="788" t="s">
        <v>20</v>
      </c>
      <c r="Q271" s="788" t="s">
        <v>20</v>
      </c>
      <c r="R271" s="787" t="s">
        <v>20</v>
      </c>
      <c r="S271" s="788" t="s">
        <v>20</v>
      </c>
      <c r="T271" s="788" t="s">
        <v>20</v>
      </c>
      <c r="U271" s="787" t="s">
        <v>20</v>
      </c>
      <c r="V271" s="788" t="s">
        <v>20</v>
      </c>
      <c r="W271" s="788" t="s">
        <v>20</v>
      </c>
      <c r="X271" s="787" t="s">
        <v>20</v>
      </c>
      <c r="Y271" s="788" t="s">
        <v>20</v>
      </c>
      <c r="Z271" s="788" t="s">
        <v>20</v>
      </c>
      <c r="AA271" s="787" t="s">
        <v>20</v>
      </c>
      <c r="AB271" s="788" t="s">
        <v>20</v>
      </c>
      <c r="AC271" s="788" t="s">
        <v>20</v>
      </c>
      <c r="AD271" s="787" t="s">
        <v>20</v>
      </c>
      <c r="AE271" s="788" t="s">
        <v>20</v>
      </c>
      <c r="AF271" s="788" t="s">
        <v>20</v>
      </c>
      <c r="AG271" s="34" t="s">
        <v>20</v>
      </c>
      <c r="AH271" s="34" t="s">
        <v>20</v>
      </c>
      <c r="AI271" s="34" t="s">
        <v>20</v>
      </c>
    </row>
    <row r="272" spans="1:35">
      <c r="A272" s="34" t="s">
        <v>802</v>
      </c>
      <c r="B272" s="34" t="s">
        <v>1091</v>
      </c>
      <c r="C272" s="787" t="s">
        <v>20</v>
      </c>
      <c r="D272" s="788" t="s">
        <v>20</v>
      </c>
      <c r="E272" s="788" t="s">
        <v>20</v>
      </c>
      <c r="F272" s="787" t="s">
        <v>20</v>
      </c>
      <c r="G272" s="788" t="s">
        <v>20</v>
      </c>
      <c r="H272" s="788" t="s">
        <v>20</v>
      </c>
      <c r="I272" s="787" t="s">
        <v>20</v>
      </c>
      <c r="J272" s="788" t="s">
        <v>20</v>
      </c>
      <c r="K272" s="788" t="s">
        <v>20</v>
      </c>
      <c r="L272" s="787" t="s">
        <v>20</v>
      </c>
      <c r="M272" s="788" t="s">
        <v>20</v>
      </c>
      <c r="N272" s="788" t="s">
        <v>20</v>
      </c>
      <c r="O272" s="787" t="s">
        <v>20</v>
      </c>
      <c r="P272" s="788" t="s">
        <v>20</v>
      </c>
      <c r="Q272" s="788" t="s">
        <v>20</v>
      </c>
      <c r="R272" s="787" t="s">
        <v>20</v>
      </c>
      <c r="S272" s="788" t="s">
        <v>20</v>
      </c>
      <c r="T272" s="788" t="s">
        <v>20</v>
      </c>
      <c r="U272" s="787" t="s">
        <v>20</v>
      </c>
      <c r="V272" s="788" t="s">
        <v>20</v>
      </c>
      <c r="W272" s="788" t="s">
        <v>20</v>
      </c>
      <c r="X272" s="787" t="s">
        <v>20</v>
      </c>
      <c r="Y272" s="788" t="s">
        <v>20</v>
      </c>
      <c r="Z272" s="788" t="s">
        <v>20</v>
      </c>
      <c r="AA272" s="787" t="s">
        <v>20</v>
      </c>
      <c r="AB272" s="788" t="s">
        <v>20</v>
      </c>
      <c r="AC272" s="788" t="s">
        <v>20</v>
      </c>
      <c r="AD272" s="787" t="s">
        <v>20</v>
      </c>
      <c r="AE272" s="788" t="s">
        <v>20</v>
      </c>
      <c r="AF272" s="788" t="s">
        <v>20</v>
      </c>
      <c r="AG272" s="34" t="s">
        <v>20</v>
      </c>
      <c r="AH272" s="34" t="s">
        <v>20</v>
      </c>
      <c r="AI272" s="34" t="s">
        <v>20</v>
      </c>
    </row>
    <row r="273" spans="1:35">
      <c r="A273" s="34" t="s">
        <v>498</v>
      </c>
      <c r="B273" s="34" t="s">
        <v>497</v>
      </c>
      <c r="C273" s="787" t="s">
        <v>20</v>
      </c>
      <c r="D273" s="788" t="s">
        <v>20</v>
      </c>
      <c r="E273" s="788" t="s">
        <v>20</v>
      </c>
      <c r="F273" s="787" t="s">
        <v>20</v>
      </c>
      <c r="G273" s="788" t="s">
        <v>20</v>
      </c>
      <c r="H273" s="788" t="s">
        <v>20</v>
      </c>
      <c r="I273" s="787" t="s">
        <v>20</v>
      </c>
      <c r="J273" s="788" t="s">
        <v>20</v>
      </c>
      <c r="K273" s="788" t="s">
        <v>20</v>
      </c>
      <c r="L273" s="787" t="s">
        <v>20</v>
      </c>
      <c r="M273" s="788" t="s">
        <v>20</v>
      </c>
      <c r="N273" s="788" t="s">
        <v>20</v>
      </c>
      <c r="O273" s="787" t="s">
        <v>20</v>
      </c>
      <c r="P273" s="788" t="s">
        <v>20</v>
      </c>
      <c r="Q273" s="788" t="s">
        <v>20</v>
      </c>
      <c r="R273" s="787" t="s">
        <v>20</v>
      </c>
      <c r="S273" s="788" t="s">
        <v>20</v>
      </c>
      <c r="T273" s="788" t="s">
        <v>20</v>
      </c>
      <c r="U273" s="787" t="s">
        <v>20</v>
      </c>
      <c r="V273" s="788" t="s">
        <v>20</v>
      </c>
      <c r="W273" s="788" t="s">
        <v>20</v>
      </c>
      <c r="X273" s="787" t="s">
        <v>20</v>
      </c>
      <c r="Y273" s="788" t="s">
        <v>20</v>
      </c>
      <c r="Z273" s="788" t="s">
        <v>20</v>
      </c>
      <c r="AA273" s="787" t="s">
        <v>20</v>
      </c>
      <c r="AB273" s="788" t="s">
        <v>20</v>
      </c>
      <c r="AC273" s="788" t="s">
        <v>20</v>
      </c>
      <c r="AD273" s="787" t="s">
        <v>20</v>
      </c>
      <c r="AE273" s="788" t="s">
        <v>20</v>
      </c>
      <c r="AF273" s="788" t="s">
        <v>20</v>
      </c>
      <c r="AG273" s="34" t="s">
        <v>20</v>
      </c>
      <c r="AH273" s="34" t="s">
        <v>20</v>
      </c>
      <c r="AI273" s="34" t="s">
        <v>20</v>
      </c>
    </row>
    <row r="274" spans="1:35">
      <c r="A274" s="34" t="s">
        <v>503</v>
      </c>
      <c r="B274" s="34" t="s">
        <v>502</v>
      </c>
      <c r="C274" s="787" t="s">
        <v>20</v>
      </c>
      <c r="D274" s="788" t="s">
        <v>20</v>
      </c>
      <c r="E274" s="788" t="s">
        <v>20</v>
      </c>
      <c r="F274" s="787" t="s">
        <v>20</v>
      </c>
      <c r="G274" s="788" t="s">
        <v>20</v>
      </c>
      <c r="H274" s="788" t="s">
        <v>20</v>
      </c>
      <c r="I274" s="787" t="s">
        <v>20</v>
      </c>
      <c r="J274" s="788" t="s">
        <v>20</v>
      </c>
      <c r="K274" s="788" t="s">
        <v>20</v>
      </c>
      <c r="L274" s="787" t="s">
        <v>20</v>
      </c>
      <c r="M274" s="788" t="s">
        <v>20</v>
      </c>
      <c r="N274" s="788" t="s">
        <v>20</v>
      </c>
      <c r="O274" s="787" t="s">
        <v>20</v>
      </c>
      <c r="P274" s="788" t="s">
        <v>20</v>
      </c>
      <c r="Q274" s="788" t="s">
        <v>20</v>
      </c>
      <c r="R274" s="787" t="s">
        <v>20</v>
      </c>
      <c r="S274" s="788" t="s">
        <v>20</v>
      </c>
      <c r="T274" s="788" t="s">
        <v>20</v>
      </c>
      <c r="U274" s="787" t="s">
        <v>20</v>
      </c>
      <c r="V274" s="788" t="s">
        <v>20</v>
      </c>
      <c r="W274" s="788" t="s">
        <v>20</v>
      </c>
      <c r="X274" s="787" t="s">
        <v>20</v>
      </c>
      <c r="Y274" s="788" t="s">
        <v>20</v>
      </c>
      <c r="Z274" s="788" t="s">
        <v>20</v>
      </c>
      <c r="AA274" s="787" t="s">
        <v>20</v>
      </c>
      <c r="AB274" s="788" t="s">
        <v>20</v>
      </c>
      <c r="AC274" s="788" t="s">
        <v>20</v>
      </c>
      <c r="AD274" s="787" t="s">
        <v>20</v>
      </c>
      <c r="AE274" s="788" t="s">
        <v>20</v>
      </c>
      <c r="AF274" s="788" t="s">
        <v>20</v>
      </c>
      <c r="AG274" s="34" t="s">
        <v>20</v>
      </c>
      <c r="AH274" s="34" t="s">
        <v>20</v>
      </c>
      <c r="AI274" s="34" t="s">
        <v>20</v>
      </c>
    </row>
    <row r="275" spans="1:35">
      <c r="A275" s="34" t="s">
        <v>513</v>
      </c>
      <c r="B275" s="34" t="s">
        <v>1842</v>
      </c>
      <c r="C275" s="787" t="s">
        <v>20</v>
      </c>
      <c r="D275" s="788" t="s">
        <v>20</v>
      </c>
      <c r="E275" s="788" t="s">
        <v>20</v>
      </c>
      <c r="F275" s="787" t="s">
        <v>20</v>
      </c>
      <c r="G275" s="788" t="s">
        <v>20</v>
      </c>
      <c r="H275" s="788" t="s">
        <v>20</v>
      </c>
      <c r="I275" s="787" t="s">
        <v>20</v>
      </c>
      <c r="J275" s="788" t="s">
        <v>20</v>
      </c>
      <c r="K275" s="788" t="s">
        <v>20</v>
      </c>
      <c r="L275" s="787" t="s">
        <v>20</v>
      </c>
      <c r="M275" s="788" t="s">
        <v>20</v>
      </c>
      <c r="N275" s="788" t="s">
        <v>20</v>
      </c>
      <c r="O275" s="787" t="s">
        <v>20</v>
      </c>
      <c r="P275" s="788" t="s">
        <v>20</v>
      </c>
      <c r="Q275" s="788" t="s">
        <v>20</v>
      </c>
      <c r="R275" s="787" t="s">
        <v>20</v>
      </c>
      <c r="S275" s="788" t="s">
        <v>20</v>
      </c>
      <c r="T275" s="788" t="s">
        <v>20</v>
      </c>
      <c r="U275" s="787" t="s">
        <v>20</v>
      </c>
      <c r="V275" s="788" t="s">
        <v>20</v>
      </c>
      <c r="W275" s="788" t="s">
        <v>20</v>
      </c>
      <c r="X275" s="787" t="s">
        <v>20</v>
      </c>
      <c r="Y275" s="788" t="s">
        <v>20</v>
      </c>
      <c r="Z275" s="788" t="s">
        <v>20</v>
      </c>
      <c r="AA275" s="787" t="s">
        <v>20</v>
      </c>
      <c r="AB275" s="788" t="s">
        <v>20</v>
      </c>
      <c r="AC275" s="788" t="s">
        <v>20</v>
      </c>
      <c r="AD275" s="787" t="s">
        <v>20</v>
      </c>
      <c r="AE275" s="788" t="s">
        <v>20</v>
      </c>
      <c r="AF275" s="788" t="s">
        <v>20</v>
      </c>
      <c r="AG275" s="34" t="s">
        <v>20</v>
      </c>
      <c r="AH275" s="34" t="s">
        <v>20</v>
      </c>
      <c r="AI275" s="34" t="s">
        <v>20</v>
      </c>
    </row>
    <row r="276" spans="1:35">
      <c r="A276" s="34" t="s">
        <v>461</v>
      </c>
      <c r="B276" s="34" t="s">
        <v>460</v>
      </c>
      <c r="C276" s="787" t="s">
        <v>20</v>
      </c>
      <c r="D276" s="788" t="s">
        <v>20</v>
      </c>
      <c r="E276" s="788" t="s">
        <v>20</v>
      </c>
      <c r="F276" s="787" t="s">
        <v>20</v>
      </c>
      <c r="G276" s="788" t="s">
        <v>20</v>
      </c>
      <c r="H276" s="788" t="s">
        <v>20</v>
      </c>
      <c r="I276" s="787" t="s">
        <v>20</v>
      </c>
      <c r="J276" s="788" t="s">
        <v>20</v>
      </c>
      <c r="K276" s="788" t="s">
        <v>20</v>
      </c>
      <c r="L276" s="787" t="s">
        <v>20</v>
      </c>
      <c r="M276" s="788" t="s">
        <v>20</v>
      </c>
      <c r="N276" s="788" t="s">
        <v>20</v>
      </c>
      <c r="O276" s="787" t="s">
        <v>20</v>
      </c>
      <c r="P276" s="788" t="s">
        <v>20</v>
      </c>
      <c r="Q276" s="788" t="s">
        <v>20</v>
      </c>
      <c r="R276" s="787" t="s">
        <v>20</v>
      </c>
      <c r="S276" s="788" t="s">
        <v>20</v>
      </c>
      <c r="T276" s="788" t="s">
        <v>20</v>
      </c>
      <c r="U276" s="787" t="s">
        <v>20</v>
      </c>
      <c r="V276" s="788" t="s">
        <v>20</v>
      </c>
      <c r="W276" s="788" t="s">
        <v>20</v>
      </c>
      <c r="X276" s="787" t="s">
        <v>20</v>
      </c>
      <c r="Y276" s="788" t="s">
        <v>20</v>
      </c>
      <c r="Z276" s="788" t="s">
        <v>20</v>
      </c>
      <c r="AA276" s="787" t="s">
        <v>20</v>
      </c>
      <c r="AB276" s="788" t="s">
        <v>20</v>
      </c>
      <c r="AC276" s="788" t="s">
        <v>20</v>
      </c>
      <c r="AD276" s="787" t="s">
        <v>20</v>
      </c>
      <c r="AE276" s="788" t="s">
        <v>20</v>
      </c>
      <c r="AF276" s="788" t="s">
        <v>20</v>
      </c>
      <c r="AG276" s="34" t="s">
        <v>20</v>
      </c>
      <c r="AH276" s="34" t="s">
        <v>20</v>
      </c>
      <c r="AI276" s="34" t="s">
        <v>20</v>
      </c>
    </row>
    <row r="277" spans="1:35">
      <c r="A277" s="34" t="s">
        <v>599</v>
      </c>
      <c r="B277" s="34" t="s">
        <v>598</v>
      </c>
      <c r="C277" s="787" t="s">
        <v>20</v>
      </c>
      <c r="D277" s="788" t="s">
        <v>20</v>
      </c>
      <c r="E277" s="788" t="s">
        <v>20</v>
      </c>
      <c r="F277" s="787" t="s">
        <v>20</v>
      </c>
      <c r="G277" s="788" t="s">
        <v>20</v>
      </c>
      <c r="H277" s="788" t="s">
        <v>20</v>
      </c>
      <c r="I277" s="787" t="s">
        <v>20</v>
      </c>
      <c r="J277" s="788" t="s">
        <v>20</v>
      </c>
      <c r="K277" s="788" t="s">
        <v>20</v>
      </c>
      <c r="L277" s="787" t="s">
        <v>20</v>
      </c>
      <c r="M277" s="788" t="s">
        <v>20</v>
      </c>
      <c r="N277" s="788" t="s">
        <v>20</v>
      </c>
      <c r="O277" s="787" t="s">
        <v>20</v>
      </c>
      <c r="P277" s="788" t="s">
        <v>20</v>
      </c>
      <c r="Q277" s="788" t="s">
        <v>20</v>
      </c>
      <c r="R277" s="787" t="s">
        <v>20</v>
      </c>
      <c r="S277" s="788" t="s">
        <v>20</v>
      </c>
      <c r="T277" s="788" t="s">
        <v>20</v>
      </c>
      <c r="U277" s="787" t="s">
        <v>20</v>
      </c>
      <c r="V277" s="788" t="s">
        <v>20</v>
      </c>
      <c r="W277" s="788" t="s">
        <v>20</v>
      </c>
      <c r="X277" s="787" t="s">
        <v>20</v>
      </c>
      <c r="Y277" s="788" t="s">
        <v>20</v>
      </c>
      <c r="Z277" s="788" t="s">
        <v>20</v>
      </c>
      <c r="AA277" s="787" t="s">
        <v>20</v>
      </c>
      <c r="AB277" s="788" t="s">
        <v>20</v>
      </c>
      <c r="AC277" s="788" t="s">
        <v>20</v>
      </c>
      <c r="AD277" s="787" t="s">
        <v>20</v>
      </c>
      <c r="AE277" s="788" t="s">
        <v>20</v>
      </c>
      <c r="AF277" s="788" t="s">
        <v>20</v>
      </c>
      <c r="AG277" s="34" t="s">
        <v>20</v>
      </c>
      <c r="AH277" s="34" t="s">
        <v>20</v>
      </c>
      <c r="AI277" s="34" t="s">
        <v>20</v>
      </c>
    </row>
    <row r="278" spans="1:35">
      <c r="A278" s="34" t="s">
        <v>515</v>
      </c>
      <c r="B278" s="34" t="s">
        <v>514</v>
      </c>
      <c r="C278" s="787" t="s">
        <v>20</v>
      </c>
      <c r="D278" s="788" t="s">
        <v>20</v>
      </c>
      <c r="E278" s="788" t="s">
        <v>20</v>
      </c>
      <c r="F278" s="787" t="s">
        <v>20</v>
      </c>
      <c r="G278" s="788" t="s">
        <v>20</v>
      </c>
      <c r="H278" s="788" t="s">
        <v>20</v>
      </c>
      <c r="I278" s="787" t="s">
        <v>20</v>
      </c>
      <c r="J278" s="788" t="s">
        <v>20</v>
      </c>
      <c r="K278" s="788" t="s">
        <v>20</v>
      </c>
      <c r="L278" s="787" t="s">
        <v>20</v>
      </c>
      <c r="M278" s="788" t="s">
        <v>20</v>
      </c>
      <c r="N278" s="788" t="s">
        <v>20</v>
      </c>
      <c r="O278" s="787" t="s">
        <v>20</v>
      </c>
      <c r="P278" s="788" t="s">
        <v>20</v>
      </c>
      <c r="Q278" s="788" t="s">
        <v>20</v>
      </c>
      <c r="R278" s="787" t="s">
        <v>20</v>
      </c>
      <c r="S278" s="788" t="s">
        <v>20</v>
      </c>
      <c r="T278" s="788" t="s">
        <v>20</v>
      </c>
      <c r="U278" s="787" t="s">
        <v>20</v>
      </c>
      <c r="V278" s="788" t="s">
        <v>20</v>
      </c>
      <c r="W278" s="788" t="s">
        <v>20</v>
      </c>
      <c r="X278" s="787" t="s">
        <v>20</v>
      </c>
      <c r="Y278" s="788" t="s">
        <v>20</v>
      </c>
      <c r="Z278" s="788" t="s">
        <v>20</v>
      </c>
      <c r="AA278" s="787" t="s">
        <v>20</v>
      </c>
      <c r="AB278" s="788" t="s">
        <v>20</v>
      </c>
      <c r="AC278" s="788" t="s">
        <v>20</v>
      </c>
      <c r="AD278" s="787" t="s">
        <v>20</v>
      </c>
      <c r="AE278" s="788" t="s">
        <v>20</v>
      </c>
      <c r="AF278" s="788" t="s">
        <v>20</v>
      </c>
      <c r="AG278" s="34" t="s">
        <v>20</v>
      </c>
      <c r="AH278" s="34" t="s">
        <v>20</v>
      </c>
      <c r="AI278" s="34" t="s">
        <v>20</v>
      </c>
    </row>
    <row r="279" spans="1:35">
      <c r="A279" s="34" t="s">
        <v>558</v>
      </c>
      <c r="B279" s="34" t="s">
        <v>557</v>
      </c>
      <c r="C279" s="787" t="s">
        <v>20</v>
      </c>
      <c r="D279" s="788" t="s">
        <v>20</v>
      </c>
      <c r="E279" s="788" t="s">
        <v>20</v>
      </c>
      <c r="F279" s="787" t="s">
        <v>20</v>
      </c>
      <c r="G279" s="788" t="s">
        <v>20</v>
      </c>
      <c r="H279" s="788" t="s">
        <v>20</v>
      </c>
      <c r="I279" s="787" t="s">
        <v>20</v>
      </c>
      <c r="J279" s="788" t="s">
        <v>20</v>
      </c>
      <c r="K279" s="788" t="s">
        <v>20</v>
      </c>
      <c r="L279" s="787" t="s">
        <v>20</v>
      </c>
      <c r="M279" s="788" t="s">
        <v>20</v>
      </c>
      <c r="N279" s="788" t="s">
        <v>20</v>
      </c>
      <c r="O279" s="787" t="s">
        <v>20</v>
      </c>
      <c r="P279" s="788" t="s">
        <v>20</v>
      </c>
      <c r="Q279" s="788" t="s">
        <v>20</v>
      </c>
      <c r="R279" s="787" t="s">
        <v>20</v>
      </c>
      <c r="S279" s="788" t="s">
        <v>20</v>
      </c>
      <c r="T279" s="788" t="s">
        <v>20</v>
      </c>
      <c r="U279" s="787" t="s">
        <v>20</v>
      </c>
      <c r="V279" s="788" t="s">
        <v>20</v>
      </c>
      <c r="W279" s="788" t="s">
        <v>20</v>
      </c>
      <c r="X279" s="787" t="s">
        <v>20</v>
      </c>
      <c r="Y279" s="788" t="s">
        <v>20</v>
      </c>
      <c r="Z279" s="788" t="s">
        <v>20</v>
      </c>
      <c r="AA279" s="787" t="s">
        <v>20</v>
      </c>
      <c r="AB279" s="788" t="s">
        <v>20</v>
      </c>
      <c r="AC279" s="788" t="s">
        <v>20</v>
      </c>
      <c r="AD279" s="787" t="s">
        <v>20</v>
      </c>
      <c r="AE279" s="788" t="s">
        <v>20</v>
      </c>
      <c r="AF279" s="788" t="s">
        <v>20</v>
      </c>
      <c r="AG279" s="34" t="s">
        <v>20</v>
      </c>
      <c r="AH279" s="34" t="s">
        <v>20</v>
      </c>
      <c r="AI279" s="34" t="s">
        <v>20</v>
      </c>
    </row>
    <row r="280" spans="1:35">
      <c r="A280" s="34" t="s">
        <v>803</v>
      </c>
      <c r="B280" s="34" t="s">
        <v>1092</v>
      </c>
      <c r="C280" s="787" t="s">
        <v>20</v>
      </c>
      <c r="D280" s="788" t="s">
        <v>20</v>
      </c>
      <c r="E280" s="788" t="s">
        <v>20</v>
      </c>
      <c r="F280" s="787" t="s">
        <v>20</v>
      </c>
      <c r="G280" s="788" t="s">
        <v>20</v>
      </c>
      <c r="H280" s="788" t="s">
        <v>20</v>
      </c>
      <c r="I280" s="787" t="s">
        <v>20</v>
      </c>
      <c r="J280" s="788" t="s">
        <v>20</v>
      </c>
      <c r="K280" s="788" t="s">
        <v>20</v>
      </c>
      <c r="L280" s="787" t="s">
        <v>20</v>
      </c>
      <c r="M280" s="788" t="s">
        <v>20</v>
      </c>
      <c r="N280" s="788" t="s">
        <v>20</v>
      </c>
      <c r="O280" s="787" t="s">
        <v>20</v>
      </c>
      <c r="P280" s="788" t="s">
        <v>20</v>
      </c>
      <c r="Q280" s="788" t="s">
        <v>20</v>
      </c>
      <c r="R280" s="787" t="s">
        <v>20</v>
      </c>
      <c r="S280" s="788" t="s">
        <v>20</v>
      </c>
      <c r="T280" s="788" t="s">
        <v>20</v>
      </c>
      <c r="U280" s="787" t="s">
        <v>20</v>
      </c>
      <c r="V280" s="788" t="s">
        <v>20</v>
      </c>
      <c r="W280" s="788" t="s">
        <v>20</v>
      </c>
      <c r="X280" s="787" t="s">
        <v>20</v>
      </c>
      <c r="Y280" s="788" t="s">
        <v>20</v>
      </c>
      <c r="Z280" s="788" t="s">
        <v>20</v>
      </c>
      <c r="AA280" s="787" t="s">
        <v>20</v>
      </c>
      <c r="AB280" s="788" t="s">
        <v>20</v>
      </c>
      <c r="AC280" s="788" t="s">
        <v>20</v>
      </c>
      <c r="AD280" s="787" t="s">
        <v>20</v>
      </c>
      <c r="AE280" s="788" t="s">
        <v>20</v>
      </c>
      <c r="AF280" s="788" t="s">
        <v>20</v>
      </c>
      <c r="AG280" s="34" t="s">
        <v>20</v>
      </c>
      <c r="AH280" s="34" t="s">
        <v>20</v>
      </c>
      <c r="AI280" s="34" t="s">
        <v>20</v>
      </c>
    </row>
    <row r="281" spans="1:35">
      <c r="A281" s="34" t="s">
        <v>804</v>
      </c>
      <c r="B281" s="34" t="s">
        <v>1093</v>
      </c>
      <c r="C281" s="787" t="s">
        <v>20</v>
      </c>
      <c r="D281" s="788" t="s">
        <v>20</v>
      </c>
      <c r="E281" s="788" t="s">
        <v>20</v>
      </c>
      <c r="F281" s="787" t="s">
        <v>20</v>
      </c>
      <c r="G281" s="788" t="s">
        <v>20</v>
      </c>
      <c r="H281" s="788" t="s">
        <v>20</v>
      </c>
      <c r="I281" s="787" t="s">
        <v>20</v>
      </c>
      <c r="J281" s="788" t="s">
        <v>20</v>
      </c>
      <c r="K281" s="788" t="s">
        <v>20</v>
      </c>
      <c r="L281" s="787" t="s">
        <v>20</v>
      </c>
      <c r="M281" s="788" t="s">
        <v>20</v>
      </c>
      <c r="N281" s="788" t="s">
        <v>20</v>
      </c>
      <c r="O281" s="787" t="s">
        <v>20</v>
      </c>
      <c r="P281" s="788" t="s">
        <v>20</v>
      </c>
      <c r="Q281" s="788" t="s">
        <v>20</v>
      </c>
      <c r="R281" s="787" t="s">
        <v>20</v>
      </c>
      <c r="S281" s="788" t="s">
        <v>20</v>
      </c>
      <c r="T281" s="788" t="s">
        <v>20</v>
      </c>
      <c r="U281" s="787" t="s">
        <v>20</v>
      </c>
      <c r="V281" s="788" t="s">
        <v>20</v>
      </c>
      <c r="W281" s="788" t="s">
        <v>20</v>
      </c>
      <c r="X281" s="787" t="s">
        <v>20</v>
      </c>
      <c r="Y281" s="788" t="s">
        <v>20</v>
      </c>
      <c r="Z281" s="788" t="s">
        <v>20</v>
      </c>
      <c r="AA281" s="787" t="s">
        <v>20</v>
      </c>
      <c r="AB281" s="788" t="s">
        <v>20</v>
      </c>
      <c r="AC281" s="788" t="s">
        <v>20</v>
      </c>
      <c r="AD281" s="787" t="s">
        <v>20</v>
      </c>
      <c r="AE281" s="788" t="s">
        <v>20</v>
      </c>
      <c r="AF281" s="788" t="s">
        <v>20</v>
      </c>
      <c r="AG281" s="34" t="s">
        <v>20</v>
      </c>
      <c r="AH281" s="34" t="s">
        <v>20</v>
      </c>
      <c r="AI281" s="34" t="s">
        <v>20</v>
      </c>
    </row>
    <row r="282" spans="1:35">
      <c r="A282" s="34" t="s">
        <v>805</v>
      </c>
      <c r="B282" s="34" t="s">
        <v>1094</v>
      </c>
      <c r="C282" s="787" t="s">
        <v>20</v>
      </c>
      <c r="D282" s="788" t="s">
        <v>20</v>
      </c>
      <c r="E282" s="788" t="s">
        <v>20</v>
      </c>
      <c r="F282" s="787" t="s">
        <v>20</v>
      </c>
      <c r="G282" s="788" t="s">
        <v>20</v>
      </c>
      <c r="H282" s="788" t="s">
        <v>20</v>
      </c>
      <c r="I282" s="787" t="s">
        <v>20</v>
      </c>
      <c r="J282" s="788" t="s">
        <v>20</v>
      </c>
      <c r="K282" s="788" t="s">
        <v>20</v>
      </c>
      <c r="L282" s="787" t="s">
        <v>20</v>
      </c>
      <c r="M282" s="788" t="s">
        <v>20</v>
      </c>
      <c r="N282" s="788" t="s">
        <v>20</v>
      </c>
      <c r="O282" s="787" t="s">
        <v>20</v>
      </c>
      <c r="P282" s="788" t="s">
        <v>20</v>
      </c>
      <c r="Q282" s="788" t="s">
        <v>20</v>
      </c>
      <c r="R282" s="787" t="s">
        <v>20</v>
      </c>
      <c r="S282" s="788" t="s">
        <v>20</v>
      </c>
      <c r="T282" s="788" t="s">
        <v>20</v>
      </c>
      <c r="U282" s="787" t="s">
        <v>20</v>
      </c>
      <c r="V282" s="788" t="s">
        <v>20</v>
      </c>
      <c r="W282" s="788" t="s">
        <v>20</v>
      </c>
      <c r="X282" s="787" t="s">
        <v>20</v>
      </c>
      <c r="Y282" s="788" t="s">
        <v>20</v>
      </c>
      <c r="Z282" s="788" t="s">
        <v>20</v>
      </c>
      <c r="AA282" s="787" t="s">
        <v>20</v>
      </c>
      <c r="AB282" s="788" t="s">
        <v>20</v>
      </c>
      <c r="AC282" s="788" t="s">
        <v>20</v>
      </c>
      <c r="AD282" s="787" t="s">
        <v>20</v>
      </c>
      <c r="AE282" s="788" t="s">
        <v>20</v>
      </c>
      <c r="AF282" s="788" t="s">
        <v>20</v>
      </c>
      <c r="AG282" s="34" t="s">
        <v>20</v>
      </c>
      <c r="AH282" s="34" t="s">
        <v>20</v>
      </c>
      <c r="AI282" s="34" t="s">
        <v>20</v>
      </c>
    </row>
    <row r="283" spans="1:35">
      <c r="A283" s="34" t="s">
        <v>522</v>
      </c>
      <c r="B283" s="34" t="s">
        <v>521</v>
      </c>
      <c r="C283" s="787" t="s">
        <v>20</v>
      </c>
      <c r="D283" s="788" t="s">
        <v>20</v>
      </c>
      <c r="E283" s="788" t="s">
        <v>20</v>
      </c>
      <c r="F283" s="787" t="s">
        <v>20</v>
      </c>
      <c r="G283" s="788" t="s">
        <v>20</v>
      </c>
      <c r="H283" s="788" t="s">
        <v>20</v>
      </c>
      <c r="I283" s="787" t="s">
        <v>20</v>
      </c>
      <c r="J283" s="788" t="s">
        <v>20</v>
      </c>
      <c r="K283" s="788" t="s">
        <v>20</v>
      </c>
      <c r="L283" s="787" t="s">
        <v>20</v>
      </c>
      <c r="M283" s="788" t="s">
        <v>20</v>
      </c>
      <c r="N283" s="788" t="s">
        <v>20</v>
      </c>
      <c r="O283" s="787" t="s">
        <v>20</v>
      </c>
      <c r="P283" s="788" t="s">
        <v>20</v>
      </c>
      <c r="Q283" s="788" t="s">
        <v>20</v>
      </c>
      <c r="R283" s="787" t="s">
        <v>20</v>
      </c>
      <c r="S283" s="788" t="s">
        <v>20</v>
      </c>
      <c r="T283" s="788" t="s">
        <v>20</v>
      </c>
      <c r="U283" s="787" t="s">
        <v>20</v>
      </c>
      <c r="V283" s="788" t="s">
        <v>20</v>
      </c>
      <c r="W283" s="788" t="s">
        <v>20</v>
      </c>
      <c r="X283" s="787" t="s">
        <v>20</v>
      </c>
      <c r="Y283" s="788" t="s">
        <v>20</v>
      </c>
      <c r="Z283" s="788" t="s">
        <v>20</v>
      </c>
      <c r="AA283" s="787" t="s">
        <v>20</v>
      </c>
      <c r="AB283" s="788" t="s">
        <v>20</v>
      </c>
      <c r="AC283" s="788" t="s">
        <v>20</v>
      </c>
      <c r="AD283" s="787" t="s">
        <v>20</v>
      </c>
      <c r="AE283" s="788" t="s">
        <v>20</v>
      </c>
      <c r="AF283" s="788" t="s">
        <v>20</v>
      </c>
      <c r="AG283" s="34" t="s">
        <v>20</v>
      </c>
      <c r="AH283" s="34" t="s">
        <v>20</v>
      </c>
      <c r="AI283" s="34" t="s">
        <v>20</v>
      </c>
    </row>
    <row r="284" spans="1:35">
      <c r="A284" s="34" t="s">
        <v>459</v>
      </c>
      <c r="B284" s="34" t="s">
        <v>458</v>
      </c>
      <c r="C284" s="787" t="s">
        <v>20</v>
      </c>
      <c r="D284" s="788" t="s">
        <v>20</v>
      </c>
      <c r="E284" s="788" t="s">
        <v>20</v>
      </c>
      <c r="F284" s="787" t="s">
        <v>20</v>
      </c>
      <c r="G284" s="788" t="s">
        <v>20</v>
      </c>
      <c r="H284" s="788" t="s">
        <v>20</v>
      </c>
      <c r="I284" s="787" t="s">
        <v>20</v>
      </c>
      <c r="J284" s="788" t="s">
        <v>20</v>
      </c>
      <c r="K284" s="788" t="s">
        <v>20</v>
      </c>
      <c r="L284" s="787" t="s">
        <v>20</v>
      </c>
      <c r="M284" s="788" t="s">
        <v>20</v>
      </c>
      <c r="N284" s="788" t="s">
        <v>20</v>
      </c>
      <c r="O284" s="787" t="s">
        <v>20</v>
      </c>
      <c r="P284" s="788" t="s">
        <v>20</v>
      </c>
      <c r="Q284" s="788" t="s">
        <v>20</v>
      </c>
      <c r="R284" s="787" t="s">
        <v>20</v>
      </c>
      <c r="S284" s="788" t="s">
        <v>20</v>
      </c>
      <c r="T284" s="788" t="s">
        <v>20</v>
      </c>
      <c r="U284" s="787" t="s">
        <v>20</v>
      </c>
      <c r="V284" s="788" t="s">
        <v>20</v>
      </c>
      <c r="W284" s="788" t="s">
        <v>20</v>
      </c>
      <c r="X284" s="787" t="s">
        <v>20</v>
      </c>
      <c r="Y284" s="788" t="s">
        <v>20</v>
      </c>
      <c r="Z284" s="788" t="s">
        <v>20</v>
      </c>
      <c r="AA284" s="787" t="s">
        <v>20</v>
      </c>
      <c r="AB284" s="788" t="s">
        <v>20</v>
      </c>
      <c r="AC284" s="788" t="s">
        <v>20</v>
      </c>
      <c r="AD284" s="787" t="s">
        <v>20</v>
      </c>
      <c r="AE284" s="788" t="s">
        <v>20</v>
      </c>
      <c r="AF284" s="788" t="s">
        <v>20</v>
      </c>
      <c r="AG284" s="34" t="s">
        <v>20</v>
      </c>
      <c r="AH284" s="34" t="s">
        <v>20</v>
      </c>
      <c r="AI284" s="34" t="s">
        <v>20</v>
      </c>
    </row>
    <row r="285" spans="1:35">
      <c r="A285" s="34" t="s">
        <v>1095</v>
      </c>
      <c r="B285" s="34" t="s">
        <v>1096</v>
      </c>
      <c r="C285" s="787" t="s">
        <v>20</v>
      </c>
      <c r="D285" s="788" t="s">
        <v>20</v>
      </c>
      <c r="E285" s="788" t="s">
        <v>20</v>
      </c>
      <c r="F285" s="787" t="s">
        <v>20</v>
      </c>
      <c r="G285" s="788" t="s">
        <v>20</v>
      </c>
      <c r="H285" s="788" t="s">
        <v>20</v>
      </c>
      <c r="I285" s="787" t="s">
        <v>20</v>
      </c>
      <c r="J285" s="788" t="s">
        <v>20</v>
      </c>
      <c r="K285" s="788" t="s">
        <v>20</v>
      </c>
      <c r="L285" s="787" t="s">
        <v>20</v>
      </c>
      <c r="M285" s="788" t="s">
        <v>20</v>
      </c>
      <c r="N285" s="788" t="s">
        <v>20</v>
      </c>
      <c r="O285" s="787" t="s">
        <v>20</v>
      </c>
      <c r="P285" s="788" t="s">
        <v>20</v>
      </c>
      <c r="Q285" s="788" t="s">
        <v>20</v>
      </c>
      <c r="R285" s="787" t="s">
        <v>20</v>
      </c>
      <c r="S285" s="788" t="s">
        <v>20</v>
      </c>
      <c r="T285" s="788" t="s">
        <v>20</v>
      </c>
      <c r="U285" s="787" t="s">
        <v>20</v>
      </c>
      <c r="V285" s="788" t="s">
        <v>20</v>
      </c>
      <c r="W285" s="788" t="s">
        <v>20</v>
      </c>
      <c r="X285" s="787" t="s">
        <v>20</v>
      </c>
      <c r="Y285" s="788" t="s">
        <v>20</v>
      </c>
      <c r="Z285" s="788" t="s">
        <v>20</v>
      </c>
      <c r="AA285" s="787" t="s">
        <v>20</v>
      </c>
      <c r="AB285" s="788" t="s">
        <v>20</v>
      </c>
      <c r="AC285" s="788" t="s">
        <v>20</v>
      </c>
      <c r="AD285" s="787" t="s">
        <v>20</v>
      </c>
      <c r="AE285" s="788" t="s">
        <v>20</v>
      </c>
      <c r="AF285" s="788" t="s">
        <v>20</v>
      </c>
      <c r="AG285" s="34" t="s">
        <v>20</v>
      </c>
      <c r="AH285" s="34" t="s">
        <v>20</v>
      </c>
      <c r="AI285" s="34" t="s">
        <v>20</v>
      </c>
    </row>
    <row r="286" spans="1:35">
      <c r="A286" s="34" t="s">
        <v>675</v>
      </c>
      <c r="B286" s="34" t="s">
        <v>3290</v>
      </c>
      <c r="C286" s="787" t="s">
        <v>20</v>
      </c>
      <c r="D286" s="788" t="s">
        <v>20</v>
      </c>
      <c r="E286" s="788" t="s">
        <v>20</v>
      </c>
      <c r="F286" s="787" t="s">
        <v>20</v>
      </c>
      <c r="G286" s="788" t="s">
        <v>20</v>
      </c>
      <c r="H286" s="788" t="s">
        <v>20</v>
      </c>
      <c r="I286" s="787" t="s">
        <v>20</v>
      </c>
      <c r="J286" s="788" t="s">
        <v>20</v>
      </c>
      <c r="K286" s="788" t="s">
        <v>20</v>
      </c>
      <c r="L286" s="787" t="s">
        <v>20</v>
      </c>
      <c r="M286" s="788" t="s">
        <v>20</v>
      </c>
      <c r="N286" s="788" t="s">
        <v>20</v>
      </c>
      <c r="O286" s="787" t="s">
        <v>20</v>
      </c>
      <c r="P286" s="788" t="s">
        <v>20</v>
      </c>
      <c r="Q286" s="788" t="s">
        <v>20</v>
      </c>
      <c r="R286" s="787" t="s">
        <v>20</v>
      </c>
      <c r="S286" s="788" t="s">
        <v>20</v>
      </c>
      <c r="T286" s="788" t="s">
        <v>20</v>
      </c>
      <c r="U286" s="787" t="s">
        <v>20</v>
      </c>
      <c r="V286" s="788" t="s">
        <v>20</v>
      </c>
      <c r="W286" s="788" t="s">
        <v>20</v>
      </c>
      <c r="X286" s="787" t="s">
        <v>20</v>
      </c>
      <c r="Y286" s="788" t="s">
        <v>20</v>
      </c>
      <c r="Z286" s="788" t="s">
        <v>20</v>
      </c>
      <c r="AA286" s="787" t="s">
        <v>20</v>
      </c>
      <c r="AB286" s="788" t="s">
        <v>20</v>
      </c>
      <c r="AC286" s="788" t="s">
        <v>20</v>
      </c>
      <c r="AD286" s="787" t="s">
        <v>20</v>
      </c>
      <c r="AE286" s="788" t="s">
        <v>20</v>
      </c>
      <c r="AF286" s="788" t="s">
        <v>20</v>
      </c>
      <c r="AG286" s="34" t="s">
        <v>20</v>
      </c>
      <c r="AH286" s="34" t="s">
        <v>20</v>
      </c>
      <c r="AI286" s="34" t="s">
        <v>20</v>
      </c>
    </row>
    <row r="287" spans="1:35">
      <c r="A287" s="34" t="s">
        <v>806</v>
      </c>
      <c r="B287" s="34" t="s">
        <v>20</v>
      </c>
      <c r="C287" s="787" t="s">
        <v>20</v>
      </c>
      <c r="D287" s="788" t="s">
        <v>20</v>
      </c>
      <c r="E287" s="788" t="s">
        <v>20</v>
      </c>
      <c r="F287" s="787" t="s">
        <v>20</v>
      </c>
      <c r="G287" s="788" t="s">
        <v>20</v>
      </c>
      <c r="H287" s="788" t="s">
        <v>20</v>
      </c>
      <c r="I287" s="787" t="s">
        <v>20</v>
      </c>
      <c r="J287" s="788" t="s">
        <v>20</v>
      </c>
      <c r="K287" s="788" t="s">
        <v>20</v>
      </c>
      <c r="L287" s="787" t="s">
        <v>20</v>
      </c>
      <c r="M287" s="788" t="s">
        <v>20</v>
      </c>
      <c r="N287" s="788" t="s">
        <v>20</v>
      </c>
      <c r="O287" s="787" t="s">
        <v>20</v>
      </c>
      <c r="P287" s="788" t="s">
        <v>20</v>
      </c>
      <c r="Q287" s="788" t="s">
        <v>20</v>
      </c>
      <c r="R287" s="787" t="s">
        <v>20</v>
      </c>
      <c r="S287" s="788" t="s">
        <v>20</v>
      </c>
      <c r="T287" s="788" t="s">
        <v>20</v>
      </c>
      <c r="U287" s="787" t="s">
        <v>20</v>
      </c>
      <c r="V287" s="788" t="s">
        <v>20</v>
      </c>
      <c r="W287" s="788" t="s">
        <v>20</v>
      </c>
      <c r="X287" s="787" t="s">
        <v>20</v>
      </c>
      <c r="Y287" s="788" t="s">
        <v>20</v>
      </c>
      <c r="Z287" s="788" t="s">
        <v>20</v>
      </c>
      <c r="AA287" s="787" t="s">
        <v>20</v>
      </c>
      <c r="AB287" s="788" t="s">
        <v>20</v>
      </c>
      <c r="AC287" s="788" t="s">
        <v>20</v>
      </c>
      <c r="AD287" s="787" t="s">
        <v>20</v>
      </c>
      <c r="AE287" s="788" t="s">
        <v>20</v>
      </c>
      <c r="AF287" s="788" t="s">
        <v>20</v>
      </c>
      <c r="AG287" s="34" t="s">
        <v>20</v>
      </c>
      <c r="AH287" s="34" t="s">
        <v>20</v>
      </c>
      <c r="AI287" s="34" t="s">
        <v>20</v>
      </c>
    </row>
    <row r="288" spans="1:35">
      <c r="A288" s="34" t="s">
        <v>807</v>
      </c>
      <c r="B288" s="34" t="s">
        <v>1098</v>
      </c>
      <c r="C288" s="787" t="s">
        <v>20</v>
      </c>
      <c r="D288" s="788" t="s">
        <v>20</v>
      </c>
      <c r="E288" s="788" t="s">
        <v>20</v>
      </c>
      <c r="F288" s="787" t="s">
        <v>20</v>
      </c>
      <c r="G288" s="788" t="s">
        <v>20</v>
      </c>
      <c r="H288" s="788" t="s">
        <v>20</v>
      </c>
      <c r="I288" s="787" t="s">
        <v>20</v>
      </c>
      <c r="J288" s="788" t="s">
        <v>20</v>
      </c>
      <c r="K288" s="788" t="s">
        <v>20</v>
      </c>
      <c r="L288" s="787" t="s">
        <v>20</v>
      </c>
      <c r="M288" s="788" t="s">
        <v>20</v>
      </c>
      <c r="N288" s="788" t="s">
        <v>20</v>
      </c>
      <c r="O288" s="787" t="s">
        <v>20</v>
      </c>
      <c r="P288" s="788" t="s">
        <v>20</v>
      </c>
      <c r="Q288" s="788" t="s">
        <v>20</v>
      </c>
      <c r="R288" s="787" t="s">
        <v>20</v>
      </c>
      <c r="S288" s="788" t="s">
        <v>20</v>
      </c>
      <c r="T288" s="788" t="s">
        <v>20</v>
      </c>
      <c r="U288" s="787" t="s">
        <v>20</v>
      </c>
      <c r="V288" s="788" t="s">
        <v>20</v>
      </c>
      <c r="W288" s="788" t="s">
        <v>20</v>
      </c>
      <c r="X288" s="787" t="s">
        <v>20</v>
      </c>
      <c r="Y288" s="788" t="s">
        <v>20</v>
      </c>
      <c r="Z288" s="788" t="s">
        <v>20</v>
      </c>
      <c r="AA288" s="787" t="s">
        <v>20</v>
      </c>
      <c r="AB288" s="788" t="s">
        <v>20</v>
      </c>
      <c r="AC288" s="788" t="s">
        <v>20</v>
      </c>
      <c r="AD288" s="787" t="s">
        <v>20</v>
      </c>
      <c r="AE288" s="788" t="s">
        <v>20</v>
      </c>
      <c r="AF288" s="788" t="s">
        <v>20</v>
      </c>
      <c r="AG288" s="34" t="s">
        <v>20</v>
      </c>
      <c r="AH288" s="34" t="s">
        <v>20</v>
      </c>
      <c r="AI288" s="34" t="s">
        <v>20</v>
      </c>
    </row>
    <row r="289" spans="1:35">
      <c r="A289" s="34" t="s">
        <v>808</v>
      </c>
      <c r="B289" s="34" t="s">
        <v>3291</v>
      </c>
      <c r="C289" s="787" t="s">
        <v>20</v>
      </c>
      <c r="D289" s="788" t="s">
        <v>20</v>
      </c>
      <c r="E289" s="788" t="s">
        <v>20</v>
      </c>
      <c r="F289" s="787" t="s">
        <v>20</v>
      </c>
      <c r="G289" s="788" t="s">
        <v>20</v>
      </c>
      <c r="H289" s="788" t="s">
        <v>20</v>
      </c>
      <c r="I289" s="787" t="s">
        <v>20</v>
      </c>
      <c r="J289" s="788" t="s">
        <v>20</v>
      </c>
      <c r="K289" s="788" t="s">
        <v>20</v>
      </c>
      <c r="L289" s="787" t="s">
        <v>20</v>
      </c>
      <c r="M289" s="788" t="s">
        <v>20</v>
      </c>
      <c r="N289" s="788" t="s">
        <v>20</v>
      </c>
      <c r="O289" s="787" t="s">
        <v>20</v>
      </c>
      <c r="P289" s="788" t="s">
        <v>20</v>
      </c>
      <c r="Q289" s="788" t="s">
        <v>20</v>
      </c>
      <c r="R289" s="787" t="s">
        <v>20</v>
      </c>
      <c r="S289" s="788" t="s">
        <v>20</v>
      </c>
      <c r="T289" s="788" t="s">
        <v>20</v>
      </c>
      <c r="U289" s="787" t="s">
        <v>20</v>
      </c>
      <c r="V289" s="788" t="s">
        <v>20</v>
      </c>
      <c r="W289" s="788" t="s">
        <v>20</v>
      </c>
      <c r="X289" s="787" t="s">
        <v>20</v>
      </c>
      <c r="Y289" s="788" t="s">
        <v>20</v>
      </c>
      <c r="Z289" s="788" t="s">
        <v>20</v>
      </c>
      <c r="AA289" s="787" t="s">
        <v>20</v>
      </c>
      <c r="AB289" s="788" t="s">
        <v>20</v>
      </c>
      <c r="AC289" s="788" t="s">
        <v>20</v>
      </c>
      <c r="AD289" s="787" t="s">
        <v>20</v>
      </c>
      <c r="AE289" s="788" t="s">
        <v>20</v>
      </c>
      <c r="AF289" s="788" t="s">
        <v>20</v>
      </c>
      <c r="AG289" s="34" t="s">
        <v>20</v>
      </c>
      <c r="AH289" s="34" t="s">
        <v>20</v>
      </c>
      <c r="AI289" s="34" t="s">
        <v>20</v>
      </c>
    </row>
    <row r="290" spans="1:35">
      <c r="A290" s="34" t="s">
        <v>1097</v>
      </c>
      <c r="B290" s="34" t="s">
        <v>1099</v>
      </c>
      <c r="C290" s="787" t="s">
        <v>20</v>
      </c>
      <c r="D290" s="788" t="s">
        <v>20</v>
      </c>
      <c r="E290" s="788" t="s">
        <v>20</v>
      </c>
      <c r="F290" s="787" t="s">
        <v>20</v>
      </c>
      <c r="G290" s="788" t="s">
        <v>20</v>
      </c>
      <c r="H290" s="788" t="s">
        <v>20</v>
      </c>
      <c r="I290" s="787" t="s">
        <v>20</v>
      </c>
      <c r="J290" s="788" t="s">
        <v>20</v>
      </c>
      <c r="K290" s="788" t="s">
        <v>20</v>
      </c>
      <c r="L290" s="787" t="s">
        <v>20</v>
      </c>
      <c r="M290" s="788" t="s">
        <v>20</v>
      </c>
      <c r="N290" s="788" t="s">
        <v>20</v>
      </c>
      <c r="O290" s="787" t="s">
        <v>20</v>
      </c>
      <c r="P290" s="788" t="s">
        <v>20</v>
      </c>
      <c r="Q290" s="788" t="s">
        <v>20</v>
      </c>
      <c r="R290" s="787" t="s">
        <v>20</v>
      </c>
      <c r="S290" s="788" t="s">
        <v>20</v>
      </c>
      <c r="T290" s="788" t="s">
        <v>20</v>
      </c>
      <c r="U290" s="787" t="s">
        <v>20</v>
      </c>
      <c r="V290" s="788" t="s">
        <v>20</v>
      </c>
      <c r="W290" s="788" t="s">
        <v>20</v>
      </c>
      <c r="X290" s="787" t="s">
        <v>20</v>
      </c>
      <c r="Y290" s="788" t="s">
        <v>20</v>
      </c>
      <c r="Z290" s="788" t="s">
        <v>20</v>
      </c>
      <c r="AA290" s="787" t="s">
        <v>20</v>
      </c>
      <c r="AB290" s="788" t="s">
        <v>20</v>
      </c>
      <c r="AC290" s="788" t="s">
        <v>20</v>
      </c>
      <c r="AD290" s="787" t="s">
        <v>20</v>
      </c>
      <c r="AE290" s="788" t="s">
        <v>20</v>
      </c>
      <c r="AF290" s="788" t="s">
        <v>20</v>
      </c>
      <c r="AG290" s="34" t="s">
        <v>20</v>
      </c>
      <c r="AH290" s="34" t="s">
        <v>20</v>
      </c>
      <c r="AI290" s="34" t="s">
        <v>20</v>
      </c>
    </row>
    <row r="291" spans="1:35">
      <c r="A291" s="34" t="s">
        <v>610</v>
      </c>
      <c r="B291" s="34" t="s">
        <v>609</v>
      </c>
      <c r="C291" s="787" t="s">
        <v>20</v>
      </c>
      <c r="D291" s="788" t="s">
        <v>20</v>
      </c>
      <c r="E291" s="788" t="s">
        <v>20</v>
      </c>
      <c r="F291" s="787" t="s">
        <v>20</v>
      </c>
      <c r="G291" s="788" t="s">
        <v>20</v>
      </c>
      <c r="H291" s="788" t="s">
        <v>20</v>
      </c>
      <c r="I291" s="787" t="s">
        <v>20</v>
      </c>
      <c r="J291" s="788" t="s">
        <v>20</v>
      </c>
      <c r="K291" s="788" t="s">
        <v>20</v>
      </c>
      <c r="L291" s="787" t="s">
        <v>20</v>
      </c>
      <c r="M291" s="788" t="s">
        <v>20</v>
      </c>
      <c r="N291" s="788" t="s">
        <v>20</v>
      </c>
      <c r="O291" s="787" t="s">
        <v>20</v>
      </c>
      <c r="P291" s="788" t="s">
        <v>20</v>
      </c>
      <c r="Q291" s="788" t="s">
        <v>20</v>
      </c>
      <c r="R291" s="787" t="s">
        <v>20</v>
      </c>
      <c r="S291" s="788" t="s">
        <v>20</v>
      </c>
      <c r="T291" s="788" t="s">
        <v>20</v>
      </c>
      <c r="U291" s="787" t="s">
        <v>20</v>
      </c>
      <c r="V291" s="788" t="s">
        <v>20</v>
      </c>
      <c r="W291" s="788" t="s">
        <v>20</v>
      </c>
      <c r="X291" s="787" t="s">
        <v>20</v>
      </c>
      <c r="Y291" s="788" t="s">
        <v>20</v>
      </c>
      <c r="Z291" s="788" t="s">
        <v>20</v>
      </c>
      <c r="AA291" s="787" t="s">
        <v>20</v>
      </c>
      <c r="AB291" s="788" t="s">
        <v>20</v>
      </c>
      <c r="AC291" s="788" t="s">
        <v>20</v>
      </c>
      <c r="AD291" s="787" t="s">
        <v>20</v>
      </c>
      <c r="AE291" s="788" t="s">
        <v>20</v>
      </c>
      <c r="AF291" s="788" t="s">
        <v>20</v>
      </c>
      <c r="AG291" s="34" t="s">
        <v>20</v>
      </c>
      <c r="AH291" s="34" t="s">
        <v>20</v>
      </c>
      <c r="AI291" s="34" t="s">
        <v>20</v>
      </c>
    </row>
    <row r="292" spans="1:35">
      <c r="A292" s="34" t="s">
        <v>1100</v>
      </c>
      <c r="B292" s="34" t="s">
        <v>1101</v>
      </c>
      <c r="C292" s="787" t="s">
        <v>20</v>
      </c>
      <c r="D292" s="788" t="s">
        <v>20</v>
      </c>
      <c r="E292" s="788" t="s">
        <v>20</v>
      </c>
      <c r="F292" s="787" t="s">
        <v>20</v>
      </c>
      <c r="G292" s="788" t="s">
        <v>20</v>
      </c>
      <c r="H292" s="788" t="s">
        <v>20</v>
      </c>
      <c r="I292" s="787" t="s">
        <v>20</v>
      </c>
      <c r="J292" s="788" t="s">
        <v>20</v>
      </c>
      <c r="K292" s="788" t="s">
        <v>20</v>
      </c>
      <c r="L292" s="787" t="s">
        <v>20</v>
      </c>
      <c r="M292" s="788" t="s">
        <v>20</v>
      </c>
      <c r="N292" s="788" t="s">
        <v>20</v>
      </c>
      <c r="O292" s="787" t="s">
        <v>20</v>
      </c>
      <c r="P292" s="788" t="s">
        <v>20</v>
      </c>
      <c r="Q292" s="788" t="s">
        <v>20</v>
      </c>
      <c r="R292" s="787" t="s">
        <v>20</v>
      </c>
      <c r="S292" s="788" t="s">
        <v>20</v>
      </c>
      <c r="T292" s="788" t="s">
        <v>20</v>
      </c>
      <c r="U292" s="787" t="s">
        <v>20</v>
      </c>
      <c r="V292" s="788" t="s">
        <v>20</v>
      </c>
      <c r="W292" s="788" t="s">
        <v>20</v>
      </c>
      <c r="X292" s="787" t="s">
        <v>20</v>
      </c>
      <c r="Y292" s="788" t="s">
        <v>20</v>
      </c>
      <c r="Z292" s="788" t="s">
        <v>20</v>
      </c>
      <c r="AA292" s="787" t="s">
        <v>20</v>
      </c>
      <c r="AB292" s="788" t="s">
        <v>20</v>
      </c>
      <c r="AC292" s="788" t="s">
        <v>20</v>
      </c>
      <c r="AD292" s="787" t="s">
        <v>20</v>
      </c>
      <c r="AE292" s="788" t="s">
        <v>20</v>
      </c>
      <c r="AF292" s="788" t="s">
        <v>20</v>
      </c>
      <c r="AG292" s="34" t="s">
        <v>20</v>
      </c>
      <c r="AH292" s="34" t="s">
        <v>20</v>
      </c>
      <c r="AI292" s="34" t="s">
        <v>20</v>
      </c>
    </row>
    <row r="293" spans="1:35">
      <c r="A293" s="34" t="s">
        <v>809</v>
      </c>
      <c r="B293" s="34" t="s">
        <v>1102</v>
      </c>
      <c r="C293" s="787" t="s">
        <v>20</v>
      </c>
      <c r="D293" s="788" t="s">
        <v>20</v>
      </c>
      <c r="E293" s="788" t="s">
        <v>20</v>
      </c>
      <c r="F293" s="787" t="s">
        <v>20</v>
      </c>
      <c r="G293" s="788" t="s">
        <v>20</v>
      </c>
      <c r="H293" s="788" t="s">
        <v>20</v>
      </c>
      <c r="I293" s="787" t="s">
        <v>20</v>
      </c>
      <c r="J293" s="788" t="s">
        <v>20</v>
      </c>
      <c r="K293" s="788" t="s">
        <v>20</v>
      </c>
      <c r="L293" s="787" t="s">
        <v>20</v>
      </c>
      <c r="M293" s="788" t="s">
        <v>20</v>
      </c>
      <c r="N293" s="788" t="s">
        <v>20</v>
      </c>
      <c r="O293" s="787" t="s">
        <v>20</v>
      </c>
      <c r="P293" s="788" t="s">
        <v>20</v>
      </c>
      <c r="Q293" s="788" t="s">
        <v>20</v>
      </c>
      <c r="R293" s="787" t="s">
        <v>20</v>
      </c>
      <c r="S293" s="788" t="s">
        <v>20</v>
      </c>
      <c r="T293" s="788" t="s">
        <v>20</v>
      </c>
      <c r="U293" s="787" t="s">
        <v>20</v>
      </c>
      <c r="V293" s="788" t="s">
        <v>20</v>
      </c>
      <c r="W293" s="788" t="s">
        <v>20</v>
      </c>
      <c r="X293" s="787" t="s">
        <v>20</v>
      </c>
      <c r="Y293" s="788" t="s">
        <v>20</v>
      </c>
      <c r="Z293" s="788" t="s">
        <v>20</v>
      </c>
      <c r="AA293" s="787" t="s">
        <v>20</v>
      </c>
      <c r="AB293" s="788" t="s">
        <v>20</v>
      </c>
      <c r="AC293" s="788" t="s">
        <v>20</v>
      </c>
      <c r="AD293" s="787" t="s">
        <v>20</v>
      </c>
      <c r="AE293" s="788" t="s">
        <v>20</v>
      </c>
      <c r="AF293" s="788" t="s">
        <v>20</v>
      </c>
      <c r="AG293" s="34" t="s">
        <v>20</v>
      </c>
      <c r="AH293" s="34" t="s">
        <v>20</v>
      </c>
      <c r="AI293" s="34" t="s">
        <v>20</v>
      </c>
    </row>
    <row r="294" spans="1:35">
      <c r="A294" s="34" t="s">
        <v>810</v>
      </c>
      <c r="B294" s="34" t="s">
        <v>1103</v>
      </c>
      <c r="C294" s="787" t="s">
        <v>20</v>
      </c>
      <c r="D294" s="788" t="s">
        <v>20</v>
      </c>
      <c r="E294" s="788" t="s">
        <v>20</v>
      </c>
      <c r="F294" s="787" t="s">
        <v>20</v>
      </c>
      <c r="G294" s="788" t="s">
        <v>20</v>
      </c>
      <c r="H294" s="788" t="s">
        <v>20</v>
      </c>
      <c r="I294" s="787" t="s">
        <v>20</v>
      </c>
      <c r="J294" s="788" t="s">
        <v>20</v>
      </c>
      <c r="K294" s="788" t="s">
        <v>20</v>
      </c>
      <c r="L294" s="787" t="s">
        <v>20</v>
      </c>
      <c r="M294" s="788" t="s">
        <v>20</v>
      </c>
      <c r="N294" s="788" t="s">
        <v>20</v>
      </c>
      <c r="O294" s="787" t="s">
        <v>20</v>
      </c>
      <c r="P294" s="788" t="s">
        <v>20</v>
      </c>
      <c r="Q294" s="788" t="s">
        <v>20</v>
      </c>
      <c r="R294" s="787" t="s">
        <v>20</v>
      </c>
      <c r="S294" s="788" t="s">
        <v>20</v>
      </c>
      <c r="T294" s="788" t="s">
        <v>20</v>
      </c>
      <c r="U294" s="787" t="s">
        <v>20</v>
      </c>
      <c r="V294" s="788" t="s">
        <v>20</v>
      </c>
      <c r="W294" s="788" t="s">
        <v>20</v>
      </c>
      <c r="X294" s="787" t="s">
        <v>20</v>
      </c>
      <c r="Y294" s="788" t="s">
        <v>20</v>
      </c>
      <c r="Z294" s="788" t="s">
        <v>20</v>
      </c>
      <c r="AA294" s="787" t="s">
        <v>20</v>
      </c>
      <c r="AB294" s="788" t="s">
        <v>20</v>
      </c>
      <c r="AC294" s="788" t="s">
        <v>20</v>
      </c>
      <c r="AD294" s="787" t="s">
        <v>20</v>
      </c>
      <c r="AE294" s="788" t="s">
        <v>20</v>
      </c>
      <c r="AF294" s="788" t="s">
        <v>20</v>
      </c>
      <c r="AG294" s="34" t="s">
        <v>20</v>
      </c>
      <c r="AH294" s="34" t="s">
        <v>20</v>
      </c>
      <c r="AI294" s="34" t="s">
        <v>20</v>
      </c>
    </row>
    <row r="295" spans="1:35">
      <c r="A295" s="34" t="s">
        <v>466</v>
      </c>
      <c r="B295" s="34" t="s">
        <v>20</v>
      </c>
      <c r="C295" s="787" t="s">
        <v>20</v>
      </c>
      <c r="D295" s="788" t="s">
        <v>20</v>
      </c>
      <c r="E295" s="788" t="s">
        <v>20</v>
      </c>
      <c r="F295" s="787" t="s">
        <v>20</v>
      </c>
      <c r="G295" s="788" t="s">
        <v>20</v>
      </c>
      <c r="H295" s="788" t="s">
        <v>20</v>
      </c>
      <c r="I295" s="787" t="s">
        <v>20</v>
      </c>
      <c r="J295" s="788" t="s">
        <v>20</v>
      </c>
      <c r="K295" s="788" t="s">
        <v>20</v>
      </c>
      <c r="L295" s="787" t="s">
        <v>20</v>
      </c>
      <c r="M295" s="788" t="s">
        <v>20</v>
      </c>
      <c r="N295" s="788" t="s">
        <v>20</v>
      </c>
      <c r="O295" s="787" t="s">
        <v>20</v>
      </c>
      <c r="P295" s="788" t="s">
        <v>20</v>
      </c>
      <c r="Q295" s="788" t="s">
        <v>20</v>
      </c>
      <c r="R295" s="787" t="s">
        <v>20</v>
      </c>
      <c r="S295" s="788" t="s">
        <v>20</v>
      </c>
      <c r="T295" s="788" t="s">
        <v>20</v>
      </c>
      <c r="U295" s="787" t="s">
        <v>20</v>
      </c>
      <c r="V295" s="788" t="s">
        <v>20</v>
      </c>
      <c r="W295" s="788" t="s">
        <v>20</v>
      </c>
      <c r="X295" s="787" t="s">
        <v>20</v>
      </c>
      <c r="Y295" s="788" t="s">
        <v>20</v>
      </c>
      <c r="Z295" s="788" t="s">
        <v>20</v>
      </c>
      <c r="AA295" s="787" t="s">
        <v>20</v>
      </c>
      <c r="AB295" s="788" t="s">
        <v>20</v>
      </c>
      <c r="AC295" s="788" t="s">
        <v>20</v>
      </c>
      <c r="AD295" s="787" t="s">
        <v>20</v>
      </c>
      <c r="AE295" s="788" t="s">
        <v>20</v>
      </c>
      <c r="AF295" s="788" t="s">
        <v>20</v>
      </c>
      <c r="AG295" s="34" t="s">
        <v>20</v>
      </c>
      <c r="AH295" s="34" t="s">
        <v>20</v>
      </c>
      <c r="AI295" s="34" t="s">
        <v>20</v>
      </c>
    </row>
    <row r="296" spans="1:35">
      <c r="A296" s="34" t="s">
        <v>1104</v>
      </c>
      <c r="B296" s="34" t="s">
        <v>3379</v>
      </c>
      <c r="C296" s="787" t="s">
        <v>20</v>
      </c>
      <c r="D296" s="788" t="s">
        <v>20</v>
      </c>
      <c r="E296" s="788" t="s">
        <v>20</v>
      </c>
      <c r="F296" s="787" t="s">
        <v>20</v>
      </c>
      <c r="G296" s="788" t="s">
        <v>20</v>
      </c>
      <c r="H296" s="788" t="s">
        <v>20</v>
      </c>
      <c r="I296" s="787" t="s">
        <v>20</v>
      </c>
      <c r="J296" s="788" t="s">
        <v>20</v>
      </c>
      <c r="K296" s="788" t="s">
        <v>20</v>
      </c>
      <c r="L296" s="787" t="s">
        <v>20</v>
      </c>
      <c r="M296" s="788" t="s">
        <v>20</v>
      </c>
      <c r="N296" s="788" t="s">
        <v>20</v>
      </c>
      <c r="O296" s="787" t="s">
        <v>20</v>
      </c>
      <c r="P296" s="788" t="s">
        <v>20</v>
      </c>
      <c r="Q296" s="788" t="s">
        <v>20</v>
      </c>
      <c r="R296" s="787" t="s">
        <v>20</v>
      </c>
      <c r="S296" s="788" t="s">
        <v>20</v>
      </c>
      <c r="T296" s="788" t="s">
        <v>20</v>
      </c>
      <c r="U296" s="787" t="s">
        <v>20</v>
      </c>
      <c r="V296" s="788" t="s">
        <v>20</v>
      </c>
      <c r="W296" s="788" t="s">
        <v>20</v>
      </c>
      <c r="X296" s="787" t="s">
        <v>20</v>
      </c>
      <c r="Y296" s="788" t="s">
        <v>20</v>
      </c>
      <c r="Z296" s="788" t="s">
        <v>20</v>
      </c>
      <c r="AA296" s="787" t="s">
        <v>20</v>
      </c>
      <c r="AB296" s="788" t="s">
        <v>20</v>
      </c>
      <c r="AC296" s="788" t="s">
        <v>20</v>
      </c>
      <c r="AD296" s="787" t="s">
        <v>20</v>
      </c>
      <c r="AE296" s="788" t="s">
        <v>20</v>
      </c>
      <c r="AF296" s="788" t="s">
        <v>20</v>
      </c>
      <c r="AG296" s="34" t="s">
        <v>20</v>
      </c>
      <c r="AH296" s="34" t="s">
        <v>20</v>
      </c>
      <c r="AI296" s="34" t="s">
        <v>20</v>
      </c>
    </row>
    <row r="297" spans="1:35">
      <c r="A297" s="34" t="s">
        <v>811</v>
      </c>
      <c r="B297" s="34" t="s">
        <v>1106</v>
      </c>
      <c r="C297" s="787" t="s">
        <v>20</v>
      </c>
      <c r="D297" s="788" t="s">
        <v>20</v>
      </c>
      <c r="E297" s="788" t="s">
        <v>20</v>
      </c>
      <c r="F297" s="787" t="s">
        <v>20</v>
      </c>
      <c r="G297" s="788" t="s">
        <v>20</v>
      </c>
      <c r="H297" s="788" t="s">
        <v>20</v>
      </c>
      <c r="I297" s="787" t="s">
        <v>20</v>
      </c>
      <c r="J297" s="788" t="s">
        <v>20</v>
      </c>
      <c r="K297" s="788" t="s">
        <v>20</v>
      </c>
      <c r="L297" s="787" t="s">
        <v>20</v>
      </c>
      <c r="M297" s="788" t="s">
        <v>20</v>
      </c>
      <c r="N297" s="788" t="s">
        <v>20</v>
      </c>
      <c r="O297" s="787" t="s">
        <v>20</v>
      </c>
      <c r="P297" s="788" t="s">
        <v>20</v>
      </c>
      <c r="Q297" s="788" t="s">
        <v>20</v>
      </c>
      <c r="R297" s="787" t="s">
        <v>20</v>
      </c>
      <c r="S297" s="788" t="s">
        <v>20</v>
      </c>
      <c r="T297" s="788" t="s">
        <v>20</v>
      </c>
      <c r="U297" s="787" t="s">
        <v>20</v>
      </c>
      <c r="V297" s="788" t="s">
        <v>20</v>
      </c>
      <c r="W297" s="788" t="s">
        <v>20</v>
      </c>
      <c r="X297" s="787" t="s">
        <v>20</v>
      </c>
      <c r="Y297" s="788" t="s">
        <v>20</v>
      </c>
      <c r="Z297" s="788" t="s">
        <v>20</v>
      </c>
      <c r="AA297" s="787" t="s">
        <v>20</v>
      </c>
      <c r="AB297" s="788" t="s">
        <v>20</v>
      </c>
      <c r="AC297" s="788" t="s">
        <v>20</v>
      </c>
      <c r="AD297" s="787" t="s">
        <v>20</v>
      </c>
      <c r="AE297" s="788" t="s">
        <v>20</v>
      </c>
      <c r="AF297" s="788" t="s">
        <v>20</v>
      </c>
      <c r="AG297" s="34" t="s">
        <v>20</v>
      </c>
      <c r="AH297" s="34" t="s">
        <v>20</v>
      </c>
      <c r="AI297" s="34" t="s">
        <v>20</v>
      </c>
    </row>
    <row r="298" spans="1:35">
      <c r="A298" s="34" t="s">
        <v>1105</v>
      </c>
      <c r="B298" s="34" t="s">
        <v>1107</v>
      </c>
      <c r="C298" s="787" t="s">
        <v>20</v>
      </c>
      <c r="D298" s="788" t="s">
        <v>20</v>
      </c>
      <c r="E298" s="788" t="s">
        <v>20</v>
      </c>
      <c r="F298" s="787" t="s">
        <v>20</v>
      </c>
      <c r="G298" s="788" t="s">
        <v>20</v>
      </c>
      <c r="H298" s="788" t="s">
        <v>20</v>
      </c>
      <c r="I298" s="787" t="s">
        <v>20</v>
      </c>
      <c r="J298" s="788" t="s">
        <v>20</v>
      </c>
      <c r="K298" s="788" t="s">
        <v>20</v>
      </c>
      <c r="L298" s="787" t="s">
        <v>20</v>
      </c>
      <c r="M298" s="788" t="s">
        <v>20</v>
      </c>
      <c r="N298" s="788" t="s">
        <v>20</v>
      </c>
      <c r="O298" s="787" t="s">
        <v>20</v>
      </c>
      <c r="P298" s="788" t="s">
        <v>20</v>
      </c>
      <c r="Q298" s="788" t="s">
        <v>20</v>
      </c>
      <c r="R298" s="787" t="s">
        <v>20</v>
      </c>
      <c r="S298" s="788" t="s">
        <v>20</v>
      </c>
      <c r="T298" s="788" t="s">
        <v>20</v>
      </c>
      <c r="U298" s="787" t="s">
        <v>20</v>
      </c>
      <c r="V298" s="788" t="s">
        <v>20</v>
      </c>
      <c r="W298" s="788" t="s">
        <v>20</v>
      </c>
      <c r="X298" s="787" t="s">
        <v>20</v>
      </c>
      <c r="Y298" s="788" t="s">
        <v>20</v>
      </c>
      <c r="Z298" s="788" t="s">
        <v>20</v>
      </c>
      <c r="AA298" s="787" t="s">
        <v>20</v>
      </c>
      <c r="AB298" s="788" t="s">
        <v>20</v>
      </c>
      <c r="AC298" s="788" t="s">
        <v>20</v>
      </c>
      <c r="AD298" s="787" t="s">
        <v>20</v>
      </c>
      <c r="AE298" s="788" t="s">
        <v>20</v>
      </c>
      <c r="AF298" s="788" t="s">
        <v>20</v>
      </c>
      <c r="AG298" s="34" t="s">
        <v>20</v>
      </c>
      <c r="AH298" s="34" t="s">
        <v>20</v>
      </c>
      <c r="AI298" s="34" t="s">
        <v>20</v>
      </c>
    </row>
    <row r="299" spans="1:35">
      <c r="A299" s="34" t="s">
        <v>812</v>
      </c>
      <c r="B299" s="34" t="s">
        <v>1108</v>
      </c>
      <c r="C299" s="787" t="s">
        <v>20</v>
      </c>
      <c r="D299" s="788" t="s">
        <v>20</v>
      </c>
      <c r="E299" s="788" t="s">
        <v>20</v>
      </c>
      <c r="F299" s="787" t="s">
        <v>20</v>
      </c>
      <c r="G299" s="788" t="s">
        <v>20</v>
      </c>
      <c r="H299" s="788" t="s">
        <v>20</v>
      </c>
      <c r="I299" s="787" t="s">
        <v>20</v>
      </c>
      <c r="J299" s="788" t="s">
        <v>20</v>
      </c>
      <c r="K299" s="788" t="s">
        <v>20</v>
      </c>
      <c r="L299" s="787" t="s">
        <v>20</v>
      </c>
      <c r="M299" s="788" t="s">
        <v>20</v>
      </c>
      <c r="N299" s="788" t="s">
        <v>20</v>
      </c>
      <c r="O299" s="787" t="s">
        <v>20</v>
      </c>
      <c r="P299" s="788" t="s">
        <v>20</v>
      </c>
      <c r="Q299" s="788" t="s">
        <v>20</v>
      </c>
      <c r="R299" s="787" t="s">
        <v>20</v>
      </c>
      <c r="S299" s="788" t="s">
        <v>20</v>
      </c>
      <c r="T299" s="788" t="s">
        <v>20</v>
      </c>
      <c r="U299" s="787" t="s">
        <v>20</v>
      </c>
      <c r="V299" s="788" t="s">
        <v>20</v>
      </c>
      <c r="W299" s="788" t="s">
        <v>20</v>
      </c>
      <c r="X299" s="787" t="s">
        <v>20</v>
      </c>
      <c r="Y299" s="788" t="s">
        <v>20</v>
      </c>
      <c r="Z299" s="788" t="s">
        <v>20</v>
      </c>
      <c r="AA299" s="787" t="s">
        <v>20</v>
      </c>
      <c r="AB299" s="788" t="s">
        <v>20</v>
      </c>
      <c r="AC299" s="788" t="s">
        <v>20</v>
      </c>
      <c r="AD299" s="787" t="s">
        <v>20</v>
      </c>
      <c r="AE299" s="788" t="s">
        <v>20</v>
      </c>
      <c r="AF299" s="788" t="s">
        <v>20</v>
      </c>
      <c r="AG299" s="34" t="s">
        <v>20</v>
      </c>
      <c r="AH299" s="34" t="s">
        <v>20</v>
      </c>
      <c r="AI299" s="34" t="s">
        <v>20</v>
      </c>
    </row>
    <row r="300" spans="1:35">
      <c r="A300" s="34" t="s">
        <v>813</v>
      </c>
      <c r="B300" s="34" t="s">
        <v>1843</v>
      </c>
      <c r="C300" s="787" t="s">
        <v>20</v>
      </c>
      <c r="D300" s="788" t="s">
        <v>20</v>
      </c>
      <c r="E300" s="788" t="s">
        <v>20</v>
      </c>
      <c r="F300" s="787" t="s">
        <v>20</v>
      </c>
      <c r="G300" s="788" t="s">
        <v>20</v>
      </c>
      <c r="H300" s="788" t="s">
        <v>20</v>
      </c>
      <c r="I300" s="787" t="s">
        <v>20</v>
      </c>
      <c r="J300" s="788" t="s">
        <v>20</v>
      </c>
      <c r="K300" s="788" t="s">
        <v>20</v>
      </c>
      <c r="L300" s="787" t="s">
        <v>20</v>
      </c>
      <c r="M300" s="788" t="s">
        <v>20</v>
      </c>
      <c r="N300" s="788" t="s">
        <v>20</v>
      </c>
      <c r="O300" s="787" t="s">
        <v>20</v>
      </c>
      <c r="P300" s="788" t="s">
        <v>20</v>
      </c>
      <c r="Q300" s="788" t="s">
        <v>20</v>
      </c>
      <c r="R300" s="787" t="s">
        <v>20</v>
      </c>
      <c r="S300" s="788" t="s">
        <v>20</v>
      </c>
      <c r="T300" s="788" t="s">
        <v>20</v>
      </c>
      <c r="U300" s="787" t="s">
        <v>20</v>
      </c>
      <c r="V300" s="788" t="s">
        <v>20</v>
      </c>
      <c r="W300" s="788" t="s">
        <v>20</v>
      </c>
      <c r="X300" s="787" t="s">
        <v>20</v>
      </c>
      <c r="Y300" s="788" t="s">
        <v>20</v>
      </c>
      <c r="Z300" s="788" t="s">
        <v>20</v>
      </c>
      <c r="AA300" s="787" t="s">
        <v>20</v>
      </c>
      <c r="AB300" s="788" t="s">
        <v>20</v>
      </c>
      <c r="AC300" s="788" t="s">
        <v>20</v>
      </c>
      <c r="AD300" s="787" t="s">
        <v>20</v>
      </c>
      <c r="AE300" s="788" t="s">
        <v>20</v>
      </c>
      <c r="AF300" s="788" t="s">
        <v>20</v>
      </c>
      <c r="AG300" s="34" t="s">
        <v>20</v>
      </c>
      <c r="AH300" s="34" t="s">
        <v>20</v>
      </c>
      <c r="AI300" s="34" t="s">
        <v>20</v>
      </c>
    </row>
    <row r="301" spans="1:35">
      <c r="A301" s="34" t="s">
        <v>501</v>
      </c>
      <c r="B301" s="34" t="s">
        <v>500</v>
      </c>
      <c r="C301" s="787" t="s">
        <v>20</v>
      </c>
      <c r="D301" s="788" t="s">
        <v>20</v>
      </c>
      <c r="E301" s="788" t="s">
        <v>20</v>
      </c>
      <c r="F301" s="787" t="s">
        <v>20</v>
      </c>
      <c r="G301" s="788" t="s">
        <v>20</v>
      </c>
      <c r="H301" s="788" t="s">
        <v>20</v>
      </c>
      <c r="I301" s="787" t="s">
        <v>20</v>
      </c>
      <c r="J301" s="788" t="s">
        <v>20</v>
      </c>
      <c r="K301" s="788" t="s">
        <v>20</v>
      </c>
      <c r="L301" s="787" t="s">
        <v>20</v>
      </c>
      <c r="M301" s="788" t="s">
        <v>20</v>
      </c>
      <c r="N301" s="788" t="s">
        <v>20</v>
      </c>
      <c r="O301" s="787" t="s">
        <v>20</v>
      </c>
      <c r="P301" s="788" t="s">
        <v>20</v>
      </c>
      <c r="Q301" s="788" t="s">
        <v>20</v>
      </c>
      <c r="R301" s="787" t="s">
        <v>20</v>
      </c>
      <c r="S301" s="788" t="s">
        <v>20</v>
      </c>
      <c r="T301" s="788" t="s">
        <v>20</v>
      </c>
      <c r="U301" s="787" t="s">
        <v>20</v>
      </c>
      <c r="V301" s="788" t="s">
        <v>20</v>
      </c>
      <c r="W301" s="788" t="s">
        <v>20</v>
      </c>
      <c r="X301" s="787" t="s">
        <v>20</v>
      </c>
      <c r="Y301" s="788" t="s">
        <v>20</v>
      </c>
      <c r="Z301" s="788" t="s">
        <v>20</v>
      </c>
      <c r="AA301" s="787" t="s">
        <v>20</v>
      </c>
      <c r="AB301" s="788" t="s">
        <v>20</v>
      </c>
      <c r="AC301" s="788" t="s">
        <v>20</v>
      </c>
      <c r="AD301" s="787" t="s">
        <v>20</v>
      </c>
      <c r="AE301" s="788" t="s">
        <v>20</v>
      </c>
      <c r="AF301" s="788" t="s">
        <v>20</v>
      </c>
      <c r="AG301" s="34" t="s">
        <v>20</v>
      </c>
      <c r="AH301" s="34" t="s">
        <v>20</v>
      </c>
      <c r="AI301" s="34" t="s">
        <v>20</v>
      </c>
    </row>
    <row r="302" spans="1:35">
      <c r="A302" s="34" t="s">
        <v>1109</v>
      </c>
      <c r="B302" s="34" t="s">
        <v>1116</v>
      </c>
      <c r="C302" s="787" t="s">
        <v>20</v>
      </c>
      <c r="D302" s="788" t="s">
        <v>20</v>
      </c>
      <c r="E302" s="788" t="s">
        <v>20</v>
      </c>
      <c r="F302" s="787" t="s">
        <v>20</v>
      </c>
      <c r="G302" s="788" t="s">
        <v>20</v>
      </c>
      <c r="H302" s="788" t="s">
        <v>20</v>
      </c>
      <c r="I302" s="787" t="s">
        <v>20</v>
      </c>
      <c r="J302" s="788" t="s">
        <v>20</v>
      </c>
      <c r="K302" s="788" t="s">
        <v>20</v>
      </c>
      <c r="L302" s="787" t="s">
        <v>20</v>
      </c>
      <c r="M302" s="788" t="s">
        <v>20</v>
      </c>
      <c r="N302" s="788" t="s">
        <v>20</v>
      </c>
      <c r="O302" s="787" t="s">
        <v>20</v>
      </c>
      <c r="P302" s="788" t="s">
        <v>20</v>
      </c>
      <c r="Q302" s="788" t="s">
        <v>20</v>
      </c>
      <c r="R302" s="787" t="s">
        <v>20</v>
      </c>
      <c r="S302" s="788" t="s">
        <v>20</v>
      </c>
      <c r="T302" s="788" t="s">
        <v>20</v>
      </c>
      <c r="U302" s="787" t="s">
        <v>20</v>
      </c>
      <c r="V302" s="788" t="s">
        <v>20</v>
      </c>
      <c r="W302" s="788" t="s">
        <v>20</v>
      </c>
      <c r="X302" s="787" t="s">
        <v>20</v>
      </c>
      <c r="Y302" s="788" t="s">
        <v>20</v>
      </c>
      <c r="Z302" s="788" t="s">
        <v>20</v>
      </c>
      <c r="AA302" s="787" t="s">
        <v>20</v>
      </c>
      <c r="AB302" s="788" t="s">
        <v>20</v>
      </c>
      <c r="AC302" s="788" t="s">
        <v>20</v>
      </c>
      <c r="AD302" s="787" t="s">
        <v>20</v>
      </c>
      <c r="AE302" s="788" t="s">
        <v>20</v>
      </c>
      <c r="AF302" s="788" t="s">
        <v>20</v>
      </c>
      <c r="AG302" s="34" t="s">
        <v>20</v>
      </c>
      <c r="AH302" s="34" t="s">
        <v>20</v>
      </c>
      <c r="AI302" s="34" t="s">
        <v>20</v>
      </c>
    </row>
    <row r="303" spans="1:35">
      <c r="A303" s="34" t="s">
        <v>1110</v>
      </c>
      <c r="B303" s="34" t="s">
        <v>1117</v>
      </c>
      <c r="C303" s="787" t="s">
        <v>20</v>
      </c>
      <c r="D303" s="788" t="s">
        <v>20</v>
      </c>
      <c r="E303" s="788" t="s">
        <v>20</v>
      </c>
      <c r="F303" s="787" t="s">
        <v>20</v>
      </c>
      <c r="G303" s="788" t="s">
        <v>20</v>
      </c>
      <c r="H303" s="788" t="s">
        <v>20</v>
      </c>
      <c r="I303" s="787" t="s">
        <v>20</v>
      </c>
      <c r="J303" s="788" t="s">
        <v>20</v>
      </c>
      <c r="K303" s="788" t="s">
        <v>20</v>
      </c>
      <c r="L303" s="787" t="s">
        <v>20</v>
      </c>
      <c r="M303" s="788" t="s">
        <v>20</v>
      </c>
      <c r="N303" s="788" t="s">
        <v>20</v>
      </c>
      <c r="O303" s="787" t="s">
        <v>20</v>
      </c>
      <c r="P303" s="788" t="s">
        <v>20</v>
      </c>
      <c r="Q303" s="788" t="s">
        <v>20</v>
      </c>
      <c r="R303" s="787" t="s">
        <v>20</v>
      </c>
      <c r="S303" s="788" t="s">
        <v>20</v>
      </c>
      <c r="T303" s="788" t="s">
        <v>20</v>
      </c>
      <c r="U303" s="787" t="s">
        <v>20</v>
      </c>
      <c r="V303" s="788" t="s">
        <v>20</v>
      </c>
      <c r="W303" s="788" t="s">
        <v>20</v>
      </c>
      <c r="X303" s="787" t="s">
        <v>20</v>
      </c>
      <c r="Y303" s="788" t="s">
        <v>20</v>
      </c>
      <c r="Z303" s="788" t="s">
        <v>20</v>
      </c>
      <c r="AA303" s="787" t="s">
        <v>20</v>
      </c>
      <c r="AB303" s="788" t="s">
        <v>20</v>
      </c>
      <c r="AC303" s="788" t="s">
        <v>20</v>
      </c>
      <c r="AD303" s="787" t="s">
        <v>20</v>
      </c>
      <c r="AE303" s="788" t="s">
        <v>20</v>
      </c>
      <c r="AF303" s="788" t="s">
        <v>20</v>
      </c>
      <c r="AG303" s="34" t="s">
        <v>20</v>
      </c>
      <c r="AH303" s="34" t="s">
        <v>20</v>
      </c>
      <c r="AI303" s="34" t="s">
        <v>20</v>
      </c>
    </row>
    <row r="304" spans="1:35">
      <c r="A304" s="34" t="s">
        <v>1111</v>
      </c>
      <c r="B304" s="34" t="s">
        <v>3292</v>
      </c>
      <c r="C304" s="787" t="s">
        <v>20</v>
      </c>
      <c r="D304" s="788" t="s">
        <v>20</v>
      </c>
      <c r="E304" s="788" t="s">
        <v>20</v>
      </c>
      <c r="F304" s="787" t="s">
        <v>20</v>
      </c>
      <c r="G304" s="788" t="s">
        <v>20</v>
      </c>
      <c r="H304" s="788" t="s">
        <v>20</v>
      </c>
      <c r="I304" s="787" t="s">
        <v>20</v>
      </c>
      <c r="J304" s="788" t="s">
        <v>20</v>
      </c>
      <c r="K304" s="788" t="s">
        <v>20</v>
      </c>
      <c r="L304" s="787" t="s">
        <v>20</v>
      </c>
      <c r="M304" s="788" t="s">
        <v>20</v>
      </c>
      <c r="N304" s="788" t="s">
        <v>20</v>
      </c>
      <c r="O304" s="787" t="s">
        <v>20</v>
      </c>
      <c r="P304" s="788" t="s">
        <v>20</v>
      </c>
      <c r="Q304" s="788" t="s">
        <v>20</v>
      </c>
      <c r="R304" s="787" t="s">
        <v>20</v>
      </c>
      <c r="S304" s="788" t="s">
        <v>20</v>
      </c>
      <c r="T304" s="788" t="s">
        <v>20</v>
      </c>
      <c r="U304" s="787" t="s">
        <v>20</v>
      </c>
      <c r="V304" s="788" t="s">
        <v>20</v>
      </c>
      <c r="W304" s="788" t="s">
        <v>20</v>
      </c>
      <c r="X304" s="787" t="s">
        <v>20</v>
      </c>
      <c r="Y304" s="788" t="s">
        <v>20</v>
      </c>
      <c r="Z304" s="788" t="s">
        <v>20</v>
      </c>
      <c r="AA304" s="787" t="s">
        <v>20</v>
      </c>
      <c r="AB304" s="788" t="s">
        <v>20</v>
      </c>
      <c r="AC304" s="788" t="s">
        <v>20</v>
      </c>
      <c r="AD304" s="787" t="s">
        <v>20</v>
      </c>
      <c r="AE304" s="788" t="s">
        <v>20</v>
      </c>
      <c r="AF304" s="788" t="s">
        <v>20</v>
      </c>
      <c r="AG304" s="34" t="s">
        <v>20</v>
      </c>
      <c r="AH304" s="34" t="s">
        <v>20</v>
      </c>
      <c r="AI304" s="34" t="s">
        <v>20</v>
      </c>
    </row>
    <row r="305" spans="1:35">
      <c r="A305" s="34" t="s">
        <v>814</v>
      </c>
      <c r="B305" s="34" t="s">
        <v>1118</v>
      </c>
      <c r="C305" s="787" t="s">
        <v>20</v>
      </c>
      <c r="D305" s="788" t="s">
        <v>20</v>
      </c>
      <c r="E305" s="788" t="s">
        <v>20</v>
      </c>
      <c r="F305" s="787" t="s">
        <v>20</v>
      </c>
      <c r="G305" s="788" t="s">
        <v>20</v>
      </c>
      <c r="H305" s="788" t="s">
        <v>20</v>
      </c>
      <c r="I305" s="787" t="s">
        <v>20</v>
      </c>
      <c r="J305" s="788" t="s">
        <v>20</v>
      </c>
      <c r="K305" s="788" t="s">
        <v>20</v>
      </c>
      <c r="L305" s="787" t="s">
        <v>20</v>
      </c>
      <c r="M305" s="788" t="s">
        <v>20</v>
      </c>
      <c r="N305" s="788" t="s">
        <v>20</v>
      </c>
      <c r="O305" s="787" t="s">
        <v>20</v>
      </c>
      <c r="P305" s="788" t="s">
        <v>20</v>
      </c>
      <c r="Q305" s="788" t="s">
        <v>20</v>
      </c>
      <c r="R305" s="787" t="s">
        <v>20</v>
      </c>
      <c r="S305" s="788" t="s">
        <v>20</v>
      </c>
      <c r="T305" s="788" t="s">
        <v>20</v>
      </c>
      <c r="U305" s="787" t="s">
        <v>20</v>
      </c>
      <c r="V305" s="788" t="s">
        <v>20</v>
      </c>
      <c r="W305" s="788" t="s">
        <v>20</v>
      </c>
      <c r="X305" s="787" t="s">
        <v>20</v>
      </c>
      <c r="Y305" s="788" t="s">
        <v>20</v>
      </c>
      <c r="Z305" s="788" t="s">
        <v>20</v>
      </c>
      <c r="AA305" s="787" t="s">
        <v>20</v>
      </c>
      <c r="AB305" s="788" t="s">
        <v>20</v>
      </c>
      <c r="AC305" s="788" t="s">
        <v>20</v>
      </c>
      <c r="AD305" s="787" t="s">
        <v>20</v>
      </c>
      <c r="AE305" s="788" t="s">
        <v>20</v>
      </c>
      <c r="AF305" s="788" t="s">
        <v>20</v>
      </c>
      <c r="AG305" s="34" t="s">
        <v>20</v>
      </c>
      <c r="AH305" s="34" t="s">
        <v>20</v>
      </c>
      <c r="AI305" s="34" t="s">
        <v>20</v>
      </c>
    </row>
    <row r="306" spans="1:35">
      <c r="A306" s="34" t="s">
        <v>1605</v>
      </c>
      <c r="B306" s="34" t="s">
        <v>20</v>
      </c>
      <c r="C306" s="787" t="s">
        <v>20</v>
      </c>
      <c r="D306" s="788" t="s">
        <v>20</v>
      </c>
      <c r="E306" s="788" t="s">
        <v>20</v>
      </c>
      <c r="F306" s="787" t="s">
        <v>20</v>
      </c>
      <c r="G306" s="788" t="s">
        <v>20</v>
      </c>
      <c r="H306" s="788" t="s">
        <v>20</v>
      </c>
      <c r="I306" s="787" t="s">
        <v>20</v>
      </c>
      <c r="J306" s="788" t="s">
        <v>20</v>
      </c>
      <c r="K306" s="788" t="s">
        <v>20</v>
      </c>
      <c r="L306" s="787" t="s">
        <v>20</v>
      </c>
      <c r="M306" s="788" t="s">
        <v>20</v>
      </c>
      <c r="N306" s="788" t="s">
        <v>20</v>
      </c>
      <c r="O306" s="787" t="s">
        <v>20</v>
      </c>
      <c r="P306" s="788" t="s">
        <v>20</v>
      </c>
      <c r="Q306" s="788" t="s">
        <v>20</v>
      </c>
      <c r="R306" s="787" t="s">
        <v>20</v>
      </c>
      <c r="S306" s="788" t="s">
        <v>20</v>
      </c>
      <c r="T306" s="788" t="s">
        <v>20</v>
      </c>
      <c r="U306" s="787" t="s">
        <v>20</v>
      </c>
      <c r="V306" s="788" t="s">
        <v>20</v>
      </c>
      <c r="W306" s="788" t="s">
        <v>20</v>
      </c>
      <c r="X306" s="787" t="s">
        <v>20</v>
      </c>
      <c r="Y306" s="788" t="s">
        <v>20</v>
      </c>
      <c r="Z306" s="788" t="s">
        <v>20</v>
      </c>
      <c r="AA306" s="787" t="s">
        <v>20</v>
      </c>
      <c r="AB306" s="788" t="s">
        <v>20</v>
      </c>
      <c r="AC306" s="788" t="s">
        <v>20</v>
      </c>
      <c r="AD306" s="787" t="s">
        <v>20</v>
      </c>
      <c r="AE306" s="788" t="s">
        <v>20</v>
      </c>
      <c r="AF306" s="788" t="s">
        <v>20</v>
      </c>
      <c r="AG306" s="34" t="s">
        <v>20</v>
      </c>
      <c r="AH306" s="34" t="s">
        <v>20</v>
      </c>
      <c r="AI306" s="34" t="s">
        <v>20</v>
      </c>
    </row>
    <row r="307" spans="1:35">
      <c r="A307" s="34" t="s">
        <v>1112</v>
      </c>
      <c r="B307" s="34" t="s">
        <v>1119</v>
      </c>
      <c r="C307" s="787" t="s">
        <v>20</v>
      </c>
      <c r="D307" s="788" t="s">
        <v>20</v>
      </c>
      <c r="E307" s="788" t="s">
        <v>20</v>
      </c>
      <c r="F307" s="787" t="s">
        <v>20</v>
      </c>
      <c r="G307" s="788" t="s">
        <v>20</v>
      </c>
      <c r="H307" s="788" t="s">
        <v>20</v>
      </c>
      <c r="I307" s="787" t="s">
        <v>20</v>
      </c>
      <c r="J307" s="788" t="s">
        <v>20</v>
      </c>
      <c r="K307" s="788" t="s">
        <v>20</v>
      </c>
      <c r="L307" s="787" t="s">
        <v>20</v>
      </c>
      <c r="M307" s="788" t="s">
        <v>20</v>
      </c>
      <c r="N307" s="788" t="s">
        <v>20</v>
      </c>
      <c r="O307" s="787" t="s">
        <v>20</v>
      </c>
      <c r="P307" s="788" t="s">
        <v>20</v>
      </c>
      <c r="Q307" s="788" t="s">
        <v>20</v>
      </c>
      <c r="R307" s="787" t="s">
        <v>20</v>
      </c>
      <c r="S307" s="788" t="s">
        <v>20</v>
      </c>
      <c r="T307" s="788" t="s">
        <v>20</v>
      </c>
      <c r="U307" s="787" t="s">
        <v>20</v>
      </c>
      <c r="V307" s="788" t="s">
        <v>20</v>
      </c>
      <c r="W307" s="788" t="s">
        <v>20</v>
      </c>
      <c r="X307" s="787" t="s">
        <v>20</v>
      </c>
      <c r="Y307" s="788" t="s">
        <v>20</v>
      </c>
      <c r="Z307" s="788" t="s">
        <v>20</v>
      </c>
      <c r="AA307" s="787" t="s">
        <v>20</v>
      </c>
      <c r="AB307" s="788" t="s">
        <v>20</v>
      </c>
      <c r="AC307" s="788" t="s">
        <v>20</v>
      </c>
      <c r="AD307" s="787" t="s">
        <v>20</v>
      </c>
      <c r="AE307" s="788" t="s">
        <v>20</v>
      </c>
      <c r="AF307" s="788" t="s">
        <v>20</v>
      </c>
      <c r="AG307" s="34" t="s">
        <v>20</v>
      </c>
      <c r="AH307" s="34" t="s">
        <v>20</v>
      </c>
      <c r="AI307" s="34" t="s">
        <v>20</v>
      </c>
    </row>
    <row r="308" spans="1:35">
      <c r="A308" s="34" t="s">
        <v>815</v>
      </c>
      <c r="B308" s="34" t="s">
        <v>3293</v>
      </c>
      <c r="C308" s="787" t="s">
        <v>20</v>
      </c>
      <c r="D308" s="788" t="s">
        <v>20</v>
      </c>
      <c r="E308" s="788" t="s">
        <v>20</v>
      </c>
      <c r="F308" s="787" t="s">
        <v>20</v>
      </c>
      <c r="G308" s="788" t="s">
        <v>20</v>
      </c>
      <c r="H308" s="788" t="s">
        <v>20</v>
      </c>
      <c r="I308" s="787" t="s">
        <v>20</v>
      </c>
      <c r="J308" s="788" t="s">
        <v>20</v>
      </c>
      <c r="K308" s="788" t="s">
        <v>20</v>
      </c>
      <c r="L308" s="787" t="s">
        <v>20</v>
      </c>
      <c r="M308" s="788" t="s">
        <v>20</v>
      </c>
      <c r="N308" s="788" t="s">
        <v>20</v>
      </c>
      <c r="O308" s="787" t="s">
        <v>20</v>
      </c>
      <c r="P308" s="788" t="s">
        <v>20</v>
      </c>
      <c r="Q308" s="788" t="s">
        <v>20</v>
      </c>
      <c r="R308" s="787" t="s">
        <v>20</v>
      </c>
      <c r="S308" s="788" t="s">
        <v>20</v>
      </c>
      <c r="T308" s="788" t="s">
        <v>20</v>
      </c>
      <c r="U308" s="787" t="s">
        <v>20</v>
      </c>
      <c r="V308" s="788" t="s">
        <v>20</v>
      </c>
      <c r="W308" s="788" t="s">
        <v>20</v>
      </c>
      <c r="X308" s="787" t="s">
        <v>20</v>
      </c>
      <c r="Y308" s="788" t="s">
        <v>20</v>
      </c>
      <c r="Z308" s="788" t="s">
        <v>20</v>
      </c>
      <c r="AA308" s="787" t="s">
        <v>20</v>
      </c>
      <c r="AB308" s="788" t="s">
        <v>20</v>
      </c>
      <c r="AC308" s="788" t="s">
        <v>20</v>
      </c>
      <c r="AD308" s="787" t="s">
        <v>20</v>
      </c>
      <c r="AE308" s="788" t="s">
        <v>20</v>
      </c>
      <c r="AF308" s="788" t="s">
        <v>20</v>
      </c>
      <c r="AG308" s="34" t="s">
        <v>20</v>
      </c>
      <c r="AH308" s="34" t="s">
        <v>20</v>
      </c>
      <c r="AI308" s="34" t="s">
        <v>20</v>
      </c>
    </row>
    <row r="309" spans="1:35">
      <c r="A309" s="34" t="s">
        <v>1113</v>
      </c>
      <c r="B309" s="34" t="s">
        <v>1120</v>
      </c>
      <c r="C309" s="787" t="s">
        <v>20</v>
      </c>
      <c r="D309" s="788" t="s">
        <v>20</v>
      </c>
      <c r="E309" s="788" t="s">
        <v>20</v>
      </c>
      <c r="F309" s="787" t="s">
        <v>20</v>
      </c>
      <c r="G309" s="788" t="s">
        <v>20</v>
      </c>
      <c r="H309" s="788" t="s">
        <v>20</v>
      </c>
      <c r="I309" s="787" t="s">
        <v>20</v>
      </c>
      <c r="J309" s="788" t="s">
        <v>20</v>
      </c>
      <c r="K309" s="788" t="s">
        <v>20</v>
      </c>
      <c r="L309" s="787" t="s">
        <v>20</v>
      </c>
      <c r="M309" s="788" t="s">
        <v>20</v>
      </c>
      <c r="N309" s="788" t="s">
        <v>20</v>
      </c>
      <c r="O309" s="787" t="s">
        <v>20</v>
      </c>
      <c r="P309" s="788" t="s">
        <v>20</v>
      </c>
      <c r="Q309" s="788" t="s">
        <v>20</v>
      </c>
      <c r="R309" s="787" t="s">
        <v>20</v>
      </c>
      <c r="S309" s="788" t="s">
        <v>20</v>
      </c>
      <c r="T309" s="788" t="s">
        <v>20</v>
      </c>
      <c r="U309" s="787" t="s">
        <v>20</v>
      </c>
      <c r="V309" s="788" t="s">
        <v>20</v>
      </c>
      <c r="W309" s="788" t="s">
        <v>20</v>
      </c>
      <c r="X309" s="787" t="s">
        <v>20</v>
      </c>
      <c r="Y309" s="788" t="s">
        <v>20</v>
      </c>
      <c r="Z309" s="788" t="s">
        <v>20</v>
      </c>
      <c r="AA309" s="787" t="s">
        <v>20</v>
      </c>
      <c r="AB309" s="788" t="s">
        <v>20</v>
      </c>
      <c r="AC309" s="788" t="s">
        <v>20</v>
      </c>
      <c r="AD309" s="787" t="s">
        <v>20</v>
      </c>
      <c r="AE309" s="788" t="s">
        <v>20</v>
      </c>
      <c r="AF309" s="788" t="s">
        <v>20</v>
      </c>
      <c r="AG309" s="34" t="s">
        <v>20</v>
      </c>
      <c r="AH309" s="34" t="s">
        <v>20</v>
      </c>
      <c r="AI309" s="34" t="s">
        <v>20</v>
      </c>
    </row>
    <row r="310" spans="1:35">
      <c r="A310" s="34" t="s">
        <v>816</v>
      </c>
      <c r="B310" s="34" t="s">
        <v>1844</v>
      </c>
      <c r="C310" s="787" t="s">
        <v>20</v>
      </c>
      <c r="D310" s="788" t="s">
        <v>20</v>
      </c>
      <c r="E310" s="788" t="s">
        <v>20</v>
      </c>
      <c r="F310" s="787" t="s">
        <v>20</v>
      </c>
      <c r="G310" s="788" t="s">
        <v>20</v>
      </c>
      <c r="H310" s="788" t="s">
        <v>20</v>
      </c>
      <c r="I310" s="787" t="s">
        <v>20</v>
      </c>
      <c r="J310" s="788" t="s">
        <v>20</v>
      </c>
      <c r="K310" s="788" t="s">
        <v>20</v>
      </c>
      <c r="L310" s="787" t="s">
        <v>20</v>
      </c>
      <c r="M310" s="788" t="s">
        <v>20</v>
      </c>
      <c r="N310" s="788" t="s">
        <v>20</v>
      </c>
      <c r="O310" s="787" t="s">
        <v>20</v>
      </c>
      <c r="P310" s="788" t="s">
        <v>20</v>
      </c>
      <c r="Q310" s="788" t="s">
        <v>20</v>
      </c>
      <c r="R310" s="787" t="s">
        <v>20</v>
      </c>
      <c r="S310" s="788" t="s">
        <v>20</v>
      </c>
      <c r="T310" s="788" t="s">
        <v>20</v>
      </c>
      <c r="U310" s="787" t="s">
        <v>20</v>
      </c>
      <c r="V310" s="788" t="s">
        <v>20</v>
      </c>
      <c r="W310" s="788" t="s">
        <v>20</v>
      </c>
      <c r="X310" s="787" t="s">
        <v>20</v>
      </c>
      <c r="Y310" s="788" t="s">
        <v>20</v>
      </c>
      <c r="Z310" s="788" t="s">
        <v>20</v>
      </c>
      <c r="AA310" s="787" t="s">
        <v>20</v>
      </c>
      <c r="AB310" s="788" t="s">
        <v>20</v>
      </c>
      <c r="AC310" s="788" t="s">
        <v>20</v>
      </c>
      <c r="AD310" s="787" t="s">
        <v>20</v>
      </c>
      <c r="AE310" s="788" t="s">
        <v>20</v>
      </c>
      <c r="AF310" s="788" t="s">
        <v>20</v>
      </c>
      <c r="AG310" s="34" t="s">
        <v>20</v>
      </c>
      <c r="AH310" s="34" t="s">
        <v>20</v>
      </c>
      <c r="AI310" s="34" t="s">
        <v>20</v>
      </c>
    </row>
    <row r="311" spans="1:35">
      <c r="A311" s="34" t="s">
        <v>1114</v>
      </c>
      <c r="B311" s="34" t="s">
        <v>3380</v>
      </c>
      <c r="C311" s="787" t="s">
        <v>20</v>
      </c>
      <c r="D311" s="788" t="s">
        <v>20</v>
      </c>
      <c r="E311" s="788" t="s">
        <v>20</v>
      </c>
      <c r="F311" s="787" t="s">
        <v>20</v>
      </c>
      <c r="G311" s="788" t="s">
        <v>20</v>
      </c>
      <c r="H311" s="788" t="s">
        <v>20</v>
      </c>
      <c r="I311" s="787" t="s">
        <v>20</v>
      </c>
      <c r="J311" s="788" t="s">
        <v>20</v>
      </c>
      <c r="K311" s="788" t="s">
        <v>20</v>
      </c>
      <c r="L311" s="787" t="s">
        <v>20</v>
      </c>
      <c r="M311" s="788" t="s">
        <v>20</v>
      </c>
      <c r="N311" s="788" t="s">
        <v>20</v>
      </c>
      <c r="O311" s="787" t="s">
        <v>20</v>
      </c>
      <c r="P311" s="788" t="s">
        <v>20</v>
      </c>
      <c r="Q311" s="788" t="s">
        <v>20</v>
      </c>
      <c r="R311" s="787" t="s">
        <v>20</v>
      </c>
      <c r="S311" s="788" t="s">
        <v>20</v>
      </c>
      <c r="T311" s="788" t="s">
        <v>20</v>
      </c>
      <c r="U311" s="787" t="s">
        <v>20</v>
      </c>
      <c r="V311" s="788" t="s">
        <v>20</v>
      </c>
      <c r="W311" s="788" t="s">
        <v>20</v>
      </c>
      <c r="X311" s="787" t="s">
        <v>20</v>
      </c>
      <c r="Y311" s="788" t="s">
        <v>20</v>
      </c>
      <c r="Z311" s="788" t="s">
        <v>20</v>
      </c>
      <c r="AA311" s="787" t="s">
        <v>20</v>
      </c>
      <c r="AB311" s="788" t="s">
        <v>20</v>
      </c>
      <c r="AC311" s="788" t="s">
        <v>20</v>
      </c>
      <c r="AD311" s="787" t="s">
        <v>20</v>
      </c>
      <c r="AE311" s="788" t="s">
        <v>20</v>
      </c>
      <c r="AF311" s="788" t="s">
        <v>20</v>
      </c>
      <c r="AG311" s="34" t="s">
        <v>20</v>
      </c>
      <c r="AH311" s="34" t="s">
        <v>20</v>
      </c>
      <c r="AI311" s="34" t="s">
        <v>20</v>
      </c>
    </row>
    <row r="312" spans="1:35">
      <c r="A312" s="34" t="s">
        <v>1115</v>
      </c>
      <c r="B312" s="34" t="s">
        <v>1121</v>
      </c>
      <c r="C312" s="787" t="s">
        <v>20</v>
      </c>
      <c r="D312" s="788" t="s">
        <v>20</v>
      </c>
      <c r="E312" s="788" t="s">
        <v>20</v>
      </c>
      <c r="F312" s="787" t="s">
        <v>20</v>
      </c>
      <c r="G312" s="788" t="s">
        <v>20</v>
      </c>
      <c r="H312" s="788" t="s">
        <v>20</v>
      </c>
      <c r="I312" s="787" t="s">
        <v>20</v>
      </c>
      <c r="J312" s="788" t="s">
        <v>20</v>
      </c>
      <c r="K312" s="788" t="s">
        <v>20</v>
      </c>
      <c r="L312" s="787" t="s">
        <v>20</v>
      </c>
      <c r="M312" s="788" t="s">
        <v>20</v>
      </c>
      <c r="N312" s="788" t="s">
        <v>20</v>
      </c>
      <c r="O312" s="787" t="s">
        <v>20</v>
      </c>
      <c r="P312" s="788" t="s">
        <v>20</v>
      </c>
      <c r="Q312" s="788" t="s">
        <v>20</v>
      </c>
      <c r="R312" s="787" t="s">
        <v>20</v>
      </c>
      <c r="S312" s="788" t="s">
        <v>20</v>
      </c>
      <c r="T312" s="788" t="s">
        <v>20</v>
      </c>
      <c r="U312" s="787" t="s">
        <v>20</v>
      </c>
      <c r="V312" s="788" t="s">
        <v>20</v>
      </c>
      <c r="W312" s="788" t="s">
        <v>20</v>
      </c>
      <c r="X312" s="787" t="s">
        <v>20</v>
      </c>
      <c r="Y312" s="788" t="s">
        <v>20</v>
      </c>
      <c r="Z312" s="788" t="s">
        <v>20</v>
      </c>
      <c r="AA312" s="787" t="s">
        <v>20</v>
      </c>
      <c r="AB312" s="788" t="s">
        <v>20</v>
      </c>
      <c r="AC312" s="788" t="s">
        <v>20</v>
      </c>
      <c r="AD312" s="787" t="s">
        <v>20</v>
      </c>
      <c r="AE312" s="788" t="s">
        <v>20</v>
      </c>
      <c r="AF312" s="788" t="s">
        <v>20</v>
      </c>
      <c r="AG312" s="34" t="s">
        <v>20</v>
      </c>
      <c r="AH312" s="34" t="s">
        <v>20</v>
      </c>
      <c r="AI312" s="34" t="s">
        <v>20</v>
      </c>
    </row>
    <row r="313" spans="1:35">
      <c r="A313" s="34" t="s">
        <v>817</v>
      </c>
      <c r="B313" s="34" t="s">
        <v>1122</v>
      </c>
      <c r="C313" s="787" t="s">
        <v>20</v>
      </c>
      <c r="D313" s="788" t="s">
        <v>20</v>
      </c>
      <c r="E313" s="788" t="s">
        <v>20</v>
      </c>
      <c r="F313" s="787" t="s">
        <v>20</v>
      </c>
      <c r="G313" s="788" t="s">
        <v>20</v>
      </c>
      <c r="H313" s="788" t="s">
        <v>20</v>
      </c>
      <c r="I313" s="787" t="s">
        <v>20</v>
      </c>
      <c r="J313" s="788" t="s">
        <v>20</v>
      </c>
      <c r="K313" s="788" t="s">
        <v>20</v>
      </c>
      <c r="L313" s="787" t="s">
        <v>20</v>
      </c>
      <c r="M313" s="788" t="s">
        <v>20</v>
      </c>
      <c r="N313" s="788" t="s">
        <v>20</v>
      </c>
      <c r="O313" s="787" t="s">
        <v>20</v>
      </c>
      <c r="P313" s="788" t="s">
        <v>20</v>
      </c>
      <c r="Q313" s="788" t="s">
        <v>20</v>
      </c>
      <c r="R313" s="787" t="s">
        <v>20</v>
      </c>
      <c r="S313" s="788" t="s">
        <v>20</v>
      </c>
      <c r="T313" s="788" t="s">
        <v>20</v>
      </c>
      <c r="U313" s="787" t="s">
        <v>20</v>
      </c>
      <c r="V313" s="788" t="s">
        <v>20</v>
      </c>
      <c r="W313" s="788" t="s">
        <v>20</v>
      </c>
      <c r="X313" s="787" t="s">
        <v>20</v>
      </c>
      <c r="Y313" s="788" t="s">
        <v>20</v>
      </c>
      <c r="Z313" s="788" t="s">
        <v>20</v>
      </c>
      <c r="AA313" s="787" t="s">
        <v>20</v>
      </c>
      <c r="AB313" s="788" t="s">
        <v>20</v>
      </c>
      <c r="AC313" s="788" t="s">
        <v>20</v>
      </c>
      <c r="AD313" s="787" t="s">
        <v>20</v>
      </c>
      <c r="AE313" s="788" t="s">
        <v>20</v>
      </c>
      <c r="AF313" s="788" t="s">
        <v>20</v>
      </c>
      <c r="AG313" s="34" t="s">
        <v>20</v>
      </c>
      <c r="AH313" s="34" t="s">
        <v>20</v>
      </c>
      <c r="AI313" s="34" t="s">
        <v>20</v>
      </c>
    </row>
    <row r="314" spans="1:35">
      <c r="A314" s="34" t="s">
        <v>818</v>
      </c>
      <c r="B314" s="34" t="s">
        <v>3295</v>
      </c>
      <c r="C314" s="787" t="s">
        <v>20</v>
      </c>
      <c r="D314" s="788" t="s">
        <v>20</v>
      </c>
      <c r="E314" s="788" t="s">
        <v>20</v>
      </c>
      <c r="F314" s="787" t="s">
        <v>20</v>
      </c>
      <c r="G314" s="788" t="s">
        <v>20</v>
      </c>
      <c r="H314" s="788" t="s">
        <v>20</v>
      </c>
      <c r="I314" s="787" t="s">
        <v>20</v>
      </c>
      <c r="J314" s="788" t="s">
        <v>20</v>
      </c>
      <c r="K314" s="788" t="s">
        <v>20</v>
      </c>
      <c r="L314" s="787" t="s">
        <v>20</v>
      </c>
      <c r="M314" s="788" t="s">
        <v>20</v>
      </c>
      <c r="N314" s="788" t="s">
        <v>20</v>
      </c>
      <c r="O314" s="787" t="s">
        <v>20</v>
      </c>
      <c r="P314" s="788" t="s">
        <v>20</v>
      </c>
      <c r="Q314" s="788" t="s">
        <v>20</v>
      </c>
      <c r="R314" s="787" t="s">
        <v>20</v>
      </c>
      <c r="S314" s="788" t="s">
        <v>20</v>
      </c>
      <c r="T314" s="788" t="s">
        <v>20</v>
      </c>
      <c r="U314" s="787" t="s">
        <v>20</v>
      </c>
      <c r="V314" s="788" t="s">
        <v>20</v>
      </c>
      <c r="W314" s="788" t="s">
        <v>20</v>
      </c>
      <c r="X314" s="787" t="s">
        <v>20</v>
      </c>
      <c r="Y314" s="788" t="s">
        <v>20</v>
      </c>
      <c r="Z314" s="788" t="s">
        <v>20</v>
      </c>
      <c r="AA314" s="787" t="s">
        <v>20</v>
      </c>
      <c r="AB314" s="788" t="s">
        <v>20</v>
      </c>
      <c r="AC314" s="788" t="s">
        <v>20</v>
      </c>
      <c r="AD314" s="787" t="s">
        <v>20</v>
      </c>
      <c r="AE314" s="788" t="s">
        <v>20</v>
      </c>
      <c r="AF314" s="788" t="s">
        <v>20</v>
      </c>
      <c r="AG314" s="34" t="s">
        <v>20</v>
      </c>
      <c r="AH314" s="34" t="s">
        <v>20</v>
      </c>
      <c r="AI314" s="34" t="s">
        <v>20</v>
      </c>
    </row>
    <row r="315" spans="1:35">
      <c r="A315" s="34" t="s">
        <v>539</v>
      </c>
      <c r="B315" s="34" t="s">
        <v>538</v>
      </c>
      <c r="C315" s="787" t="s">
        <v>20</v>
      </c>
      <c r="D315" s="788" t="s">
        <v>20</v>
      </c>
      <c r="E315" s="788" t="s">
        <v>20</v>
      </c>
      <c r="F315" s="787">
        <v>0</v>
      </c>
      <c r="G315" s="788">
        <v>0</v>
      </c>
      <c r="H315" s="788">
        <v>0</v>
      </c>
      <c r="I315" s="787">
        <v>0</v>
      </c>
      <c r="J315" s="788">
        <v>0</v>
      </c>
      <c r="K315" s="788">
        <v>0</v>
      </c>
      <c r="L315" s="787" t="s">
        <v>20</v>
      </c>
      <c r="M315" s="788" t="s">
        <v>20</v>
      </c>
      <c r="N315" s="788" t="s">
        <v>20</v>
      </c>
      <c r="O315" s="787" t="s">
        <v>20</v>
      </c>
      <c r="P315" s="788" t="s">
        <v>20</v>
      </c>
      <c r="Q315" s="788" t="s">
        <v>20</v>
      </c>
      <c r="R315" s="787" t="s">
        <v>20</v>
      </c>
      <c r="S315" s="788" t="s">
        <v>20</v>
      </c>
      <c r="T315" s="788" t="s">
        <v>20</v>
      </c>
      <c r="U315" s="787" t="s">
        <v>20</v>
      </c>
      <c r="V315" s="788" t="s">
        <v>20</v>
      </c>
      <c r="W315" s="788" t="s">
        <v>20</v>
      </c>
      <c r="X315" s="787" t="s">
        <v>20</v>
      </c>
      <c r="Y315" s="788" t="s">
        <v>20</v>
      </c>
      <c r="Z315" s="788" t="s">
        <v>20</v>
      </c>
      <c r="AA315" s="787" t="s">
        <v>20</v>
      </c>
      <c r="AB315" s="788" t="s">
        <v>20</v>
      </c>
      <c r="AC315" s="788" t="s">
        <v>20</v>
      </c>
      <c r="AD315" s="787">
        <v>0.54400000000000004</v>
      </c>
      <c r="AE315" s="788">
        <v>0</v>
      </c>
      <c r="AF315" s="788">
        <v>0</v>
      </c>
      <c r="AG315" s="34" t="s">
        <v>20</v>
      </c>
      <c r="AH315" s="34" t="s">
        <v>20</v>
      </c>
      <c r="AI315" s="34" t="s">
        <v>20</v>
      </c>
    </row>
    <row r="316" spans="1:35">
      <c r="A316" s="34" t="s">
        <v>477</v>
      </c>
      <c r="B316" s="34" t="s">
        <v>476</v>
      </c>
      <c r="C316" s="787" t="s">
        <v>20</v>
      </c>
      <c r="D316" s="788" t="s">
        <v>20</v>
      </c>
      <c r="E316" s="788" t="s">
        <v>20</v>
      </c>
      <c r="F316" s="787" t="s">
        <v>20</v>
      </c>
      <c r="G316" s="788" t="s">
        <v>20</v>
      </c>
      <c r="H316" s="788" t="s">
        <v>20</v>
      </c>
      <c r="I316" s="787" t="s">
        <v>20</v>
      </c>
      <c r="J316" s="788" t="s">
        <v>20</v>
      </c>
      <c r="K316" s="788" t="s">
        <v>20</v>
      </c>
      <c r="L316" s="787" t="s">
        <v>20</v>
      </c>
      <c r="M316" s="788" t="s">
        <v>20</v>
      </c>
      <c r="N316" s="788" t="s">
        <v>20</v>
      </c>
      <c r="O316" s="787" t="s">
        <v>20</v>
      </c>
      <c r="P316" s="788" t="s">
        <v>20</v>
      </c>
      <c r="Q316" s="788" t="s">
        <v>20</v>
      </c>
      <c r="R316" s="787" t="s">
        <v>20</v>
      </c>
      <c r="S316" s="788" t="s">
        <v>20</v>
      </c>
      <c r="T316" s="788" t="s">
        <v>20</v>
      </c>
      <c r="U316" s="787" t="s">
        <v>20</v>
      </c>
      <c r="V316" s="788" t="s">
        <v>20</v>
      </c>
      <c r="W316" s="788" t="s">
        <v>20</v>
      </c>
      <c r="X316" s="787" t="s">
        <v>20</v>
      </c>
      <c r="Y316" s="788" t="s">
        <v>20</v>
      </c>
      <c r="Z316" s="788" t="s">
        <v>20</v>
      </c>
      <c r="AA316" s="787" t="s">
        <v>20</v>
      </c>
      <c r="AB316" s="788" t="s">
        <v>20</v>
      </c>
      <c r="AC316" s="788" t="s">
        <v>20</v>
      </c>
      <c r="AD316" s="787" t="s">
        <v>20</v>
      </c>
      <c r="AE316" s="788" t="s">
        <v>20</v>
      </c>
      <c r="AF316" s="788" t="s">
        <v>20</v>
      </c>
      <c r="AG316" s="34" t="s">
        <v>20</v>
      </c>
      <c r="AH316" s="34" t="s">
        <v>20</v>
      </c>
      <c r="AI316" s="34" t="s">
        <v>20</v>
      </c>
    </row>
    <row r="317" spans="1:35">
      <c r="A317" s="34" t="s">
        <v>1123</v>
      </c>
      <c r="B317" s="34" t="s">
        <v>20</v>
      </c>
      <c r="C317" s="787" t="s">
        <v>20</v>
      </c>
      <c r="D317" s="788" t="s">
        <v>20</v>
      </c>
      <c r="E317" s="788" t="s">
        <v>20</v>
      </c>
      <c r="F317" s="787" t="s">
        <v>20</v>
      </c>
      <c r="G317" s="788" t="s">
        <v>20</v>
      </c>
      <c r="H317" s="788" t="s">
        <v>20</v>
      </c>
      <c r="I317" s="787" t="s">
        <v>20</v>
      </c>
      <c r="J317" s="788" t="s">
        <v>20</v>
      </c>
      <c r="K317" s="788" t="s">
        <v>20</v>
      </c>
      <c r="L317" s="787" t="s">
        <v>20</v>
      </c>
      <c r="M317" s="788" t="s">
        <v>20</v>
      </c>
      <c r="N317" s="788" t="s">
        <v>20</v>
      </c>
      <c r="O317" s="787" t="s">
        <v>20</v>
      </c>
      <c r="P317" s="788" t="s">
        <v>20</v>
      </c>
      <c r="Q317" s="788" t="s">
        <v>20</v>
      </c>
      <c r="R317" s="787" t="s">
        <v>20</v>
      </c>
      <c r="S317" s="788" t="s">
        <v>20</v>
      </c>
      <c r="T317" s="788" t="s">
        <v>20</v>
      </c>
      <c r="U317" s="787" t="s">
        <v>20</v>
      </c>
      <c r="V317" s="788" t="s">
        <v>20</v>
      </c>
      <c r="W317" s="788" t="s">
        <v>20</v>
      </c>
      <c r="X317" s="787" t="s">
        <v>20</v>
      </c>
      <c r="Y317" s="788" t="s">
        <v>20</v>
      </c>
      <c r="Z317" s="788" t="s">
        <v>20</v>
      </c>
      <c r="AA317" s="787" t="s">
        <v>20</v>
      </c>
      <c r="AB317" s="788" t="s">
        <v>20</v>
      </c>
      <c r="AC317" s="788" t="s">
        <v>20</v>
      </c>
      <c r="AD317" s="787" t="s">
        <v>20</v>
      </c>
      <c r="AE317" s="788" t="s">
        <v>20</v>
      </c>
      <c r="AF317" s="788" t="s">
        <v>20</v>
      </c>
      <c r="AG317" s="34" t="s">
        <v>20</v>
      </c>
      <c r="AH317" s="34" t="s">
        <v>20</v>
      </c>
      <c r="AI317" s="34" t="s">
        <v>20</v>
      </c>
    </row>
    <row r="318" spans="1:35">
      <c r="A318" s="34" t="s">
        <v>819</v>
      </c>
      <c r="B318" s="34" t="s">
        <v>1127</v>
      </c>
      <c r="C318" s="787" t="s">
        <v>20</v>
      </c>
      <c r="D318" s="788" t="s">
        <v>20</v>
      </c>
      <c r="E318" s="788" t="s">
        <v>20</v>
      </c>
      <c r="F318" s="787" t="s">
        <v>20</v>
      </c>
      <c r="G318" s="788" t="s">
        <v>20</v>
      </c>
      <c r="H318" s="788" t="s">
        <v>20</v>
      </c>
      <c r="I318" s="787" t="s">
        <v>20</v>
      </c>
      <c r="J318" s="788" t="s">
        <v>20</v>
      </c>
      <c r="K318" s="788" t="s">
        <v>20</v>
      </c>
      <c r="L318" s="787" t="s">
        <v>20</v>
      </c>
      <c r="M318" s="788" t="s">
        <v>20</v>
      </c>
      <c r="N318" s="788" t="s">
        <v>20</v>
      </c>
      <c r="O318" s="787" t="s">
        <v>20</v>
      </c>
      <c r="P318" s="788" t="s">
        <v>20</v>
      </c>
      <c r="Q318" s="788" t="s">
        <v>20</v>
      </c>
      <c r="R318" s="787" t="s">
        <v>20</v>
      </c>
      <c r="S318" s="788" t="s">
        <v>20</v>
      </c>
      <c r="T318" s="788" t="s">
        <v>20</v>
      </c>
      <c r="U318" s="787" t="s">
        <v>20</v>
      </c>
      <c r="V318" s="788" t="s">
        <v>20</v>
      </c>
      <c r="W318" s="788" t="s">
        <v>20</v>
      </c>
      <c r="X318" s="787" t="s">
        <v>20</v>
      </c>
      <c r="Y318" s="788" t="s">
        <v>20</v>
      </c>
      <c r="Z318" s="788" t="s">
        <v>20</v>
      </c>
      <c r="AA318" s="787" t="s">
        <v>20</v>
      </c>
      <c r="AB318" s="788" t="s">
        <v>20</v>
      </c>
      <c r="AC318" s="788" t="s">
        <v>20</v>
      </c>
      <c r="AD318" s="787" t="s">
        <v>20</v>
      </c>
      <c r="AE318" s="788" t="s">
        <v>20</v>
      </c>
      <c r="AF318" s="788" t="s">
        <v>20</v>
      </c>
      <c r="AG318" s="34" t="s">
        <v>20</v>
      </c>
      <c r="AH318" s="34" t="s">
        <v>20</v>
      </c>
      <c r="AI318" s="34" t="s">
        <v>20</v>
      </c>
    </row>
    <row r="319" spans="1:35">
      <c r="A319" s="34" t="s">
        <v>1124</v>
      </c>
      <c r="B319" s="34" t="s">
        <v>1128</v>
      </c>
      <c r="C319" s="787" t="s">
        <v>20</v>
      </c>
      <c r="D319" s="788" t="s">
        <v>20</v>
      </c>
      <c r="E319" s="788" t="s">
        <v>20</v>
      </c>
      <c r="F319" s="787" t="s">
        <v>20</v>
      </c>
      <c r="G319" s="788" t="s">
        <v>20</v>
      </c>
      <c r="H319" s="788" t="s">
        <v>20</v>
      </c>
      <c r="I319" s="787" t="s">
        <v>20</v>
      </c>
      <c r="J319" s="788" t="s">
        <v>20</v>
      </c>
      <c r="K319" s="788" t="s">
        <v>20</v>
      </c>
      <c r="L319" s="787" t="s">
        <v>20</v>
      </c>
      <c r="M319" s="788" t="s">
        <v>20</v>
      </c>
      <c r="N319" s="788" t="s">
        <v>20</v>
      </c>
      <c r="O319" s="787" t="s">
        <v>20</v>
      </c>
      <c r="P319" s="788" t="s">
        <v>20</v>
      </c>
      <c r="Q319" s="788" t="s">
        <v>20</v>
      </c>
      <c r="R319" s="787" t="s">
        <v>20</v>
      </c>
      <c r="S319" s="788" t="s">
        <v>20</v>
      </c>
      <c r="T319" s="788" t="s">
        <v>20</v>
      </c>
      <c r="U319" s="787" t="s">
        <v>20</v>
      </c>
      <c r="V319" s="788" t="s">
        <v>20</v>
      </c>
      <c r="W319" s="788" t="s">
        <v>20</v>
      </c>
      <c r="X319" s="787" t="s">
        <v>20</v>
      </c>
      <c r="Y319" s="788" t="s">
        <v>20</v>
      </c>
      <c r="Z319" s="788" t="s">
        <v>20</v>
      </c>
      <c r="AA319" s="787" t="s">
        <v>20</v>
      </c>
      <c r="AB319" s="788" t="s">
        <v>20</v>
      </c>
      <c r="AC319" s="788" t="s">
        <v>20</v>
      </c>
      <c r="AD319" s="787" t="s">
        <v>20</v>
      </c>
      <c r="AE319" s="788" t="s">
        <v>20</v>
      </c>
      <c r="AF319" s="788" t="s">
        <v>20</v>
      </c>
      <c r="AG319" s="34" t="s">
        <v>20</v>
      </c>
      <c r="AH319" s="34" t="s">
        <v>20</v>
      </c>
      <c r="AI319" s="34" t="s">
        <v>20</v>
      </c>
    </row>
    <row r="320" spans="1:35">
      <c r="A320" s="34" t="s">
        <v>820</v>
      </c>
      <c r="B320" s="34" t="s">
        <v>1129</v>
      </c>
      <c r="C320" s="787" t="s">
        <v>20</v>
      </c>
      <c r="D320" s="788" t="s">
        <v>20</v>
      </c>
      <c r="E320" s="788" t="s">
        <v>20</v>
      </c>
      <c r="F320" s="787" t="s">
        <v>20</v>
      </c>
      <c r="G320" s="788" t="s">
        <v>20</v>
      </c>
      <c r="H320" s="788" t="s">
        <v>20</v>
      </c>
      <c r="I320" s="787" t="s">
        <v>20</v>
      </c>
      <c r="J320" s="788" t="s">
        <v>20</v>
      </c>
      <c r="K320" s="788" t="s">
        <v>20</v>
      </c>
      <c r="L320" s="787" t="s">
        <v>20</v>
      </c>
      <c r="M320" s="788" t="s">
        <v>20</v>
      </c>
      <c r="N320" s="788" t="s">
        <v>20</v>
      </c>
      <c r="O320" s="787" t="s">
        <v>20</v>
      </c>
      <c r="P320" s="788" t="s">
        <v>20</v>
      </c>
      <c r="Q320" s="788" t="s">
        <v>20</v>
      </c>
      <c r="R320" s="787" t="s">
        <v>20</v>
      </c>
      <c r="S320" s="788" t="s">
        <v>20</v>
      </c>
      <c r="T320" s="788" t="s">
        <v>20</v>
      </c>
      <c r="U320" s="787" t="s">
        <v>20</v>
      </c>
      <c r="V320" s="788" t="s">
        <v>20</v>
      </c>
      <c r="W320" s="788" t="s">
        <v>20</v>
      </c>
      <c r="X320" s="787" t="s">
        <v>20</v>
      </c>
      <c r="Y320" s="788" t="s">
        <v>20</v>
      </c>
      <c r="Z320" s="788" t="s">
        <v>20</v>
      </c>
      <c r="AA320" s="787" t="s">
        <v>20</v>
      </c>
      <c r="AB320" s="788" t="s">
        <v>20</v>
      </c>
      <c r="AC320" s="788" t="s">
        <v>20</v>
      </c>
      <c r="AD320" s="787" t="s">
        <v>20</v>
      </c>
      <c r="AE320" s="788" t="s">
        <v>20</v>
      </c>
      <c r="AF320" s="788" t="s">
        <v>20</v>
      </c>
      <c r="AG320" s="34" t="s">
        <v>20</v>
      </c>
      <c r="AH320" s="34" t="s">
        <v>20</v>
      </c>
      <c r="AI320" s="34" t="s">
        <v>20</v>
      </c>
    </row>
    <row r="321" spans="1:35">
      <c r="A321" s="34" t="s">
        <v>1125</v>
      </c>
      <c r="B321" s="34" t="s">
        <v>1130</v>
      </c>
      <c r="C321" s="787" t="s">
        <v>20</v>
      </c>
      <c r="D321" s="788" t="s">
        <v>20</v>
      </c>
      <c r="E321" s="788" t="s">
        <v>20</v>
      </c>
      <c r="F321" s="787" t="s">
        <v>20</v>
      </c>
      <c r="G321" s="788" t="s">
        <v>20</v>
      </c>
      <c r="H321" s="788" t="s">
        <v>20</v>
      </c>
      <c r="I321" s="787" t="s">
        <v>20</v>
      </c>
      <c r="J321" s="788" t="s">
        <v>20</v>
      </c>
      <c r="K321" s="788" t="s">
        <v>20</v>
      </c>
      <c r="L321" s="787" t="s">
        <v>20</v>
      </c>
      <c r="M321" s="788" t="s">
        <v>20</v>
      </c>
      <c r="N321" s="788" t="s">
        <v>20</v>
      </c>
      <c r="O321" s="787" t="s">
        <v>20</v>
      </c>
      <c r="P321" s="788" t="s">
        <v>20</v>
      </c>
      <c r="Q321" s="788" t="s">
        <v>20</v>
      </c>
      <c r="R321" s="787" t="s">
        <v>20</v>
      </c>
      <c r="S321" s="788" t="s">
        <v>20</v>
      </c>
      <c r="T321" s="788" t="s">
        <v>20</v>
      </c>
      <c r="U321" s="787" t="s">
        <v>20</v>
      </c>
      <c r="V321" s="788" t="s">
        <v>20</v>
      </c>
      <c r="W321" s="788" t="s">
        <v>20</v>
      </c>
      <c r="X321" s="787" t="s">
        <v>20</v>
      </c>
      <c r="Y321" s="788" t="s">
        <v>20</v>
      </c>
      <c r="Z321" s="788" t="s">
        <v>20</v>
      </c>
      <c r="AA321" s="787" t="s">
        <v>20</v>
      </c>
      <c r="AB321" s="788" t="s">
        <v>20</v>
      </c>
      <c r="AC321" s="788" t="s">
        <v>20</v>
      </c>
      <c r="AD321" s="787" t="s">
        <v>20</v>
      </c>
      <c r="AE321" s="788" t="s">
        <v>20</v>
      </c>
      <c r="AF321" s="788" t="s">
        <v>20</v>
      </c>
      <c r="AG321" s="34" t="s">
        <v>20</v>
      </c>
      <c r="AH321" s="34" t="s">
        <v>20</v>
      </c>
      <c r="AI321" s="34" t="s">
        <v>20</v>
      </c>
    </row>
    <row r="322" spans="1:35">
      <c r="A322" s="34" t="s">
        <v>821</v>
      </c>
      <c r="B322" s="34" t="s">
        <v>1131</v>
      </c>
      <c r="C322" s="787" t="s">
        <v>20</v>
      </c>
      <c r="D322" s="788" t="s">
        <v>20</v>
      </c>
      <c r="E322" s="788" t="s">
        <v>20</v>
      </c>
      <c r="F322" s="787" t="s">
        <v>20</v>
      </c>
      <c r="G322" s="788" t="s">
        <v>20</v>
      </c>
      <c r="H322" s="788" t="s">
        <v>20</v>
      </c>
      <c r="I322" s="787" t="s">
        <v>20</v>
      </c>
      <c r="J322" s="788" t="s">
        <v>20</v>
      </c>
      <c r="K322" s="788" t="s">
        <v>20</v>
      </c>
      <c r="L322" s="787" t="s">
        <v>20</v>
      </c>
      <c r="M322" s="788" t="s">
        <v>20</v>
      </c>
      <c r="N322" s="788" t="s">
        <v>20</v>
      </c>
      <c r="O322" s="787" t="s">
        <v>20</v>
      </c>
      <c r="P322" s="788" t="s">
        <v>20</v>
      </c>
      <c r="Q322" s="788" t="s">
        <v>20</v>
      </c>
      <c r="R322" s="787" t="s">
        <v>20</v>
      </c>
      <c r="S322" s="788" t="s">
        <v>20</v>
      </c>
      <c r="T322" s="788" t="s">
        <v>20</v>
      </c>
      <c r="U322" s="787" t="s">
        <v>20</v>
      </c>
      <c r="V322" s="788" t="s">
        <v>20</v>
      </c>
      <c r="W322" s="788" t="s">
        <v>20</v>
      </c>
      <c r="X322" s="787" t="s">
        <v>20</v>
      </c>
      <c r="Y322" s="788" t="s">
        <v>20</v>
      </c>
      <c r="Z322" s="788" t="s">
        <v>20</v>
      </c>
      <c r="AA322" s="787" t="s">
        <v>20</v>
      </c>
      <c r="AB322" s="788" t="s">
        <v>20</v>
      </c>
      <c r="AC322" s="788" t="s">
        <v>20</v>
      </c>
      <c r="AD322" s="787" t="s">
        <v>20</v>
      </c>
      <c r="AE322" s="788" t="s">
        <v>20</v>
      </c>
      <c r="AF322" s="788" t="s">
        <v>20</v>
      </c>
      <c r="AG322" s="34" t="s">
        <v>20</v>
      </c>
      <c r="AH322" s="34" t="s">
        <v>20</v>
      </c>
      <c r="AI322" s="34" t="s">
        <v>20</v>
      </c>
    </row>
    <row r="323" spans="1:35">
      <c r="A323" s="34" t="s">
        <v>822</v>
      </c>
      <c r="B323" s="34" t="s">
        <v>1132</v>
      </c>
      <c r="C323" s="787" t="s">
        <v>20</v>
      </c>
      <c r="D323" s="788" t="s">
        <v>20</v>
      </c>
      <c r="E323" s="788" t="s">
        <v>20</v>
      </c>
      <c r="F323" s="787" t="s">
        <v>20</v>
      </c>
      <c r="G323" s="788" t="s">
        <v>20</v>
      </c>
      <c r="H323" s="788" t="s">
        <v>20</v>
      </c>
      <c r="I323" s="787" t="s">
        <v>20</v>
      </c>
      <c r="J323" s="788" t="s">
        <v>20</v>
      </c>
      <c r="K323" s="788" t="s">
        <v>20</v>
      </c>
      <c r="L323" s="787" t="s">
        <v>20</v>
      </c>
      <c r="M323" s="788" t="s">
        <v>20</v>
      </c>
      <c r="N323" s="788" t="s">
        <v>20</v>
      </c>
      <c r="O323" s="787" t="s">
        <v>20</v>
      </c>
      <c r="P323" s="788" t="s">
        <v>20</v>
      </c>
      <c r="Q323" s="788" t="s">
        <v>20</v>
      </c>
      <c r="R323" s="787" t="s">
        <v>20</v>
      </c>
      <c r="S323" s="788" t="s">
        <v>20</v>
      </c>
      <c r="T323" s="788" t="s">
        <v>20</v>
      </c>
      <c r="U323" s="787" t="s">
        <v>20</v>
      </c>
      <c r="V323" s="788" t="s">
        <v>20</v>
      </c>
      <c r="W323" s="788" t="s">
        <v>20</v>
      </c>
      <c r="X323" s="787" t="s">
        <v>20</v>
      </c>
      <c r="Y323" s="788" t="s">
        <v>20</v>
      </c>
      <c r="Z323" s="788" t="s">
        <v>20</v>
      </c>
      <c r="AA323" s="787" t="s">
        <v>20</v>
      </c>
      <c r="AB323" s="788" t="s">
        <v>20</v>
      </c>
      <c r="AC323" s="788" t="s">
        <v>20</v>
      </c>
      <c r="AD323" s="787" t="s">
        <v>20</v>
      </c>
      <c r="AE323" s="788" t="s">
        <v>20</v>
      </c>
      <c r="AF323" s="788" t="s">
        <v>20</v>
      </c>
      <c r="AG323" s="34" t="s">
        <v>20</v>
      </c>
      <c r="AH323" s="34" t="s">
        <v>20</v>
      </c>
      <c r="AI323" s="34" t="s">
        <v>20</v>
      </c>
    </row>
    <row r="324" spans="1:35">
      <c r="A324" s="34" t="s">
        <v>1126</v>
      </c>
      <c r="B324" s="34" t="s">
        <v>1845</v>
      </c>
      <c r="C324" s="787" t="s">
        <v>20</v>
      </c>
      <c r="D324" s="788" t="s">
        <v>20</v>
      </c>
      <c r="E324" s="788" t="s">
        <v>20</v>
      </c>
      <c r="F324" s="787" t="s">
        <v>20</v>
      </c>
      <c r="G324" s="788" t="s">
        <v>20</v>
      </c>
      <c r="H324" s="788" t="s">
        <v>20</v>
      </c>
      <c r="I324" s="787" t="s">
        <v>20</v>
      </c>
      <c r="J324" s="788" t="s">
        <v>20</v>
      </c>
      <c r="K324" s="788" t="s">
        <v>20</v>
      </c>
      <c r="L324" s="787" t="s">
        <v>20</v>
      </c>
      <c r="M324" s="788" t="s">
        <v>20</v>
      </c>
      <c r="N324" s="788" t="s">
        <v>20</v>
      </c>
      <c r="O324" s="787" t="s">
        <v>20</v>
      </c>
      <c r="P324" s="788" t="s">
        <v>20</v>
      </c>
      <c r="Q324" s="788" t="s">
        <v>20</v>
      </c>
      <c r="R324" s="787" t="s">
        <v>20</v>
      </c>
      <c r="S324" s="788" t="s">
        <v>20</v>
      </c>
      <c r="T324" s="788" t="s">
        <v>20</v>
      </c>
      <c r="U324" s="787" t="s">
        <v>20</v>
      </c>
      <c r="V324" s="788" t="s">
        <v>20</v>
      </c>
      <c r="W324" s="788" t="s">
        <v>20</v>
      </c>
      <c r="X324" s="787" t="s">
        <v>20</v>
      </c>
      <c r="Y324" s="788" t="s">
        <v>20</v>
      </c>
      <c r="Z324" s="788" t="s">
        <v>20</v>
      </c>
      <c r="AA324" s="787" t="s">
        <v>20</v>
      </c>
      <c r="AB324" s="788" t="s">
        <v>20</v>
      </c>
      <c r="AC324" s="788" t="s">
        <v>20</v>
      </c>
      <c r="AD324" s="787" t="s">
        <v>20</v>
      </c>
      <c r="AE324" s="788" t="s">
        <v>20</v>
      </c>
      <c r="AF324" s="788" t="s">
        <v>20</v>
      </c>
      <c r="AG324" s="34" t="s">
        <v>20</v>
      </c>
      <c r="AH324" s="34" t="s">
        <v>20</v>
      </c>
      <c r="AI324" s="34" t="s">
        <v>20</v>
      </c>
    </row>
    <row r="325" spans="1:35">
      <c r="A325" s="34" t="s">
        <v>591</v>
      </c>
      <c r="B325" s="34" t="s">
        <v>20</v>
      </c>
      <c r="C325" s="787" t="s">
        <v>20</v>
      </c>
      <c r="D325" s="788" t="s">
        <v>20</v>
      </c>
      <c r="E325" s="788" t="s">
        <v>20</v>
      </c>
      <c r="F325" s="787" t="s">
        <v>20</v>
      </c>
      <c r="G325" s="788" t="s">
        <v>20</v>
      </c>
      <c r="H325" s="788" t="s">
        <v>20</v>
      </c>
      <c r="I325" s="787" t="s">
        <v>20</v>
      </c>
      <c r="J325" s="788" t="s">
        <v>20</v>
      </c>
      <c r="K325" s="788" t="s">
        <v>20</v>
      </c>
      <c r="L325" s="787" t="s">
        <v>20</v>
      </c>
      <c r="M325" s="788" t="s">
        <v>20</v>
      </c>
      <c r="N325" s="788" t="s">
        <v>20</v>
      </c>
      <c r="O325" s="787" t="s">
        <v>20</v>
      </c>
      <c r="P325" s="788" t="s">
        <v>20</v>
      </c>
      <c r="Q325" s="788" t="s">
        <v>20</v>
      </c>
      <c r="R325" s="787" t="s">
        <v>20</v>
      </c>
      <c r="S325" s="788" t="s">
        <v>20</v>
      </c>
      <c r="T325" s="788" t="s">
        <v>20</v>
      </c>
      <c r="U325" s="787" t="s">
        <v>20</v>
      </c>
      <c r="V325" s="788" t="s">
        <v>20</v>
      </c>
      <c r="W325" s="788" t="s">
        <v>20</v>
      </c>
      <c r="X325" s="787" t="s">
        <v>20</v>
      </c>
      <c r="Y325" s="788" t="s">
        <v>20</v>
      </c>
      <c r="Z325" s="788" t="s">
        <v>20</v>
      </c>
      <c r="AA325" s="787" t="s">
        <v>20</v>
      </c>
      <c r="AB325" s="788" t="s">
        <v>20</v>
      </c>
      <c r="AC325" s="788" t="s">
        <v>20</v>
      </c>
      <c r="AD325" s="787" t="s">
        <v>20</v>
      </c>
      <c r="AE325" s="788" t="s">
        <v>20</v>
      </c>
      <c r="AF325" s="788" t="s">
        <v>20</v>
      </c>
      <c r="AG325" s="34" t="s">
        <v>20</v>
      </c>
      <c r="AH325" s="34" t="s">
        <v>20</v>
      </c>
      <c r="AI325" s="34" t="s">
        <v>20</v>
      </c>
    </row>
    <row r="326" spans="1:35">
      <c r="A326" s="34" t="s">
        <v>1133</v>
      </c>
      <c r="B326" s="34" t="s">
        <v>20</v>
      </c>
      <c r="C326" s="787" t="s">
        <v>20</v>
      </c>
      <c r="D326" s="788" t="s">
        <v>20</v>
      </c>
      <c r="E326" s="788" t="s">
        <v>20</v>
      </c>
      <c r="F326" s="787" t="s">
        <v>20</v>
      </c>
      <c r="G326" s="788" t="s">
        <v>20</v>
      </c>
      <c r="H326" s="788" t="s">
        <v>20</v>
      </c>
      <c r="I326" s="787" t="s">
        <v>20</v>
      </c>
      <c r="J326" s="788" t="s">
        <v>20</v>
      </c>
      <c r="K326" s="788" t="s">
        <v>20</v>
      </c>
      <c r="L326" s="787" t="s">
        <v>20</v>
      </c>
      <c r="M326" s="788" t="s">
        <v>20</v>
      </c>
      <c r="N326" s="788" t="s">
        <v>20</v>
      </c>
      <c r="O326" s="787" t="s">
        <v>20</v>
      </c>
      <c r="P326" s="788" t="s">
        <v>20</v>
      </c>
      <c r="Q326" s="788" t="s">
        <v>20</v>
      </c>
      <c r="R326" s="787" t="s">
        <v>20</v>
      </c>
      <c r="S326" s="788" t="s">
        <v>20</v>
      </c>
      <c r="T326" s="788" t="s">
        <v>20</v>
      </c>
      <c r="U326" s="787" t="s">
        <v>20</v>
      </c>
      <c r="V326" s="788" t="s">
        <v>20</v>
      </c>
      <c r="W326" s="788" t="s">
        <v>20</v>
      </c>
      <c r="X326" s="787" t="s">
        <v>20</v>
      </c>
      <c r="Y326" s="788" t="s">
        <v>20</v>
      </c>
      <c r="Z326" s="788" t="s">
        <v>20</v>
      </c>
      <c r="AA326" s="787" t="s">
        <v>20</v>
      </c>
      <c r="AB326" s="788" t="s">
        <v>20</v>
      </c>
      <c r="AC326" s="788" t="s">
        <v>20</v>
      </c>
      <c r="AD326" s="787" t="s">
        <v>20</v>
      </c>
      <c r="AE326" s="788" t="s">
        <v>20</v>
      </c>
      <c r="AF326" s="788" t="s">
        <v>20</v>
      </c>
      <c r="AG326" s="34" t="s">
        <v>20</v>
      </c>
      <c r="AH326" s="34" t="s">
        <v>20</v>
      </c>
      <c r="AI326" s="34" t="s">
        <v>20</v>
      </c>
    </row>
    <row r="327" spans="1:35">
      <c r="A327" s="34" t="s">
        <v>1606</v>
      </c>
      <c r="B327" s="34" t="s">
        <v>20</v>
      </c>
      <c r="C327" s="787" t="s">
        <v>20</v>
      </c>
      <c r="D327" s="788" t="s">
        <v>20</v>
      </c>
      <c r="E327" s="788" t="s">
        <v>20</v>
      </c>
      <c r="F327" s="787" t="s">
        <v>20</v>
      </c>
      <c r="G327" s="788" t="s">
        <v>20</v>
      </c>
      <c r="H327" s="788" t="s">
        <v>20</v>
      </c>
      <c r="I327" s="787" t="s">
        <v>20</v>
      </c>
      <c r="J327" s="788" t="s">
        <v>20</v>
      </c>
      <c r="K327" s="788" t="s">
        <v>20</v>
      </c>
      <c r="L327" s="787" t="s">
        <v>20</v>
      </c>
      <c r="M327" s="788" t="s">
        <v>20</v>
      </c>
      <c r="N327" s="788" t="s">
        <v>20</v>
      </c>
      <c r="O327" s="787" t="s">
        <v>20</v>
      </c>
      <c r="P327" s="788" t="s">
        <v>20</v>
      </c>
      <c r="Q327" s="788" t="s">
        <v>20</v>
      </c>
      <c r="R327" s="787" t="s">
        <v>20</v>
      </c>
      <c r="S327" s="788" t="s">
        <v>20</v>
      </c>
      <c r="T327" s="788" t="s">
        <v>20</v>
      </c>
      <c r="U327" s="787" t="s">
        <v>20</v>
      </c>
      <c r="V327" s="788" t="s">
        <v>20</v>
      </c>
      <c r="W327" s="788" t="s">
        <v>20</v>
      </c>
      <c r="X327" s="787" t="s">
        <v>20</v>
      </c>
      <c r="Y327" s="788" t="s">
        <v>20</v>
      </c>
      <c r="Z327" s="788" t="s">
        <v>20</v>
      </c>
      <c r="AA327" s="787" t="s">
        <v>20</v>
      </c>
      <c r="AB327" s="788" t="s">
        <v>20</v>
      </c>
      <c r="AC327" s="788" t="s">
        <v>20</v>
      </c>
      <c r="AD327" s="787" t="s">
        <v>20</v>
      </c>
      <c r="AE327" s="788" t="s">
        <v>20</v>
      </c>
      <c r="AF327" s="788" t="s">
        <v>20</v>
      </c>
      <c r="AG327" s="34" t="s">
        <v>20</v>
      </c>
      <c r="AH327" s="34" t="s">
        <v>20</v>
      </c>
      <c r="AI327" s="34" t="s">
        <v>20</v>
      </c>
    </row>
    <row r="328" spans="1:35">
      <c r="A328" s="34" t="s">
        <v>823</v>
      </c>
      <c r="B328" s="34" t="s">
        <v>1136</v>
      </c>
      <c r="C328" s="787" t="s">
        <v>20</v>
      </c>
      <c r="D328" s="788" t="s">
        <v>20</v>
      </c>
      <c r="E328" s="788" t="s">
        <v>20</v>
      </c>
      <c r="F328" s="787" t="s">
        <v>20</v>
      </c>
      <c r="G328" s="788" t="s">
        <v>20</v>
      </c>
      <c r="H328" s="788" t="s">
        <v>20</v>
      </c>
      <c r="I328" s="787" t="s">
        <v>20</v>
      </c>
      <c r="J328" s="788" t="s">
        <v>20</v>
      </c>
      <c r="K328" s="788" t="s">
        <v>20</v>
      </c>
      <c r="L328" s="787" t="s">
        <v>20</v>
      </c>
      <c r="M328" s="788" t="s">
        <v>20</v>
      </c>
      <c r="N328" s="788" t="s">
        <v>20</v>
      </c>
      <c r="O328" s="787" t="s">
        <v>20</v>
      </c>
      <c r="P328" s="788" t="s">
        <v>20</v>
      </c>
      <c r="Q328" s="788" t="s">
        <v>20</v>
      </c>
      <c r="R328" s="787" t="s">
        <v>20</v>
      </c>
      <c r="S328" s="788" t="s">
        <v>20</v>
      </c>
      <c r="T328" s="788" t="s">
        <v>20</v>
      </c>
      <c r="U328" s="787" t="s">
        <v>20</v>
      </c>
      <c r="V328" s="788" t="s">
        <v>20</v>
      </c>
      <c r="W328" s="788" t="s">
        <v>20</v>
      </c>
      <c r="X328" s="787" t="s">
        <v>20</v>
      </c>
      <c r="Y328" s="788" t="s">
        <v>20</v>
      </c>
      <c r="Z328" s="788" t="s">
        <v>20</v>
      </c>
      <c r="AA328" s="787" t="s">
        <v>20</v>
      </c>
      <c r="AB328" s="788" t="s">
        <v>20</v>
      </c>
      <c r="AC328" s="788" t="s">
        <v>20</v>
      </c>
      <c r="AD328" s="787" t="s">
        <v>20</v>
      </c>
      <c r="AE328" s="788" t="s">
        <v>20</v>
      </c>
      <c r="AF328" s="788" t="s">
        <v>20</v>
      </c>
      <c r="AG328" s="34" t="s">
        <v>20</v>
      </c>
      <c r="AH328" s="34" t="s">
        <v>20</v>
      </c>
      <c r="AI328" s="34" t="s">
        <v>20</v>
      </c>
    </row>
    <row r="329" spans="1:35">
      <c r="A329" s="34" t="s">
        <v>824</v>
      </c>
      <c r="B329" s="34" t="s">
        <v>20</v>
      </c>
      <c r="C329" s="787" t="s">
        <v>20</v>
      </c>
      <c r="D329" s="788" t="s">
        <v>20</v>
      </c>
      <c r="E329" s="788" t="s">
        <v>20</v>
      </c>
      <c r="F329" s="787" t="s">
        <v>20</v>
      </c>
      <c r="G329" s="788" t="s">
        <v>20</v>
      </c>
      <c r="H329" s="788" t="s">
        <v>20</v>
      </c>
      <c r="I329" s="787" t="s">
        <v>20</v>
      </c>
      <c r="J329" s="788" t="s">
        <v>20</v>
      </c>
      <c r="K329" s="788" t="s">
        <v>20</v>
      </c>
      <c r="L329" s="787" t="s">
        <v>20</v>
      </c>
      <c r="M329" s="788" t="s">
        <v>20</v>
      </c>
      <c r="N329" s="788" t="s">
        <v>20</v>
      </c>
      <c r="O329" s="787" t="s">
        <v>20</v>
      </c>
      <c r="P329" s="788" t="s">
        <v>20</v>
      </c>
      <c r="Q329" s="788" t="s">
        <v>20</v>
      </c>
      <c r="R329" s="787" t="s">
        <v>20</v>
      </c>
      <c r="S329" s="788" t="s">
        <v>20</v>
      </c>
      <c r="T329" s="788" t="s">
        <v>20</v>
      </c>
      <c r="U329" s="787" t="s">
        <v>20</v>
      </c>
      <c r="V329" s="788" t="s">
        <v>20</v>
      </c>
      <c r="W329" s="788" t="s">
        <v>20</v>
      </c>
      <c r="X329" s="787" t="s">
        <v>20</v>
      </c>
      <c r="Y329" s="788" t="s">
        <v>20</v>
      </c>
      <c r="Z329" s="788" t="s">
        <v>20</v>
      </c>
      <c r="AA329" s="787" t="s">
        <v>20</v>
      </c>
      <c r="AB329" s="788" t="s">
        <v>20</v>
      </c>
      <c r="AC329" s="788" t="s">
        <v>20</v>
      </c>
      <c r="AD329" s="787" t="s">
        <v>20</v>
      </c>
      <c r="AE329" s="788" t="s">
        <v>20</v>
      </c>
      <c r="AF329" s="788" t="s">
        <v>20</v>
      </c>
      <c r="AG329" s="34" t="s">
        <v>20</v>
      </c>
      <c r="AH329" s="34" t="s">
        <v>20</v>
      </c>
      <c r="AI329" s="34" t="s">
        <v>20</v>
      </c>
    </row>
    <row r="330" spans="1:35">
      <c r="A330" s="34" t="s">
        <v>1134</v>
      </c>
      <c r="B330" s="34" t="s">
        <v>1137</v>
      </c>
      <c r="C330" s="787" t="s">
        <v>20</v>
      </c>
      <c r="D330" s="788" t="s">
        <v>20</v>
      </c>
      <c r="E330" s="788" t="s">
        <v>20</v>
      </c>
      <c r="F330" s="787" t="s">
        <v>20</v>
      </c>
      <c r="G330" s="788" t="s">
        <v>20</v>
      </c>
      <c r="H330" s="788" t="s">
        <v>20</v>
      </c>
      <c r="I330" s="787" t="s">
        <v>20</v>
      </c>
      <c r="J330" s="788" t="s">
        <v>20</v>
      </c>
      <c r="K330" s="788" t="s">
        <v>20</v>
      </c>
      <c r="L330" s="787" t="s">
        <v>20</v>
      </c>
      <c r="M330" s="788" t="s">
        <v>20</v>
      </c>
      <c r="N330" s="788" t="s">
        <v>20</v>
      </c>
      <c r="O330" s="787" t="s">
        <v>20</v>
      </c>
      <c r="P330" s="788" t="s">
        <v>20</v>
      </c>
      <c r="Q330" s="788" t="s">
        <v>20</v>
      </c>
      <c r="R330" s="787" t="s">
        <v>20</v>
      </c>
      <c r="S330" s="788" t="s">
        <v>20</v>
      </c>
      <c r="T330" s="788" t="s">
        <v>20</v>
      </c>
      <c r="U330" s="787" t="s">
        <v>20</v>
      </c>
      <c r="V330" s="788" t="s">
        <v>20</v>
      </c>
      <c r="W330" s="788" t="s">
        <v>20</v>
      </c>
      <c r="X330" s="787" t="s">
        <v>20</v>
      </c>
      <c r="Y330" s="788" t="s">
        <v>20</v>
      </c>
      <c r="Z330" s="788" t="s">
        <v>20</v>
      </c>
      <c r="AA330" s="787" t="s">
        <v>20</v>
      </c>
      <c r="AB330" s="788" t="s">
        <v>20</v>
      </c>
      <c r="AC330" s="788" t="s">
        <v>20</v>
      </c>
      <c r="AD330" s="787" t="s">
        <v>20</v>
      </c>
      <c r="AE330" s="788" t="s">
        <v>20</v>
      </c>
      <c r="AF330" s="788" t="s">
        <v>20</v>
      </c>
      <c r="AG330" s="34" t="s">
        <v>20</v>
      </c>
      <c r="AH330" s="34" t="s">
        <v>20</v>
      </c>
      <c r="AI330" s="34" t="s">
        <v>20</v>
      </c>
    </row>
    <row r="331" spans="1:35">
      <c r="A331" s="34" t="s">
        <v>1135</v>
      </c>
      <c r="B331" s="34" t="s">
        <v>1138</v>
      </c>
      <c r="C331" s="787" t="s">
        <v>20</v>
      </c>
      <c r="D331" s="788" t="s">
        <v>20</v>
      </c>
      <c r="E331" s="788" t="s">
        <v>20</v>
      </c>
      <c r="F331" s="787" t="s">
        <v>20</v>
      </c>
      <c r="G331" s="788" t="s">
        <v>20</v>
      </c>
      <c r="H331" s="788" t="s">
        <v>20</v>
      </c>
      <c r="I331" s="787" t="s">
        <v>20</v>
      </c>
      <c r="J331" s="788" t="s">
        <v>20</v>
      </c>
      <c r="K331" s="788" t="s">
        <v>20</v>
      </c>
      <c r="L331" s="787" t="s">
        <v>20</v>
      </c>
      <c r="M331" s="788" t="s">
        <v>20</v>
      </c>
      <c r="N331" s="788" t="s">
        <v>20</v>
      </c>
      <c r="O331" s="787" t="s">
        <v>20</v>
      </c>
      <c r="P331" s="788" t="s">
        <v>20</v>
      </c>
      <c r="Q331" s="788" t="s">
        <v>20</v>
      </c>
      <c r="R331" s="787" t="s">
        <v>20</v>
      </c>
      <c r="S331" s="788" t="s">
        <v>20</v>
      </c>
      <c r="T331" s="788" t="s">
        <v>20</v>
      </c>
      <c r="U331" s="787" t="s">
        <v>20</v>
      </c>
      <c r="V331" s="788" t="s">
        <v>20</v>
      </c>
      <c r="W331" s="788" t="s">
        <v>20</v>
      </c>
      <c r="X331" s="787" t="s">
        <v>20</v>
      </c>
      <c r="Y331" s="788" t="s">
        <v>20</v>
      </c>
      <c r="Z331" s="788" t="s">
        <v>20</v>
      </c>
      <c r="AA331" s="787" t="s">
        <v>20</v>
      </c>
      <c r="AB331" s="788" t="s">
        <v>20</v>
      </c>
      <c r="AC331" s="788" t="s">
        <v>20</v>
      </c>
      <c r="AD331" s="787" t="s">
        <v>20</v>
      </c>
      <c r="AE331" s="788" t="s">
        <v>20</v>
      </c>
      <c r="AF331" s="788" t="s">
        <v>20</v>
      </c>
      <c r="AG331" s="34" t="s">
        <v>20</v>
      </c>
      <c r="AH331" s="34" t="s">
        <v>20</v>
      </c>
      <c r="AI331" s="34" t="s">
        <v>20</v>
      </c>
    </row>
    <row r="332" spans="1:35">
      <c r="A332" s="34" t="s">
        <v>512</v>
      </c>
      <c r="B332" s="34" t="s">
        <v>20</v>
      </c>
      <c r="C332" s="787" t="s">
        <v>20</v>
      </c>
      <c r="D332" s="788" t="s">
        <v>20</v>
      </c>
      <c r="E332" s="788" t="s">
        <v>20</v>
      </c>
      <c r="F332" s="787" t="s">
        <v>20</v>
      </c>
      <c r="G332" s="788" t="s">
        <v>20</v>
      </c>
      <c r="H332" s="788" t="s">
        <v>20</v>
      </c>
      <c r="I332" s="787" t="s">
        <v>20</v>
      </c>
      <c r="J332" s="788" t="s">
        <v>20</v>
      </c>
      <c r="K332" s="788" t="s">
        <v>20</v>
      </c>
      <c r="L332" s="787" t="s">
        <v>20</v>
      </c>
      <c r="M332" s="788" t="s">
        <v>20</v>
      </c>
      <c r="N332" s="788" t="s">
        <v>20</v>
      </c>
      <c r="O332" s="787" t="s">
        <v>20</v>
      </c>
      <c r="P332" s="788" t="s">
        <v>20</v>
      </c>
      <c r="Q332" s="788" t="s">
        <v>20</v>
      </c>
      <c r="R332" s="787" t="s">
        <v>20</v>
      </c>
      <c r="S332" s="788" t="s">
        <v>20</v>
      </c>
      <c r="T332" s="788" t="s">
        <v>20</v>
      </c>
      <c r="U332" s="787" t="s">
        <v>20</v>
      </c>
      <c r="V332" s="788" t="s">
        <v>20</v>
      </c>
      <c r="W332" s="788" t="s">
        <v>20</v>
      </c>
      <c r="X332" s="787" t="s">
        <v>20</v>
      </c>
      <c r="Y332" s="788" t="s">
        <v>20</v>
      </c>
      <c r="Z332" s="788" t="s">
        <v>20</v>
      </c>
      <c r="AA332" s="787" t="s">
        <v>20</v>
      </c>
      <c r="AB332" s="788" t="s">
        <v>20</v>
      </c>
      <c r="AC332" s="788" t="s">
        <v>20</v>
      </c>
      <c r="AD332" s="787" t="s">
        <v>20</v>
      </c>
      <c r="AE332" s="788" t="s">
        <v>20</v>
      </c>
      <c r="AF332" s="788" t="s">
        <v>20</v>
      </c>
      <c r="AG332" s="34" t="s">
        <v>20</v>
      </c>
      <c r="AH332" s="34" t="s">
        <v>20</v>
      </c>
      <c r="AI332" s="34" t="s">
        <v>20</v>
      </c>
    </row>
    <row r="333" spans="1:35">
      <c r="A333" s="34" t="s">
        <v>491</v>
      </c>
      <c r="B333" s="34" t="s">
        <v>20</v>
      </c>
      <c r="C333" s="787" t="s">
        <v>20</v>
      </c>
      <c r="D333" s="788" t="s">
        <v>20</v>
      </c>
      <c r="E333" s="788" t="s">
        <v>20</v>
      </c>
      <c r="F333" s="787" t="s">
        <v>20</v>
      </c>
      <c r="G333" s="788" t="s">
        <v>20</v>
      </c>
      <c r="H333" s="788" t="s">
        <v>20</v>
      </c>
      <c r="I333" s="787" t="s">
        <v>20</v>
      </c>
      <c r="J333" s="788" t="s">
        <v>20</v>
      </c>
      <c r="K333" s="788" t="s">
        <v>20</v>
      </c>
      <c r="L333" s="787" t="s">
        <v>20</v>
      </c>
      <c r="M333" s="788" t="s">
        <v>20</v>
      </c>
      <c r="N333" s="788" t="s">
        <v>20</v>
      </c>
      <c r="O333" s="787" t="s">
        <v>20</v>
      </c>
      <c r="P333" s="788" t="s">
        <v>20</v>
      </c>
      <c r="Q333" s="788" t="s">
        <v>20</v>
      </c>
      <c r="R333" s="787" t="s">
        <v>20</v>
      </c>
      <c r="S333" s="788" t="s">
        <v>20</v>
      </c>
      <c r="T333" s="788" t="s">
        <v>20</v>
      </c>
      <c r="U333" s="787" t="s">
        <v>20</v>
      </c>
      <c r="V333" s="788" t="s">
        <v>20</v>
      </c>
      <c r="W333" s="788" t="s">
        <v>20</v>
      </c>
      <c r="X333" s="787" t="s">
        <v>20</v>
      </c>
      <c r="Y333" s="788" t="s">
        <v>20</v>
      </c>
      <c r="Z333" s="788" t="s">
        <v>20</v>
      </c>
      <c r="AA333" s="787" t="s">
        <v>20</v>
      </c>
      <c r="AB333" s="788" t="s">
        <v>20</v>
      </c>
      <c r="AC333" s="788" t="s">
        <v>20</v>
      </c>
      <c r="AD333" s="787" t="s">
        <v>20</v>
      </c>
      <c r="AE333" s="788" t="s">
        <v>20</v>
      </c>
      <c r="AF333" s="788" t="s">
        <v>20</v>
      </c>
      <c r="AG333" s="34" t="s">
        <v>20</v>
      </c>
      <c r="AH333" s="34" t="s">
        <v>20</v>
      </c>
      <c r="AI333" s="34" t="s">
        <v>20</v>
      </c>
    </row>
    <row r="334" spans="1:35">
      <c r="A334" s="34" t="s">
        <v>826</v>
      </c>
      <c r="B334" s="34" t="s">
        <v>20</v>
      </c>
      <c r="C334" s="787" t="s">
        <v>20</v>
      </c>
      <c r="D334" s="788" t="s">
        <v>20</v>
      </c>
      <c r="E334" s="788" t="s">
        <v>20</v>
      </c>
      <c r="F334" s="787" t="s">
        <v>20</v>
      </c>
      <c r="G334" s="788" t="s">
        <v>20</v>
      </c>
      <c r="H334" s="788" t="s">
        <v>20</v>
      </c>
      <c r="I334" s="787" t="s">
        <v>20</v>
      </c>
      <c r="J334" s="788" t="s">
        <v>20</v>
      </c>
      <c r="K334" s="788" t="s">
        <v>20</v>
      </c>
      <c r="L334" s="787" t="s">
        <v>20</v>
      </c>
      <c r="M334" s="788" t="s">
        <v>20</v>
      </c>
      <c r="N334" s="788" t="s">
        <v>20</v>
      </c>
      <c r="O334" s="787" t="s">
        <v>20</v>
      </c>
      <c r="P334" s="788" t="s">
        <v>20</v>
      </c>
      <c r="Q334" s="788" t="s">
        <v>20</v>
      </c>
      <c r="R334" s="787" t="s">
        <v>20</v>
      </c>
      <c r="S334" s="788" t="s">
        <v>20</v>
      </c>
      <c r="T334" s="788" t="s">
        <v>20</v>
      </c>
      <c r="U334" s="787" t="s">
        <v>20</v>
      </c>
      <c r="V334" s="788" t="s">
        <v>20</v>
      </c>
      <c r="W334" s="788" t="s">
        <v>20</v>
      </c>
      <c r="X334" s="787" t="s">
        <v>20</v>
      </c>
      <c r="Y334" s="788" t="s">
        <v>20</v>
      </c>
      <c r="Z334" s="788" t="s">
        <v>20</v>
      </c>
      <c r="AA334" s="787" t="s">
        <v>20</v>
      </c>
      <c r="AB334" s="788" t="s">
        <v>20</v>
      </c>
      <c r="AC334" s="788" t="s">
        <v>20</v>
      </c>
      <c r="AD334" s="787" t="s">
        <v>20</v>
      </c>
      <c r="AE334" s="788" t="s">
        <v>20</v>
      </c>
      <c r="AF334" s="788" t="s">
        <v>20</v>
      </c>
      <c r="AG334" s="34" t="s">
        <v>20</v>
      </c>
      <c r="AH334" s="34" t="s">
        <v>20</v>
      </c>
      <c r="AI334" s="34" t="s">
        <v>20</v>
      </c>
    </row>
    <row r="335" spans="1:35">
      <c r="A335" s="34" t="s">
        <v>827</v>
      </c>
      <c r="B335" s="34" t="s">
        <v>1140</v>
      </c>
      <c r="C335" s="787" t="s">
        <v>20</v>
      </c>
      <c r="D335" s="788" t="s">
        <v>20</v>
      </c>
      <c r="E335" s="788" t="s">
        <v>20</v>
      </c>
      <c r="F335" s="787" t="s">
        <v>20</v>
      </c>
      <c r="G335" s="788" t="s">
        <v>20</v>
      </c>
      <c r="H335" s="788" t="s">
        <v>20</v>
      </c>
      <c r="I335" s="787" t="s">
        <v>20</v>
      </c>
      <c r="J335" s="788" t="s">
        <v>20</v>
      </c>
      <c r="K335" s="788" t="s">
        <v>20</v>
      </c>
      <c r="L335" s="787" t="s">
        <v>20</v>
      </c>
      <c r="M335" s="788" t="s">
        <v>20</v>
      </c>
      <c r="N335" s="788" t="s">
        <v>20</v>
      </c>
      <c r="O335" s="787" t="s">
        <v>20</v>
      </c>
      <c r="P335" s="788" t="s">
        <v>20</v>
      </c>
      <c r="Q335" s="788" t="s">
        <v>20</v>
      </c>
      <c r="R335" s="787" t="s">
        <v>20</v>
      </c>
      <c r="S335" s="788" t="s">
        <v>20</v>
      </c>
      <c r="T335" s="788" t="s">
        <v>20</v>
      </c>
      <c r="U335" s="787" t="s">
        <v>20</v>
      </c>
      <c r="V335" s="788" t="s">
        <v>20</v>
      </c>
      <c r="W335" s="788" t="s">
        <v>20</v>
      </c>
      <c r="X335" s="787" t="s">
        <v>20</v>
      </c>
      <c r="Y335" s="788" t="s">
        <v>20</v>
      </c>
      <c r="Z335" s="788" t="s">
        <v>20</v>
      </c>
      <c r="AA335" s="787" t="s">
        <v>20</v>
      </c>
      <c r="AB335" s="788" t="s">
        <v>20</v>
      </c>
      <c r="AC335" s="788" t="s">
        <v>20</v>
      </c>
      <c r="AD335" s="787" t="s">
        <v>20</v>
      </c>
      <c r="AE335" s="788" t="s">
        <v>20</v>
      </c>
      <c r="AF335" s="788" t="s">
        <v>20</v>
      </c>
      <c r="AG335" s="34" t="s">
        <v>20</v>
      </c>
      <c r="AH335" s="34" t="s">
        <v>20</v>
      </c>
      <c r="AI335" s="34" t="s">
        <v>20</v>
      </c>
    </row>
    <row r="336" spans="1:35">
      <c r="A336" s="34" t="s">
        <v>828</v>
      </c>
      <c r="B336" s="34" t="s">
        <v>20</v>
      </c>
      <c r="C336" s="787" t="s">
        <v>20</v>
      </c>
      <c r="D336" s="788" t="s">
        <v>20</v>
      </c>
      <c r="E336" s="788" t="s">
        <v>20</v>
      </c>
      <c r="F336" s="787" t="s">
        <v>20</v>
      </c>
      <c r="G336" s="788" t="s">
        <v>20</v>
      </c>
      <c r="H336" s="788" t="s">
        <v>20</v>
      </c>
      <c r="I336" s="787" t="s">
        <v>20</v>
      </c>
      <c r="J336" s="788" t="s">
        <v>20</v>
      </c>
      <c r="K336" s="788" t="s">
        <v>20</v>
      </c>
      <c r="L336" s="787" t="s">
        <v>20</v>
      </c>
      <c r="M336" s="788" t="s">
        <v>20</v>
      </c>
      <c r="N336" s="788" t="s">
        <v>20</v>
      </c>
      <c r="O336" s="787" t="s">
        <v>20</v>
      </c>
      <c r="P336" s="788" t="s">
        <v>20</v>
      </c>
      <c r="Q336" s="788" t="s">
        <v>20</v>
      </c>
      <c r="R336" s="787" t="s">
        <v>20</v>
      </c>
      <c r="S336" s="788" t="s">
        <v>20</v>
      </c>
      <c r="T336" s="788" t="s">
        <v>20</v>
      </c>
      <c r="U336" s="787" t="s">
        <v>20</v>
      </c>
      <c r="V336" s="788" t="s">
        <v>20</v>
      </c>
      <c r="W336" s="788" t="s">
        <v>20</v>
      </c>
      <c r="X336" s="787" t="s">
        <v>20</v>
      </c>
      <c r="Y336" s="788" t="s">
        <v>20</v>
      </c>
      <c r="Z336" s="788" t="s">
        <v>20</v>
      </c>
      <c r="AA336" s="787" t="s">
        <v>20</v>
      </c>
      <c r="AB336" s="788" t="s">
        <v>20</v>
      </c>
      <c r="AC336" s="788" t="s">
        <v>20</v>
      </c>
      <c r="AD336" s="787" t="s">
        <v>20</v>
      </c>
      <c r="AE336" s="788" t="s">
        <v>20</v>
      </c>
      <c r="AF336" s="788" t="s">
        <v>20</v>
      </c>
      <c r="AG336" s="34" t="s">
        <v>20</v>
      </c>
      <c r="AH336" s="34" t="s">
        <v>20</v>
      </c>
      <c r="AI336" s="34" t="s">
        <v>20</v>
      </c>
    </row>
    <row r="337" spans="1:35">
      <c r="A337" s="34" t="s">
        <v>1139</v>
      </c>
      <c r="B337" s="34" t="s">
        <v>1141</v>
      </c>
      <c r="C337" s="787" t="s">
        <v>20</v>
      </c>
      <c r="D337" s="788" t="s">
        <v>20</v>
      </c>
      <c r="E337" s="788" t="s">
        <v>20</v>
      </c>
      <c r="F337" s="787" t="s">
        <v>20</v>
      </c>
      <c r="G337" s="788" t="s">
        <v>20</v>
      </c>
      <c r="H337" s="788" t="s">
        <v>20</v>
      </c>
      <c r="I337" s="787" t="s">
        <v>20</v>
      </c>
      <c r="J337" s="788" t="s">
        <v>20</v>
      </c>
      <c r="K337" s="788" t="s">
        <v>20</v>
      </c>
      <c r="L337" s="787" t="s">
        <v>20</v>
      </c>
      <c r="M337" s="788" t="s">
        <v>20</v>
      </c>
      <c r="N337" s="788" t="s">
        <v>20</v>
      </c>
      <c r="O337" s="787" t="s">
        <v>20</v>
      </c>
      <c r="P337" s="788" t="s">
        <v>20</v>
      </c>
      <c r="Q337" s="788" t="s">
        <v>20</v>
      </c>
      <c r="R337" s="787" t="s">
        <v>20</v>
      </c>
      <c r="S337" s="788" t="s">
        <v>20</v>
      </c>
      <c r="T337" s="788" t="s">
        <v>20</v>
      </c>
      <c r="U337" s="787" t="s">
        <v>20</v>
      </c>
      <c r="V337" s="788" t="s">
        <v>20</v>
      </c>
      <c r="W337" s="788" t="s">
        <v>20</v>
      </c>
      <c r="X337" s="787" t="s">
        <v>20</v>
      </c>
      <c r="Y337" s="788" t="s">
        <v>20</v>
      </c>
      <c r="Z337" s="788" t="s">
        <v>20</v>
      </c>
      <c r="AA337" s="787" t="s">
        <v>20</v>
      </c>
      <c r="AB337" s="788" t="s">
        <v>20</v>
      </c>
      <c r="AC337" s="788" t="s">
        <v>20</v>
      </c>
      <c r="AD337" s="787" t="s">
        <v>20</v>
      </c>
      <c r="AE337" s="788" t="s">
        <v>20</v>
      </c>
      <c r="AF337" s="788" t="s">
        <v>20</v>
      </c>
      <c r="AG337" s="34" t="s">
        <v>20</v>
      </c>
      <c r="AH337" s="34" t="s">
        <v>20</v>
      </c>
      <c r="AI337" s="34" t="s">
        <v>20</v>
      </c>
    </row>
    <row r="338" spans="1:35">
      <c r="A338" s="34" t="s">
        <v>472</v>
      </c>
      <c r="B338" s="34" t="s">
        <v>20</v>
      </c>
      <c r="C338" s="787" t="s">
        <v>20</v>
      </c>
      <c r="D338" s="788" t="s">
        <v>20</v>
      </c>
      <c r="E338" s="788" t="s">
        <v>20</v>
      </c>
      <c r="F338" s="787" t="s">
        <v>20</v>
      </c>
      <c r="G338" s="788" t="s">
        <v>20</v>
      </c>
      <c r="H338" s="788" t="s">
        <v>20</v>
      </c>
      <c r="I338" s="787" t="s">
        <v>20</v>
      </c>
      <c r="J338" s="788" t="s">
        <v>20</v>
      </c>
      <c r="K338" s="788" t="s">
        <v>20</v>
      </c>
      <c r="L338" s="787" t="s">
        <v>20</v>
      </c>
      <c r="M338" s="788" t="s">
        <v>20</v>
      </c>
      <c r="N338" s="788" t="s">
        <v>20</v>
      </c>
      <c r="O338" s="787" t="s">
        <v>20</v>
      </c>
      <c r="P338" s="788" t="s">
        <v>20</v>
      </c>
      <c r="Q338" s="788" t="s">
        <v>20</v>
      </c>
      <c r="R338" s="787" t="s">
        <v>20</v>
      </c>
      <c r="S338" s="788" t="s">
        <v>20</v>
      </c>
      <c r="T338" s="788" t="s">
        <v>20</v>
      </c>
      <c r="U338" s="787" t="s">
        <v>20</v>
      </c>
      <c r="V338" s="788" t="s">
        <v>20</v>
      </c>
      <c r="W338" s="788" t="s">
        <v>20</v>
      </c>
      <c r="X338" s="787" t="s">
        <v>20</v>
      </c>
      <c r="Y338" s="788" t="s">
        <v>20</v>
      </c>
      <c r="Z338" s="788" t="s">
        <v>20</v>
      </c>
      <c r="AA338" s="787" t="s">
        <v>20</v>
      </c>
      <c r="AB338" s="788" t="s">
        <v>20</v>
      </c>
      <c r="AC338" s="788" t="s">
        <v>20</v>
      </c>
      <c r="AD338" s="787" t="s">
        <v>20</v>
      </c>
      <c r="AE338" s="788" t="s">
        <v>20</v>
      </c>
      <c r="AF338" s="788" t="s">
        <v>20</v>
      </c>
      <c r="AG338" s="34" t="s">
        <v>20</v>
      </c>
      <c r="AH338" s="34" t="s">
        <v>20</v>
      </c>
      <c r="AI338" s="34" t="s">
        <v>20</v>
      </c>
    </row>
    <row r="339" spans="1:35">
      <c r="A339" s="34" t="s">
        <v>829</v>
      </c>
      <c r="B339" s="34" t="s">
        <v>20</v>
      </c>
      <c r="C339" s="787" t="s">
        <v>20</v>
      </c>
      <c r="D339" s="788" t="s">
        <v>20</v>
      </c>
      <c r="E339" s="788" t="s">
        <v>20</v>
      </c>
      <c r="F339" s="787" t="s">
        <v>20</v>
      </c>
      <c r="G339" s="788" t="s">
        <v>20</v>
      </c>
      <c r="H339" s="788" t="s">
        <v>20</v>
      </c>
      <c r="I339" s="787" t="s">
        <v>20</v>
      </c>
      <c r="J339" s="788" t="s">
        <v>20</v>
      </c>
      <c r="K339" s="788" t="s">
        <v>20</v>
      </c>
      <c r="L339" s="787" t="s">
        <v>20</v>
      </c>
      <c r="M339" s="788" t="s">
        <v>20</v>
      </c>
      <c r="N339" s="788" t="s">
        <v>20</v>
      </c>
      <c r="O339" s="787" t="s">
        <v>20</v>
      </c>
      <c r="P339" s="788" t="s">
        <v>20</v>
      </c>
      <c r="Q339" s="788" t="s">
        <v>20</v>
      </c>
      <c r="R339" s="787" t="s">
        <v>20</v>
      </c>
      <c r="S339" s="788" t="s">
        <v>20</v>
      </c>
      <c r="T339" s="788" t="s">
        <v>20</v>
      </c>
      <c r="U339" s="787" t="s">
        <v>20</v>
      </c>
      <c r="V339" s="788" t="s">
        <v>20</v>
      </c>
      <c r="W339" s="788" t="s">
        <v>20</v>
      </c>
      <c r="X339" s="787" t="s">
        <v>20</v>
      </c>
      <c r="Y339" s="788" t="s">
        <v>20</v>
      </c>
      <c r="Z339" s="788" t="s">
        <v>20</v>
      </c>
      <c r="AA339" s="787" t="s">
        <v>20</v>
      </c>
      <c r="AB339" s="788" t="s">
        <v>20</v>
      </c>
      <c r="AC339" s="788" t="s">
        <v>20</v>
      </c>
      <c r="AD339" s="787" t="s">
        <v>20</v>
      </c>
      <c r="AE339" s="788" t="s">
        <v>20</v>
      </c>
      <c r="AF339" s="788" t="s">
        <v>20</v>
      </c>
      <c r="AG339" s="34" t="s">
        <v>20</v>
      </c>
      <c r="AH339" s="34" t="s">
        <v>20</v>
      </c>
      <c r="AI339" s="34" t="s">
        <v>20</v>
      </c>
    </row>
    <row r="340" spans="1:35">
      <c r="A340" s="34" t="s">
        <v>830</v>
      </c>
      <c r="B340" s="34" t="s">
        <v>20</v>
      </c>
      <c r="C340" s="787" t="s">
        <v>20</v>
      </c>
      <c r="D340" s="788" t="s">
        <v>20</v>
      </c>
      <c r="E340" s="788" t="s">
        <v>20</v>
      </c>
      <c r="F340" s="787" t="s">
        <v>20</v>
      </c>
      <c r="G340" s="788" t="s">
        <v>20</v>
      </c>
      <c r="H340" s="788" t="s">
        <v>20</v>
      </c>
      <c r="I340" s="787" t="s">
        <v>20</v>
      </c>
      <c r="J340" s="788" t="s">
        <v>20</v>
      </c>
      <c r="K340" s="788" t="s">
        <v>20</v>
      </c>
      <c r="L340" s="787" t="s">
        <v>20</v>
      </c>
      <c r="M340" s="788" t="s">
        <v>20</v>
      </c>
      <c r="N340" s="788" t="s">
        <v>20</v>
      </c>
      <c r="O340" s="787" t="s">
        <v>20</v>
      </c>
      <c r="P340" s="788" t="s">
        <v>20</v>
      </c>
      <c r="Q340" s="788" t="s">
        <v>20</v>
      </c>
      <c r="R340" s="787" t="s">
        <v>20</v>
      </c>
      <c r="S340" s="788" t="s">
        <v>20</v>
      </c>
      <c r="T340" s="788" t="s">
        <v>20</v>
      </c>
      <c r="U340" s="787" t="s">
        <v>20</v>
      </c>
      <c r="V340" s="788" t="s">
        <v>20</v>
      </c>
      <c r="W340" s="788" t="s">
        <v>20</v>
      </c>
      <c r="X340" s="787" t="s">
        <v>20</v>
      </c>
      <c r="Y340" s="788" t="s">
        <v>20</v>
      </c>
      <c r="Z340" s="788" t="s">
        <v>20</v>
      </c>
      <c r="AA340" s="787" t="s">
        <v>20</v>
      </c>
      <c r="AB340" s="788" t="s">
        <v>20</v>
      </c>
      <c r="AC340" s="788" t="s">
        <v>20</v>
      </c>
      <c r="AD340" s="787" t="s">
        <v>20</v>
      </c>
      <c r="AE340" s="788" t="s">
        <v>20</v>
      </c>
      <c r="AF340" s="788" t="s">
        <v>20</v>
      </c>
      <c r="AG340" s="34" t="s">
        <v>20</v>
      </c>
      <c r="AH340" s="34" t="s">
        <v>20</v>
      </c>
      <c r="AI340" s="34" t="s">
        <v>20</v>
      </c>
    </row>
    <row r="341" spans="1:35">
      <c r="A341" s="34" t="s">
        <v>831</v>
      </c>
      <c r="B341" s="34" t="s">
        <v>1144</v>
      </c>
      <c r="C341" s="787" t="s">
        <v>20</v>
      </c>
      <c r="D341" s="788" t="s">
        <v>20</v>
      </c>
      <c r="E341" s="788" t="s">
        <v>20</v>
      </c>
      <c r="F341" s="787" t="s">
        <v>20</v>
      </c>
      <c r="G341" s="788" t="s">
        <v>20</v>
      </c>
      <c r="H341" s="788" t="s">
        <v>20</v>
      </c>
      <c r="I341" s="787" t="s">
        <v>20</v>
      </c>
      <c r="J341" s="788" t="s">
        <v>20</v>
      </c>
      <c r="K341" s="788" t="s">
        <v>20</v>
      </c>
      <c r="L341" s="787" t="s">
        <v>20</v>
      </c>
      <c r="M341" s="788" t="s">
        <v>20</v>
      </c>
      <c r="N341" s="788" t="s">
        <v>20</v>
      </c>
      <c r="O341" s="787" t="s">
        <v>20</v>
      </c>
      <c r="P341" s="788" t="s">
        <v>20</v>
      </c>
      <c r="Q341" s="788" t="s">
        <v>20</v>
      </c>
      <c r="R341" s="787" t="s">
        <v>20</v>
      </c>
      <c r="S341" s="788" t="s">
        <v>20</v>
      </c>
      <c r="T341" s="788" t="s">
        <v>20</v>
      </c>
      <c r="U341" s="787" t="s">
        <v>20</v>
      </c>
      <c r="V341" s="788" t="s">
        <v>20</v>
      </c>
      <c r="W341" s="788" t="s">
        <v>20</v>
      </c>
      <c r="X341" s="787" t="s">
        <v>20</v>
      </c>
      <c r="Y341" s="788" t="s">
        <v>20</v>
      </c>
      <c r="Z341" s="788" t="s">
        <v>20</v>
      </c>
      <c r="AA341" s="787" t="s">
        <v>20</v>
      </c>
      <c r="AB341" s="788" t="s">
        <v>20</v>
      </c>
      <c r="AC341" s="788" t="s">
        <v>20</v>
      </c>
      <c r="AD341" s="787" t="s">
        <v>20</v>
      </c>
      <c r="AE341" s="788" t="s">
        <v>20</v>
      </c>
      <c r="AF341" s="788" t="s">
        <v>20</v>
      </c>
      <c r="AG341" s="34" t="s">
        <v>20</v>
      </c>
      <c r="AH341" s="34" t="s">
        <v>20</v>
      </c>
      <c r="AI341" s="34" t="s">
        <v>20</v>
      </c>
    </row>
    <row r="342" spans="1:35">
      <c r="A342" s="34" t="s">
        <v>1142</v>
      </c>
      <c r="B342" s="34" t="s">
        <v>1145</v>
      </c>
      <c r="C342" s="787" t="s">
        <v>20</v>
      </c>
      <c r="D342" s="788" t="s">
        <v>20</v>
      </c>
      <c r="E342" s="788" t="s">
        <v>20</v>
      </c>
      <c r="F342" s="787" t="s">
        <v>20</v>
      </c>
      <c r="G342" s="788" t="s">
        <v>20</v>
      </c>
      <c r="H342" s="788" t="s">
        <v>20</v>
      </c>
      <c r="I342" s="787" t="s">
        <v>20</v>
      </c>
      <c r="J342" s="788" t="s">
        <v>20</v>
      </c>
      <c r="K342" s="788" t="s">
        <v>20</v>
      </c>
      <c r="L342" s="787" t="s">
        <v>20</v>
      </c>
      <c r="M342" s="788" t="s">
        <v>20</v>
      </c>
      <c r="N342" s="788" t="s">
        <v>20</v>
      </c>
      <c r="O342" s="787" t="s">
        <v>20</v>
      </c>
      <c r="P342" s="788" t="s">
        <v>20</v>
      </c>
      <c r="Q342" s="788" t="s">
        <v>20</v>
      </c>
      <c r="R342" s="787" t="s">
        <v>20</v>
      </c>
      <c r="S342" s="788" t="s">
        <v>20</v>
      </c>
      <c r="T342" s="788" t="s">
        <v>20</v>
      </c>
      <c r="U342" s="787" t="s">
        <v>20</v>
      </c>
      <c r="V342" s="788" t="s">
        <v>20</v>
      </c>
      <c r="W342" s="788" t="s">
        <v>20</v>
      </c>
      <c r="X342" s="787" t="s">
        <v>20</v>
      </c>
      <c r="Y342" s="788" t="s">
        <v>20</v>
      </c>
      <c r="Z342" s="788" t="s">
        <v>20</v>
      </c>
      <c r="AA342" s="787" t="s">
        <v>20</v>
      </c>
      <c r="AB342" s="788" t="s">
        <v>20</v>
      </c>
      <c r="AC342" s="788" t="s">
        <v>20</v>
      </c>
      <c r="AD342" s="787" t="s">
        <v>20</v>
      </c>
      <c r="AE342" s="788" t="s">
        <v>20</v>
      </c>
      <c r="AF342" s="788" t="s">
        <v>20</v>
      </c>
      <c r="AG342" s="34" t="s">
        <v>20</v>
      </c>
      <c r="AH342" s="34" t="s">
        <v>20</v>
      </c>
      <c r="AI342" s="34" t="s">
        <v>20</v>
      </c>
    </row>
    <row r="343" spans="1:35">
      <c r="A343" s="34" t="s">
        <v>1143</v>
      </c>
      <c r="B343" s="34" t="s">
        <v>2409</v>
      </c>
      <c r="C343" s="787" t="s">
        <v>20</v>
      </c>
      <c r="D343" s="788" t="s">
        <v>20</v>
      </c>
      <c r="E343" s="788" t="s">
        <v>20</v>
      </c>
      <c r="F343" s="787" t="s">
        <v>20</v>
      </c>
      <c r="G343" s="788" t="s">
        <v>20</v>
      </c>
      <c r="H343" s="788" t="s">
        <v>20</v>
      </c>
      <c r="I343" s="787" t="s">
        <v>20</v>
      </c>
      <c r="J343" s="788" t="s">
        <v>20</v>
      </c>
      <c r="K343" s="788" t="s">
        <v>20</v>
      </c>
      <c r="L343" s="787" t="s">
        <v>20</v>
      </c>
      <c r="M343" s="788" t="s">
        <v>20</v>
      </c>
      <c r="N343" s="788" t="s">
        <v>20</v>
      </c>
      <c r="O343" s="787" t="s">
        <v>20</v>
      </c>
      <c r="P343" s="788" t="s">
        <v>20</v>
      </c>
      <c r="Q343" s="788" t="s">
        <v>20</v>
      </c>
      <c r="R343" s="787" t="s">
        <v>20</v>
      </c>
      <c r="S343" s="788" t="s">
        <v>20</v>
      </c>
      <c r="T343" s="788" t="s">
        <v>20</v>
      </c>
      <c r="U343" s="787" t="s">
        <v>20</v>
      </c>
      <c r="V343" s="788" t="s">
        <v>20</v>
      </c>
      <c r="W343" s="788" t="s">
        <v>20</v>
      </c>
      <c r="X343" s="787" t="s">
        <v>20</v>
      </c>
      <c r="Y343" s="788" t="s">
        <v>20</v>
      </c>
      <c r="Z343" s="788" t="s">
        <v>20</v>
      </c>
      <c r="AA343" s="787" t="s">
        <v>20</v>
      </c>
      <c r="AB343" s="788" t="s">
        <v>20</v>
      </c>
      <c r="AC343" s="788" t="s">
        <v>20</v>
      </c>
      <c r="AD343" s="787" t="s">
        <v>20</v>
      </c>
      <c r="AE343" s="788" t="s">
        <v>20</v>
      </c>
      <c r="AF343" s="788" t="s">
        <v>20</v>
      </c>
      <c r="AG343" s="34" t="s">
        <v>20</v>
      </c>
      <c r="AH343" s="34" t="s">
        <v>20</v>
      </c>
      <c r="AI343" s="34" t="s">
        <v>20</v>
      </c>
    </row>
    <row r="344" spans="1:35">
      <c r="A344" s="34" t="s">
        <v>832</v>
      </c>
      <c r="B344" s="34" t="s">
        <v>20</v>
      </c>
      <c r="C344" s="787" t="s">
        <v>20</v>
      </c>
      <c r="D344" s="788" t="s">
        <v>20</v>
      </c>
      <c r="E344" s="788" t="s">
        <v>20</v>
      </c>
      <c r="F344" s="787" t="s">
        <v>20</v>
      </c>
      <c r="G344" s="788" t="s">
        <v>20</v>
      </c>
      <c r="H344" s="788" t="s">
        <v>20</v>
      </c>
      <c r="I344" s="787" t="s">
        <v>20</v>
      </c>
      <c r="J344" s="788" t="s">
        <v>20</v>
      </c>
      <c r="K344" s="788" t="s">
        <v>20</v>
      </c>
      <c r="L344" s="787" t="s">
        <v>20</v>
      </c>
      <c r="M344" s="788" t="s">
        <v>20</v>
      </c>
      <c r="N344" s="788" t="s">
        <v>20</v>
      </c>
      <c r="O344" s="787" t="s">
        <v>20</v>
      </c>
      <c r="P344" s="788" t="s">
        <v>20</v>
      </c>
      <c r="Q344" s="788" t="s">
        <v>20</v>
      </c>
      <c r="R344" s="787" t="s">
        <v>20</v>
      </c>
      <c r="S344" s="788" t="s">
        <v>20</v>
      </c>
      <c r="T344" s="788" t="s">
        <v>20</v>
      </c>
      <c r="U344" s="787" t="s">
        <v>20</v>
      </c>
      <c r="V344" s="788" t="s">
        <v>20</v>
      </c>
      <c r="W344" s="788" t="s">
        <v>20</v>
      </c>
      <c r="X344" s="787" t="s">
        <v>20</v>
      </c>
      <c r="Y344" s="788" t="s">
        <v>20</v>
      </c>
      <c r="Z344" s="788" t="s">
        <v>20</v>
      </c>
      <c r="AA344" s="787" t="s">
        <v>20</v>
      </c>
      <c r="AB344" s="788" t="s">
        <v>20</v>
      </c>
      <c r="AC344" s="788" t="s">
        <v>20</v>
      </c>
      <c r="AD344" s="787" t="s">
        <v>20</v>
      </c>
      <c r="AE344" s="788" t="s">
        <v>20</v>
      </c>
      <c r="AF344" s="788" t="s">
        <v>20</v>
      </c>
      <c r="AG344" s="34" t="s">
        <v>20</v>
      </c>
      <c r="AH344" s="34" t="s">
        <v>20</v>
      </c>
      <c r="AI344" s="34" t="s">
        <v>20</v>
      </c>
    </row>
    <row r="345" spans="1:35">
      <c r="A345" s="34" t="s">
        <v>641</v>
      </c>
      <c r="B345" s="34" t="s">
        <v>640</v>
      </c>
      <c r="C345" s="787" t="s">
        <v>20</v>
      </c>
      <c r="D345" s="788" t="s">
        <v>20</v>
      </c>
      <c r="E345" s="788" t="s">
        <v>20</v>
      </c>
      <c r="F345" s="787" t="s">
        <v>20</v>
      </c>
      <c r="G345" s="788" t="s">
        <v>20</v>
      </c>
      <c r="H345" s="788" t="s">
        <v>20</v>
      </c>
      <c r="I345" s="787" t="s">
        <v>20</v>
      </c>
      <c r="J345" s="788" t="s">
        <v>20</v>
      </c>
      <c r="K345" s="788" t="s">
        <v>20</v>
      </c>
      <c r="L345" s="787" t="s">
        <v>20</v>
      </c>
      <c r="M345" s="788" t="s">
        <v>20</v>
      </c>
      <c r="N345" s="788" t="s">
        <v>20</v>
      </c>
      <c r="O345" s="787" t="s">
        <v>20</v>
      </c>
      <c r="P345" s="788" t="s">
        <v>20</v>
      </c>
      <c r="Q345" s="788" t="s">
        <v>20</v>
      </c>
      <c r="R345" s="787" t="s">
        <v>20</v>
      </c>
      <c r="S345" s="788" t="s">
        <v>20</v>
      </c>
      <c r="T345" s="788" t="s">
        <v>20</v>
      </c>
      <c r="U345" s="787" t="s">
        <v>20</v>
      </c>
      <c r="V345" s="788" t="s">
        <v>20</v>
      </c>
      <c r="W345" s="788" t="s">
        <v>20</v>
      </c>
      <c r="X345" s="787" t="s">
        <v>20</v>
      </c>
      <c r="Y345" s="788" t="s">
        <v>20</v>
      </c>
      <c r="Z345" s="788" t="s">
        <v>20</v>
      </c>
      <c r="AA345" s="787" t="s">
        <v>20</v>
      </c>
      <c r="AB345" s="788" t="s">
        <v>20</v>
      </c>
      <c r="AC345" s="788" t="s">
        <v>20</v>
      </c>
      <c r="AD345" s="787" t="s">
        <v>20</v>
      </c>
      <c r="AE345" s="788" t="s">
        <v>20</v>
      </c>
      <c r="AF345" s="788" t="s">
        <v>20</v>
      </c>
      <c r="AG345" s="34" t="s">
        <v>20</v>
      </c>
      <c r="AH345" s="34" t="s">
        <v>20</v>
      </c>
      <c r="AI345" s="34" t="s">
        <v>20</v>
      </c>
    </row>
    <row r="346" spans="1:35">
      <c r="A346" s="34" t="s">
        <v>1146</v>
      </c>
      <c r="B346" s="34" t="s">
        <v>1151</v>
      </c>
      <c r="C346" s="787" t="s">
        <v>20</v>
      </c>
      <c r="D346" s="788" t="s">
        <v>20</v>
      </c>
      <c r="E346" s="788" t="s">
        <v>20</v>
      </c>
      <c r="F346" s="787" t="s">
        <v>20</v>
      </c>
      <c r="G346" s="788" t="s">
        <v>20</v>
      </c>
      <c r="H346" s="788" t="s">
        <v>20</v>
      </c>
      <c r="I346" s="787" t="s">
        <v>20</v>
      </c>
      <c r="J346" s="788" t="s">
        <v>20</v>
      </c>
      <c r="K346" s="788" t="s">
        <v>20</v>
      </c>
      <c r="L346" s="787" t="s">
        <v>20</v>
      </c>
      <c r="M346" s="788" t="s">
        <v>20</v>
      </c>
      <c r="N346" s="788" t="s">
        <v>20</v>
      </c>
      <c r="O346" s="787" t="s">
        <v>20</v>
      </c>
      <c r="P346" s="788" t="s">
        <v>20</v>
      </c>
      <c r="Q346" s="788" t="s">
        <v>20</v>
      </c>
      <c r="R346" s="787" t="s">
        <v>20</v>
      </c>
      <c r="S346" s="788" t="s">
        <v>20</v>
      </c>
      <c r="T346" s="788" t="s">
        <v>20</v>
      </c>
      <c r="U346" s="787" t="s">
        <v>20</v>
      </c>
      <c r="V346" s="788" t="s">
        <v>20</v>
      </c>
      <c r="W346" s="788" t="s">
        <v>20</v>
      </c>
      <c r="X346" s="787" t="s">
        <v>20</v>
      </c>
      <c r="Y346" s="788" t="s">
        <v>20</v>
      </c>
      <c r="Z346" s="788" t="s">
        <v>20</v>
      </c>
      <c r="AA346" s="787" t="s">
        <v>20</v>
      </c>
      <c r="AB346" s="788" t="s">
        <v>20</v>
      </c>
      <c r="AC346" s="788" t="s">
        <v>20</v>
      </c>
      <c r="AD346" s="787" t="s">
        <v>20</v>
      </c>
      <c r="AE346" s="788" t="s">
        <v>20</v>
      </c>
      <c r="AF346" s="788" t="s">
        <v>20</v>
      </c>
      <c r="AG346" s="34" t="s">
        <v>20</v>
      </c>
      <c r="AH346" s="34" t="s">
        <v>20</v>
      </c>
      <c r="AI346" s="34" t="s">
        <v>20</v>
      </c>
    </row>
    <row r="347" spans="1:35">
      <c r="A347" s="34" t="s">
        <v>833</v>
      </c>
      <c r="B347" s="34" t="s">
        <v>1152</v>
      </c>
      <c r="C347" s="787" t="s">
        <v>20</v>
      </c>
      <c r="D347" s="788" t="s">
        <v>20</v>
      </c>
      <c r="E347" s="788" t="s">
        <v>20</v>
      </c>
      <c r="F347" s="787" t="s">
        <v>20</v>
      </c>
      <c r="G347" s="788" t="s">
        <v>20</v>
      </c>
      <c r="H347" s="788" t="s">
        <v>20</v>
      </c>
      <c r="I347" s="787" t="s">
        <v>20</v>
      </c>
      <c r="J347" s="788" t="s">
        <v>20</v>
      </c>
      <c r="K347" s="788" t="s">
        <v>20</v>
      </c>
      <c r="L347" s="787" t="s">
        <v>20</v>
      </c>
      <c r="M347" s="788" t="s">
        <v>20</v>
      </c>
      <c r="N347" s="788" t="s">
        <v>20</v>
      </c>
      <c r="O347" s="787" t="s">
        <v>20</v>
      </c>
      <c r="P347" s="788" t="s">
        <v>20</v>
      </c>
      <c r="Q347" s="788" t="s">
        <v>20</v>
      </c>
      <c r="R347" s="787" t="s">
        <v>20</v>
      </c>
      <c r="S347" s="788" t="s">
        <v>20</v>
      </c>
      <c r="T347" s="788" t="s">
        <v>20</v>
      </c>
      <c r="U347" s="787" t="s">
        <v>20</v>
      </c>
      <c r="V347" s="788" t="s">
        <v>20</v>
      </c>
      <c r="W347" s="788" t="s">
        <v>20</v>
      </c>
      <c r="X347" s="787" t="s">
        <v>20</v>
      </c>
      <c r="Y347" s="788" t="s">
        <v>20</v>
      </c>
      <c r="Z347" s="788" t="s">
        <v>20</v>
      </c>
      <c r="AA347" s="787" t="s">
        <v>20</v>
      </c>
      <c r="AB347" s="788" t="s">
        <v>20</v>
      </c>
      <c r="AC347" s="788" t="s">
        <v>20</v>
      </c>
      <c r="AD347" s="787" t="s">
        <v>20</v>
      </c>
      <c r="AE347" s="788" t="s">
        <v>20</v>
      </c>
      <c r="AF347" s="788" t="s">
        <v>20</v>
      </c>
      <c r="AG347" s="34" t="s">
        <v>20</v>
      </c>
      <c r="AH347" s="34" t="s">
        <v>20</v>
      </c>
      <c r="AI347" s="34" t="s">
        <v>20</v>
      </c>
    </row>
    <row r="348" spans="1:35">
      <c r="A348" s="34" t="s">
        <v>1147</v>
      </c>
      <c r="B348" s="34" t="s">
        <v>3296</v>
      </c>
      <c r="C348" s="787" t="s">
        <v>20</v>
      </c>
      <c r="D348" s="788" t="s">
        <v>20</v>
      </c>
      <c r="E348" s="788" t="s">
        <v>20</v>
      </c>
      <c r="F348" s="787" t="s">
        <v>20</v>
      </c>
      <c r="G348" s="788" t="s">
        <v>20</v>
      </c>
      <c r="H348" s="788" t="s">
        <v>20</v>
      </c>
      <c r="I348" s="787" t="s">
        <v>20</v>
      </c>
      <c r="J348" s="788" t="s">
        <v>20</v>
      </c>
      <c r="K348" s="788" t="s">
        <v>20</v>
      </c>
      <c r="L348" s="787" t="s">
        <v>20</v>
      </c>
      <c r="M348" s="788" t="s">
        <v>20</v>
      </c>
      <c r="N348" s="788" t="s">
        <v>20</v>
      </c>
      <c r="O348" s="787" t="s">
        <v>20</v>
      </c>
      <c r="P348" s="788" t="s">
        <v>20</v>
      </c>
      <c r="Q348" s="788" t="s">
        <v>20</v>
      </c>
      <c r="R348" s="787" t="s">
        <v>20</v>
      </c>
      <c r="S348" s="788" t="s">
        <v>20</v>
      </c>
      <c r="T348" s="788" t="s">
        <v>20</v>
      </c>
      <c r="U348" s="787" t="s">
        <v>20</v>
      </c>
      <c r="V348" s="788" t="s">
        <v>20</v>
      </c>
      <c r="W348" s="788" t="s">
        <v>20</v>
      </c>
      <c r="X348" s="787" t="s">
        <v>20</v>
      </c>
      <c r="Y348" s="788" t="s">
        <v>20</v>
      </c>
      <c r="Z348" s="788" t="s">
        <v>20</v>
      </c>
      <c r="AA348" s="787" t="s">
        <v>20</v>
      </c>
      <c r="AB348" s="788" t="s">
        <v>20</v>
      </c>
      <c r="AC348" s="788" t="s">
        <v>20</v>
      </c>
      <c r="AD348" s="787" t="s">
        <v>20</v>
      </c>
      <c r="AE348" s="788" t="s">
        <v>20</v>
      </c>
      <c r="AF348" s="788" t="s">
        <v>20</v>
      </c>
      <c r="AG348" s="34" t="s">
        <v>20</v>
      </c>
      <c r="AH348" s="34" t="s">
        <v>20</v>
      </c>
      <c r="AI348" s="34" t="s">
        <v>20</v>
      </c>
    </row>
    <row r="349" spans="1:35">
      <c r="A349" s="34" t="s">
        <v>1148</v>
      </c>
      <c r="B349" s="34" t="s">
        <v>1153</v>
      </c>
      <c r="C349" s="787" t="s">
        <v>20</v>
      </c>
      <c r="D349" s="788" t="s">
        <v>20</v>
      </c>
      <c r="E349" s="788" t="s">
        <v>20</v>
      </c>
      <c r="F349" s="787" t="s">
        <v>20</v>
      </c>
      <c r="G349" s="788" t="s">
        <v>20</v>
      </c>
      <c r="H349" s="788" t="s">
        <v>20</v>
      </c>
      <c r="I349" s="787" t="s">
        <v>20</v>
      </c>
      <c r="J349" s="788" t="s">
        <v>20</v>
      </c>
      <c r="K349" s="788" t="s">
        <v>20</v>
      </c>
      <c r="L349" s="787" t="s">
        <v>20</v>
      </c>
      <c r="M349" s="788" t="s">
        <v>20</v>
      </c>
      <c r="N349" s="788" t="s">
        <v>20</v>
      </c>
      <c r="O349" s="787" t="s">
        <v>20</v>
      </c>
      <c r="P349" s="788" t="s">
        <v>20</v>
      </c>
      <c r="Q349" s="788" t="s">
        <v>20</v>
      </c>
      <c r="R349" s="787" t="s">
        <v>20</v>
      </c>
      <c r="S349" s="788" t="s">
        <v>20</v>
      </c>
      <c r="T349" s="788" t="s">
        <v>20</v>
      </c>
      <c r="U349" s="787" t="s">
        <v>20</v>
      </c>
      <c r="V349" s="788" t="s">
        <v>20</v>
      </c>
      <c r="W349" s="788" t="s">
        <v>20</v>
      </c>
      <c r="X349" s="787" t="s">
        <v>20</v>
      </c>
      <c r="Y349" s="788" t="s">
        <v>20</v>
      </c>
      <c r="Z349" s="788" t="s">
        <v>20</v>
      </c>
      <c r="AA349" s="787" t="s">
        <v>20</v>
      </c>
      <c r="AB349" s="788" t="s">
        <v>20</v>
      </c>
      <c r="AC349" s="788" t="s">
        <v>20</v>
      </c>
      <c r="AD349" s="787" t="s">
        <v>20</v>
      </c>
      <c r="AE349" s="788" t="s">
        <v>20</v>
      </c>
      <c r="AF349" s="788" t="s">
        <v>20</v>
      </c>
      <c r="AG349" s="34" t="s">
        <v>20</v>
      </c>
      <c r="AH349" s="34" t="s">
        <v>20</v>
      </c>
      <c r="AI349" s="34" t="s">
        <v>20</v>
      </c>
    </row>
    <row r="350" spans="1:35">
      <c r="A350" s="34" t="s">
        <v>1149</v>
      </c>
      <c r="B350" s="34" t="s">
        <v>1154</v>
      </c>
      <c r="C350" s="787" t="s">
        <v>20</v>
      </c>
      <c r="D350" s="788" t="s">
        <v>20</v>
      </c>
      <c r="E350" s="788" t="s">
        <v>20</v>
      </c>
      <c r="F350" s="787" t="s">
        <v>20</v>
      </c>
      <c r="G350" s="788" t="s">
        <v>20</v>
      </c>
      <c r="H350" s="788" t="s">
        <v>20</v>
      </c>
      <c r="I350" s="787" t="s">
        <v>20</v>
      </c>
      <c r="J350" s="788" t="s">
        <v>20</v>
      </c>
      <c r="K350" s="788" t="s">
        <v>20</v>
      </c>
      <c r="L350" s="787" t="s">
        <v>20</v>
      </c>
      <c r="M350" s="788" t="s">
        <v>20</v>
      </c>
      <c r="N350" s="788" t="s">
        <v>20</v>
      </c>
      <c r="O350" s="787" t="s">
        <v>20</v>
      </c>
      <c r="P350" s="788" t="s">
        <v>20</v>
      </c>
      <c r="Q350" s="788" t="s">
        <v>20</v>
      </c>
      <c r="R350" s="787" t="s">
        <v>20</v>
      </c>
      <c r="S350" s="788" t="s">
        <v>20</v>
      </c>
      <c r="T350" s="788" t="s">
        <v>20</v>
      </c>
      <c r="U350" s="787" t="s">
        <v>20</v>
      </c>
      <c r="V350" s="788" t="s">
        <v>20</v>
      </c>
      <c r="W350" s="788" t="s">
        <v>20</v>
      </c>
      <c r="X350" s="787" t="s">
        <v>20</v>
      </c>
      <c r="Y350" s="788" t="s">
        <v>20</v>
      </c>
      <c r="Z350" s="788" t="s">
        <v>20</v>
      </c>
      <c r="AA350" s="787" t="s">
        <v>20</v>
      </c>
      <c r="AB350" s="788" t="s">
        <v>20</v>
      </c>
      <c r="AC350" s="788" t="s">
        <v>20</v>
      </c>
      <c r="AD350" s="787" t="s">
        <v>20</v>
      </c>
      <c r="AE350" s="788" t="s">
        <v>20</v>
      </c>
      <c r="AF350" s="788" t="s">
        <v>20</v>
      </c>
      <c r="AG350" s="34" t="s">
        <v>20</v>
      </c>
      <c r="AH350" s="34" t="s">
        <v>20</v>
      </c>
      <c r="AI350" s="34" t="s">
        <v>20</v>
      </c>
    </row>
    <row r="351" spans="1:35">
      <c r="A351" s="34" t="s">
        <v>1150</v>
      </c>
      <c r="B351" s="34" t="s">
        <v>3381</v>
      </c>
      <c r="C351" s="787" t="s">
        <v>20</v>
      </c>
      <c r="D351" s="788" t="s">
        <v>20</v>
      </c>
      <c r="E351" s="788" t="s">
        <v>20</v>
      </c>
      <c r="F351" s="787" t="s">
        <v>20</v>
      </c>
      <c r="G351" s="788" t="s">
        <v>20</v>
      </c>
      <c r="H351" s="788" t="s">
        <v>20</v>
      </c>
      <c r="I351" s="787" t="s">
        <v>20</v>
      </c>
      <c r="J351" s="788" t="s">
        <v>20</v>
      </c>
      <c r="K351" s="788" t="s">
        <v>20</v>
      </c>
      <c r="L351" s="787" t="s">
        <v>20</v>
      </c>
      <c r="M351" s="788" t="s">
        <v>20</v>
      </c>
      <c r="N351" s="788" t="s">
        <v>20</v>
      </c>
      <c r="O351" s="787" t="s">
        <v>20</v>
      </c>
      <c r="P351" s="788" t="s">
        <v>20</v>
      </c>
      <c r="Q351" s="788" t="s">
        <v>20</v>
      </c>
      <c r="R351" s="787" t="s">
        <v>20</v>
      </c>
      <c r="S351" s="788" t="s">
        <v>20</v>
      </c>
      <c r="T351" s="788" t="s">
        <v>20</v>
      </c>
      <c r="U351" s="787" t="s">
        <v>20</v>
      </c>
      <c r="V351" s="788" t="s">
        <v>20</v>
      </c>
      <c r="W351" s="788" t="s">
        <v>20</v>
      </c>
      <c r="X351" s="787" t="s">
        <v>20</v>
      </c>
      <c r="Y351" s="788" t="s">
        <v>20</v>
      </c>
      <c r="Z351" s="788" t="s">
        <v>20</v>
      </c>
      <c r="AA351" s="787" t="s">
        <v>20</v>
      </c>
      <c r="AB351" s="788" t="s">
        <v>20</v>
      </c>
      <c r="AC351" s="788" t="s">
        <v>20</v>
      </c>
      <c r="AD351" s="787" t="s">
        <v>20</v>
      </c>
      <c r="AE351" s="788" t="s">
        <v>20</v>
      </c>
      <c r="AF351" s="788" t="s">
        <v>20</v>
      </c>
      <c r="AG351" s="34" t="s">
        <v>20</v>
      </c>
      <c r="AH351" s="34" t="s">
        <v>20</v>
      </c>
      <c r="AI351" s="34" t="s">
        <v>20</v>
      </c>
    </row>
    <row r="352" spans="1:35">
      <c r="A352" s="34" t="s">
        <v>615</v>
      </c>
      <c r="B352" s="34" t="s">
        <v>20</v>
      </c>
      <c r="C352" s="787" t="s">
        <v>20</v>
      </c>
      <c r="D352" s="788" t="s">
        <v>20</v>
      </c>
      <c r="E352" s="788" t="s">
        <v>20</v>
      </c>
      <c r="F352" s="787" t="s">
        <v>20</v>
      </c>
      <c r="G352" s="788" t="s">
        <v>20</v>
      </c>
      <c r="H352" s="788" t="s">
        <v>20</v>
      </c>
      <c r="I352" s="787" t="s">
        <v>20</v>
      </c>
      <c r="J352" s="788" t="s">
        <v>20</v>
      </c>
      <c r="K352" s="788" t="s">
        <v>20</v>
      </c>
      <c r="L352" s="787" t="s">
        <v>20</v>
      </c>
      <c r="M352" s="788" t="s">
        <v>20</v>
      </c>
      <c r="N352" s="788" t="s">
        <v>20</v>
      </c>
      <c r="O352" s="787" t="s">
        <v>20</v>
      </c>
      <c r="P352" s="788" t="s">
        <v>20</v>
      </c>
      <c r="Q352" s="788" t="s">
        <v>20</v>
      </c>
      <c r="R352" s="787" t="s">
        <v>20</v>
      </c>
      <c r="S352" s="788" t="s">
        <v>20</v>
      </c>
      <c r="T352" s="788" t="s">
        <v>20</v>
      </c>
      <c r="U352" s="787" t="s">
        <v>20</v>
      </c>
      <c r="V352" s="788" t="s">
        <v>20</v>
      </c>
      <c r="W352" s="788" t="s">
        <v>20</v>
      </c>
      <c r="X352" s="787" t="s">
        <v>20</v>
      </c>
      <c r="Y352" s="788" t="s">
        <v>20</v>
      </c>
      <c r="Z352" s="788" t="s">
        <v>20</v>
      </c>
      <c r="AA352" s="787" t="s">
        <v>20</v>
      </c>
      <c r="AB352" s="788" t="s">
        <v>20</v>
      </c>
      <c r="AC352" s="788" t="s">
        <v>20</v>
      </c>
      <c r="AD352" s="787" t="s">
        <v>20</v>
      </c>
      <c r="AE352" s="788" t="s">
        <v>20</v>
      </c>
      <c r="AF352" s="788" t="s">
        <v>20</v>
      </c>
      <c r="AG352" s="34" t="s">
        <v>20</v>
      </c>
      <c r="AH352" s="34" t="s">
        <v>20</v>
      </c>
      <c r="AI352" s="34" t="s">
        <v>20</v>
      </c>
    </row>
    <row r="353" spans="1:35">
      <c r="A353" s="34" t="s">
        <v>834</v>
      </c>
      <c r="B353" s="34" t="s">
        <v>1155</v>
      </c>
      <c r="C353" s="787" t="s">
        <v>20</v>
      </c>
      <c r="D353" s="788" t="s">
        <v>20</v>
      </c>
      <c r="E353" s="788" t="s">
        <v>20</v>
      </c>
      <c r="F353" s="787" t="s">
        <v>20</v>
      </c>
      <c r="G353" s="788" t="s">
        <v>20</v>
      </c>
      <c r="H353" s="788" t="s">
        <v>20</v>
      </c>
      <c r="I353" s="787" t="s">
        <v>20</v>
      </c>
      <c r="J353" s="788" t="s">
        <v>20</v>
      </c>
      <c r="K353" s="788" t="s">
        <v>20</v>
      </c>
      <c r="L353" s="787" t="s">
        <v>20</v>
      </c>
      <c r="M353" s="788" t="s">
        <v>20</v>
      </c>
      <c r="N353" s="788" t="s">
        <v>20</v>
      </c>
      <c r="O353" s="787" t="s">
        <v>20</v>
      </c>
      <c r="P353" s="788" t="s">
        <v>20</v>
      </c>
      <c r="Q353" s="788" t="s">
        <v>20</v>
      </c>
      <c r="R353" s="787" t="s">
        <v>20</v>
      </c>
      <c r="S353" s="788" t="s">
        <v>20</v>
      </c>
      <c r="T353" s="788" t="s">
        <v>20</v>
      </c>
      <c r="U353" s="787" t="s">
        <v>20</v>
      </c>
      <c r="V353" s="788" t="s">
        <v>20</v>
      </c>
      <c r="W353" s="788" t="s">
        <v>20</v>
      </c>
      <c r="X353" s="787" t="s">
        <v>20</v>
      </c>
      <c r="Y353" s="788" t="s">
        <v>20</v>
      </c>
      <c r="Z353" s="788" t="s">
        <v>20</v>
      </c>
      <c r="AA353" s="787" t="s">
        <v>20</v>
      </c>
      <c r="AB353" s="788" t="s">
        <v>20</v>
      </c>
      <c r="AC353" s="788" t="s">
        <v>20</v>
      </c>
      <c r="AD353" s="787" t="s">
        <v>20</v>
      </c>
      <c r="AE353" s="788" t="s">
        <v>20</v>
      </c>
      <c r="AF353" s="788" t="s">
        <v>20</v>
      </c>
      <c r="AG353" s="34" t="s">
        <v>20</v>
      </c>
      <c r="AH353" s="34" t="s">
        <v>20</v>
      </c>
      <c r="AI353" s="34" t="s">
        <v>20</v>
      </c>
    </row>
    <row r="354" spans="1:35">
      <c r="A354" s="34" t="s">
        <v>835</v>
      </c>
      <c r="B354" s="34" t="s">
        <v>1156</v>
      </c>
      <c r="C354" s="787" t="s">
        <v>20</v>
      </c>
      <c r="D354" s="788" t="s">
        <v>20</v>
      </c>
      <c r="E354" s="788" t="s">
        <v>20</v>
      </c>
      <c r="F354" s="787" t="s">
        <v>20</v>
      </c>
      <c r="G354" s="788" t="s">
        <v>20</v>
      </c>
      <c r="H354" s="788" t="s">
        <v>20</v>
      </c>
      <c r="I354" s="787" t="s">
        <v>20</v>
      </c>
      <c r="J354" s="788" t="s">
        <v>20</v>
      </c>
      <c r="K354" s="788" t="s">
        <v>20</v>
      </c>
      <c r="L354" s="787" t="s">
        <v>20</v>
      </c>
      <c r="M354" s="788" t="s">
        <v>20</v>
      </c>
      <c r="N354" s="788" t="s">
        <v>20</v>
      </c>
      <c r="O354" s="787" t="s">
        <v>20</v>
      </c>
      <c r="P354" s="788" t="s">
        <v>20</v>
      </c>
      <c r="Q354" s="788" t="s">
        <v>20</v>
      </c>
      <c r="R354" s="787" t="s">
        <v>20</v>
      </c>
      <c r="S354" s="788" t="s">
        <v>20</v>
      </c>
      <c r="T354" s="788" t="s">
        <v>20</v>
      </c>
      <c r="U354" s="787" t="s">
        <v>20</v>
      </c>
      <c r="V354" s="788" t="s">
        <v>20</v>
      </c>
      <c r="W354" s="788" t="s">
        <v>20</v>
      </c>
      <c r="X354" s="787" t="s">
        <v>20</v>
      </c>
      <c r="Y354" s="788" t="s">
        <v>20</v>
      </c>
      <c r="Z354" s="788" t="s">
        <v>20</v>
      </c>
      <c r="AA354" s="787" t="s">
        <v>20</v>
      </c>
      <c r="AB354" s="788" t="s">
        <v>20</v>
      </c>
      <c r="AC354" s="788" t="s">
        <v>20</v>
      </c>
      <c r="AD354" s="787" t="s">
        <v>20</v>
      </c>
      <c r="AE354" s="788" t="s">
        <v>20</v>
      </c>
      <c r="AF354" s="788" t="s">
        <v>20</v>
      </c>
      <c r="AG354" s="34" t="s">
        <v>20</v>
      </c>
      <c r="AH354" s="34" t="s">
        <v>20</v>
      </c>
      <c r="AI354" s="34" t="s">
        <v>20</v>
      </c>
    </row>
    <row r="355" spans="1:35">
      <c r="A355" s="34" t="s">
        <v>836</v>
      </c>
      <c r="B355" s="34" t="s">
        <v>1157</v>
      </c>
      <c r="C355" s="787" t="s">
        <v>20</v>
      </c>
      <c r="D355" s="788" t="s">
        <v>20</v>
      </c>
      <c r="E355" s="788" t="s">
        <v>20</v>
      </c>
      <c r="F355" s="787" t="s">
        <v>20</v>
      </c>
      <c r="G355" s="788" t="s">
        <v>20</v>
      </c>
      <c r="H355" s="788" t="s">
        <v>20</v>
      </c>
      <c r="I355" s="787" t="s">
        <v>20</v>
      </c>
      <c r="J355" s="788" t="s">
        <v>20</v>
      </c>
      <c r="K355" s="788" t="s">
        <v>20</v>
      </c>
      <c r="L355" s="787" t="s">
        <v>20</v>
      </c>
      <c r="M355" s="788" t="s">
        <v>20</v>
      </c>
      <c r="N355" s="788" t="s">
        <v>20</v>
      </c>
      <c r="O355" s="787" t="s">
        <v>20</v>
      </c>
      <c r="P355" s="788" t="s">
        <v>20</v>
      </c>
      <c r="Q355" s="788" t="s">
        <v>20</v>
      </c>
      <c r="R355" s="787" t="s">
        <v>20</v>
      </c>
      <c r="S355" s="788" t="s">
        <v>20</v>
      </c>
      <c r="T355" s="788" t="s">
        <v>20</v>
      </c>
      <c r="U355" s="787" t="s">
        <v>20</v>
      </c>
      <c r="V355" s="788" t="s">
        <v>20</v>
      </c>
      <c r="W355" s="788" t="s">
        <v>20</v>
      </c>
      <c r="X355" s="787" t="s">
        <v>20</v>
      </c>
      <c r="Y355" s="788" t="s">
        <v>20</v>
      </c>
      <c r="Z355" s="788" t="s">
        <v>20</v>
      </c>
      <c r="AA355" s="787" t="s">
        <v>20</v>
      </c>
      <c r="AB355" s="788" t="s">
        <v>20</v>
      </c>
      <c r="AC355" s="788" t="s">
        <v>20</v>
      </c>
      <c r="AD355" s="787" t="s">
        <v>20</v>
      </c>
      <c r="AE355" s="788" t="s">
        <v>20</v>
      </c>
      <c r="AF355" s="788" t="s">
        <v>20</v>
      </c>
      <c r="AG355" s="34" t="s">
        <v>20</v>
      </c>
      <c r="AH355" s="34" t="s">
        <v>20</v>
      </c>
      <c r="AI355" s="34" t="s">
        <v>20</v>
      </c>
    </row>
    <row r="356" spans="1:35">
      <c r="A356" s="34" t="s">
        <v>837</v>
      </c>
      <c r="B356" s="34" t="s">
        <v>3297</v>
      </c>
      <c r="C356" s="787" t="s">
        <v>20</v>
      </c>
      <c r="D356" s="788" t="s">
        <v>20</v>
      </c>
      <c r="E356" s="788" t="s">
        <v>20</v>
      </c>
      <c r="F356" s="787" t="s">
        <v>20</v>
      </c>
      <c r="G356" s="788" t="s">
        <v>20</v>
      </c>
      <c r="H356" s="788" t="s">
        <v>20</v>
      </c>
      <c r="I356" s="787" t="s">
        <v>20</v>
      </c>
      <c r="J356" s="788" t="s">
        <v>20</v>
      </c>
      <c r="K356" s="788" t="s">
        <v>20</v>
      </c>
      <c r="L356" s="787" t="s">
        <v>20</v>
      </c>
      <c r="M356" s="788" t="s">
        <v>20</v>
      </c>
      <c r="N356" s="788" t="s">
        <v>20</v>
      </c>
      <c r="O356" s="787" t="s">
        <v>20</v>
      </c>
      <c r="P356" s="788" t="s">
        <v>20</v>
      </c>
      <c r="Q356" s="788" t="s">
        <v>20</v>
      </c>
      <c r="R356" s="787" t="s">
        <v>20</v>
      </c>
      <c r="S356" s="788" t="s">
        <v>20</v>
      </c>
      <c r="T356" s="788" t="s">
        <v>20</v>
      </c>
      <c r="U356" s="787" t="s">
        <v>20</v>
      </c>
      <c r="V356" s="788" t="s">
        <v>20</v>
      </c>
      <c r="W356" s="788" t="s">
        <v>20</v>
      </c>
      <c r="X356" s="787" t="s">
        <v>20</v>
      </c>
      <c r="Y356" s="788" t="s">
        <v>20</v>
      </c>
      <c r="Z356" s="788" t="s">
        <v>20</v>
      </c>
      <c r="AA356" s="787" t="s">
        <v>20</v>
      </c>
      <c r="AB356" s="788" t="s">
        <v>20</v>
      </c>
      <c r="AC356" s="788" t="s">
        <v>20</v>
      </c>
      <c r="AD356" s="787" t="s">
        <v>20</v>
      </c>
      <c r="AE356" s="788" t="s">
        <v>20</v>
      </c>
      <c r="AF356" s="788" t="s">
        <v>20</v>
      </c>
      <c r="AG356" s="34" t="s">
        <v>20</v>
      </c>
      <c r="AH356" s="34" t="s">
        <v>20</v>
      </c>
      <c r="AI356" s="34" t="s">
        <v>20</v>
      </c>
    </row>
    <row r="357" spans="1:35">
      <c r="A357" s="34" t="s">
        <v>838</v>
      </c>
      <c r="B357" s="34" t="s">
        <v>1158</v>
      </c>
      <c r="C357" s="787" t="s">
        <v>20</v>
      </c>
      <c r="D357" s="788" t="s">
        <v>20</v>
      </c>
      <c r="E357" s="788" t="s">
        <v>20</v>
      </c>
      <c r="F357" s="787" t="s">
        <v>20</v>
      </c>
      <c r="G357" s="788" t="s">
        <v>20</v>
      </c>
      <c r="H357" s="788" t="s">
        <v>20</v>
      </c>
      <c r="I357" s="787" t="s">
        <v>20</v>
      </c>
      <c r="J357" s="788" t="s">
        <v>20</v>
      </c>
      <c r="K357" s="788" t="s">
        <v>20</v>
      </c>
      <c r="L357" s="787" t="s">
        <v>20</v>
      </c>
      <c r="M357" s="788" t="s">
        <v>20</v>
      </c>
      <c r="N357" s="788" t="s">
        <v>20</v>
      </c>
      <c r="O357" s="787" t="s">
        <v>20</v>
      </c>
      <c r="P357" s="788" t="s">
        <v>20</v>
      </c>
      <c r="Q357" s="788" t="s">
        <v>20</v>
      </c>
      <c r="R357" s="787" t="s">
        <v>20</v>
      </c>
      <c r="S357" s="788" t="s">
        <v>20</v>
      </c>
      <c r="T357" s="788" t="s">
        <v>20</v>
      </c>
      <c r="U357" s="787" t="s">
        <v>20</v>
      </c>
      <c r="V357" s="788" t="s">
        <v>20</v>
      </c>
      <c r="W357" s="788" t="s">
        <v>20</v>
      </c>
      <c r="X357" s="787" t="s">
        <v>20</v>
      </c>
      <c r="Y357" s="788" t="s">
        <v>20</v>
      </c>
      <c r="Z357" s="788" t="s">
        <v>20</v>
      </c>
      <c r="AA357" s="787" t="s">
        <v>20</v>
      </c>
      <c r="AB357" s="788" t="s">
        <v>20</v>
      </c>
      <c r="AC357" s="788" t="s">
        <v>20</v>
      </c>
      <c r="AD357" s="787" t="s">
        <v>20</v>
      </c>
      <c r="AE357" s="788" t="s">
        <v>20</v>
      </c>
      <c r="AF357" s="788" t="s">
        <v>20</v>
      </c>
      <c r="AG357" s="34" t="s">
        <v>20</v>
      </c>
      <c r="AH357" s="34" t="s">
        <v>20</v>
      </c>
      <c r="AI357" s="34" t="s">
        <v>20</v>
      </c>
    </row>
    <row r="358" spans="1:35">
      <c r="A358" s="34" t="s">
        <v>839</v>
      </c>
      <c r="B358" s="34" t="s">
        <v>1159</v>
      </c>
      <c r="C358" s="787" t="s">
        <v>20</v>
      </c>
      <c r="D358" s="788" t="s">
        <v>20</v>
      </c>
      <c r="E358" s="788" t="s">
        <v>20</v>
      </c>
      <c r="F358" s="787" t="s">
        <v>20</v>
      </c>
      <c r="G358" s="788" t="s">
        <v>20</v>
      </c>
      <c r="H358" s="788" t="s">
        <v>20</v>
      </c>
      <c r="I358" s="787" t="s">
        <v>20</v>
      </c>
      <c r="J358" s="788" t="s">
        <v>20</v>
      </c>
      <c r="K358" s="788" t="s">
        <v>20</v>
      </c>
      <c r="L358" s="787" t="s">
        <v>20</v>
      </c>
      <c r="M358" s="788" t="s">
        <v>20</v>
      </c>
      <c r="N358" s="788" t="s">
        <v>20</v>
      </c>
      <c r="O358" s="787" t="s">
        <v>20</v>
      </c>
      <c r="P358" s="788" t="s">
        <v>20</v>
      </c>
      <c r="Q358" s="788" t="s">
        <v>20</v>
      </c>
      <c r="R358" s="787" t="s">
        <v>20</v>
      </c>
      <c r="S358" s="788" t="s">
        <v>20</v>
      </c>
      <c r="T358" s="788" t="s">
        <v>20</v>
      </c>
      <c r="U358" s="787" t="s">
        <v>20</v>
      </c>
      <c r="V358" s="788" t="s">
        <v>20</v>
      </c>
      <c r="W358" s="788" t="s">
        <v>20</v>
      </c>
      <c r="X358" s="787" t="s">
        <v>20</v>
      </c>
      <c r="Y358" s="788" t="s">
        <v>20</v>
      </c>
      <c r="Z358" s="788" t="s">
        <v>20</v>
      </c>
      <c r="AA358" s="787" t="s">
        <v>20</v>
      </c>
      <c r="AB358" s="788" t="s">
        <v>20</v>
      </c>
      <c r="AC358" s="788" t="s">
        <v>20</v>
      </c>
      <c r="AD358" s="787" t="s">
        <v>20</v>
      </c>
      <c r="AE358" s="788" t="s">
        <v>20</v>
      </c>
      <c r="AF358" s="788" t="s">
        <v>20</v>
      </c>
      <c r="AG358" s="34" t="s">
        <v>20</v>
      </c>
      <c r="AH358" s="34" t="s">
        <v>20</v>
      </c>
      <c r="AI358" s="34" t="s">
        <v>20</v>
      </c>
    </row>
    <row r="359" spans="1:35">
      <c r="A359" s="34" t="s">
        <v>553</v>
      </c>
      <c r="B359" s="34" t="s">
        <v>552</v>
      </c>
      <c r="C359" s="787" t="s">
        <v>20</v>
      </c>
      <c r="D359" s="788" t="s">
        <v>20</v>
      </c>
      <c r="E359" s="788" t="s">
        <v>20</v>
      </c>
      <c r="F359" s="787" t="s">
        <v>20</v>
      </c>
      <c r="G359" s="788" t="s">
        <v>20</v>
      </c>
      <c r="H359" s="788" t="s">
        <v>20</v>
      </c>
      <c r="I359" s="787" t="s">
        <v>20</v>
      </c>
      <c r="J359" s="788" t="s">
        <v>20</v>
      </c>
      <c r="K359" s="788" t="s">
        <v>20</v>
      </c>
      <c r="L359" s="787" t="s">
        <v>20</v>
      </c>
      <c r="M359" s="788" t="s">
        <v>20</v>
      </c>
      <c r="N359" s="788" t="s">
        <v>20</v>
      </c>
      <c r="O359" s="787" t="s">
        <v>20</v>
      </c>
      <c r="P359" s="788" t="s">
        <v>20</v>
      </c>
      <c r="Q359" s="788" t="s">
        <v>20</v>
      </c>
      <c r="R359" s="787" t="s">
        <v>20</v>
      </c>
      <c r="S359" s="788" t="s">
        <v>20</v>
      </c>
      <c r="T359" s="788" t="s">
        <v>20</v>
      </c>
      <c r="U359" s="787" t="s">
        <v>20</v>
      </c>
      <c r="V359" s="788" t="s">
        <v>20</v>
      </c>
      <c r="W359" s="788" t="s">
        <v>20</v>
      </c>
      <c r="X359" s="787" t="s">
        <v>20</v>
      </c>
      <c r="Y359" s="788" t="s">
        <v>20</v>
      </c>
      <c r="Z359" s="788" t="s">
        <v>20</v>
      </c>
      <c r="AA359" s="787" t="s">
        <v>20</v>
      </c>
      <c r="AB359" s="788" t="s">
        <v>20</v>
      </c>
      <c r="AC359" s="788" t="s">
        <v>20</v>
      </c>
      <c r="AD359" s="787" t="s">
        <v>20</v>
      </c>
      <c r="AE359" s="788" t="s">
        <v>20</v>
      </c>
      <c r="AF359" s="788" t="s">
        <v>20</v>
      </c>
      <c r="AG359" s="34" t="s">
        <v>20</v>
      </c>
      <c r="AH359" s="34" t="s">
        <v>20</v>
      </c>
      <c r="AI359" s="34" t="s">
        <v>20</v>
      </c>
    </row>
    <row r="360" spans="1:35">
      <c r="A360" s="34" t="s">
        <v>519</v>
      </c>
      <c r="B360" s="34" t="s">
        <v>518</v>
      </c>
      <c r="C360" s="787" t="s">
        <v>20</v>
      </c>
      <c r="D360" s="788" t="s">
        <v>20</v>
      </c>
      <c r="E360" s="788" t="s">
        <v>20</v>
      </c>
      <c r="F360" s="787" t="s">
        <v>20</v>
      </c>
      <c r="G360" s="788" t="s">
        <v>20</v>
      </c>
      <c r="H360" s="788" t="s">
        <v>20</v>
      </c>
      <c r="I360" s="787" t="s">
        <v>20</v>
      </c>
      <c r="J360" s="788" t="s">
        <v>20</v>
      </c>
      <c r="K360" s="788" t="s">
        <v>20</v>
      </c>
      <c r="L360" s="787" t="s">
        <v>20</v>
      </c>
      <c r="M360" s="788" t="s">
        <v>20</v>
      </c>
      <c r="N360" s="788" t="s">
        <v>20</v>
      </c>
      <c r="O360" s="787" t="s">
        <v>20</v>
      </c>
      <c r="P360" s="788" t="s">
        <v>20</v>
      </c>
      <c r="Q360" s="788" t="s">
        <v>20</v>
      </c>
      <c r="R360" s="787" t="s">
        <v>20</v>
      </c>
      <c r="S360" s="788" t="s">
        <v>20</v>
      </c>
      <c r="T360" s="788" t="s">
        <v>20</v>
      </c>
      <c r="U360" s="787" t="s">
        <v>20</v>
      </c>
      <c r="V360" s="788" t="s">
        <v>20</v>
      </c>
      <c r="W360" s="788" t="s">
        <v>20</v>
      </c>
      <c r="X360" s="787" t="s">
        <v>20</v>
      </c>
      <c r="Y360" s="788" t="s">
        <v>20</v>
      </c>
      <c r="Z360" s="788" t="s">
        <v>20</v>
      </c>
      <c r="AA360" s="787" t="s">
        <v>20</v>
      </c>
      <c r="AB360" s="788" t="s">
        <v>20</v>
      </c>
      <c r="AC360" s="788" t="s">
        <v>20</v>
      </c>
      <c r="AD360" s="787" t="s">
        <v>20</v>
      </c>
      <c r="AE360" s="788" t="s">
        <v>20</v>
      </c>
      <c r="AF360" s="788" t="s">
        <v>20</v>
      </c>
      <c r="AG360" s="34" t="s">
        <v>20</v>
      </c>
      <c r="AH360" s="34" t="s">
        <v>20</v>
      </c>
      <c r="AI360" s="34" t="s">
        <v>20</v>
      </c>
    </row>
    <row r="361" spans="1:35">
      <c r="A361" s="34" t="s">
        <v>840</v>
      </c>
      <c r="B361" s="34" t="s">
        <v>1162</v>
      </c>
      <c r="C361" s="787" t="s">
        <v>20</v>
      </c>
      <c r="D361" s="788" t="s">
        <v>20</v>
      </c>
      <c r="E361" s="788" t="s">
        <v>20</v>
      </c>
      <c r="F361" s="787" t="s">
        <v>20</v>
      </c>
      <c r="G361" s="788" t="s">
        <v>20</v>
      </c>
      <c r="H361" s="788" t="s">
        <v>20</v>
      </c>
      <c r="I361" s="787" t="s">
        <v>20</v>
      </c>
      <c r="J361" s="788" t="s">
        <v>20</v>
      </c>
      <c r="K361" s="788" t="s">
        <v>20</v>
      </c>
      <c r="L361" s="787" t="s">
        <v>20</v>
      </c>
      <c r="M361" s="788" t="s">
        <v>20</v>
      </c>
      <c r="N361" s="788" t="s">
        <v>20</v>
      </c>
      <c r="O361" s="787" t="s">
        <v>20</v>
      </c>
      <c r="P361" s="788" t="s">
        <v>20</v>
      </c>
      <c r="Q361" s="788" t="s">
        <v>20</v>
      </c>
      <c r="R361" s="787" t="s">
        <v>20</v>
      </c>
      <c r="S361" s="788" t="s">
        <v>20</v>
      </c>
      <c r="T361" s="788" t="s">
        <v>20</v>
      </c>
      <c r="U361" s="787" t="s">
        <v>20</v>
      </c>
      <c r="V361" s="788" t="s">
        <v>20</v>
      </c>
      <c r="W361" s="788" t="s">
        <v>20</v>
      </c>
      <c r="X361" s="787" t="s">
        <v>20</v>
      </c>
      <c r="Y361" s="788" t="s">
        <v>20</v>
      </c>
      <c r="Z361" s="788" t="s">
        <v>20</v>
      </c>
      <c r="AA361" s="787" t="s">
        <v>20</v>
      </c>
      <c r="AB361" s="788" t="s">
        <v>20</v>
      </c>
      <c r="AC361" s="788" t="s">
        <v>20</v>
      </c>
      <c r="AD361" s="787" t="s">
        <v>20</v>
      </c>
      <c r="AE361" s="788" t="s">
        <v>20</v>
      </c>
      <c r="AF361" s="788" t="s">
        <v>20</v>
      </c>
      <c r="AG361" s="34" t="s">
        <v>20</v>
      </c>
      <c r="AH361" s="34" t="s">
        <v>20</v>
      </c>
      <c r="AI361" s="34" t="s">
        <v>20</v>
      </c>
    </row>
    <row r="362" spans="1:35">
      <c r="A362" s="34" t="s">
        <v>1160</v>
      </c>
      <c r="B362" s="34" t="s">
        <v>2410</v>
      </c>
      <c r="C362" s="787" t="s">
        <v>20</v>
      </c>
      <c r="D362" s="788" t="s">
        <v>20</v>
      </c>
      <c r="E362" s="788" t="s">
        <v>20</v>
      </c>
      <c r="F362" s="787" t="s">
        <v>20</v>
      </c>
      <c r="G362" s="788" t="s">
        <v>20</v>
      </c>
      <c r="H362" s="788" t="s">
        <v>20</v>
      </c>
      <c r="I362" s="787" t="s">
        <v>20</v>
      </c>
      <c r="J362" s="788" t="s">
        <v>20</v>
      </c>
      <c r="K362" s="788" t="s">
        <v>20</v>
      </c>
      <c r="L362" s="787" t="s">
        <v>20</v>
      </c>
      <c r="M362" s="788" t="s">
        <v>20</v>
      </c>
      <c r="N362" s="788" t="s">
        <v>20</v>
      </c>
      <c r="O362" s="787" t="s">
        <v>20</v>
      </c>
      <c r="P362" s="788" t="s">
        <v>20</v>
      </c>
      <c r="Q362" s="788" t="s">
        <v>20</v>
      </c>
      <c r="R362" s="787" t="s">
        <v>20</v>
      </c>
      <c r="S362" s="788" t="s">
        <v>20</v>
      </c>
      <c r="T362" s="788" t="s">
        <v>20</v>
      </c>
      <c r="U362" s="787" t="s">
        <v>20</v>
      </c>
      <c r="V362" s="788" t="s">
        <v>20</v>
      </c>
      <c r="W362" s="788" t="s">
        <v>20</v>
      </c>
      <c r="X362" s="787" t="s">
        <v>20</v>
      </c>
      <c r="Y362" s="788" t="s">
        <v>20</v>
      </c>
      <c r="Z362" s="788" t="s">
        <v>20</v>
      </c>
      <c r="AA362" s="787" t="s">
        <v>20</v>
      </c>
      <c r="AB362" s="788" t="s">
        <v>20</v>
      </c>
      <c r="AC362" s="788" t="s">
        <v>20</v>
      </c>
      <c r="AD362" s="787" t="s">
        <v>20</v>
      </c>
      <c r="AE362" s="788" t="s">
        <v>20</v>
      </c>
      <c r="AF362" s="788" t="s">
        <v>20</v>
      </c>
      <c r="AG362" s="34" t="s">
        <v>20</v>
      </c>
      <c r="AH362" s="34" t="s">
        <v>20</v>
      </c>
      <c r="AI362" s="34" t="s">
        <v>20</v>
      </c>
    </row>
    <row r="363" spans="1:35">
      <c r="A363" s="34" t="s">
        <v>1161</v>
      </c>
      <c r="B363" s="34" t="s">
        <v>1163</v>
      </c>
      <c r="C363" s="787" t="s">
        <v>20</v>
      </c>
      <c r="D363" s="788" t="s">
        <v>20</v>
      </c>
      <c r="E363" s="788" t="s">
        <v>20</v>
      </c>
      <c r="F363" s="787" t="s">
        <v>20</v>
      </c>
      <c r="G363" s="788" t="s">
        <v>20</v>
      </c>
      <c r="H363" s="788" t="s">
        <v>20</v>
      </c>
      <c r="I363" s="787" t="s">
        <v>20</v>
      </c>
      <c r="J363" s="788" t="s">
        <v>20</v>
      </c>
      <c r="K363" s="788" t="s">
        <v>20</v>
      </c>
      <c r="L363" s="787" t="s">
        <v>20</v>
      </c>
      <c r="M363" s="788" t="s">
        <v>20</v>
      </c>
      <c r="N363" s="788" t="s">
        <v>20</v>
      </c>
      <c r="O363" s="787" t="s">
        <v>20</v>
      </c>
      <c r="P363" s="788" t="s">
        <v>20</v>
      </c>
      <c r="Q363" s="788" t="s">
        <v>20</v>
      </c>
      <c r="R363" s="787" t="s">
        <v>20</v>
      </c>
      <c r="S363" s="788" t="s">
        <v>20</v>
      </c>
      <c r="T363" s="788" t="s">
        <v>20</v>
      </c>
      <c r="U363" s="787" t="s">
        <v>20</v>
      </c>
      <c r="V363" s="788" t="s">
        <v>20</v>
      </c>
      <c r="W363" s="788" t="s">
        <v>20</v>
      </c>
      <c r="X363" s="787" t="s">
        <v>20</v>
      </c>
      <c r="Y363" s="788" t="s">
        <v>20</v>
      </c>
      <c r="Z363" s="788" t="s">
        <v>20</v>
      </c>
      <c r="AA363" s="787" t="s">
        <v>20</v>
      </c>
      <c r="AB363" s="788" t="s">
        <v>20</v>
      </c>
      <c r="AC363" s="788" t="s">
        <v>20</v>
      </c>
      <c r="AD363" s="787" t="s">
        <v>20</v>
      </c>
      <c r="AE363" s="788" t="s">
        <v>20</v>
      </c>
      <c r="AF363" s="788" t="s">
        <v>20</v>
      </c>
      <c r="AG363" s="34" t="s">
        <v>20</v>
      </c>
      <c r="AH363" s="34" t="s">
        <v>20</v>
      </c>
      <c r="AI363" s="34" t="s">
        <v>20</v>
      </c>
    </row>
    <row r="364" spans="1:35">
      <c r="A364" s="34" t="s">
        <v>511</v>
      </c>
      <c r="B364" s="34" t="s">
        <v>510</v>
      </c>
      <c r="C364" s="787" t="s">
        <v>20</v>
      </c>
      <c r="D364" s="788" t="s">
        <v>20</v>
      </c>
      <c r="E364" s="788" t="s">
        <v>20</v>
      </c>
      <c r="F364" s="787" t="s">
        <v>20</v>
      </c>
      <c r="G364" s="788" t="s">
        <v>20</v>
      </c>
      <c r="H364" s="788" t="s">
        <v>20</v>
      </c>
      <c r="I364" s="787" t="s">
        <v>20</v>
      </c>
      <c r="J364" s="788" t="s">
        <v>20</v>
      </c>
      <c r="K364" s="788" t="s">
        <v>20</v>
      </c>
      <c r="L364" s="787" t="s">
        <v>20</v>
      </c>
      <c r="M364" s="788" t="s">
        <v>20</v>
      </c>
      <c r="N364" s="788" t="s">
        <v>20</v>
      </c>
      <c r="O364" s="787" t="s">
        <v>20</v>
      </c>
      <c r="P364" s="788" t="s">
        <v>20</v>
      </c>
      <c r="Q364" s="788" t="s">
        <v>20</v>
      </c>
      <c r="R364" s="787" t="s">
        <v>20</v>
      </c>
      <c r="S364" s="788" t="s">
        <v>20</v>
      </c>
      <c r="T364" s="788" t="s">
        <v>20</v>
      </c>
      <c r="U364" s="787" t="s">
        <v>20</v>
      </c>
      <c r="V364" s="788" t="s">
        <v>20</v>
      </c>
      <c r="W364" s="788" t="s">
        <v>20</v>
      </c>
      <c r="X364" s="787" t="s">
        <v>20</v>
      </c>
      <c r="Y364" s="788" t="s">
        <v>20</v>
      </c>
      <c r="Z364" s="788" t="s">
        <v>20</v>
      </c>
      <c r="AA364" s="787" t="s">
        <v>20</v>
      </c>
      <c r="AB364" s="788" t="s">
        <v>20</v>
      </c>
      <c r="AC364" s="788" t="s">
        <v>20</v>
      </c>
      <c r="AD364" s="787" t="s">
        <v>20</v>
      </c>
      <c r="AE364" s="788" t="s">
        <v>20</v>
      </c>
      <c r="AF364" s="788" t="s">
        <v>20</v>
      </c>
      <c r="AG364" s="34" t="s">
        <v>20</v>
      </c>
      <c r="AH364" s="34" t="s">
        <v>20</v>
      </c>
      <c r="AI364" s="34" t="s">
        <v>20</v>
      </c>
    </row>
    <row r="365" spans="1:35">
      <c r="A365" s="34" t="s">
        <v>588</v>
      </c>
      <c r="B365" s="34" t="s">
        <v>587</v>
      </c>
      <c r="C365" s="787" t="s">
        <v>20</v>
      </c>
      <c r="D365" s="788" t="s">
        <v>20</v>
      </c>
      <c r="E365" s="788" t="s">
        <v>20</v>
      </c>
      <c r="F365" s="787" t="s">
        <v>20</v>
      </c>
      <c r="G365" s="788" t="s">
        <v>20</v>
      </c>
      <c r="H365" s="788" t="s">
        <v>20</v>
      </c>
      <c r="I365" s="787" t="s">
        <v>20</v>
      </c>
      <c r="J365" s="788" t="s">
        <v>20</v>
      </c>
      <c r="K365" s="788" t="s">
        <v>20</v>
      </c>
      <c r="L365" s="787" t="s">
        <v>20</v>
      </c>
      <c r="M365" s="788" t="s">
        <v>20</v>
      </c>
      <c r="N365" s="788" t="s">
        <v>20</v>
      </c>
      <c r="O365" s="787" t="s">
        <v>20</v>
      </c>
      <c r="P365" s="788" t="s">
        <v>20</v>
      </c>
      <c r="Q365" s="788" t="s">
        <v>20</v>
      </c>
      <c r="R365" s="787" t="s">
        <v>20</v>
      </c>
      <c r="S365" s="788" t="s">
        <v>20</v>
      </c>
      <c r="T365" s="788" t="s">
        <v>20</v>
      </c>
      <c r="U365" s="787" t="s">
        <v>20</v>
      </c>
      <c r="V365" s="788" t="s">
        <v>20</v>
      </c>
      <c r="W365" s="788" t="s">
        <v>20</v>
      </c>
      <c r="X365" s="787" t="s">
        <v>20</v>
      </c>
      <c r="Y365" s="788" t="s">
        <v>20</v>
      </c>
      <c r="Z365" s="788" t="s">
        <v>20</v>
      </c>
      <c r="AA365" s="787" t="s">
        <v>20</v>
      </c>
      <c r="AB365" s="788" t="s">
        <v>20</v>
      </c>
      <c r="AC365" s="788" t="s">
        <v>20</v>
      </c>
      <c r="AD365" s="787" t="s">
        <v>20</v>
      </c>
      <c r="AE365" s="788" t="s">
        <v>20</v>
      </c>
      <c r="AF365" s="788" t="s">
        <v>20</v>
      </c>
      <c r="AG365" s="34" t="s">
        <v>20</v>
      </c>
      <c r="AH365" s="34" t="s">
        <v>20</v>
      </c>
      <c r="AI365" s="34" t="s">
        <v>20</v>
      </c>
    </row>
    <row r="366" spans="1:35">
      <c r="A366" s="34" t="s">
        <v>1164</v>
      </c>
      <c r="B366" s="34" t="s">
        <v>20</v>
      </c>
      <c r="C366" s="787" t="s">
        <v>20</v>
      </c>
      <c r="D366" s="788" t="s">
        <v>20</v>
      </c>
      <c r="E366" s="788" t="s">
        <v>20</v>
      </c>
      <c r="F366" s="787" t="s">
        <v>20</v>
      </c>
      <c r="G366" s="788" t="s">
        <v>20</v>
      </c>
      <c r="H366" s="788" t="s">
        <v>20</v>
      </c>
      <c r="I366" s="787" t="s">
        <v>20</v>
      </c>
      <c r="J366" s="788" t="s">
        <v>20</v>
      </c>
      <c r="K366" s="788" t="s">
        <v>20</v>
      </c>
      <c r="L366" s="787" t="s">
        <v>20</v>
      </c>
      <c r="M366" s="788" t="s">
        <v>20</v>
      </c>
      <c r="N366" s="788" t="s">
        <v>20</v>
      </c>
      <c r="O366" s="787" t="s">
        <v>20</v>
      </c>
      <c r="P366" s="788" t="s">
        <v>20</v>
      </c>
      <c r="Q366" s="788" t="s">
        <v>20</v>
      </c>
      <c r="R366" s="787" t="s">
        <v>20</v>
      </c>
      <c r="S366" s="788" t="s">
        <v>20</v>
      </c>
      <c r="T366" s="788" t="s">
        <v>20</v>
      </c>
      <c r="U366" s="787" t="s">
        <v>20</v>
      </c>
      <c r="V366" s="788" t="s">
        <v>20</v>
      </c>
      <c r="W366" s="788" t="s">
        <v>20</v>
      </c>
      <c r="X366" s="787" t="s">
        <v>20</v>
      </c>
      <c r="Y366" s="788" t="s">
        <v>20</v>
      </c>
      <c r="Z366" s="788" t="s">
        <v>20</v>
      </c>
      <c r="AA366" s="787" t="s">
        <v>20</v>
      </c>
      <c r="AB366" s="788" t="s">
        <v>20</v>
      </c>
      <c r="AC366" s="788" t="s">
        <v>20</v>
      </c>
      <c r="AD366" s="787" t="s">
        <v>20</v>
      </c>
      <c r="AE366" s="788" t="s">
        <v>20</v>
      </c>
      <c r="AF366" s="788" t="s">
        <v>20</v>
      </c>
      <c r="AG366" s="34" t="s">
        <v>20</v>
      </c>
      <c r="AH366" s="34" t="s">
        <v>20</v>
      </c>
      <c r="AI366" s="34" t="s">
        <v>20</v>
      </c>
    </row>
    <row r="367" spans="1:35">
      <c r="A367" s="34" t="s">
        <v>841</v>
      </c>
      <c r="B367" s="34" t="s">
        <v>3298</v>
      </c>
      <c r="C367" s="787" t="s">
        <v>20</v>
      </c>
      <c r="D367" s="788" t="s">
        <v>20</v>
      </c>
      <c r="E367" s="788" t="s">
        <v>20</v>
      </c>
      <c r="F367" s="787" t="s">
        <v>20</v>
      </c>
      <c r="G367" s="788" t="s">
        <v>20</v>
      </c>
      <c r="H367" s="788" t="s">
        <v>20</v>
      </c>
      <c r="I367" s="787" t="s">
        <v>20</v>
      </c>
      <c r="J367" s="788" t="s">
        <v>20</v>
      </c>
      <c r="K367" s="788" t="s">
        <v>20</v>
      </c>
      <c r="L367" s="787" t="s">
        <v>20</v>
      </c>
      <c r="M367" s="788" t="s">
        <v>20</v>
      </c>
      <c r="N367" s="788" t="s">
        <v>20</v>
      </c>
      <c r="O367" s="787" t="s">
        <v>20</v>
      </c>
      <c r="P367" s="788" t="s">
        <v>20</v>
      </c>
      <c r="Q367" s="788" t="s">
        <v>20</v>
      </c>
      <c r="R367" s="787" t="s">
        <v>20</v>
      </c>
      <c r="S367" s="788" t="s">
        <v>20</v>
      </c>
      <c r="T367" s="788" t="s">
        <v>20</v>
      </c>
      <c r="U367" s="787" t="s">
        <v>20</v>
      </c>
      <c r="V367" s="788" t="s">
        <v>20</v>
      </c>
      <c r="W367" s="788" t="s">
        <v>20</v>
      </c>
      <c r="X367" s="787" t="s">
        <v>20</v>
      </c>
      <c r="Y367" s="788" t="s">
        <v>20</v>
      </c>
      <c r="Z367" s="788" t="s">
        <v>20</v>
      </c>
      <c r="AA367" s="787" t="s">
        <v>20</v>
      </c>
      <c r="AB367" s="788" t="s">
        <v>20</v>
      </c>
      <c r="AC367" s="788" t="s">
        <v>20</v>
      </c>
      <c r="AD367" s="787" t="s">
        <v>20</v>
      </c>
      <c r="AE367" s="788" t="s">
        <v>20</v>
      </c>
      <c r="AF367" s="788" t="s">
        <v>20</v>
      </c>
      <c r="AG367" s="34" t="s">
        <v>20</v>
      </c>
      <c r="AH367" s="34" t="s">
        <v>20</v>
      </c>
      <c r="AI367" s="34" t="s">
        <v>20</v>
      </c>
    </row>
    <row r="368" spans="1:35">
      <c r="A368" s="34" t="s">
        <v>1165</v>
      </c>
      <c r="B368" s="34" t="s">
        <v>1166</v>
      </c>
      <c r="C368" s="787" t="s">
        <v>20</v>
      </c>
      <c r="D368" s="788" t="s">
        <v>20</v>
      </c>
      <c r="E368" s="788" t="s">
        <v>20</v>
      </c>
      <c r="F368" s="787" t="s">
        <v>20</v>
      </c>
      <c r="G368" s="788" t="s">
        <v>20</v>
      </c>
      <c r="H368" s="788" t="s">
        <v>20</v>
      </c>
      <c r="I368" s="787" t="s">
        <v>20</v>
      </c>
      <c r="J368" s="788" t="s">
        <v>20</v>
      </c>
      <c r="K368" s="788" t="s">
        <v>20</v>
      </c>
      <c r="L368" s="787" t="s">
        <v>20</v>
      </c>
      <c r="M368" s="788" t="s">
        <v>20</v>
      </c>
      <c r="N368" s="788" t="s">
        <v>20</v>
      </c>
      <c r="O368" s="787" t="s">
        <v>20</v>
      </c>
      <c r="P368" s="788" t="s">
        <v>20</v>
      </c>
      <c r="Q368" s="788" t="s">
        <v>20</v>
      </c>
      <c r="R368" s="787" t="s">
        <v>20</v>
      </c>
      <c r="S368" s="788" t="s">
        <v>20</v>
      </c>
      <c r="T368" s="788" t="s">
        <v>20</v>
      </c>
      <c r="U368" s="787" t="s">
        <v>20</v>
      </c>
      <c r="V368" s="788" t="s">
        <v>20</v>
      </c>
      <c r="W368" s="788" t="s">
        <v>20</v>
      </c>
      <c r="X368" s="787" t="s">
        <v>20</v>
      </c>
      <c r="Y368" s="788" t="s">
        <v>20</v>
      </c>
      <c r="Z368" s="788" t="s">
        <v>20</v>
      </c>
      <c r="AA368" s="787" t="s">
        <v>20</v>
      </c>
      <c r="AB368" s="788" t="s">
        <v>20</v>
      </c>
      <c r="AC368" s="788" t="s">
        <v>20</v>
      </c>
      <c r="AD368" s="787" t="s">
        <v>20</v>
      </c>
      <c r="AE368" s="788" t="s">
        <v>20</v>
      </c>
      <c r="AF368" s="788" t="s">
        <v>20</v>
      </c>
      <c r="AG368" s="34" t="s">
        <v>20</v>
      </c>
      <c r="AH368" s="34" t="s">
        <v>20</v>
      </c>
      <c r="AI368" s="34" t="s">
        <v>20</v>
      </c>
    </row>
    <row r="369" spans="1:35">
      <c r="A369" s="34" t="s">
        <v>842</v>
      </c>
      <c r="B369" s="34" t="s">
        <v>1167</v>
      </c>
      <c r="C369" s="787" t="s">
        <v>20</v>
      </c>
      <c r="D369" s="788" t="s">
        <v>20</v>
      </c>
      <c r="E369" s="788" t="s">
        <v>20</v>
      </c>
      <c r="F369" s="787" t="s">
        <v>20</v>
      </c>
      <c r="G369" s="788" t="s">
        <v>20</v>
      </c>
      <c r="H369" s="788" t="s">
        <v>20</v>
      </c>
      <c r="I369" s="787" t="s">
        <v>20</v>
      </c>
      <c r="J369" s="788" t="s">
        <v>20</v>
      </c>
      <c r="K369" s="788" t="s">
        <v>20</v>
      </c>
      <c r="L369" s="787" t="s">
        <v>20</v>
      </c>
      <c r="M369" s="788" t="s">
        <v>20</v>
      </c>
      <c r="N369" s="788" t="s">
        <v>20</v>
      </c>
      <c r="O369" s="787" t="s">
        <v>20</v>
      </c>
      <c r="P369" s="788" t="s">
        <v>20</v>
      </c>
      <c r="Q369" s="788" t="s">
        <v>20</v>
      </c>
      <c r="R369" s="787" t="s">
        <v>20</v>
      </c>
      <c r="S369" s="788" t="s">
        <v>20</v>
      </c>
      <c r="T369" s="788" t="s">
        <v>20</v>
      </c>
      <c r="U369" s="787" t="s">
        <v>20</v>
      </c>
      <c r="V369" s="788" t="s">
        <v>20</v>
      </c>
      <c r="W369" s="788" t="s">
        <v>20</v>
      </c>
      <c r="X369" s="787" t="s">
        <v>20</v>
      </c>
      <c r="Y369" s="788" t="s">
        <v>20</v>
      </c>
      <c r="Z369" s="788" t="s">
        <v>20</v>
      </c>
      <c r="AA369" s="787" t="s">
        <v>20</v>
      </c>
      <c r="AB369" s="788" t="s">
        <v>20</v>
      </c>
      <c r="AC369" s="788" t="s">
        <v>20</v>
      </c>
      <c r="AD369" s="787" t="s">
        <v>20</v>
      </c>
      <c r="AE369" s="788" t="s">
        <v>20</v>
      </c>
      <c r="AF369" s="788" t="s">
        <v>20</v>
      </c>
      <c r="AG369" s="34" t="s">
        <v>20</v>
      </c>
      <c r="AH369" s="34" t="s">
        <v>20</v>
      </c>
      <c r="AI369" s="34" t="s">
        <v>20</v>
      </c>
    </row>
    <row r="370" spans="1:35">
      <c r="A370" s="34" t="s">
        <v>547</v>
      </c>
      <c r="B370" s="34" t="s">
        <v>2157</v>
      </c>
      <c r="C370" s="787" t="s">
        <v>20</v>
      </c>
      <c r="D370" s="788" t="s">
        <v>20</v>
      </c>
      <c r="E370" s="788" t="s">
        <v>20</v>
      </c>
      <c r="F370" s="787" t="s">
        <v>20</v>
      </c>
      <c r="G370" s="788" t="s">
        <v>20</v>
      </c>
      <c r="H370" s="788" t="s">
        <v>20</v>
      </c>
      <c r="I370" s="787" t="s">
        <v>20</v>
      </c>
      <c r="J370" s="788" t="s">
        <v>20</v>
      </c>
      <c r="K370" s="788" t="s">
        <v>20</v>
      </c>
      <c r="L370" s="787" t="s">
        <v>20</v>
      </c>
      <c r="M370" s="788" t="s">
        <v>20</v>
      </c>
      <c r="N370" s="788" t="s">
        <v>20</v>
      </c>
      <c r="O370" s="787" t="s">
        <v>20</v>
      </c>
      <c r="P370" s="788" t="s">
        <v>20</v>
      </c>
      <c r="Q370" s="788" t="s">
        <v>20</v>
      </c>
      <c r="R370" s="787" t="s">
        <v>20</v>
      </c>
      <c r="S370" s="788" t="s">
        <v>20</v>
      </c>
      <c r="T370" s="788" t="s">
        <v>20</v>
      </c>
      <c r="U370" s="787" t="s">
        <v>20</v>
      </c>
      <c r="V370" s="788" t="s">
        <v>20</v>
      </c>
      <c r="W370" s="788" t="s">
        <v>20</v>
      </c>
      <c r="X370" s="787" t="s">
        <v>20</v>
      </c>
      <c r="Y370" s="788" t="s">
        <v>20</v>
      </c>
      <c r="Z370" s="788" t="s">
        <v>20</v>
      </c>
      <c r="AA370" s="787" t="s">
        <v>20</v>
      </c>
      <c r="AB370" s="788" t="s">
        <v>20</v>
      </c>
      <c r="AC370" s="788" t="s">
        <v>20</v>
      </c>
      <c r="AD370" s="787" t="s">
        <v>20</v>
      </c>
      <c r="AE370" s="788" t="s">
        <v>20</v>
      </c>
      <c r="AF370" s="788" t="s">
        <v>20</v>
      </c>
      <c r="AG370" s="34" t="s">
        <v>20</v>
      </c>
      <c r="AH370" s="34" t="s">
        <v>20</v>
      </c>
      <c r="AI370" s="34" t="s">
        <v>20</v>
      </c>
    </row>
    <row r="371" spans="1:35">
      <c r="A371" s="34" t="s">
        <v>843</v>
      </c>
      <c r="B371" s="34" t="s">
        <v>1180</v>
      </c>
      <c r="C371" s="787" t="s">
        <v>20</v>
      </c>
      <c r="D371" s="788" t="s">
        <v>20</v>
      </c>
      <c r="E371" s="788" t="s">
        <v>20</v>
      </c>
      <c r="F371" s="787" t="s">
        <v>20</v>
      </c>
      <c r="G371" s="788" t="s">
        <v>20</v>
      </c>
      <c r="H371" s="788" t="s">
        <v>20</v>
      </c>
      <c r="I371" s="787" t="s">
        <v>20</v>
      </c>
      <c r="J371" s="788" t="s">
        <v>20</v>
      </c>
      <c r="K371" s="788" t="s">
        <v>20</v>
      </c>
      <c r="L371" s="787" t="s">
        <v>20</v>
      </c>
      <c r="M371" s="788" t="s">
        <v>20</v>
      </c>
      <c r="N371" s="788" t="s">
        <v>20</v>
      </c>
      <c r="O371" s="787" t="s">
        <v>20</v>
      </c>
      <c r="P371" s="788" t="s">
        <v>20</v>
      </c>
      <c r="Q371" s="788" t="s">
        <v>20</v>
      </c>
      <c r="R371" s="787" t="s">
        <v>20</v>
      </c>
      <c r="S371" s="788" t="s">
        <v>20</v>
      </c>
      <c r="T371" s="788" t="s">
        <v>20</v>
      </c>
      <c r="U371" s="787" t="s">
        <v>20</v>
      </c>
      <c r="V371" s="788" t="s">
        <v>20</v>
      </c>
      <c r="W371" s="788" t="s">
        <v>20</v>
      </c>
      <c r="X371" s="787" t="s">
        <v>20</v>
      </c>
      <c r="Y371" s="788" t="s">
        <v>20</v>
      </c>
      <c r="Z371" s="788" t="s">
        <v>20</v>
      </c>
      <c r="AA371" s="787" t="s">
        <v>20</v>
      </c>
      <c r="AB371" s="788" t="s">
        <v>20</v>
      </c>
      <c r="AC371" s="788" t="s">
        <v>20</v>
      </c>
      <c r="AD371" s="787" t="s">
        <v>20</v>
      </c>
      <c r="AE371" s="788" t="s">
        <v>20</v>
      </c>
      <c r="AF371" s="788" t="s">
        <v>20</v>
      </c>
      <c r="AG371" s="34" t="s">
        <v>20</v>
      </c>
      <c r="AH371" s="34" t="s">
        <v>20</v>
      </c>
      <c r="AI371" s="34" t="s">
        <v>20</v>
      </c>
    </row>
    <row r="372" spans="1:35">
      <c r="A372" s="34" t="s">
        <v>844</v>
      </c>
      <c r="B372" s="34" t="s">
        <v>1181</v>
      </c>
      <c r="C372" s="787" t="s">
        <v>20</v>
      </c>
      <c r="D372" s="788" t="s">
        <v>20</v>
      </c>
      <c r="E372" s="788" t="s">
        <v>20</v>
      </c>
      <c r="F372" s="787" t="s">
        <v>20</v>
      </c>
      <c r="G372" s="788" t="s">
        <v>20</v>
      </c>
      <c r="H372" s="788" t="s">
        <v>20</v>
      </c>
      <c r="I372" s="787" t="s">
        <v>20</v>
      </c>
      <c r="J372" s="788" t="s">
        <v>20</v>
      </c>
      <c r="K372" s="788" t="s">
        <v>20</v>
      </c>
      <c r="L372" s="787" t="s">
        <v>20</v>
      </c>
      <c r="M372" s="788" t="s">
        <v>20</v>
      </c>
      <c r="N372" s="788" t="s">
        <v>20</v>
      </c>
      <c r="O372" s="787" t="s">
        <v>20</v>
      </c>
      <c r="P372" s="788" t="s">
        <v>20</v>
      </c>
      <c r="Q372" s="788" t="s">
        <v>20</v>
      </c>
      <c r="R372" s="787" t="s">
        <v>20</v>
      </c>
      <c r="S372" s="788" t="s">
        <v>20</v>
      </c>
      <c r="T372" s="788" t="s">
        <v>20</v>
      </c>
      <c r="U372" s="787" t="s">
        <v>20</v>
      </c>
      <c r="V372" s="788" t="s">
        <v>20</v>
      </c>
      <c r="W372" s="788" t="s">
        <v>20</v>
      </c>
      <c r="X372" s="787" t="s">
        <v>20</v>
      </c>
      <c r="Y372" s="788" t="s">
        <v>20</v>
      </c>
      <c r="Z372" s="788" t="s">
        <v>20</v>
      </c>
      <c r="AA372" s="787" t="s">
        <v>20</v>
      </c>
      <c r="AB372" s="788" t="s">
        <v>20</v>
      </c>
      <c r="AC372" s="788" t="s">
        <v>20</v>
      </c>
      <c r="AD372" s="787" t="s">
        <v>20</v>
      </c>
      <c r="AE372" s="788" t="s">
        <v>20</v>
      </c>
      <c r="AF372" s="788" t="s">
        <v>20</v>
      </c>
      <c r="AG372" s="34" t="s">
        <v>20</v>
      </c>
      <c r="AH372" s="34" t="s">
        <v>20</v>
      </c>
      <c r="AI372" s="34" t="s">
        <v>20</v>
      </c>
    </row>
    <row r="373" spans="1:35">
      <c r="A373" s="34" t="s">
        <v>845</v>
      </c>
      <c r="B373" s="34" t="s">
        <v>1182</v>
      </c>
      <c r="C373" s="787" t="s">
        <v>20</v>
      </c>
      <c r="D373" s="788" t="s">
        <v>20</v>
      </c>
      <c r="E373" s="788" t="s">
        <v>20</v>
      </c>
      <c r="F373" s="787" t="s">
        <v>20</v>
      </c>
      <c r="G373" s="788" t="s">
        <v>20</v>
      </c>
      <c r="H373" s="788" t="s">
        <v>20</v>
      </c>
      <c r="I373" s="787" t="s">
        <v>20</v>
      </c>
      <c r="J373" s="788" t="s">
        <v>20</v>
      </c>
      <c r="K373" s="788" t="s">
        <v>20</v>
      </c>
      <c r="L373" s="787" t="s">
        <v>20</v>
      </c>
      <c r="M373" s="788" t="s">
        <v>20</v>
      </c>
      <c r="N373" s="788" t="s">
        <v>20</v>
      </c>
      <c r="O373" s="787" t="s">
        <v>20</v>
      </c>
      <c r="P373" s="788" t="s">
        <v>20</v>
      </c>
      <c r="Q373" s="788" t="s">
        <v>20</v>
      </c>
      <c r="R373" s="787" t="s">
        <v>20</v>
      </c>
      <c r="S373" s="788" t="s">
        <v>20</v>
      </c>
      <c r="T373" s="788" t="s">
        <v>20</v>
      </c>
      <c r="U373" s="787" t="s">
        <v>20</v>
      </c>
      <c r="V373" s="788" t="s">
        <v>20</v>
      </c>
      <c r="W373" s="788" t="s">
        <v>20</v>
      </c>
      <c r="X373" s="787" t="s">
        <v>20</v>
      </c>
      <c r="Y373" s="788" t="s">
        <v>20</v>
      </c>
      <c r="Z373" s="788" t="s">
        <v>20</v>
      </c>
      <c r="AA373" s="787" t="s">
        <v>20</v>
      </c>
      <c r="AB373" s="788" t="s">
        <v>20</v>
      </c>
      <c r="AC373" s="788" t="s">
        <v>20</v>
      </c>
      <c r="AD373" s="787" t="s">
        <v>20</v>
      </c>
      <c r="AE373" s="788" t="s">
        <v>20</v>
      </c>
      <c r="AF373" s="788" t="s">
        <v>20</v>
      </c>
      <c r="AG373" s="34" t="s">
        <v>20</v>
      </c>
      <c r="AH373" s="34" t="s">
        <v>20</v>
      </c>
      <c r="AI373" s="34" t="s">
        <v>20</v>
      </c>
    </row>
    <row r="374" spans="1:35">
      <c r="A374" s="34" t="s">
        <v>1168</v>
      </c>
      <c r="B374" s="34" t="s">
        <v>1183</v>
      </c>
      <c r="C374" s="787" t="s">
        <v>20</v>
      </c>
      <c r="D374" s="788" t="s">
        <v>20</v>
      </c>
      <c r="E374" s="788" t="s">
        <v>20</v>
      </c>
      <c r="F374" s="787" t="s">
        <v>20</v>
      </c>
      <c r="G374" s="788" t="s">
        <v>20</v>
      </c>
      <c r="H374" s="788" t="s">
        <v>20</v>
      </c>
      <c r="I374" s="787" t="s">
        <v>20</v>
      </c>
      <c r="J374" s="788" t="s">
        <v>20</v>
      </c>
      <c r="K374" s="788" t="s">
        <v>20</v>
      </c>
      <c r="L374" s="787" t="s">
        <v>20</v>
      </c>
      <c r="M374" s="788" t="s">
        <v>20</v>
      </c>
      <c r="N374" s="788" t="s">
        <v>20</v>
      </c>
      <c r="O374" s="787" t="s">
        <v>20</v>
      </c>
      <c r="P374" s="788" t="s">
        <v>20</v>
      </c>
      <c r="Q374" s="788" t="s">
        <v>20</v>
      </c>
      <c r="R374" s="787" t="s">
        <v>20</v>
      </c>
      <c r="S374" s="788" t="s">
        <v>20</v>
      </c>
      <c r="T374" s="788" t="s">
        <v>20</v>
      </c>
      <c r="U374" s="787" t="s">
        <v>20</v>
      </c>
      <c r="V374" s="788" t="s">
        <v>20</v>
      </c>
      <c r="W374" s="788" t="s">
        <v>20</v>
      </c>
      <c r="X374" s="787" t="s">
        <v>20</v>
      </c>
      <c r="Y374" s="788" t="s">
        <v>20</v>
      </c>
      <c r="Z374" s="788" t="s">
        <v>20</v>
      </c>
      <c r="AA374" s="787" t="s">
        <v>20</v>
      </c>
      <c r="AB374" s="788" t="s">
        <v>20</v>
      </c>
      <c r="AC374" s="788" t="s">
        <v>20</v>
      </c>
      <c r="AD374" s="787" t="s">
        <v>20</v>
      </c>
      <c r="AE374" s="788" t="s">
        <v>20</v>
      </c>
      <c r="AF374" s="788" t="s">
        <v>20</v>
      </c>
      <c r="AG374" s="34" t="s">
        <v>20</v>
      </c>
      <c r="AH374" s="34" t="s">
        <v>20</v>
      </c>
      <c r="AI374" s="34" t="s">
        <v>20</v>
      </c>
    </row>
    <row r="375" spans="1:35">
      <c r="A375" s="34" t="s">
        <v>1169</v>
      </c>
      <c r="B375" s="34" t="s">
        <v>1184</v>
      </c>
      <c r="C375" s="787" t="s">
        <v>20</v>
      </c>
      <c r="D375" s="788" t="s">
        <v>20</v>
      </c>
      <c r="E375" s="788" t="s">
        <v>20</v>
      </c>
      <c r="F375" s="787" t="s">
        <v>20</v>
      </c>
      <c r="G375" s="788" t="s">
        <v>20</v>
      </c>
      <c r="H375" s="788" t="s">
        <v>20</v>
      </c>
      <c r="I375" s="787" t="s">
        <v>20</v>
      </c>
      <c r="J375" s="788" t="s">
        <v>20</v>
      </c>
      <c r="K375" s="788" t="s">
        <v>20</v>
      </c>
      <c r="L375" s="787" t="s">
        <v>20</v>
      </c>
      <c r="M375" s="788" t="s">
        <v>20</v>
      </c>
      <c r="N375" s="788" t="s">
        <v>20</v>
      </c>
      <c r="O375" s="787" t="s">
        <v>20</v>
      </c>
      <c r="P375" s="788" t="s">
        <v>20</v>
      </c>
      <c r="Q375" s="788" t="s">
        <v>20</v>
      </c>
      <c r="R375" s="787" t="s">
        <v>20</v>
      </c>
      <c r="S375" s="788" t="s">
        <v>20</v>
      </c>
      <c r="T375" s="788" t="s">
        <v>20</v>
      </c>
      <c r="U375" s="787" t="s">
        <v>20</v>
      </c>
      <c r="V375" s="788" t="s">
        <v>20</v>
      </c>
      <c r="W375" s="788" t="s">
        <v>20</v>
      </c>
      <c r="X375" s="787" t="s">
        <v>20</v>
      </c>
      <c r="Y375" s="788" t="s">
        <v>20</v>
      </c>
      <c r="Z375" s="788" t="s">
        <v>20</v>
      </c>
      <c r="AA375" s="787" t="s">
        <v>20</v>
      </c>
      <c r="AB375" s="788" t="s">
        <v>20</v>
      </c>
      <c r="AC375" s="788" t="s">
        <v>20</v>
      </c>
      <c r="AD375" s="787" t="s">
        <v>20</v>
      </c>
      <c r="AE375" s="788" t="s">
        <v>20</v>
      </c>
      <c r="AF375" s="788" t="s">
        <v>20</v>
      </c>
      <c r="AG375" s="34" t="s">
        <v>20</v>
      </c>
      <c r="AH375" s="34" t="s">
        <v>20</v>
      </c>
      <c r="AI375" s="34" t="s">
        <v>20</v>
      </c>
    </row>
    <row r="376" spans="1:35">
      <c r="A376" s="34" t="s">
        <v>846</v>
      </c>
      <c r="B376" s="34" t="s">
        <v>1846</v>
      </c>
      <c r="C376" s="787" t="s">
        <v>20</v>
      </c>
      <c r="D376" s="788" t="s">
        <v>20</v>
      </c>
      <c r="E376" s="788" t="s">
        <v>20</v>
      </c>
      <c r="F376" s="787" t="s">
        <v>20</v>
      </c>
      <c r="G376" s="788" t="s">
        <v>20</v>
      </c>
      <c r="H376" s="788" t="s">
        <v>20</v>
      </c>
      <c r="I376" s="787" t="s">
        <v>20</v>
      </c>
      <c r="J376" s="788" t="s">
        <v>20</v>
      </c>
      <c r="K376" s="788" t="s">
        <v>20</v>
      </c>
      <c r="L376" s="787" t="s">
        <v>20</v>
      </c>
      <c r="M376" s="788" t="s">
        <v>20</v>
      </c>
      <c r="N376" s="788" t="s">
        <v>20</v>
      </c>
      <c r="O376" s="787" t="s">
        <v>20</v>
      </c>
      <c r="P376" s="788" t="s">
        <v>20</v>
      </c>
      <c r="Q376" s="788" t="s">
        <v>20</v>
      </c>
      <c r="R376" s="787" t="s">
        <v>20</v>
      </c>
      <c r="S376" s="788" t="s">
        <v>20</v>
      </c>
      <c r="T376" s="788" t="s">
        <v>20</v>
      </c>
      <c r="U376" s="787" t="s">
        <v>20</v>
      </c>
      <c r="V376" s="788" t="s">
        <v>20</v>
      </c>
      <c r="W376" s="788" t="s">
        <v>20</v>
      </c>
      <c r="X376" s="787" t="s">
        <v>20</v>
      </c>
      <c r="Y376" s="788" t="s">
        <v>20</v>
      </c>
      <c r="Z376" s="788" t="s">
        <v>20</v>
      </c>
      <c r="AA376" s="787" t="s">
        <v>20</v>
      </c>
      <c r="AB376" s="788" t="s">
        <v>20</v>
      </c>
      <c r="AC376" s="788" t="s">
        <v>20</v>
      </c>
      <c r="AD376" s="787" t="s">
        <v>20</v>
      </c>
      <c r="AE376" s="788" t="s">
        <v>20</v>
      </c>
      <c r="AF376" s="788" t="s">
        <v>20</v>
      </c>
      <c r="AG376" s="34" t="s">
        <v>20</v>
      </c>
      <c r="AH376" s="34" t="s">
        <v>20</v>
      </c>
      <c r="AI376" s="34" t="s">
        <v>20</v>
      </c>
    </row>
    <row r="377" spans="1:35">
      <c r="A377" s="34" t="s">
        <v>847</v>
      </c>
      <c r="B377" s="34" t="s">
        <v>1185</v>
      </c>
      <c r="C377" s="787" t="s">
        <v>20</v>
      </c>
      <c r="D377" s="788" t="s">
        <v>20</v>
      </c>
      <c r="E377" s="788" t="s">
        <v>20</v>
      </c>
      <c r="F377" s="787" t="s">
        <v>20</v>
      </c>
      <c r="G377" s="788" t="s">
        <v>20</v>
      </c>
      <c r="H377" s="788" t="s">
        <v>20</v>
      </c>
      <c r="I377" s="787" t="s">
        <v>20</v>
      </c>
      <c r="J377" s="788" t="s">
        <v>20</v>
      </c>
      <c r="K377" s="788" t="s">
        <v>20</v>
      </c>
      <c r="L377" s="787" t="s">
        <v>20</v>
      </c>
      <c r="M377" s="788" t="s">
        <v>20</v>
      </c>
      <c r="N377" s="788" t="s">
        <v>20</v>
      </c>
      <c r="O377" s="787" t="s">
        <v>20</v>
      </c>
      <c r="P377" s="788" t="s">
        <v>20</v>
      </c>
      <c r="Q377" s="788" t="s">
        <v>20</v>
      </c>
      <c r="R377" s="787" t="s">
        <v>20</v>
      </c>
      <c r="S377" s="788" t="s">
        <v>20</v>
      </c>
      <c r="T377" s="788" t="s">
        <v>20</v>
      </c>
      <c r="U377" s="787" t="s">
        <v>20</v>
      </c>
      <c r="V377" s="788" t="s">
        <v>20</v>
      </c>
      <c r="W377" s="788" t="s">
        <v>20</v>
      </c>
      <c r="X377" s="787" t="s">
        <v>20</v>
      </c>
      <c r="Y377" s="788" t="s">
        <v>20</v>
      </c>
      <c r="Z377" s="788" t="s">
        <v>20</v>
      </c>
      <c r="AA377" s="787" t="s">
        <v>20</v>
      </c>
      <c r="AB377" s="788" t="s">
        <v>20</v>
      </c>
      <c r="AC377" s="788" t="s">
        <v>20</v>
      </c>
      <c r="AD377" s="787" t="s">
        <v>20</v>
      </c>
      <c r="AE377" s="788" t="s">
        <v>20</v>
      </c>
      <c r="AF377" s="788" t="s">
        <v>20</v>
      </c>
      <c r="AG377" s="34" t="s">
        <v>20</v>
      </c>
      <c r="AH377" s="34" t="s">
        <v>20</v>
      </c>
      <c r="AI377" s="34" t="s">
        <v>20</v>
      </c>
    </row>
    <row r="378" spans="1:35">
      <c r="A378" s="34" t="s">
        <v>1170</v>
      </c>
      <c r="B378" s="34" t="s">
        <v>1186</v>
      </c>
      <c r="C378" s="787">
        <v>0</v>
      </c>
      <c r="D378" s="788">
        <v>0</v>
      </c>
      <c r="E378" s="788">
        <v>0</v>
      </c>
      <c r="F378" s="787" t="s">
        <v>20</v>
      </c>
      <c r="G378" s="788" t="s">
        <v>20</v>
      </c>
      <c r="H378" s="788" t="s">
        <v>20</v>
      </c>
      <c r="I378" s="787" t="s">
        <v>20</v>
      </c>
      <c r="J378" s="788" t="s">
        <v>20</v>
      </c>
      <c r="K378" s="788" t="s">
        <v>20</v>
      </c>
      <c r="L378" s="787" t="s">
        <v>20</v>
      </c>
      <c r="M378" s="788" t="s">
        <v>20</v>
      </c>
      <c r="N378" s="788" t="s">
        <v>20</v>
      </c>
      <c r="O378" s="787" t="s">
        <v>20</v>
      </c>
      <c r="P378" s="788" t="s">
        <v>20</v>
      </c>
      <c r="Q378" s="788" t="s">
        <v>20</v>
      </c>
      <c r="R378" s="787" t="s">
        <v>20</v>
      </c>
      <c r="S378" s="788" t="s">
        <v>20</v>
      </c>
      <c r="T378" s="788" t="s">
        <v>20</v>
      </c>
      <c r="U378" s="787" t="s">
        <v>20</v>
      </c>
      <c r="V378" s="788" t="s">
        <v>20</v>
      </c>
      <c r="W378" s="788" t="s">
        <v>20</v>
      </c>
      <c r="X378" s="787" t="s">
        <v>20</v>
      </c>
      <c r="Y378" s="788" t="s">
        <v>20</v>
      </c>
      <c r="Z378" s="788" t="s">
        <v>20</v>
      </c>
      <c r="AA378" s="787" t="s">
        <v>20</v>
      </c>
      <c r="AB378" s="788" t="s">
        <v>20</v>
      </c>
      <c r="AC378" s="788" t="s">
        <v>20</v>
      </c>
      <c r="AD378" s="787" t="s">
        <v>20</v>
      </c>
      <c r="AE378" s="788" t="s">
        <v>20</v>
      </c>
      <c r="AF378" s="788" t="s">
        <v>20</v>
      </c>
      <c r="AG378" s="34" t="s">
        <v>20</v>
      </c>
      <c r="AH378" s="34" t="s">
        <v>20</v>
      </c>
      <c r="AI378" s="34" t="s">
        <v>20</v>
      </c>
    </row>
    <row r="379" spans="1:35">
      <c r="A379" s="34" t="s">
        <v>1171</v>
      </c>
      <c r="B379" s="34" t="s">
        <v>3382</v>
      </c>
      <c r="C379" s="787" t="s">
        <v>20</v>
      </c>
      <c r="D379" s="788" t="s">
        <v>20</v>
      </c>
      <c r="E379" s="788" t="s">
        <v>20</v>
      </c>
      <c r="F379" s="787" t="s">
        <v>20</v>
      </c>
      <c r="G379" s="788" t="s">
        <v>20</v>
      </c>
      <c r="H379" s="788" t="s">
        <v>20</v>
      </c>
      <c r="I379" s="787" t="s">
        <v>20</v>
      </c>
      <c r="J379" s="788" t="s">
        <v>20</v>
      </c>
      <c r="K379" s="788" t="s">
        <v>20</v>
      </c>
      <c r="L379" s="787" t="s">
        <v>20</v>
      </c>
      <c r="M379" s="788" t="s">
        <v>20</v>
      </c>
      <c r="N379" s="788" t="s">
        <v>20</v>
      </c>
      <c r="O379" s="787" t="s">
        <v>20</v>
      </c>
      <c r="P379" s="788" t="s">
        <v>20</v>
      </c>
      <c r="Q379" s="788" t="s">
        <v>20</v>
      </c>
      <c r="R379" s="787" t="s">
        <v>20</v>
      </c>
      <c r="S379" s="788" t="s">
        <v>20</v>
      </c>
      <c r="T379" s="788" t="s">
        <v>20</v>
      </c>
      <c r="U379" s="787" t="s">
        <v>20</v>
      </c>
      <c r="V379" s="788" t="s">
        <v>20</v>
      </c>
      <c r="W379" s="788" t="s">
        <v>20</v>
      </c>
      <c r="X379" s="787" t="s">
        <v>20</v>
      </c>
      <c r="Y379" s="788" t="s">
        <v>20</v>
      </c>
      <c r="Z379" s="788" t="s">
        <v>20</v>
      </c>
      <c r="AA379" s="787" t="s">
        <v>20</v>
      </c>
      <c r="AB379" s="788" t="s">
        <v>20</v>
      </c>
      <c r="AC379" s="788" t="s">
        <v>20</v>
      </c>
      <c r="AD379" s="787" t="s">
        <v>20</v>
      </c>
      <c r="AE379" s="788" t="s">
        <v>20</v>
      </c>
      <c r="AF379" s="788" t="s">
        <v>20</v>
      </c>
      <c r="AG379" s="34" t="s">
        <v>20</v>
      </c>
      <c r="AH379" s="34" t="s">
        <v>20</v>
      </c>
      <c r="AI379" s="34" t="s">
        <v>20</v>
      </c>
    </row>
    <row r="380" spans="1:35">
      <c r="A380" s="34" t="s">
        <v>1172</v>
      </c>
      <c r="B380" s="34" t="s">
        <v>20</v>
      </c>
      <c r="C380" s="787" t="s">
        <v>20</v>
      </c>
      <c r="D380" s="788" t="s">
        <v>20</v>
      </c>
      <c r="E380" s="788" t="s">
        <v>20</v>
      </c>
      <c r="F380" s="787" t="s">
        <v>20</v>
      </c>
      <c r="G380" s="788" t="s">
        <v>20</v>
      </c>
      <c r="H380" s="788" t="s">
        <v>20</v>
      </c>
      <c r="I380" s="787" t="s">
        <v>20</v>
      </c>
      <c r="J380" s="788" t="s">
        <v>20</v>
      </c>
      <c r="K380" s="788" t="s">
        <v>20</v>
      </c>
      <c r="L380" s="787" t="s">
        <v>20</v>
      </c>
      <c r="M380" s="788" t="s">
        <v>20</v>
      </c>
      <c r="N380" s="788" t="s">
        <v>20</v>
      </c>
      <c r="O380" s="787" t="s">
        <v>20</v>
      </c>
      <c r="P380" s="788" t="s">
        <v>20</v>
      </c>
      <c r="Q380" s="788" t="s">
        <v>20</v>
      </c>
      <c r="R380" s="787" t="s">
        <v>20</v>
      </c>
      <c r="S380" s="788" t="s">
        <v>20</v>
      </c>
      <c r="T380" s="788" t="s">
        <v>20</v>
      </c>
      <c r="U380" s="787" t="s">
        <v>20</v>
      </c>
      <c r="V380" s="788" t="s">
        <v>20</v>
      </c>
      <c r="W380" s="788" t="s">
        <v>20</v>
      </c>
      <c r="X380" s="787" t="s">
        <v>20</v>
      </c>
      <c r="Y380" s="788" t="s">
        <v>20</v>
      </c>
      <c r="Z380" s="788" t="s">
        <v>20</v>
      </c>
      <c r="AA380" s="787" t="s">
        <v>20</v>
      </c>
      <c r="AB380" s="788" t="s">
        <v>20</v>
      </c>
      <c r="AC380" s="788" t="s">
        <v>20</v>
      </c>
      <c r="AD380" s="787" t="s">
        <v>20</v>
      </c>
      <c r="AE380" s="788" t="s">
        <v>20</v>
      </c>
      <c r="AF380" s="788" t="s">
        <v>20</v>
      </c>
      <c r="AG380" s="34" t="s">
        <v>20</v>
      </c>
      <c r="AH380" s="34" t="s">
        <v>20</v>
      </c>
      <c r="AI380" s="34" t="s">
        <v>20</v>
      </c>
    </row>
    <row r="381" spans="1:35">
      <c r="A381" s="34" t="s">
        <v>848</v>
      </c>
      <c r="B381" s="34" t="s">
        <v>1188</v>
      </c>
      <c r="C381" s="787" t="s">
        <v>20</v>
      </c>
      <c r="D381" s="788" t="s">
        <v>20</v>
      </c>
      <c r="E381" s="788" t="s">
        <v>20</v>
      </c>
      <c r="F381" s="787" t="s">
        <v>20</v>
      </c>
      <c r="G381" s="788" t="s">
        <v>20</v>
      </c>
      <c r="H381" s="788" t="s">
        <v>20</v>
      </c>
      <c r="I381" s="787" t="s">
        <v>20</v>
      </c>
      <c r="J381" s="788" t="s">
        <v>20</v>
      </c>
      <c r="K381" s="788" t="s">
        <v>20</v>
      </c>
      <c r="L381" s="787" t="s">
        <v>20</v>
      </c>
      <c r="M381" s="788" t="s">
        <v>20</v>
      </c>
      <c r="N381" s="788" t="s">
        <v>20</v>
      </c>
      <c r="O381" s="787" t="s">
        <v>20</v>
      </c>
      <c r="P381" s="788" t="s">
        <v>20</v>
      </c>
      <c r="Q381" s="788" t="s">
        <v>20</v>
      </c>
      <c r="R381" s="787" t="s">
        <v>20</v>
      </c>
      <c r="S381" s="788" t="s">
        <v>20</v>
      </c>
      <c r="T381" s="788" t="s">
        <v>20</v>
      </c>
      <c r="U381" s="787" t="s">
        <v>20</v>
      </c>
      <c r="V381" s="788" t="s">
        <v>20</v>
      </c>
      <c r="W381" s="788" t="s">
        <v>20</v>
      </c>
      <c r="X381" s="787" t="s">
        <v>20</v>
      </c>
      <c r="Y381" s="788" t="s">
        <v>20</v>
      </c>
      <c r="Z381" s="788" t="s">
        <v>20</v>
      </c>
      <c r="AA381" s="787" t="s">
        <v>20</v>
      </c>
      <c r="AB381" s="788" t="s">
        <v>20</v>
      </c>
      <c r="AC381" s="788" t="s">
        <v>20</v>
      </c>
      <c r="AD381" s="787" t="s">
        <v>20</v>
      </c>
      <c r="AE381" s="788" t="s">
        <v>20</v>
      </c>
      <c r="AF381" s="788" t="s">
        <v>20</v>
      </c>
      <c r="AG381" s="34" t="s">
        <v>20</v>
      </c>
      <c r="AH381" s="34" t="s">
        <v>20</v>
      </c>
      <c r="AI381" s="34" t="s">
        <v>20</v>
      </c>
    </row>
    <row r="382" spans="1:35">
      <c r="A382" s="34" t="s">
        <v>1173</v>
      </c>
      <c r="B382" s="34" t="s">
        <v>1189</v>
      </c>
      <c r="C382" s="787" t="s">
        <v>20</v>
      </c>
      <c r="D382" s="788" t="s">
        <v>20</v>
      </c>
      <c r="E382" s="788" t="s">
        <v>20</v>
      </c>
      <c r="F382" s="787" t="s">
        <v>20</v>
      </c>
      <c r="G382" s="788" t="s">
        <v>20</v>
      </c>
      <c r="H382" s="788" t="s">
        <v>20</v>
      </c>
      <c r="I382" s="787" t="s">
        <v>20</v>
      </c>
      <c r="J382" s="788" t="s">
        <v>20</v>
      </c>
      <c r="K382" s="788" t="s">
        <v>20</v>
      </c>
      <c r="L382" s="787" t="s">
        <v>20</v>
      </c>
      <c r="M382" s="788" t="s">
        <v>20</v>
      </c>
      <c r="N382" s="788" t="s">
        <v>20</v>
      </c>
      <c r="O382" s="787" t="s">
        <v>20</v>
      </c>
      <c r="P382" s="788" t="s">
        <v>20</v>
      </c>
      <c r="Q382" s="788" t="s">
        <v>20</v>
      </c>
      <c r="R382" s="787" t="s">
        <v>20</v>
      </c>
      <c r="S382" s="788" t="s">
        <v>20</v>
      </c>
      <c r="T382" s="788" t="s">
        <v>20</v>
      </c>
      <c r="U382" s="787" t="s">
        <v>20</v>
      </c>
      <c r="V382" s="788" t="s">
        <v>20</v>
      </c>
      <c r="W382" s="788" t="s">
        <v>20</v>
      </c>
      <c r="X382" s="787" t="s">
        <v>20</v>
      </c>
      <c r="Y382" s="788" t="s">
        <v>20</v>
      </c>
      <c r="Z382" s="788" t="s">
        <v>20</v>
      </c>
      <c r="AA382" s="787" t="s">
        <v>20</v>
      </c>
      <c r="AB382" s="788" t="s">
        <v>20</v>
      </c>
      <c r="AC382" s="788" t="s">
        <v>20</v>
      </c>
      <c r="AD382" s="787" t="s">
        <v>20</v>
      </c>
      <c r="AE382" s="788" t="s">
        <v>20</v>
      </c>
      <c r="AF382" s="788" t="s">
        <v>20</v>
      </c>
      <c r="AG382" s="34" t="s">
        <v>20</v>
      </c>
      <c r="AH382" s="34" t="s">
        <v>20</v>
      </c>
      <c r="AI382" s="34" t="s">
        <v>20</v>
      </c>
    </row>
    <row r="383" spans="1:35">
      <c r="A383" s="34" t="s">
        <v>1174</v>
      </c>
      <c r="B383" s="34" t="s">
        <v>1190</v>
      </c>
      <c r="C383" s="787" t="s">
        <v>20</v>
      </c>
      <c r="D383" s="788" t="s">
        <v>20</v>
      </c>
      <c r="E383" s="788" t="s">
        <v>20</v>
      </c>
      <c r="F383" s="787" t="s">
        <v>20</v>
      </c>
      <c r="G383" s="788" t="s">
        <v>20</v>
      </c>
      <c r="H383" s="788" t="s">
        <v>20</v>
      </c>
      <c r="I383" s="787" t="s">
        <v>20</v>
      </c>
      <c r="J383" s="788" t="s">
        <v>20</v>
      </c>
      <c r="K383" s="788" t="s">
        <v>20</v>
      </c>
      <c r="L383" s="787" t="s">
        <v>20</v>
      </c>
      <c r="M383" s="788" t="s">
        <v>20</v>
      </c>
      <c r="N383" s="788" t="s">
        <v>20</v>
      </c>
      <c r="O383" s="787" t="s">
        <v>20</v>
      </c>
      <c r="P383" s="788" t="s">
        <v>20</v>
      </c>
      <c r="Q383" s="788" t="s">
        <v>20</v>
      </c>
      <c r="R383" s="787" t="s">
        <v>20</v>
      </c>
      <c r="S383" s="788" t="s">
        <v>20</v>
      </c>
      <c r="T383" s="788" t="s">
        <v>20</v>
      </c>
      <c r="U383" s="787" t="s">
        <v>20</v>
      </c>
      <c r="V383" s="788" t="s">
        <v>20</v>
      </c>
      <c r="W383" s="788" t="s">
        <v>20</v>
      </c>
      <c r="X383" s="787" t="s">
        <v>20</v>
      </c>
      <c r="Y383" s="788" t="s">
        <v>20</v>
      </c>
      <c r="Z383" s="788" t="s">
        <v>20</v>
      </c>
      <c r="AA383" s="787" t="s">
        <v>20</v>
      </c>
      <c r="AB383" s="788" t="s">
        <v>20</v>
      </c>
      <c r="AC383" s="788" t="s">
        <v>20</v>
      </c>
      <c r="AD383" s="787" t="s">
        <v>20</v>
      </c>
      <c r="AE383" s="788" t="s">
        <v>20</v>
      </c>
      <c r="AF383" s="788" t="s">
        <v>20</v>
      </c>
      <c r="AG383" s="34" t="s">
        <v>20</v>
      </c>
      <c r="AH383" s="34" t="s">
        <v>20</v>
      </c>
      <c r="AI383" s="34" t="s">
        <v>20</v>
      </c>
    </row>
    <row r="384" spans="1:35">
      <c r="A384" s="34" t="s">
        <v>1175</v>
      </c>
      <c r="B384" s="34" t="s">
        <v>1191</v>
      </c>
      <c r="C384" s="787" t="s">
        <v>20</v>
      </c>
      <c r="D384" s="788" t="s">
        <v>20</v>
      </c>
      <c r="E384" s="788" t="s">
        <v>20</v>
      </c>
      <c r="F384" s="787" t="s">
        <v>20</v>
      </c>
      <c r="G384" s="788" t="s">
        <v>20</v>
      </c>
      <c r="H384" s="788" t="s">
        <v>20</v>
      </c>
      <c r="I384" s="787" t="s">
        <v>20</v>
      </c>
      <c r="J384" s="788" t="s">
        <v>20</v>
      </c>
      <c r="K384" s="788" t="s">
        <v>20</v>
      </c>
      <c r="L384" s="787" t="s">
        <v>20</v>
      </c>
      <c r="M384" s="788" t="s">
        <v>20</v>
      </c>
      <c r="N384" s="788" t="s">
        <v>20</v>
      </c>
      <c r="O384" s="787" t="s">
        <v>20</v>
      </c>
      <c r="P384" s="788" t="s">
        <v>20</v>
      </c>
      <c r="Q384" s="788" t="s">
        <v>20</v>
      </c>
      <c r="R384" s="787" t="s">
        <v>20</v>
      </c>
      <c r="S384" s="788" t="s">
        <v>20</v>
      </c>
      <c r="T384" s="788" t="s">
        <v>20</v>
      </c>
      <c r="U384" s="787" t="s">
        <v>20</v>
      </c>
      <c r="V384" s="788" t="s">
        <v>20</v>
      </c>
      <c r="W384" s="788" t="s">
        <v>20</v>
      </c>
      <c r="X384" s="787" t="s">
        <v>20</v>
      </c>
      <c r="Y384" s="788" t="s">
        <v>20</v>
      </c>
      <c r="Z384" s="788" t="s">
        <v>20</v>
      </c>
      <c r="AA384" s="787" t="s">
        <v>20</v>
      </c>
      <c r="AB384" s="788" t="s">
        <v>20</v>
      </c>
      <c r="AC384" s="788" t="s">
        <v>20</v>
      </c>
      <c r="AD384" s="787" t="s">
        <v>20</v>
      </c>
      <c r="AE384" s="788" t="s">
        <v>20</v>
      </c>
      <c r="AF384" s="788" t="s">
        <v>20</v>
      </c>
      <c r="AG384" s="34" t="s">
        <v>20</v>
      </c>
      <c r="AH384" s="34" t="s">
        <v>20</v>
      </c>
      <c r="AI384" s="34" t="s">
        <v>20</v>
      </c>
    </row>
    <row r="385" spans="1:35">
      <c r="A385" s="34" t="s">
        <v>1176</v>
      </c>
      <c r="B385" s="34" t="s">
        <v>1192</v>
      </c>
      <c r="C385" s="787" t="s">
        <v>20</v>
      </c>
      <c r="D385" s="788" t="s">
        <v>20</v>
      </c>
      <c r="E385" s="788" t="s">
        <v>20</v>
      </c>
      <c r="F385" s="787" t="s">
        <v>20</v>
      </c>
      <c r="G385" s="788" t="s">
        <v>20</v>
      </c>
      <c r="H385" s="788" t="s">
        <v>20</v>
      </c>
      <c r="I385" s="787" t="s">
        <v>20</v>
      </c>
      <c r="J385" s="788" t="s">
        <v>20</v>
      </c>
      <c r="K385" s="788" t="s">
        <v>20</v>
      </c>
      <c r="L385" s="787" t="s">
        <v>20</v>
      </c>
      <c r="M385" s="788" t="s">
        <v>20</v>
      </c>
      <c r="N385" s="788" t="s">
        <v>20</v>
      </c>
      <c r="O385" s="787" t="s">
        <v>20</v>
      </c>
      <c r="P385" s="788" t="s">
        <v>20</v>
      </c>
      <c r="Q385" s="788" t="s">
        <v>20</v>
      </c>
      <c r="R385" s="787" t="s">
        <v>20</v>
      </c>
      <c r="S385" s="788" t="s">
        <v>20</v>
      </c>
      <c r="T385" s="788" t="s">
        <v>20</v>
      </c>
      <c r="U385" s="787" t="s">
        <v>20</v>
      </c>
      <c r="V385" s="788" t="s">
        <v>20</v>
      </c>
      <c r="W385" s="788" t="s">
        <v>20</v>
      </c>
      <c r="X385" s="787" t="s">
        <v>20</v>
      </c>
      <c r="Y385" s="788" t="s">
        <v>20</v>
      </c>
      <c r="Z385" s="788" t="s">
        <v>20</v>
      </c>
      <c r="AA385" s="787" t="s">
        <v>20</v>
      </c>
      <c r="AB385" s="788" t="s">
        <v>20</v>
      </c>
      <c r="AC385" s="788" t="s">
        <v>20</v>
      </c>
      <c r="AD385" s="787" t="s">
        <v>20</v>
      </c>
      <c r="AE385" s="788" t="s">
        <v>20</v>
      </c>
      <c r="AF385" s="788" t="s">
        <v>20</v>
      </c>
      <c r="AG385" s="34" t="s">
        <v>20</v>
      </c>
      <c r="AH385" s="34" t="s">
        <v>20</v>
      </c>
      <c r="AI385" s="34" t="s">
        <v>20</v>
      </c>
    </row>
    <row r="386" spans="1:35">
      <c r="A386" s="34" t="s">
        <v>1177</v>
      </c>
      <c r="B386" s="34" t="s">
        <v>1193</v>
      </c>
      <c r="C386" s="787">
        <v>0</v>
      </c>
      <c r="D386" s="788">
        <v>1</v>
      </c>
      <c r="E386" s="788">
        <v>1</v>
      </c>
      <c r="F386" s="787" t="s">
        <v>20</v>
      </c>
      <c r="G386" s="788" t="s">
        <v>20</v>
      </c>
      <c r="H386" s="788" t="s">
        <v>20</v>
      </c>
      <c r="I386" s="787" t="s">
        <v>20</v>
      </c>
      <c r="J386" s="788" t="s">
        <v>20</v>
      </c>
      <c r="K386" s="788" t="s">
        <v>20</v>
      </c>
      <c r="L386" s="787" t="s">
        <v>20</v>
      </c>
      <c r="M386" s="788" t="s">
        <v>20</v>
      </c>
      <c r="N386" s="788" t="s">
        <v>20</v>
      </c>
      <c r="O386" s="787" t="s">
        <v>20</v>
      </c>
      <c r="P386" s="788" t="s">
        <v>20</v>
      </c>
      <c r="Q386" s="788" t="s">
        <v>20</v>
      </c>
      <c r="R386" s="787" t="s">
        <v>20</v>
      </c>
      <c r="S386" s="788" t="s">
        <v>20</v>
      </c>
      <c r="T386" s="788" t="s">
        <v>20</v>
      </c>
      <c r="U386" s="787" t="s">
        <v>20</v>
      </c>
      <c r="V386" s="788" t="s">
        <v>20</v>
      </c>
      <c r="W386" s="788" t="s">
        <v>20</v>
      </c>
      <c r="X386" s="787" t="s">
        <v>20</v>
      </c>
      <c r="Y386" s="788" t="s">
        <v>20</v>
      </c>
      <c r="Z386" s="788" t="s">
        <v>20</v>
      </c>
      <c r="AA386" s="787" t="s">
        <v>20</v>
      </c>
      <c r="AB386" s="788" t="s">
        <v>20</v>
      </c>
      <c r="AC386" s="788" t="s">
        <v>20</v>
      </c>
      <c r="AD386" s="787">
        <v>0.53500000000000003</v>
      </c>
      <c r="AE386" s="788">
        <v>0.24629999999999999</v>
      </c>
      <c r="AF386" s="788">
        <v>7.4000000000000003E-3</v>
      </c>
      <c r="AG386" s="34" t="s">
        <v>20</v>
      </c>
      <c r="AH386" s="34" t="s">
        <v>20</v>
      </c>
      <c r="AI386" s="34" t="s">
        <v>20</v>
      </c>
    </row>
    <row r="387" spans="1:35">
      <c r="A387" s="34" t="s">
        <v>1178</v>
      </c>
      <c r="B387" s="34" t="s">
        <v>1195</v>
      </c>
      <c r="C387" s="787" t="s">
        <v>20</v>
      </c>
      <c r="D387" s="788" t="s">
        <v>20</v>
      </c>
      <c r="E387" s="788" t="s">
        <v>20</v>
      </c>
      <c r="F387" s="787" t="s">
        <v>20</v>
      </c>
      <c r="G387" s="788" t="s">
        <v>20</v>
      </c>
      <c r="H387" s="788" t="s">
        <v>20</v>
      </c>
      <c r="I387" s="787" t="s">
        <v>20</v>
      </c>
      <c r="J387" s="788" t="s">
        <v>20</v>
      </c>
      <c r="K387" s="788" t="s">
        <v>20</v>
      </c>
      <c r="L387" s="787" t="s">
        <v>20</v>
      </c>
      <c r="M387" s="788" t="s">
        <v>20</v>
      </c>
      <c r="N387" s="788" t="s">
        <v>20</v>
      </c>
      <c r="O387" s="787" t="s">
        <v>20</v>
      </c>
      <c r="P387" s="788" t="s">
        <v>20</v>
      </c>
      <c r="Q387" s="788" t="s">
        <v>20</v>
      </c>
      <c r="R387" s="787" t="s">
        <v>20</v>
      </c>
      <c r="S387" s="788" t="s">
        <v>20</v>
      </c>
      <c r="T387" s="788" t="s">
        <v>20</v>
      </c>
      <c r="U387" s="787" t="s">
        <v>20</v>
      </c>
      <c r="V387" s="788" t="s">
        <v>20</v>
      </c>
      <c r="W387" s="788" t="s">
        <v>20</v>
      </c>
      <c r="X387" s="787" t="s">
        <v>20</v>
      </c>
      <c r="Y387" s="788" t="s">
        <v>20</v>
      </c>
      <c r="Z387" s="788" t="s">
        <v>20</v>
      </c>
      <c r="AA387" s="787" t="s">
        <v>20</v>
      </c>
      <c r="AB387" s="788" t="s">
        <v>20</v>
      </c>
      <c r="AC387" s="788" t="s">
        <v>20</v>
      </c>
      <c r="AD387" s="787" t="s">
        <v>20</v>
      </c>
      <c r="AE387" s="788" t="s">
        <v>20</v>
      </c>
      <c r="AF387" s="788" t="s">
        <v>20</v>
      </c>
      <c r="AG387" s="34" t="s">
        <v>20</v>
      </c>
      <c r="AH387" s="34" t="s">
        <v>20</v>
      </c>
      <c r="AI387" s="34" t="s">
        <v>20</v>
      </c>
    </row>
    <row r="388" spans="1:35">
      <c r="A388" s="34" t="s">
        <v>1179</v>
      </c>
      <c r="B388" s="34" t="s">
        <v>1194</v>
      </c>
      <c r="C388" s="787" t="s">
        <v>20</v>
      </c>
      <c r="D388" s="788" t="s">
        <v>20</v>
      </c>
      <c r="E388" s="788" t="s">
        <v>20</v>
      </c>
      <c r="F388" s="787" t="s">
        <v>20</v>
      </c>
      <c r="G388" s="788" t="s">
        <v>20</v>
      </c>
      <c r="H388" s="788" t="s">
        <v>20</v>
      </c>
      <c r="I388" s="787" t="s">
        <v>20</v>
      </c>
      <c r="J388" s="788" t="s">
        <v>20</v>
      </c>
      <c r="K388" s="788" t="s">
        <v>20</v>
      </c>
      <c r="L388" s="787" t="s">
        <v>20</v>
      </c>
      <c r="M388" s="788" t="s">
        <v>20</v>
      </c>
      <c r="N388" s="788" t="s">
        <v>20</v>
      </c>
      <c r="O388" s="787" t="s">
        <v>20</v>
      </c>
      <c r="P388" s="788" t="s">
        <v>20</v>
      </c>
      <c r="Q388" s="788" t="s">
        <v>20</v>
      </c>
      <c r="R388" s="787" t="s">
        <v>20</v>
      </c>
      <c r="S388" s="788" t="s">
        <v>20</v>
      </c>
      <c r="T388" s="788" t="s">
        <v>20</v>
      </c>
      <c r="U388" s="787" t="s">
        <v>20</v>
      </c>
      <c r="V388" s="788" t="s">
        <v>20</v>
      </c>
      <c r="W388" s="788" t="s">
        <v>20</v>
      </c>
      <c r="X388" s="787" t="s">
        <v>20</v>
      </c>
      <c r="Y388" s="788" t="s">
        <v>20</v>
      </c>
      <c r="Z388" s="788" t="s">
        <v>20</v>
      </c>
      <c r="AA388" s="787" t="s">
        <v>20</v>
      </c>
      <c r="AB388" s="788" t="s">
        <v>20</v>
      </c>
      <c r="AC388" s="788" t="s">
        <v>20</v>
      </c>
      <c r="AD388" s="787" t="s">
        <v>20</v>
      </c>
      <c r="AE388" s="788" t="s">
        <v>20</v>
      </c>
      <c r="AF388" s="788" t="s">
        <v>20</v>
      </c>
      <c r="AG388" s="34" t="s">
        <v>20</v>
      </c>
      <c r="AH388" s="34" t="s">
        <v>20</v>
      </c>
      <c r="AI388" s="34" t="s">
        <v>20</v>
      </c>
    </row>
    <row r="389" spans="1:35">
      <c r="A389" s="34" t="s">
        <v>467</v>
      </c>
      <c r="B389" s="34" t="s">
        <v>20</v>
      </c>
      <c r="C389" s="787" t="s">
        <v>20</v>
      </c>
      <c r="D389" s="788" t="s">
        <v>20</v>
      </c>
      <c r="E389" s="788" t="s">
        <v>20</v>
      </c>
      <c r="F389" s="787" t="s">
        <v>20</v>
      </c>
      <c r="G389" s="788" t="s">
        <v>20</v>
      </c>
      <c r="H389" s="788" t="s">
        <v>20</v>
      </c>
      <c r="I389" s="787" t="s">
        <v>20</v>
      </c>
      <c r="J389" s="788" t="s">
        <v>20</v>
      </c>
      <c r="K389" s="788" t="s">
        <v>20</v>
      </c>
      <c r="L389" s="787" t="s">
        <v>20</v>
      </c>
      <c r="M389" s="788" t="s">
        <v>20</v>
      </c>
      <c r="N389" s="788" t="s">
        <v>20</v>
      </c>
      <c r="O389" s="787" t="s">
        <v>20</v>
      </c>
      <c r="P389" s="788" t="s">
        <v>20</v>
      </c>
      <c r="Q389" s="788" t="s">
        <v>20</v>
      </c>
      <c r="R389" s="787" t="s">
        <v>20</v>
      </c>
      <c r="S389" s="788" t="s">
        <v>20</v>
      </c>
      <c r="T389" s="788" t="s">
        <v>20</v>
      </c>
      <c r="U389" s="787" t="s">
        <v>20</v>
      </c>
      <c r="V389" s="788" t="s">
        <v>20</v>
      </c>
      <c r="W389" s="788" t="s">
        <v>20</v>
      </c>
      <c r="X389" s="787" t="s">
        <v>20</v>
      </c>
      <c r="Y389" s="788" t="s">
        <v>20</v>
      </c>
      <c r="Z389" s="788" t="s">
        <v>20</v>
      </c>
      <c r="AA389" s="787" t="s">
        <v>20</v>
      </c>
      <c r="AB389" s="788" t="s">
        <v>20</v>
      </c>
      <c r="AC389" s="788" t="s">
        <v>20</v>
      </c>
      <c r="AD389" s="787" t="s">
        <v>20</v>
      </c>
      <c r="AE389" s="788" t="s">
        <v>20</v>
      </c>
      <c r="AF389" s="788" t="s">
        <v>20</v>
      </c>
      <c r="AG389" s="34" t="s">
        <v>20</v>
      </c>
      <c r="AH389" s="34" t="s">
        <v>20</v>
      </c>
      <c r="AI389" s="34" t="s">
        <v>20</v>
      </c>
    </row>
    <row r="390" spans="1:35">
      <c r="A390" s="34" t="s">
        <v>1197</v>
      </c>
      <c r="B390" s="34" t="s">
        <v>1196</v>
      </c>
      <c r="C390" s="787" t="s">
        <v>20</v>
      </c>
      <c r="D390" s="788" t="s">
        <v>20</v>
      </c>
      <c r="E390" s="788" t="s">
        <v>20</v>
      </c>
      <c r="F390" s="787" t="s">
        <v>20</v>
      </c>
      <c r="G390" s="788" t="s">
        <v>20</v>
      </c>
      <c r="H390" s="788" t="s">
        <v>20</v>
      </c>
      <c r="I390" s="787" t="s">
        <v>20</v>
      </c>
      <c r="J390" s="788" t="s">
        <v>20</v>
      </c>
      <c r="K390" s="788" t="s">
        <v>20</v>
      </c>
      <c r="L390" s="787" t="s">
        <v>20</v>
      </c>
      <c r="M390" s="788" t="s">
        <v>20</v>
      </c>
      <c r="N390" s="788" t="s">
        <v>20</v>
      </c>
      <c r="O390" s="787" t="s">
        <v>20</v>
      </c>
      <c r="P390" s="788" t="s">
        <v>20</v>
      </c>
      <c r="Q390" s="788" t="s">
        <v>20</v>
      </c>
      <c r="R390" s="787" t="s">
        <v>20</v>
      </c>
      <c r="S390" s="788" t="s">
        <v>20</v>
      </c>
      <c r="T390" s="788" t="s">
        <v>20</v>
      </c>
      <c r="U390" s="787" t="s">
        <v>20</v>
      </c>
      <c r="V390" s="788" t="s">
        <v>20</v>
      </c>
      <c r="W390" s="788" t="s">
        <v>20</v>
      </c>
      <c r="X390" s="787" t="s">
        <v>20</v>
      </c>
      <c r="Y390" s="788" t="s">
        <v>20</v>
      </c>
      <c r="Z390" s="788" t="s">
        <v>20</v>
      </c>
      <c r="AA390" s="787" t="s">
        <v>20</v>
      </c>
      <c r="AB390" s="788" t="s">
        <v>20</v>
      </c>
      <c r="AC390" s="788" t="s">
        <v>20</v>
      </c>
      <c r="AD390" s="787" t="s">
        <v>20</v>
      </c>
      <c r="AE390" s="788" t="s">
        <v>20</v>
      </c>
      <c r="AF390" s="788" t="s">
        <v>20</v>
      </c>
      <c r="AG390" s="34" t="s">
        <v>20</v>
      </c>
      <c r="AH390" s="34" t="s">
        <v>20</v>
      </c>
      <c r="AI390" s="34" t="s">
        <v>20</v>
      </c>
    </row>
    <row r="391" spans="1:35">
      <c r="A391" s="34" t="s">
        <v>444</v>
      </c>
      <c r="B391" s="34" t="s">
        <v>443</v>
      </c>
      <c r="C391" s="787" t="s">
        <v>20</v>
      </c>
      <c r="D391" s="788" t="s">
        <v>20</v>
      </c>
      <c r="E391" s="788" t="s">
        <v>20</v>
      </c>
      <c r="F391" s="787" t="s">
        <v>20</v>
      </c>
      <c r="G391" s="788" t="s">
        <v>20</v>
      </c>
      <c r="H391" s="788" t="s">
        <v>20</v>
      </c>
      <c r="I391" s="787" t="s">
        <v>20</v>
      </c>
      <c r="J391" s="788" t="s">
        <v>20</v>
      </c>
      <c r="K391" s="788" t="s">
        <v>20</v>
      </c>
      <c r="L391" s="787" t="s">
        <v>20</v>
      </c>
      <c r="M391" s="788" t="s">
        <v>20</v>
      </c>
      <c r="N391" s="788" t="s">
        <v>20</v>
      </c>
      <c r="O391" s="787" t="s">
        <v>20</v>
      </c>
      <c r="P391" s="788" t="s">
        <v>20</v>
      </c>
      <c r="Q391" s="788" t="s">
        <v>20</v>
      </c>
      <c r="R391" s="787" t="s">
        <v>20</v>
      </c>
      <c r="S391" s="788" t="s">
        <v>20</v>
      </c>
      <c r="T391" s="788" t="s">
        <v>20</v>
      </c>
      <c r="U391" s="787" t="s">
        <v>20</v>
      </c>
      <c r="V391" s="788" t="s">
        <v>20</v>
      </c>
      <c r="W391" s="788" t="s">
        <v>20</v>
      </c>
      <c r="X391" s="787" t="s">
        <v>20</v>
      </c>
      <c r="Y391" s="788" t="s">
        <v>20</v>
      </c>
      <c r="Z391" s="788" t="s">
        <v>20</v>
      </c>
      <c r="AA391" s="787" t="s">
        <v>20</v>
      </c>
      <c r="AB391" s="788" t="s">
        <v>20</v>
      </c>
      <c r="AC391" s="788" t="s">
        <v>20</v>
      </c>
      <c r="AD391" s="787" t="s">
        <v>20</v>
      </c>
      <c r="AE391" s="788" t="s">
        <v>20</v>
      </c>
      <c r="AF391" s="788" t="s">
        <v>20</v>
      </c>
      <c r="AG391" s="34" t="s">
        <v>20</v>
      </c>
      <c r="AH391" s="34" t="s">
        <v>20</v>
      </c>
      <c r="AI391" s="34" t="s">
        <v>20</v>
      </c>
    </row>
    <row r="392" spans="1:35">
      <c r="A392" s="34" t="s">
        <v>1198</v>
      </c>
      <c r="B392" s="34" t="s">
        <v>1199</v>
      </c>
      <c r="C392" s="787" t="s">
        <v>20</v>
      </c>
      <c r="D392" s="788" t="s">
        <v>20</v>
      </c>
      <c r="E392" s="788" t="s">
        <v>20</v>
      </c>
      <c r="F392" s="787" t="s">
        <v>20</v>
      </c>
      <c r="G392" s="788" t="s">
        <v>20</v>
      </c>
      <c r="H392" s="788" t="s">
        <v>20</v>
      </c>
      <c r="I392" s="787" t="s">
        <v>20</v>
      </c>
      <c r="J392" s="788" t="s">
        <v>20</v>
      </c>
      <c r="K392" s="788" t="s">
        <v>20</v>
      </c>
      <c r="L392" s="787" t="s">
        <v>20</v>
      </c>
      <c r="M392" s="788" t="s">
        <v>20</v>
      </c>
      <c r="N392" s="788" t="s">
        <v>20</v>
      </c>
      <c r="O392" s="787" t="s">
        <v>20</v>
      </c>
      <c r="P392" s="788" t="s">
        <v>20</v>
      </c>
      <c r="Q392" s="788" t="s">
        <v>20</v>
      </c>
      <c r="R392" s="787" t="s">
        <v>20</v>
      </c>
      <c r="S392" s="788" t="s">
        <v>20</v>
      </c>
      <c r="T392" s="788" t="s">
        <v>20</v>
      </c>
      <c r="U392" s="787" t="s">
        <v>20</v>
      </c>
      <c r="V392" s="788" t="s">
        <v>20</v>
      </c>
      <c r="W392" s="788" t="s">
        <v>20</v>
      </c>
      <c r="X392" s="787" t="s">
        <v>20</v>
      </c>
      <c r="Y392" s="788" t="s">
        <v>20</v>
      </c>
      <c r="Z392" s="788" t="s">
        <v>20</v>
      </c>
      <c r="AA392" s="787" t="s">
        <v>20</v>
      </c>
      <c r="AB392" s="788" t="s">
        <v>20</v>
      </c>
      <c r="AC392" s="788" t="s">
        <v>20</v>
      </c>
      <c r="AD392" s="787" t="s">
        <v>20</v>
      </c>
      <c r="AE392" s="788" t="s">
        <v>20</v>
      </c>
      <c r="AF392" s="788" t="s">
        <v>20</v>
      </c>
      <c r="AG392" s="34" t="s">
        <v>20</v>
      </c>
      <c r="AH392" s="34" t="s">
        <v>20</v>
      </c>
      <c r="AI392" s="34" t="s">
        <v>20</v>
      </c>
    </row>
    <row r="393" spans="1:35">
      <c r="A393" s="34" t="s">
        <v>438</v>
      </c>
      <c r="B393" s="34" t="s">
        <v>2158</v>
      </c>
      <c r="C393" s="787" t="s">
        <v>20</v>
      </c>
      <c r="D393" s="788" t="s">
        <v>20</v>
      </c>
      <c r="E393" s="788" t="s">
        <v>20</v>
      </c>
      <c r="F393" s="787" t="s">
        <v>20</v>
      </c>
      <c r="G393" s="788" t="s">
        <v>20</v>
      </c>
      <c r="H393" s="788" t="s">
        <v>20</v>
      </c>
      <c r="I393" s="787" t="s">
        <v>20</v>
      </c>
      <c r="J393" s="788" t="s">
        <v>20</v>
      </c>
      <c r="K393" s="788" t="s">
        <v>20</v>
      </c>
      <c r="L393" s="787" t="s">
        <v>20</v>
      </c>
      <c r="M393" s="788" t="s">
        <v>20</v>
      </c>
      <c r="N393" s="788" t="s">
        <v>20</v>
      </c>
      <c r="O393" s="787" t="s">
        <v>20</v>
      </c>
      <c r="P393" s="788" t="s">
        <v>20</v>
      </c>
      <c r="Q393" s="788" t="s">
        <v>20</v>
      </c>
      <c r="R393" s="787" t="s">
        <v>20</v>
      </c>
      <c r="S393" s="788" t="s">
        <v>20</v>
      </c>
      <c r="T393" s="788" t="s">
        <v>20</v>
      </c>
      <c r="U393" s="787" t="s">
        <v>20</v>
      </c>
      <c r="V393" s="788" t="s">
        <v>20</v>
      </c>
      <c r="W393" s="788" t="s">
        <v>20</v>
      </c>
      <c r="X393" s="787" t="s">
        <v>20</v>
      </c>
      <c r="Y393" s="788" t="s">
        <v>20</v>
      </c>
      <c r="Z393" s="788" t="s">
        <v>20</v>
      </c>
      <c r="AA393" s="787" t="s">
        <v>20</v>
      </c>
      <c r="AB393" s="788" t="s">
        <v>20</v>
      </c>
      <c r="AC393" s="788" t="s">
        <v>20</v>
      </c>
      <c r="AD393" s="787" t="s">
        <v>20</v>
      </c>
      <c r="AE393" s="788" t="s">
        <v>20</v>
      </c>
      <c r="AF393" s="788" t="s">
        <v>20</v>
      </c>
      <c r="AG393" s="34" t="s">
        <v>20</v>
      </c>
      <c r="AH393" s="34" t="s">
        <v>20</v>
      </c>
      <c r="AI393" s="34" t="s">
        <v>20</v>
      </c>
    </row>
    <row r="394" spans="1:35">
      <c r="A394" s="34" t="s">
        <v>1200</v>
      </c>
      <c r="B394" s="34" t="s">
        <v>1212</v>
      </c>
      <c r="C394" s="787" t="s">
        <v>20</v>
      </c>
      <c r="D394" s="788" t="s">
        <v>20</v>
      </c>
      <c r="E394" s="788" t="s">
        <v>20</v>
      </c>
      <c r="F394" s="787" t="s">
        <v>20</v>
      </c>
      <c r="G394" s="788" t="s">
        <v>20</v>
      </c>
      <c r="H394" s="788" t="s">
        <v>20</v>
      </c>
      <c r="I394" s="787" t="s">
        <v>20</v>
      </c>
      <c r="J394" s="788" t="s">
        <v>20</v>
      </c>
      <c r="K394" s="788" t="s">
        <v>20</v>
      </c>
      <c r="L394" s="787" t="s">
        <v>20</v>
      </c>
      <c r="M394" s="788" t="s">
        <v>20</v>
      </c>
      <c r="N394" s="788" t="s">
        <v>20</v>
      </c>
      <c r="O394" s="787" t="s">
        <v>20</v>
      </c>
      <c r="P394" s="788" t="s">
        <v>20</v>
      </c>
      <c r="Q394" s="788" t="s">
        <v>20</v>
      </c>
      <c r="R394" s="787" t="s">
        <v>20</v>
      </c>
      <c r="S394" s="788" t="s">
        <v>20</v>
      </c>
      <c r="T394" s="788" t="s">
        <v>20</v>
      </c>
      <c r="U394" s="787" t="s">
        <v>20</v>
      </c>
      <c r="V394" s="788" t="s">
        <v>20</v>
      </c>
      <c r="W394" s="788" t="s">
        <v>20</v>
      </c>
      <c r="X394" s="787" t="s">
        <v>20</v>
      </c>
      <c r="Y394" s="788" t="s">
        <v>20</v>
      </c>
      <c r="Z394" s="788" t="s">
        <v>20</v>
      </c>
      <c r="AA394" s="787" t="s">
        <v>20</v>
      </c>
      <c r="AB394" s="788" t="s">
        <v>20</v>
      </c>
      <c r="AC394" s="788" t="s">
        <v>20</v>
      </c>
      <c r="AD394" s="787" t="s">
        <v>20</v>
      </c>
      <c r="AE394" s="788" t="s">
        <v>20</v>
      </c>
      <c r="AF394" s="788" t="s">
        <v>20</v>
      </c>
      <c r="AG394" s="34" t="s">
        <v>20</v>
      </c>
      <c r="AH394" s="34" t="s">
        <v>20</v>
      </c>
      <c r="AI394" s="34" t="s">
        <v>20</v>
      </c>
    </row>
    <row r="395" spans="1:35">
      <c r="A395" s="34" t="s">
        <v>1201</v>
      </c>
      <c r="B395" s="34" t="s">
        <v>3383</v>
      </c>
      <c r="C395" s="787" t="s">
        <v>20</v>
      </c>
      <c r="D395" s="788" t="s">
        <v>20</v>
      </c>
      <c r="E395" s="788" t="s">
        <v>20</v>
      </c>
      <c r="F395" s="787" t="s">
        <v>20</v>
      </c>
      <c r="G395" s="788" t="s">
        <v>20</v>
      </c>
      <c r="H395" s="788" t="s">
        <v>20</v>
      </c>
      <c r="I395" s="787" t="s">
        <v>20</v>
      </c>
      <c r="J395" s="788" t="s">
        <v>20</v>
      </c>
      <c r="K395" s="788" t="s">
        <v>20</v>
      </c>
      <c r="L395" s="787" t="s">
        <v>20</v>
      </c>
      <c r="M395" s="788" t="s">
        <v>20</v>
      </c>
      <c r="N395" s="788" t="s">
        <v>20</v>
      </c>
      <c r="O395" s="787" t="s">
        <v>20</v>
      </c>
      <c r="P395" s="788" t="s">
        <v>20</v>
      </c>
      <c r="Q395" s="788" t="s">
        <v>20</v>
      </c>
      <c r="R395" s="787" t="s">
        <v>20</v>
      </c>
      <c r="S395" s="788" t="s">
        <v>20</v>
      </c>
      <c r="T395" s="788" t="s">
        <v>20</v>
      </c>
      <c r="U395" s="787" t="s">
        <v>20</v>
      </c>
      <c r="V395" s="788" t="s">
        <v>20</v>
      </c>
      <c r="W395" s="788" t="s">
        <v>20</v>
      </c>
      <c r="X395" s="787" t="s">
        <v>20</v>
      </c>
      <c r="Y395" s="788" t="s">
        <v>20</v>
      </c>
      <c r="Z395" s="788" t="s">
        <v>20</v>
      </c>
      <c r="AA395" s="787" t="s">
        <v>20</v>
      </c>
      <c r="AB395" s="788" t="s">
        <v>20</v>
      </c>
      <c r="AC395" s="788" t="s">
        <v>20</v>
      </c>
      <c r="AD395" s="787" t="s">
        <v>20</v>
      </c>
      <c r="AE395" s="788" t="s">
        <v>20</v>
      </c>
      <c r="AF395" s="788" t="s">
        <v>20</v>
      </c>
      <c r="AG395" s="34" t="s">
        <v>20</v>
      </c>
      <c r="AH395" s="34" t="s">
        <v>20</v>
      </c>
      <c r="AI395" s="34" t="s">
        <v>20</v>
      </c>
    </row>
    <row r="396" spans="1:35">
      <c r="A396" s="34" t="s">
        <v>1202</v>
      </c>
      <c r="B396" s="34" t="s">
        <v>1607</v>
      </c>
      <c r="C396" s="787" t="s">
        <v>20</v>
      </c>
      <c r="D396" s="788" t="s">
        <v>20</v>
      </c>
      <c r="E396" s="788" t="s">
        <v>20</v>
      </c>
      <c r="F396" s="787" t="s">
        <v>20</v>
      </c>
      <c r="G396" s="788" t="s">
        <v>20</v>
      </c>
      <c r="H396" s="788" t="s">
        <v>20</v>
      </c>
      <c r="I396" s="787" t="s">
        <v>20</v>
      </c>
      <c r="J396" s="788" t="s">
        <v>20</v>
      </c>
      <c r="K396" s="788" t="s">
        <v>20</v>
      </c>
      <c r="L396" s="787" t="s">
        <v>20</v>
      </c>
      <c r="M396" s="788" t="s">
        <v>20</v>
      </c>
      <c r="N396" s="788" t="s">
        <v>20</v>
      </c>
      <c r="O396" s="787" t="s">
        <v>20</v>
      </c>
      <c r="P396" s="788" t="s">
        <v>20</v>
      </c>
      <c r="Q396" s="788" t="s">
        <v>20</v>
      </c>
      <c r="R396" s="787" t="s">
        <v>20</v>
      </c>
      <c r="S396" s="788" t="s">
        <v>20</v>
      </c>
      <c r="T396" s="788" t="s">
        <v>20</v>
      </c>
      <c r="U396" s="787" t="s">
        <v>20</v>
      </c>
      <c r="V396" s="788" t="s">
        <v>20</v>
      </c>
      <c r="W396" s="788" t="s">
        <v>20</v>
      </c>
      <c r="X396" s="787" t="s">
        <v>20</v>
      </c>
      <c r="Y396" s="788" t="s">
        <v>20</v>
      </c>
      <c r="Z396" s="788" t="s">
        <v>20</v>
      </c>
      <c r="AA396" s="787" t="s">
        <v>20</v>
      </c>
      <c r="AB396" s="788" t="s">
        <v>20</v>
      </c>
      <c r="AC396" s="788" t="s">
        <v>20</v>
      </c>
      <c r="AD396" s="787" t="s">
        <v>20</v>
      </c>
      <c r="AE396" s="788" t="s">
        <v>20</v>
      </c>
      <c r="AF396" s="788" t="s">
        <v>20</v>
      </c>
      <c r="AG396" s="34" t="s">
        <v>20</v>
      </c>
      <c r="AH396" s="34" t="s">
        <v>20</v>
      </c>
      <c r="AI396" s="34" t="s">
        <v>20</v>
      </c>
    </row>
    <row r="397" spans="1:35">
      <c r="A397" s="34" t="s">
        <v>1203</v>
      </c>
      <c r="B397" s="34" t="s">
        <v>1213</v>
      </c>
      <c r="C397" s="787" t="s">
        <v>20</v>
      </c>
      <c r="D397" s="788" t="s">
        <v>20</v>
      </c>
      <c r="E397" s="788" t="s">
        <v>20</v>
      </c>
      <c r="F397" s="787" t="s">
        <v>20</v>
      </c>
      <c r="G397" s="788" t="s">
        <v>20</v>
      </c>
      <c r="H397" s="788" t="s">
        <v>20</v>
      </c>
      <c r="I397" s="787" t="s">
        <v>20</v>
      </c>
      <c r="J397" s="788" t="s">
        <v>20</v>
      </c>
      <c r="K397" s="788" t="s">
        <v>20</v>
      </c>
      <c r="L397" s="787" t="s">
        <v>20</v>
      </c>
      <c r="M397" s="788" t="s">
        <v>20</v>
      </c>
      <c r="N397" s="788" t="s">
        <v>20</v>
      </c>
      <c r="O397" s="787" t="s">
        <v>20</v>
      </c>
      <c r="P397" s="788" t="s">
        <v>20</v>
      </c>
      <c r="Q397" s="788" t="s">
        <v>20</v>
      </c>
      <c r="R397" s="787" t="s">
        <v>20</v>
      </c>
      <c r="S397" s="788" t="s">
        <v>20</v>
      </c>
      <c r="T397" s="788" t="s">
        <v>20</v>
      </c>
      <c r="U397" s="787" t="s">
        <v>20</v>
      </c>
      <c r="V397" s="788" t="s">
        <v>20</v>
      </c>
      <c r="W397" s="788" t="s">
        <v>20</v>
      </c>
      <c r="X397" s="787" t="s">
        <v>20</v>
      </c>
      <c r="Y397" s="788" t="s">
        <v>20</v>
      </c>
      <c r="Z397" s="788" t="s">
        <v>20</v>
      </c>
      <c r="AA397" s="787" t="s">
        <v>20</v>
      </c>
      <c r="AB397" s="788" t="s">
        <v>20</v>
      </c>
      <c r="AC397" s="788" t="s">
        <v>20</v>
      </c>
      <c r="AD397" s="787" t="s">
        <v>20</v>
      </c>
      <c r="AE397" s="788" t="s">
        <v>20</v>
      </c>
      <c r="AF397" s="788" t="s">
        <v>20</v>
      </c>
      <c r="AG397" s="34" t="s">
        <v>20</v>
      </c>
      <c r="AH397" s="34" t="s">
        <v>20</v>
      </c>
      <c r="AI397" s="34" t="s">
        <v>20</v>
      </c>
    </row>
    <row r="398" spans="1:35">
      <c r="A398" s="34" t="s">
        <v>1204</v>
      </c>
      <c r="B398" s="34" t="s">
        <v>1214</v>
      </c>
      <c r="C398" s="787" t="s">
        <v>20</v>
      </c>
      <c r="D398" s="788" t="s">
        <v>20</v>
      </c>
      <c r="E398" s="788" t="s">
        <v>20</v>
      </c>
      <c r="F398" s="787" t="s">
        <v>20</v>
      </c>
      <c r="G398" s="788" t="s">
        <v>20</v>
      </c>
      <c r="H398" s="788" t="s">
        <v>20</v>
      </c>
      <c r="I398" s="787" t="s">
        <v>20</v>
      </c>
      <c r="J398" s="788" t="s">
        <v>20</v>
      </c>
      <c r="K398" s="788" t="s">
        <v>20</v>
      </c>
      <c r="L398" s="787" t="s">
        <v>20</v>
      </c>
      <c r="M398" s="788" t="s">
        <v>20</v>
      </c>
      <c r="N398" s="788" t="s">
        <v>20</v>
      </c>
      <c r="O398" s="787" t="s">
        <v>20</v>
      </c>
      <c r="P398" s="788" t="s">
        <v>20</v>
      </c>
      <c r="Q398" s="788" t="s">
        <v>20</v>
      </c>
      <c r="R398" s="787" t="s">
        <v>20</v>
      </c>
      <c r="S398" s="788" t="s">
        <v>20</v>
      </c>
      <c r="T398" s="788" t="s">
        <v>20</v>
      </c>
      <c r="U398" s="787" t="s">
        <v>20</v>
      </c>
      <c r="V398" s="788" t="s">
        <v>20</v>
      </c>
      <c r="W398" s="788" t="s">
        <v>20</v>
      </c>
      <c r="X398" s="787" t="s">
        <v>20</v>
      </c>
      <c r="Y398" s="788" t="s">
        <v>20</v>
      </c>
      <c r="Z398" s="788" t="s">
        <v>20</v>
      </c>
      <c r="AA398" s="787" t="s">
        <v>20</v>
      </c>
      <c r="AB398" s="788" t="s">
        <v>20</v>
      </c>
      <c r="AC398" s="788" t="s">
        <v>20</v>
      </c>
      <c r="AD398" s="787" t="s">
        <v>20</v>
      </c>
      <c r="AE398" s="788" t="s">
        <v>20</v>
      </c>
      <c r="AF398" s="788" t="s">
        <v>20</v>
      </c>
      <c r="AG398" s="34" t="s">
        <v>20</v>
      </c>
      <c r="AH398" s="34" t="s">
        <v>20</v>
      </c>
      <c r="AI398" s="34" t="s">
        <v>20</v>
      </c>
    </row>
    <row r="399" spans="1:35">
      <c r="A399" s="34" t="s">
        <v>1205</v>
      </c>
      <c r="B399" s="34" t="s">
        <v>1215</v>
      </c>
      <c r="C399" s="787" t="s">
        <v>20</v>
      </c>
      <c r="D399" s="788" t="s">
        <v>20</v>
      </c>
      <c r="E399" s="788" t="s">
        <v>20</v>
      </c>
      <c r="F399" s="787" t="s">
        <v>20</v>
      </c>
      <c r="G399" s="788" t="s">
        <v>20</v>
      </c>
      <c r="H399" s="788" t="s">
        <v>20</v>
      </c>
      <c r="I399" s="787" t="s">
        <v>20</v>
      </c>
      <c r="J399" s="788" t="s">
        <v>20</v>
      </c>
      <c r="K399" s="788" t="s">
        <v>20</v>
      </c>
      <c r="L399" s="787" t="s">
        <v>20</v>
      </c>
      <c r="M399" s="788" t="s">
        <v>20</v>
      </c>
      <c r="N399" s="788" t="s">
        <v>20</v>
      </c>
      <c r="O399" s="787" t="s">
        <v>20</v>
      </c>
      <c r="P399" s="788" t="s">
        <v>20</v>
      </c>
      <c r="Q399" s="788" t="s">
        <v>20</v>
      </c>
      <c r="R399" s="787" t="s">
        <v>20</v>
      </c>
      <c r="S399" s="788" t="s">
        <v>20</v>
      </c>
      <c r="T399" s="788" t="s">
        <v>20</v>
      </c>
      <c r="U399" s="787" t="s">
        <v>20</v>
      </c>
      <c r="V399" s="788" t="s">
        <v>20</v>
      </c>
      <c r="W399" s="788" t="s">
        <v>20</v>
      </c>
      <c r="X399" s="787" t="s">
        <v>20</v>
      </c>
      <c r="Y399" s="788" t="s">
        <v>20</v>
      </c>
      <c r="Z399" s="788" t="s">
        <v>20</v>
      </c>
      <c r="AA399" s="787" t="s">
        <v>20</v>
      </c>
      <c r="AB399" s="788" t="s">
        <v>20</v>
      </c>
      <c r="AC399" s="788" t="s">
        <v>20</v>
      </c>
      <c r="AD399" s="787" t="s">
        <v>20</v>
      </c>
      <c r="AE399" s="788" t="s">
        <v>20</v>
      </c>
      <c r="AF399" s="788" t="s">
        <v>20</v>
      </c>
      <c r="AG399" s="34" t="s">
        <v>20</v>
      </c>
      <c r="AH399" s="34" t="s">
        <v>20</v>
      </c>
      <c r="AI399" s="34" t="s">
        <v>20</v>
      </c>
    </row>
    <row r="400" spans="1:35">
      <c r="A400" s="34" t="s">
        <v>1206</v>
      </c>
      <c r="B400" s="34" t="s">
        <v>20</v>
      </c>
      <c r="C400" s="787" t="s">
        <v>20</v>
      </c>
      <c r="D400" s="788" t="s">
        <v>20</v>
      </c>
      <c r="E400" s="788" t="s">
        <v>20</v>
      </c>
      <c r="F400" s="787" t="s">
        <v>20</v>
      </c>
      <c r="G400" s="788" t="s">
        <v>20</v>
      </c>
      <c r="H400" s="788" t="s">
        <v>20</v>
      </c>
      <c r="I400" s="787" t="s">
        <v>20</v>
      </c>
      <c r="J400" s="788" t="s">
        <v>20</v>
      </c>
      <c r="K400" s="788" t="s">
        <v>20</v>
      </c>
      <c r="L400" s="787" t="s">
        <v>20</v>
      </c>
      <c r="M400" s="788" t="s">
        <v>20</v>
      </c>
      <c r="N400" s="788" t="s">
        <v>20</v>
      </c>
      <c r="O400" s="787" t="s">
        <v>20</v>
      </c>
      <c r="P400" s="788" t="s">
        <v>20</v>
      </c>
      <c r="Q400" s="788" t="s">
        <v>20</v>
      </c>
      <c r="R400" s="787" t="s">
        <v>20</v>
      </c>
      <c r="S400" s="788" t="s">
        <v>20</v>
      </c>
      <c r="T400" s="788" t="s">
        <v>20</v>
      </c>
      <c r="U400" s="787" t="s">
        <v>20</v>
      </c>
      <c r="V400" s="788" t="s">
        <v>20</v>
      </c>
      <c r="W400" s="788" t="s">
        <v>20</v>
      </c>
      <c r="X400" s="787" t="s">
        <v>20</v>
      </c>
      <c r="Y400" s="788" t="s">
        <v>20</v>
      </c>
      <c r="Z400" s="788" t="s">
        <v>20</v>
      </c>
      <c r="AA400" s="787" t="s">
        <v>20</v>
      </c>
      <c r="AB400" s="788" t="s">
        <v>20</v>
      </c>
      <c r="AC400" s="788" t="s">
        <v>20</v>
      </c>
      <c r="AD400" s="787" t="s">
        <v>20</v>
      </c>
      <c r="AE400" s="788" t="s">
        <v>20</v>
      </c>
      <c r="AF400" s="788" t="s">
        <v>20</v>
      </c>
      <c r="AG400" s="34" t="s">
        <v>20</v>
      </c>
      <c r="AH400" s="34" t="s">
        <v>20</v>
      </c>
      <c r="AI400" s="34" t="s">
        <v>20</v>
      </c>
    </row>
    <row r="401" spans="1:35">
      <c r="A401" s="34" t="s">
        <v>1207</v>
      </c>
      <c r="B401" s="34" t="s">
        <v>1216</v>
      </c>
      <c r="C401" s="787" t="s">
        <v>20</v>
      </c>
      <c r="D401" s="788" t="s">
        <v>20</v>
      </c>
      <c r="E401" s="788" t="s">
        <v>20</v>
      </c>
      <c r="F401" s="787" t="s">
        <v>20</v>
      </c>
      <c r="G401" s="788" t="s">
        <v>20</v>
      </c>
      <c r="H401" s="788" t="s">
        <v>20</v>
      </c>
      <c r="I401" s="787" t="s">
        <v>20</v>
      </c>
      <c r="J401" s="788" t="s">
        <v>20</v>
      </c>
      <c r="K401" s="788" t="s">
        <v>20</v>
      </c>
      <c r="L401" s="787" t="s">
        <v>20</v>
      </c>
      <c r="M401" s="788" t="s">
        <v>20</v>
      </c>
      <c r="N401" s="788" t="s">
        <v>20</v>
      </c>
      <c r="O401" s="787" t="s">
        <v>20</v>
      </c>
      <c r="P401" s="788" t="s">
        <v>20</v>
      </c>
      <c r="Q401" s="788" t="s">
        <v>20</v>
      </c>
      <c r="R401" s="787" t="s">
        <v>20</v>
      </c>
      <c r="S401" s="788" t="s">
        <v>20</v>
      </c>
      <c r="T401" s="788" t="s">
        <v>20</v>
      </c>
      <c r="U401" s="787" t="s">
        <v>20</v>
      </c>
      <c r="V401" s="788" t="s">
        <v>20</v>
      </c>
      <c r="W401" s="788" t="s">
        <v>20</v>
      </c>
      <c r="X401" s="787" t="s">
        <v>20</v>
      </c>
      <c r="Y401" s="788" t="s">
        <v>20</v>
      </c>
      <c r="Z401" s="788" t="s">
        <v>20</v>
      </c>
      <c r="AA401" s="787" t="s">
        <v>20</v>
      </c>
      <c r="AB401" s="788" t="s">
        <v>20</v>
      </c>
      <c r="AC401" s="788" t="s">
        <v>20</v>
      </c>
      <c r="AD401" s="787" t="s">
        <v>20</v>
      </c>
      <c r="AE401" s="788" t="s">
        <v>20</v>
      </c>
      <c r="AF401" s="788" t="s">
        <v>20</v>
      </c>
      <c r="AG401" s="34" t="s">
        <v>20</v>
      </c>
      <c r="AH401" s="34" t="s">
        <v>20</v>
      </c>
      <c r="AI401" s="34" t="s">
        <v>20</v>
      </c>
    </row>
    <row r="402" spans="1:35">
      <c r="A402" s="34" t="s">
        <v>1208</v>
      </c>
      <c r="B402" s="34" t="s">
        <v>1217</v>
      </c>
      <c r="C402" s="787" t="s">
        <v>20</v>
      </c>
      <c r="D402" s="788" t="s">
        <v>20</v>
      </c>
      <c r="E402" s="788" t="s">
        <v>20</v>
      </c>
      <c r="F402" s="787" t="s">
        <v>20</v>
      </c>
      <c r="G402" s="788" t="s">
        <v>20</v>
      </c>
      <c r="H402" s="788" t="s">
        <v>20</v>
      </c>
      <c r="I402" s="787" t="s">
        <v>20</v>
      </c>
      <c r="J402" s="788" t="s">
        <v>20</v>
      </c>
      <c r="K402" s="788" t="s">
        <v>20</v>
      </c>
      <c r="L402" s="787" t="s">
        <v>20</v>
      </c>
      <c r="M402" s="788" t="s">
        <v>20</v>
      </c>
      <c r="N402" s="788" t="s">
        <v>20</v>
      </c>
      <c r="O402" s="787" t="s">
        <v>20</v>
      </c>
      <c r="P402" s="788" t="s">
        <v>20</v>
      </c>
      <c r="Q402" s="788" t="s">
        <v>20</v>
      </c>
      <c r="R402" s="787" t="s">
        <v>20</v>
      </c>
      <c r="S402" s="788" t="s">
        <v>20</v>
      </c>
      <c r="T402" s="788" t="s">
        <v>20</v>
      </c>
      <c r="U402" s="787" t="s">
        <v>20</v>
      </c>
      <c r="V402" s="788" t="s">
        <v>20</v>
      </c>
      <c r="W402" s="788" t="s">
        <v>20</v>
      </c>
      <c r="X402" s="787" t="s">
        <v>20</v>
      </c>
      <c r="Y402" s="788" t="s">
        <v>20</v>
      </c>
      <c r="Z402" s="788" t="s">
        <v>20</v>
      </c>
      <c r="AA402" s="787" t="s">
        <v>20</v>
      </c>
      <c r="AB402" s="788" t="s">
        <v>20</v>
      </c>
      <c r="AC402" s="788" t="s">
        <v>20</v>
      </c>
      <c r="AD402" s="787" t="s">
        <v>20</v>
      </c>
      <c r="AE402" s="788" t="s">
        <v>20</v>
      </c>
      <c r="AF402" s="788" t="s">
        <v>20</v>
      </c>
      <c r="AG402" s="34" t="s">
        <v>20</v>
      </c>
      <c r="AH402" s="34" t="s">
        <v>20</v>
      </c>
      <c r="AI402" s="34" t="s">
        <v>20</v>
      </c>
    </row>
    <row r="403" spans="1:35">
      <c r="A403" s="34" t="s">
        <v>1209</v>
      </c>
      <c r="B403" s="34" t="s">
        <v>1218</v>
      </c>
      <c r="C403" s="787" t="s">
        <v>20</v>
      </c>
      <c r="D403" s="788" t="s">
        <v>20</v>
      </c>
      <c r="E403" s="788" t="s">
        <v>20</v>
      </c>
      <c r="F403" s="787" t="s">
        <v>20</v>
      </c>
      <c r="G403" s="788" t="s">
        <v>20</v>
      </c>
      <c r="H403" s="788" t="s">
        <v>20</v>
      </c>
      <c r="I403" s="787" t="s">
        <v>20</v>
      </c>
      <c r="J403" s="788" t="s">
        <v>20</v>
      </c>
      <c r="K403" s="788" t="s">
        <v>20</v>
      </c>
      <c r="L403" s="787" t="s">
        <v>20</v>
      </c>
      <c r="M403" s="788" t="s">
        <v>20</v>
      </c>
      <c r="N403" s="788" t="s">
        <v>20</v>
      </c>
      <c r="O403" s="787" t="s">
        <v>20</v>
      </c>
      <c r="P403" s="788" t="s">
        <v>20</v>
      </c>
      <c r="Q403" s="788" t="s">
        <v>20</v>
      </c>
      <c r="R403" s="787" t="s">
        <v>20</v>
      </c>
      <c r="S403" s="788" t="s">
        <v>20</v>
      </c>
      <c r="T403" s="788" t="s">
        <v>20</v>
      </c>
      <c r="U403" s="787" t="s">
        <v>20</v>
      </c>
      <c r="V403" s="788" t="s">
        <v>20</v>
      </c>
      <c r="W403" s="788" t="s">
        <v>20</v>
      </c>
      <c r="X403" s="787" t="s">
        <v>20</v>
      </c>
      <c r="Y403" s="788" t="s">
        <v>20</v>
      </c>
      <c r="Z403" s="788" t="s">
        <v>20</v>
      </c>
      <c r="AA403" s="787" t="s">
        <v>20</v>
      </c>
      <c r="AB403" s="788" t="s">
        <v>20</v>
      </c>
      <c r="AC403" s="788" t="s">
        <v>20</v>
      </c>
      <c r="AD403" s="787" t="s">
        <v>20</v>
      </c>
      <c r="AE403" s="788" t="s">
        <v>20</v>
      </c>
      <c r="AF403" s="788" t="s">
        <v>20</v>
      </c>
      <c r="AG403" s="34" t="s">
        <v>20</v>
      </c>
      <c r="AH403" s="34" t="s">
        <v>20</v>
      </c>
      <c r="AI403" s="34" t="s">
        <v>20</v>
      </c>
    </row>
    <row r="404" spans="1:35">
      <c r="A404" s="34" t="s">
        <v>1210</v>
      </c>
      <c r="B404" s="34" t="s">
        <v>20</v>
      </c>
      <c r="C404" s="787" t="s">
        <v>20</v>
      </c>
      <c r="D404" s="788" t="s">
        <v>20</v>
      </c>
      <c r="E404" s="788" t="s">
        <v>20</v>
      </c>
      <c r="F404" s="787" t="s">
        <v>20</v>
      </c>
      <c r="G404" s="788" t="s">
        <v>20</v>
      </c>
      <c r="H404" s="788" t="s">
        <v>20</v>
      </c>
      <c r="I404" s="787" t="s">
        <v>20</v>
      </c>
      <c r="J404" s="788" t="s">
        <v>20</v>
      </c>
      <c r="K404" s="788" t="s">
        <v>20</v>
      </c>
      <c r="L404" s="787" t="s">
        <v>20</v>
      </c>
      <c r="M404" s="788" t="s">
        <v>20</v>
      </c>
      <c r="N404" s="788" t="s">
        <v>20</v>
      </c>
      <c r="O404" s="787" t="s">
        <v>20</v>
      </c>
      <c r="P404" s="788" t="s">
        <v>20</v>
      </c>
      <c r="Q404" s="788" t="s">
        <v>20</v>
      </c>
      <c r="R404" s="787" t="s">
        <v>20</v>
      </c>
      <c r="S404" s="788" t="s">
        <v>20</v>
      </c>
      <c r="T404" s="788" t="s">
        <v>20</v>
      </c>
      <c r="U404" s="787" t="s">
        <v>20</v>
      </c>
      <c r="V404" s="788" t="s">
        <v>20</v>
      </c>
      <c r="W404" s="788" t="s">
        <v>20</v>
      </c>
      <c r="X404" s="787" t="s">
        <v>20</v>
      </c>
      <c r="Y404" s="788" t="s">
        <v>20</v>
      </c>
      <c r="Z404" s="788" t="s">
        <v>20</v>
      </c>
      <c r="AA404" s="787" t="s">
        <v>20</v>
      </c>
      <c r="AB404" s="788" t="s">
        <v>20</v>
      </c>
      <c r="AC404" s="788" t="s">
        <v>20</v>
      </c>
      <c r="AD404" s="787" t="s">
        <v>20</v>
      </c>
      <c r="AE404" s="788" t="s">
        <v>20</v>
      </c>
      <c r="AF404" s="788" t="s">
        <v>20</v>
      </c>
      <c r="AG404" s="34" t="s">
        <v>20</v>
      </c>
      <c r="AH404" s="34" t="s">
        <v>20</v>
      </c>
      <c r="AI404" s="34" t="s">
        <v>20</v>
      </c>
    </row>
    <row r="405" spans="1:35">
      <c r="A405" s="34" t="s">
        <v>1211</v>
      </c>
      <c r="B405" s="34" t="s">
        <v>20</v>
      </c>
      <c r="C405" s="787" t="s">
        <v>20</v>
      </c>
      <c r="D405" s="788" t="s">
        <v>20</v>
      </c>
      <c r="E405" s="788" t="s">
        <v>20</v>
      </c>
      <c r="F405" s="787" t="s">
        <v>20</v>
      </c>
      <c r="G405" s="788" t="s">
        <v>20</v>
      </c>
      <c r="H405" s="788" t="s">
        <v>20</v>
      </c>
      <c r="I405" s="787" t="s">
        <v>20</v>
      </c>
      <c r="J405" s="788" t="s">
        <v>20</v>
      </c>
      <c r="K405" s="788" t="s">
        <v>20</v>
      </c>
      <c r="L405" s="787" t="s">
        <v>20</v>
      </c>
      <c r="M405" s="788" t="s">
        <v>20</v>
      </c>
      <c r="N405" s="788" t="s">
        <v>20</v>
      </c>
      <c r="O405" s="787" t="s">
        <v>20</v>
      </c>
      <c r="P405" s="788" t="s">
        <v>20</v>
      </c>
      <c r="Q405" s="788" t="s">
        <v>20</v>
      </c>
      <c r="R405" s="787" t="s">
        <v>20</v>
      </c>
      <c r="S405" s="788" t="s">
        <v>20</v>
      </c>
      <c r="T405" s="788" t="s">
        <v>20</v>
      </c>
      <c r="U405" s="787" t="s">
        <v>20</v>
      </c>
      <c r="V405" s="788" t="s">
        <v>20</v>
      </c>
      <c r="W405" s="788" t="s">
        <v>20</v>
      </c>
      <c r="X405" s="787" t="s">
        <v>20</v>
      </c>
      <c r="Y405" s="788" t="s">
        <v>20</v>
      </c>
      <c r="Z405" s="788" t="s">
        <v>20</v>
      </c>
      <c r="AA405" s="787" t="s">
        <v>20</v>
      </c>
      <c r="AB405" s="788" t="s">
        <v>20</v>
      </c>
      <c r="AC405" s="788" t="s">
        <v>20</v>
      </c>
      <c r="AD405" s="787" t="s">
        <v>20</v>
      </c>
      <c r="AE405" s="788" t="s">
        <v>20</v>
      </c>
      <c r="AF405" s="788" t="s">
        <v>20</v>
      </c>
      <c r="AG405" s="34" t="s">
        <v>20</v>
      </c>
      <c r="AH405" s="34" t="s">
        <v>20</v>
      </c>
      <c r="AI405" s="34" t="s">
        <v>20</v>
      </c>
    </row>
    <row r="406" spans="1:35">
      <c r="A406" s="34" t="s">
        <v>667</v>
      </c>
      <c r="B406" s="34" t="s">
        <v>20</v>
      </c>
      <c r="C406" s="787" t="s">
        <v>20</v>
      </c>
      <c r="D406" s="788" t="s">
        <v>20</v>
      </c>
      <c r="E406" s="788" t="s">
        <v>20</v>
      </c>
      <c r="F406" s="787" t="s">
        <v>20</v>
      </c>
      <c r="G406" s="788" t="s">
        <v>20</v>
      </c>
      <c r="H406" s="788" t="s">
        <v>20</v>
      </c>
      <c r="I406" s="787" t="s">
        <v>20</v>
      </c>
      <c r="J406" s="788" t="s">
        <v>20</v>
      </c>
      <c r="K406" s="788" t="s">
        <v>20</v>
      </c>
      <c r="L406" s="787" t="s">
        <v>20</v>
      </c>
      <c r="M406" s="788" t="s">
        <v>20</v>
      </c>
      <c r="N406" s="788" t="s">
        <v>20</v>
      </c>
      <c r="O406" s="787" t="s">
        <v>20</v>
      </c>
      <c r="P406" s="788" t="s">
        <v>20</v>
      </c>
      <c r="Q406" s="788" t="s">
        <v>20</v>
      </c>
      <c r="R406" s="787" t="s">
        <v>20</v>
      </c>
      <c r="S406" s="788" t="s">
        <v>20</v>
      </c>
      <c r="T406" s="788" t="s">
        <v>20</v>
      </c>
      <c r="U406" s="787" t="s">
        <v>20</v>
      </c>
      <c r="V406" s="788" t="s">
        <v>20</v>
      </c>
      <c r="W406" s="788" t="s">
        <v>20</v>
      </c>
      <c r="X406" s="787" t="s">
        <v>20</v>
      </c>
      <c r="Y406" s="788" t="s">
        <v>20</v>
      </c>
      <c r="Z406" s="788" t="s">
        <v>20</v>
      </c>
      <c r="AA406" s="787" t="s">
        <v>20</v>
      </c>
      <c r="AB406" s="788" t="s">
        <v>20</v>
      </c>
      <c r="AC406" s="788" t="s">
        <v>20</v>
      </c>
      <c r="AD406" s="787" t="s">
        <v>20</v>
      </c>
      <c r="AE406" s="788" t="s">
        <v>20</v>
      </c>
      <c r="AF406" s="788" t="s">
        <v>20</v>
      </c>
      <c r="AG406" s="34" t="s">
        <v>20</v>
      </c>
      <c r="AH406" s="34" t="s">
        <v>20</v>
      </c>
      <c r="AI406" s="34" t="s">
        <v>20</v>
      </c>
    </row>
    <row r="407" spans="1:35">
      <c r="A407" s="34" t="s">
        <v>1219</v>
      </c>
      <c r="B407" s="34" t="s">
        <v>1313</v>
      </c>
      <c r="C407" s="787" t="s">
        <v>20</v>
      </c>
      <c r="D407" s="788" t="s">
        <v>20</v>
      </c>
      <c r="E407" s="788" t="s">
        <v>20</v>
      </c>
      <c r="F407" s="787" t="s">
        <v>20</v>
      </c>
      <c r="G407" s="788" t="s">
        <v>20</v>
      </c>
      <c r="H407" s="788" t="s">
        <v>20</v>
      </c>
      <c r="I407" s="787" t="s">
        <v>20</v>
      </c>
      <c r="J407" s="788" t="s">
        <v>20</v>
      </c>
      <c r="K407" s="788" t="s">
        <v>20</v>
      </c>
      <c r="L407" s="787" t="s">
        <v>20</v>
      </c>
      <c r="M407" s="788" t="s">
        <v>20</v>
      </c>
      <c r="N407" s="788" t="s">
        <v>20</v>
      </c>
      <c r="O407" s="787" t="s">
        <v>20</v>
      </c>
      <c r="P407" s="788" t="s">
        <v>20</v>
      </c>
      <c r="Q407" s="788" t="s">
        <v>20</v>
      </c>
      <c r="R407" s="787" t="s">
        <v>20</v>
      </c>
      <c r="S407" s="788" t="s">
        <v>20</v>
      </c>
      <c r="T407" s="788" t="s">
        <v>20</v>
      </c>
      <c r="U407" s="787" t="s">
        <v>20</v>
      </c>
      <c r="V407" s="788" t="s">
        <v>20</v>
      </c>
      <c r="W407" s="788" t="s">
        <v>20</v>
      </c>
      <c r="X407" s="787" t="s">
        <v>20</v>
      </c>
      <c r="Y407" s="788" t="s">
        <v>20</v>
      </c>
      <c r="Z407" s="788" t="s">
        <v>20</v>
      </c>
      <c r="AA407" s="787" t="s">
        <v>20</v>
      </c>
      <c r="AB407" s="788" t="s">
        <v>20</v>
      </c>
      <c r="AC407" s="788" t="s">
        <v>20</v>
      </c>
      <c r="AD407" s="787" t="s">
        <v>20</v>
      </c>
      <c r="AE407" s="788" t="s">
        <v>20</v>
      </c>
      <c r="AF407" s="788" t="s">
        <v>20</v>
      </c>
      <c r="AG407" s="34" t="s">
        <v>20</v>
      </c>
      <c r="AH407" s="34" t="s">
        <v>20</v>
      </c>
      <c r="AI407" s="34" t="s">
        <v>20</v>
      </c>
    </row>
    <row r="408" spans="1:35">
      <c r="A408" s="34" t="s">
        <v>1220</v>
      </c>
      <c r="B408" s="34" t="s">
        <v>1314</v>
      </c>
      <c r="C408" s="787" t="s">
        <v>20</v>
      </c>
      <c r="D408" s="788" t="s">
        <v>20</v>
      </c>
      <c r="E408" s="788" t="s">
        <v>20</v>
      </c>
      <c r="F408" s="787" t="s">
        <v>20</v>
      </c>
      <c r="G408" s="788" t="s">
        <v>20</v>
      </c>
      <c r="H408" s="788" t="s">
        <v>20</v>
      </c>
      <c r="I408" s="787" t="s">
        <v>20</v>
      </c>
      <c r="J408" s="788" t="s">
        <v>20</v>
      </c>
      <c r="K408" s="788" t="s">
        <v>20</v>
      </c>
      <c r="L408" s="787" t="s">
        <v>20</v>
      </c>
      <c r="M408" s="788" t="s">
        <v>20</v>
      </c>
      <c r="N408" s="788" t="s">
        <v>20</v>
      </c>
      <c r="O408" s="787" t="s">
        <v>20</v>
      </c>
      <c r="P408" s="788" t="s">
        <v>20</v>
      </c>
      <c r="Q408" s="788" t="s">
        <v>20</v>
      </c>
      <c r="R408" s="787" t="s">
        <v>20</v>
      </c>
      <c r="S408" s="788" t="s">
        <v>20</v>
      </c>
      <c r="T408" s="788" t="s">
        <v>20</v>
      </c>
      <c r="U408" s="787" t="s">
        <v>20</v>
      </c>
      <c r="V408" s="788" t="s">
        <v>20</v>
      </c>
      <c r="W408" s="788" t="s">
        <v>20</v>
      </c>
      <c r="X408" s="787" t="s">
        <v>20</v>
      </c>
      <c r="Y408" s="788" t="s">
        <v>20</v>
      </c>
      <c r="Z408" s="788" t="s">
        <v>20</v>
      </c>
      <c r="AA408" s="787" t="s">
        <v>20</v>
      </c>
      <c r="AB408" s="788" t="s">
        <v>20</v>
      </c>
      <c r="AC408" s="788" t="s">
        <v>20</v>
      </c>
      <c r="AD408" s="787" t="s">
        <v>20</v>
      </c>
      <c r="AE408" s="788" t="s">
        <v>20</v>
      </c>
      <c r="AF408" s="788" t="s">
        <v>20</v>
      </c>
      <c r="AG408" s="34" t="s">
        <v>20</v>
      </c>
      <c r="AH408" s="34" t="s">
        <v>20</v>
      </c>
      <c r="AI408" s="34" t="s">
        <v>20</v>
      </c>
    </row>
    <row r="409" spans="1:35">
      <c r="A409" s="34" t="s">
        <v>1221</v>
      </c>
      <c r="B409" s="34" t="s">
        <v>20</v>
      </c>
      <c r="C409" s="787" t="s">
        <v>20</v>
      </c>
      <c r="D409" s="788" t="s">
        <v>20</v>
      </c>
      <c r="E409" s="788" t="s">
        <v>20</v>
      </c>
      <c r="F409" s="787" t="s">
        <v>20</v>
      </c>
      <c r="G409" s="788" t="s">
        <v>20</v>
      </c>
      <c r="H409" s="788" t="s">
        <v>20</v>
      </c>
      <c r="I409" s="787" t="s">
        <v>20</v>
      </c>
      <c r="J409" s="788" t="s">
        <v>20</v>
      </c>
      <c r="K409" s="788" t="s">
        <v>20</v>
      </c>
      <c r="L409" s="787" t="s">
        <v>20</v>
      </c>
      <c r="M409" s="788" t="s">
        <v>20</v>
      </c>
      <c r="N409" s="788" t="s">
        <v>20</v>
      </c>
      <c r="O409" s="787" t="s">
        <v>20</v>
      </c>
      <c r="P409" s="788" t="s">
        <v>20</v>
      </c>
      <c r="Q409" s="788" t="s">
        <v>20</v>
      </c>
      <c r="R409" s="787" t="s">
        <v>20</v>
      </c>
      <c r="S409" s="788" t="s">
        <v>20</v>
      </c>
      <c r="T409" s="788" t="s">
        <v>20</v>
      </c>
      <c r="U409" s="787" t="s">
        <v>20</v>
      </c>
      <c r="V409" s="788" t="s">
        <v>20</v>
      </c>
      <c r="W409" s="788" t="s">
        <v>20</v>
      </c>
      <c r="X409" s="787" t="s">
        <v>20</v>
      </c>
      <c r="Y409" s="788" t="s">
        <v>20</v>
      </c>
      <c r="Z409" s="788" t="s">
        <v>20</v>
      </c>
      <c r="AA409" s="787" t="s">
        <v>20</v>
      </c>
      <c r="AB409" s="788" t="s">
        <v>20</v>
      </c>
      <c r="AC409" s="788" t="s">
        <v>20</v>
      </c>
      <c r="AD409" s="787" t="s">
        <v>20</v>
      </c>
      <c r="AE409" s="788" t="s">
        <v>20</v>
      </c>
      <c r="AF409" s="788" t="s">
        <v>20</v>
      </c>
      <c r="AG409" s="34" t="s">
        <v>20</v>
      </c>
      <c r="AH409" s="34" t="s">
        <v>20</v>
      </c>
      <c r="AI409" s="34" t="s">
        <v>20</v>
      </c>
    </row>
    <row r="410" spans="1:35">
      <c r="A410" s="34" t="s">
        <v>1222</v>
      </c>
      <c r="B410" s="34" t="s">
        <v>2411</v>
      </c>
      <c r="C410" s="787">
        <v>0</v>
      </c>
      <c r="D410" s="788">
        <v>0</v>
      </c>
      <c r="E410" s="788">
        <v>0</v>
      </c>
      <c r="F410" s="787" t="s">
        <v>20</v>
      </c>
      <c r="G410" s="788" t="s">
        <v>20</v>
      </c>
      <c r="H410" s="788" t="s">
        <v>20</v>
      </c>
      <c r="I410" s="787">
        <v>0.42299999999999999</v>
      </c>
      <c r="J410" s="788">
        <v>0</v>
      </c>
      <c r="K410" s="788">
        <v>0</v>
      </c>
      <c r="L410" s="787" t="s">
        <v>20</v>
      </c>
      <c r="M410" s="788" t="s">
        <v>20</v>
      </c>
      <c r="N410" s="788" t="s">
        <v>20</v>
      </c>
      <c r="O410" s="787" t="s">
        <v>20</v>
      </c>
      <c r="P410" s="788" t="s">
        <v>20</v>
      </c>
      <c r="Q410" s="788" t="s">
        <v>20</v>
      </c>
      <c r="R410" s="787" t="s">
        <v>20</v>
      </c>
      <c r="S410" s="788" t="s">
        <v>20</v>
      </c>
      <c r="T410" s="788" t="s">
        <v>20</v>
      </c>
      <c r="U410" s="787" t="s">
        <v>20</v>
      </c>
      <c r="V410" s="788" t="s">
        <v>20</v>
      </c>
      <c r="W410" s="788" t="s">
        <v>20</v>
      </c>
      <c r="X410" s="787" t="s">
        <v>20</v>
      </c>
      <c r="Y410" s="788" t="s">
        <v>20</v>
      </c>
      <c r="Z410" s="788" t="s">
        <v>20</v>
      </c>
      <c r="AA410" s="787" t="s">
        <v>20</v>
      </c>
      <c r="AB410" s="788" t="s">
        <v>20</v>
      </c>
      <c r="AC410" s="788" t="s">
        <v>20</v>
      </c>
      <c r="AD410" s="787" t="s">
        <v>20</v>
      </c>
      <c r="AE410" s="788" t="s">
        <v>20</v>
      </c>
      <c r="AF410" s="788" t="s">
        <v>20</v>
      </c>
      <c r="AG410" s="34" t="s">
        <v>20</v>
      </c>
      <c r="AH410" s="34" t="s">
        <v>20</v>
      </c>
      <c r="AI410" s="34" t="s">
        <v>20</v>
      </c>
    </row>
    <row r="411" spans="1:35">
      <c r="A411" s="34" t="s">
        <v>1223</v>
      </c>
      <c r="B411" s="34" t="s">
        <v>1315</v>
      </c>
      <c r="C411" s="787" t="s">
        <v>20</v>
      </c>
      <c r="D411" s="788" t="s">
        <v>20</v>
      </c>
      <c r="E411" s="788" t="s">
        <v>20</v>
      </c>
      <c r="F411" s="787" t="s">
        <v>20</v>
      </c>
      <c r="G411" s="788" t="s">
        <v>20</v>
      </c>
      <c r="H411" s="788" t="s">
        <v>20</v>
      </c>
      <c r="I411" s="787" t="s">
        <v>20</v>
      </c>
      <c r="J411" s="788" t="s">
        <v>20</v>
      </c>
      <c r="K411" s="788" t="s">
        <v>20</v>
      </c>
      <c r="L411" s="787" t="s">
        <v>20</v>
      </c>
      <c r="M411" s="788" t="s">
        <v>20</v>
      </c>
      <c r="N411" s="788" t="s">
        <v>20</v>
      </c>
      <c r="O411" s="787" t="s">
        <v>20</v>
      </c>
      <c r="P411" s="788" t="s">
        <v>20</v>
      </c>
      <c r="Q411" s="788" t="s">
        <v>20</v>
      </c>
      <c r="R411" s="787" t="s">
        <v>20</v>
      </c>
      <c r="S411" s="788" t="s">
        <v>20</v>
      </c>
      <c r="T411" s="788" t="s">
        <v>20</v>
      </c>
      <c r="U411" s="787" t="s">
        <v>20</v>
      </c>
      <c r="V411" s="788" t="s">
        <v>20</v>
      </c>
      <c r="W411" s="788" t="s">
        <v>20</v>
      </c>
      <c r="X411" s="787" t="s">
        <v>20</v>
      </c>
      <c r="Y411" s="788" t="s">
        <v>20</v>
      </c>
      <c r="Z411" s="788" t="s">
        <v>20</v>
      </c>
      <c r="AA411" s="787" t="s">
        <v>20</v>
      </c>
      <c r="AB411" s="788" t="s">
        <v>20</v>
      </c>
      <c r="AC411" s="788" t="s">
        <v>20</v>
      </c>
      <c r="AD411" s="787" t="s">
        <v>20</v>
      </c>
      <c r="AE411" s="788" t="s">
        <v>20</v>
      </c>
      <c r="AF411" s="788" t="s">
        <v>20</v>
      </c>
      <c r="AG411" s="34" t="s">
        <v>20</v>
      </c>
      <c r="AH411" s="34" t="s">
        <v>20</v>
      </c>
      <c r="AI411" s="34" t="s">
        <v>20</v>
      </c>
    </row>
    <row r="412" spans="1:35">
      <c r="A412" s="34" t="s">
        <v>1224</v>
      </c>
      <c r="B412" s="34" t="s">
        <v>3384</v>
      </c>
      <c r="C412" s="787" t="s">
        <v>20</v>
      </c>
      <c r="D412" s="788" t="s">
        <v>20</v>
      </c>
      <c r="E412" s="788" t="s">
        <v>20</v>
      </c>
      <c r="F412" s="787" t="s">
        <v>20</v>
      </c>
      <c r="G412" s="788" t="s">
        <v>20</v>
      </c>
      <c r="H412" s="788" t="s">
        <v>20</v>
      </c>
      <c r="I412" s="787" t="s">
        <v>20</v>
      </c>
      <c r="J412" s="788" t="s">
        <v>20</v>
      </c>
      <c r="K412" s="788" t="s">
        <v>20</v>
      </c>
      <c r="L412" s="787" t="s">
        <v>20</v>
      </c>
      <c r="M412" s="788" t="s">
        <v>20</v>
      </c>
      <c r="N412" s="788" t="s">
        <v>20</v>
      </c>
      <c r="O412" s="787" t="s">
        <v>20</v>
      </c>
      <c r="P412" s="788" t="s">
        <v>20</v>
      </c>
      <c r="Q412" s="788" t="s">
        <v>20</v>
      </c>
      <c r="R412" s="787" t="s">
        <v>20</v>
      </c>
      <c r="S412" s="788" t="s">
        <v>20</v>
      </c>
      <c r="T412" s="788" t="s">
        <v>20</v>
      </c>
      <c r="U412" s="787" t="s">
        <v>20</v>
      </c>
      <c r="V412" s="788" t="s">
        <v>20</v>
      </c>
      <c r="W412" s="788" t="s">
        <v>20</v>
      </c>
      <c r="X412" s="787" t="s">
        <v>20</v>
      </c>
      <c r="Y412" s="788" t="s">
        <v>20</v>
      </c>
      <c r="Z412" s="788" t="s">
        <v>20</v>
      </c>
      <c r="AA412" s="787" t="s">
        <v>20</v>
      </c>
      <c r="AB412" s="788" t="s">
        <v>20</v>
      </c>
      <c r="AC412" s="788" t="s">
        <v>20</v>
      </c>
      <c r="AD412" s="787" t="s">
        <v>20</v>
      </c>
      <c r="AE412" s="788" t="s">
        <v>20</v>
      </c>
      <c r="AF412" s="788" t="s">
        <v>20</v>
      </c>
      <c r="AG412" s="34" t="s">
        <v>20</v>
      </c>
      <c r="AH412" s="34" t="s">
        <v>20</v>
      </c>
      <c r="AI412" s="34" t="s">
        <v>20</v>
      </c>
    </row>
    <row r="413" spans="1:35">
      <c r="A413" s="34" t="s">
        <v>1225</v>
      </c>
      <c r="B413" s="34" t="s">
        <v>20</v>
      </c>
      <c r="C413" s="787" t="s">
        <v>20</v>
      </c>
      <c r="D413" s="788" t="s">
        <v>20</v>
      </c>
      <c r="E413" s="788" t="s">
        <v>20</v>
      </c>
      <c r="F413" s="787" t="s">
        <v>20</v>
      </c>
      <c r="G413" s="788" t="s">
        <v>20</v>
      </c>
      <c r="H413" s="788" t="s">
        <v>20</v>
      </c>
      <c r="I413" s="787" t="s">
        <v>20</v>
      </c>
      <c r="J413" s="788" t="s">
        <v>20</v>
      </c>
      <c r="K413" s="788" t="s">
        <v>20</v>
      </c>
      <c r="L413" s="787" t="s">
        <v>20</v>
      </c>
      <c r="M413" s="788" t="s">
        <v>20</v>
      </c>
      <c r="N413" s="788" t="s">
        <v>20</v>
      </c>
      <c r="O413" s="787" t="s">
        <v>20</v>
      </c>
      <c r="P413" s="788" t="s">
        <v>20</v>
      </c>
      <c r="Q413" s="788" t="s">
        <v>20</v>
      </c>
      <c r="R413" s="787" t="s">
        <v>20</v>
      </c>
      <c r="S413" s="788" t="s">
        <v>20</v>
      </c>
      <c r="T413" s="788" t="s">
        <v>20</v>
      </c>
      <c r="U413" s="787" t="s">
        <v>20</v>
      </c>
      <c r="V413" s="788" t="s">
        <v>20</v>
      </c>
      <c r="W413" s="788" t="s">
        <v>20</v>
      </c>
      <c r="X413" s="787" t="s">
        <v>20</v>
      </c>
      <c r="Y413" s="788" t="s">
        <v>20</v>
      </c>
      <c r="Z413" s="788" t="s">
        <v>20</v>
      </c>
      <c r="AA413" s="787" t="s">
        <v>20</v>
      </c>
      <c r="AB413" s="788" t="s">
        <v>20</v>
      </c>
      <c r="AC413" s="788" t="s">
        <v>20</v>
      </c>
      <c r="AD413" s="787" t="s">
        <v>20</v>
      </c>
      <c r="AE413" s="788" t="s">
        <v>20</v>
      </c>
      <c r="AF413" s="788" t="s">
        <v>20</v>
      </c>
      <c r="AG413" s="34" t="s">
        <v>20</v>
      </c>
      <c r="AH413" s="34" t="s">
        <v>20</v>
      </c>
      <c r="AI413" s="34" t="s">
        <v>20</v>
      </c>
    </row>
    <row r="414" spans="1:35">
      <c r="A414" s="34" t="s">
        <v>1226</v>
      </c>
      <c r="B414" s="34" t="s">
        <v>1847</v>
      </c>
      <c r="C414" s="787" t="s">
        <v>20</v>
      </c>
      <c r="D414" s="788" t="s">
        <v>20</v>
      </c>
      <c r="E414" s="788" t="s">
        <v>20</v>
      </c>
      <c r="F414" s="787" t="s">
        <v>20</v>
      </c>
      <c r="G414" s="788" t="s">
        <v>20</v>
      </c>
      <c r="H414" s="788" t="s">
        <v>20</v>
      </c>
      <c r="I414" s="787" t="s">
        <v>20</v>
      </c>
      <c r="J414" s="788" t="s">
        <v>20</v>
      </c>
      <c r="K414" s="788" t="s">
        <v>20</v>
      </c>
      <c r="L414" s="787" t="s">
        <v>20</v>
      </c>
      <c r="M414" s="788" t="s">
        <v>20</v>
      </c>
      <c r="N414" s="788" t="s">
        <v>20</v>
      </c>
      <c r="O414" s="787" t="s">
        <v>20</v>
      </c>
      <c r="P414" s="788" t="s">
        <v>20</v>
      </c>
      <c r="Q414" s="788" t="s">
        <v>20</v>
      </c>
      <c r="R414" s="787" t="s">
        <v>20</v>
      </c>
      <c r="S414" s="788" t="s">
        <v>20</v>
      </c>
      <c r="T414" s="788" t="s">
        <v>20</v>
      </c>
      <c r="U414" s="787" t="s">
        <v>20</v>
      </c>
      <c r="V414" s="788" t="s">
        <v>20</v>
      </c>
      <c r="W414" s="788" t="s">
        <v>20</v>
      </c>
      <c r="X414" s="787" t="s">
        <v>20</v>
      </c>
      <c r="Y414" s="788" t="s">
        <v>20</v>
      </c>
      <c r="Z414" s="788" t="s">
        <v>20</v>
      </c>
      <c r="AA414" s="787" t="s">
        <v>20</v>
      </c>
      <c r="AB414" s="788" t="s">
        <v>20</v>
      </c>
      <c r="AC414" s="788" t="s">
        <v>20</v>
      </c>
      <c r="AD414" s="787" t="s">
        <v>20</v>
      </c>
      <c r="AE414" s="788" t="s">
        <v>20</v>
      </c>
      <c r="AF414" s="788" t="s">
        <v>20</v>
      </c>
      <c r="AG414" s="34" t="s">
        <v>20</v>
      </c>
      <c r="AH414" s="34" t="s">
        <v>20</v>
      </c>
      <c r="AI414" s="34" t="s">
        <v>20</v>
      </c>
    </row>
    <row r="415" spans="1:35">
      <c r="A415" s="34" t="s">
        <v>1227</v>
      </c>
      <c r="B415" s="34" t="s">
        <v>20</v>
      </c>
      <c r="C415" s="787" t="s">
        <v>20</v>
      </c>
      <c r="D415" s="788" t="s">
        <v>20</v>
      </c>
      <c r="E415" s="788" t="s">
        <v>20</v>
      </c>
      <c r="F415" s="787" t="s">
        <v>20</v>
      </c>
      <c r="G415" s="788" t="s">
        <v>20</v>
      </c>
      <c r="H415" s="788" t="s">
        <v>20</v>
      </c>
      <c r="I415" s="787" t="s">
        <v>20</v>
      </c>
      <c r="J415" s="788" t="s">
        <v>20</v>
      </c>
      <c r="K415" s="788" t="s">
        <v>20</v>
      </c>
      <c r="L415" s="787" t="s">
        <v>20</v>
      </c>
      <c r="M415" s="788" t="s">
        <v>20</v>
      </c>
      <c r="N415" s="788" t="s">
        <v>20</v>
      </c>
      <c r="O415" s="787" t="s">
        <v>20</v>
      </c>
      <c r="P415" s="788" t="s">
        <v>20</v>
      </c>
      <c r="Q415" s="788" t="s">
        <v>20</v>
      </c>
      <c r="R415" s="787" t="s">
        <v>20</v>
      </c>
      <c r="S415" s="788" t="s">
        <v>20</v>
      </c>
      <c r="T415" s="788" t="s">
        <v>20</v>
      </c>
      <c r="U415" s="787" t="s">
        <v>20</v>
      </c>
      <c r="V415" s="788" t="s">
        <v>20</v>
      </c>
      <c r="W415" s="788" t="s">
        <v>20</v>
      </c>
      <c r="X415" s="787" t="s">
        <v>20</v>
      </c>
      <c r="Y415" s="788" t="s">
        <v>20</v>
      </c>
      <c r="Z415" s="788" t="s">
        <v>20</v>
      </c>
      <c r="AA415" s="787" t="s">
        <v>20</v>
      </c>
      <c r="AB415" s="788" t="s">
        <v>20</v>
      </c>
      <c r="AC415" s="788" t="s">
        <v>20</v>
      </c>
      <c r="AD415" s="787" t="s">
        <v>20</v>
      </c>
      <c r="AE415" s="788" t="s">
        <v>20</v>
      </c>
      <c r="AF415" s="788" t="s">
        <v>20</v>
      </c>
      <c r="AG415" s="34" t="s">
        <v>20</v>
      </c>
      <c r="AH415" s="34" t="s">
        <v>20</v>
      </c>
      <c r="AI415" s="34" t="s">
        <v>20</v>
      </c>
    </row>
    <row r="416" spans="1:35">
      <c r="A416" s="34" t="s">
        <v>1228</v>
      </c>
      <c r="B416" s="34" t="s">
        <v>1316</v>
      </c>
      <c r="C416" s="787" t="s">
        <v>20</v>
      </c>
      <c r="D416" s="788" t="s">
        <v>20</v>
      </c>
      <c r="E416" s="788" t="s">
        <v>20</v>
      </c>
      <c r="F416" s="787" t="s">
        <v>20</v>
      </c>
      <c r="G416" s="788" t="s">
        <v>20</v>
      </c>
      <c r="H416" s="788" t="s">
        <v>20</v>
      </c>
      <c r="I416" s="787" t="s">
        <v>20</v>
      </c>
      <c r="J416" s="788" t="s">
        <v>20</v>
      </c>
      <c r="K416" s="788" t="s">
        <v>20</v>
      </c>
      <c r="L416" s="787" t="s">
        <v>20</v>
      </c>
      <c r="M416" s="788" t="s">
        <v>20</v>
      </c>
      <c r="N416" s="788" t="s">
        <v>20</v>
      </c>
      <c r="O416" s="787" t="s">
        <v>20</v>
      </c>
      <c r="P416" s="788" t="s">
        <v>20</v>
      </c>
      <c r="Q416" s="788" t="s">
        <v>20</v>
      </c>
      <c r="R416" s="787" t="s">
        <v>20</v>
      </c>
      <c r="S416" s="788" t="s">
        <v>20</v>
      </c>
      <c r="T416" s="788" t="s">
        <v>20</v>
      </c>
      <c r="U416" s="787" t="s">
        <v>20</v>
      </c>
      <c r="V416" s="788" t="s">
        <v>20</v>
      </c>
      <c r="W416" s="788" t="s">
        <v>20</v>
      </c>
      <c r="X416" s="787" t="s">
        <v>20</v>
      </c>
      <c r="Y416" s="788" t="s">
        <v>20</v>
      </c>
      <c r="Z416" s="788" t="s">
        <v>20</v>
      </c>
      <c r="AA416" s="787" t="s">
        <v>20</v>
      </c>
      <c r="AB416" s="788" t="s">
        <v>20</v>
      </c>
      <c r="AC416" s="788" t="s">
        <v>20</v>
      </c>
      <c r="AD416" s="787" t="s">
        <v>20</v>
      </c>
      <c r="AE416" s="788" t="s">
        <v>20</v>
      </c>
      <c r="AF416" s="788" t="s">
        <v>20</v>
      </c>
      <c r="AG416" s="34" t="s">
        <v>20</v>
      </c>
      <c r="AH416" s="34" t="s">
        <v>20</v>
      </c>
      <c r="AI416" s="34" t="s">
        <v>20</v>
      </c>
    </row>
    <row r="417" spans="1:35">
      <c r="A417" s="34" t="s">
        <v>1229</v>
      </c>
      <c r="B417" s="34" t="s">
        <v>20</v>
      </c>
      <c r="C417" s="787" t="s">
        <v>20</v>
      </c>
      <c r="D417" s="788" t="s">
        <v>20</v>
      </c>
      <c r="E417" s="788" t="s">
        <v>20</v>
      </c>
      <c r="F417" s="787" t="s">
        <v>20</v>
      </c>
      <c r="G417" s="788" t="s">
        <v>20</v>
      </c>
      <c r="H417" s="788" t="s">
        <v>20</v>
      </c>
      <c r="I417" s="787" t="s">
        <v>20</v>
      </c>
      <c r="J417" s="788" t="s">
        <v>20</v>
      </c>
      <c r="K417" s="788" t="s">
        <v>20</v>
      </c>
      <c r="L417" s="787" t="s">
        <v>20</v>
      </c>
      <c r="M417" s="788" t="s">
        <v>20</v>
      </c>
      <c r="N417" s="788" t="s">
        <v>20</v>
      </c>
      <c r="O417" s="787" t="s">
        <v>20</v>
      </c>
      <c r="P417" s="788" t="s">
        <v>20</v>
      </c>
      <c r="Q417" s="788" t="s">
        <v>20</v>
      </c>
      <c r="R417" s="787" t="s">
        <v>20</v>
      </c>
      <c r="S417" s="788" t="s">
        <v>20</v>
      </c>
      <c r="T417" s="788" t="s">
        <v>20</v>
      </c>
      <c r="U417" s="787" t="s">
        <v>20</v>
      </c>
      <c r="V417" s="788" t="s">
        <v>20</v>
      </c>
      <c r="W417" s="788" t="s">
        <v>20</v>
      </c>
      <c r="X417" s="787" t="s">
        <v>20</v>
      </c>
      <c r="Y417" s="788" t="s">
        <v>20</v>
      </c>
      <c r="Z417" s="788" t="s">
        <v>20</v>
      </c>
      <c r="AA417" s="787" t="s">
        <v>20</v>
      </c>
      <c r="AB417" s="788" t="s">
        <v>20</v>
      </c>
      <c r="AC417" s="788" t="s">
        <v>20</v>
      </c>
      <c r="AD417" s="787" t="s">
        <v>20</v>
      </c>
      <c r="AE417" s="788" t="s">
        <v>20</v>
      </c>
      <c r="AF417" s="788" t="s">
        <v>20</v>
      </c>
      <c r="AG417" s="34" t="s">
        <v>20</v>
      </c>
      <c r="AH417" s="34" t="s">
        <v>20</v>
      </c>
      <c r="AI417" s="34" t="s">
        <v>20</v>
      </c>
    </row>
    <row r="418" spans="1:35">
      <c r="A418" s="34" t="s">
        <v>1230</v>
      </c>
      <c r="B418" s="34" t="s">
        <v>1317</v>
      </c>
      <c r="C418" s="787" t="s">
        <v>20</v>
      </c>
      <c r="D418" s="788" t="s">
        <v>20</v>
      </c>
      <c r="E418" s="788" t="s">
        <v>20</v>
      </c>
      <c r="F418" s="787" t="s">
        <v>20</v>
      </c>
      <c r="G418" s="788" t="s">
        <v>20</v>
      </c>
      <c r="H418" s="788" t="s">
        <v>20</v>
      </c>
      <c r="I418" s="787" t="s">
        <v>20</v>
      </c>
      <c r="J418" s="788" t="s">
        <v>20</v>
      </c>
      <c r="K418" s="788" t="s">
        <v>20</v>
      </c>
      <c r="L418" s="787" t="s">
        <v>20</v>
      </c>
      <c r="M418" s="788" t="s">
        <v>20</v>
      </c>
      <c r="N418" s="788" t="s">
        <v>20</v>
      </c>
      <c r="O418" s="787" t="s">
        <v>20</v>
      </c>
      <c r="P418" s="788" t="s">
        <v>20</v>
      </c>
      <c r="Q418" s="788" t="s">
        <v>20</v>
      </c>
      <c r="R418" s="787" t="s">
        <v>20</v>
      </c>
      <c r="S418" s="788" t="s">
        <v>20</v>
      </c>
      <c r="T418" s="788" t="s">
        <v>20</v>
      </c>
      <c r="U418" s="787" t="s">
        <v>20</v>
      </c>
      <c r="V418" s="788" t="s">
        <v>20</v>
      </c>
      <c r="W418" s="788" t="s">
        <v>20</v>
      </c>
      <c r="X418" s="787" t="s">
        <v>20</v>
      </c>
      <c r="Y418" s="788" t="s">
        <v>20</v>
      </c>
      <c r="Z418" s="788" t="s">
        <v>20</v>
      </c>
      <c r="AA418" s="787" t="s">
        <v>20</v>
      </c>
      <c r="AB418" s="788" t="s">
        <v>20</v>
      </c>
      <c r="AC418" s="788" t="s">
        <v>20</v>
      </c>
      <c r="AD418" s="787" t="s">
        <v>20</v>
      </c>
      <c r="AE418" s="788" t="s">
        <v>20</v>
      </c>
      <c r="AF418" s="788" t="s">
        <v>20</v>
      </c>
      <c r="AG418" s="34" t="s">
        <v>20</v>
      </c>
      <c r="AH418" s="34" t="s">
        <v>20</v>
      </c>
      <c r="AI418" s="34" t="s">
        <v>20</v>
      </c>
    </row>
    <row r="419" spans="1:35">
      <c r="A419" s="34" t="s">
        <v>1231</v>
      </c>
      <c r="B419" s="34" t="s">
        <v>20</v>
      </c>
      <c r="C419" s="787" t="s">
        <v>20</v>
      </c>
      <c r="D419" s="788" t="s">
        <v>20</v>
      </c>
      <c r="E419" s="788" t="s">
        <v>20</v>
      </c>
      <c r="F419" s="787" t="s">
        <v>20</v>
      </c>
      <c r="G419" s="788" t="s">
        <v>20</v>
      </c>
      <c r="H419" s="788" t="s">
        <v>20</v>
      </c>
      <c r="I419" s="787" t="s">
        <v>20</v>
      </c>
      <c r="J419" s="788" t="s">
        <v>20</v>
      </c>
      <c r="K419" s="788" t="s">
        <v>20</v>
      </c>
      <c r="L419" s="787" t="s">
        <v>20</v>
      </c>
      <c r="M419" s="788" t="s">
        <v>20</v>
      </c>
      <c r="N419" s="788" t="s">
        <v>20</v>
      </c>
      <c r="O419" s="787" t="s">
        <v>20</v>
      </c>
      <c r="P419" s="788" t="s">
        <v>20</v>
      </c>
      <c r="Q419" s="788" t="s">
        <v>20</v>
      </c>
      <c r="R419" s="787" t="s">
        <v>20</v>
      </c>
      <c r="S419" s="788" t="s">
        <v>20</v>
      </c>
      <c r="T419" s="788" t="s">
        <v>20</v>
      </c>
      <c r="U419" s="787" t="s">
        <v>20</v>
      </c>
      <c r="V419" s="788" t="s">
        <v>20</v>
      </c>
      <c r="W419" s="788" t="s">
        <v>20</v>
      </c>
      <c r="X419" s="787" t="s">
        <v>20</v>
      </c>
      <c r="Y419" s="788" t="s">
        <v>20</v>
      </c>
      <c r="Z419" s="788" t="s">
        <v>20</v>
      </c>
      <c r="AA419" s="787" t="s">
        <v>20</v>
      </c>
      <c r="AB419" s="788" t="s">
        <v>20</v>
      </c>
      <c r="AC419" s="788" t="s">
        <v>20</v>
      </c>
      <c r="AD419" s="787" t="s">
        <v>20</v>
      </c>
      <c r="AE419" s="788" t="s">
        <v>20</v>
      </c>
      <c r="AF419" s="788" t="s">
        <v>20</v>
      </c>
      <c r="AG419" s="34" t="s">
        <v>20</v>
      </c>
      <c r="AH419" s="34" t="s">
        <v>20</v>
      </c>
      <c r="AI419" s="34" t="s">
        <v>20</v>
      </c>
    </row>
    <row r="420" spans="1:35">
      <c r="A420" s="34" t="s">
        <v>1232</v>
      </c>
      <c r="B420" s="34" t="s">
        <v>1608</v>
      </c>
      <c r="C420" s="787" t="s">
        <v>20</v>
      </c>
      <c r="D420" s="788" t="s">
        <v>20</v>
      </c>
      <c r="E420" s="788" t="s">
        <v>20</v>
      </c>
      <c r="F420" s="787" t="s">
        <v>20</v>
      </c>
      <c r="G420" s="788" t="s">
        <v>20</v>
      </c>
      <c r="H420" s="788" t="s">
        <v>20</v>
      </c>
      <c r="I420" s="787" t="s">
        <v>20</v>
      </c>
      <c r="J420" s="788" t="s">
        <v>20</v>
      </c>
      <c r="K420" s="788" t="s">
        <v>20</v>
      </c>
      <c r="L420" s="787" t="s">
        <v>20</v>
      </c>
      <c r="M420" s="788" t="s">
        <v>20</v>
      </c>
      <c r="N420" s="788" t="s">
        <v>20</v>
      </c>
      <c r="O420" s="787" t="s">
        <v>20</v>
      </c>
      <c r="P420" s="788" t="s">
        <v>20</v>
      </c>
      <c r="Q420" s="788" t="s">
        <v>20</v>
      </c>
      <c r="R420" s="787" t="s">
        <v>20</v>
      </c>
      <c r="S420" s="788" t="s">
        <v>20</v>
      </c>
      <c r="T420" s="788" t="s">
        <v>20</v>
      </c>
      <c r="U420" s="787" t="s">
        <v>20</v>
      </c>
      <c r="V420" s="788" t="s">
        <v>20</v>
      </c>
      <c r="W420" s="788" t="s">
        <v>20</v>
      </c>
      <c r="X420" s="787" t="s">
        <v>20</v>
      </c>
      <c r="Y420" s="788" t="s">
        <v>20</v>
      </c>
      <c r="Z420" s="788" t="s">
        <v>20</v>
      </c>
      <c r="AA420" s="787" t="s">
        <v>20</v>
      </c>
      <c r="AB420" s="788" t="s">
        <v>20</v>
      </c>
      <c r="AC420" s="788" t="s">
        <v>20</v>
      </c>
      <c r="AD420" s="787" t="s">
        <v>20</v>
      </c>
      <c r="AE420" s="788" t="s">
        <v>20</v>
      </c>
      <c r="AF420" s="788" t="s">
        <v>20</v>
      </c>
      <c r="AG420" s="34" t="s">
        <v>20</v>
      </c>
      <c r="AH420" s="34" t="s">
        <v>20</v>
      </c>
      <c r="AI420" s="34" t="s">
        <v>20</v>
      </c>
    </row>
    <row r="421" spans="1:35">
      <c r="A421" s="34" t="s">
        <v>1233</v>
      </c>
      <c r="B421" s="34" t="s">
        <v>1318</v>
      </c>
      <c r="C421" s="787" t="s">
        <v>20</v>
      </c>
      <c r="D421" s="788" t="s">
        <v>20</v>
      </c>
      <c r="E421" s="788" t="s">
        <v>20</v>
      </c>
      <c r="F421" s="787" t="s">
        <v>20</v>
      </c>
      <c r="G421" s="788" t="s">
        <v>20</v>
      </c>
      <c r="H421" s="788" t="s">
        <v>20</v>
      </c>
      <c r="I421" s="787" t="s">
        <v>20</v>
      </c>
      <c r="J421" s="788" t="s">
        <v>20</v>
      </c>
      <c r="K421" s="788" t="s">
        <v>20</v>
      </c>
      <c r="L421" s="787" t="s">
        <v>20</v>
      </c>
      <c r="M421" s="788" t="s">
        <v>20</v>
      </c>
      <c r="N421" s="788" t="s">
        <v>20</v>
      </c>
      <c r="O421" s="787" t="s">
        <v>20</v>
      </c>
      <c r="P421" s="788" t="s">
        <v>20</v>
      </c>
      <c r="Q421" s="788" t="s">
        <v>20</v>
      </c>
      <c r="R421" s="787" t="s">
        <v>20</v>
      </c>
      <c r="S421" s="788" t="s">
        <v>20</v>
      </c>
      <c r="T421" s="788" t="s">
        <v>20</v>
      </c>
      <c r="U421" s="787" t="s">
        <v>20</v>
      </c>
      <c r="V421" s="788" t="s">
        <v>20</v>
      </c>
      <c r="W421" s="788" t="s">
        <v>20</v>
      </c>
      <c r="X421" s="787" t="s">
        <v>20</v>
      </c>
      <c r="Y421" s="788" t="s">
        <v>20</v>
      </c>
      <c r="Z421" s="788" t="s">
        <v>20</v>
      </c>
      <c r="AA421" s="787" t="s">
        <v>20</v>
      </c>
      <c r="AB421" s="788" t="s">
        <v>20</v>
      </c>
      <c r="AC421" s="788" t="s">
        <v>20</v>
      </c>
      <c r="AD421" s="787" t="s">
        <v>20</v>
      </c>
      <c r="AE421" s="788" t="s">
        <v>20</v>
      </c>
      <c r="AF421" s="788" t="s">
        <v>20</v>
      </c>
      <c r="AG421" s="34" t="s">
        <v>20</v>
      </c>
      <c r="AH421" s="34" t="s">
        <v>20</v>
      </c>
      <c r="AI421" s="34" t="s">
        <v>20</v>
      </c>
    </row>
    <row r="422" spans="1:35">
      <c r="A422" s="34" t="s">
        <v>1234</v>
      </c>
      <c r="B422" s="34" t="s">
        <v>20</v>
      </c>
      <c r="C422" s="787" t="s">
        <v>20</v>
      </c>
      <c r="D422" s="788" t="s">
        <v>20</v>
      </c>
      <c r="E422" s="788" t="s">
        <v>20</v>
      </c>
      <c r="F422" s="787" t="s">
        <v>20</v>
      </c>
      <c r="G422" s="788" t="s">
        <v>20</v>
      </c>
      <c r="H422" s="788" t="s">
        <v>20</v>
      </c>
      <c r="I422" s="787" t="s">
        <v>20</v>
      </c>
      <c r="J422" s="788" t="s">
        <v>20</v>
      </c>
      <c r="K422" s="788" t="s">
        <v>20</v>
      </c>
      <c r="L422" s="787" t="s">
        <v>20</v>
      </c>
      <c r="M422" s="788" t="s">
        <v>20</v>
      </c>
      <c r="N422" s="788" t="s">
        <v>20</v>
      </c>
      <c r="O422" s="787" t="s">
        <v>20</v>
      </c>
      <c r="P422" s="788" t="s">
        <v>20</v>
      </c>
      <c r="Q422" s="788" t="s">
        <v>20</v>
      </c>
      <c r="R422" s="787" t="s">
        <v>20</v>
      </c>
      <c r="S422" s="788" t="s">
        <v>20</v>
      </c>
      <c r="T422" s="788" t="s">
        <v>20</v>
      </c>
      <c r="U422" s="787" t="s">
        <v>20</v>
      </c>
      <c r="V422" s="788" t="s">
        <v>20</v>
      </c>
      <c r="W422" s="788" t="s">
        <v>20</v>
      </c>
      <c r="X422" s="787" t="s">
        <v>20</v>
      </c>
      <c r="Y422" s="788" t="s">
        <v>20</v>
      </c>
      <c r="Z422" s="788" t="s">
        <v>20</v>
      </c>
      <c r="AA422" s="787" t="s">
        <v>20</v>
      </c>
      <c r="AB422" s="788" t="s">
        <v>20</v>
      </c>
      <c r="AC422" s="788" t="s">
        <v>20</v>
      </c>
      <c r="AD422" s="787" t="s">
        <v>20</v>
      </c>
      <c r="AE422" s="788" t="s">
        <v>20</v>
      </c>
      <c r="AF422" s="788" t="s">
        <v>20</v>
      </c>
      <c r="AG422" s="34" t="s">
        <v>20</v>
      </c>
      <c r="AH422" s="34" t="s">
        <v>20</v>
      </c>
      <c r="AI422" s="34" t="s">
        <v>20</v>
      </c>
    </row>
    <row r="423" spans="1:35">
      <c r="A423" s="34" t="s">
        <v>1235</v>
      </c>
      <c r="B423" s="34" t="s">
        <v>1319</v>
      </c>
      <c r="C423" s="787" t="s">
        <v>20</v>
      </c>
      <c r="D423" s="788" t="s">
        <v>20</v>
      </c>
      <c r="E423" s="788" t="s">
        <v>20</v>
      </c>
      <c r="F423" s="787" t="s">
        <v>20</v>
      </c>
      <c r="G423" s="788" t="s">
        <v>20</v>
      </c>
      <c r="H423" s="788" t="s">
        <v>20</v>
      </c>
      <c r="I423" s="787" t="s">
        <v>20</v>
      </c>
      <c r="J423" s="788" t="s">
        <v>20</v>
      </c>
      <c r="K423" s="788" t="s">
        <v>20</v>
      </c>
      <c r="L423" s="787" t="s">
        <v>20</v>
      </c>
      <c r="M423" s="788" t="s">
        <v>20</v>
      </c>
      <c r="N423" s="788" t="s">
        <v>20</v>
      </c>
      <c r="O423" s="787" t="s">
        <v>20</v>
      </c>
      <c r="P423" s="788" t="s">
        <v>20</v>
      </c>
      <c r="Q423" s="788" t="s">
        <v>20</v>
      </c>
      <c r="R423" s="787" t="s">
        <v>20</v>
      </c>
      <c r="S423" s="788" t="s">
        <v>20</v>
      </c>
      <c r="T423" s="788" t="s">
        <v>20</v>
      </c>
      <c r="U423" s="787" t="s">
        <v>20</v>
      </c>
      <c r="V423" s="788" t="s">
        <v>20</v>
      </c>
      <c r="W423" s="788" t="s">
        <v>20</v>
      </c>
      <c r="X423" s="787" t="s">
        <v>20</v>
      </c>
      <c r="Y423" s="788" t="s">
        <v>20</v>
      </c>
      <c r="Z423" s="788" t="s">
        <v>20</v>
      </c>
      <c r="AA423" s="787" t="s">
        <v>20</v>
      </c>
      <c r="AB423" s="788" t="s">
        <v>20</v>
      </c>
      <c r="AC423" s="788" t="s">
        <v>20</v>
      </c>
      <c r="AD423" s="787" t="s">
        <v>20</v>
      </c>
      <c r="AE423" s="788" t="s">
        <v>20</v>
      </c>
      <c r="AF423" s="788" t="s">
        <v>20</v>
      </c>
      <c r="AG423" s="34" t="s">
        <v>20</v>
      </c>
      <c r="AH423" s="34" t="s">
        <v>20</v>
      </c>
      <c r="AI423" s="34" t="s">
        <v>20</v>
      </c>
    </row>
    <row r="424" spans="1:35">
      <c r="A424" s="34" t="s">
        <v>1236</v>
      </c>
      <c r="B424" s="34" t="s">
        <v>1320</v>
      </c>
      <c r="C424" s="787" t="s">
        <v>20</v>
      </c>
      <c r="D424" s="788" t="s">
        <v>20</v>
      </c>
      <c r="E424" s="788" t="s">
        <v>20</v>
      </c>
      <c r="F424" s="787" t="s">
        <v>20</v>
      </c>
      <c r="G424" s="788" t="s">
        <v>20</v>
      </c>
      <c r="H424" s="788" t="s">
        <v>20</v>
      </c>
      <c r="I424" s="787" t="s">
        <v>20</v>
      </c>
      <c r="J424" s="788" t="s">
        <v>20</v>
      </c>
      <c r="K424" s="788" t="s">
        <v>20</v>
      </c>
      <c r="L424" s="787" t="s">
        <v>20</v>
      </c>
      <c r="M424" s="788" t="s">
        <v>20</v>
      </c>
      <c r="N424" s="788" t="s">
        <v>20</v>
      </c>
      <c r="O424" s="787" t="s">
        <v>20</v>
      </c>
      <c r="P424" s="788" t="s">
        <v>20</v>
      </c>
      <c r="Q424" s="788" t="s">
        <v>20</v>
      </c>
      <c r="R424" s="787" t="s">
        <v>20</v>
      </c>
      <c r="S424" s="788" t="s">
        <v>20</v>
      </c>
      <c r="T424" s="788" t="s">
        <v>20</v>
      </c>
      <c r="U424" s="787" t="s">
        <v>20</v>
      </c>
      <c r="V424" s="788" t="s">
        <v>20</v>
      </c>
      <c r="W424" s="788" t="s">
        <v>20</v>
      </c>
      <c r="X424" s="787" t="s">
        <v>20</v>
      </c>
      <c r="Y424" s="788" t="s">
        <v>20</v>
      </c>
      <c r="Z424" s="788" t="s">
        <v>20</v>
      </c>
      <c r="AA424" s="787" t="s">
        <v>20</v>
      </c>
      <c r="AB424" s="788" t="s">
        <v>20</v>
      </c>
      <c r="AC424" s="788" t="s">
        <v>20</v>
      </c>
      <c r="AD424" s="787" t="s">
        <v>20</v>
      </c>
      <c r="AE424" s="788" t="s">
        <v>20</v>
      </c>
      <c r="AF424" s="788" t="s">
        <v>20</v>
      </c>
      <c r="AG424" s="34" t="s">
        <v>20</v>
      </c>
      <c r="AH424" s="34" t="s">
        <v>20</v>
      </c>
      <c r="AI424" s="34" t="s">
        <v>20</v>
      </c>
    </row>
    <row r="425" spans="1:35">
      <c r="A425" s="34" t="s">
        <v>1237</v>
      </c>
      <c r="B425" s="34" t="s">
        <v>1321</v>
      </c>
      <c r="C425" s="787" t="s">
        <v>20</v>
      </c>
      <c r="D425" s="788" t="s">
        <v>20</v>
      </c>
      <c r="E425" s="788" t="s">
        <v>20</v>
      </c>
      <c r="F425" s="787" t="s">
        <v>20</v>
      </c>
      <c r="G425" s="788" t="s">
        <v>20</v>
      </c>
      <c r="H425" s="788" t="s">
        <v>20</v>
      </c>
      <c r="I425" s="787" t="s">
        <v>20</v>
      </c>
      <c r="J425" s="788" t="s">
        <v>20</v>
      </c>
      <c r="K425" s="788" t="s">
        <v>20</v>
      </c>
      <c r="L425" s="787" t="s">
        <v>20</v>
      </c>
      <c r="M425" s="788" t="s">
        <v>20</v>
      </c>
      <c r="N425" s="788" t="s">
        <v>20</v>
      </c>
      <c r="O425" s="787" t="s">
        <v>20</v>
      </c>
      <c r="P425" s="788" t="s">
        <v>20</v>
      </c>
      <c r="Q425" s="788" t="s">
        <v>20</v>
      </c>
      <c r="R425" s="787" t="s">
        <v>20</v>
      </c>
      <c r="S425" s="788" t="s">
        <v>20</v>
      </c>
      <c r="T425" s="788" t="s">
        <v>20</v>
      </c>
      <c r="U425" s="787" t="s">
        <v>20</v>
      </c>
      <c r="V425" s="788" t="s">
        <v>20</v>
      </c>
      <c r="W425" s="788" t="s">
        <v>20</v>
      </c>
      <c r="X425" s="787" t="s">
        <v>20</v>
      </c>
      <c r="Y425" s="788" t="s">
        <v>20</v>
      </c>
      <c r="Z425" s="788" t="s">
        <v>20</v>
      </c>
      <c r="AA425" s="787" t="s">
        <v>20</v>
      </c>
      <c r="AB425" s="788" t="s">
        <v>20</v>
      </c>
      <c r="AC425" s="788" t="s">
        <v>20</v>
      </c>
      <c r="AD425" s="787" t="s">
        <v>20</v>
      </c>
      <c r="AE425" s="788" t="s">
        <v>20</v>
      </c>
      <c r="AF425" s="788" t="s">
        <v>20</v>
      </c>
      <c r="AG425" s="34" t="s">
        <v>20</v>
      </c>
      <c r="AH425" s="34" t="s">
        <v>20</v>
      </c>
      <c r="AI425" s="34" t="s">
        <v>20</v>
      </c>
    </row>
    <row r="426" spans="1:35">
      <c r="A426" s="34" t="s">
        <v>1238</v>
      </c>
      <c r="B426" s="34" t="s">
        <v>1322</v>
      </c>
      <c r="C426" s="787" t="s">
        <v>20</v>
      </c>
      <c r="D426" s="788" t="s">
        <v>20</v>
      </c>
      <c r="E426" s="788" t="s">
        <v>20</v>
      </c>
      <c r="F426" s="787" t="s">
        <v>20</v>
      </c>
      <c r="G426" s="788" t="s">
        <v>20</v>
      </c>
      <c r="H426" s="788" t="s">
        <v>20</v>
      </c>
      <c r="I426" s="787" t="s">
        <v>20</v>
      </c>
      <c r="J426" s="788" t="s">
        <v>20</v>
      </c>
      <c r="K426" s="788" t="s">
        <v>20</v>
      </c>
      <c r="L426" s="787" t="s">
        <v>20</v>
      </c>
      <c r="M426" s="788" t="s">
        <v>20</v>
      </c>
      <c r="N426" s="788" t="s">
        <v>20</v>
      </c>
      <c r="O426" s="787" t="s">
        <v>20</v>
      </c>
      <c r="P426" s="788" t="s">
        <v>20</v>
      </c>
      <c r="Q426" s="788" t="s">
        <v>20</v>
      </c>
      <c r="R426" s="787" t="s">
        <v>20</v>
      </c>
      <c r="S426" s="788" t="s">
        <v>20</v>
      </c>
      <c r="T426" s="788" t="s">
        <v>20</v>
      </c>
      <c r="U426" s="787" t="s">
        <v>20</v>
      </c>
      <c r="V426" s="788" t="s">
        <v>20</v>
      </c>
      <c r="W426" s="788" t="s">
        <v>20</v>
      </c>
      <c r="X426" s="787" t="s">
        <v>20</v>
      </c>
      <c r="Y426" s="788" t="s">
        <v>20</v>
      </c>
      <c r="Z426" s="788" t="s">
        <v>20</v>
      </c>
      <c r="AA426" s="787" t="s">
        <v>20</v>
      </c>
      <c r="AB426" s="788" t="s">
        <v>20</v>
      </c>
      <c r="AC426" s="788" t="s">
        <v>20</v>
      </c>
      <c r="AD426" s="787" t="s">
        <v>20</v>
      </c>
      <c r="AE426" s="788" t="s">
        <v>20</v>
      </c>
      <c r="AF426" s="788" t="s">
        <v>20</v>
      </c>
      <c r="AG426" s="34" t="s">
        <v>20</v>
      </c>
      <c r="AH426" s="34" t="s">
        <v>20</v>
      </c>
      <c r="AI426" s="34" t="s">
        <v>20</v>
      </c>
    </row>
    <row r="427" spans="1:35">
      <c r="A427" s="34" t="s">
        <v>1239</v>
      </c>
      <c r="B427" s="34" t="s">
        <v>3299</v>
      </c>
      <c r="C427" s="787" t="s">
        <v>20</v>
      </c>
      <c r="D427" s="788" t="s">
        <v>20</v>
      </c>
      <c r="E427" s="788" t="s">
        <v>20</v>
      </c>
      <c r="F427" s="787" t="s">
        <v>20</v>
      </c>
      <c r="G427" s="788" t="s">
        <v>20</v>
      </c>
      <c r="H427" s="788" t="s">
        <v>20</v>
      </c>
      <c r="I427" s="787" t="s">
        <v>20</v>
      </c>
      <c r="J427" s="788" t="s">
        <v>20</v>
      </c>
      <c r="K427" s="788" t="s">
        <v>20</v>
      </c>
      <c r="L427" s="787" t="s">
        <v>20</v>
      </c>
      <c r="M427" s="788" t="s">
        <v>20</v>
      </c>
      <c r="N427" s="788" t="s">
        <v>20</v>
      </c>
      <c r="O427" s="787" t="s">
        <v>20</v>
      </c>
      <c r="P427" s="788" t="s">
        <v>20</v>
      </c>
      <c r="Q427" s="788" t="s">
        <v>20</v>
      </c>
      <c r="R427" s="787" t="s">
        <v>20</v>
      </c>
      <c r="S427" s="788" t="s">
        <v>20</v>
      </c>
      <c r="T427" s="788" t="s">
        <v>20</v>
      </c>
      <c r="U427" s="787" t="s">
        <v>20</v>
      </c>
      <c r="V427" s="788" t="s">
        <v>20</v>
      </c>
      <c r="W427" s="788" t="s">
        <v>20</v>
      </c>
      <c r="X427" s="787" t="s">
        <v>20</v>
      </c>
      <c r="Y427" s="788" t="s">
        <v>20</v>
      </c>
      <c r="Z427" s="788" t="s">
        <v>20</v>
      </c>
      <c r="AA427" s="787" t="s">
        <v>20</v>
      </c>
      <c r="AB427" s="788" t="s">
        <v>20</v>
      </c>
      <c r="AC427" s="788" t="s">
        <v>20</v>
      </c>
      <c r="AD427" s="787" t="s">
        <v>20</v>
      </c>
      <c r="AE427" s="788" t="s">
        <v>20</v>
      </c>
      <c r="AF427" s="788" t="s">
        <v>20</v>
      </c>
      <c r="AG427" s="34" t="s">
        <v>20</v>
      </c>
      <c r="AH427" s="34" t="s">
        <v>20</v>
      </c>
      <c r="AI427" s="34" t="s">
        <v>20</v>
      </c>
    </row>
    <row r="428" spans="1:35">
      <c r="A428" s="34" t="s">
        <v>1240</v>
      </c>
      <c r="B428" s="34" t="s">
        <v>20</v>
      </c>
      <c r="C428" s="787" t="s">
        <v>20</v>
      </c>
      <c r="D428" s="788" t="s">
        <v>20</v>
      </c>
      <c r="E428" s="788" t="s">
        <v>20</v>
      </c>
      <c r="F428" s="787" t="s">
        <v>20</v>
      </c>
      <c r="G428" s="788" t="s">
        <v>20</v>
      </c>
      <c r="H428" s="788" t="s">
        <v>20</v>
      </c>
      <c r="I428" s="787" t="s">
        <v>20</v>
      </c>
      <c r="J428" s="788" t="s">
        <v>20</v>
      </c>
      <c r="K428" s="788" t="s">
        <v>20</v>
      </c>
      <c r="L428" s="787" t="s">
        <v>20</v>
      </c>
      <c r="M428" s="788" t="s">
        <v>20</v>
      </c>
      <c r="N428" s="788" t="s">
        <v>20</v>
      </c>
      <c r="O428" s="787" t="s">
        <v>20</v>
      </c>
      <c r="P428" s="788" t="s">
        <v>20</v>
      </c>
      <c r="Q428" s="788" t="s">
        <v>20</v>
      </c>
      <c r="R428" s="787" t="s">
        <v>20</v>
      </c>
      <c r="S428" s="788" t="s">
        <v>20</v>
      </c>
      <c r="T428" s="788" t="s">
        <v>20</v>
      </c>
      <c r="U428" s="787" t="s">
        <v>20</v>
      </c>
      <c r="V428" s="788" t="s">
        <v>20</v>
      </c>
      <c r="W428" s="788" t="s">
        <v>20</v>
      </c>
      <c r="X428" s="787" t="s">
        <v>20</v>
      </c>
      <c r="Y428" s="788" t="s">
        <v>20</v>
      </c>
      <c r="Z428" s="788" t="s">
        <v>20</v>
      </c>
      <c r="AA428" s="787" t="s">
        <v>20</v>
      </c>
      <c r="AB428" s="788" t="s">
        <v>20</v>
      </c>
      <c r="AC428" s="788" t="s">
        <v>20</v>
      </c>
      <c r="AD428" s="787" t="s">
        <v>20</v>
      </c>
      <c r="AE428" s="788" t="s">
        <v>20</v>
      </c>
      <c r="AF428" s="788" t="s">
        <v>20</v>
      </c>
      <c r="AG428" s="34" t="s">
        <v>20</v>
      </c>
      <c r="AH428" s="34" t="s">
        <v>20</v>
      </c>
      <c r="AI428" s="34" t="s">
        <v>20</v>
      </c>
    </row>
    <row r="429" spans="1:35">
      <c r="A429" s="34" t="s">
        <v>1241</v>
      </c>
      <c r="B429" s="34" t="s">
        <v>1323</v>
      </c>
      <c r="C429" s="787" t="s">
        <v>20</v>
      </c>
      <c r="D429" s="788" t="s">
        <v>20</v>
      </c>
      <c r="E429" s="788" t="s">
        <v>20</v>
      </c>
      <c r="F429" s="787" t="s">
        <v>20</v>
      </c>
      <c r="G429" s="788" t="s">
        <v>20</v>
      </c>
      <c r="H429" s="788" t="s">
        <v>20</v>
      </c>
      <c r="I429" s="787" t="s">
        <v>20</v>
      </c>
      <c r="J429" s="788" t="s">
        <v>20</v>
      </c>
      <c r="K429" s="788" t="s">
        <v>20</v>
      </c>
      <c r="L429" s="787" t="s">
        <v>20</v>
      </c>
      <c r="M429" s="788" t="s">
        <v>20</v>
      </c>
      <c r="N429" s="788" t="s">
        <v>20</v>
      </c>
      <c r="O429" s="787" t="s">
        <v>20</v>
      </c>
      <c r="P429" s="788" t="s">
        <v>20</v>
      </c>
      <c r="Q429" s="788" t="s">
        <v>20</v>
      </c>
      <c r="R429" s="787" t="s">
        <v>20</v>
      </c>
      <c r="S429" s="788" t="s">
        <v>20</v>
      </c>
      <c r="T429" s="788" t="s">
        <v>20</v>
      </c>
      <c r="U429" s="787" t="s">
        <v>20</v>
      </c>
      <c r="V429" s="788" t="s">
        <v>20</v>
      </c>
      <c r="W429" s="788" t="s">
        <v>20</v>
      </c>
      <c r="X429" s="787" t="s">
        <v>20</v>
      </c>
      <c r="Y429" s="788" t="s">
        <v>20</v>
      </c>
      <c r="Z429" s="788" t="s">
        <v>20</v>
      </c>
      <c r="AA429" s="787" t="s">
        <v>20</v>
      </c>
      <c r="AB429" s="788" t="s">
        <v>20</v>
      </c>
      <c r="AC429" s="788" t="s">
        <v>20</v>
      </c>
      <c r="AD429" s="787" t="s">
        <v>20</v>
      </c>
      <c r="AE429" s="788" t="s">
        <v>20</v>
      </c>
      <c r="AF429" s="788" t="s">
        <v>20</v>
      </c>
      <c r="AG429" s="34" t="s">
        <v>20</v>
      </c>
      <c r="AH429" s="34" t="s">
        <v>20</v>
      </c>
      <c r="AI429" s="34" t="s">
        <v>20</v>
      </c>
    </row>
    <row r="430" spans="1:35">
      <c r="A430" s="34" t="s">
        <v>1242</v>
      </c>
      <c r="B430" s="34" t="s">
        <v>1324</v>
      </c>
      <c r="C430" s="787" t="s">
        <v>20</v>
      </c>
      <c r="D430" s="788" t="s">
        <v>20</v>
      </c>
      <c r="E430" s="788" t="s">
        <v>20</v>
      </c>
      <c r="F430" s="787" t="s">
        <v>20</v>
      </c>
      <c r="G430" s="788" t="s">
        <v>20</v>
      </c>
      <c r="H430" s="788" t="s">
        <v>20</v>
      </c>
      <c r="I430" s="787" t="s">
        <v>20</v>
      </c>
      <c r="J430" s="788" t="s">
        <v>20</v>
      </c>
      <c r="K430" s="788" t="s">
        <v>20</v>
      </c>
      <c r="L430" s="787" t="s">
        <v>20</v>
      </c>
      <c r="M430" s="788" t="s">
        <v>20</v>
      </c>
      <c r="N430" s="788" t="s">
        <v>20</v>
      </c>
      <c r="O430" s="787" t="s">
        <v>20</v>
      </c>
      <c r="P430" s="788" t="s">
        <v>20</v>
      </c>
      <c r="Q430" s="788" t="s">
        <v>20</v>
      </c>
      <c r="R430" s="787" t="s">
        <v>20</v>
      </c>
      <c r="S430" s="788" t="s">
        <v>20</v>
      </c>
      <c r="T430" s="788" t="s">
        <v>20</v>
      </c>
      <c r="U430" s="787" t="s">
        <v>20</v>
      </c>
      <c r="V430" s="788" t="s">
        <v>20</v>
      </c>
      <c r="W430" s="788" t="s">
        <v>20</v>
      </c>
      <c r="X430" s="787" t="s">
        <v>20</v>
      </c>
      <c r="Y430" s="788" t="s">
        <v>20</v>
      </c>
      <c r="Z430" s="788" t="s">
        <v>20</v>
      </c>
      <c r="AA430" s="787" t="s">
        <v>20</v>
      </c>
      <c r="AB430" s="788" t="s">
        <v>20</v>
      </c>
      <c r="AC430" s="788" t="s">
        <v>20</v>
      </c>
      <c r="AD430" s="787" t="s">
        <v>20</v>
      </c>
      <c r="AE430" s="788" t="s">
        <v>20</v>
      </c>
      <c r="AF430" s="788" t="s">
        <v>20</v>
      </c>
      <c r="AG430" s="34" t="s">
        <v>20</v>
      </c>
      <c r="AH430" s="34" t="s">
        <v>20</v>
      </c>
      <c r="AI430" s="34" t="s">
        <v>20</v>
      </c>
    </row>
    <row r="431" spans="1:35">
      <c r="A431" s="34" t="s">
        <v>1243</v>
      </c>
      <c r="B431" s="34" t="s">
        <v>3300</v>
      </c>
      <c r="C431" s="787" t="s">
        <v>20</v>
      </c>
      <c r="D431" s="788" t="s">
        <v>20</v>
      </c>
      <c r="E431" s="788" t="s">
        <v>20</v>
      </c>
      <c r="F431" s="787" t="s">
        <v>20</v>
      </c>
      <c r="G431" s="788" t="s">
        <v>20</v>
      </c>
      <c r="H431" s="788" t="s">
        <v>20</v>
      </c>
      <c r="I431" s="787" t="s">
        <v>20</v>
      </c>
      <c r="J431" s="788" t="s">
        <v>20</v>
      </c>
      <c r="K431" s="788" t="s">
        <v>20</v>
      </c>
      <c r="L431" s="787" t="s">
        <v>20</v>
      </c>
      <c r="M431" s="788" t="s">
        <v>20</v>
      </c>
      <c r="N431" s="788" t="s">
        <v>20</v>
      </c>
      <c r="O431" s="787" t="s">
        <v>20</v>
      </c>
      <c r="P431" s="788" t="s">
        <v>20</v>
      </c>
      <c r="Q431" s="788" t="s">
        <v>20</v>
      </c>
      <c r="R431" s="787" t="s">
        <v>20</v>
      </c>
      <c r="S431" s="788" t="s">
        <v>20</v>
      </c>
      <c r="T431" s="788" t="s">
        <v>20</v>
      </c>
      <c r="U431" s="787" t="s">
        <v>20</v>
      </c>
      <c r="V431" s="788" t="s">
        <v>20</v>
      </c>
      <c r="W431" s="788" t="s">
        <v>20</v>
      </c>
      <c r="X431" s="787" t="s">
        <v>20</v>
      </c>
      <c r="Y431" s="788" t="s">
        <v>20</v>
      </c>
      <c r="Z431" s="788" t="s">
        <v>20</v>
      </c>
      <c r="AA431" s="787" t="s">
        <v>20</v>
      </c>
      <c r="AB431" s="788" t="s">
        <v>20</v>
      </c>
      <c r="AC431" s="788" t="s">
        <v>20</v>
      </c>
      <c r="AD431" s="787" t="s">
        <v>20</v>
      </c>
      <c r="AE431" s="788" t="s">
        <v>20</v>
      </c>
      <c r="AF431" s="788" t="s">
        <v>20</v>
      </c>
      <c r="AG431" s="34" t="s">
        <v>20</v>
      </c>
      <c r="AH431" s="34" t="s">
        <v>20</v>
      </c>
      <c r="AI431" s="34" t="s">
        <v>20</v>
      </c>
    </row>
    <row r="432" spans="1:35">
      <c r="A432" s="34" t="s">
        <v>1244</v>
      </c>
      <c r="B432" s="34" t="s">
        <v>1325</v>
      </c>
      <c r="C432" s="787" t="s">
        <v>20</v>
      </c>
      <c r="D432" s="788" t="s">
        <v>20</v>
      </c>
      <c r="E432" s="788" t="s">
        <v>20</v>
      </c>
      <c r="F432" s="787" t="s">
        <v>20</v>
      </c>
      <c r="G432" s="788" t="s">
        <v>20</v>
      </c>
      <c r="H432" s="788" t="s">
        <v>20</v>
      </c>
      <c r="I432" s="787" t="s">
        <v>20</v>
      </c>
      <c r="J432" s="788" t="s">
        <v>20</v>
      </c>
      <c r="K432" s="788" t="s">
        <v>20</v>
      </c>
      <c r="L432" s="787" t="s">
        <v>20</v>
      </c>
      <c r="M432" s="788" t="s">
        <v>20</v>
      </c>
      <c r="N432" s="788" t="s">
        <v>20</v>
      </c>
      <c r="O432" s="787" t="s">
        <v>20</v>
      </c>
      <c r="P432" s="788" t="s">
        <v>20</v>
      </c>
      <c r="Q432" s="788" t="s">
        <v>20</v>
      </c>
      <c r="R432" s="787" t="s">
        <v>20</v>
      </c>
      <c r="S432" s="788" t="s">
        <v>20</v>
      </c>
      <c r="T432" s="788" t="s">
        <v>20</v>
      </c>
      <c r="U432" s="787" t="s">
        <v>20</v>
      </c>
      <c r="V432" s="788" t="s">
        <v>20</v>
      </c>
      <c r="W432" s="788" t="s">
        <v>20</v>
      </c>
      <c r="X432" s="787" t="s">
        <v>20</v>
      </c>
      <c r="Y432" s="788" t="s">
        <v>20</v>
      </c>
      <c r="Z432" s="788" t="s">
        <v>20</v>
      </c>
      <c r="AA432" s="787" t="s">
        <v>20</v>
      </c>
      <c r="AB432" s="788" t="s">
        <v>20</v>
      </c>
      <c r="AC432" s="788" t="s">
        <v>20</v>
      </c>
      <c r="AD432" s="787" t="s">
        <v>20</v>
      </c>
      <c r="AE432" s="788" t="s">
        <v>20</v>
      </c>
      <c r="AF432" s="788" t="s">
        <v>20</v>
      </c>
      <c r="AG432" s="34" t="s">
        <v>20</v>
      </c>
      <c r="AH432" s="34" t="s">
        <v>20</v>
      </c>
      <c r="AI432" s="34" t="s">
        <v>20</v>
      </c>
    </row>
    <row r="433" spans="1:35">
      <c r="A433" s="34" t="s">
        <v>1245</v>
      </c>
      <c r="B433" s="34" t="s">
        <v>20</v>
      </c>
      <c r="C433" s="787" t="s">
        <v>20</v>
      </c>
      <c r="D433" s="788" t="s">
        <v>20</v>
      </c>
      <c r="E433" s="788" t="s">
        <v>20</v>
      </c>
      <c r="F433" s="787" t="s">
        <v>20</v>
      </c>
      <c r="G433" s="788" t="s">
        <v>20</v>
      </c>
      <c r="H433" s="788" t="s">
        <v>20</v>
      </c>
      <c r="I433" s="787" t="s">
        <v>20</v>
      </c>
      <c r="J433" s="788" t="s">
        <v>20</v>
      </c>
      <c r="K433" s="788" t="s">
        <v>20</v>
      </c>
      <c r="L433" s="787" t="s">
        <v>20</v>
      </c>
      <c r="M433" s="788" t="s">
        <v>20</v>
      </c>
      <c r="N433" s="788" t="s">
        <v>20</v>
      </c>
      <c r="O433" s="787" t="s">
        <v>20</v>
      </c>
      <c r="P433" s="788" t="s">
        <v>20</v>
      </c>
      <c r="Q433" s="788" t="s">
        <v>20</v>
      </c>
      <c r="R433" s="787" t="s">
        <v>20</v>
      </c>
      <c r="S433" s="788" t="s">
        <v>20</v>
      </c>
      <c r="T433" s="788" t="s">
        <v>20</v>
      </c>
      <c r="U433" s="787" t="s">
        <v>20</v>
      </c>
      <c r="V433" s="788" t="s">
        <v>20</v>
      </c>
      <c r="W433" s="788" t="s">
        <v>20</v>
      </c>
      <c r="X433" s="787" t="s">
        <v>20</v>
      </c>
      <c r="Y433" s="788" t="s">
        <v>20</v>
      </c>
      <c r="Z433" s="788" t="s">
        <v>20</v>
      </c>
      <c r="AA433" s="787" t="s">
        <v>20</v>
      </c>
      <c r="AB433" s="788" t="s">
        <v>20</v>
      </c>
      <c r="AC433" s="788" t="s">
        <v>20</v>
      </c>
      <c r="AD433" s="787" t="s">
        <v>20</v>
      </c>
      <c r="AE433" s="788" t="s">
        <v>20</v>
      </c>
      <c r="AF433" s="788" t="s">
        <v>20</v>
      </c>
      <c r="AG433" s="34" t="s">
        <v>20</v>
      </c>
      <c r="AH433" s="34" t="s">
        <v>20</v>
      </c>
      <c r="AI433" s="34" t="s">
        <v>20</v>
      </c>
    </row>
    <row r="434" spans="1:35">
      <c r="A434" s="34" t="s">
        <v>1246</v>
      </c>
      <c r="B434" s="34" t="s">
        <v>1326</v>
      </c>
      <c r="C434" s="787" t="s">
        <v>20</v>
      </c>
      <c r="D434" s="788" t="s">
        <v>20</v>
      </c>
      <c r="E434" s="788" t="s">
        <v>20</v>
      </c>
      <c r="F434" s="787" t="s">
        <v>20</v>
      </c>
      <c r="G434" s="788" t="s">
        <v>20</v>
      </c>
      <c r="H434" s="788" t="s">
        <v>20</v>
      </c>
      <c r="I434" s="787" t="s">
        <v>20</v>
      </c>
      <c r="J434" s="788" t="s">
        <v>20</v>
      </c>
      <c r="K434" s="788" t="s">
        <v>20</v>
      </c>
      <c r="L434" s="787" t="s">
        <v>20</v>
      </c>
      <c r="M434" s="788" t="s">
        <v>20</v>
      </c>
      <c r="N434" s="788" t="s">
        <v>20</v>
      </c>
      <c r="O434" s="787" t="s">
        <v>20</v>
      </c>
      <c r="P434" s="788" t="s">
        <v>20</v>
      </c>
      <c r="Q434" s="788" t="s">
        <v>20</v>
      </c>
      <c r="R434" s="787" t="s">
        <v>20</v>
      </c>
      <c r="S434" s="788" t="s">
        <v>20</v>
      </c>
      <c r="T434" s="788" t="s">
        <v>20</v>
      </c>
      <c r="U434" s="787" t="s">
        <v>20</v>
      </c>
      <c r="V434" s="788" t="s">
        <v>20</v>
      </c>
      <c r="W434" s="788" t="s">
        <v>20</v>
      </c>
      <c r="X434" s="787" t="s">
        <v>20</v>
      </c>
      <c r="Y434" s="788" t="s">
        <v>20</v>
      </c>
      <c r="Z434" s="788" t="s">
        <v>20</v>
      </c>
      <c r="AA434" s="787" t="s">
        <v>20</v>
      </c>
      <c r="AB434" s="788" t="s">
        <v>20</v>
      </c>
      <c r="AC434" s="788" t="s">
        <v>20</v>
      </c>
      <c r="AD434" s="787" t="s">
        <v>20</v>
      </c>
      <c r="AE434" s="788" t="s">
        <v>20</v>
      </c>
      <c r="AF434" s="788" t="s">
        <v>20</v>
      </c>
      <c r="AG434" s="34" t="s">
        <v>20</v>
      </c>
      <c r="AH434" s="34" t="s">
        <v>20</v>
      </c>
      <c r="AI434" s="34" t="s">
        <v>20</v>
      </c>
    </row>
    <row r="435" spans="1:35">
      <c r="A435" s="34" t="s">
        <v>1247</v>
      </c>
      <c r="B435" s="34" t="s">
        <v>1327</v>
      </c>
      <c r="C435" s="787" t="s">
        <v>20</v>
      </c>
      <c r="D435" s="788" t="s">
        <v>20</v>
      </c>
      <c r="E435" s="788" t="s">
        <v>20</v>
      </c>
      <c r="F435" s="787" t="s">
        <v>20</v>
      </c>
      <c r="G435" s="788" t="s">
        <v>20</v>
      </c>
      <c r="H435" s="788" t="s">
        <v>20</v>
      </c>
      <c r="I435" s="787" t="s">
        <v>20</v>
      </c>
      <c r="J435" s="788" t="s">
        <v>20</v>
      </c>
      <c r="K435" s="788" t="s">
        <v>20</v>
      </c>
      <c r="L435" s="787" t="s">
        <v>20</v>
      </c>
      <c r="M435" s="788" t="s">
        <v>20</v>
      </c>
      <c r="N435" s="788" t="s">
        <v>20</v>
      </c>
      <c r="O435" s="787" t="s">
        <v>20</v>
      </c>
      <c r="P435" s="788" t="s">
        <v>20</v>
      </c>
      <c r="Q435" s="788" t="s">
        <v>20</v>
      </c>
      <c r="R435" s="787" t="s">
        <v>20</v>
      </c>
      <c r="S435" s="788" t="s">
        <v>20</v>
      </c>
      <c r="T435" s="788" t="s">
        <v>20</v>
      </c>
      <c r="U435" s="787" t="s">
        <v>20</v>
      </c>
      <c r="V435" s="788" t="s">
        <v>20</v>
      </c>
      <c r="W435" s="788" t="s">
        <v>20</v>
      </c>
      <c r="X435" s="787" t="s">
        <v>20</v>
      </c>
      <c r="Y435" s="788" t="s">
        <v>20</v>
      </c>
      <c r="Z435" s="788" t="s">
        <v>20</v>
      </c>
      <c r="AA435" s="787" t="s">
        <v>20</v>
      </c>
      <c r="AB435" s="788" t="s">
        <v>20</v>
      </c>
      <c r="AC435" s="788" t="s">
        <v>20</v>
      </c>
      <c r="AD435" s="787" t="s">
        <v>20</v>
      </c>
      <c r="AE435" s="788" t="s">
        <v>20</v>
      </c>
      <c r="AF435" s="788" t="s">
        <v>20</v>
      </c>
      <c r="AG435" s="34" t="s">
        <v>20</v>
      </c>
      <c r="AH435" s="34" t="s">
        <v>20</v>
      </c>
      <c r="AI435" s="34" t="s">
        <v>20</v>
      </c>
    </row>
    <row r="436" spans="1:35">
      <c r="A436" s="34" t="s">
        <v>1248</v>
      </c>
      <c r="B436" s="34" t="s">
        <v>1328</v>
      </c>
      <c r="C436" s="787" t="s">
        <v>20</v>
      </c>
      <c r="D436" s="788" t="s">
        <v>20</v>
      </c>
      <c r="E436" s="788" t="s">
        <v>20</v>
      </c>
      <c r="F436" s="787" t="s">
        <v>20</v>
      </c>
      <c r="G436" s="788" t="s">
        <v>20</v>
      </c>
      <c r="H436" s="788" t="s">
        <v>20</v>
      </c>
      <c r="I436" s="787" t="s">
        <v>20</v>
      </c>
      <c r="J436" s="788" t="s">
        <v>20</v>
      </c>
      <c r="K436" s="788" t="s">
        <v>20</v>
      </c>
      <c r="L436" s="787" t="s">
        <v>20</v>
      </c>
      <c r="M436" s="788" t="s">
        <v>20</v>
      </c>
      <c r="N436" s="788" t="s">
        <v>20</v>
      </c>
      <c r="O436" s="787" t="s">
        <v>20</v>
      </c>
      <c r="P436" s="788" t="s">
        <v>20</v>
      </c>
      <c r="Q436" s="788" t="s">
        <v>20</v>
      </c>
      <c r="R436" s="787" t="s">
        <v>20</v>
      </c>
      <c r="S436" s="788" t="s">
        <v>20</v>
      </c>
      <c r="T436" s="788" t="s">
        <v>20</v>
      </c>
      <c r="U436" s="787" t="s">
        <v>20</v>
      </c>
      <c r="V436" s="788" t="s">
        <v>20</v>
      </c>
      <c r="W436" s="788" t="s">
        <v>20</v>
      </c>
      <c r="X436" s="787" t="s">
        <v>20</v>
      </c>
      <c r="Y436" s="788" t="s">
        <v>20</v>
      </c>
      <c r="Z436" s="788" t="s">
        <v>20</v>
      </c>
      <c r="AA436" s="787" t="s">
        <v>20</v>
      </c>
      <c r="AB436" s="788" t="s">
        <v>20</v>
      </c>
      <c r="AC436" s="788" t="s">
        <v>20</v>
      </c>
      <c r="AD436" s="787" t="s">
        <v>20</v>
      </c>
      <c r="AE436" s="788" t="s">
        <v>20</v>
      </c>
      <c r="AF436" s="788" t="s">
        <v>20</v>
      </c>
      <c r="AG436" s="34" t="s">
        <v>20</v>
      </c>
      <c r="AH436" s="34" t="s">
        <v>20</v>
      </c>
      <c r="AI436" s="34" t="s">
        <v>20</v>
      </c>
    </row>
    <row r="437" spans="1:35">
      <c r="A437" s="34" t="s">
        <v>1249</v>
      </c>
      <c r="B437" s="34" t="s">
        <v>1329</v>
      </c>
      <c r="C437" s="787" t="s">
        <v>20</v>
      </c>
      <c r="D437" s="788" t="s">
        <v>20</v>
      </c>
      <c r="E437" s="788" t="s">
        <v>20</v>
      </c>
      <c r="F437" s="787" t="s">
        <v>20</v>
      </c>
      <c r="G437" s="788" t="s">
        <v>20</v>
      </c>
      <c r="H437" s="788" t="s">
        <v>20</v>
      </c>
      <c r="I437" s="787" t="s">
        <v>20</v>
      </c>
      <c r="J437" s="788" t="s">
        <v>20</v>
      </c>
      <c r="K437" s="788" t="s">
        <v>20</v>
      </c>
      <c r="L437" s="787" t="s">
        <v>20</v>
      </c>
      <c r="M437" s="788" t="s">
        <v>20</v>
      </c>
      <c r="N437" s="788" t="s">
        <v>20</v>
      </c>
      <c r="O437" s="787" t="s">
        <v>20</v>
      </c>
      <c r="P437" s="788" t="s">
        <v>20</v>
      </c>
      <c r="Q437" s="788" t="s">
        <v>20</v>
      </c>
      <c r="R437" s="787" t="s">
        <v>20</v>
      </c>
      <c r="S437" s="788" t="s">
        <v>20</v>
      </c>
      <c r="T437" s="788" t="s">
        <v>20</v>
      </c>
      <c r="U437" s="787" t="s">
        <v>20</v>
      </c>
      <c r="V437" s="788" t="s">
        <v>20</v>
      </c>
      <c r="W437" s="788" t="s">
        <v>20</v>
      </c>
      <c r="X437" s="787" t="s">
        <v>20</v>
      </c>
      <c r="Y437" s="788" t="s">
        <v>20</v>
      </c>
      <c r="Z437" s="788" t="s">
        <v>20</v>
      </c>
      <c r="AA437" s="787" t="s">
        <v>20</v>
      </c>
      <c r="AB437" s="788" t="s">
        <v>20</v>
      </c>
      <c r="AC437" s="788" t="s">
        <v>20</v>
      </c>
      <c r="AD437" s="787" t="s">
        <v>20</v>
      </c>
      <c r="AE437" s="788" t="s">
        <v>20</v>
      </c>
      <c r="AF437" s="788" t="s">
        <v>20</v>
      </c>
      <c r="AG437" s="34" t="s">
        <v>20</v>
      </c>
      <c r="AH437" s="34" t="s">
        <v>20</v>
      </c>
      <c r="AI437" s="34" t="s">
        <v>20</v>
      </c>
    </row>
    <row r="438" spans="1:35">
      <c r="A438" s="34" t="s">
        <v>1250</v>
      </c>
      <c r="B438" s="34" t="s">
        <v>20</v>
      </c>
      <c r="C438" s="787" t="s">
        <v>20</v>
      </c>
      <c r="D438" s="788" t="s">
        <v>20</v>
      </c>
      <c r="E438" s="788" t="s">
        <v>20</v>
      </c>
      <c r="F438" s="787" t="s">
        <v>20</v>
      </c>
      <c r="G438" s="788" t="s">
        <v>20</v>
      </c>
      <c r="H438" s="788" t="s">
        <v>20</v>
      </c>
      <c r="I438" s="787" t="s">
        <v>20</v>
      </c>
      <c r="J438" s="788" t="s">
        <v>20</v>
      </c>
      <c r="K438" s="788" t="s">
        <v>20</v>
      </c>
      <c r="L438" s="787" t="s">
        <v>20</v>
      </c>
      <c r="M438" s="788" t="s">
        <v>20</v>
      </c>
      <c r="N438" s="788" t="s">
        <v>20</v>
      </c>
      <c r="O438" s="787" t="s">
        <v>20</v>
      </c>
      <c r="P438" s="788" t="s">
        <v>20</v>
      </c>
      <c r="Q438" s="788" t="s">
        <v>20</v>
      </c>
      <c r="R438" s="787" t="s">
        <v>20</v>
      </c>
      <c r="S438" s="788" t="s">
        <v>20</v>
      </c>
      <c r="T438" s="788" t="s">
        <v>20</v>
      </c>
      <c r="U438" s="787" t="s">
        <v>20</v>
      </c>
      <c r="V438" s="788" t="s">
        <v>20</v>
      </c>
      <c r="W438" s="788" t="s">
        <v>20</v>
      </c>
      <c r="X438" s="787" t="s">
        <v>20</v>
      </c>
      <c r="Y438" s="788" t="s">
        <v>20</v>
      </c>
      <c r="Z438" s="788" t="s">
        <v>20</v>
      </c>
      <c r="AA438" s="787" t="s">
        <v>20</v>
      </c>
      <c r="AB438" s="788" t="s">
        <v>20</v>
      </c>
      <c r="AC438" s="788" t="s">
        <v>20</v>
      </c>
      <c r="AD438" s="787" t="s">
        <v>20</v>
      </c>
      <c r="AE438" s="788" t="s">
        <v>20</v>
      </c>
      <c r="AF438" s="788" t="s">
        <v>20</v>
      </c>
      <c r="AG438" s="34" t="s">
        <v>20</v>
      </c>
      <c r="AH438" s="34" t="s">
        <v>20</v>
      </c>
      <c r="AI438" s="34" t="s">
        <v>20</v>
      </c>
    </row>
    <row r="439" spans="1:35">
      <c r="A439" s="34" t="s">
        <v>1251</v>
      </c>
      <c r="B439" s="34" t="s">
        <v>1330</v>
      </c>
      <c r="C439" s="787" t="s">
        <v>20</v>
      </c>
      <c r="D439" s="788" t="s">
        <v>20</v>
      </c>
      <c r="E439" s="788" t="s">
        <v>20</v>
      </c>
      <c r="F439" s="787" t="s">
        <v>20</v>
      </c>
      <c r="G439" s="788" t="s">
        <v>20</v>
      </c>
      <c r="H439" s="788" t="s">
        <v>20</v>
      </c>
      <c r="I439" s="787" t="s">
        <v>20</v>
      </c>
      <c r="J439" s="788" t="s">
        <v>20</v>
      </c>
      <c r="K439" s="788" t="s">
        <v>20</v>
      </c>
      <c r="L439" s="787" t="s">
        <v>20</v>
      </c>
      <c r="M439" s="788" t="s">
        <v>20</v>
      </c>
      <c r="N439" s="788" t="s">
        <v>20</v>
      </c>
      <c r="O439" s="787" t="s">
        <v>20</v>
      </c>
      <c r="P439" s="788" t="s">
        <v>20</v>
      </c>
      <c r="Q439" s="788" t="s">
        <v>20</v>
      </c>
      <c r="R439" s="787" t="s">
        <v>20</v>
      </c>
      <c r="S439" s="788" t="s">
        <v>20</v>
      </c>
      <c r="T439" s="788" t="s">
        <v>20</v>
      </c>
      <c r="U439" s="787" t="s">
        <v>20</v>
      </c>
      <c r="V439" s="788" t="s">
        <v>20</v>
      </c>
      <c r="W439" s="788" t="s">
        <v>20</v>
      </c>
      <c r="X439" s="787" t="s">
        <v>20</v>
      </c>
      <c r="Y439" s="788" t="s">
        <v>20</v>
      </c>
      <c r="Z439" s="788" t="s">
        <v>20</v>
      </c>
      <c r="AA439" s="787" t="s">
        <v>20</v>
      </c>
      <c r="AB439" s="788" t="s">
        <v>20</v>
      </c>
      <c r="AC439" s="788" t="s">
        <v>20</v>
      </c>
      <c r="AD439" s="787" t="s">
        <v>20</v>
      </c>
      <c r="AE439" s="788" t="s">
        <v>20</v>
      </c>
      <c r="AF439" s="788" t="s">
        <v>20</v>
      </c>
      <c r="AG439" s="34" t="s">
        <v>20</v>
      </c>
      <c r="AH439" s="34" t="s">
        <v>20</v>
      </c>
      <c r="AI439" s="34" t="s">
        <v>20</v>
      </c>
    </row>
    <row r="440" spans="1:35">
      <c r="A440" s="34" t="s">
        <v>1252</v>
      </c>
      <c r="B440" s="34" t="s">
        <v>1331</v>
      </c>
      <c r="C440" s="787" t="s">
        <v>20</v>
      </c>
      <c r="D440" s="788" t="s">
        <v>20</v>
      </c>
      <c r="E440" s="788" t="s">
        <v>20</v>
      </c>
      <c r="F440" s="787" t="s">
        <v>20</v>
      </c>
      <c r="G440" s="788" t="s">
        <v>20</v>
      </c>
      <c r="H440" s="788" t="s">
        <v>20</v>
      </c>
      <c r="I440" s="787" t="s">
        <v>20</v>
      </c>
      <c r="J440" s="788" t="s">
        <v>20</v>
      </c>
      <c r="K440" s="788" t="s">
        <v>20</v>
      </c>
      <c r="L440" s="787" t="s">
        <v>20</v>
      </c>
      <c r="M440" s="788" t="s">
        <v>20</v>
      </c>
      <c r="N440" s="788" t="s">
        <v>20</v>
      </c>
      <c r="O440" s="787" t="s">
        <v>20</v>
      </c>
      <c r="P440" s="788" t="s">
        <v>20</v>
      </c>
      <c r="Q440" s="788" t="s">
        <v>20</v>
      </c>
      <c r="R440" s="787" t="s">
        <v>20</v>
      </c>
      <c r="S440" s="788" t="s">
        <v>20</v>
      </c>
      <c r="T440" s="788" t="s">
        <v>20</v>
      </c>
      <c r="U440" s="787" t="s">
        <v>20</v>
      </c>
      <c r="V440" s="788" t="s">
        <v>20</v>
      </c>
      <c r="W440" s="788" t="s">
        <v>20</v>
      </c>
      <c r="X440" s="787" t="s">
        <v>20</v>
      </c>
      <c r="Y440" s="788" t="s">
        <v>20</v>
      </c>
      <c r="Z440" s="788" t="s">
        <v>20</v>
      </c>
      <c r="AA440" s="787" t="s">
        <v>20</v>
      </c>
      <c r="AB440" s="788" t="s">
        <v>20</v>
      </c>
      <c r="AC440" s="788" t="s">
        <v>20</v>
      </c>
      <c r="AD440" s="787" t="s">
        <v>20</v>
      </c>
      <c r="AE440" s="788" t="s">
        <v>20</v>
      </c>
      <c r="AF440" s="788" t="s">
        <v>20</v>
      </c>
      <c r="AG440" s="34" t="s">
        <v>20</v>
      </c>
      <c r="AH440" s="34" t="s">
        <v>20</v>
      </c>
      <c r="AI440" s="34" t="s">
        <v>20</v>
      </c>
    </row>
    <row r="441" spans="1:35">
      <c r="A441" s="34" t="s">
        <v>1253</v>
      </c>
      <c r="B441" s="34" t="s">
        <v>1332</v>
      </c>
      <c r="C441" s="787" t="s">
        <v>20</v>
      </c>
      <c r="D441" s="788" t="s">
        <v>20</v>
      </c>
      <c r="E441" s="788" t="s">
        <v>20</v>
      </c>
      <c r="F441" s="787" t="s">
        <v>20</v>
      </c>
      <c r="G441" s="788" t="s">
        <v>20</v>
      </c>
      <c r="H441" s="788" t="s">
        <v>20</v>
      </c>
      <c r="I441" s="787" t="s">
        <v>20</v>
      </c>
      <c r="J441" s="788" t="s">
        <v>20</v>
      </c>
      <c r="K441" s="788" t="s">
        <v>20</v>
      </c>
      <c r="L441" s="787" t="s">
        <v>20</v>
      </c>
      <c r="M441" s="788" t="s">
        <v>20</v>
      </c>
      <c r="N441" s="788" t="s">
        <v>20</v>
      </c>
      <c r="O441" s="787" t="s">
        <v>20</v>
      </c>
      <c r="P441" s="788" t="s">
        <v>20</v>
      </c>
      <c r="Q441" s="788" t="s">
        <v>20</v>
      </c>
      <c r="R441" s="787" t="s">
        <v>20</v>
      </c>
      <c r="S441" s="788" t="s">
        <v>20</v>
      </c>
      <c r="T441" s="788" t="s">
        <v>20</v>
      </c>
      <c r="U441" s="787" t="s">
        <v>20</v>
      </c>
      <c r="V441" s="788" t="s">
        <v>20</v>
      </c>
      <c r="W441" s="788" t="s">
        <v>20</v>
      </c>
      <c r="X441" s="787" t="s">
        <v>20</v>
      </c>
      <c r="Y441" s="788" t="s">
        <v>20</v>
      </c>
      <c r="Z441" s="788" t="s">
        <v>20</v>
      </c>
      <c r="AA441" s="787" t="s">
        <v>20</v>
      </c>
      <c r="AB441" s="788" t="s">
        <v>20</v>
      </c>
      <c r="AC441" s="788" t="s">
        <v>20</v>
      </c>
      <c r="AD441" s="787" t="s">
        <v>20</v>
      </c>
      <c r="AE441" s="788" t="s">
        <v>20</v>
      </c>
      <c r="AF441" s="788" t="s">
        <v>20</v>
      </c>
      <c r="AG441" s="34" t="s">
        <v>20</v>
      </c>
      <c r="AH441" s="34" t="s">
        <v>20</v>
      </c>
      <c r="AI441" s="34" t="s">
        <v>20</v>
      </c>
    </row>
    <row r="442" spans="1:35">
      <c r="A442" s="34" t="s">
        <v>1254</v>
      </c>
      <c r="B442" s="34" t="s">
        <v>1333</v>
      </c>
      <c r="C442" s="787" t="s">
        <v>20</v>
      </c>
      <c r="D442" s="788" t="s">
        <v>20</v>
      </c>
      <c r="E442" s="788" t="s">
        <v>20</v>
      </c>
      <c r="F442" s="787" t="s">
        <v>20</v>
      </c>
      <c r="G442" s="788" t="s">
        <v>20</v>
      </c>
      <c r="H442" s="788" t="s">
        <v>20</v>
      </c>
      <c r="I442" s="787" t="s">
        <v>20</v>
      </c>
      <c r="J442" s="788" t="s">
        <v>20</v>
      </c>
      <c r="K442" s="788" t="s">
        <v>20</v>
      </c>
      <c r="L442" s="787" t="s">
        <v>20</v>
      </c>
      <c r="M442" s="788" t="s">
        <v>20</v>
      </c>
      <c r="N442" s="788" t="s">
        <v>20</v>
      </c>
      <c r="O442" s="787" t="s">
        <v>20</v>
      </c>
      <c r="P442" s="788" t="s">
        <v>20</v>
      </c>
      <c r="Q442" s="788" t="s">
        <v>20</v>
      </c>
      <c r="R442" s="787" t="s">
        <v>20</v>
      </c>
      <c r="S442" s="788" t="s">
        <v>20</v>
      </c>
      <c r="T442" s="788" t="s">
        <v>20</v>
      </c>
      <c r="U442" s="787" t="s">
        <v>20</v>
      </c>
      <c r="V442" s="788" t="s">
        <v>20</v>
      </c>
      <c r="W442" s="788" t="s">
        <v>20</v>
      </c>
      <c r="X442" s="787" t="s">
        <v>20</v>
      </c>
      <c r="Y442" s="788" t="s">
        <v>20</v>
      </c>
      <c r="Z442" s="788" t="s">
        <v>20</v>
      </c>
      <c r="AA442" s="787" t="s">
        <v>20</v>
      </c>
      <c r="AB442" s="788" t="s">
        <v>20</v>
      </c>
      <c r="AC442" s="788" t="s">
        <v>20</v>
      </c>
      <c r="AD442" s="787" t="s">
        <v>20</v>
      </c>
      <c r="AE442" s="788" t="s">
        <v>20</v>
      </c>
      <c r="AF442" s="788" t="s">
        <v>20</v>
      </c>
      <c r="AG442" s="34" t="s">
        <v>20</v>
      </c>
      <c r="AH442" s="34" t="s">
        <v>20</v>
      </c>
      <c r="AI442" s="34" t="s">
        <v>20</v>
      </c>
    </row>
    <row r="443" spans="1:35">
      <c r="A443" s="34" t="s">
        <v>1255</v>
      </c>
      <c r="B443" s="34" t="s">
        <v>1334</v>
      </c>
      <c r="C443" s="787" t="s">
        <v>20</v>
      </c>
      <c r="D443" s="788" t="s">
        <v>20</v>
      </c>
      <c r="E443" s="788" t="s">
        <v>20</v>
      </c>
      <c r="F443" s="787" t="s">
        <v>20</v>
      </c>
      <c r="G443" s="788" t="s">
        <v>20</v>
      </c>
      <c r="H443" s="788" t="s">
        <v>20</v>
      </c>
      <c r="I443" s="787" t="s">
        <v>20</v>
      </c>
      <c r="J443" s="788" t="s">
        <v>20</v>
      </c>
      <c r="K443" s="788" t="s">
        <v>20</v>
      </c>
      <c r="L443" s="787" t="s">
        <v>20</v>
      </c>
      <c r="M443" s="788" t="s">
        <v>20</v>
      </c>
      <c r="N443" s="788" t="s">
        <v>20</v>
      </c>
      <c r="O443" s="787" t="s">
        <v>20</v>
      </c>
      <c r="P443" s="788" t="s">
        <v>20</v>
      </c>
      <c r="Q443" s="788" t="s">
        <v>20</v>
      </c>
      <c r="R443" s="787" t="s">
        <v>20</v>
      </c>
      <c r="S443" s="788" t="s">
        <v>20</v>
      </c>
      <c r="T443" s="788" t="s">
        <v>20</v>
      </c>
      <c r="U443" s="787" t="s">
        <v>20</v>
      </c>
      <c r="V443" s="788" t="s">
        <v>20</v>
      </c>
      <c r="W443" s="788" t="s">
        <v>20</v>
      </c>
      <c r="X443" s="787" t="s">
        <v>20</v>
      </c>
      <c r="Y443" s="788" t="s">
        <v>20</v>
      </c>
      <c r="Z443" s="788" t="s">
        <v>20</v>
      </c>
      <c r="AA443" s="787" t="s">
        <v>20</v>
      </c>
      <c r="AB443" s="788" t="s">
        <v>20</v>
      </c>
      <c r="AC443" s="788" t="s">
        <v>20</v>
      </c>
      <c r="AD443" s="787" t="s">
        <v>20</v>
      </c>
      <c r="AE443" s="788" t="s">
        <v>20</v>
      </c>
      <c r="AF443" s="788" t="s">
        <v>20</v>
      </c>
      <c r="AG443" s="34" t="s">
        <v>20</v>
      </c>
      <c r="AH443" s="34" t="s">
        <v>20</v>
      </c>
      <c r="AI443" s="34" t="s">
        <v>20</v>
      </c>
    </row>
    <row r="444" spans="1:35">
      <c r="A444" s="34" t="s">
        <v>1256</v>
      </c>
      <c r="B444" s="34" t="s">
        <v>1335</v>
      </c>
      <c r="C444" s="787" t="s">
        <v>20</v>
      </c>
      <c r="D444" s="788" t="s">
        <v>20</v>
      </c>
      <c r="E444" s="788" t="s">
        <v>20</v>
      </c>
      <c r="F444" s="787" t="s">
        <v>20</v>
      </c>
      <c r="G444" s="788" t="s">
        <v>20</v>
      </c>
      <c r="H444" s="788" t="s">
        <v>20</v>
      </c>
      <c r="I444" s="787" t="s">
        <v>20</v>
      </c>
      <c r="J444" s="788" t="s">
        <v>20</v>
      </c>
      <c r="K444" s="788" t="s">
        <v>20</v>
      </c>
      <c r="L444" s="787" t="s">
        <v>20</v>
      </c>
      <c r="M444" s="788" t="s">
        <v>20</v>
      </c>
      <c r="N444" s="788" t="s">
        <v>20</v>
      </c>
      <c r="O444" s="787" t="s">
        <v>20</v>
      </c>
      <c r="P444" s="788" t="s">
        <v>20</v>
      </c>
      <c r="Q444" s="788" t="s">
        <v>20</v>
      </c>
      <c r="R444" s="787" t="s">
        <v>20</v>
      </c>
      <c r="S444" s="788" t="s">
        <v>20</v>
      </c>
      <c r="T444" s="788" t="s">
        <v>20</v>
      </c>
      <c r="U444" s="787" t="s">
        <v>20</v>
      </c>
      <c r="V444" s="788" t="s">
        <v>20</v>
      </c>
      <c r="W444" s="788" t="s">
        <v>20</v>
      </c>
      <c r="X444" s="787" t="s">
        <v>20</v>
      </c>
      <c r="Y444" s="788" t="s">
        <v>20</v>
      </c>
      <c r="Z444" s="788" t="s">
        <v>20</v>
      </c>
      <c r="AA444" s="787" t="s">
        <v>20</v>
      </c>
      <c r="AB444" s="788" t="s">
        <v>20</v>
      </c>
      <c r="AC444" s="788" t="s">
        <v>20</v>
      </c>
      <c r="AD444" s="787" t="s">
        <v>20</v>
      </c>
      <c r="AE444" s="788" t="s">
        <v>20</v>
      </c>
      <c r="AF444" s="788" t="s">
        <v>20</v>
      </c>
      <c r="AG444" s="34" t="s">
        <v>20</v>
      </c>
      <c r="AH444" s="34" t="s">
        <v>20</v>
      </c>
      <c r="AI444" s="34" t="s">
        <v>20</v>
      </c>
    </row>
    <row r="445" spans="1:35">
      <c r="A445" s="34" t="s">
        <v>1257</v>
      </c>
      <c r="B445" s="34" t="s">
        <v>1609</v>
      </c>
      <c r="C445" s="787" t="s">
        <v>20</v>
      </c>
      <c r="D445" s="788" t="s">
        <v>20</v>
      </c>
      <c r="E445" s="788" t="s">
        <v>20</v>
      </c>
      <c r="F445" s="787" t="s">
        <v>20</v>
      </c>
      <c r="G445" s="788" t="s">
        <v>20</v>
      </c>
      <c r="H445" s="788" t="s">
        <v>20</v>
      </c>
      <c r="I445" s="787" t="s">
        <v>20</v>
      </c>
      <c r="J445" s="788" t="s">
        <v>20</v>
      </c>
      <c r="K445" s="788" t="s">
        <v>20</v>
      </c>
      <c r="L445" s="787" t="s">
        <v>20</v>
      </c>
      <c r="M445" s="788" t="s">
        <v>20</v>
      </c>
      <c r="N445" s="788" t="s">
        <v>20</v>
      </c>
      <c r="O445" s="787" t="s">
        <v>20</v>
      </c>
      <c r="P445" s="788" t="s">
        <v>20</v>
      </c>
      <c r="Q445" s="788" t="s">
        <v>20</v>
      </c>
      <c r="R445" s="787" t="s">
        <v>20</v>
      </c>
      <c r="S445" s="788" t="s">
        <v>20</v>
      </c>
      <c r="T445" s="788" t="s">
        <v>20</v>
      </c>
      <c r="U445" s="787" t="s">
        <v>20</v>
      </c>
      <c r="V445" s="788" t="s">
        <v>20</v>
      </c>
      <c r="W445" s="788" t="s">
        <v>20</v>
      </c>
      <c r="X445" s="787" t="s">
        <v>20</v>
      </c>
      <c r="Y445" s="788" t="s">
        <v>20</v>
      </c>
      <c r="Z445" s="788" t="s">
        <v>20</v>
      </c>
      <c r="AA445" s="787" t="s">
        <v>20</v>
      </c>
      <c r="AB445" s="788" t="s">
        <v>20</v>
      </c>
      <c r="AC445" s="788" t="s">
        <v>20</v>
      </c>
      <c r="AD445" s="787" t="s">
        <v>20</v>
      </c>
      <c r="AE445" s="788" t="s">
        <v>20</v>
      </c>
      <c r="AF445" s="788" t="s">
        <v>20</v>
      </c>
      <c r="AG445" s="34" t="s">
        <v>20</v>
      </c>
      <c r="AH445" s="34" t="s">
        <v>20</v>
      </c>
      <c r="AI445" s="34" t="s">
        <v>20</v>
      </c>
    </row>
    <row r="446" spans="1:35">
      <c r="A446" s="34" t="s">
        <v>1258</v>
      </c>
      <c r="B446" s="34" t="s">
        <v>3385</v>
      </c>
      <c r="C446" s="787" t="s">
        <v>20</v>
      </c>
      <c r="D446" s="788" t="s">
        <v>20</v>
      </c>
      <c r="E446" s="788" t="s">
        <v>20</v>
      </c>
      <c r="F446" s="787" t="s">
        <v>20</v>
      </c>
      <c r="G446" s="788" t="s">
        <v>20</v>
      </c>
      <c r="H446" s="788" t="s">
        <v>20</v>
      </c>
      <c r="I446" s="787" t="s">
        <v>20</v>
      </c>
      <c r="J446" s="788" t="s">
        <v>20</v>
      </c>
      <c r="K446" s="788" t="s">
        <v>20</v>
      </c>
      <c r="L446" s="787" t="s">
        <v>20</v>
      </c>
      <c r="M446" s="788" t="s">
        <v>20</v>
      </c>
      <c r="N446" s="788" t="s">
        <v>20</v>
      </c>
      <c r="O446" s="787" t="s">
        <v>20</v>
      </c>
      <c r="P446" s="788" t="s">
        <v>20</v>
      </c>
      <c r="Q446" s="788" t="s">
        <v>20</v>
      </c>
      <c r="R446" s="787" t="s">
        <v>20</v>
      </c>
      <c r="S446" s="788" t="s">
        <v>20</v>
      </c>
      <c r="T446" s="788" t="s">
        <v>20</v>
      </c>
      <c r="U446" s="787" t="s">
        <v>20</v>
      </c>
      <c r="V446" s="788" t="s">
        <v>20</v>
      </c>
      <c r="W446" s="788" t="s">
        <v>20</v>
      </c>
      <c r="X446" s="787" t="s">
        <v>20</v>
      </c>
      <c r="Y446" s="788" t="s">
        <v>20</v>
      </c>
      <c r="Z446" s="788" t="s">
        <v>20</v>
      </c>
      <c r="AA446" s="787" t="s">
        <v>20</v>
      </c>
      <c r="AB446" s="788" t="s">
        <v>20</v>
      </c>
      <c r="AC446" s="788" t="s">
        <v>20</v>
      </c>
      <c r="AD446" s="787" t="s">
        <v>20</v>
      </c>
      <c r="AE446" s="788" t="s">
        <v>20</v>
      </c>
      <c r="AF446" s="788" t="s">
        <v>20</v>
      </c>
      <c r="AG446" s="34" t="s">
        <v>20</v>
      </c>
      <c r="AH446" s="34" t="s">
        <v>20</v>
      </c>
      <c r="AI446" s="34" t="s">
        <v>20</v>
      </c>
    </row>
    <row r="447" spans="1:35">
      <c r="A447" s="34" t="s">
        <v>1259</v>
      </c>
      <c r="B447" s="34" t="s">
        <v>1336</v>
      </c>
      <c r="C447" s="787" t="s">
        <v>20</v>
      </c>
      <c r="D447" s="788" t="s">
        <v>20</v>
      </c>
      <c r="E447" s="788" t="s">
        <v>20</v>
      </c>
      <c r="F447" s="787" t="s">
        <v>20</v>
      </c>
      <c r="G447" s="788" t="s">
        <v>20</v>
      </c>
      <c r="H447" s="788" t="s">
        <v>20</v>
      </c>
      <c r="I447" s="787" t="s">
        <v>20</v>
      </c>
      <c r="J447" s="788" t="s">
        <v>20</v>
      </c>
      <c r="K447" s="788" t="s">
        <v>20</v>
      </c>
      <c r="L447" s="787" t="s">
        <v>20</v>
      </c>
      <c r="M447" s="788" t="s">
        <v>20</v>
      </c>
      <c r="N447" s="788" t="s">
        <v>20</v>
      </c>
      <c r="O447" s="787" t="s">
        <v>20</v>
      </c>
      <c r="P447" s="788" t="s">
        <v>20</v>
      </c>
      <c r="Q447" s="788" t="s">
        <v>20</v>
      </c>
      <c r="R447" s="787" t="s">
        <v>20</v>
      </c>
      <c r="S447" s="788" t="s">
        <v>20</v>
      </c>
      <c r="T447" s="788" t="s">
        <v>20</v>
      </c>
      <c r="U447" s="787" t="s">
        <v>20</v>
      </c>
      <c r="V447" s="788" t="s">
        <v>20</v>
      </c>
      <c r="W447" s="788" t="s">
        <v>20</v>
      </c>
      <c r="X447" s="787" t="s">
        <v>20</v>
      </c>
      <c r="Y447" s="788" t="s">
        <v>20</v>
      </c>
      <c r="Z447" s="788" t="s">
        <v>20</v>
      </c>
      <c r="AA447" s="787" t="s">
        <v>20</v>
      </c>
      <c r="AB447" s="788" t="s">
        <v>20</v>
      </c>
      <c r="AC447" s="788" t="s">
        <v>20</v>
      </c>
      <c r="AD447" s="787" t="s">
        <v>20</v>
      </c>
      <c r="AE447" s="788" t="s">
        <v>20</v>
      </c>
      <c r="AF447" s="788" t="s">
        <v>20</v>
      </c>
      <c r="AG447" s="34" t="s">
        <v>20</v>
      </c>
      <c r="AH447" s="34" t="s">
        <v>20</v>
      </c>
      <c r="AI447" s="34" t="s">
        <v>20</v>
      </c>
    </row>
    <row r="448" spans="1:35">
      <c r="A448" s="34" t="s">
        <v>1260</v>
      </c>
      <c r="B448" s="34" t="s">
        <v>1337</v>
      </c>
      <c r="C448" s="787" t="s">
        <v>20</v>
      </c>
      <c r="D448" s="788" t="s">
        <v>20</v>
      </c>
      <c r="E448" s="788" t="s">
        <v>20</v>
      </c>
      <c r="F448" s="787" t="s">
        <v>20</v>
      </c>
      <c r="G448" s="788" t="s">
        <v>20</v>
      </c>
      <c r="H448" s="788" t="s">
        <v>20</v>
      </c>
      <c r="I448" s="787" t="s">
        <v>20</v>
      </c>
      <c r="J448" s="788" t="s">
        <v>20</v>
      </c>
      <c r="K448" s="788" t="s">
        <v>20</v>
      </c>
      <c r="L448" s="787" t="s">
        <v>20</v>
      </c>
      <c r="M448" s="788" t="s">
        <v>20</v>
      </c>
      <c r="N448" s="788" t="s">
        <v>20</v>
      </c>
      <c r="O448" s="787" t="s">
        <v>20</v>
      </c>
      <c r="P448" s="788" t="s">
        <v>20</v>
      </c>
      <c r="Q448" s="788" t="s">
        <v>20</v>
      </c>
      <c r="R448" s="787" t="s">
        <v>20</v>
      </c>
      <c r="S448" s="788" t="s">
        <v>20</v>
      </c>
      <c r="T448" s="788" t="s">
        <v>20</v>
      </c>
      <c r="U448" s="787" t="s">
        <v>20</v>
      </c>
      <c r="V448" s="788" t="s">
        <v>20</v>
      </c>
      <c r="W448" s="788" t="s">
        <v>20</v>
      </c>
      <c r="X448" s="787" t="s">
        <v>20</v>
      </c>
      <c r="Y448" s="788" t="s">
        <v>20</v>
      </c>
      <c r="Z448" s="788" t="s">
        <v>20</v>
      </c>
      <c r="AA448" s="787" t="s">
        <v>20</v>
      </c>
      <c r="AB448" s="788" t="s">
        <v>20</v>
      </c>
      <c r="AC448" s="788" t="s">
        <v>20</v>
      </c>
      <c r="AD448" s="787" t="s">
        <v>20</v>
      </c>
      <c r="AE448" s="788" t="s">
        <v>20</v>
      </c>
      <c r="AF448" s="788" t="s">
        <v>20</v>
      </c>
      <c r="AG448" s="34" t="s">
        <v>20</v>
      </c>
      <c r="AH448" s="34" t="s">
        <v>20</v>
      </c>
      <c r="AI448" s="34" t="s">
        <v>20</v>
      </c>
    </row>
    <row r="449" spans="1:35">
      <c r="A449" s="34" t="s">
        <v>1261</v>
      </c>
      <c r="B449" s="34" t="s">
        <v>2412</v>
      </c>
      <c r="C449" s="787" t="s">
        <v>20</v>
      </c>
      <c r="D449" s="788" t="s">
        <v>20</v>
      </c>
      <c r="E449" s="788" t="s">
        <v>20</v>
      </c>
      <c r="F449" s="787" t="s">
        <v>20</v>
      </c>
      <c r="G449" s="788" t="s">
        <v>20</v>
      </c>
      <c r="H449" s="788" t="s">
        <v>20</v>
      </c>
      <c r="I449" s="787" t="s">
        <v>20</v>
      </c>
      <c r="J449" s="788" t="s">
        <v>20</v>
      </c>
      <c r="K449" s="788" t="s">
        <v>20</v>
      </c>
      <c r="L449" s="787" t="s">
        <v>20</v>
      </c>
      <c r="M449" s="788" t="s">
        <v>20</v>
      </c>
      <c r="N449" s="788" t="s">
        <v>20</v>
      </c>
      <c r="O449" s="787" t="s">
        <v>20</v>
      </c>
      <c r="P449" s="788" t="s">
        <v>20</v>
      </c>
      <c r="Q449" s="788" t="s">
        <v>20</v>
      </c>
      <c r="R449" s="787" t="s">
        <v>20</v>
      </c>
      <c r="S449" s="788" t="s">
        <v>20</v>
      </c>
      <c r="T449" s="788" t="s">
        <v>20</v>
      </c>
      <c r="U449" s="787" t="s">
        <v>20</v>
      </c>
      <c r="V449" s="788" t="s">
        <v>20</v>
      </c>
      <c r="W449" s="788" t="s">
        <v>20</v>
      </c>
      <c r="X449" s="787" t="s">
        <v>20</v>
      </c>
      <c r="Y449" s="788" t="s">
        <v>20</v>
      </c>
      <c r="Z449" s="788" t="s">
        <v>20</v>
      </c>
      <c r="AA449" s="787" t="s">
        <v>20</v>
      </c>
      <c r="AB449" s="788" t="s">
        <v>20</v>
      </c>
      <c r="AC449" s="788" t="s">
        <v>20</v>
      </c>
      <c r="AD449" s="787" t="s">
        <v>20</v>
      </c>
      <c r="AE449" s="788" t="s">
        <v>20</v>
      </c>
      <c r="AF449" s="788" t="s">
        <v>20</v>
      </c>
      <c r="AG449" s="34" t="s">
        <v>20</v>
      </c>
      <c r="AH449" s="34" t="s">
        <v>20</v>
      </c>
      <c r="AI449" s="34" t="s">
        <v>20</v>
      </c>
    </row>
    <row r="450" spans="1:35">
      <c r="A450" s="34" t="s">
        <v>1262</v>
      </c>
      <c r="B450" s="34" t="s">
        <v>3386</v>
      </c>
      <c r="C450" s="787" t="s">
        <v>20</v>
      </c>
      <c r="D450" s="788" t="s">
        <v>20</v>
      </c>
      <c r="E450" s="788" t="s">
        <v>20</v>
      </c>
      <c r="F450" s="787" t="s">
        <v>20</v>
      </c>
      <c r="G450" s="788" t="s">
        <v>20</v>
      </c>
      <c r="H450" s="788" t="s">
        <v>20</v>
      </c>
      <c r="I450" s="787" t="s">
        <v>20</v>
      </c>
      <c r="J450" s="788" t="s">
        <v>20</v>
      </c>
      <c r="K450" s="788" t="s">
        <v>20</v>
      </c>
      <c r="L450" s="787" t="s">
        <v>20</v>
      </c>
      <c r="M450" s="788" t="s">
        <v>20</v>
      </c>
      <c r="N450" s="788" t="s">
        <v>20</v>
      </c>
      <c r="O450" s="787" t="s">
        <v>20</v>
      </c>
      <c r="P450" s="788" t="s">
        <v>20</v>
      </c>
      <c r="Q450" s="788" t="s">
        <v>20</v>
      </c>
      <c r="R450" s="787" t="s">
        <v>20</v>
      </c>
      <c r="S450" s="788" t="s">
        <v>20</v>
      </c>
      <c r="T450" s="788" t="s">
        <v>20</v>
      </c>
      <c r="U450" s="787" t="s">
        <v>20</v>
      </c>
      <c r="V450" s="788" t="s">
        <v>20</v>
      </c>
      <c r="W450" s="788" t="s">
        <v>20</v>
      </c>
      <c r="X450" s="787" t="s">
        <v>20</v>
      </c>
      <c r="Y450" s="788" t="s">
        <v>20</v>
      </c>
      <c r="Z450" s="788" t="s">
        <v>20</v>
      </c>
      <c r="AA450" s="787" t="s">
        <v>20</v>
      </c>
      <c r="AB450" s="788" t="s">
        <v>20</v>
      </c>
      <c r="AC450" s="788" t="s">
        <v>20</v>
      </c>
      <c r="AD450" s="787" t="s">
        <v>20</v>
      </c>
      <c r="AE450" s="788" t="s">
        <v>20</v>
      </c>
      <c r="AF450" s="788" t="s">
        <v>20</v>
      </c>
      <c r="AG450" s="34" t="s">
        <v>20</v>
      </c>
      <c r="AH450" s="34" t="s">
        <v>20</v>
      </c>
      <c r="AI450" s="34" t="s">
        <v>20</v>
      </c>
    </row>
    <row r="451" spans="1:35">
      <c r="A451" s="34" t="s">
        <v>1263</v>
      </c>
      <c r="B451" s="34" t="s">
        <v>1338</v>
      </c>
      <c r="C451" s="787" t="s">
        <v>20</v>
      </c>
      <c r="D451" s="788" t="s">
        <v>20</v>
      </c>
      <c r="E451" s="788" t="s">
        <v>20</v>
      </c>
      <c r="F451" s="787" t="s">
        <v>20</v>
      </c>
      <c r="G451" s="788" t="s">
        <v>20</v>
      </c>
      <c r="H451" s="788" t="s">
        <v>20</v>
      </c>
      <c r="I451" s="787" t="s">
        <v>20</v>
      </c>
      <c r="J451" s="788" t="s">
        <v>20</v>
      </c>
      <c r="K451" s="788" t="s">
        <v>20</v>
      </c>
      <c r="L451" s="787" t="s">
        <v>20</v>
      </c>
      <c r="M451" s="788" t="s">
        <v>20</v>
      </c>
      <c r="N451" s="788" t="s">
        <v>20</v>
      </c>
      <c r="O451" s="787" t="s">
        <v>20</v>
      </c>
      <c r="P451" s="788" t="s">
        <v>20</v>
      </c>
      <c r="Q451" s="788" t="s">
        <v>20</v>
      </c>
      <c r="R451" s="787" t="s">
        <v>20</v>
      </c>
      <c r="S451" s="788" t="s">
        <v>20</v>
      </c>
      <c r="T451" s="788" t="s">
        <v>20</v>
      </c>
      <c r="U451" s="787" t="s">
        <v>20</v>
      </c>
      <c r="V451" s="788" t="s">
        <v>20</v>
      </c>
      <c r="W451" s="788" t="s">
        <v>20</v>
      </c>
      <c r="X451" s="787" t="s">
        <v>20</v>
      </c>
      <c r="Y451" s="788" t="s">
        <v>20</v>
      </c>
      <c r="Z451" s="788" t="s">
        <v>20</v>
      </c>
      <c r="AA451" s="787" t="s">
        <v>20</v>
      </c>
      <c r="AB451" s="788" t="s">
        <v>20</v>
      </c>
      <c r="AC451" s="788" t="s">
        <v>20</v>
      </c>
      <c r="AD451" s="787" t="s">
        <v>20</v>
      </c>
      <c r="AE451" s="788" t="s">
        <v>20</v>
      </c>
      <c r="AF451" s="788" t="s">
        <v>20</v>
      </c>
      <c r="AG451" s="34" t="s">
        <v>20</v>
      </c>
      <c r="AH451" s="34" t="s">
        <v>20</v>
      </c>
      <c r="AI451" s="34" t="s">
        <v>20</v>
      </c>
    </row>
    <row r="452" spans="1:35">
      <c r="A452" s="34" t="s">
        <v>1264</v>
      </c>
      <c r="B452" s="34" t="s">
        <v>1339</v>
      </c>
      <c r="C452" s="787" t="s">
        <v>20</v>
      </c>
      <c r="D452" s="788" t="s">
        <v>20</v>
      </c>
      <c r="E452" s="788" t="s">
        <v>20</v>
      </c>
      <c r="F452" s="787" t="s">
        <v>20</v>
      </c>
      <c r="G452" s="788" t="s">
        <v>20</v>
      </c>
      <c r="H452" s="788" t="s">
        <v>20</v>
      </c>
      <c r="I452" s="787" t="s">
        <v>20</v>
      </c>
      <c r="J452" s="788" t="s">
        <v>20</v>
      </c>
      <c r="K452" s="788" t="s">
        <v>20</v>
      </c>
      <c r="L452" s="787" t="s">
        <v>20</v>
      </c>
      <c r="M452" s="788" t="s">
        <v>20</v>
      </c>
      <c r="N452" s="788" t="s">
        <v>20</v>
      </c>
      <c r="O452" s="787" t="s">
        <v>20</v>
      </c>
      <c r="P452" s="788" t="s">
        <v>20</v>
      </c>
      <c r="Q452" s="788" t="s">
        <v>20</v>
      </c>
      <c r="R452" s="787" t="s">
        <v>20</v>
      </c>
      <c r="S452" s="788" t="s">
        <v>20</v>
      </c>
      <c r="T452" s="788" t="s">
        <v>20</v>
      </c>
      <c r="U452" s="787" t="s">
        <v>20</v>
      </c>
      <c r="V452" s="788" t="s">
        <v>20</v>
      </c>
      <c r="W452" s="788" t="s">
        <v>20</v>
      </c>
      <c r="X452" s="787" t="s">
        <v>20</v>
      </c>
      <c r="Y452" s="788" t="s">
        <v>20</v>
      </c>
      <c r="Z452" s="788" t="s">
        <v>20</v>
      </c>
      <c r="AA452" s="787" t="s">
        <v>20</v>
      </c>
      <c r="AB452" s="788" t="s">
        <v>20</v>
      </c>
      <c r="AC452" s="788" t="s">
        <v>20</v>
      </c>
      <c r="AD452" s="787" t="s">
        <v>20</v>
      </c>
      <c r="AE452" s="788" t="s">
        <v>20</v>
      </c>
      <c r="AF452" s="788" t="s">
        <v>20</v>
      </c>
      <c r="AG452" s="34" t="s">
        <v>20</v>
      </c>
      <c r="AH452" s="34" t="s">
        <v>20</v>
      </c>
      <c r="AI452" s="34" t="s">
        <v>20</v>
      </c>
    </row>
    <row r="453" spans="1:35">
      <c r="A453" s="34" t="s">
        <v>1265</v>
      </c>
      <c r="B453" s="34" t="s">
        <v>1340</v>
      </c>
      <c r="C453" s="787">
        <v>0</v>
      </c>
      <c r="D453" s="788">
        <v>1</v>
      </c>
      <c r="E453" s="788">
        <v>1</v>
      </c>
      <c r="F453" s="787" t="s">
        <v>20</v>
      </c>
      <c r="G453" s="788" t="s">
        <v>20</v>
      </c>
      <c r="H453" s="788" t="s">
        <v>20</v>
      </c>
      <c r="I453" s="787">
        <v>0.38500000000000001</v>
      </c>
      <c r="J453" s="788">
        <v>0</v>
      </c>
      <c r="K453" s="788">
        <v>0</v>
      </c>
      <c r="L453" s="787" t="s">
        <v>20</v>
      </c>
      <c r="M453" s="788" t="s">
        <v>20</v>
      </c>
      <c r="N453" s="788" t="s">
        <v>20</v>
      </c>
      <c r="O453" s="787" t="s">
        <v>20</v>
      </c>
      <c r="P453" s="788" t="s">
        <v>20</v>
      </c>
      <c r="Q453" s="788" t="s">
        <v>20</v>
      </c>
      <c r="R453" s="787" t="s">
        <v>20</v>
      </c>
      <c r="S453" s="788" t="s">
        <v>20</v>
      </c>
      <c r="T453" s="788" t="s">
        <v>20</v>
      </c>
      <c r="U453" s="787" t="s">
        <v>20</v>
      </c>
      <c r="V453" s="788" t="s">
        <v>20</v>
      </c>
      <c r="W453" s="788" t="s">
        <v>20</v>
      </c>
      <c r="X453" s="787" t="s">
        <v>20</v>
      </c>
      <c r="Y453" s="788" t="s">
        <v>20</v>
      </c>
      <c r="Z453" s="788" t="s">
        <v>20</v>
      </c>
      <c r="AA453" s="787" t="s">
        <v>20</v>
      </c>
      <c r="AB453" s="788" t="s">
        <v>20</v>
      </c>
      <c r="AC453" s="788" t="s">
        <v>20</v>
      </c>
      <c r="AD453" s="787" t="s">
        <v>20</v>
      </c>
      <c r="AE453" s="788" t="s">
        <v>20</v>
      </c>
      <c r="AF453" s="788" t="s">
        <v>20</v>
      </c>
      <c r="AG453" s="34" t="s">
        <v>20</v>
      </c>
      <c r="AH453" s="34" t="s">
        <v>20</v>
      </c>
      <c r="AI453" s="34" t="s">
        <v>20</v>
      </c>
    </row>
    <row r="454" spans="1:35">
      <c r="A454" s="34" t="s">
        <v>1266</v>
      </c>
      <c r="B454" s="34" t="s">
        <v>1341</v>
      </c>
      <c r="C454" s="787" t="s">
        <v>20</v>
      </c>
      <c r="D454" s="788" t="s">
        <v>20</v>
      </c>
      <c r="E454" s="788" t="s">
        <v>20</v>
      </c>
      <c r="F454" s="787" t="s">
        <v>20</v>
      </c>
      <c r="G454" s="788" t="s">
        <v>20</v>
      </c>
      <c r="H454" s="788" t="s">
        <v>20</v>
      </c>
      <c r="I454" s="787" t="s">
        <v>20</v>
      </c>
      <c r="J454" s="788" t="s">
        <v>20</v>
      </c>
      <c r="K454" s="788" t="s">
        <v>20</v>
      </c>
      <c r="L454" s="787" t="s">
        <v>20</v>
      </c>
      <c r="M454" s="788" t="s">
        <v>20</v>
      </c>
      <c r="N454" s="788" t="s">
        <v>20</v>
      </c>
      <c r="O454" s="787" t="s">
        <v>20</v>
      </c>
      <c r="P454" s="788" t="s">
        <v>20</v>
      </c>
      <c r="Q454" s="788" t="s">
        <v>20</v>
      </c>
      <c r="R454" s="787" t="s">
        <v>20</v>
      </c>
      <c r="S454" s="788" t="s">
        <v>20</v>
      </c>
      <c r="T454" s="788" t="s">
        <v>20</v>
      </c>
      <c r="U454" s="787" t="s">
        <v>20</v>
      </c>
      <c r="V454" s="788" t="s">
        <v>20</v>
      </c>
      <c r="W454" s="788" t="s">
        <v>20</v>
      </c>
      <c r="X454" s="787" t="s">
        <v>20</v>
      </c>
      <c r="Y454" s="788" t="s">
        <v>20</v>
      </c>
      <c r="Z454" s="788" t="s">
        <v>20</v>
      </c>
      <c r="AA454" s="787" t="s">
        <v>20</v>
      </c>
      <c r="AB454" s="788" t="s">
        <v>20</v>
      </c>
      <c r="AC454" s="788" t="s">
        <v>20</v>
      </c>
      <c r="AD454" s="787" t="s">
        <v>20</v>
      </c>
      <c r="AE454" s="788" t="s">
        <v>20</v>
      </c>
      <c r="AF454" s="788" t="s">
        <v>20</v>
      </c>
      <c r="AG454" s="34" t="s">
        <v>20</v>
      </c>
      <c r="AH454" s="34" t="s">
        <v>20</v>
      </c>
      <c r="AI454" s="34" t="s">
        <v>20</v>
      </c>
    </row>
    <row r="455" spans="1:35">
      <c r="A455" s="34" t="s">
        <v>1267</v>
      </c>
      <c r="B455" s="34" t="s">
        <v>1342</v>
      </c>
      <c r="C455" s="787" t="s">
        <v>20</v>
      </c>
      <c r="D455" s="788" t="s">
        <v>20</v>
      </c>
      <c r="E455" s="788" t="s">
        <v>20</v>
      </c>
      <c r="F455" s="787" t="s">
        <v>20</v>
      </c>
      <c r="G455" s="788" t="s">
        <v>20</v>
      </c>
      <c r="H455" s="788" t="s">
        <v>20</v>
      </c>
      <c r="I455" s="787" t="s">
        <v>20</v>
      </c>
      <c r="J455" s="788" t="s">
        <v>20</v>
      </c>
      <c r="K455" s="788" t="s">
        <v>20</v>
      </c>
      <c r="L455" s="787" t="s">
        <v>20</v>
      </c>
      <c r="M455" s="788" t="s">
        <v>20</v>
      </c>
      <c r="N455" s="788" t="s">
        <v>20</v>
      </c>
      <c r="O455" s="787" t="s">
        <v>20</v>
      </c>
      <c r="P455" s="788" t="s">
        <v>20</v>
      </c>
      <c r="Q455" s="788" t="s">
        <v>20</v>
      </c>
      <c r="R455" s="787" t="s">
        <v>20</v>
      </c>
      <c r="S455" s="788" t="s">
        <v>20</v>
      </c>
      <c r="T455" s="788" t="s">
        <v>20</v>
      </c>
      <c r="U455" s="787" t="s">
        <v>20</v>
      </c>
      <c r="V455" s="788" t="s">
        <v>20</v>
      </c>
      <c r="W455" s="788" t="s">
        <v>20</v>
      </c>
      <c r="X455" s="787" t="s">
        <v>20</v>
      </c>
      <c r="Y455" s="788" t="s">
        <v>20</v>
      </c>
      <c r="Z455" s="788" t="s">
        <v>20</v>
      </c>
      <c r="AA455" s="787" t="s">
        <v>20</v>
      </c>
      <c r="AB455" s="788" t="s">
        <v>20</v>
      </c>
      <c r="AC455" s="788" t="s">
        <v>20</v>
      </c>
      <c r="AD455" s="787" t="s">
        <v>20</v>
      </c>
      <c r="AE455" s="788" t="s">
        <v>20</v>
      </c>
      <c r="AF455" s="788" t="s">
        <v>20</v>
      </c>
      <c r="AG455" s="34" t="s">
        <v>20</v>
      </c>
      <c r="AH455" s="34" t="s">
        <v>20</v>
      </c>
      <c r="AI455" s="34" t="s">
        <v>20</v>
      </c>
    </row>
    <row r="456" spans="1:35">
      <c r="A456" s="34" t="s">
        <v>1268</v>
      </c>
      <c r="B456" s="34" t="s">
        <v>1343</v>
      </c>
      <c r="C456" s="787" t="s">
        <v>20</v>
      </c>
      <c r="D456" s="788" t="s">
        <v>20</v>
      </c>
      <c r="E456" s="788" t="s">
        <v>20</v>
      </c>
      <c r="F456" s="787" t="s">
        <v>20</v>
      </c>
      <c r="G456" s="788" t="s">
        <v>20</v>
      </c>
      <c r="H456" s="788" t="s">
        <v>20</v>
      </c>
      <c r="I456" s="787" t="s">
        <v>20</v>
      </c>
      <c r="J456" s="788" t="s">
        <v>20</v>
      </c>
      <c r="K456" s="788" t="s">
        <v>20</v>
      </c>
      <c r="L456" s="787" t="s">
        <v>20</v>
      </c>
      <c r="M456" s="788" t="s">
        <v>20</v>
      </c>
      <c r="N456" s="788" t="s">
        <v>20</v>
      </c>
      <c r="O456" s="787" t="s">
        <v>20</v>
      </c>
      <c r="P456" s="788" t="s">
        <v>20</v>
      </c>
      <c r="Q456" s="788" t="s">
        <v>20</v>
      </c>
      <c r="R456" s="787" t="s">
        <v>20</v>
      </c>
      <c r="S456" s="788" t="s">
        <v>20</v>
      </c>
      <c r="T456" s="788" t="s">
        <v>20</v>
      </c>
      <c r="U456" s="787" t="s">
        <v>20</v>
      </c>
      <c r="V456" s="788" t="s">
        <v>20</v>
      </c>
      <c r="W456" s="788" t="s">
        <v>20</v>
      </c>
      <c r="X456" s="787" t="s">
        <v>20</v>
      </c>
      <c r="Y456" s="788" t="s">
        <v>20</v>
      </c>
      <c r="Z456" s="788" t="s">
        <v>20</v>
      </c>
      <c r="AA456" s="787" t="s">
        <v>20</v>
      </c>
      <c r="AB456" s="788" t="s">
        <v>20</v>
      </c>
      <c r="AC456" s="788" t="s">
        <v>20</v>
      </c>
      <c r="AD456" s="787" t="s">
        <v>20</v>
      </c>
      <c r="AE456" s="788" t="s">
        <v>20</v>
      </c>
      <c r="AF456" s="788" t="s">
        <v>20</v>
      </c>
      <c r="AG456" s="34" t="s">
        <v>20</v>
      </c>
      <c r="AH456" s="34" t="s">
        <v>20</v>
      </c>
      <c r="AI456" s="34" t="s">
        <v>20</v>
      </c>
    </row>
    <row r="457" spans="1:35">
      <c r="A457" s="34" t="s">
        <v>1269</v>
      </c>
      <c r="B457" s="34" t="s">
        <v>1344</v>
      </c>
      <c r="C457" s="787" t="s">
        <v>20</v>
      </c>
      <c r="D457" s="788" t="s">
        <v>20</v>
      </c>
      <c r="E457" s="788" t="s">
        <v>20</v>
      </c>
      <c r="F457" s="787" t="s">
        <v>20</v>
      </c>
      <c r="G457" s="788" t="s">
        <v>20</v>
      </c>
      <c r="H457" s="788" t="s">
        <v>20</v>
      </c>
      <c r="I457" s="787" t="s">
        <v>20</v>
      </c>
      <c r="J457" s="788" t="s">
        <v>20</v>
      </c>
      <c r="K457" s="788" t="s">
        <v>20</v>
      </c>
      <c r="L457" s="787" t="s">
        <v>20</v>
      </c>
      <c r="M457" s="788" t="s">
        <v>20</v>
      </c>
      <c r="N457" s="788" t="s">
        <v>20</v>
      </c>
      <c r="O457" s="787" t="s">
        <v>20</v>
      </c>
      <c r="P457" s="788" t="s">
        <v>20</v>
      </c>
      <c r="Q457" s="788" t="s">
        <v>20</v>
      </c>
      <c r="R457" s="787" t="s">
        <v>20</v>
      </c>
      <c r="S457" s="788" t="s">
        <v>20</v>
      </c>
      <c r="T457" s="788" t="s">
        <v>20</v>
      </c>
      <c r="U457" s="787" t="s">
        <v>20</v>
      </c>
      <c r="V457" s="788" t="s">
        <v>20</v>
      </c>
      <c r="W457" s="788" t="s">
        <v>20</v>
      </c>
      <c r="X457" s="787" t="s">
        <v>20</v>
      </c>
      <c r="Y457" s="788" t="s">
        <v>20</v>
      </c>
      <c r="Z457" s="788" t="s">
        <v>20</v>
      </c>
      <c r="AA457" s="787" t="s">
        <v>20</v>
      </c>
      <c r="AB457" s="788" t="s">
        <v>20</v>
      </c>
      <c r="AC457" s="788" t="s">
        <v>20</v>
      </c>
      <c r="AD457" s="787" t="s">
        <v>20</v>
      </c>
      <c r="AE457" s="788" t="s">
        <v>20</v>
      </c>
      <c r="AF457" s="788" t="s">
        <v>20</v>
      </c>
      <c r="AG457" s="34" t="s">
        <v>20</v>
      </c>
      <c r="AH457" s="34" t="s">
        <v>20</v>
      </c>
      <c r="AI457" s="34" t="s">
        <v>20</v>
      </c>
    </row>
    <row r="458" spans="1:35">
      <c r="A458" s="34" t="s">
        <v>1270</v>
      </c>
      <c r="B458" s="34" t="s">
        <v>1345</v>
      </c>
      <c r="C458" s="787" t="s">
        <v>20</v>
      </c>
      <c r="D458" s="788" t="s">
        <v>20</v>
      </c>
      <c r="E458" s="788" t="s">
        <v>20</v>
      </c>
      <c r="F458" s="787" t="s">
        <v>20</v>
      </c>
      <c r="G458" s="788" t="s">
        <v>20</v>
      </c>
      <c r="H458" s="788" t="s">
        <v>20</v>
      </c>
      <c r="I458" s="787" t="s">
        <v>20</v>
      </c>
      <c r="J458" s="788" t="s">
        <v>20</v>
      </c>
      <c r="K458" s="788" t="s">
        <v>20</v>
      </c>
      <c r="L458" s="787" t="s">
        <v>20</v>
      </c>
      <c r="M458" s="788" t="s">
        <v>20</v>
      </c>
      <c r="N458" s="788" t="s">
        <v>20</v>
      </c>
      <c r="O458" s="787" t="s">
        <v>20</v>
      </c>
      <c r="P458" s="788" t="s">
        <v>20</v>
      </c>
      <c r="Q458" s="788" t="s">
        <v>20</v>
      </c>
      <c r="R458" s="787" t="s">
        <v>20</v>
      </c>
      <c r="S458" s="788" t="s">
        <v>20</v>
      </c>
      <c r="T458" s="788" t="s">
        <v>20</v>
      </c>
      <c r="U458" s="787" t="s">
        <v>20</v>
      </c>
      <c r="V458" s="788" t="s">
        <v>20</v>
      </c>
      <c r="W458" s="788" t="s">
        <v>20</v>
      </c>
      <c r="X458" s="787" t="s">
        <v>20</v>
      </c>
      <c r="Y458" s="788" t="s">
        <v>20</v>
      </c>
      <c r="Z458" s="788" t="s">
        <v>20</v>
      </c>
      <c r="AA458" s="787" t="s">
        <v>20</v>
      </c>
      <c r="AB458" s="788" t="s">
        <v>20</v>
      </c>
      <c r="AC458" s="788" t="s">
        <v>20</v>
      </c>
      <c r="AD458" s="787" t="s">
        <v>20</v>
      </c>
      <c r="AE458" s="788" t="s">
        <v>20</v>
      </c>
      <c r="AF458" s="788" t="s">
        <v>20</v>
      </c>
      <c r="AG458" s="34" t="s">
        <v>20</v>
      </c>
      <c r="AH458" s="34" t="s">
        <v>20</v>
      </c>
      <c r="AI458" s="34" t="s">
        <v>20</v>
      </c>
    </row>
    <row r="459" spans="1:35">
      <c r="A459" s="34" t="s">
        <v>1271</v>
      </c>
      <c r="B459" s="34" t="s">
        <v>1346</v>
      </c>
      <c r="C459" s="787" t="s">
        <v>20</v>
      </c>
      <c r="D459" s="788" t="s">
        <v>20</v>
      </c>
      <c r="E459" s="788" t="s">
        <v>20</v>
      </c>
      <c r="F459" s="787" t="s">
        <v>20</v>
      </c>
      <c r="G459" s="788" t="s">
        <v>20</v>
      </c>
      <c r="H459" s="788" t="s">
        <v>20</v>
      </c>
      <c r="I459" s="787" t="s">
        <v>20</v>
      </c>
      <c r="J459" s="788" t="s">
        <v>20</v>
      </c>
      <c r="K459" s="788" t="s">
        <v>20</v>
      </c>
      <c r="L459" s="787" t="s">
        <v>20</v>
      </c>
      <c r="M459" s="788" t="s">
        <v>20</v>
      </c>
      <c r="N459" s="788" t="s">
        <v>20</v>
      </c>
      <c r="O459" s="787" t="s">
        <v>20</v>
      </c>
      <c r="P459" s="788" t="s">
        <v>20</v>
      </c>
      <c r="Q459" s="788" t="s">
        <v>20</v>
      </c>
      <c r="R459" s="787" t="s">
        <v>20</v>
      </c>
      <c r="S459" s="788" t="s">
        <v>20</v>
      </c>
      <c r="T459" s="788" t="s">
        <v>20</v>
      </c>
      <c r="U459" s="787" t="s">
        <v>20</v>
      </c>
      <c r="V459" s="788" t="s">
        <v>20</v>
      </c>
      <c r="W459" s="788" t="s">
        <v>20</v>
      </c>
      <c r="X459" s="787" t="s">
        <v>20</v>
      </c>
      <c r="Y459" s="788" t="s">
        <v>20</v>
      </c>
      <c r="Z459" s="788" t="s">
        <v>20</v>
      </c>
      <c r="AA459" s="787" t="s">
        <v>20</v>
      </c>
      <c r="AB459" s="788" t="s">
        <v>20</v>
      </c>
      <c r="AC459" s="788" t="s">
        <v>20</v>
      </c>
      <c r="AD459" s="787" t="s">
        <v>20</v>
      </c>
      <c r="AE459" s="788" t="s">
        <v>20</v>
      </c>
      <c r="AF459" s="788" t="s">
        <v>20</v>
      </c>
      <c r="AG459" s="34" t="s">
        <v>20</v>
      </c>
      <c r="AH459" s="34" t="s">
        <v>20</v>
      </c>
      <c r="AI459" s="34" t="s">
        <v>20</v>
      </c>
    </row>
    <row r="460" spans="1:35">
      <c r="A460" s="34" t="s">
        <v>1272</v>
      </c>
      <c r="B460" s="34" t="s">
        <v>1347</v>
      </c>
      <c r="C460" s="787" t="s">
        <v>20</v>
      </c>
      <c r="D460" s="788" t="s">
        <v>20</v>
      </c>
      <c r="E460" s="788" t="s">
        <v>20</v>
      </c>
      <c r="F460" s="787" t="s">
        <v>20</v>
      </c>
      <c r="G460" s="788" t="s">
        <v>20</v>
      </c>
      <c r="H460" s="788" t="s">
        <v>20</v>
      </c>
      <c r="I460" s="787" t="s">
        <v>20</v>
      </c>
      <c r="J460" s="788" t="s">
        <v>20</v>
      </c>
      <c r="K460" s="788" t="s">
        <v>20</v>
      </c>
      <c r="L460" s="787" t="s">
        <v>20</v>
      </c>
      <c r="M460" s="788" t="s">
        <v>20</v>
      </c>
      <c r="N460" s="788" t="s">
        <v>20</v>
      </c>
      <c r="O460" s="787" t="s">
        <v>20</v>
      </c>
      <c r="P460" s="788" t="s">
        <v>20</v>
      </c>
      <c r="Q460" s="788" t="s">
        <v>20</v>
      </c>
      <c r="R460" s="787" t="s">
        <v>20</v>
      </c>
      <c r="S460" s="788" t="s">
        <v>20</v>
      </c>
      <c r="T460" s="788" t="s">
        <v>20</v>
      </c>
      <c r="U460" s="787" t="s">
        <v>20</v>
      </c>
      <c r="V460" s="788" t="s">
        <v>20</v>
      </c>
      <c r="W460" s="788" t="s">
        <v>20</v>
      </c>
      <c r="X460" s="787" t="s">
        <v>20</v>
      </c>
      <c r="Y460" s="788" t="s">
        <v>20</v>
      </c>
      <c r="Z460" s="788" t="s">
        <v>20</v>
      </c>
      <c r="AA460" s="787" t="s">
        <v>20</v>
      </c>
      <c r="AB460" s="788" t="s">
        <v>20</v>
      </c>
      <c r="AC460" s="788" t="s">
        <v>20</v>
      </c>
      <c r="AD460" s="787" t="s">
        <v>20</v>
      </c>
      <c r="AE460" s="788" t="s">
        <v>20</v>
      </c>
      <c r="AF460" s="788" t="s">
        <v>20</v>
      </c>
      <c r="AG460" s="34" t="s">
        <v>20</v>
      </c>
      <c r="AH460" s="34" t="s">
        <v>20</v>
      </c>
      <c r="AI460" s="34" t="s">
        <v>20</v>
      </c>
    </row>
    <row r="461" spans="1:35">
      <c r="A461" s="34" t="s">
        <v>1273</v>
      </c>
      <c r="B461" s="34" t="s">
        <v>1348</v>
      </c>
      <c r="C461" s="787" t="s">
        <v>20</v>
      </c>
      <c r="D461" s="788" t="s">
        <v>20</v>
      </c>
      <c r="E461" s="788" t="s">
        <v>20</v>
      </c>
      <c r="F461" s="787" t="s">
        <v>20</v>
      </c>
      <c r="G461" s="788" t="s">
        <v>20</v>
      </c>
      <c r="H461" s="788" t="s">
        <v>20</v>
      </c>
      <c r="I461" s="787" t="s">
        <v>20</v>
      </c>
      <c r="J461" s="788" t="s">
        <v>20</v>
      </c>
      <c r="K461" s="788" t="s">
        <v>20</v>
      </c>
      <c r="L461" s="787" t="s">
        <v>20</v>
      </c>
      <c r="M461" s="788" t="s">
        <v>20</v>
      </c>
      <c r="N461" s="788" t="s">
        <v>20</v>
      </c>
      <c r="O461" s="787" t="s">
        <v>20</v>
      </c>
      <c r="P461" s="788" t="s">
        <v>20</v>
      </c>
      <c r="Q461" s="788" t="s">
        <v>20</v>
      </c>
      <c r="R461" s="787" t="s">
        <v>20</v>
      </c>
      <c r="S461" s="788" t="s">
        <v>20</v>
      </c>
      <c r="T461" s="788" t="s">
        <v>20</v>
      </c>
      <c r="U461" s="787" t="s">
        <v>20</v>
      </c>
      <c r="V461" s="788" t="s">
        <v>20</v>
      </c>
      <c r="W461" s="788" t="s">
        <v>20</v>
      </c>
      <c r="X461" s="787" t="s">
        <v>20</v>
      </c>
      <c r="Y461" s="788" t="s">
        <v>20</v>
      </c>
      <c r="Z461" s="788" t="s">
        <v>20</v>
      </c>
      <c r="AA461" s="787" t="s">
        <v>20</v>
      </c>
      <c r="AB461" s="788" t="s">
        <v>20</v>
      </c>
      <c r="AC461" s="788" t="s">
        <v>20</v>
      </c>
      <c r="AD461" s="787" t="s">
        <v>20</v>
      </c>
      <c r="AE461" s="788" t="s">
        <v>20</v>
      </c>
      <c r="AF461" s="788" t="s">
        <v>20</v>
      </c>
      <c r="AG461" s="34" t="s">
        <v>20</v>
      </c>
      <c r="AH461" s="34" t="s">
        <v>20</v>
      </c>
      <c r="AI461" s="34" t="s">
        <v>20</v>
      </c>
    </row>
    <row r="462" spans="1:35">
      <c r="A462" s="34" t="s">
        <v>1274</v>
      </c>
      <c r="B462" s="34" t="s">
        <v>2413</v>
      </c>
      <c r="C462" s="787" t="s">
        <v>20</v>
      </c>
      <c r="D462" s="788" t="s">
        <v>20</v>
      </c>
      <c r="E462" s="788" t="s">
        <v>20</v>
      </c>
      <c r="F462" s="787" t="s">
        <v>20</v>
      </c>
      <c r="G462" s="788" t="s">
        <v>20</v>
      </c>
      <c r="H462" s="788" t="s">
        <v>20</v>
      </c>
      <c r="I462" s="787" t="s">
        <v>20</v>
      </c>
      <c r="J462" s="788" t="s">
        <v>20</v>
      </c>
      <c r="K462" s="788" t="s">
        <v>20</v>
      </c>
      <c r="L462" s="787" t="s">
        <v>20</v>
      </c>
      <c r="M462" s="788" t="s">
        <v>20</v>
      </c>
      <c r="N462" s="788" t="s">
        <v>20</v>
      </c>
      <c r="O462" s="787" t="s">
        <v>20</v>
      </c>
      <c r="P462" s="788" t="s">
        <v>20</v>
      </c>
      <c r="Q462" s="788" t="s">
        <v>20</v>
      </c>
      <c r="R462" s="787" t="s">
        <v>20</v>
      </c>
      <c r="S462" s="788" t="s">
        <v>20</v>
      </c>
      <c r="T462" s="788" t="s">
        <v>20</v>
      </c>
      <c r="U462" s="787" t="s">
        <v>20</v>
      </c>
      <c r="V462" s="788" t="s">
        <v>20</v>
      </c>
      <c r="W462" s="788" t="s">
        <v>20</v>
      </c>
      <c r="X462" s="787" t="s">
        <v>20</v>
      </c>
      <c r="Y462" s="788" t="s">
        <v>20</v>
      </c>
      <c r="Z462" s="788" t="s">
        <v>20</v>
      </c>
      <c r="AA462" s="787" t="s">
        <v>20</v>
      </c>
      <c r="AB462" s="788" t="s">
        <v>20</v>
      </c>
      <c r="AC462" s="788" t="s">
        <v>20</v>
      </c>
      <c r="AD462" s="787" t="s">
        <v>20</v>
      </c>
      <c r="AE462" s="788" t="s">
        <v>20</v>
      </c>
      <c r="AF462" s="788" t="s">
        <v>20</v>
      </c>
      <c r="AG462" s="34" t="s">
        <v>20</v>
      </c>
      <c r="AH462" s="34" t="s">
        <v>20</v>
      </c>
      <c r="AI462" s="34" t="s">
        <v>20</v>
      </c>
    </row>
    <row r="463" spans="1:35">
      <c r="A463" s="34" t="s">
        <v>1275</v>
      </c>
      <c r="B463" s="34" t="s">
        <v>3301</v>
      </c>
      <c r="C463" s="787" t="s">
        <v>20</v>
      </c>
      <c r="D463" s="788" t="s">
        <v>20</v>
      </c>
      <c r="E463" s="788" t="s">
        <v>20</v>
      </c>
      <c r="F463" s="787" t="s">
        <v>20</v>
      </c>
      <c r="G463" s="788" t="s">
        <v>20</v>
      </c>
      <c r="H463" s="788" t="s">
        <v>20</v>
      </c>
      <c r="I463" s="787" t="s">
        <v>20</v>
      </c>
      <c r="J463" s="788" t="s">
        <v>20</v>
      </c>
      <c r="K463" s="788" t="s">
        <v>20</v>
      </c>
      <c r="L463" s="787" t="s">
        <v>20</v>
      </c>
      <c r="M463" s="788" t="s">
        <v>20</v>
      </c>
      <c r="N463" s="788" t="s">
        <v>20</v>
      </c>
      <c r="O463" s="787" t="s">
        <v>20</v>
      </c>
      <c r="P463" s="788" t="s">
        <v>20</v>
      </c>
      <c r="Q463" s="788" t="s">
        <v>20</v>
      </c>
      <c r="R463" s="787" t="s">
        <v>20</v>
      </c>
      <c r="S463" s="788" t="s">
        <v>20</v>
      </c>
      <c r="T463" s="788" t="s">
        <v>20</v>
      </c>
      <c r="U463" s="787" t="s">
        <v>20</v>
      </c>
      <c r="V463" s="788" t="s">
        <v>20</v>
      </c>
      <c r="W463" s="788" t="s">
        <v>20</v>
      </c>
      <c r="X463" s="787" t="s">
        <v>20</v>
      </c>
      <c r="Y463" s="788" t="s">
        <v>20</v>
      </c>
      <c r="Z463" s="788" t="s">
        <v>20</v>
      </c>
      <c r="AA463" s="787" t="s">
        <v>20</v>
      </c>
      <c r="AB463" s="788" t="s">
        <v>20</v>
      </c>
      <c r="AC463" s="788" t="s">
        <v>20</v>
      </c>
      <c r="AD463" s="787" t="s">
        <v>20</v>
      </c>
      <c r="AE463" s="788" t="s">
        <v>20</v>
      </c>
      <c r="AF463" s="788" t="s">
        <v>20</v>
      </c>
      <c r="AG463" s="34" t="s">
        <v>20</v>
      </c>
      <c r="AH463" s="34" t="s">
        <v>20</v>
      </c>
      <c r="AI463" s="34" t="s">
        <v>20</v>
      </c>
    </row>
    <row r="464" spans="1:35">
      <c r="A464" s="34" t="s">
        <v>1276</v>
      </c>
      <c r="B464" s="34" t="s">
        <v>1349</v>
      </c>
      <c r="C464" s="787" t="s">
        <v>20</v>
      </c>
      <c r="D464" s="788" t="s">
        <v>20</v>
      </c>
      <c r="E464" s="788" t="s">
        <v>20</v>
      </c>
      <c r="F464" s="787" t="s">
        <v>20</v>
      </c>
      <c r="G464" s="788" t="s">
        <v>20</v>
      </c>
      <c r="H464" s="788" t="s">
        <v>20</v>
      </c>
      <c r="I464" s="787" t="s">
        <v>20</v>
      </c>
      <c r="J464" s="788" t="s">
        <v>20</v>
      </c>
      <c r="K464" s="788" t="s">
        <v>20</v>
      </c>
      <c r="L464" s="787" t="s">
        <v>20</v>
      </c>
      <c r="M464" s="788" t="s">
        <v>20</v>
      </c>
      <c r="N464" s="788" t="s">
        <v>20</v>
      </c>
      <c r="O464" s="787" t="s">
        <v>20</v>
      </c>
      <c r="P464" s="788" t="s">
        <v>20</v>
      </c>
      <c r="Q464" s="788" t="s">
        <v>20</v>
      </c>
      <c r="R464" s="787" t="s">
        <v>20</v>
      </c>
      <c r="S464" s="788" t="s">
        <v>20</v>
      </c>
      <c r="T464" s="788" t="s">
        <v>20</v>
      </c>
      <c r="U464" s="787" t="s">
        <v>20</v>
      </c>
      <c r="V464" s="788" t="s">
        <v>20</v>
      </c>
      <c r="W464" s="788" t="s">
        <v>20</v>
      </c>
      <c r="X464" s="787" t="s">
        <v>20</v>
      </c>
      <c r="Y464" s="788" t="s">
        <v>20</v>
      </c>
      <c r="Z464" s="788" t="s">
        <v>20</v>
      </c>
      <c r="AA464" s="787" t="s">
        <v>20</v>
      </c>
      <c r="AB464" s="788" t="s">
        <v>20</v>
      </c>
      <c r="AC464" s="788" t="s">
        <v>20</v>
      </c>
      <c r="AD464" s="787" t="s">
        <v>20</v>
      </c>
      <c r="AE464" s="788" t="s">
        <v>20</v>
      </c>
      <c r="AF464" s="788" t="s">
        <v>20</v>
      </c>
      <c r="AG464" s="34" t="s">
        <v>20</v>
      </c>
      <c r="AH464" s="34" t="s">
        <v>20</v>
      </c>
      <c r="AI464" s="34" t="s">
        <v>20</v>
      </c>
    </row>
    <row r="465" spans="1:35">
      <c r="A465" s="34" t="s">
        <v>1277</v>
      </c>
      <c r="B465" s="34" t="s">
        <v>20</v>
      </c>
      <c r="C465" s="787" t="s">
        <v>20</v>
      </c>
      <c r="D465" s="788" t="s">
        <v>20</v>
      </c>
      <c r="E465" s="788" t="s">
        <v>20</v>
      </c>
      <c r="F465" s="787" t="s">
        <v>20</v>
      </c>
      <c r="G465" s="788" t="s">
        <v>20</v>
      </c>
      <c r="H465" s="788" t="s">
        <v>20</v>
      </c>
      <c r="I465" s="787" t="s">
        <v>20</v>
      </c>
      <c r="J465" s="788" t="s">
        <v>20</v>
      </c>
      <c r="K465" s="788" t="s">
        <v>20</v>
      </c>
      <c r="L465" s="787" t="s">
        <v>20</v>
      </c>
      <c r="M465" s="788" t="s">
        <v>20</v>
      </c>
      <c r="N465" s="788" t="s">
        <v>20</v>
      </c>
      <c r="O465" s="787" t="s">
        <v>20</v>
      </c>
      <c r="P465" s="788" t="s">
        <v>20</v>
      </c>
      <c r="Q465" s="788" t="s">
        <v>20</v>
      </c>
      <c r="R465" s="787" t="s">
        <v>20</v>
      </c>
      <c r="S465" s="788" t="s">
        <v>20</v>
      </c>
      <c r="T465" s="788" t="s">
        <v>20</v>
      </c>
      <c r="U465" s="787" t="s">
        <v>20</v>
      </c>
      <c r="V465" s="788" t="s">
        <v>20</v>
      </c>
      <c r="W465" s="788" t="s">
        <v>20</v>
      </c>
      <c r="X465" s="787" t="s">
        <v>20</v>
      </c>
      <c r="Y465" s="788" t="s">
        <v>20</v>
      </c>
      <c r="Z465" s="788" t="s">
        <v>20</v>
      </c>
      <c r="AA465" s="787" t="s">
        <v>20</v>
      </c>
      <c r="AB465" s="788" t="s">
        <v>20</v>
      </c>
      <c r="AC465" s="788" t="s">
        <v>20</v>
      </c>
      <c r="AD465" s="787" t="s">
        <v>20</v>
      </c>
      <c r="AE465" s="788" t="s">
        <v>20</v>
      </c>
      <c r="AF465" s="788" t="s">
        <v>20</v>
      </c>
      <c r="AG465" s="34" t="s">
        <v>20</v>
      </c>
      <c r="AH465" s="34" t="s">
        <v>20</v>
      </c>
      <c r="AI465" s="34" t="s">
        <v>20</v>
      </c>
    </row>
    <row r="466" spans="1:35">
      <c r="A466" s="34" t="s">
        <v>1278</v>
      </c>
      <c r="B466" s="34" t="s">
        <v>1350</v>
      </c>
      <c r="C466" s="787" t="s">
        <v>20</v>
      </c>
      <c r="D466" s="788" t="s">
        <v>20</v>
      </c>
      <c r="E466" s="788" t="s">
        <v>20</v>
      </c>
      <c r="F466" s="787" t="s">
        <v>20</v>
      </c>
      <c r="G466" s="788" t="s">
        <v>20</v>
      </c>
      <c r="H466" s="788" t="s">
        <v>20</v>
      </c>
      <c r="I466" s="787" t="s">
        <v>20</v>
      </c>
      <c r="J466" s="788" t="s">
        <v>20</v>
      </c>
      <c r="K466" s="788" t="s">
        <v>20</v>
      </c>
      <c r="L466" s="787" t="s">
        <v>20</v>
      </c>
      <c r="M466" s="788" t="s">
        <v>20</v>
      </c>
      <c r="N466" s="788" t="s">
        <v>20</v>
      </c>
      <c r="O466" s="787" t="s">
        <v>20</v>
      </c>
      <c r="P466" s="788" t="s">
        <v>20</v>
      </c>
      <c r="Q466" s="788" t="s">
        <v>20</v>
      </c>
      <c r="R466" s="787" t="s">
        <v>20</v>
      </c>
      <c r="S466" s="788" t="s">
        <v>20</v>
      </c>
      <c r="T466" s="788" t="s">
        <v>20</v>
      </c>
      <c r="U466" s="787" t="s">
        <v>20</v>
      </c>
      <c r="V466" s="788" t="s">
        <v>20</v>
      </c>
      <c r="W466" s="788" t="s">
        <v>20</v>
      </c>
      <c r="X466" s="787" t="s">
        <v>20</v>
      </c>
      <c r="Y466" s="788" t="s">
        <v>20</v>
      </c>
      <c r="Z466" s="788" t="s">
        <v>20</v>
      </c>
      <c r="AA466" s="787" t="s">
        <v>20</v>
      </c>
      <c r="AB466" s="788" t="s">
        <v>20</v>
      </c>
      <c r="AC466" s="788" t="s">
        <v>20</v>
      </c>
      <c r="AD466" s="787" t="s">
        <v>20</v>
      </c>
      <c r="AE466" s="788" t="s">
        <v>20</v>
      </c>
      <c r="AF466" s="788" t="s">
        <v>20</v>
      </c>
      <c r="AG466" s="34" t="s">
        <v>20</v>
      </c>
      <c r="AH466" s="34" t="s">
        <v>20</v>
      </c>
      <c r="AI466" s="34" t="s">
        <v>20</v>
      </c>
    </row>
    <row r="467" spans="1:35">
      <c r="A467" s="34" t="s">
        <v>1279</v>
      </c>
      <c r="B467" s="34" t="s">
        <v>20</v>
      </c>
      <c r="C467" s="787" t="s">
        <v>20</v>
      </c>
      <c r="D467" s="788" t="s">
        <v>20</v>
      </c>
      <c r="E467" s="788" t="s">
        <v>20</v>
      </c>
      <c r="F467" s="787" t="s">
        <v>20</v>
      </c>
      <c r="G467" s="788" t="s">
        <v>20</v>
      </c>
      <c r="H467" s="788" t="s">
        <v>20</v>
      </c>
      <c r="I467" s="787" t="s">
        <v>20</v>
      </c>
      <c r="J467" s="788" t="s">
        <v>20</v>
      </c>
      <c r="K467" s="788" t="s">
        <v>20</v>
      </c>
      <c r="L467" s="787" t="s">
        <v>20</v>
      </c>
      <c r="M467" s="788" t="s">
        <v>20</v>
      </c>
      <c r="N467" s="788" t="s">
        <v>20</v>
      </c>
      <c r="O467" s="787" t="s">
        <v>20</v>
      </c>
      <c r="P467" s="788" t="s">
        <v>20</v>
      </c>
      <c r="Q467" s="788" t="s">
        <v>20</v>
      </c>
      <c r="R467" s="787" t="s">
        <v>20</v>
      </c>
      <c r="S467" s="788" t="s">
        <v>20</v>
      </c>
      <c r="T467" s="788" t="s">
        <v>20</v>
      </c>
      <c r="U467" s="787" t="s">
        <v>20</v>
      </c>
      <c r="V467" s="788" t="s">
        <v>20</v>
      </c>
      <c r="W467" s="788" t="s">
        <v>20</v>
      </c>
      <c r="X467" s="787" t="s">
        <v>20</v>
      </c>
      <c r="Y467" s="788" t="s">
        <v>20</v>
      </c>
      <c r="Z467" s="788" t="s">
        <v>20</v>
      </c>
      <c r="AA467" s="787" t="s">
        <v>20</v>
      </c>
      <c r="AB467" s="788" t="s">
        <v>20</v>
      </c>
      <c r="AC467" s="788" t="s">
        <v>20</v>
      </c>
      <c r="AD467" s="787" t="s">
        <v>20</v>
      </c>
      <c r="AE467" s="788" t="s">
        <v>20</v>
      </c>
      <c r="AF467" s="788" t="s">
        <v>20</v>
      </c>
      <c r="AG467" s="34" t="s">
        <v>20</v>
      </c>
      <c r="AH467" s="34" t="s">
        <v>20</v>
      </c>
      <c r="AI467" s="34" t="s">
        <v>20</v>
      </c>
    </row>
    <row r="468" spans="1:35">
      <c r="A468" s="34" t="s">
        <v>1280</v>
      </c>
      <c r="B468" s="34" t="s">
        <v>1610</v>
      </c>
      <c r="C468" s="787" t="s">
        <v>20</v>
      </c>
      <c r="D468" s="788" t="s">
        <v>20</v>
      </c>
      <c r="E468" s="788" t="s">
        <v>20</v>
      </c>
      <c r="F468" s="787" t="s">
        <v>20</v>
      </c>
      <c r="G468" s="788" t="s">
        <v>20</v>
      </c>
      <c r="H468" s="788" t="s">
        <v>20</v>
      </c>
      <c r="I468" s="787" t="s">
        <v>20</v>
      </c>
      <c r="J468" s="788" t="s">
        <v>20</v>
      </c>
      <c r="K468" s="788" t="s">
        <v>20</v>
      </c>
      <c r="L468" s="787" t="s">
        <v>20</v>
      </c>
      <c r="M468" s="788" t="s">
        <v>20</v>
      </c>
      <c r="N468" s="788" t="s">
        <v>20</v>
      </c>
      <c r="O468" s="787" t="s">
        <v>20</v>
      </c>
      <c r="P468" s="788" t="s">
        <v>20</v>
      </c>
      <c r="Q468" s="788" t="s">
        <v>20</v>
      </c>
      <c r="R468" s="787" t="s">
        <v>20</v>
      </c>
      <c r="S468" s="788" t="s">
        <v>20</v>
      </c>
      <c r="T468" s="788" t="s">
        <v>20</v>
      </c>
      <c r="U468" s="787" t="s">
        <v>20</v>
      </c>
      <c r="V468" s="788" t="s">
        <v>20</v>
      </c>
      <c r="W468" s="788" t="s">
        <v>20</v>
      </c>
      <c r="X468" s="787" t="s">
        <v>20</v>
      </c>
      <c r="Y468" s="788" t="s">
        <v>20</v>
      </c>
      <c r="Z468" s="788" t="s">
        <v>20</v>
      </c>
      <c r="AA468" s="787" t="s">
        <v>20</v>
      </c>
      <c r="AB468" s="788" t="s">
        <v>20</v>
      </c>
      <c r="AC468" s="788" t="s">
        <v>20</v>
      </c>
      <c r="AD468" s="787" t="s">
        <v>20</v>
      </c>
      <c r="AE468" s="788" t="s">
        <v>20</v>
      </c>
      <c r="AF468" s="788" t="s">
        <v>20</v>
      </c>
      <c r="AG468" s="34" t="s">
        <v>20</v>
      </c>
      <c r="AH468" s="34" t="s">
        <v>20</v>
      </c>
      <c r="AI468" s="34" t="s">
        <v>20</v>
      </c>
    </row>
    <row r="469" spans="1:35">
      <c r="A469" s="34" t="s">
        <v>1281</v>
      </c>
      <c r="B469" s="34" t="s">
        <v>1351</v>
      </c>
      <c r="C469" s="787" t="s">
        <v>20</v>
      </c>
      <c r="D469" s="788" t="s">
        <v>20</v>
      </c>
      <c r="E469" s="788" t="s">
        <v>20</v>
      </c>
      <c r="F469" s="787" t="s">
        <v>20</v>
      </c>
      <c r="G469" s="788" t="s">
        <v>20</v>
      </c>
      <c r="H469" s="788" t="s">
        <v>20</v>
      </c>
      <c r="I469" s="787" t="s">
        <v>20</v>
      </c>
      <c r="J469" s="788" t="s">
        <v>20</v>
      </c>
      <c r="K469" s="788" t="s">
        <v>20</v>
      </c>
      <c r="L469" s="787" t="s">
        <v>20</v>
      </c>
      <c r="M469" s="788" t="s">
        <v>20</v>
      </c>
      <c r="N469" s="788" t="s">
        <v>20</v>
      </c>
      <c r="O469" s="787" t="s">
        <v>20</v>
      </c>
      <c r="P469" s="788" t="s">
        <v>20</v>
      </c>
      <c r="Q469" s="788" t="s">
        <v>20</v>
      </c>
      <c r="R469" s="787" t="s">
        <v>20</v>
      </c>
      <c r="S469" s="788" t="s">
        <v>20</v>
      </c>
      <c r="T469" s="788" t="s">
        <v>20</v>
      </c>
      <c r="U469" s="787" t="s">
        <v>20</v>
      </c>
      <c r="V469" s="788" t="s">
        <v>20</v>
      </c>
      <c r="W469" s="788" t="s">
        <v>20</v>
      </c>
      <c r="X469" s="787" t="s">
        <v>20</v>
      </c>
      <c r="Y469" s="788" t="s">
        <v>20</v>
      </c>
      <c r="Z469" s="788" t="s">
        <v>20</v>
      </c>
      <c r="AA469" s="787" t="s">
        <v>20</v>
      </c>
      <c r="AB469" s="788" t="s">
        <v>20</v>
      </c>
      <c r="AC469" s="788" t="s">
        <v>20</v>
      </c>
      <c r="AD469" s="787" t="s">
        <v>20</v>
      </c>
      <c r="AE469" s="788" t="s">
        <v>20</v>
      </c>
      <c r="AF469" s="788" t="s">
        <v>20</v>
      </c>
      <c r="AG469" s="34" t="s">
        <v>20</v>
      </c>
      <c r="AH469" s="34" t="s">
        <v>20</v>
      </c>
      <c r="AI469" s="34" t="s">
        <v>20</v>
      </c>
    </row>
    <row r="470" spans="1:35">
      <c r="A470" s="34" t="s">
        <v>1282</v>
      </c>
      <c r="B470" s="34" t="s">
        <v>3387</v>
      </c>
      <c r="C470" s="787" t="s">
        <v>20</v>
      </c>
      <c r="D470" s="788" t="s">
        <v>20</v>
      </c>
      <c r="E470" s="788" t="s">
        <v>20</v>
      </c>
      <c r="F470" s="787" t="s">
        <v>20</v>
      </c>
      <c r="G470" s="788" t="s">
        <v>20</v>
      </c>
      <c r="H470" s="788" t="s">
        <v>20</v>
      </c>
      <c r="I470" s="787" t="s">
        <v>20</v>
      </c>
      <c r="J470" s="788" t="s">
        <v>20</v>
      </c>
      <c r="K470" s="788" t="s">
        <v>20</v>
      </c>
      <c r="L470" s="787" t="s">
        <v>20</v>
      </c>
      <c r="M470" s="788" t="s">
        <v>20</v>
      </c>
      <c r="N470" s="788" t="s">
        <v>20</v>
      </c>
      <c r="O470" s="787" t="s">
        <v>20</v>
      </c>
      <c r="P470" s="788" t="s">
        <v>20</v>
      </c>
      <c r="Q470" s="788" t="s">
        <v>20</v>
      </c>
      <c r="R470" s="787" t="s">
        <v>20</v>
      </c>
      <c r="S470" s="788" t="s">
        <v>20</v>
      </c>
      <c r="T470" s="788" t="s">
        <v>20</v>
      </c>
      <c r="U470" s="787" t="s">
        <v>20</v>
      </c>
      <c r="V470" s="788" t="s">
        <v>20</v>
      </c>
      <c r="W470" s="788" t="s">
        <v>20</v>
      </c>
      <c r="X470" s="787" t="s">
        <v>20</v>
      </c>
      <c r="Y470" s="788" t="s">
        <v>20</v>
      </c>
      <c r="Z470" s="788" t="s">
        <v>20</v>
      </c>
      <c r="AA470" s="787" t="s">
        <v>20</v>
      </c>
      <c r="AB470" s="788" t="s">
        <v>20</v>
      </c>
      <c r="AC470" s="788" t="s">
        <v>20</v>
      </c>
      <c r="AD470" s="787" t="s">
        <v>20</v>
      </c>
      <c r="AE470" s="788" t="s">
        <v>20</v>
      </c>
      <c r="AF470" s="788" t="s">
        <v>20</v>
      </c>
      <c r="AG470" s="34" t="s">
        <v>20</v>
      </c>
      <c r="AH470" s="34" t="s">
        <v>20</v>
      </c>
      <c r="AI470" s="34" t="s">
        <v>20</v>
      </c>
    </row>
    <row r="471" spans="1:35">
      <c r="A471" s="34" t="s">
        <v>1283</v>
      </c>
      <c r="B471" s="34" t="s">
        <v>1352</v>
      </c>
      <c r="C471" s="787" t="s">
        <v>20</v>
      </c>
      <c r="D471" s="788" t="s">
        <v>20</v>
      </c>
      <c r="E471" s="788" t="s">
        <v>20</v>
      </c>
      <c r="F471" s="787" t="s">
        <v>20</v>
      </c>
      <c r="G471" s="788" t="s">
        <v>20</v>
      </c>
      <c r="H471" s="788" t="s">
        <v>20</v>
      </c>
      <c r="I471" s="787" t="s">
        <v>20</v>
      </c>
      <c r="J471" s="788" t="s">
        <v>20</v>
      </c>
      <c r="K471" s="788" t="s">
        <v>20</v>
      </c>
      <c r="L471" s="787" t="s">
        <v>20</v>
      </c>
      <c r="M471" s="788" t="s">
        <v>20</v>
      </c>
      <c r="N471" s="788" t="s">
        <v>20</v>
      </c>
      <c r="O471" s="787" t="s">
        <v>20</v>
      </c>
      <c r="P471" s="788" t="s">
        <v>20</v>
      </c>
      <c r="Q471" s="788" t="s">
        <v>20</v>
      </c>
      <c r="R471" s="787" t="s">
        <v>20</v>
      </c>
      <c r="S471" s="788" t="s">
        <v>20</v>
      </c>
      <c r="T471" s="788" t="s">
        <v>20</v>
      </c>
      <c r="U471" s="787" t="s">
        <v>20</v>
      </c>
      <c r="V471" s="788" t="s">
        <v>20</v>
      </c>
      <c r="W471" s="788" t="s">
        <v>20</v>
      </c>
      <c r="X471" s="787" t="s">
        <v>20</v>
      </c>
      <c r="Y471" s="788" t="s">
        <v>20</v>
      </c>
      <c r="Z471" s="788" t="s">
        <v>20</v>
      </c>
      <c r="AA471" s="787" t="s">
        <v>20</v>
      </c>
      <c r="AB471" s="788" t="s">
        <v>20</v>
      </c>
      <c r="AC471" s="788" t="s">
        <v>20</v>
      </c>
      <c r="AD471" s="787" t="s">
        <v>20</v>
      </c>
      <c r="AE471" s="788" t="s">
        <v>20</v>
      </c>
      <c r="AF471" s="788" t="s">
        <v>20</v>
      </c>
      <c r="AG471" s="34" t="s">
        <v>20</v>
      </c>
      <c r="AH471" s="34" t="s">
        <v>20</v>
      </c>
      <c r="AI471" s="34" t="s">
        <v>20</v>
      </c>
    </row>
    <row r="472" spans="1:35">
      <c r="A472" s="34" t="s">
        <v>1284</v>
      </c>
      <c r="B472" s="34" t="s">
        <v>1353</v>
      </c>
      <c r="C472" s="787" t="s">
        <v>20</v>
      </c>
      <c r="D472" s="788" t="s">
        <v>20</v>
      </c>
      <c r="E472" s="788" t="s">
        <v>20</v>
      </c>
      <c r="F472" s="787" t="s">
        <v>20</v>
      </c>
      <c r="G472" s="788" t="s">
        <v>20</v>
      </c>
      <c r="H472" s="788" t="s">
        <v>20</v>
      </c>
      <c r="I472" s="787" t="s">
        <v>20</v>
      </c>
      <c r="J472" s="788" t="s">
        <v>20</v>
      </c>
      <c r="K472" s="788" t="s">
        <v>20</v>
      </c>
      <c r="L472" s="787" t="s">
        <v>20</v>
      </c>
      <c r="M472" s="788" t="s">
        <v>20</v>
      </c>
      <c r="N472" s="788" t="s">
        <v>20</v>
      </c>
      <c r="O472" s="787" t="s">
        <v>20</v>
      </c>
      <c r="P472" s="788" t="s">
        <v>20</v>
      </c>
      <c r="Q472" s="788" t="s">
        <v>20</v>
      </c>
      <c r="R472" s="787" t="s">
        <v>20</v>
      </c>
      <c r="S472" s="788" t="s">
        <v>20</v>
      </c>
      <c r="T472" s="788" t="s">
        <v>20</v>
      </c>
      <c r="U472" s="787" t="s">
        <v>20</v>
      </c>
      <c r="V472" s="788" t="s">
        <v>20</v>
      </c>
      <c r="W472" s="788" t="s">
        <v>20</v>
      </c>
      <c r="X472" s="787" t="s">
        <v>20</v>
      </c>
      <c r="Y472" s="788" t="s">
        <v>20</v>
      </c>
      <c r="Z472" s="788" t="s">
        <v>20</v>
      </c>
      <c r="AA472" s="787" t="s">
        <v>20</v>
      </c>
      <c r="AB472" s="788" t="s">
        <v>20</v>
      </c>
      <c r="AC472" s="788" t="s">
        <v>20</v>
      </c>
      <c r="AD472" s="787" t="s">
        <v>20</v>
      </c>
      <c r="AE472" s="788" t="s">
        <v>20</v>
      </c>
      <c r="AF472" s="788" t="s">
        <v>20</v>
      </c>
      <c r="AG472" s="34" t="s">
        <v>20</v>
      </c>
      <c r="AH472" s="34" t="s">
        <v>20</v>
      </c>
      <c r="AI472" s="34" t="s">
        <v>20</v>
      </c>
    </row>
    <row r="473" spans="1:35">
      <c r="A473" s="34" t="s">
        <v>1285</v>
      </c>
      <c r="B473" s="34" t="s">
        <v>1354</v>
      </c>
      <c r="C473" s="787" t="s">
        <v>20</v>
      </c>
      <c r="D473" s="788" t="s">
        <v>20</v>
      </c>
      <c r="E473" s="788" t="s">
        <v>20</v>
      </c>
      <c r="F473" s="787" t="s">
        <v>20</v>
      </c>
      <c r="G473" s="788" t="s">
        <v>20</v>
      </c>
      <c r="H473" s="788" t="s">
        <v>20</v>
      </c>
      <c r="I473" s="787" t="s">
        <v>20</v>
      </c>
      <c r="J473" s="788" t="s">
        <v>20</v>
      </c>
      <c r="K473" s="788" t="s">
        <v>20</v>
      </c>
      <c r="L473" s="787" t="s">
        <v>20</v>
      </c>
      <c r="M473" s="788" t="s">
        <v>20</v>
      </c>
      <c r="N473" s="788" t="s">
        <v>20</v>
      </c>
      <c r="O473" s="787" t="s">
        <v>20</v>
      </c>
      <c r="P473" s="788" t="s">
        <v>20</v>
      </c>
      <c r="Q473" s="788" t="s">
        <v>20</v>
      </c>
      <c r="R473" s="787" t="s">
        <v>20</v>
      </c>
      <c r="S473" s="788" t="s">
        <v>20</v>
      </c>
      <c r="T473" s="788" t="s">
        <v>20</v>
      </c>
      <c r="U473" s="787" t="s">
        <v>20</v>
      </c>
      <c r="V473" s="788" t="s">
        <v>20</v>
      </c>
      <c r="W473" s="788" t="s">
        <v>20</v>
      </c>
      <c r="X473" s="787" t="s">
        <v>20</v>
      </c>
      <c r="Y473" s="788" t="s">
        <v>20</v>
      </c>
      <c r="Z473" s="788" t="s">
        <v>20</v>
      </c>
      <c r="AA473" s="787" t="s">
        <v>20</v>
      </c>
      <c r="AB473" s="788" t="s">
        <v>20</v>
      </c>
      <c r="AC473" s="788" t="s">
        <v>20</v>
      </c>
      <c r="AD473" s="787" t="s">
        <v>20</v>
      </c>
      <c r="AE473" s="788" t="s">
        <v>20</v>
      </c>
      <c r="AF473" s="788" t="s">
        <v>20</v>
      </c>
      <c r="AG473" s="34" t="s">
        <v>20</v>
      </c>
      <c r="AH473" s="34" t="s">
        <v>20</v>
      </c>
      <c r="AI473" s="34" t="s">
        <v>20</v>
      </c>
    </row>
    <row r="474" spans="1:35">
      <c r="A474" s="34" t="s">
        <v>1286</v>
      </c>
      <c r="B474" s="34" t="s">
        <v>3388</v>
      </c>
      <c r="C474" s="787" t="s">
        <v>20</v>
      </c>
      <c r="D474" s="788" t="s">
        <v>20</v>
      </c>
      <c r="E474" s="788" t="s">
        <v>20</v>
      </c>
      <c r="F474" s="787" t="s">
        <v>20</v>
      </c>
      <c r="G474" s="788" t="s">
        <v>20</v>
      </c>
      <c r="H474" s="788" t="s">
        <v>20</v>
      </c>
      <c r="I474" s="787" t="s">
        <v>20</v>
      </c>
      <c r="J474" s="788" t="s">
        <v>20</v>
      </c>
      <c r="K474" s="788" t="s">
        <v>20</v>
      </c>
      <c r="L474" s="787" t="s">
        <v>20</v>
      </c>
      <c r="M474" s="788" t="s">
        <v>20</v>
      </c>
      <c r="N474" s="788" t="s">
        <v>20</v>
      </c>
      <c r="O474" s="787" t="s">
        <v>20</v>
      </c>
      <c r="P474" s="788" t="s">
        <v>20</v>
      </c>
      <c r="Q474" s="788" t="s">
        <v>20</v>
      </c>
      <c r="R474" s="787" t="s">
        <v>20</v>
      </c>
      <c r="S474" s="788" t="s">
        <v>20</v>
      </c>
      <c r="T474" s="788" t="s">
        <v>20</v>
      </c>
      <c r="U474" s="787" t="s">
        <v>20</v>
      </c>
      <c r="V474" s="788" t="s">
        <v>20</v>
      </c>
      <c r="W474" s="788" t="s">
        <v>20</v>
      </c>
      <c r="X474" s="787" t="s">
        <v>20</v>
      </c>
      <c r="Y474" s="788" t="s">
        <v>20</v>
      </c>
      <c r="Z474" s="788" t="s">
        <v>20</v>
      </c>
      <c r="AA474" s="787" t="s">
        <v>20</v>
      </c>
      <c r="AB474" s="788" t="s">
        <v>20</v>
      </c>
      <c r="AC474" s="788" t="s">
        <v>20</v>
      </c>
      <c r="AD474" s="787" t="s">
        <v>20</v>
      </c>
      <c r="AE474" s="788" t="s">
        <v>20</v>
      </c>
      <c r="AF474" s="788" t="s">
        <v>20</v>
      </c>
      <c r="AG474" s="34" t="s">
        <v>20</v>
      </c>
      <c r="AH474" s="34" t="s">
        <v>20</v>
      </c>
      <c r="AI474" s="34" t="s">
        <v>20</v>
      </c>
    </row>
    <row r="475" spans="1:35">
      <c r="A475" s="34" t="s">
        <v>1287</v>
      </c>
      <c r="B475" s="34" t="s">
        <v>1355</v>
      </c>
      <c r="C475" s="787" t="s">
        <v>20</v>
      </c>
      <c r="D475" s="788" t="s">
        <v>20</v>
      </c>
      <c r="E475" s="788" t="s">
        <v>20</v>
      </c>
      <c r="F475" s="787" t="s">
        <v>20</v>
      </c>
      <c r="G475" s="788" t="s">
        <v>20</v>
      </c>
      <c r="H475" s="788" t="s">
        <v>20</v>
      </c>
      <c r="I475" s="787" t="s">
        <v>20</v>
      </c>
      <c r="J475" s="788" t="s">
        <v>20</v>
      </c>
      <c r="K475" s="788" t="s">
        <v>20</v>
      </c>
      <c r="L475" s="787" t="s">
        <v>20</v>
      </c>
      <c r="M475" s="788" t="s">
        <v>20</v>
      </c>
      <c r="N475" s="788" t="s">
        <v>20</v>
      </c>
      <c r="O475" s="787" t="s">
        <v>20</v>
      </c>
      <c r="P475" s="788" t="s">
        <v>20</v>
      </c>
      <c r="Q475" s="788" t="s">
        <v>20</v>
      </c>
      <c r="R475" s="787" t="s">
        <v>20</v>
      </c>
      <c r="S475" s="788" t="s">
        <v>20</v>
      </c>
      <c r="T475" s="788" t="s">
        <v>20</v>
      </c>
      <c r="U475" s="787" t="s">
        <v>20</v>
      </c>
      <c r="V475" s="788" t="s">
        <v>20</v>
      </c>
      <c r="W475" s="788" t="s">
        <v>20</v>
      </c>
      <c r="X475" s="787" t="s">
        <v>20</v>
      </c>
      <c r="Y475" s="788" t="s">
        <v>20</v>
      </c>
      <c r="Z475" s="788" t="s">
        <v>20</v>
      </c>
      <c r="AA475" s="787" t="s">
        <v>20</v>
      </c>
      <c r="AB475" s="788" t="s">
        <v>20</v>
      </c>
      <c r="AC475" s="788" t="s">
        <v>20</v>
      </c>
      <c r="AD475" s="787" t="s">
        <v>20</v>
      </c>
      <c r="AE475" s="788" t="s">
        <v>20</v>
      </c>
      <c r="AF475" s="788" t="s">
        <v>20</v>
      </c>
      <c r="AG475" s="34" t="s">
        <v>20</v>
      </c>
      <c r="AH475" s="34" t="s">
        <v>20</v>
      </c>
      <c r="AI475" s="34" t="s">
        <v>20</v>
      </c>
    </row>
    <row r="476" spans="1:35">
      <c r="A476" s="34" t="s">
        <v>1288</v>
      </c>
      <c r="B476" s="34" t="s">
        <v>1356</v>
      </c>
      <c r="C476" s="787" t="s">
        <v>20</v>
      </c>
      <c r="D476" s="788" t="s">
        <v>20</v>
      </c>
      <c r="E476" s="788" t="s">
        <v>20</v>
      </c>
      <c r="F476" s="787" t="s">
        <v>20</v>
      </c>
      <c r="G476" s="788" t="s">
        <v>20</v>
      </c>
      <c r="H476" s="788" t="s">
        <v>20</v>
      </c>
      <c r="I476" s="787" t="s">
        <v>20</v>
      </c>
      <c r="J476" s="788" t="s">
        <v>20</v>
      </c>
      <c r="K476" s="788" t="s">
        <v>20</v>
      </c>
      <c r="L476" s="787" t="s">
        <v>20</v>
      </c>
      <c r="M476" s="788" t="s">
        <v>20</v>
      </c>
      <c r="N476" s="788" t="s">
        <v>20</v>
      </c>
      <c r="O476" s="787" t="s">
        <v>20</v>
      </c>
      <c r="P476" s="788" t="s">
        <v>20</v>
      </c>
      <c r="Q476" s="788" t="s">
        <v>20</v>
      </c>
      <c r="R476" s="787" t="s">
        <v>20</v>
      </c>
      <c r="S476" s="788" t="s">
        <v>20</v>
      </c>
      <c r="T476" s="788" t="s">
        <v>20</v>
      </c>
      <c r="U476" s="787" t="s">
        <v>20</v>
      </c>
      <c r="V476" s="788" t="s">
        <v>20</v>
      </c>
      <c r="W476" s="788" t="s">
        <v>20</v>
      </c>
      <c r="X476" s="787" t="s">
        <v>20</v>
      </c>
      <c r="Y476" s="788" t="s">
        <v>20</v>
      </c>
      <c r="Z476" s="788" t="s">
        <v>20</v>
      </c>
      <c r="AA476" s="787" t="s">
        <v>20</v>
      </c>
      <c r="AB476" s="788" t="s">
        <v>20</v>
      </c>
      <c r="AC476" s="788" t="s">
        <v>20</v>
      </c>
      <c r="AD476" s="787" t="s">
        <v>20</v>
      </c>
      <c r="AE476" s="788" t="s">
        <v>20</v>
      </c>
      <c r="AF476" s="788" t="s">
        <v>20</v>
      </c>
      <c r="AG476" s="34" t="s">
        <v>20</v>
      </c>
      <c r="AH476" s="34" t="s">
        <v>20</v>
      </c>
      <c r="AI476" s="34" t="s">
        <v>20</v>
      </c>
    </row>
    <row r="477" spans="1:35">
      <c r="A477" s="34" t="s">
        <v>1289</v>
      </c>
      <c r="B477" s="34" t="s">
        <v>1357</v>
      </c>
      <c r="C477" s="787" t="s">
        <v>20</v>
      </c>
      <c r="D477" s="788" t="s">
        <v>20</v>
      </c>
      <c r="E477" s="788" t="s">
        <v>20</v>
      </c>
      <c r="F477" s="787" t="s">
        <v>20</v>
      </c>
      <c r="G477" s="788" t="s">
        <v>20</v>
      </c>
      <c r="H477" s="788" t="s">
        <v>20</v>
      </c>
      <c r="I477" s="787" t="s">
        <v>20</v>
      </c>
      <c r="J477" s="788" t="s">
        <v>20</v>
      </c>
      <c r="K477" s="788" t="s">
        <v>20</v>
      </c>
      <c r="L477" s="787" t="s">
        <v>20</v>
      </c>
      <c r="M477" s="788" t="s">
        <v>20</v>
      </c>
      <c r="N477" s="788" t="s">
        <v>20</v>
      </c>
      <c r="O477" s="787" t="s">
        <v>20</v>
      </c>
      <c r="P477" s="788" t="s">
        <v>20</v>
      </c>
      <c r="Q477" s="788" t="s">
        <v>20</v>
      </c>
      <c r="R477" s="787" t="s">
        <v>20</v>
      </c>
      <c r="S477" s="788" t="s">
        <v>20</v>
      </c>
      <c r="T477" s="788" t="s">
        <v>20</v>
      </c>
      <c r="U477" s="787" t="s">
        <v>20</v>
      </c>
      <c r="V477" s="788" t="s">
        <v>20</v>
      </c>
      <c r="W477" s="788" t="s">
        <v>20</v>
      </c>
      <c r="X477" s="787" t="s">
        <v>20</v>
      </c>
      <c r="Y477" s="788" t="s">
        <v>20</v>
      </c>
      <c r="Z477" s="788" t="s">
        <v>20</v>
      </c>
      <c r="AA477" s="787" t="s">
        <v>20</v>
      </c>
      <c r="AB477" s="788" t="s">
        <v>20</v>
      </c>
      <c r="AC477" s="788" t="s">
        <v>20</v>
      </c>
      <c r="AD477" s="787" t="s">
        <v>20</v>
      </c>
      <c r="AE477" s="788" t="s">
        <v>20</v>
      </c>
      <c r="AF477" s="788" t="s">
        <v>20</v>
      </c>
      <c r="AG477" s="34" t="s">
        <v>20</v>
      </c>
      <c r="AH477" s="34" t="s">
        <v>20</v>
      </c>
      <c r="AI477" s="34" t="s">
        <v>20</v>
      </c>
    </row>
    <row r="478" spans="1:35">
      <c r="A478" s="34" t="s">
        <v>1290</v>
      </c>
      <c r="B478" s="34" t="s">
        <v>1358</v>
      </c>
      <c r="C478" s="787" t="s">
        <v>20</v>
      </c>
      <c r="D478" s="788" t="s">
        <v>20</v>
      </c>
      <c r="E478" s="788" t="s">
        <v>20</v>
      </c>
      <c r="F478" s="787" t="s">
        <v>20</v>
      </c>
      <c r="G478" s="788" t="s">
        <v>20</v>
      </c>
      <c r="H478" s="788" t="s">
        <v>20</v>
      </c>
      <c r="I478" s="787" t="s">
        <v>20</v>
      </c>
      <c r="J478" s="788" t="s">
        <v>20</v>
      </c>
      <c r="K478" s="788" t="s">
        <v>20</v>
      </c>
      <c r="L478" s="787" t="s">
        <v>20</v>
      </c>
      <c r="M478" s="788" t="s">
        <v>20</v>
      </c>
      <c r="N478" s="788" t="s">
        <v>20</v>
      </c>
      <c r="O478" s="787" t="s">
        <v>20</v>
      </c>
      <c r="P478" s="788" t="s">
        <v>20</v>
      </c>
      <c r="Q478" s="788" t="s">
        <v>20</v>
      </c>
      <c r="R478" s="787" t="s">
        <v>20</v>
      </c>
      <c r="S478" s="788" t="s">
        <v>20</v>
      </c>
      <c r="T478" s="788" t="s">
        <v>20</v>
      </c>
      <c r="U478" s="787" t="s">
        <v>20</v>
      </c>
      <c r="V478" s="788" t="s">
        <v>20</v>
      </c>
      <c r="W478" s="788" t="s">
        <v>20</v>
      </c>
      <c r="X478" s="787" t="s">
        <v>20</v>
      </c>
      <c r="Y478" s="788" t="s">
        <v>20</v>
      </c>
      <c r="Z478" s="788" t="s">
        <v>20</v>
      </c>
      <c r="AA478" s="787" t="s">
        <v>20</v>
      </c>
      <c r="AB478" s="788" t="s">
        <v>20</v>
      </c>
      <c r="AC478" s="788" t="s">
        <v>20</v>
      </c>
      <c r="AD478" s="787" t="s">
        <v>20</v>
      </c>
      <c r="AE478" s="788" t="s">
        <v>20</v>
      </c>
      <c r="AF478" s="788" t="s">
        <v>20</v>
      </c>
      <c r="AG478" s="34" t="s">
        <v>20</v>
      </c>
      <c r="AH478" s="34" t="s">
        <v>20</v>
      </c>
      <c r="AI478" s="34" t="s">
        <v>20</v>
      </c>
    </row>
    <row r="479" spans="1:35">
      <c r="A479" s="34" t="s">
        <v>1291</v>
      </c>
      <c r="B479" s="34" t="s">
        <v>20</v>
      </c>
      <c r="C479" s="787" t="s">
        <v>20</v>
      </c>
      <c r="D479" s="788" t="s">
        <v>20</v>
      </c>
      <c r="E479" s="788" t="s">
        <v>20</v>
      </c>
      <c r="F479" s="787" t="s">
        <v>20</v>
      </c>
      <c r="G479" s="788" t="s">
        <v>20</v>
      </c>
      <c r="H479" s="788" t="s">
        <v>20</v>
      </c>
      <c r="I479" s="787" t="s">
        <v>20</v>
      </c>
      <c r="J479" s="788" t="s">
        <v>20</v>
      </c>
      <c r="K479" s="788" t="s">
        <v>20</v>
      </c>
      <c r="L479" s="787" t="s">
        <v>20</v>
      </c>
      <c r="M479" s="788" t="s">
        <v>20</v>
      </c>
      <c r="N479" s="788" t="s">
        <v>20</v>
      </c>
      <c r="O479" s="787" t="s">
        <v>20</v>
      </c>
      <c r="P479" s="788" t="s">
        <v>20</v>
      </c>
      <c r="Q479" s="788" t="s">
        <v>20</v>
      </c>
      <c r="R479" s="787" t="s">
        <v>20</v>
      </c>
      <c r="S479" s="788" t="s">
        <v>20</v>
      </c>
      <c r="T479" s="788" t="s">
        <v>20</v>
      </c>
      <c r="U479" s="787" t="s">
        <v>20</v>
      </c>
      <c r="V479" s="788" t="s">
        <v>20</v>
      </c>
      <c r="W479" s="788" t="s">
        <v>20</v>
      </c>
      <c r="X479" s="787" t="s">
        <v>20</v>
      </c>
      <c r="Y479" s="788" t="s">
        <v>20</v>
      </c>
      <c r="Z479" s="788" t="s">
        <v>20</v>
      </c>
      <c r="AA479" s="787" t="s">
        <v>20</v>
      </c>
      <c r="AB479" s="788" t="s">
        <v>20</v>
      </c>
      <c r="AC479" s="788" t="s">
        <v>20</v>
      </c>
      <c r="AD479" s="787" t="s">
        <v>20</v>
      </c>
      <c r="AE479" s="788" t="s">
        <v>20</v>
      </c>
      <c r="AF479" s="788" t="s">
        <v>20</v>
      </c>
      <c r="AG479" s="34" t="s">
        <v>20</v>
      </c>
      <c r="AH479" s="34" t="s">
        <v>20</v>
      </c>
      <c r="AI479" s="34" t="s">
        <v>20</v>
      </c>
    </row>
    <row r="480" spans="1:35">
      <c r="A480" s="34" t="s">
        <v>1292</v>
      </c>
      <c r="B480" s="34" t="s">
        <v>20</v>
      </c>
      <c r="C480" s="787" t="s">
        <v>20</v>
      </c>
      <c r="D480" s="788" t="s">
        <v>20</v>
      </c>
      <c r="E480" s="788" t="s">
        <v>20</v>
      </c>
      <c r="F480" s="787" t="s">
        <v>20</v>
      </c>
      <c r="G480" s="788" t="s">
        <v>20</v>
      </c>
      <c r="H480" s="788" t="s">
        <v>20</v>
      </c>
      <c r="I480" s="787" t="s">
        <v>20</v>
      </c>
      <c r="J480" s="788" t="s">
        <v>20</v>
      </c>
      <c r="K480" s="788" t="s">
        <v>20</v>
      </c>
      <c r="L480" s="787" t="s">
        <v>20</v>
      </c>
      <c r="M480" s="788" t="s">
        <v>20</v>
      </c>
      <c r="N480" s="788" t="s">
        <v>20</v>
      </c>
      <c r="O480" s="787" t="s">
        <v>20</v>
      </c>
      <c r="P480" s="788" t="s">
        <v>20</v>
      </c>
      <c r="Q480" s="788" t="s">
        <v>20</v>
      </c>
      <c r="R480" s="787" t="s">
        <v>20</v>
      </c>
      <c r="S480" s="788" t="s">
        <v>20</v>
      </c>
      <c r="T480" s="788" t="s">
        <v>20</v>
      </c>
      <c r="U480" s="787" t="s">
        <v>20</v>
      </c>
      <c r="V480" s="788" t="s">
        <v>20</v>
      </c>
      <c r="W480" s="788" t="s">
        <v>20</v>
      </c>
      <c r="X480" s="787" t="s">
        <v>20</v>
      </c>
      <c r="Y480" s="788" t="s">
        <v>20</v>
      </c>
      <c r="Z480" s="788" t="s">
        <v>20</v>
      </c>
      <c r="AA480" s="787" t="s">
        <v>20</v>
      </c>
      <c r="AB480" s="788" t="s">
        <v>20</v>
      </c>
      <c r="AC480" s="788" t="s">
        <v>20</v>
      </c>
      <c r="AD480" s="787" t="s">
        <v>20</v>
      </c>
      <c r="AE480" s="788" t="s">
        <v>20</v>
      </c>
      <c r="AF480" s="788" t="s">
        <v>20</v>
      </c>
      <c r="AG480" s="34" t="s">
        <v>20</v>
      </c>
      <c r="AH480" s="34" t="s">
        <v>20</v>
      </c>
      <c r="AI480" s="34" t="s">
        <v>20</v>
      </c>
    </row>
    <row r="481" spans="1:35">
      <c r="A481" s="34" t="s">
        <v>1293</v>
      </c>
      <c r="B481" s="34" t="s">
        <v>2159</v>
      </c>
      <c r="C481" s="787" t="s">
        <v>20</v>
      </c>
      <c r="D481" s="788" t="s">
        <v>20</v>
      </c>
      <c r="E481" s="788" t="s">
        <v>20</v>
      </c>
      <c r="F481" s="787" t="s">
        <v>20</v>
      </c>
      <c r="G481" s="788" t="s">
        <v>20</v>
      </c>
      <c r="H481" s="788" t="s">
        <v>20</v>
      </c>
      <c r="I481" s="787" t="s">
        <v>20</v>
      </c>
      <c r="J481" s="788" t="s">
        <v>20</v>
      </c>
      <c r="K481" s="788" t="s">
        <v>20</v>
      </c>
      <c r="L481" s="787" t="s">
        <v>20</v>
      </c>
      <c r="M481" s="788" t="s">
        <v>20</v>
      </c>
      <c r="N481" s="788" t="s">
        <v>20</v>
      </c>
      <c r="O481" s="787" t="s">
        <v>20</v>
      </c>
      <c r="P481" s="788" t="s">
        <v>20</v>
      </c>
      <c r="Q481" s="788" t="s">
        <v>20</v>
      </c>
      <c r="R481" s="787" t="s">
        <v>20</v>
      </c>
      <c r="S481" s="788" t="s">
        <v>20</v>
      </c>
      <c r="T481" s="788" t="s">
        <v>20</v>
      </c>
      <c r="U481" s="787" t="s">
        <v>20</v>
      </c>
      <c r="V481" s="788" t="s">
        <v>20</v>
      </c>
      <c r="W481" s="788" t="s">
        <v>20</v>
      </c>
      <c r="X481" s="787" t="s">
        <v>20</v>
      </c>
      <c r="Y481" s="788" t="s">
        <v>20</v>
      </c>
      <c r="Z481" s="788" t="s">
        <v>20</v>
      </c>
      <c r="AA481" s="787" t="s">
        <v>20</v>
      </c>
      <c r="AB481" s="788" t="s">
        <v>20</v>
      </c>
      <c r="AC481" s="788" t="s">
        <v>20</v>
      </c>
      <c r="AD481" s="787" t="s">
        <v>20</v>
      </c>
      <c r="AE481" s="788" t="s">
        <v>20</v>
      </c>
      <c r="AF481" s="788" t="s">
        <v>20</v>
      </c>
      <c r="AG481" s="34" t="s">
        <v>20</v>
      </c>
      <c r="AH481" s="34" t="s">
        <v>20</v>
      </c>
      <c r="AI481" s="34" t="s">
        <v>20</v>
      </c>
    </row>
    <row r="482" spans="1:35">
      <c r="A482" s="34" t="s">
        <v>1294</v>
      </c>
      <c r="B482" s="34" t="s">
        <v>1359</v>
      </c>
      <c r="C482" s="787" t="s">
        <v>20</v>
      </c>
      <c r="D482" s="788" t="s">
        <v>20</v>
      </c>
      <c r="E482" s="788" t="s">
        <v>20</v>
      </c>
      <c r="F482" s="787" t="s">
        <v>20</v>
      </c>
      <c r="G482" s="788" t="s">
        <v>20</v>
      </c>
      <c r="H482" s="788" t="s">
        <v>20</v>
      </c>
      <c r="I482" s="787" t="s">
        <v>20</v>
      </c>
      <c r="J482" s="788" t="s">
        <v>20</v>
      </c>
      <c r="K482" s="788" t="s">
        <v>20</v>
      </c>
      <c r="L482" s="787" t="s">
        <v>20</v>
      </c>
      <c r="M482" s="788" t="s">
        <v>20</v>
      </c>
      <c r="N482" s="788" t="s">
        <v>20</v>
      </c>
      <c r="O482" s="787" t="s">
        <v>20</v>
      </c>
      <c r="P482" s="788" t="s">
        <v>20</v>
      </c>
      <c r="Q482" s="788" t="s">
        <v>20</v>
      </c>
      <c r="R482" s="787" t="s">
        <v>20</v>
      </c>
      <c r="S482" s="788" t="s">
        <v>20</v>
      </c>
      <c r="T482" s="788" t="s">
        <v>20</v>
      </c>
      <c r="U482" s="787" t="s">
        <v>20</v>
      </c>
      <c r="V482" s="788" t="s">
        <v>20</v>
      </c>
      <c r="W482" s="788" t="s">
        <v>20</v>
      </c>
      <c r="X482" s="787" t="s">
        <v>20</v>
      </c>
      <c r="Y482" s="788" t="s">
        <v>20</v>
      </c>
      <c r="Z482" s="788" t="s">
        <v>20</v>
      </c>
      <c r="AA482" s="787" t="s">
        <v>20</v>
      </c>
      <c r="AB482" s="788" t="s">
        <v>20</v>
      </c>
      <c r="AC482" s="788" t="s">
        <v>20</v>
      </c>
      <c r="AD482" s="787" t="s">
        <v>20</v>
      </c>
      <c r="AE482" s="788" t="s">
        <v>20</v>
      </c>
      <c r="AF482" s="788" t="s">
        <v>20</v>
      </c>
      <c r="AG482" s="34" t="s">
        <v>20</v>
      </c>
      <c r="AH482" s="34" t="s">
        <v>20</v>
      </c>
      <c r="AI482" s="34" t="s">
        <v>20</v>
      </c>
    </row>
    <row r="483" spans="1:35">
      <c r="A483" s="34" t="s">
        <v>1295</v>
      </c>
      <c r="B483" s="34" t="s">
        <v>20</v>
      </c>
      <c r="C483" s="787" t="s">
        <v>20</v>
      </c>
      <c r="D483" s="788" t="s">
        <v>20</v>
      </c>
      <c r="E483" s="788" t="s">
        <v>20</v>
      </c>
      <c r="F483" s="787" t="s">
        <v>20</v>
      </c>
      <c r="G483" s="788" t="s">
        <v>20</v>
      </c>
      <c r="H483" s="788" t="s">
        <v>20</v>
      </c>
      <c r="I483" s="787" t="s">
        <v>20</v>
      </c>
      <c r="J483" s="788" t="s">
        <v>20</v>
      </c>
      <c r="K483" s="788" t="s">
        <v>20</v>
      </c>
      <c r="L483" s="787" t="s">
        <v>20</v>
      </c>
      <c r="M483" s="788" t="s">
        <v>20</v>
      </c>
      <c r="N483" s="788" t="s">
        <v>20</v>
      </c>
      <c r="O483" s="787" t="s">
        <v>20</v>
      </c>
      <c r="P483" s="788" t="s">
        <v>20</v>
      </c>
      <c r="Q483" s="788" t="s">
        <v>20</v>
      </c>
      <c r="R483" s="787" t="s">
        <v>20</v>
      </c>
      <c r="S483" s="788" t="s">
        <v>20</v>
      </c>
      <c r="T483" s="788" t="s">
        <v>20</v>
      </c>
      <c r="U483" s="787" t="s">
        <v>20</v>
      </c>
      <c r="V483" s="788" t="s">
        <v>20</v>
      </c>
      <c r="W483" s="788" t="s">
        <v>20</v>
      </c>
      <c r="X483" s="787" t="s">
        <v>20</v>
      </c>
      <c r="Y483" s="788" t="s">
        <v>20</v>
      </c>
      <c r="Z483" s="788" t="s">
        <v>20</v>
      </c>
      <c r="AA483" s="787" t="s">
        <v>20</v>
      </c>
      <c r="AB483" s="788" t="s">
        <v>20</v>
      </c>
      <c r="AC483" s="788" t="s">
        <v>20</v>
      </c>
      <c r="AD483" s="787" t="s">
        <v>20</v>
      </c>
      <c r="AE483" s="788" t="s">
        <v>20</v>
      </c>
      <c r="AF483" s="788" t="s">
        <v>20</v>
      </c>
      <c r="AG483" s="34" t="s">
        <v>20</v>
      </c>
      <c r="AH483" s="34" t="s">
        <v>20</v>
      </c>
      <c r="AI483" s="34" t="s">
        <v>20</v>
      </c>
    </row>
    <row r="484" spans="1:35">
      <c r="A484" s="34" t="s">
        <v>1296</v>
      </c>
      <c r="B484" s="34" t="s">
        <v>20</v>
      </c>
      <c r="C484" s="787" t="s">
        <v>20</v>
      </c>
      <c r="D484" s="788" t="s">
        <v>20</v>
      </c>
      <c r="E484" s="788" t="s">
        <v>20</v>
      </c>
      <c r="F484" s="787" t="s">
        <v>20</v>
      </c>
      <c r="G484" s="788" t="s">
        <v>20</v>
      </c>
      <c r="H484" s="788" t="s">
        <v>20</v>
      </c>
      <c r="I484" s="787" t="s">
        <v>20</v>
      </c>
      <c r="J484" s="788" t="s">
        <v>20</v>
      </c>
      <c r="K484" s="788" t="s">
        <v>20</v>
      </c>
      <c r="L484" s="787" t="s">
        <v>20</v>
      </c>
      <c r="M484" s="788" t="s">
        <v>20</v>
      </c>
      <c r="N484" s="788" t="s">
        <v>20</v>
      </c>
      <c r="O484" s="787" t="s">
        <v>20</v>
      </c>
      <c r="P484" s="788" t="s">
        <v>20</v>
      </c>
      <c r="Q484" s="788" t="s">
        <v>20</v>
      </c>
      <c r="R484" s="787" t="s">
        <v>20</v>
      </c>
      <c r="S484" s="788" t="s">
        <v>20</v>
      </c>
      <c r="T484" s="788" t="s">
        <v>20</v>
      </c>
      <c r="U484" s="787" t="s">
        <v>20</v>
      </c>
      <c r="V484" s="788" t="s">
        <v>20</v>
      </c>
      <c r="W484" s="788" t="s">
        <v>20</v>
      </c>
      <c r="X484" s="787" t="s">
        <v>20</v>
      </c>
      <c r="Y484" s="788" t="s">
        <v>20</v>
      </c>
      <c r="Z484" s="788" t="s">
        <v>20</v>
      </c>
      <c r="AA484" s="787" t="s">
        <v>20</v>
      </c>
      <c r="AB484" s="788" t="s">
        <v>20</v>
      </c>
      <c r="AC484" s="788" t="s">
        <v>20</v>
      </c>
      <c r="AD484" s="787" t="s">
        <v>20</v>
      </c>
      <c r="AE484" s="788" t="s">
        <v>20</v>
      </c>
      <c r="AF484" s="788" t="s">
        <v>20</v>
      </c>
      <c r="AG484" s="34" t="s">
        <v>20</v>
      </c>
      <c r="AH484" s="34" t="s">
        <v>20</v>
      </c>
      <c r="AI484" s="34" t="s">
        <v>20</v>
      </c>
    </row>
    <row r="485" spans="1:35">
      <c r="A485" s="34" t="s">
        <v>1297</v>
      </c>
      <c r="B485" s="34" t="s">
        <v>1360</v>
      </c>
      <c r="C485" s="787" t="s">
        <v>20</v>
      </c>
      <c r="D485" s="788" t="s">
        <v>20</v>
      </c>
      <c r="E485" s="788" t="s">
        <v>20</v>
      </c>
      <c r="F485" s="787" t="s">
        <v>20</v>
      </c>
      <c r="G485" s="788" t="s">
        <v>20</v>
      </c>
      <c r="H485" s="788" t="s">
        <v>20</v>
      </c>
      <c r="I485" s="787" t="s">
        <v>20</v>
      </c>
      <c r="J485" s="788" t="s">
        <v>20</v>
      </c>
      <c r="K485" s="788" t="s">
        <v>20</v>
      </c>
      <c r="L485" s="787" t="s">
        <v>20</v>
      </c>
      <c r="M485" s="788" t="s">
        <v>20</v>
      </c>
      <c r="N485" s="788" t="s">
        <v>20</v>
      </c>
      <c r="O485" s="787" t="s">
        <v>20</v>
      </c>
      <c r="P485" s="788" t="s">
        <v>20</v>
      </c>
      <c r="Q485" s="788" t="s">
        <v>20</v>
      </c>
      <c r="R485" s="787" t="s">
        <v>20</v>
      </c>
      <c r="S485" s="788" t="s">
        <v>20</v>
      </c>
      <c r="T485" s="788" t="s">
        <v>20</v>
      </c>
      <c r="U485" s="787" t="s">
        <v>20</v>
      </c>
      <c r="V485" s="788" t="s">
        <v>20</v>
      </c>
      <c r="W485" s="788" t="s">
        <v>20</v>
      </c>
      <c r="X485" s="787" t="s">
        <v>20</v>
      </c>
      <c r="Y485" s="788" t="s">
        <v>20</v>
      </c>
      <c r="Z485" s="788" t="s">
        <v>20</v>
      </c>
      <c r="AA485" s="787" t="s">
        <v>20</v>
      </c>
      <c r="AB485" s="788" t="s">
        <v>20</v>
      </c>
      <c r="AC485" s="788" t="s">
        <v>20</v>
      </c>
      <c r="AD485" s="787" t="s">
        <v>20</v>
      </c>
      <c r="AE485" s="788" t="s">
        <v>20</v>
      </c>
      <c r="AF485" s="788" t="s">
        <v>20</v>
      </c>
      <c r="AG485" s="34" t="s">
        <v>20</v>
      </c>
      <c r="AH485" s="34" t="s">
        <v>20</v>
      </c>
      <c r="AI485" s="34" t="s">
        <v>20</v>
      </c>
    </row>
    <row r="486" spans="1:35">
      <c r="A486" s="34" t="s">
        <v>1298</v>
      </c>
      <c r="B486" s="34" t="s">
        <v>1361</v>
      </c>
      <c r="C486" s="787">
        <v>0</v>
      </c>
      <c r="D486" s="788">
        <v>1</v>
      </c>
      <c r="E486" s="788">
        <v>1</v>
      </c>
      <c r="F486" s="787">
        <v>0.47399999999999998</v>
      </c>
      <c r="G486" s="788">
        <v>0.66120000000000001</v>
      </c>
      <c r="H486" s="788">
        <v>5.0000000000000001E-4</v>
      </c>
      <c r="I486" s="787" t="s">
        <v>20</v>
      </c>
      <c r="J486" s="788" t="s">
        <v>20</v>
      </c>
      <c r="K486" s="788" t="s">
        <v>20</v>
      </c>
      <c r="L486" s="787" t="s">
        <v>20</v>
      </c>
      <c r="M486" s="788" t="s">
        <v>20</v>
      </c>
      <c r="N486" s="788" t="s">
        <v>20</v>
      </c>
      <c r="O486" s="787" t="s">
        <v>20</v>
      </c>
      <c r="P486" s="788" t="s">
        <v>20</v>
      </c>
      <c r="Q486" s="788" t="s">
        <v>20</v>
      </c>
      <c r="R486" s="787" t="s">
        <v>20</v>
      </c>
      <c r="S486" s="788" t="s">
        <v>20</v>
      </c>
      <c r="T486" s="788" t="s">
        <v>20</v>
      </c>
      <c r="U486" s="787" t="s">
        <v>20</v>
      </c>
      <c r="V486" s="788" t="s">
        <v>20</v>
      </c>
      <c r="W486" s="788" t="s">
        <v>20</v>
      </c>
      <c r="X486" s="787" t="s">
        <v>20</v>
      </c>
      <c r="Y486" s="788" t="s">
        <v>20</v>
      </c>
      <c r="Z486" s="788" t="s">
        <v>20</v>
      </c>
      <c r="AA486" s="787" t="s">
        <v>20</v>
      </c>
      <c r="AB486" s="788" t="s">
        <v>20</v>
      </c>
      <c r="AC486" s="788" t="s">
        <v>20</v>
      </c>
      <c r="AD486" s="787" t="s">
        <v>20</v>
      </c>
      <c r="AE486" s="788" t="s">
        <v>20</v>
      </c>
      <c r="AF486" s="788" t="s">
        <v>20</v>
      </c>
      <c r="AG486" s="34" t="s">
        <v>20</v>
      </c>
      <c r="AH486" s="34" t="s">
        <v>20</v>
      </c>
      <c r="AI486" s="34" t="s">
        <v>20</v>
      </c>
    </row>
    <row r="487" spans="1:35">
      <c r="A487" s="34" t="s">
        <v>1299</v>
      </c>
      <c r="B487" s="34" t="s">
        <v>1611</v>
      </c>
      <c r="C487" s="787" t="s">
        <v>20</v>
      </c>
      <c r="D487" s="788" t="s">
        <v>20</v>
      </c>
      <c r="E487" s="788" t="s">
        <v>20</v>
      </c>
      <c r="F487" s="787" t="s">
        <v>20</v>
      </c>
      <c r="G487" s="788" t="s">
        <v>20</v>
      </c>
      <c r="H487" s="788" t="s">
        <v>20</v>
      </c>
      <c r="I487" s="787" t="s">
        <v>20</v>
      </c>
      <c r="J487" s="788" t="s">
        <v>20</v>
      </c>
      <c r="K487" s="788" t="s">
        <v>20</v>
      </c>
      <c r="L487" s="787" t="s">
        <v>20</v>
      </c>
      <c r="M487" s="788" t="s">
        <v>20</v>
      </c>
      <c r="N487" s="788" t="s">
        <v>20</v>
      </c>
      <c r="O487" s="787" t="s">
        <v>20</v>
      </c>
      <c r="P487" s="788" t="s">
        <v>20</v>
      </c>
      <c r="Q487" s="788" t="s">
        <v>20</v>
      </c>
      <c r="R487" s="787" t="s">
        <v>20</v>
      </c>
      <c r="S487" s="788" t="s">
        <v>20</v>
      </c>
      <c r="T487" s="788" t="s">
        <v>20</v>
      </c>
      <c r="U487" s="787" t="s">
        <v>20</v>
      </c>
      <c r="V487" s="788" t="s">
        <v>20</v>
      </c>
      <c r="W487" s="788" t="s">
        <v>20</v>
      </c>
      <c r="X487" s="787" t="s">
        <v>20</v>
      </c>
      <c r="Y487" s="788" t="s">
        <v>20</v>
      </c>
      <c r="Z487" s="788" t="s">
        <v>20</v>
      </c>
      <c r="AA487" s="787" t="s">
        <v>20</v>
      </c>
      <c r="AB487" s="788" t="s">
        <v>20</v>
      </c>
      <c r="AC487" s="788" t="s">
        <v>20</v>
      </c>
      <c r="AD487" s="787" t="s">
        <v>20</v>
      </c>
      <c r="AE487" s="788" t="s">
        <v>20</v>
      </c>
      <c r="AF487" s="788" t="s">
        <v>20</v>
      </c>
      <c r="AG487" s="34" t="s">
        <v>20</v>
      </c>
      <c r="AH487" s="34" t="s">
        <v>20</v>
      </c>
      <c r="AI487" s="34" t="s">
        <v>20</v>
      </c>
    </row>
    <row r="488" spans="1:35">
      <c r="A488" s="34" t="s">
        <v>1300</v>
      </c>
      <c r="B488" s="34" t="s">
        <v>20</v>
      </c>
      <c r="C488" s="787" t="s">
        <v>20</v>
      </c>
      <c r="D488" s="788" t="s">
        <v>20</v>
      </c>
      <c r="E488" s="788" t="s">
        <v>20</v>
      </c>
      <c r="F488" s="787" t="s">
        <v>20</v>
      </c>
      <c r="G488" s="788" t="s">
        <v>20</v>
      </c>
      <c r="H488" s="788" t="s">
        <v>20</v>
      </c>
      <c r="I488" s="787" t="s">
        <v>20</v>
      </c>
      <c r="J488" s="788" t="s">
        <v>20</v>
      </c>
      <c r="K488" s="788" t="s">
        <v>20</v>
      </c>
      <c r="L488" s="787" t="s">
        <v>20</v>
      </c>
      <c r="M488" s="788" t="s">
        <v>20</v>
      </c>
      <c r="N488" s="788" t="s">
        <v>20</v>
      </c>
      <c r="O488" s="787" t="s">
        <v>20</v>
      </c>
      <c r="P488" s="788" t="s">
        <v>20</v>
      </c>
      <c r="Q488" s="788" t="s">
        <v>20</v>
      </c>
      <c r="R488" s="787" t="s">
        <v>20</v>
      </c>
      <c r="S488" s="788" t="s">
        <v>20</v>
      </c>
      <c r="T488" s="788" t="s">
        <v>20</v>
      </c>
      <c r="U488" s="787" t="s">
        <v>20</v>
      </c>
      <c r="V488" s="788" t="s">
        <v>20</v>
      </c>
      <c r="W488" s="788" t="s">
        <v>20</v>
      </c>
      <c r="X488" s="787" t="s">
        <v>20</v>
      </c>
      <c r="Y488" s="788" t="s">
        <v>20</v>
      </c>
      <c r="Z488" s="788" t="s">
        <v>20</v>
      </c>
      <c r="AA488" s="787" t="s">
        <v>20</v>
      </c>
      <c r="AB488" s="788" t="s">
        <v>20</v>
      </c>
      <c r="AC488" s="788" t="s">
        <v>20</v>
      </c>
      <c r="AD488" s="787" t="s">
        <v>20</v>
      </c>
      <c r="AE488" s="788" t="s">
        <v>20</v>
      </c>
      <c r="AF488" s="788" t="s">
        <v>20</v>
      </c>
      <c r="AG488" s="34" t="s">
        <v>20</v>
      </c>
      <c r="AH488" s="34" t="s">
        <v>20</v>
      </c>
      <c r="AI488" s="34" t="s">
        <v>20</v>
      </c>
    </row>
    <row r="489" spans="1:35">
      <c r="A489" s="34" t="s">
        <v>1301</v>
      </c>
      <c r="B489" s="34" t="s">
        <v>1362</v>
      </c>
      <c r="C489" s="787" t="s">
        <v>20</v>
      </c>
      <c r="D489" s="788" t="s">
        <v>20</v>
      </c>
      <c r="E489" s="788" t="s">
        <v>20</v>
      </c>
      <c r="F489" s="787" t="s">
        <v>20</v>
      </c>
      <c r="G489" s="788" t="s">
        <v>20</v>
      </c>
      <c r="H489" s="788" t="s">
        <v>20</v>
      </c>
      <c r="I489" s="787" t="s">
        <v>20</v>
      </c>
      <c r="J489" s="788" t="s">
        <v>20</v>
      </c>
      <c r="K489" s="788" t="s">
        <v>20</v>
      </c>
      <c r="L489" s="787" t="s">
        <v>20</v>
      </c>
      <c r="M489" s="788" t="s">
        <v>20</v>
      </c>
      <c r="N489" s="788" t="s">
        <v>20</v>
      </c>
      <c r="O489" s="787" t="s">
        <v>20</v>
      </c>
      <c r="P489" s="788" t="s">
        <v>20</v>
      </c>
      <c r="Q489" s="788" t="s">
        <v>20</v>
      </c>
      <c r="R489" s="787" t="s">
        <v>20</v>
      </c>
      <c r="S489" s="788" t="s">
        <v>20</v>
      </c>
      <c r="T489" s="788" t="s">
        <v>20</v>
      </c>
      <c r="U489" s="787" t="s">
        <v>20</v>
      </c>
      <c r="V489" s="788" t="s">
        <v>20</v>
      </c>
      <c r="W489" s="788" t="s">
        <v>20</v>
      </c>
      <c r="X489" s="787" t="s">
        <v>20</v>
      </c>
      <c r="Y489" s="788" t="s">
        <v>20</v>
      </c>
      <c r="Z489" s="788" t="s">
        <v>20</v>
      </c>
      <c r="AA489" s="787" t="s">
        <v>20</v>
      </c>
      <c r="AB489" s="788" t="s">
        <v>20</v>
      </c>
      <c r="AC489" s="788" t="s">
        <v>20</v>
      </c>
      <c r="AD489" s="787" t="s">
        <v>20</v>
      </c>
      <c r="AE489" s="788" t="s">
        <v>20</v>
      </c>
      <c r="AF489" s="788" t="s">
        <v>20</v>
      </c>
      <c r="AG489" s="34" t="s">
        <v>20</v>
      </c>
      <c r="AH489" s="34" t="s">
        <v>20</v>
      </c>
      <c r="AI489" s="34" t="s">
        <v>20</v>
      </c>
    </row>
    <row r="490" spans="1:35">
      <c r="A490" s="34" t="s">
        <v>1302</v>
      </c>
      <c r="B490" s="34" t="s">
        <v>1848</v>
      </c>
      <c r="C490" s="787" t="s">
        <v>20</v>
      </c>
      <c r="D490" s="788" t="s">
        <v>20</v>
      </c>
      <c r="E490" s="788" t="s">
        <v>20</v>
      </c>
      <c r="F490" s="787" t="s">
        <v>20</v>
      </c>
      <c r="G490" s="788" t="s">
        <v>20</v>
      </c>
      <c r="H490" s="788" t="s">
        <v>20</v>
      </c>
      <c r="I490" s="787" t="s">
        <v>20</v>
      </c>
      <c r="J490" s="788" t="s">
        <v>20</v>
      </c>
      <c r="K490" s="788" t="s">
        <v>20</v>
      </c>
      <c r="L490" s="787" t="s">
        <v>20</v>
      </c>
      <c r="M490" s="788" t="s">
        <v>20</v>
      </c>
      <c r="N490" s="788" t="s">
        <v>20</v>
      </c>
      <c r="O490" s="787" t="s">
        <v>20</v>
      </c>
      <c r="P490" s="788" t="s">
        <v>20</v>
      </c>
      <c r="Q490" s="788" t="s">
        <v>20</v>
      </c>
      <c r="R490" s="787" t="s">
        <v>20</v>
      </c>
      <c r="S490" s="788" t="s">
        <v>20</v>
      </c>
      <c r="T490" s="788" t="s">
        <v>20</v>
      </c>
      <c r="U490" s="787" t="s">
        <v>20</v>
      </c>
      <c r="V490" s="788" t="s">
        <v>20</v>
      </c>
      <c r="W490" s="788" t="s">
        <v>20</v>
      </c>
      <c r="X490" s="787" t="s">
        <v>20</v>
      </c>
      <c r="Y490" s="788" t="s">
        <v>20</v>
      </c>
      <c r="Z490" s="788" t="s">
        <v>20</v>
      </c>
      <c r="AA490" s="787" t="s">
        <v>20</v>
      </c>
      <c r="AB490" s="788" t="s">
        <v>20</v>
      </c>
      <c r="AC490" s="788" t="s">
        <v>20</v>
      </c>
      <c r="AD490" s="787" t="s">
        <v>20</v>
      </c>
      <c r="AE490" s="788" t="s">
        <v>20</v>
      </c>
      <c r="AF490" s="788" t="s">
        <v>20</v>
      </c>
      <c r="AG490" s="34" t="s">
        <v>20</v>
      </c>
      <c r="AH490" s="34" t="s">
        <v>20</v>
      </c>
      <c r="AI490" s="34" t="s">
        <v>20</v>
      </c>
    </row>
    <row r="491" spans="1:35">
      <c r="A491" s="34" t="s">
        <v>1303</v>
      </c>
      <c r="B491" s="34" t="s">
        <v>1363</v>
      </c>
      <c r="C491" s="787" t="s">
        <v>20</v>
      </c>
      <c r="D491" s="788" t="s">
        <v>20</v>
      </c>
      <c r="E491" s="788" t="s">
        <v>20</v>
      </c>
      <c r="F491" s="787" t="s">
        <v>20</v>
      </c>
      <c r="G491" s="788" t="s">
        <v>20</v>
      </c>
      <c r="H491" s="788" t="s">
        <v>20</v>
      </c>
      <c r="I491" s="787" t="s">
        <v>20</v>
      </c>
      <c r="J491" s="788" t="s">
        <v>20</v>
      </c>
      <c r="K491" s="788" t="s">
        <v>20</v>
      </c>
      <c r="L491" s="787" t="s">
        <v>20</v>
      </c>
      <c r="M491" s="788" t="s">
        <v>20</v>
      </c>
      <c r="N491" s="788" t="s">
        <v>20</v>
      </c>
      <c r="O491" s="787" t="s">
        <v>20</v>
      </c>
      <c r="P491" s="788" t="s">
        <v>20</v>
      </c>
      <c r="Q491" s="788" t="s">
        <v>20</v>
      </c>
      <c r="R491" s="787" t="s">
        <v>20</v>
      </c>
      <c r="S491" s="788" t="s">
        <v>20</v>
      </c>
      <c r="T491" s="788" t="s">
        <v>20</v>
      </c>
      <c r="U491" s="787" t="s">
        <v>20</v>
      </c>
      <c r="V491" s="788" t="s">
        <v>20</v>
      </c>
      <c r="W491" s="788" t="s">
        <v>20</v>
      </c>
      <c r="X491" s="787" t="s">
        <v>20</v>
      </c>
      <c r="Y491" s="788" t="s">
        <v>20</v>
      </c>
      <c r="Z491" s="788" t="s">
        <v>20</v>
      </c>
      <c r="AA491" s="787" t="s">
        <v>20</v>
      </c>
      <c r="AB491" s="788" t="s">
        <v>20</v>
      </c>
      <c r="AC491" s="788" t="s">
        <v>20</v>
      </c>
      <c r="AD491" s="787" t="s">
        <v>20</v>
      </c>
      <c r="AE491" s="788" t="s">
        <v>20</v>
      </c>
      <c r="AF491" s="788" t="s">
        <v>20</v>
      </c>
      <c r="AG491" s="34" t="s">
        <v>20</v>
      </c>
      <c r="AH491" s="34" t="s">
        <v>20</v>
      </c>
      <c r="AI491" s="34" t="s">
        <v>20</v>
      </c>
    </row>
    <row r="492" spans="1:35">
      <c r="A492" s="34" t="s">
        <v>1304</v>
      </c>
      <c r="B492" s="34" t="s">
        <v>1364</v>
      </c>
      <c r="C492" s="787" t="s">
        <v>20</v>
      </c>
      <c r="D492" s="788" t="s">
        <v>20</v>
      </c>
      <c r="E492" s="788" t="s">
        <v>20</v>
      </c>
      <c r="F492" s="787" t="s">
        <v>20</v>
      </c>
      <c r="G492" s="788" t="s">
        <v>20</v>
      </c>
      <c r="H492" s="788" t="s">
        <v>20</v>
      </c>
      <c r="I492" s="787" t="s">
        <v>20</v>
      </c>
      <c r="J492" s="788" t="s">
        <v>20</v>
      </c>
      <c r="K492" s="788" t="s">
        <v>20</v>
      </c>
      <c r="L492" s="787" t="s">
        <v>20</v>
      </c>
      <c r="M492" s="788" t="s">
        <v>20</v>
      </c>
      <c r="N492" s="788" t="s">
        <v>20</v>
      </c>
      <c r="O492" s="787" t="s">
        <v>20</v>
      </c>
      <c r="P492" s="788" t="s">
        <v>20</v>
      </c>
      <c r="Q492" s="788" t="s">
        <v>20</v>
      </c>
      <c r="R492" s="787" t="s">
        <v>20</v>
      </c>
      <c r="S492" s="788" t="s">
        <v>20</v>
      </c>
      <c r="T492" s="788" t="s">
        <v>20</v>
      </c>
      <c r="U492" s="787" t="s">
        <v>20</v>
      </c>
      <c r="V492" s="788" t="s">
        <v>20</v>
      </c>
      <c r="W492" s="788" t="s">
        <v>20</v>
      </c>
      <c r="X492" s="787" t="s">
        <v>20</v>
      </c>
      <c r="Y492" s="788" t="s">
        <v>20</v>
      </c>
      <c r="Z492" s="788" t="s">
        <v>20</v>
      </c>
      <c r="AA492" s="787" t="s">
        <v>20</v>
      </c>
      <c r="AB492" s="788" t="s">
        <v>20</v>
      </c>
      <c r="AC492" s="788" t="s">
        <v>20</v>
      </c>
      <c r="AD492" s="787" t="s">
        <v>20</v>
      </c>
      <c r="AE492" s="788" t="s">
        <v>20</v>
      </c>
      <c r="AF492" s="788" t="s">
        <v>20</v>
      </c>
      <c r="AG492" s="34" t="s">
        <v>20</v>
      </c>
      <c r="AH492" s="34" t="s">
        <v>20</v>
      </c>
      <c r="AI492" s="34" t="s">
        <v>20</v>
      </c>
    </row>
    <row r="493" spans="1:35">
      <c r="A493" s="34" t="s">
        <v>1305</v>
      </c>
      <c r="B493" s="34" t="s">
        <v>20</v>
      </c>
      <c r="C493" s="787" t="s">
        <v>20</v>
      </c>
      <c r="D493" s="788" t="s">
        <v>20</v>
      </c>
      <c r="E493" s="788" t="s">
        <v>20</v>
      </c>
      <c r="F493" s="787" t="s">
        <v>20</v>
      </c>
      <c r="G493" s="788" t="s">
        <v>20</v>
      </c>
      <c r="H493" s="788" t="s">
        <v>20</v>
      </c>
      <c r="I493" s="787" t="s">
        <v>20</v>
      </c>
      <c r="J493" s="788" t="s">
        <v>20</v>
      </c>
      <c r="K493" s="788" t="s">
        <v>20</v>
      </c>
      <c r="L493" s="787" t="s">
        <v>20</v>
      </c>
      <c r="M493" s="788" t="s">
        <v>20</v>
      </c>
      <c r="N493" s="788" t="s">
        <v>20</v>
      </c>
      <c r="O493" s="787" t="s">
        <v>20</v>
      </c>
      <c r="P493" s="788" t="s">
        <v>20</v>
      </c>
      <c r="Q493" s="788" t="s">
        <v>20</v>
      </c>
      <c r="R493" s="787" t="s">
        <v>20</v>
      </c>
      <c r="S493" s="788" t="s">
        <v>20</v>
      </c>
      <c r="T493" s="788" t="s">
        <v>20</v>
      </c>
      <c r="U493" s="787" t="s">
        <v>20</v>
      </c>
      <c r="V493" s="788" t="s">
        <v>20</v>
      </c>
      <c r="W493" s="788" t="s">
        <v>20</v>
      </c>
      <c r="X493" s="787" t="s">
        <v>20</v>
      </c>
      <c r="Y493" s="788" t="s">
        <v>20</v>
      </c>
      <c r="Z493" s="788" t="s">
        <v>20</v>
      </c>
      <c r="AA493" s="787" t="s">
        <v>20</v>
      </c>
      <c r="AB493" s="788" t="s">
        <v>20</v>
      </c>
      <c r="AC493" s="788" t="s">
        <v>20</v>
      </c>
      <c r="AD493" s="787" t="s">
        <v>20</v>
      </c>
      <c r="AE493" s="788" t="s">
        <v>20</v>
      </c>
      <c r="AF493" s="788" t="s">
        <v>20</v>
      </c>
      <c r="AG493" s="34" t="s">
        <v>20</v>
      </c>
      <c r="AH493" s="34" t="s">
        <v>20</v>
      </c>
      <c r="AI493" s="34" t="s">
        <v>20</v>
      </c>
    </row>
    <row r="494" spans="1:35">
      <c r="A494" s="34" t="s">
        <v>1306</v>
      </c>
      <c r="B494" s="34" t="s">
        <v>1365</v>
      </c>
      <c r="C494" s="787" t="s">
        <v>20</v>
      </c>
      <c r="D494" s="788" t="s">
        <v>20</v>
      </c>
      <c r="E494" s="788" t="s">
        <v>20</v>
      </c>
      <c r="F494" s="787" t="s">
        <v>20</v>
      </c>
      <c r="G494" s="788" t="s">
        <v>20</v>
      </c>
      <c r="H494" s="788" t="s">
        <v>20</v>
      </c>
      <c r="I494" s="787" t="s">
        <v>20</v>
      </c>
      <c r="J494" s="788" t="s">
        <v>20</v>
      </c>
      <c r="K494" s="788" t="s">
        <v>20</v>
      </c>
      <c r="L494" s="787" t="s">
        <v>20</v>
      </c>
      <c r="M494" s="788" t="s">
        <v>20</v>
      </c>
      <c r="N494" s="788" t="s">
        <v>20</v>
      </c>
      <c r="O494" s="787" t="s">
        <v>20</v>
      </c>
      <c r="P494" s="788" t="s">
        <v>20</v>
      </c>
      <c r="Q494" s="788" t="s">
        <v>20</v>
      </c>
      <c r="R494" s="787" t="s">
        <v>20</v>
      </c>
      <c r="S494" s="788" t="s">
        <v>20</v>
      </c>
      <c r="T494" s="788" t="s">
        <v>20</v>
      </c>
      <c r="U494" s="787" t="s">
        <v>20</v>
      </c>
      <c r="V494" s="788" t="s">
        <v>20</v>
      </c>
      <c r="W494" s="788" t="s">
        <v>20</v>
      </c>
      <c r="X494" s="787" t="s">
        <v>20</v>
      </c>
      <c r="Y494" s="788" t="s">
        <v>20</v>
      </c>
      <c r="Z494" s="788" t="s">
        <v>20</v>
      </c>
      <c r="AA494" s="787" t="s">
        <v>20</v>
      </c>
      <c r="AB494" s="788" t="s">
        <v>20</v>
      </c>
      <c r="AC494" s="788" t="s">
        <v>20</v>
      </c>
      <c r="AD494" s="787" t="s">
        <v>20</v>
      </c>
      <c r="AE494" s="788" t="s">
        <v>20</v>
      </c>
      <c r="AF494" s="788" t="s">
        <v>20</v>
      </c>
      <c r="AG494" s="34" t="s">
        <v>20</v>
      </c>
      <c r="AH494" s="34" t="s">
        <v>20</v>
      </c>
      <c r="AI494" s="34" t="s">
        <v>20</v>
      </c>
    </row>
    <row r="495" spans="1:35">
      <c r="A495" s="34" t="s">
        <v>1307</v>
      </c>
      <c r="B495" s="34" t="s">
        <v>1366</v>
      </c>
      <c r="C495" s="787" t="s">
        <v>20</v>
      </c>
      <c r="D495" s="788" t="s">
        <v>20</v>
      </c>
      <c r="E495" s="788" t="s">
        <v>20</v>
      </c>
      <c r="F495" s="787" t="s">
        <v>20</v>
      </c>
      <c r="G495" s="788" t="s">
        <v>20</v>
      </c>
      <c r="H495" s="788" t="s">
        <v>20</v>
      </c>
      <c r="I495" s="787" t="s">
        <v>20</v>
      </c>
      <c r="J495" s="788" t="s">
        <v>20</v>
      </c>
      <c r="K495" s="788" t="s">
        <v>20</v>
      </c>
      <c r="L495" s="787" t="s">
        <v>20</v>
      </c>
      <c r="M495" s="788" t="s">
        <v>20</v>
      </c>
      <c r="N495" s="788" t="s">
        <v>20</v>
      </c>
      <c r="O495" s="787" t="s">
        <v>20</v>
      </c>
      <c r="P495" s="788" t="s">
        <v>20</v>
      </c>
      <c r="Q495" s="788" t="s">
        <v>20</v>
      </c>
      <c r="R495" s="787" t="s">
        <v>20</v>
      </c>
      <c r="S495" s="788" t="s">
        <v>20</v>
      </c>
      <c r="T495" s="788" t="s">
        <v>20</v>
      </c>
      <c r="U495" s="787" t="s">
        <v>20</v>
      </c>
      <c r="V495" s="788" t="s">
        <v>20</v>
      </c>
      <c r="W495" s="788" t="s">
        <v>20</v>
      </c>
      <c r="X495" s="787" t="s">
        <v>20</v>
      </c>
      <c r="Y495" s="788" t="s">
        <v>20</v>
      </c>
      <c r="Z495" s="788" t="s">
        <v>20</v>
      </c>
      <c r="AA495" s="787" t="s">
        <v>20</v>
      </c>
      <c r="AB495" s="788" t="s">
        <v>20</v>
      </c>
      <c r="AC495" s="788" t="s">
        <v>20</v>
      </c>
      <c r="AD495" s="787" t="s">
        <v>20</v>
      </c>
      <c r="AE495" s="788" t="s">
        <v>20</v>
      </c>
      <c r="AF495" s="788" t="s">
        <v>20</v>
      </c>
      <c r="AG495" s="34" t="s">
        <v>20</v>
      </c>
      <c r="AH495" s="34" t="s">
        <v>20</v>
      </c>
      <c r="AI495" s="34" t="s">
        <v>20</v>
      </c>
    </row>
    <row r="496" spans="1:35">
      <c r="A496" s="34" t="s">
        <v>1308</v>
      </c>
      <c r="B496" s="34" t="s">
        <v>3389</v>
      </c>
      <c r="C496" s="787" t="s">
        <v>20</v>
      </c>
      <c r="D496" s="788" t="s">
        <v>20</v>
      </c>
      <c r="E496" s="788" t="s">
        <v>20</v>
      </c>
      <c r="F496" s="787" t="s">
        <v>20</v>
      </c>
      <c r="G496" s="788" t="s">
        <v>20</v>
      </c>
      <c r="H496" s="788" t="s">
        <v>20</v>
      </c>
      <c r="I496" s="787" t="s">
        <v>20</v>
      </c>
      <c r="J496" s="788" t="s">
        <v>20</v>
      </c>
      <c r="K496" s="788" t="s">
        <v>20</v>
      </c>
      <c r="L496" s="787" t="s">
        <v>20</v>
      </c>
      <c r="M496" s="788" t="s">
        <v>20</v>
      </c>
      <c r="N496" s="788" t="s">
        <v>20</v>
      </c>
      <c r="O496" s="787" t="s">
        <v>20</v>
      </c>
      <c r="P496" s="788" t="s">
        <v>20</v>
      </c>
      <c r="Q496" s="788" t="s">
        <v>20</v>
      </c>
      <c r="R496" s="787" t="s">
        <v>20</v>
      </c>
      <c r="S496" s="788" t="s">
        <v>20</v>
      </c>
      <c r="T496" s="788" t="s">
        <v>20</v>
      </c>
      <c r="U496" s="787" t="s">
        <v>20</v>
      </c>
      <c r="V496" s="788" t="s">
        <v>20</v>
      </c>
      <c r="W496" s="788" t="s">
        <v>20</v>
      </c>
      <c r="X496" s="787" t="s">
        <v>20</v>
      </c>
      <c r="Y496" s="788" t="s">
        <v>20</v>
      </c>
      <c r="Z496" s="788" t="s">
        <v>20</v>
      </c>
      <c r="AA496" s="787" t="s">
        <v>20</v>
      </c>
      <c r="AB496" s="788" t="s">
        <v>20</v>
      </c>
      <c r="AC496" s="788" t="s">
        <v>20</v>
      </c>
      <c r="AD496" s="787" t="s">
        <v>20</v>
      </c>
      <c r="AE496" s="788" t="s">
        <v>20</v>
      </c>
      <c r="AF496" s="788" t="s">
        <v>20</v>
      </c>
      <c r="AG496" s="34" t="s">
        <v>20</v>
      </c>
      <c r="AH496" s="34" t="s">
        <v>20</v>
      </c>
      <c r="AI496" s="34" t="s">
        <v>20</v>
      </c>
    </row>
    <row r="497" spans="1:35">
      <c r="A497" s="34" t="s">
        <v>1309</v>
      </c>
      <c r="B497" s="34" t="s">
        <v>2414</v>
      </c>
      <c r="C497" s="787" t="s">
        <v>20</v>
      </c>
      <c r="D497" s="788" t="s">
        <v>20</v>
      </c>
      <c r="E497" s="788" t="s">
        <v>20</v>
      </c>
      <c r="F497" s="787" t="s">
        <v>20</v>
      </c>
      <c r="G497" s="788" t="s">
        <v>20</v>
      </c>
      <c r="H497" s="788" t="s">
        <v>20</v>
      </c>
      <c r="I497" s="787" t="s">
        <v>20</v>
      </c>
      <c r="J497" s="788" t="s">
        <v>20</v>
      </c>
      <c r="K497" s="788" t="s">
        <v>20</v>
      </c>
      <c r="L497" s="787" t="s">
        <v>20</v>
      </c>
      <c r="M497" s="788" t="s">
        <v>20</v>
      </c>
      <c r="N497" s="788" t="s">
        <v>20</v>
      </c>
      <c r="O497" s="787" t="s">
        <v>20</v>
      </c>
      <c r="P497" s="788" t="s">
        <v>20</v>
      </c>
      <c r="Q497" s="788" t="s">
        <v>20</v>
      </c>
      <c r="R497" s="787" t="s">
        <v>20</v>
      </c>
      <c r="S497" s="788" t="s">
        <v>20</v>
      </c>
      <c r="T497" s="788" t="s">
        <v>20</v>
      </c>
      <c r="U497" s="787" t="s">
        <v>20</v>
      </c>
      <c r="V497" s="788" t="s">
        <v>20</v>
      </c>
      <c r="W497" s="788" t="s">
        <v>20</v>
      </c>
      <c r="X497" s="787" t="s">
        <v>20</v>
      </c>
      <c r="Y497" s="788" t="s">
        <v>20</v>
      </c>
      <c r="Z497" s="788" t="s">
        <v>20</v>
      </c>
      <c r="AA497" s="787" t="s">
        <v>20</v>
      </c>
      <c r="AB497" s="788" t="s">
        <v>20</v>
      </c>
      <c r="AC497" s="788" t="s">
        <v>20</v>
      </c>
      <c r="AD497" s="787" t="s">
        <v>20</v>
      </c>
      <c r="AE497" s="788" t="s">
        <v>20</v>
      </c>
      <c r="AF497" s="788" t="s">
        <v>20</v>
      </c>
      <c r="AG497" s="34" t="s">
        <v>20</v>
      </c>
      <c r="AH497" s="34" t="s">
        <v>20</v>
      </c>
      <c r="AI497" s="34" t="s">
        <v>20</v>
      </c>
    </row>
    <row r="498" spans="1:35">
      <c r="A498" s="34" t="s">
        <v>1310</v>
      </c>
      <c r="B498" s="34" t="s">
        <v>1367</v>
      </c>
      <c r="C498" s="787" t="s">
        <v>20</v>
      </c>
      <c r="D498" s="788" t="s">
        <v>20</v>
      </c>
      <c r="E498" s="788" t="s">
        <v>20</v>
      </c>
      <c r="F498" s="787" t="s">
        <v>20</v>
      </c>
      <c r="G498" s="788" t="s">
        <v>20</v>
      </c>
      <c r="H498" s="788" t="s">
        <v>20</v>
      </c>
      <c r="I498" s="787" t="s">
        <v>20</v>
      </c>
      <c r="J498" s="788" t="s">
        <v>20</v>
      </c>
      <c r="K498" s="788" t="s">
        <v>20</v>
      </c>
      <c r="L498" s="787" t="s">
        <v>20</v>
      </c>
      <c r="M498" s="788" t="s">
        <v>20</v>
      </c>
      <c r="N498" s="788" t="s">
        <v>20</v>
      </c>
      <c r="O498" s="787" t="s">
        <v>20</v>
      </c>
      <c r="P498" s="788" t="s">
        <v>20</v>
      </c>
      <c r="Q498" s="788" t="s">
        <v>20</v>
      </c>
      <c r="R498" s="787" t="s">
        <v>20</v>
      </c>
      <c r="S498" s="788" t="s">
        <v>20</v>
      </c>
      <c r="T498" s="788" t="s">
        <v>20</v>
      </c>
      <c r="U498" s="787" t="s">
        <v>20</v>
      </c>
      <c r="V498" s="788" t="s">
        <v>20</v>
      </c>
      <c r="W498" s="788" t="s">
        <v>20</v>
      </c>
      <c r="X498" s="787" t="s">
        <v>20</v>
      </c>
      <c r="Y498" s="788" t="s">
        <v>20</v>
      </c>
      <c r="Z498" s="788" t="s">
        <v>20</v>
      </c>
      <c r="AA498" s="787" t="s">
        <v>20</v>
      </c>
      <c r="AB498" s="788" t="s">
        <v>20</v>
      </c>
      <c r="AC498" s="788" t="s">
        <v>20</v>
      </c>
      <c r="AD498" s="787" t="s">
        <v>20</v>
      </c>
      <c r="AE498" s="788" t="s">
        <v>20</v>
      </c>
      <c r="AF498" s="788" t="s">
        <v>20</v>
      </c>
      <c r="AG498" s="34" t="s">
        <v>20</v>
      </c>
      <c r="AH498" s="34" t="s">
        <v>20</v>
      </c>
      <c r="AI498" s="34" t="s">
        <v>20</v>
      </c>
    </row>
    <row r="499" spans="1:35">
      <c r="A499" s="34" t="s">
        <v>1311</v>
      </c>
      <c r="B499" s="34" t="s">
        <v>1368</v>
      </c>
      <c r="C499" s="787" t="s">
        <v>20</v>
      </c>
      <c r="D499" s="788" t="s">
        <v>20</v>
      </c>
      <c r="E499" s="788" t="s">
        <v>20</v>
      </c>
      <c r="F499" s="787" t="s">
        <v>20</v>
      </c>
      <c r="G499" s="788" t="s">
        <v>20</v>
      </c>
      <c r="H499" s="788" t="s">
        <v>20</v>
      </c>
      <c r="I499" s="787" t="s">
        <v>20</v>
      </c>
      <c r="J499" s="788" t="s">
        <v>20</v>
      </c>
      <c r="K499" s="788" t="s">
        <v>20</v>
      </c>
      <c r="L499" s="787" t="s">
        <v>20</v>
      </c>
      <c r="M499" s="788" t="s">
        <v>20</v>
      </c>
      <c r="N499" s="788" t="s">
        <v>20</v>
      </c>
      <c r="O499" s="787" t="s">
        <v>20</v>
      </c>
      <c r="P499" s="788" t="s">
        <v>20</v>
      </c>
      <c r="Q499" s="788" t="s">
        <v>20</v>
      </c>
      <c r="R499" s="787" t="s">
        <v>20</v>
      </c>
      <c r="S499" s="788" t="s">
        <v>20</v>
      </c>
      <c r="T499" s="788" t="s">
        <v>20</v>
      </c>
      <c r="U499" s="787" t="s">
        <v>20</v>
      </c>
      <c r="V499" s="788" t="s">
        <v>20</v>
      </c>
      <c r="W499" s="788" t="s">
        <v>20</v>
      </c>
      <c r="X499" s="787" t="s">
        <v>20</v>
      </c>
      <c r="Y499" s="788" t="s">
        <v>20</v>
      </c>
      <c r="Z499" s="788" t="s">
        <v>20</v>
      </c>
      <c r="AA499" s="787" t="s">
        <v>20</v>
      </c>
      <c r="AB499" s="788" t="s">
        <v>20</v>
      </c>
      <c r="AC499" s="788" t="s">
        <v>20</v>
      </c>
      <c r="AD499" s="787" t="s">
        <v>20</v>
      </c>
      <c r="AE499" s="788" t="s">
        <v>20</v>
      </c>
      <c r="AF499" s="788" t="s">
        <v>20</v>
      </c>
      <c r="AG499" s="34" t="s">
        <v>20</v>
      </c>
      <c r="AH499" s="34" t="s">
        <v>20</v>
      </c>
      <c r="AI499" s="34" t="s">
        <v>20</v>
      </c>
    </row>
    <row r="500" spans="1:35">
      <c r="A500" s="34" t="s">
        <v>1312</v>
      </c>
      <c r="B500" s="34" t="s">
        <v>1369</v>
      </c>
      <c r="C500" s="787" t="s">
        <v>20</v>
      </c>
      <c r="D500" s="788" t="s">
        <v>20</v>
      </c>
      <c r="E500" s="788" t="s">
        <v>20</v>
      </c>
      <c r="F500" s="787" t="s">
        <v>20</v>
      </c>
      <c r="G500" s="788" t="s">
        <v>20</v>
      </c>
      <c r="H500" s="788" t="s">
        <v>20</v>
      </c>
      <c r="I500" s="787" t="s">
        <v>20</v>
      </c>
      <c r="J500" s="788" t="s">
        <v>20</v>
      </c>
      <c r="K500" s="788" t="s">
        <v>20</v>
      </c>
      <c r="L500" s="787" t="s">
        <v>20</v>
      </c>
      <c r="M500" s="788" t="s">
        <v>20</v>
      </c>
      <c r="N500" s="788" t="s">
        <v>20</v>
      </c>
      <c r="O500" s="787" t="s">
        <v>20</v>
      </c>
      <c r="P500" s="788" t="s">
        <v>20</v>
      </c>
      <c r="Q500" s="788" t="s">
        <v>20</v>
      </c>
      <c r="R500" s="787" t="s">
        <v>20</v>
      </c>
      <c r="S500" s="788" t="s">
        <v>20</v>
      </c>
      <c r="T500" s="788" t="s">
        <v>20</v>
      </c>
      <c r="U500" s="787" t="s">
        <v>20</v>
      </c>
      <c r="V500" s="788" t="s">
        <v>20</v>
      </c>
      <c r="W500" s="788" t="s">
        <v>20</v>
      </c>
      <c r="X500" s="787" t="s">
        <v>20</v>
      </c>
      <c r="Y500" s="788" t="s">
        <v>20</v>
      </c>
      <c r="Z500" s="788" t="s">
        <v>20</v>
      </c>
      <c r="AA500" s="787" t="s">
        <v>20</v>
      </c>
      <c r="AB500" s="788" t="s">
        <v>20</v>
      </c>
      <c r="AC500" s="788" t="s">
        <v>20</v>
      </c>
      <c r="AD500" s="787" t="s">
        <v>20</v>
      </c>
      <c r="AE500" s="788" t="s">
        <v>20</v>
      </c>
      <c r="AF500" s="788" t="s">
        <v>20</v>
      </c>
      <c r="AG500" s="34" t="s">
        <v>20</v>
      </c>
      <c r="AH500" s="34" t="s">
        <v>20</v>
      </c>
      <c r="AI500" s="34" t="s">
        <v>20</v>
      </c>
    </row>
    <row r="501" spans="1:35">
      <c r="A501" s="34" t="s">
        <v>1612</v>
      </c>
      <c r="B501" s="34" t="s">
        <v>20</v>
      </c>
      <c r="C501" s="787" t="s">
        <v>20</v>
      </c>
      <c r="D501" s="788" t="s">
        <v>20</v>
      </c>
      <c r="E501" s="788" t="s">
        <v>20</v>
      </c>
      <c r="F501" s="787" t="s">
        <v>20</v>
      </c>
      <c r="G501" s="788" t="s">
        <v>20</v>
      </c>
      <c r="H501" s="788" t="s">
        <v>20</v>
      </c>
      <c r="I501" s="787" t="s">
        <v>20</v>
      </c>
      <c r="J501" s="788" t="s">
        <v>20</v>
      </c>
      <c r="K501" s="788" t="s">
        <v>20</v>
      </c>
      <c r="L501" s="787" t="s">
        <v>20</v>
      </c>
      <c r="M501" s="788" t="s">
        <v>20</v>
      </c>
      <c r="N501" s="788" t="s">
        <v>20</v>
      </c>
      <c r="O501" s="787" t="s">
        <v>20</v>
      </c>
      <c r="P501" s="788" t="s">
        <v>20</v>
      </c>
      <c r="Q501" s="788" t="s">
        <v>20</v>
      </c>
      <c r="R501" s="787" t="s">
        <v>20</v>
      </c>
      <c r="S501" s="788" t="s">
        <v>20</v>
      </c>
      <c r="T501" s="788" t="s">
        <v>20</v>
      </c>
      <c r="U501" s="787" t="s">
        <v>20</v>
      </c>
      <c r="V501" s="788" t="s">
        <v>20</v>
      </c>
      <c r="W501" s="788" t="s">
        <v>20</v>
      </c>
      <c r="X501" s="787" t="s">
        <v>20</v>
      </c>
      <c r="Y501" s="788" t="s">
        <v>20</v>
      </c>
      <c r="Z501" s="788" t="s">
        <v>20</v>
      </c>
      <c r="AA501" s="787" t="s">
        <v>20</v>
      </c>
      <c r="AB501" s="788" t="s">
        <v>20</v>
      </c>
      <c r="AC501" s="788" t="s">
        <v>20</v>
      </c>
      <c r="AD501" s="787" t="s">
        <v>20</v>
      </c>
      <c r="AE501" s="788" t="s">
        <v>20</v>
      </c>
      <c r="AF501" s="788" t="s">
        <v>20</v>
      </c>
      <c r="AG501" s="34" t="s">
        <v>20</v>
      </c>
      <c r="AH501" s="34" t="s">
        <v>20</v>
      </c>
      <c r="AI501" s="34" t="s">
        <v>20</v>
      </c>
    </row>
    <row r="502" spans="1:35">
      <c r="A502" s="34" t="s">
        <v>1613</v>
      </c>
      <c r="B502" s="34" t="s">
        <v>1614</v>
      </c>
      <c r="C502" s="787" t="s">
        <v>20</v>
      </c>
      <c r="D502" s="788" t="s">
        <v>20</v>
      </c>
      <c r="E502" s="788" t="s">
        <v>20</v>
      </c>
      <c r="F502" s="787" t="s">
        <v>20</v>
      </c>
      <c r="G502" s="788" t="s">
        <v>20</v>
      </c>
      <c r="H502" s="788" t="s">
        <v>20</v>
      </c>
      <c r="I502" s="787" t="s">
        <v>20</v>
      </c>
      <c r="J502" s="788" t="s">
        <v>20</v>
      </c>
      <c r="K502" s="788" t="s">
        <v>20</v>
      </c>
      <c r="L502" s="787" t="s">
        <v>20</v>
      </c>
      <c r="M502" s="788" t="s">
        <v>20</v>
      </c>
      <c r="N502" s="788" t="s">
        <v>20</v>
      </c>
      <c r="O502" s="787" t="s">
        <v>20</v>
      </c>
      <c r="P502" s="788" t="s">
        <v>20</v>
      </c>
      <c r="Q502" s="788" t="s">
        <v>20</v>
      </c>
      <c r="R502" s="787" t="s">
        <v>20</v>
      </c>
      <c r="S502" s="788" t="s">
        <v>20</v>
      </c>
      <c r="T502" s="788" t="s">
        <v>20</v>
      </c>
      <c r="U502" s="787" t="s">
        <v>20</v>
      </c>
      <c r="V502" s="788" t="s">
        <v>20</v>
      </c>
      <c r="W502" s="788" t="s">
        <v>20</v>
      </c>
      <c r="X502" s="787" t="s">
        <v>20</v>
      </c>
      <c r="Y502" s="788" t="s">
        <v>20</v>
      </c>
      <c r="Z502" s="788" t="s">
        <v>20</v>
      </c>
      <c r="AA502" s="787" t="s">
        <v>20</v>
      </c>
      <c r="AB502" s="788" t="s">
        <v>20</v>
      </c>
      <c r="AC502" s="788" t="s">
        <v>20</v>
      </c>
      <c r="AD502" s="787" t="s">
        <v>20</v>
      </c>
      <c r="AE502" s="788" t="s">
        <v>20</v>
      </c>
      <c r="AF502" s="788" t="s">
        <v>20</v>
      </c>
      <c r="AG502" s="34" t="s">
        <v>20</v>
      </c>
      <c r="AH502" s="34" t="s">
        <v>20</v>
      </c>
      <c r="AI502" s="34" t="s">
        <v>20</v>
      </c>
    </row>
    <row r="503" spans="1:35">
      <c r="A503" s="34" t="s">
        <v>1615</v>
      </c>
      <c r="B503" s="34" t="s">
        <v>20</v>
      </c>
      <c r="C503" s="787" t="s">
        <v>20</v>
      </c>
      <c r="D503" s="788" t="s">
        <v>20</v>
      </c>
      <c r="E503" s="788" t="s">
        <v>20</v>
      </c>
      <c r="F503" s="787" t="s">
        <v>20</v>
      </c>
      <c r="G503" s="788" t="s">
        <v>20</v>
      </c>
      <c r="H503" s="788" t="s">
        <v>20</v>
      </c>
      <c r="I503" s="787" t="s">
        <v>20</v>
      </c>
      <c r="J503" s="788" t="s">
        <v>20</v>
      </c>
      <c r="K503" s="788" t="s">
        <v>20</v>
      </c>
      <c r="L503" s="787" t="s">
        <v>20</v>
      </c>
      <c r="M503" s="788" t="s">
        <v>20</v>
      </c>
      <c r="N503" s="788" t="s">
        <v>20</v>
      </c>
      <c r="O503" s="787" t="s">
        <v>20</v>
      </c>
      <c r="P503" s="788" t="s">
        <v>20</v>
      </c>
      <c r="Q503" s="788" t="s">
        <v>20</v>
      </c>
      <c r="R503" s="787" t="s">
        <v>20</v>
      </c>
      <c r="S503" s="788" t="s">
        <v>20</v>
      </c>
      <c r="T503" s="788" t="s">
        <v>20</v>
      </c>
      <c r="U503" s="787" t="s">
        <v>20</v>
      </c>
      <c r="V503" s="788" t="s">
        <v>20</v>
      </c>
      <c r="W503" s="788" t="s">
        <v>20</v>
      </c>
      <c r="X503" s="787" t="s">
        <v>20</v>
      </c>
      <c r="Y503" s="788" t="s">
        <v>20</v>
      </c>
      <c r="Z503" s="788" t="s">
        <v>20</v>
      </c>
      <c r="AA503" s="787" t="s">
        <v>20</v>
      </c>
      <c r="AB503" s="788" t="s">
        <v>20</v>
      </c>
      <c r="AC503" s="788" t="s">
        <v>20</v>
      </c>
      <c r="AD503" s="787" t="s">
        <v>20</v>
      </c>
      <c r="AE503" s="788" t="s">
        <v>20</v>
      </c>
      <c r="AF503" s="788" t="s">
        <v>20</v>
      </c>
      <c r="AG503" s="34" t="s">
        <v>20</v>
      </c>
      <c r="AH503" s="34" t="s">
        <v>20</v>
      </c>
      <c r="AI503" s="34" t="s">
        <v>20</v>
      </c>
    </row>
    <row r="504" spans="1:35">
      <c r="A504" s="34" t="s">
        <v>1616</v>
      </c>
      <c r="B504" s="34" t="s">
        <v>1617</v>
      </c>
      <c r="C504" s="787" t="s">
        <v>20</v>
      </c>
      <c r="D504" s="788" t="s">
        <v>20</v>
      </c>
      <c r="E504" s="788" t="s">
        <v>20</v>
      </c>
      <c r="F504" s="787" t="s">
        <v>20</v>
      </c>
      <c r="G504" s="788" t="s">
        <v>20</v>
      </c>
      <c r="H504" s="788" t="s">
        <v>20</v>
      </c>
      <c r="I504" s="787" t="s">
        <v>20</v>
      </c>
      <c r="J504" s="788" t="s">
        <v>20</v>
      </c>
      <c r="K504" s="788" t="s">
        <v>20</v>
      </c>
      <c r="L504" s="787" t="s">
        <v>20</v>
      </c>
      <c r="M504" s="788" t="s">
        <v>20</v>
      </c>
      <c r="N504" s="788" t="s">
        <v>20</v>
      </c>
      <c r="O504" s="787" t="s">
        <v>20</v>
      </c>
      <c r="P504" s="788" t="s">
        <v>20</v>
      </c>
      <c r="Q504" s="788" t="s">
        <v>20</v>
      </c>
      <c r="R504" s="787" t="s">
        <v>20</v>
      </c>
      <c r="S504" s="788" t="s">
        <v>20</v>
      </c>
      <c r="T504" s="788" t="s">
        <v>20</v>
      </c>
      <c r="U504" s="787" t="s">
        <v>20</v>
      </c>
      <c r="V504" s="788" t="s">
        <v>20</v>
      </c>
      <c r="W504" s="788" t="s">
        <v>20</v>
      </c>
      <c r="X504" s="787" t="s">
        <v>20</v>
      </c>
      <c r="Y504" s="788" t="s">
        <v>20</v>
      </c>
      <c r="Z504" s="788" t="s">
        <v>20</v>
      </c>
      <c r="AA504" s="787" t="s">
        <v>20</v>
      </c>
      <c r="AB504" s="788" t="s">
        <v>20</v>
      </c>
      <c r="AC504" s="788" t="s">
        <v>20</v>
      </c>
      <c r="AD504" s="787" t="s">
        <v>20</v>
      </c>
      <c r="AE504" s="788" t="s">
        <v>20</v>
      </c>
      <c r="AF504" s="788" t="s">
        <v>20</v>
      </c>
      <c r="AG504" s="34" t="s">
        <v>20</v>
      </c>
      <c r="AH504" s="34" t="s">
        <v>20</v>
      </c>
      <c r="AI504" s="34" t="s">
        <v>20</v>
      </c>
    </row>
    <row r="505" spans="1:35">
      <c r="A505" s="34" t="s">
        <v>1618</v>
      </c>
      <c r="B505" s="34" t="s">
        <v>1619</v>
      </c>
      <c r="C505" s="787" t="s">
        <v>20</v>
      </c>
      <c r="D505" s="788" t="s">
        <v>20</v>
      </c>
      <c r="E505" s="788" t="s">
        <v>20</v>
      </c>
      <c r="F505" s="787" t="s">
        <v>20</v>
      </c>
      <c r="G505" s="788" t="s">
        <v>20</v>
      </c>
      <c r="H505" s="788" t="s">
        <v>20</v>
      </c>
      <c r="I505" s="787" t="s">
        <v>20</v>
      </c>
      <c r="J505" s="788" t="s">
        <v>20</v>
      </c>
      <c r="K505" s="788" t="s">
        <v>20</v>
      </c>
      <c r="L505" s="787" t="s">
        <v>20</v>
      </c>
      <c r="M505" s="788" t="s">
        <v>20</v>
      </c>
      <c r="N505" s="788" t="s">
        <v>20</v>
      </c>
      <c r="O505" s="787" t="s">
        <v>20</v>
      </c>
      <c r="P505" s="788" t="s">
        <v>20</v>
      </c>
      <c r="Q505" s="788" t="s">
        <v>20</v>
      </c>
      <c r="R505" s="787" t="s">
        <v>20</v>
      </c>
      <c r="S505" s="788" t="s">
        <v>20</v>
      </c>
      <c r="T505" s="788" t="s">
        <v>20</v>
      </c>
      <c r="U505" s="787" t="s">
        <v>20</v>
      </c>
      <c r="V505" s="788" t="s">
        <v>20</v>
      </c>
      <c r="W505" s="788" t="s">
        <v>20</v>
      </c>
      <c r="X505" s="787" t="s">
        <v>20</v>
      </c>
      <c r="Y505" s="788" t="s">
        <v>20</v>
      </c>
      <c r="Z505" s="788" t="s">
        <v>20</v>
      </c>
      <c r="AA505" s="787" t="s">
        <v>20</v>
      </c>
      <c r="AB505" s="788" t="s">
        <v>20</v>
      </c>
      <c r="AC505" s="788" t="s">
        <v>20</v>
      </c>
      <c r="AD505" s="787" t="s">
        <v>20</v>
      </c>
      <c r="AE505" s="788" t="s">
        <v>20</v>
      </c>
      <c r="AF505" s="788" t="s">
        <v>20</v>
      </c>
      <c r="AG505" s="34" t="s">
        <v>20</v>
      </c>
      <c r="AH505" s="34" t="s">
        <v>20</v>
      </c>
      <c r="AI505" s="34" t="s">
        <v>20</v>
      </c>
    </row>
    <row r="506" spans="1:35">
      <c r="A506" s="34" t="s">
        <v>1620</v>
      </c>
      <c r="B506" s="34" t="s">
        <v>1621</v>
      </c>
      <c r="C506" s="787" t="s">
        <v>20</v>
      </c>
      <c r="D506" s="788" t="s">
        <v>20</v>
      </c>
      <c r="E506" s="788" t="s">
        <v>20</v>
      </c>
      <c r="F506" s="787" t="s">
        <v>20</v>
      </c>
      <c r="G506" s="788" t="s">
        <v>20</v>
      </c>
      <c r="H506" s="788" t="s">
        <v>20</v>
      </c>
      <c r="I506" s="787" t="s">
        <v>20</v>
      </c>
      <c r="J506" s="788" t="s">
        <v>20</v>
      </c>
      <c r="K506" s="788" t="s">
        <v>20</v>
      </c>
      <c r="L506" s="787" t="s">
        <v>20</v>
      </c>
      <c r="M506" s="788" t="s">
        <v>20</v>
      </c>
      <c r="N506" s="788" t="s">
        <v>20</v>
      </c>
      <c r="O506" s="787" t="s">
        <v>20</v>
      </c>
      <c r="P506" s="788" t="s">
        <v>20</v>
      </c>
      <c r="Q506" s="788" t="s">
        <v>20</v>
      </c>
      <c r="R506" s="787" t="s">
        <v>20</v>
      </c>
      <c r="S506" s="788" t="s">
        <v>20</v>
      </c>
      <c r="T506" s="788" t="s">
        <v>20</v>
      </c>
      <c r="U506" s="787" t="s">
        <v>20</v>
      </c>
      <c r="V506" s="788" t="s">
        <v>20</v>
      </c>
      <c r="W506" s="788" t="s">
        <v>20</v>
      </c>
      <c r="X506" s="787" t="s">
        <v>20</v>
      </c>
      <c r="Y506" s="788" t="s">
        <v>20</v>
      </c>
      <c r="Z506" s="788" t="s">
        <v>20</v>
      </c>
      <c r="AA506" s="787" t="s">
        <v>20</v>
      </c>
      <c r="AB506" s="788" t="s">
        <v>20</v>
      </c>
      <c r="AC506" s="788" t="s">
        <v>20</v>
      </c>
      <c r="AD506" s="787" t="s">
        <v>20</v>
      </c>
      <c r="AE506" s="788" t="s">
        <v>20</v>
      </c>
      <c r="AF506" s="788" t="s">
        <v>20</v>
      </c>
      <c r="AG506" s="34" t="s">
        <v>20</v>
      </c>
      <c r="AH506" s="34" t="s">
        <v>20</v>
      </c>
      <c r="AI506" s="34" t="s">
        <v>20</v>
      </c>
    </row>
    <row r="507" spans="1:35">
      <c r="A507" s="34" t="s">
        <v>1622</v>
      </c>
      <c r="B507" s="34" t="s">
        <v>1623</v>
      </c>
      <c r="C507" s="787" t="s">
        <v>20</v>
      </c>
      <c r="D507" s="788" t="s">
        <v>20</v>
      </c>
      <c r="E507" s="788" t="s">
        <v>20</v>
      </c>
      <c r="F507" s="787" t="s">
        <v>20</v>
      </c>
      <c r="G507" s="788" t="s">
        <v>20</v>
      </c>
      <c r="H507" s="788" t="s">
        <v>20</v>
      </c>
      <c r="I507" s="787" t="s">
        <v>20</v>
      </c>
      <c r="J507" s="788" t="s">
        <v>20</v>
      </c>
      <c r="K507" s="788" t="s">
        <v>20</v>
      </c>
      <c r="L507" s="787" t="s">
        <v>20</v>
      </c>
      <c r="M507" s="788" t="s">
        <v>20</v>
      </c>
      <c r="N507" s="788" t="s">
        <v>20</v>
      </c>
      <c r="O507" s="787" t="s">
        <v>20</v>
      </c>
      <c r="P507" s="788" t="s">
        <v>20</v>
      </c>
      <c r="Q507" s="788" t="s">
        <v>20</v>
      </c>
      <c r="R507" s="787" t="s">
        <v>20</v>
      </c>
      <c r="S507" s="788" t="s">
        <v>20</v>
      </c>
      <c r="T507" s="788" t="s">
        <v>20</v>
      </c>
      <c r="U507" s="787" t="s">
        <v>20</v>
      </c>
      <c r="V507" s="788" t="s">
        <v>20</v>
      </c>
      <c r="W507" s="788" t="s">
        <v>20</v>
      </c>
      <c r="X507" s="787" t="s">
        <v>20</v>
      </c>
      <c r="Y507" s="788" t="s">
        <v>20</v>
      </c>
      <c r="Z507" s="788" t="s">
        <v>20</v>
      </c>
      <c r="AA507" s="787" t="s">
        <v>20</v>
      </c>
      <c r="AB507" s="788" t="s">
        <v>20</v>
      </c>
      <c r="AC507" s="788" t="s">
        <v>20</v>
      </c>
      <c r="AD507" s="787" t="s">
        <v>20</v>
      </c>
      <c r="AE507" s="788" t="s">
        <v>20</v>
      </c>
      <c r="AF507" s="788" t="s">
        <v>20</v>
      </c>
      <c r="AG507" s="34" t="s">
        <v>20</v>
      </c>
      <c r="AH507" s="34" t="s">
        <v>20</v>
      </c>
      <c r="AI507" s="34" t="s">
        <v>20</v>
      </c>
    </row>
    <row r="508" spans="1:35">
      <c r="A508" s="34" t="s">
        <v>1624</v>
      </c>
      <c r="B508" s="34" t="s">
        <v>1625</v>
      </c>
      <c r="C508" s="787" t="s">
        <v>20</v>
      </c>
      <c r="D508" s="788" t="s">
        <v>20</v>
      </c>
      <c r="E508" s="788" t="s">
        <v>20</v>
      </c>
      <c r="F508" s="787" t="s">
        <v>20</v>
      </c>
      <c r="G508" s="788" t="s">
        <v>20</v>
      </c>
      <c r="H508" s="788" t="s">
        <v>20</v>
      </c>
      <c r="I508" s="787" t="s">
        <v>20</v>
      </c>
      <c r="J508" s="788" t="s">
        <v>20</v>
      </c>
      <c r="K508" s="788" t="s">
        <v>20</v>
      </c>
      <c r="L508" s="787" t="s">
        <v>20</v>
      </c>
      <c r="M508" s="788" t="s">
        <v>20</v>
      </c>
      <c r="N508" s="788" t="s">
        <v>20</v>
      </c>
      <c r="O508" s="787" t="s">
        <v>20</v>
      </c>
      <c r="P508" s="788" t="s">
        <v>20</v>
      </c>
      <c r="Q508" s="788" t="s">
        <v>20</v>
      </c>
      <c r="R508" s="787" t="s">
        <v>20</v>
      </c>
      <c r="S508" s="788" t="s">
        <v>20</v>
      </c>
      <c r="T508" s="788" t="s">
        <v>20</v>
      </c>
      <c r="U508" s="787" t="s">
        <v>20</v>
      </c>
      <c r="V508" s="788" t="s">
        <v>20</v>
      </c>
      <c r="W508" s="788" t="s">
        <v>20</v>
      </c>
      <c r="X508" s="787" t="s">
        <v>20</v>
      </c>
      <c r="Y508" s="788" t="s">
        <v>20</v>
      </c>
      <c r="Z508" s="788" t="s">
        <v>20</v>
      </c>
      <c r="AA508" s="787" t="s">
        <v>20</v>
      </c>
      <c r="AB508" s="788" t="s">
        <v>20</v>
      </c>
      <c r="AC508" s="788" t="s">
        <v>20</v>
      </c>
      <c r="AD508" s="787" t="s">
        <v>20</v>
      </c>
      <c r="AE508" s="788" t="s">
        <v>20</v>
      </c>
      <c r="AF508" s="788" t="s">
        <v>20</v>
      </c>
      <c r="AG508" s="34" t="s">
        <v>20</v>
      </c>
      <c r="AH508" s="34" t="s">
        <v>20</v>
      </c>
      <c r="AI508" s="34" t="s">
        <v>20</v>
      </c>
    </row>
    <row r="509" spans="1:35">
      <c r="A509" s="34" t="s">
        <v>1626</v>
      </c>
      <c r="B509" s="34" t="s">
        <v>1627</v>
      </c>
      <c r="C509" s="787" t="s">
        <v>20</v>
      </c>
      <c r="D509" s="788" t="s">
        <v>20</v>
      </c>
      <c r="E509" s="788" t="s">
        <v>20</v>
      </c>
      <c r="F509" s="787" t="s">
        <v>20</v>
      </c>
      <c r="G509" s="788" t="s">
        <v>20</v>
      </c>
      <c r="H509" s="788" t="s">
        <v>20</v>
      </c>
      <c r="I509" s="787" t="s">
        <v>20</v>
      </c>
      <c r="J509" s="788" t="s">
        <v>20</v>
      </c>
      <c r="K509" s="788" t="s">
        <v>20</v>
      </c>
      <c r="L509" s="787" t="s">
        <v>20</v>
      </c>
      <c r="M509" s="788" t="s">
        <v>20</v>
      </c>
      <c r="N509" s="788" t="s">
        <v>20</v>
      </c>
      <c r="O509" s="787" t="s">
        <v>20</v>
      </c>
      <c r="P509" s="788" t="s">
        <v>20</v>
      </c>
      <c r="Q509" s="788" t="s">
        <v>20</v>
      </c>
      <c r="R509" s="787" t="s">
        <v>20</v>
      </c>
      <c r="S509" s="788" t="s">
        <v>20</v>
      </c>
      <c r="T509" s="788" t="s">
        <v>20</v>
      </c>
      <c r="U509" s="787" t="s">
        <v>20</v>
      </c>
      <c r="V509" s="788" t="s">
        <v>20</v>
      </c>
      <c r="W509" s="788" t="s">
        <v>20</v>
      </c>
      <c r="X509" s="787" t="s">
        <v>20</v>
      </c>
      <c r="Y509" s="788" t="s">
        <v>20</v>
      </c>
      <c r="Z509" s="788" t="s">
        <v>20</v>
      </c>
      <c r="AA509" s="787" t="s">
        <v>20</v>
      </c>
      <c r="AB509" s="788" t="s">
        <v>20</v>
      </c>
      <c r="AC509" s="788" t="s">
        <v>20</v>
      </c>
      <c r="AD509" s="787" t="s">
        <v>20</v>
      </c>
      <c r="AE509" s="788" t="s">
        <v>20</v>
      </c>
      <c r="AF509" s="788" t="s">
        <v>20</v>
      </c>
      <c r="AG509" s="34" t="s">
        <v>20</v>
      </c>
      <c r="AH509" s="34" t="s">
        <v>20</v>
      </c>
      <c r="AI509" s="34" t="s">
        <v>20</v>
      </c>
    </row>
    <row r="510" spans="1:35">
      <c r="A510" s="34" t="s">
        <v>1628</v>
      </c>
      <c r="B510" s="34" t="s">
        <v>20</v>
      </c>
      <c r="C510" s="787" t="s">
        <v>20</v>
      </c>
      <c r="D510" s="788" t="s">
        <v>20</v>
      </c>
      <c r="E510" s="788" t="s">
        <v>20</v>
      </c>
      <c r="F510" s="787" t="s">
        <v>20</v>
      </c>
      <c r="G510" s="788" t="s">
        <v>20</v>
      </c>
      <c r="H510" s="788" t="s">
        <v>20</v>
      </c>
      <c r="I510" s="787" t="s">
        <v>20</v>
      </c>
      <c r="J510" s="788" t="s">
        <v>20</v>
      </c>
      <c r="K510" s="788" t="s">
        <v>20</v>
      </c>
      <c r="L510" s="787" t="s">
        <v>20</v>
      </c>
      <c r="M510" s="788" t="s">
        <v>20</v>
      </c>
      <c r="N510" s="788" t="s">
        <v>20</v>
      </c>
      <c r="O510" s="787" t="s">
        <v>20</v>
      </c>
      <c r="P510" s="788" t="s">
        <v>20</v>
      </c>
      <c r="Q510" s="788" t="s">
        <v>20</v>
      </c>
      <c r="R510" s="787" t="s">
        <v>20</v>
      </c>
      <c r="S510" s="788" t="s">
        <v>20</v>
      </c>
      <c r="T510" s="788" t="s">
        <v>20</v>
      </c>
      <c r="U510" s="787" t="s">
        <v>20</v>
      </c>
      <c r="V510" s="788" t="s">
        <v>20</v>
      </c>
      <c r="W510" s="788" t="s">
        <v>20</v>
      </c>
      <c r="X510" s="787" t="s">
        <v>20</v>
      </c>
      <c r="Y510" s="788" t="s">
        <v>20</v>
      </c>
      <c r="Z510" s="788" t="s">
        <v>20</v>
      </c>
      <c r="AA510" s="787" t="s">
        <v>20</v>
      </c>
      <c r="AB510" s="788" t="s">
        <v>20</v>
      </c>
      <c r="AC510" s="788" t="s">
        <v>20</v>
      </c>
      <c r="AD510" s="787" t="s">
        <v>20</v>
      </c>
      <c r="AE510" s="788" t="s">
        <v>20</v>
      </c>
      <c r="AF510" s="788" t="s">
        <v>20</v>
      </c>
      <c r="AG510" s="34" t="s">
        <v>20</v>
      </c>
      <c r="AH510" s="34" t="s">
        <v>20</v>
      </c>
      <c r="AI510" s="34" t="s">
        <v>20</v>
      </c>
    </row>
    <row r="511" spans="1:35">
      <c r="A511" s="34" t="s">
        <v>1629</v>
      </c>
      <c r="B511" s="34" t="s">
        <v>1630</v>
      </c>
      <c r="C511" s="787" t="s">
        <v>20</v>
      </c>
      <c r="D511" s="788" t="s">
        <v>20</v>
      </c>
      <c r="E511" s="788" t="s">
        <v>20</v>
      </c>
      <c r="F511" s="787" t="s">
        <v>20</v>
      </c>
      <c r="G511" s="788" t="s">
        <v>20</v>
      </c>
      <c r="H511" s="788" t="s">
        <v>20</v>
      </c>
      <c r="I511" s="787" t="s">
        <v>20</v>
      </c>
      <c r="J511" s="788" t="s">
        <v>20</v>
      </c>
      <c r="K511" s="788" t="s">
        <v>20</v>
      </c>
      <c r="L511" s="787" t="s">
        <v>20</v>
      </c>
      <c r="M511" s="788" t="s">
        <v>20</v>
      </c>
      <c r="N511" s="788" t="s">
        <v>20</v>
      </c>
      <c r="O511" s="787" t="s">
        <v>20</v>
      </c>
      <c r="P511" s="788" t="s">
        <v>20</v>
      </c>
      <c r="Q511" s="788" t="s">
        <v>20</v>
      </c>
      <c r="R511" s="787" t="s">
        <v>20</v>
      </c>
      <c r="S511" s="788" t="s">
        <v>20</v>
      </c>
      <c r="T511" s="788" t="s">
        <v>20</v>
      </c>
      <c r="U511" s="787" t="s">
        <v>20</v>
      </c>
      <c r="V511" s="788" t="s">
        <v>20</v>
      </c>
      <c r="W511" s="788" t="s">
        <v>20</v>
      </c>
      <c r="X511" s="787" t="s">
        <v>20</v>
      </c>
      <c r="Y511" s="788" t="s">
        <v>20</v>
      </c>
      <c r="Z511" s="788" t="s">
        <v>20</v>
      </c>
      <c r="AA511" s="787" t="s">
        <v>20</v>
      </c>
      <c r="AB511" s="788" t="s">
        <v>20</v>
      </c>
      <c r="AC511" s="788" t="s">
        <v>20</v>
      </c>
      <c r="AD511" s="787" t="s">
        <v>20</v>
      </c>
      <c r="AE511" s="788" t="s">
        <v>20</v>
      </c>
      <c r="AF511" s="788" t="s">
        <v>20</v>
      </c>
      <c r="AG511" s="34" t="s">
        <v>20</v>
      </c>
      <c r="AH511" s="34" t="s">
        <v>20</v>
      </c>
      <c r="AI511" s="34" t="s">
        <v>20</v>
      </c>
    </row>
    <row r="512" spans="1:35">
      <c r="A512" s="34" t="s">
        <v>1631</v>
      </c>
      <c r="B512" s="34" t="s">
        <v>1632</v>
      </c>
      <c r="C512" s="787" t="s">
        <v>20</v>
      </c>
      <c r="D512" s="788" t="s">
        <v>20</v>
      </c>
      <c r="E512" s="788" t="s">
        <v>20</v>
      </c>
      <c r="F512" s="787" t="s">
        <v>20</v>
      </c>
      <c r="G512" s="788" t="s">
        <v>20</v>
      </c>
      <c r="H512" s="788" t="s">
        <v>20</v>
      </c>
      <c r="I512" s="787" t="s">
        <v>20</v>
      </c>
      <c r="J512" s="788" t="s">
        <v>20</v>
      </c>
      <c r="K512" s="788" t="s">
        <v>20</v>
      </c>
      <c r="L512" s="787" t="s">
        <v>20</v>
      </c>
      <c r="M512" s="788" t="s">
        <v>20</v>
      </c>
      <c r="N512" s="788" t="s">
        <v>20</v>
      </c>
      <c r="O512" s="787" t="s">
        <v>20</v>
      </c>
      <c r="P512" s="788" t="s">
        <v>20</v>
      </c>
      <c r="Q512" s="788" t="s">
        <v>20</v>
      </c>
      <c r="R512" s="787" t="s">
        <v>20</v>
      </c>
      <c r="S512" s="788" t="s">
        <v>20</v>
      </c>
      <c r="T512" s="788" t="s">
        <v>20</v>
      </c>
      <c r="U512" s="787" t="s">
        <v>20</v>
      </c>
      <c r="V512" s="788" t="s">
        <v>20</v>
      </c>
      <c r="W512" s="788" t="s">
        <v>20</v>
      </c>
      <c r="X512" s="787" t="s">
        <v>20</v>
      </c>
      <c r="Y512" s="788" t="s">
        <v>20</v>
      </c>
      <c r="Z512" s="788" t="s">
        <v>20</v>
      </c>
      <c r="AA512" s="787" t="s">
        <v>20</v>
      </c>
      <c r="AB512" s="788" t="s">
        <v>20</v>
      </c>
      <c r="AC512" s="788" t="s">
        <v>20</v>
      </c>
      <c r="AD512" s="787" t="s">
        <v>20</v>
      </c>
      <c r="AE512" s="788" t="s">
        <v>20</v>
      </c>
      <c r="AF512" s="788" t="s">
        <v>20</v>
      </c>
      <c r="AG512" s="34" t="s">
        <v>20</v>
      </c>
      <c r="AH512" s="34" t="s">
        <v>20</v>
      </c>
      <c r="AI512" s="34" t="s">
        <v>20</v>
      </c>
    </row>
    <row r="513" spans="1:35">
      <c r="A513" s="34" t="s">
        <v>1633</v>
      </c>
      <c r="B513" s="34" t="s">
        <v>1634</v>
      </c>
      <c r="C513" s="787" t="s">
        <v>20</v>
      </c>
      <c r="D513" s="788" t="s">
        <v>20</v>
      </c>
      <c r="E513" s="788" t="s">
        <v>20</v>
      </c>
      <c r="F513" s="787" t="s">
        <v>20</v>
      </c>
      <c r="G513" s="788" t="s">
        <v>20</v>
      </c>
      <c r="H513" s="788" t="s">
        <v>20</v>
      </c>
      <c r="I513" s="787" t="s">
        <v>20</v>
      </c>
      <c r="J513" s="788" t="s">
        <v>20</v>
      </c>
      <c r="K513" s="788" t="s">
        <v>20</v>
      </c>
      <c r="L513" s="787" t="s">
        <v>20</v>
      </c>
      <c r="M513" s="788" t="s">
        <v>20</v>
      </c>
      <c r="N513" s="788" t="s">
        <v>20</v>
      </c>
      <c r="O513" s="787" t="s">
        <v>20</v>
      </c>
      <c r="P513" s="788" t="s">
        <v>20</v>
      </c>
      <c r="Q513" s="788" t="s">
        <v>20</v>
      </c>
      <c r="R513" s="787" t="s">
        <v>20</v>
      </c>
      <c r="S513" s="788" t="s">
        <v>20</v>
      </c>
      <c r="T513" s="788" t="s">
        <v>20</v>
      </c>
      <c r="U513" s="787" t="s">
        <v>20</v>
      </c>
      <c r="V513" s="788" t="s">
        <v>20</v>
      </c>
      <c r="W513" s="788" t="s">
        <v>20</v>
      </c>
      <c r="X513" s="787" t="s">
        <v>20</v>
      </c>
      <c r="Y513" s="788" t="s">
        <v>20</v>
      </c>
      <c r="Z513" s="788" t="s">
        <v>20</v>
      </c>
      <c r="AA513" s="787" t="s">
        <v>20</v>
      </c>
      <c r="AB513" s="788" t="s">
        <v>20</v>
      </c>
      <c r="AC513" s="788" t="s">
        <v>20</v>
      </c>
      <c r="AD513" s="787" t="s">
        <v>20</v>
      </c>
      <c r="AE513" s="788" t="s">
        <v>20</v>
      </c>
      <c r="AF513" s="788" t="s">
        <v>20</v>
      </c>
      <c r="AG513" s="34" t="s">
        <v>20</v>
      </c>
      <c r="AH513" s="34" t="s">
        <v>20</v>
      </c>
      <c r="AI513" s="34" t="s">
        <v>20</v>
      </c>
    </row>
    <row r="514" spans="1:35">
      <c r="A514" s="34" t="s">
        <v>1635</v>
      </c>
      <c r="B514" s="34" t="s">
        <v>1636</v>
      </c>
      <c r="C514" s="787" t="s">
        <v>20</v>
      </c>
      <c r="D514" s="788" t="s">
        <v>20</v>
      </c>
      <c r="E514" s="788" t="s">
        <v>20</v>
      </c>
      <c r="F514" s="787" t="s">
        <v>20</v>
      </c>
      <c r="G514" s="788" t="s">
        <v>20</v>
      </c>
      <c r="H514" s="788" t="s">
        <v>20</v>
      </c>
      <c r="I514" s="787" t="s">
        <v>20</v>
      </c>
      <c r="J514" s="788" t="s">
        <v>20</v>
      </c>
      <c r="K514" s="788" t="s">
        <v>20</v>
      </c>
      <c r="L514" s="787" t="s">
        <v>20</v>
      </c>
      <c r="M514" s="788" t="s">
        <v>20</v>
      </c>
      <c r="N514" s="788" t="s">
        <v>20</v>
      </c>
      <c r="O514" s="787" t="s">
        <v>20</v>
      </c>
      <c r="P514" s="788" t="s">
        <v>20</v>
      </c>
      <c r="Q514" s="788" t="s">
        <v>20</v>
      </c>
      <c r="R514" s="787" t="s">
        <v>20</v>
      </c>
      <c r="S514" s="788" t="s">
        <v>20</v>
      </c>
      <c r="T514" s="788" t="s">
        <v>20</v>
      </c>
      <c r="U514" s="787" t="s">
        <v>20</v>
      </c>
      <c r="V514" s="788" t="s">
        <v>20</v>
      </c>
      <c r="W514" s="788" t="s">
        <v>20</v>
      </c>
      <c r="X514" s="787" t="s">
        <v>20</v>
      </c>
      <c r="Y514" s="788" t="s">
        <v>20</v>
      </c>
      <c r="Z514" s="788" t="s">
        <v>20</v>
      </c>
      <c r="AA514" s="787" t="s">
        <v>20</v>
      </c>
      <c r="AB514" s="788" t="s">
        <v>20</v>
      </c>
      <c r="AC514" s="788" t="s">
        <v>20</v>
      </c>
      <c r="AD514" s="787" t="s">
        <v>20</v>
      </c>
      <c r="AE514" s="788" t="s">
        <v>20</v>
      </c>
      <c r="AF514" s="788" t="s">
        <v>20</v>
      </c>
      <c r="AG514" s="34" t="s">
        <v>20</v>
      </c>
      <c r="AH514" s="34" t="s">
        <v>20</v>
      </c>
      <c r="AI514" s="34" t="s">
        <v>20</v>
      </c>
    </row>
    <row r="515" spans="1:35">
      <c r="A515" s="34" t="s">
        <v>1637</v>
      </c>
      <c r="B515" s="34" t="s">
        <v>1638</v>
      </c>
      <c r="C515" s="787" t="s">
        <v>20</v>
      </c>
      <c r="D515" s="788" t="s">
        <v>20</v>
      </c>
      <c r="E515" s="788" t="s">
        <v>20</v>
      </c>
      <c r="F515" s="787" t="s">
        <v>20</v>
      </c>
      <c r="G515" s="788" t="s">
        <v>20</v>
      </c>
      <c r="H515" s="788" t="s">
        <v>20</v>
      </c>
      <c r="I515" s="787" t="s">
        <v>20</v>
      </c>
      <c r="J515" s="788" t="s">
        <v>20</v>
      </c>
      <c r="K515" s="788" t="s">
        <v>20</v>
      </c>
      <c r="L515" s="787" t="s">
        <v>20</v>
      </c>
      <c r="M515" s="788" t="s">
        <v>20</v>
      </c>
      <c r="N515" s="788" t="s">
        <v>20</v>
      </c>
      <c r="O515" s="787" t="s">
        <v>20</v>
      </c>
      <c r="P515" s="788" t="s">
        <v>20</v>
      </c>
      <c r="Q515" s="788" t="s">
        <v>20</v>
      </c>
      <c r="R515" s="787" t="s">
        <v>20</v>
      </c>
      <c r="S515" s="788" t="s">
        <v>20</v>
      </c>
      <c r="T515" s="788" t="s">
        <v>20</v>
      </c>
      <c r="U515" s="787" t="s">
        <v>20</v>
      </c>
      <c r="V515" s="788" t="s">
        <v>20</v>
      </c>
      <c r="W515" s="788" t="s">
        <v>20</v>
      </c>
      <c r="X515" s="787" t="s">
        <v>20</v>
      </c>
      <c r="Y515" s="788" t="s">
        <v>20</v>
      </c>
      <c r="Z515" s="788" t="s">
        <v>20</v>
      </c>
      <c r="AA515" s="787" t="s">
        <v>20</v>
      </c>
      <c r="AB515" s="788" t="s">
        <v>20</v>
      </c>
      <c r="AC515" s="788" t="s">
        <v>20</v>
      </c>
      <c r="AD515" s="787" t="s">
        <v>20</v>
      </c>
      <c r="AE515" s="788" t="s">
        <v>20</v>
      </c>
      <c r="AF515" s="788" t="s">
        <v>20</v>
      </c>
      <c r="AG515" s="34" t="s">
        <v>20</v>
      </c>
      <c r="AH515" s="34" t="s">
        <v>20</v>
      </c>
      <c r="AI515" s="34" t="s">
        <v>20</v>
      </c>
    </row>
    <row r="516" spans="1:35">
      <c r="A516" s="34" t="s">
        <v>1639</v>
      </c>
      <c r="B516" s="34" t="s">
        <v>1640</v>
      </c>
      <c r="C516" s="787" t="s">
        <v>20</v>
      </c>
      <c r="D516" s="788" t="s">
        <v>20</v>
      </c>
      <c r="E516" s="788" t="s">
        <v>20</v>
      </c>
      <c r="F516" s="787" t="s">
        <v>20</v>
      </c>
      <c r="G516" s="788" t="s">
        <v>20</v>
      </c>
      <c r="H516" s="788" t="s">
        <v>20</v>
      </c>
      <c r="I516" s="787" t="s">
        <v>20</v>
      </c>
      <c r="J516" s="788" t="s">
        <v>20</v>
      </c>
      <c r="K516" s="788" t="s">
        <v>20</v>
      </c>
      <c r="L516" s="787" t="s">
        <v>20</v>
      </c>
      <c r="M516" s="788" t="s">
        <v>20</v>
      </c>
      <c r="N516" s="788" t="s">
        <v>20</v>
      </c>
      <c r="O516" s="787" t="s">
        <v>20</v>
      </c>
      <c r="P516" s="788" t="s">
        <v>20</v>
      </c>
      <c r="Q516" s="788" t="s">
        <v>20</v>
      </c>
      <c r="R516" s="787" t="s">
        <v>20</v>
      </c>
      <c r="S516" s="788" t="s">
        <v>20</v>
      </c>
      <c r="T516" s="788" t="s">
        <v>20</v>
      </c>
      <c r="U516" s="787" t="s">
        <v>20</v>
      </c>
      <c r="V516" s="788" t="s">
        <v>20</v>
      </c>
      <c r="W516" s="788" t="s">
        <v>20</v>
      </c>
      <c r="X516" s="787" t="s">
        <v>20</v>
      </c>
      <c r="Y516" s="788" t="s">
        <v>20</v>
      </c>
      <c r="Z516" s="788" t="s">
        <v>20</v>
      </c>
      <c r="AA516" s="787" t="s">
        <v>20</v>
      </c>
      <c r="AB516" s="788" t="s">
        <v>20</v>
      </c>
      <c r="AC516" s="788" t="s">
        <v>20</v>
      </c>
      <c r="AD516" s="787" t="s">
        <v>20</v>
      </c>
      <c r="AE516" s="788" t="s">
        <v>20</v>
      </c>
      <c r="AF516" s="788" t="s">
        <v>20</v>
      </c>
      <c r="AG516" s="34" t="s">
        <v>20</v>
      </c>
      <c r="AH516" s="34" t="s">
        <v>20</v>
      </c>
      <c r="AI516" s="34" t="s">
        <v>20</v>
      </c>
    </row>
    <row r="517" spans="1:35">
      <c r="A517" s="34" t="s">
        <v>1641</v>
      </c>
      <c r="B517" s="34" t="s">
        <v>20</v>
      </c>
      <c r="C517" s="787" t="s">
        <v>20</v>
      </c>
      <c r="D517" s="788" t="s">
        <v>20</v>
      </c>
      <c r="E517" s="788" t="s">
        <v>20</v>
      </c>
      <c r="F517" s="787" t="s">
        <v>20</v>
      </c>
      <c r="G517" s="788" t="s">
        <v>20</v>
      </c>
      <c r="H517" s="788" t="s">
        <v>20</v>
      </c>
      <c r="I517" s="787" t="s">
        <v>20</v>
      </c>
      <c r="J517" s="788" t="s">
        <v>20</v>
      </c>
      <c r="K517" s="788" t="s">
        <v>20</v>
      </c>
      <c r="L517" s="787" t="s">
        <v>20</v>
      </c>
      <c r="M517" s="788" t="s">
        <v>20</v>
      </c>
      <c r="N517" s="788" t="s">
        <v>20</v>
      </c>
      <c r="O517" s="787" t="s">
        <v>20</v>
      </c>
      <c r="P517" s="788" t="s">
        <v>20</v>
      </c>
      <c r="Q517" s="788" t="s">
        <v>20</v>
      </c>
      <c r="R517" s="787" t="s">
        <v>20</v>
      </c>
      <c r="S517" s="788" t="s">
        <v>20</v>
      </c>
      <c r="T517" s="788" t="s">
        <v>20</v>
      </c>
      <c r="U517" s="787" t="s">
        <v>20</v>
      </c>
      <c r="V517" s="788" t="s">
        <v>20</v>
      </c>
      <c r="W517" s="788" t="s">
        <v>20</v>
      </c>
      <c r="X517" s="787" t="s">
        <v>20</v>
      </c>
      <c r="Y517" s="788" t="s">
        <v>20</v>
      </c>
      <c r="Z517" s="788" t="s">
        <v>20</v>
      </c>
      <c r="AA517" s="787" t="s">
        <v>20</v>
      </c>
      <c r="AB517" s="788" t="s">
        <v>20</v>
      </c>
      <c r="AC517" s="788" t="s">
        <v>20</v>
      </c>
      <c r="AD517" s="787" t="s">
        <v>20</v>
      </c>
      <c r="AE517" s="788" t="s">
        <v>20</v>
      </c>
      <c r="AF517" s="788" t="s">
        <v>20</v>
      </c>
      <c r="AG517" s="34" t="s">
        <v>20</v>
      </c>
      <c r="AH517" s="34" t="s">
        <v>20</v>
      </c>
      <c r="AI517" s="34" t="s">
        <v>20</v>
      </c>
    </row>
    <row r="518" spans="1:35">
      <c r="A518" s="34" t="s">
        <v>1642</v>
      </c>
      <c r="B518" s="34" t="s">
        <v>1643</v>
      </c>
      <c r="C518" s="787" t="s">
        <v>20</v>
      </c>
      <c r="D518" s="788" t="s">
        <v>20</v>
      </c>
      <c r="E518" s="788" t="s">
        <v>20</v>
      </c>
      <c r="F518" s="787" t="s">
        <v>20</v>
      </c>
      <c r="G518" s="788" t="s">
        <v>20</v>
      </c>
      <c r="H518" s="788" t="s">
        <v>20</v>
      </c>
      <c r="I518" s="787" t="s">
        <v>20</v>
      </c>
      <c r="J518" s="788" t="s">
        <v>20</v>
      </c>
      <c r="K518" s="788" t="s">
        <v>20</v>
      </c>
      <c r="L518" s="787" t="s">
        <v>20</v>
      </c>
      <c r="M518" s="788" t="s">
        <v>20</v>
      </c>
      <c r="N518" s="788" t="s">
        <v>20</v>
      </c>
      <c r="O518" s="787" t="s">
        <v>20</v>
      </c>
      <c r="P518" s="788" t="s">
        <v>20</v>
      </c>
      <c r="Q518" s="788" t="s">
        <v>20</v>
      </c>
      <c r="R518" s="787" t="s">
        <v>20</v>
      </c>
      <c r="S518" s="788" t="s">
        <v>20</v>
      </c>
      <c r="T518" s="788" t="s">
        <v>20</v>
      </c>
      <c r="U518" s="787" t="s">
        <v>20</v>
      </c>
      <c r="V518" s="788" t="s">
        <v>20</v>
      </c>
      <c r="W518" s="788" t="s">
        <v>20</v>
      </c>
      <c r="X518" s="787" t="s">
        <v>20</v>
      </c>
      <c r="Y518" s="788" t="s">
        <v>20</v>
      </c>
      <c r="Z518" s="788" t="s">
        <v>20</v>
      </c>
      <c r="AA518" s="787" t="s">
        <v>20</v>
      </c>
      <c r="AB518" s="788" t="s">
        <v>20</v>
      </c>
      <c r="AC518" s="788" t="s">
        <v>20</v>
      </c>
      <c r="AD518" s="787" t="s">
        <v>20</v>
      </c>
      <c r="AE518" s="788" t="s">
        <v>20</v>
      </c>
      <c r="AF518" s="788" t="s">
        <v>20</v>
      </c>
      <c r="AG518" s="34" t="s">
        <v>20</v>
      </c>
      <c r="AH518" s="34" t="s">
        <v>20</v>
      </c>
      <c r="AI518" s="34" t="s">
        <v>20</v>
      </c>
    </row>
    <row r="519" spans="1:35">
      <c r="A519" s="34" t="s">
        <v>1644</v>
      </c>
      <c r="B519" s="34" t="s">
        <v>1645</v>
      </c>
      <c r="C519" s="787" t="s">
        <v>20</v>
      </c>
      <c r="D519" s="788" t="s">
        <v>20</v>
      </c>
      <c r="E519" s="788" t="s">
        <v>20</v>
      </c>
      <c r="F519" s="787" t="s">
        <v>20</v>
      </c>
      <c r="G519" s="788" t="s">
        <v>20</v>
      </c>
      <c r="H519" s="788" t="s">
        <v>20</v>
      </c>
      <c r="I519" s="787" t="s">
        <v>20</v>
      </c>
      <c r="J519" s="788" t="s">
        <v>20</v>
      </c>
      <c r="K519" s="788" t="s">
        <v>20</v>
      </c>
      <c r="L519" s="787" t="s">
        <v>20</v>
      </c>
      <c r="M519" s="788" t="s">
        <v>20</v>
      </c>
      <c r="N519" s="788" t="s">
        <v>20</v>
      </c>
      <c r="O519" s="787" t="s">
        <v>20</v>
      </c>
      <c r="P519" s="788" t="s">
        <v>20</v>
      </c>
      <c r="Q519" s="788" t="s">
        <v>20</v>
      </c>
      <c r="R519" s="787" t="s">
        <v>20</v>
      </c>
      <c r="S519" s="788" t="s">
        <v>20</v>
      </c>
      <c r="T519" s="788" t="s">
        <v>20</v>
      </c>
      <c r="U519" s="787" t="s">
        <v>20</v>
      </c>
      <c r="V519" s="788" t="s">
        <v>20</v>
      </c>
      <c r="W519" s="788" t="s">
        <v>20</v>
      </c>
      <c r="X519" s="787" t="s">
        <v>20</v>
      </c>
      <c r="Y519" s="788" t="s">
        <v>20</v>
      </c>
      <c r="Z519" s="788" t="s">
        <v>20</v>
      </c>
      <c r="AA519" s="787" t="s">
        <v>20</v>
      </c>
      <c r="AB519" s="788" t="s">
        <v>20</v>
      </c>
      <c r="AC519" s="788" t="s">
        <v>20</v>
      </c>
      <c r="AD519" s="787" t="s">
        <v>20</v>
      </c>
      <c r="AE519" s="788" t="s">
        <v>20</v>
      </c>
      <c r="AF519" s="788" t="s">
        <v>20</v>
      </c>
      <c r="AG519" s="34" t="s">
        <v>20</v>
      </c>
      <c r="AH519" s="34" t="s">
        <v>20</v>
      </c>
      <c r="AI519" s="34" t="s">
        <v>20</v>
      </c>
    </row>
    <row r="520" spans="1:35">
      <c r="A520" s="34" t="s">
        <v>1646</v>
      </c>
      <c r="B520" s="34" t="s">
        <v>1647</v>
      </c>
      <c r="C520" s="787" t="s">
        <v>20</v>
      </c>
      <c r="D520" s="788" t="s">
        <v>20</v>
      </c>
      <c r="E520" s="788" t="s">
        <v>20</v>
      </c>
      <c r="F520" s="787" t="s">
        <v>20</v>
      </c>
      <c r="G520" s="788" t="s">
        <v>20</v>
      </c>
      <c r="H520" s="788" t="s">
        <v>20</v>
      </c>
      <c r="I520" s="787" t="s">
        <v>20</v>
      </c>
      <c r="J520" s="788" t="s">
        <v>20</v>
      </c>
      <c r="K520" s="788" t="s">
        <v>20</v>
      </c>
      <c r="L520" s="787" t="s">
        <v>20</v>
      </c>
      <c r="M520" s="788" t="s">
        <v>20</v>
      </c>
      <c r="N520" s="788" t="s">
        <v>20</v>
      </c>
      <c r="O520" s="787" t="s">
        <v>20</v>
      </c>
      <c r="P520" s="788" t="s">
        <v>20</v>
      </c>
      <c r="Q520" s="788" t="s">
        <v>20</v>
      </c>
      <c r="R520" s="787" t="s">
        <v>20</v>
      </c>
      <c r="S520" s="788" t="s">
        <v>20</v>
      </c>
      <c r="T520" s="788" t="s">
        <v>20</v>
      </c>
      <c r="U520" s="787" t="s">
        <v>20</v>
      </c>
      <c r="V520" s="788" t="s">
        <v>20</v>
      </c>
      <c r="W520" s="788" t="s">
        <v>20</v>
      </c>
      <c r="X520" s="787" t="s">
        <v>20</v>
      </c>
      <c r="Y520" s="788" t="s">
        <v>20</v>
      </c>
      <c r="Z520" s="788" t="s">
        <v>20</v>
      </c>
      <c r="AA520" s="787" t="s">
        <v>20</v>
      </c>
      <c r="AB520" s="788" t="s">
        <v>20</v>
      </c>
      <c r="AC520" s="788" t="s">
        <v>20</v>
      </c>
      <c r="AD520" s="787" t="s">
        <v>20</v>
      </c>
      <c r="AE520" s="788" t="s">
        <v>20</v>
      </c>
      <c r="AF520" s="788" t="s">
        <v>20</v>
      </c>
      <c r="AG520" s="34" t="s">
        <v>20</v>
      </c>
      <c r="AH520" s="34" t="s">
        <v>20</v>
      </c>
      <c r="AI520" s="34" t="s">
        <v>20</v>
      </c>
    </row>
    <row r="521" spans="1:35">
      <c r="A521" s="34" t="s">
        <v>1648</v>
      </c>
      <c r="B521" s="34" t="s">
        <v>1649</v>
      </c>
      <c r="C521" s="787" t="s">
        <v>20</v>
      </c>
      <c r="D521" s="788" t="s">
        <v>20</v>
      </c>
      <c r="E521" s="788" t="s">
        <v>20</v>
      </c>
      <c r="F521" s="787" t="s">
        <v>20</v>
      </c>
      <c r="G521" s="788" t="s">
        <v>20</v>
      </c>
      <c r="H521" s="788" t="s">
        <v>20</v>
      </c>
      <c r="I521" s="787" t="s">
        <v>20</v>
      </c>
      <c r="J521" s="788" t="s">
        <v>20</v>
      </c>
      <c r="K521" s="788" t="s">
        <v>20</v>
      </c>
      <c r="L521" s="787" t="s">
        <v>20</v>
      </c>
      <c r="M521" s="788" t="s">
        <v>20</v>
      </c>
      <c r="N521" s="788" t="s">
        <v>20</v>
      </c>
      <c r="O521" s="787" t="s">
        <v>20</v>
      </c>
      <c r="P521" s="788" t="s">
        <v>20</v>
      </c>
      <c r="Q521" s="788" t="s">
        <v>20</v>
      </c>
      <c r="R521" s="787" t="s">
        <v>20</v>
      </c>
      <c r="S521" s="788" t="s">
        <v>20</v>
      </c>
      <c r="T521" s="788" t="s">
        <v>20</v>
      </c>
      <c r="U521" s="787" t="s">
        <v>20</v>
      </c>
      <c r="V521" s="788" t="s">
        <v>20</v>
      </c>
      <c r="W521" s="788" t="s">
        <v>20</v>
      </c>
      <c r="X521" s="787" t="s">
        <v>20</v>
      </c>
      <c r="Y521" s="788" t="s">
        <v>20</v>
      </c>
      <c r="Z521" s="788" t="s">
        <v>20</v>
      </c>
      <c r="AA521" s="787" t="s">
        <v>20</v>
      </c>
      <c r="AB521" s="788" t="s">
        <v>20</v>
      </c>
      <c r="AC521" s="788" t="s">
        <v>20</v>
      </c>
      <c r="AD521" s="787" t="s">
        <v>20</v>
      </c>
      <c r="AE521" s="788" t="s">
        <v>20</v>
      </c>
      <c r="AF521" s="788" t="s">
        <v>20</v>
      </c>
      <c r="AG521" s="34" t="s">
        <v>20</v>
      </c>
      <c r="AH521" s="34" t="s">
        <v>20</v>
      </c>
      <c r="AI521" s="34" t="s">
        <v>20</v>
      </c>
    </row>
    <row r="522" spans="1:35">
      <c r="A522" s="34" t="s">
        <v>1650</v>
      </c>
      <c r="B522" s="34" t="s">
        <v>1651</v>
      </c>
      <c r="C522" s="787" t="s">
        <v>20</v>
      </c>
      <c r="D522" s="788" t="s">
        <v>20</v>
      </c>
      <c r="E522" s="788" t="s">
        <v>20</v>
      </c>
      <c r="F522" s="787" t="s">
        <v>20</v>
      </c>
      <c r="G522" s="788" t="s">
        <v>20</v>
      </c>
      <c r="H522" s="788" t="s">
        <v>20</v>
      </c>
      <c r="I522" s="787" t="s">
        <v>20</v>
      </c>
      <c r="J522" s="788" t="s">
        <v>20</v>
      </c>
      <c r="K522" s="788" t="s">
        <v>20</v>
      </c>
      <c r="L522" s="787" t="s">
        <v>20</v>
      </c>
      <c r="M522" s="788" t="s">
        <v>20</v>
      </c>
      <c r="N522" s="788" t="s">
        <v>20</v>
      </c>
      <c r="O522" s="787" t="s">
        <v>20</v>
      </c>
      <c r="P522" s="788" t="s">
        <v>20</v>
      </c>
      <c r="Q522" s="788" t="s">
        <v>20</v>
      </c>
      <c r="R522" s="787" t="s">
        <v>20</v>
      </c>
      <c r="S522" s="788" t="s">
        <v>20</v>
      </c>
      <c r="T522" s="788" t="s">
        <v>20</v>
      </c>
      <c r="U522" s="787" t="s">
        <v>20</v>
      </c>
      <c r="V522" s="788" t="s">
        <v>20</v>
      </c>
      <c r="W522" s="788" t="s">
        <v>20</v>
      </c>
      <c r="X522" s="787" t="s">
        <v>20</v>
      </c>
      <c r="Y522" s="788" t="s">
        <v>20</v>
      </c>
      <c r="Z522" s="788" t="s">
        <v>20</v>
      </c>
      <c r="AA522" s="787" t="s">
        <v>20</v>
      </c>
      <c r="AB522" s="788" t="s">
        <v>20</v>
      </c>
      <c r="AC522" s="788" t="s">
        <v>20</v>
      </c>
      <c r="AD522" s="787" t="s">
        <v>20</v>
      </c>
      <c r="AE522" s="788" t="s">
        <v>20</v>
      </c>
      <c r="AF522" s="788" t="s">
        <v>20</v>
      </c>
      <c r="AG522" s="34" t="s">
        <v>20</v>
      </c>
      <c r="AH522" s="34" t="s">
        <v>20</v>
      </c>
      <c r="AI522" s="34" t="s">
        <v>20</v>
      </c>
    </row>
    <row r="523" spans="1:35">
      <c r="A523" s="34" t="s">
        <v>1652</v>
      </c>
      <c r="B523" s="34" t="s">
        <v>1653</v>
      </c>
      <c r="C523" s="787" t="s">
        <v>20</v>
      </c>
      <c r="D523" s="788" t="s">
        <v>20</v>
      </c>
      <c r="E523" s="788" t="s">
        <v>20</v>
      </c>
      <c r="F523" s="787" t="s">
        <v>20</v>
      </c>
      <c r="G523" s="788" t="s">
        <v>20</v>
      </c>
      <c r="H523" s="788" t="s">
        <v>20</v>
      </c>
      <c r="I523" s="787" t="s">
        <v>20</v>
      </c>
      <c r="J523" s="788" t="s">
        <v>20</v>
      </c>
      <c r="K523" s="788" t="s">
        <v>20</v>
      </c>
      <c r="L523" s="787" t="s">
        <v>20</v>
      </c>
      <c r="M523" s="788" t="s">
        <v>20</v>
      </c>
      <c r="N523" s="788" t="s">
        <v>20</v>
      </c>
      <c r="O523" s="787" t="s">
        <v>20</v>
      </c>
      <c r="P523" s="788" t="s">
        <v>20</v>
      </c>
      <c r="Q523" s="788" t="s">
        <v>20</v>
      </c>
      <c r="R523" s="787" t="s">
        <v>20</v>
      </c>
      <c r="S523" s="788" t="s">
        <v>20</v>
      </c>
      <c r="T523" s="788" t="s">
        <v>20</v>
      </c>
      <c r="U523" s="787" t="s">
        <v>20</v>
      </c>
      <c r="V523" s="788" t="s">
        <v>20</v>
      </c>
      <c r="W523" s="788" t="s">
        <v>20</v>
      </c>
      <c r="X523" s="787" t="s">
        <v>20</v>
      </c>
      <c r="Y523" s="788" t="s">
        <v>20</v>
      </c>
      <c r="Z523" s="788" t="s">
        <v>20</v>
      </c>
      <c r="AA523" s="787" t="s">
        <v>20</v>
      </c>
      <c r="AB523" s="788" t="s">
        <v>20</v>
      </c>
      <c r="AC523" s="788" t="s">
        <v>20</v>
      </c>
      <c r="AD523" s="787" t="s">
        <v>20</v>
      </c>
      <c r="AE523" s="788" t="s">
        <v>20</v>
      </c>
      <c r="AF523" s="788" t="s">
        <v>20</v>
      </c>
      <c r="AG523" s="34" t="s">
        <v>20</v>
      </c>
      <c r="AH523" s="34" t="s">
        <v>20</v>
      </c>
      <c r="AI523" s="34" t="s">
        <v>20</v>
      </c>
    </row>
    <row r="524" spans="1:35">
      <c r="A524" s="34" t="s">
        <v>1654</v>
      </c>
      <c r="B524" s="34" t="s">
        <v>1655</v>
      </c>
      <c r="C524" s="787" t="s">
        <v>20</v>
      </c>
      <c r="D524" s="788" t="s">
        <v>20</v>
      </c>
      <c r="E524" s="788" t="s">
        <v>20</v>
      </c>
      <c r="F524" s="787" t="s">
        <v>20</v>
      </c>
      <c r="G524" s="788" t="s">
        <v>20</v>
      </c>
      <c r="H524" s="788" t="s">
        <v>20</v>
      </c>
      <c r="I524" s="787" t="s">
        <v>20</v>
      </c>
      <c r="J524" s="788" t="s">
        <v>20</v>
      </c>
      <c r="K524" s="788" t="s">
        <v>20</v>
      </c>
      <c r="L524" s="787" t="s">
        <v>20</v>
      </c>
      <c r="M524" s="788" t="s">
        <v>20</v>
      </c>
      <c r="N524" s="788" t="s">
        <v>20</v>
      </c>
      <c r="O524" s="787" t="s">
        <v>20</v>
      </c>
      <c r="P524" s="788" t="s">
        <v>20</v>
      </c>
      <c r="Q524" s="788" t="s">
        <v>20</v>
      </c>
      <c r="R524" s="787" t="s">
        <v>20</v>
      </c>
      <c r="S524" s="788" t="s">
        <v>20</v>
      </c>
      <c r="T524" s="788" t="s">
        <v>20</v>
      </c>
      <c r="U524" s="787" t="s">
        <v>20</v>
      </c>
      <c r="V524" s="788" t="s">
        <v>20</v>
      </c>
      <c r="W524" s="788" t="s">
        <v>20</v>
      </c>
      <c r="X524" s="787" t="s">
        <v>20</v>
      </c>
      <c r="Y524" s="788" t="s">
        <v>20</v>
      </c>
      <c r="Z524" s="788" t="s">
        <v>20</v>
      </c>
      <c r="AA524" s="787" t="s">
        <v>20</v>
      </c>
      <c r="AB524" s="788" t="s">
        <v>20</v>
      </c>
      <c r="AC524" s="788" t="s">
        <v>20</v>
      </c>
      <c r="AD524" s="787" t="s">
        <v>20</v>
      </c>
      <c r="AE524" s="788" t="s">
        <v>20</v>
      </c>
      <c r="AF524" s="788" t="s">
        <v>20</v>
      </c>
      <c r="AG524" s="34" t="s">
        <v>20</v>
      </c>
      <c r="AH524" s="34" t="s">
        <v>20</v>
      </c>
      <c r="AI524" s="34" t="s">
        <v>20</v>
      </c>
    </row>
    <row r="525" spans="1:35">
      <c r="A525" s="34" t="s">
        <v>1656</v>
      </c>
      <c r="B525" s="34" t="s">
        <v>1657</v>
      </c>
      <c r="C525" s="787" t="s">
        <v>20</v>
      </c>
      <c r="D525" s="788" t="s">
        <v>20</v>
      </c>
      <c r="E525" s="788" t="s">
        <v>20</v>
      </c>
      <c r="F525" s="787" t="s">
        <v>20</v>
      </c>
      <c r="G525" s="788" t="s">
        <v>20</v>
      </c>
      <c r="H525" s="788" t="s">
        <v>20</v>
      </c>
      <c r="I525" s="787" t="s">
        <v>20</v>
      </c>
      <c r="J525" s="788" t="s">
        <v>20</v>
      </c>
      <c r="K525" s="788" t="s">
        <v>20</v>
      </c>
      <c r="L525" s="787" t="s">
        <v>20</v>
      </c>
      <c r="M525" s="788" t="s">
        <v>20</v>
      </c>
      <c r="N525" s="788" t="s">
        <v>20</v>
      </c>
      <c r="O525" s="787" t="s">
        <v>20</v>
      </c>
      <c r="P525" s="788" t="s">
        <v>20</v>
      </c>
      <c r="Q525" s="788" t="s">
        <v>20</v>
      </c>
      <c r="R525" s="787" t="s">
        <v>20</v>
      </c>
      <c r="S525" s="788" t="s">
        <v>20</v>
      </c>
      <c r="T525" s="788" t="s">
        <v>20</v>
      </c>
      <c r="U525" s="787" t="s">
        <v>20</v>
      </c>
      <c r="V525" s="788" t="s">
        <v>20</v>
      </c>
      <c r="W525" s="788" t="s">
        <v>20</v>
      </c>
      <c r="X525" s="787" t="s">
        <v>20</v>
      </c>
      <c r="Y525" s="788" t="s">
        <v>20</v>
      </c>
      <c r="Z525" s="788" t="s">
        <v>20</v>
      </c>
      <c r="AA525" s="787" t="s">
        <v>20</v>
      </c>
      <c r="AB525" s="788" t="s">
        <v>20</v>
      </c>
      <c r="AC525" s="788" t="s">
        <v>20</v>
      </c>
      <c r="AD525" s="787" t="s">
        <v>20</v>
      </c>
      <c r="AE525" s="788" t="s">
        <v>20</v>
      </c>
      <c r="AF525" s="788" t="s">
        <v>20</v>
      </c>
      <c r="AG525" s="34" t="s">
        <v>20</v>
      </c>
      <c r="AH525" s="34" t="s">
        <v>20</v>
      </c>
      <c r="AI525" s="34" t="s">
        <v>20</v>
      </c>
    </row>
    <row r="526" spans="1:35">
      <c r="A526" s="34" t="s">
        <v>1658</v>
      </c>
      <c r="B526" s="34" t="s">
        <v>20</v>
      </c>
      <c r="C526" s="787" t="s">
        <v>20</v>
      </c>
      <c r="D526" s="788" t="s">
        <v>20</v>
      </c>
      <c r="E526" s="788" t="s">
        <v>20</v>
      </c>
      <c r="F526" s="787" t="s">
        <v>20</v>
      </c>
      <c r="G526" s="788" t="s">
        <v>20</v>
      </c>
      <c r="H526" s="788" t="s">
        <v>20</v>
      </c>
      <c r="I526" s="787" t="s">
        <v>20</v>
      </c>
      <c r="J526" s="788" t="s">
        <v>20</v>
      </c>
      <c r="K526" s="788" t="s">
        <v>20</v>
      </c>
      <c r="L526" s="787" t="s">
        <v>20</v>
      </c>
      <c r="M526" s="788" t="s">
        <v>20</v>
      </c>
      <c r="N526" s="788" t="s">
        <v>20</v>
      </c>
      <c r="O526" s="787" t="s">
        <v>20</v>
      </c>
      <c r="P526" s="788" t="s">
        <v>20</v>
      </c>
      <c r="Q526" s="788" t="s">
        <v>20</v>
      </c>
      <c r="R526" s="787" t="s">
        <v>20</v>
      </c>
      <c r="S526" s="788" t="s">
        <v>20</v>
      </c>
      <c r="T526" s="788" t="s">
        <v>20</v>
      </c>
      <c r="U526" s="787" t="s">
        <v>20</v>
      </c>
      <c r="V526" s="788" t="s">
        <v>20</v>
      </c>
      <c r="W526" s="788" t="s">
        <v>20</v>
      </c>
      <c r="X526" s="787" t="s">
        <v>20</v>
      </c>
      <c r="Y526" s="788" t="s">
        <v>20</v>
      </c>
      <c r="Z526" s="788" t="s">
        <v>20</v>
      </c>
      <c r="AA526" s="787" t="s">
        <v>20</v>
      </c>
      <c r="AB526" s="788" t="s">
        <v>20</v>
      </c>
      <c r="AC526" s="788" t="s">
        <v>20</v>
      </c>
      <c r="AD526" s="787" t="s">
        <v>20</v>
      </c>
      <c r="AE526" s="788" t="s">
        <v>20</v>
      </c>
      <c r="AF526" s="788" t="s">
        <v>20</v>
      </c>
      <c r="AG526" s="34" t="s">
        <v>20</v>
      </c>
      <c r="AH526" s="34" t="s">
        <v>20</v>
      </c>
      <c r="AI526" s="34" t="s">
        <v>20</v>
      </c>
    </row>
    <row r="527" spans="1:35">
      <c r="A527" s="34" t="s">
        <v>1659</v>
      </c>
      <c r="B527" s="34" t="s">
        <v>1660</v>
      </c>
      <c r="C527" s="787" t="s">
        <v>20</v>
      </c>
      <c r="D527" s="788" t="s">
        <v>20</v>
      </c>
      <c r="E527" s="788" t="s">
        <v>20</v>
      </c>
      <c r="F527" s="787" t="s">
        <v>20</v>
      </c>
      <c r="G527" s="788" t="s">
        <v>20</v>
      </c>
      <c r="H527" s="788" t="s">
        <v>20</v>
      </c>
      <c r="I527" s="787" t="s">
        <v>20</v>
      </c>
      <c r="J527" s="788" t="s">
        <v>20</v>
      </c>
      <c r="K527" s="788" t="s">
        <v>20</v>
      </c>
      <c r="L527" s="787" t="s">
        <v>20</v>
      </c>
      <c r="M527" s="788" t="s">
        <v>20</v>
      </c>
      <c r="N527" s="788" t="s">
        <v>20</v>
      </c>
      <c r="O527" s="787" t="s">
        <v>20</v>
      </c>
      <c r="P527" s="788" t="s">
        <v>20</v>
      </c>
      <c r="Q527" s="788" t="s">
        <v>20</v>
      </c>
      <c r="R527" s="787" t="s">
        <v>20</v>
      </c>
      <c r="S527" s="788" t="s">
        <v>20</v>
      </c>
      <c r="T527" s="788" t="s">
        <v>20</v>
      </c>
      <c r="U527" s="787" t="s">
        <v>20</v>
      </c>
      <c r="V527" s="788" t="s">
        <v>20</v>
      </c>
      <c r="W527" s="788" t="s">
        <v>20</v>
      </c>
      <c r="X527" s="787" t="s">
        <v>20</v>
      </c>
      <c r="Y527" s="788" t="s">
        <v>20</v>
      </c>
      <c r="Z527" s="788" t="s">
        <v>20</v>
      </c>
      <c r="AA527" s="787" t="s">
        <v>20</v>
      </c>
      <c r="AB527" s="788" t="s">
        <v>20</v>
      </c>
      <c r="AC527" s="788" t="s">
        <v>20</v>
      </c>
      <c r="AD527" s="787" t="s">
        <v>20</v>
      </c>
      <c r="AE527" s="788" t="s">
        <v>20</v>
      </c>
      <c r="AF527" s="788" t="s">
        <v>20</v>
      </c>
      <c r="AG527" s="34" t="s">
        <v>20</v>
      </c>
      <c r="AH527" s="34" t="s">
        <v>20</v>
      </c>
      <c r="AI527" s="34" t="s">
        <v>20</v>
      </c>
    </row>
    <row r="528" spans="1:35">
      <c r="A528" s="34" t="s">
        <v>1661</v>
      </c>
      <c r="B528" s="34" t="s">
        <v>1662</v>
      </c>
      <c r="C528" s="787" t="s">
        <v>20</v>
      </c>
      <c r="D528" s="788" t="s">
        <v>20</v>
      </c>
      <c r="E528" s="788" t="s">
        <v>20</v>
      </c>
      <c r="F528" s="787" t="s">
        <v>20</v>
      </c>
      <c r="G528" s="788" t="s">
        <v>20</v>
      </c>
      <c r="H528" s="788" t="s">
        <v>20</v>
      </c>
      <c r="I528" s="787" t="s">
        <v>20</v>
      </c>
      <c r="J528" s="788" t="s">
        <v>20</v>
      </c>
      <c r="K528" s="788" t="s">
        <v>20</v>
      </c>
      <c r="L528" s="787" t="s">
        <v>20</v>
      </c>
      <c r="M528" s="788" t="s">
        <v>20</v>
      </c>
      <c r="N528" s="788" t="s">
        <v>20</v>
      </c>
      <c r="O528" s="787" t="s">
        <v>20</v>
      </c>
      <c r="P528" s="788" t="s">
        <v>20</v>
      </c>
      <c r="Q528" s="788" t="s">
        <v>20</v>
      </c>
      <c r="R528" s="787" t="s">
        <v>20</v>
      </c>
      <c r="S528" s="788" t="s">
        <v>20</v>
      </c>
      <c r="T528" s="788" t="s">
        <v>20</v>
      </c>
      <c r="U528" s="787" t="s">
        <v>20</v>
      </c>
      <c r="V528" s="788" t="s">
        <v>20</v>
      </c>
      <c r="W528" s="788" t="s">
        <v>20</v>
      </c>
      <c r="X528" s="787" t="s">
        <v>20</v>
      </c>
      <c r="Y528" s="788" t="s">
        <v>20</v>
      </c>
      <c r="Z528" s="788" t="s">
        <v>20</v>
      </c>
      <c r="AA528" s="787" t="s">
        <v>20</v>
      </c>
      <c r="AB528" s="788" t="s">
        <v>20</v>
      </c>
      <c r="AC528" s="788" t="s">
        <v>20</v>
      </c>
      <c r="AD528" s="787" t="s">
        <v>20</v>
      </c>
      <c r="AE528" s="788" t="s">
        <v>20</v>
      </c>
      <c r="AF528" s="788" t="s">
        <v>20</v>
      </c>
      <c r="AG528" s="34" t="s">
        <v>20</v>
      </c>
      <c r="AH528" s="34" t="s">
        <v>20</v>
      </c>
      <c r="AI528" s="34" t="s">
        <v>20</v>
      </c>
    </row>
    <row r="529" spans="1:35">
      <c r="A529" s="34" t="s">
        <v>1663</v>
      </c>
      <c r="B529" s="34" t="s">
        <v>20</v>
      </c>
      <c r="C529" s="787" t="s">
        <v>20</v>
      </c>
      <c r="D529" s="788" t="s">
        <v>20</v>
      </c>
      <c r="E529" s="788" t="s">
        <v>20</v>
      </c>
      <c r="F529" s="787" t="s">
        <v>20</v>
      </c>
      <c r="G529" s="788" t="s">
        <v>20</v>
      </c>
      <c r="H529" s="788" t="s">
        <v>20</v>
      </c>
      <c r="I529" s="787" t="s">
        <v>20</v>
      </c>
      <c r="J529" s="788" t="s">
        <v>20</v>
      </c>
      <c r="K529" s="788" t="s">
        <v>20</v>
      </c>
      <c r="L529" s="787" t="s">
        <v>20</v>
      </c>
      <c r="M529" s="788" t="s">
        <v>20</v>
      </c>
      <c r="N529" s="788" t="s">
        <v>20</v>
      </c>
      <c r="O529" s="787" t="s">
        <v>20</v>
      </c>
      <c r="P529" s="788" t="s">
        <v>20</v>
      </c>
      <c r="Q529" s="788" t="s">
        <v>20</v>
      </c>
      <c r="R529" s="787" t="s">
        <v>20</v>
      </c>
      <c r="S529" s="788" t="s">
        <v>20</v>
      </c>
      <c r="T529" s="788" t="s">
        <v>20</v>
      </c>
      <c r="U529" s="787" t="s">
        <v>20</v>
      </c>
      <c r="V529" s="788" t="s">
        <v>20</v>
      </c>
      <c r="W529" s="788" t="s">
        <v>20</v>
      </c>
      <c r="X529" s="787" t="s">
        <v>20</v>
      </c>
      <c r="Y529" s="788" t="s">
        <v>20</v>
      </c>
      <c r="Z529" s="788" t="s">
        <v>20</v>
      </c>
      <c r="AA529" s="787" t="s">
        <v>20</v>
      </c>
      <c r="AB529" s="788" t="s">
        <v>20</v>
      </c>
      <c r="AC529" s="788" t="s">
        <v>20</v>
      </c>
      <c r="AD529" s="787" t="s">
        <v>20</v>
      </c>
      <c r="AE529" s="788" t="s">
        <v>20</v>
      </c>
      <c r="AF529" s="788" t="s">
        <v>20</v>
      </c>
      <c r="AG529" s="34" t="s">
        <v>20</v>
      </c>
      <c r="AH529" s="34" t="s">
        <v>20</v>
      </c>
      <c r="AI529" s="34" t="s">
        <v>20</v>
      </c>
    </row>
    <row r="530" spans="1:35">
      <c r="A530" s="34" t="s">
        <v>1664</v>
      </c>
      <c r="B530" s="34" t="s">
        <v>1665</v>
      </c>
      <c r="C530" s="787" t="s">
        <v>20</v>
      </c>
      <c r="D530" s="788" t="s">
        <v>20</v>
      </c>
      <c r="E530" s="788" t="s">
        <v>20</v>
      </c>
      <c r="F530" s="787" t="s">
        <v>20</v>
      </c>
      <c r="G530" s="788" t="s">
        <v>20</v>
      </c>
      <c r="H530" s="788" t="s">
        <v>20</v>
      </c>
      <c r="I530" s="787" t="s">
        <v>20</v>
      </c>
      <c r="J530" s="788" t="s">
        <v>20</v>
      </c>
      <c r="K530" s="788" t="s">
        <v>20</v>
      </c>
      <c r="L530" s="787" t="s">
        <v>20</v>
      </c>
      <c r="M530" s="788" t="s">
        <v>20</v>
      </c>
      <c r="N530" s="788" t="s">
        <v>20</v>
      </c>
      <c r="O530" s="787" t="s">
        <v>20</v>
      </c>
      <c r="P530" s="788" t="s">
        <v>20</v>
      </c>
      <c r="Q530" s="788" t="s">
        <v>20</v>
      </c>
      <c r="R530" s="787" t="s">
        <v>20</v>
      </c>
      <c r="S530" s="788" t="s">
        <v>20</v>
      </c>
      <c r="T530" s="788" t="s">
        <v>20</v>
      </c>
      <c r="U530" s="787" t="s">
        <v>20</v>
      </c>
      <c r="V530" s="788" t="s">
        <v>20</v>
      </c>
      <c r="W530" s="788" t="s">
        <v>20</v>
      </c>
      <c r="X530" s="787" t="s">
        <v>20</v>
      </c>
      <c r="Y530" s="788" t="s">
        <v>20</v>
      </c>
      <c r="Z530" s="788" t="s">
        <v>20</v>
      </c>
      <c r="AA530" s="787" t="s">
        <v>20</v>
      </c>
      <c r="AB530" s="788" t="s">
        <v>20</v>
      </c>
      <c r="AC530" s="788" t="s">
        <v>20</v>
      </c>
      <c r="AD530" s="787" t="s">
        <v>20</v>
      </c>
      <c r="AE530" s="788" t="s">
        <v>20</v>
      </c>
      <c r="AF530" s="788" t="s">
        <v>20</v>
      </c>
      <c r="AG530" s="34" t="s">
        <v>20</v>
      </c>
      <c r="AH530" s="34" t="s">
        <v>20</v>
      </c>
      <c r="AI530" s="34" t="s">
        <v>20</v>
      </c>
    </row>
    <row r="531" spans="1:35">
      <c r="A531" s="34" t="s">
        <v>1666</v>
      </c>
      <c r="B531" s="34" t="s">
        <v>1667</v>
      </c>
      <c r="C531" s="787" t="s">
        <v>20</v>
      </c>
      <c r="D531" s="788" t="s">
        <v>20</v>
      </c>
      <c r="E531" s="788" t="s">
        <v>20</v>
      </c>
      <c r="F531" s="787" t="s">
        <v>20</v>
      </c>
      <c r="G531" s="788" t="s">
        <v>20</v>
      </c>
      <c r="H531" s="788" t="s">
        <v>20</v>
      </c>
      <c r="I531" s="787" t="s">
        <v>20</v>
      </c>
      <c r="J531" s="788" t="s">
        <v>20</v>
      </c>
      <c r="K531" s="788" t="s">
        <v>20</v>
      </c>
      <c r="L531" s="787" t="s">
        <v>20</v>
      </c>
      <c r="M531" s="788" t="s">
        <v>20</v>
      </c>
      <c r="N531" s="788" t="s">
        <v>20</v>
      </c>
      <c r="O531" s="787" t="s">
        <v>20</v>
      </c>
      <c r="P531" s="788" t="s">
        <v>20</v>
      </c>
      <c r="Q531" s="788" t="s">
        <v>20</v>
      </c>
      <c r="R531" s="787" t="s">
        <v>20</v>
      </c>
      <c r="S531" s="788" t="s">
        <v>20</v>
      </c>
      <c r="T531" s="788" t="s">
        <v>20</v>
      </c>
      <c r="U531" s="787" t="s">
        <v>20</v>
      </c>
      <c r="V531" s="788" t="s">
        <v>20</v>
      </c>
      <c r="W531" s="788" t="s">
        <v>20</v>
      </c>
      <c r="X531" s="787" t="s">
        <v>20</v>
      </c>
      <c r="Y531" s="788" t="s">
        <v>20</v>
      </c>
      <c r="Z531" s="788" t="s">
        <v>20</v>
      </c>
      <c r="AA531" s="787" t="s">
        <v>20</v>
      </c>
      <c r="AB531" s="788" t="s">
        <v>20</v>
      </c>
      <c r="AC531" s="788" t="s">
        <v>20</v>
      </c>
      <c r="AD531" s="787" t="s">
        <v>20</v>
      </c>
      <c r="AE531" s="788" t="s">
        <v>20</v>
      </c>
      <c r="AF531" s="788" t="s">
        <v>20</v>
      </c>
      <c r="AG531" s="34" t="s">
        <v>20</v>
      </c>
      <c r="AH531" s="34" t="s">
        <v>20</v>
      </c>
      <c r="AI531" s="34" t="s">
        <v>20</v>
      </c>
    </row>
    <row r="532" spans="1:35">
      <c r="A532" s="34" t="s">
        <v>1668</v>
      </c>
      <c r="B532" s="34" t="s">
        <v>20</v>
      </c>
      <c r="C532" s="787" t="s">
        <v>20</v>
      </c>
      <c r="D532" s="788" t="s">
        <v>20</v>
      </c>
      <c r="E532" s="788" t="s">
        <v>20</v>
      </c>
      <c r="F532" s="787" t="s">
        <v>20</v>
      </c>
      <c r="G532" s="788" t="s">
        <v>20</v>
      </c>
      <c r="H532" s="788" t="s">
        <v>20</v>
      </c>
      <c r="I532" s="787" t="s">
        <v>20</v>
      </c>
      <c r="J532" s="788" t="s">
        <v>20</v>
      </c>
      <c r="K532" s="788" t="s">
        <v>20</v>
      </c>
      <c r="L532" s="787" t="s">
        <v>20</v>
      </c>
      <c r="M532" s="788" t="s">
        <v>20</v>
      </c>
      <c r="N532" s="788" t="s">
        <v>20</v>
      </c>
      <c r="O532" s="787" t="s">
        <v>20</v>
      </c>
      <c r="P532" s="788" t="s">
        <v>20</v>
      </c>
      <c r="Q532" s="788" t="s">
        <v>20</v>
      </c>
      <c r="R532" s="787" t="s">
        <v>20</v>
      </c>
      <c r="S532" s="788" t="s">
        <v>20</v>
      </c>
      <c r="T532" s="788" t="s">
        <v>20</v>
      </c>
      <c r="U532" s="787" t="s">
        <v>20</v>
      </c>
      <c r="V532" s="788" t="s">
        <v>20</v>
      </c>
      <c r="W532" s="788" t="s">
        <v>20</v>
      </c>
      <c r="X532" s="787" t="s">
        <v>20</v>
      </c>
      <c r="Y532" s="788" t="s">
        <v>20</v>
      </c>
      <c r="Z532" s="788" t="s">
        <v>20</v>
      </c>
      <c r="AA532" s="787" t="s">
        <v>20</v>
      </c>
      <c r="AB532" s="788" t="s">
        <v>20</v>
      </c>
      <c r="AC532" s="788" t="s">
        <v>20</v>
      </c>
      <c r="AD532" s="787" t="s">
        <v>20</v>
      </c>
      <c r="AE532" s="788" t="s">
        <v>20</v>
      </c>
      <c r="AF532" s="788" t="s">
        <v>20</v>
      </c>
      <c r="AG532" s="34" t="s">
        <v>20</v>
      </c>
      <c r="AH532" s="34" t="s">
        <v>20</v>
      </c>
      <c r="AI532" s="34" t="s">
        <v>20</v>
      </c>
    </row>
    <row r="533" spans="1:35">
      <c r="A533" s="34" t="s">
        <v>1669</v>
      </c>
      <c r="B533" s="34" t="s">
        <v>1670</v>
      </c>
      <c r="C533" s="787" t="s">
        <v>20</v>
      </c>
      <c r="D533" s="788" t="s">
        <v>20</v>
      </c>
      <c r="E533" s="788" t="s">
        <v>20</v>
      </c>
      <c r="F533" s="787" t="s">
        <v>20</v>
      </c>
      <c r="G533" s="788" t="s">
        <v>20</v>
      </c>
      <c r="H533" s="788" t="s">
        <v>20</v>
      </c>
      <c r="I533" s="787" t="s">
        <v>20</v>
      </c>
      <c r="J533" s="788" t="s">
        <v>20</v>
      </c>
      <c r="K533" s="788" t="s">
        <v>20</v>
      </c>
      <c r="L533" s="787" t="s">
        <v>20</v>
      </c>
      <c r="M533" s="788" t="s">
        <v>20</v>
      </c>
      <c r="N533" s="788" t="s">
        <v>20</v>
      </c>
      <c r="O533" s="787" t="s">
        <v>20</v>
      </c>
      <c r="P533" s="788" t="s">
        <v>20</v>
      </c>
      <c r="Q533" s="788" t="s">
        <v>20</v>
      </c>
      <c r="R533" s="787" t="s">
        <v>20</v>
      </c>
      <c r="S533" s="788" t="s">
        <v>20</v>
      </c>
      <c r="T533" s="788" t="s">
        <v>20</v>
      </c>
      <c r="U533" s="787" t="s">
        <v>20</v>
      </c>
      <c r="V533" s="788" t="s">
        <v>20</v>
      </c>
      <c r="W533" s="788" t="s">
        <v>20</v>
      </c>
      <c r="X533" s="787" t="s">
        <v>20</v>
      </c>
      <c r="Y533" s="788" t="s">
        <v>20</v>
      </c>
      <c r="Z533" s="788" t="s">
        <v>20</v>
      </c>
      <c r="AA533" s="787" t="s">
        <v>20</v>
      </c>
      <c r="AB533" s="788" t="s">
        <v>20</v>
      </c>
      <c r="AC533" s="788" t="s">
        <v>20</v>
      </c>
      <c r="AD533" s="787" t="s">
        <v>20</v>
      </c>
      <c r="AE533" s="788" t="s">
        <v>20</v>
      </c>
      <c r="AF533" s="788" t="s">
        <v>20</v>
      </c>
      <c r="AG533" s="34" t="s">
        <v>20</v>
      </c>
      <c r="AH533" s="34" t="s">
        <v>20</v>
      </c>
      <c r="AI533" s="34" t="s">
        <v>20</v>
      </c>
    </row>
    <row r="534" spans="1:35">
      <c r="A534" s="34" t="s">
        <v>1671</v>
      </c>
      <c r="B534" s="34" t="s">
        <v>2160</v>
      </c>
      <c r="C534" s="787" t="s">
        <v>20</v>
      </c>
      <c r="D534" s="788" t="s">
        <v>20</v>
      </c>
      <c r="E534" s="788" t="s">
        <v>20</v>
      </c>
      <c r="F534" s="787" t="s">
        <v>20</v>
      </c>
      <c r="G534" s="788" t="s">
        <v>20</v>
      </c>
      <c r="H534" s="788" t="s">
        <v>20</v>
      </c>
      <c r="I534" s="787" t="s">
        <v>20</v>
      </c>
      <c r="J534" s="788" t="s">
        <v>20</v>
      </c>
      <c r="K534" s="788" t="s">
        <v>20</v>
      </c>
      <c r="L534" s="787" t="s">
        <v>20</v>
      </c>
      <c r="M534" s="788" t="s">
        <v>20</v>
      </c>
      <c r="N534" s="788" t="s">
        <v>20</v>
      </c>
      <c r="O534" s="787" t="s">
        <v>20</v>
      </c>
      <c r="P534" s="788" t="s">
        <v>20</v>
      </c>
      <c r="Q534" s="788" t="s">
        <v>20</v>
      </c>
      <c r="R534" s="787" t="s">
        <v>20</v>
      </c>
      <c r="S534" s="788" t="s">
        <v>20</v>
      </c>
      <c r="T534" s="788" t="s">
        <v>20</v>
      </c>
      <c r="U534" s="787" t="s">
        <v>20</v>
      </c>
      <c r="V534" s="788" t="s">
        <v>20</v>
      </c>
      <c r="W534" s="788" t="s">
        <v>20</v>
      </c>
      <c r="X534" s="787" t="s">
        <v>20</v>
      </c>
      <c r="Y534" s="788" t="s">
        <v>20</v>
      </c>
      <c r="Z534" s="788" t="s">
        <v>20</v>
      </c>
      <c r="AA534" s="787" t="s">
        <v>20</v>
      </c>
      <c r="AB534" s="788" t="s">
        <v>20</v>
      </c>
      <c r="AC534" s="788" t="s">
        <v>20</v>
      </c>
      <c r="AD534" s="787" t="s">
        <v>20</v>
      </c>
      <c r="AE534" s="788" t="s">
        <v>20</v>
      </c>
      <c r="AF534" s="788" t="s">
        <v>20</v>
      </c>
      <c r="AG534" s="34" t="s">
        <v>20</v>
      </c>
      <c r="AH534" s="34" t="s">
        <v>20</v>
      </c>
      <c r="AI534" s="34" t="s">
        <v>20</v>
      </c>
    </row>
    <row r="535" spans="1:35">
      <c r="A535" s="34" t="s">
        <v>1672</v>
      </c>
      <c r="B535" s="34" t="s">
        <v>1673</v>
      </c>
      <c r="C535" s="787" t="s">
        <v>20</v>
      </c>
      <c r="D535" s="788" t="s">
        <v>20</v>
      </c>
      <c r="E535" s="788" t="s">
        <v>20</v>
      </c>
      <c r="F535" s="787" t="s">
        <v>20</v>
      </c>
      <c r="G535" s="788" t="s">
        <v>20</v>
      </c>
      <c r="H535" s="788" t="s">
        <v>20</v>
      </c>
      <c r="I535" s="787" t="s">
        <v>20</v>
      </c>
      <c r="J535" s="788" t="s">
        <v>20</v>
      </c>
      <c r="K535" s="788" t="s">
        <v>20</v>
      </c>
      <c r="L535" s="787" t="s">
        <v>20</v>
      </c>
      <c r="M535" s="788" t="s">
        <v>20</v>
      </c>
      <c r="N535" s="788" t="s">
        <v>20</v>
      </c>
      <c r="O535" s="787" t="s">
        <v>20</v>
      </c>
      <c r="P535" s="788" t="s">
        <v>20</v>
      </c>
      <c r="Q535" s="788" t="s">
        <v>20</v>
      </c>
      <c r="R535" s="787" t="s">
        <v>20</v>
      </c>
      <c r="S535" s="788" t="s">
        <v>20</v>
      </c>
      <c r="T535" s="788" t="s">
        <v>20</v>
      </c>
      <c r="U535" s="787" t="s">
        <v>20</v>
      </c>
      <c r="V535" s="788" t="s">
        <v>20</v>
      </c>
      <c r="W535" s="788" t="s">
        <v>20</v>
      </c>
      <c r="X535" s="787" t="s">
        <v>20</v>
      </c>
      <c r="Y535" s="788" t="s">
        <v>20</v>
      </c>
      <c r="Z535" s="788" t="s">
        <v>20</v>
      </c>
      <c r="AA535" s="787" t="s">
        <v>20</v>
      </c>
      <c r="AB535" s="788" t="s">
        <v>20</v>
      </c>
      <c r="AC535" s="788" t="s">
        <v>20</v>
      </c>
      <c r="AD535" s="787" t="s">
        <v>20</v>
      </c>
      <c r="AE535" s="788" t="s">
        <v>20</v>
      </c>
      <c r="AF535" s="788" t="s">
        <v>20</v>
      </c>
      <c r="AG535" s="34" t="s">
        <v>20</v>
      </c>
      <c r="AH535" s="34" t="s">
        <v>20</v>
      </c>
      <c r="AI535" s="34" t="s">
        <v>20</v>
      </c>
    </row>
    <row r="536" spans="1:35">
      <c r="A536" s="34" t="s">
        <v>1674</v>
      </c>
      <c r="B536" s="34" t="s">
        <v>20</v>
      </c>
      <c r="C536" s="787" t="s">
        <v>20</v>
      </c>
      <c r="D536" s="788" t="s">
        <v>20</v>
      </c>
      <c r="E536" s="788" t="s">
        <v>20</v>
      </c>
      <c r="F536" s="787" t="s">
        <v>20</v>
      </c>
      <c r="G536" s="788" t="s">
        <v>20</v>
      </c>
      <c r="H536" s="788" t="s">
        <v>20</v>
      </c>
      <c r="I536" s="787" t="s">
        <v>20</v>
      </c>
      <c r="J536" s="788" t="s">
        <v>20</v>
      </c>
      <c r="K536" s="788" t="s">
        <v>20</v>
      </c>
      <c r="L536" s="787" t="s">
        <v>20</v>
      </c>
      <c r="M536" s="788" t="s">
        <v>20</v>
      </c>
      <c r="N536" s="788" t="s">
        <v>20</v>
      </c>
      <c r="O536" s="787" t="s">
        <v>20</v>
      </c>
      <c r="P536" s="788" t="s">
        <v>20</v>
      </c>
      <c r="Q536" s="788" t="s">
        <v>20</v>
      </c>
      <c r="R536" s="787" t="s">
        <v>20</v>
      </c>
      <c r="S536" s="788" t="s">
        <v>20</v>
      </c>
      <c r="T536" s="788" t="s">
        <v>20</v>
      </c>
      <c r="U536" s="787" t="s">
        <v>20</v>
      </c>
      <c r="V536" s="788" t="s">
        <v>20</v>
      </c>
      <c r="W536" s="788" t="s">
        <v>20</v>
      </c>
      <c r="X536" s="787" t="s">
        <v>20</v>
      </c>
      <c r="Y536" s="788" t="s">
        <v>20</v>
      </c>
      <c r="Z536" s="788" t="s">
        <v>20</v>
      </c>
      <c r="AA536" s="787" t="s">
        <v>20</v>
      </c>
      <c r="AB536" s="788" t="s">
        <v>20</v>
      </c>
      <c r="AC536" s="788" t="s">
        <v>20</v>
      </c>
      <c r="AD536" s="787" t="s">
        <v>20</v>
      </c>
      <c r="AE536" s="788" t="s">
        <v>20</v>
      </c>
      <c r="AF536" s="788" t="s">
        <v>20</v>
      </c>
      <c r="AG536" s="34" t="s">
        <v>20</v>
      </c>
      <c r="AH536" s="34" t="s">
        <v>20</v>
      </c>
      <c r="AI536" s="34" t="s">
        <v>20</v>
      </c>
    </row>
    <row r="537" spans="1:35">
      <c r="A537" s="34" t="s">
        <v>1675</v>
      </c>
      <c r="B537" s="34" t="s">
        <v>1849</v>
      </c>
      <c r="C537" s="787" t="s">
        <v>20</v>
      </c>
      <c r="D537" s="788" t="s">
        <v>20</v>
      </c>
      <c r="E537" s="788" t="s">
        <v>20</v>
      </c>
      <c r="F537" s="787" t="s">
        <v>20</v>
      </c>
      <c r="G537" s="788" t="s">
        <v>20</v>
      </c>
      <c r="H537" s="788" t="s">
        <v>20</v>
      </c>
      <c r="I537" s="787" t="s">
        <v>20</v>
      </c>
      <c r="J537" s="788" t="s">
        <v>20</v>
      </c>
      <c r="K537" s="788" t="s">
        <v>20</v>
      </c>
      <c r="L537" s="787" t="s">
        <v>20</v>
      </c>
      <c r="M537" s="788" t="s">
        <v>20</v>
      </c>
      <c r="N537" s="788" t="s">
        <v>20</v>
      </c>
      <c r="O537" s="787" t="s">
        <v>20</v>
      </c>
      <c r="P537" s="788" t="s">
        <v>20</v>
      </c>
      <c r="Q537" s="788" t="s">
        <v>20</v>
      </c>
      <c r="R537" s="787" t="s">
        <v>20</v>
      </c>
      <c r="S537" s="788" t="s">
        <v>20</v>
      </c>
      <c r="T537" s="788" t="s">
        <v>20</v>
      </c>
      <c r="U537" s="787" t="s">
        <v>20</v>
      </c>
      <c r="V537" s="788" t="s">
        <v>20</v>
      </c>
      <c r="W537" s="788" t="s">
        <v>20</v>
      </c>
      <c r="X537" s="787" t="s">
        <v>20</v>
      </c>
      <c r="Y537" s="788" t="s">
        <v>20</v>
      </c>
      <c r="Z537" s="788" t="s">
        <v>20</v>
      </c>
      <c r="AA537" s="787" t="s">
        <v>20</v>
      </c>
      <c r="AB537" s="788" t="s">
        <v>20</v>
      </c>
      <c r="AC537" s="788" t="s">
        <v>20</v>
      </c>
      <c r="AD537" s="787" t="s">
        <v>20</v>
      </c>
      <c r="AE537" s="788" t="s">
        <v>20</v>
      </c>
      <c r="AF537" s="788" t="s">
        <v>20</v>
      </c>
      <c r="AG537" s="34" t="s">
        <v>20</v>
      </c>
      <c r="AH537" s="34" t="s">
        <v>20</v>
      </c>
      <c r="AI537" s="34" t="s">
        <v>20</v>
      </c>
    </row>
    <row r="538" spans="1:35">
      <c r="A538" s="34" t="s">
        <v>1676</v>
      </c>
      <c r="B538" s="34" t="s">
        <v>1677</v>
      </c>
      <c r="C538" s="787" t="s">
        <v>20</v>
      </c>
      <c r="D538" s="788" t="s">
        <v>20</v>
      </c>
      <c r="E538" s="788" t="s">
        <v>20</v>
      </c>
      <c r="F538" s="787" t="s">
        <v>20</v>
      </c>
      <c r="G538" s="788" t="s">
        <v>20</v>
      </c>
      <c r="H538" s="788" t="s">
        <v>20</v>
      </c>
      <c r="I538" s="787" t="s">
        <v>20</v>
      </c>
      <c r="J538" s="788" t="s">
        <v>20</v>
      </c>
      <c r="K538" s="788" t="s">
        <v>20</v>
      </c>
      <c r="L538" s="787" t="s">
        <v>20</v>
      </c>
      <c r="M538" s="788" t="s">
        <v>20</v>
      </c>
      <c r="N538" s="788" t="s">
        <v>20</v>
      </c>
      <c r="O538" s="787" t="s">
        <v>20</v>
      </c>
      <c r="P538" s="788" t="s">
        <v>20</v>
      </c>
      <c r="Q538" s="788" t="s">
        <v>20</v>
      </c>
      <c r="R538" s="787" t="s">
        <v>20</v>
      </c>
      <c r="S538" s="788" t="s">
        <v>20</v>
      </c>
      <c r="T538" s="788" t="s">
        <v>20</v>
      </c>
      <c r="U538" s="787" t="s">
        <v>20</v>
      </c>
      <c r="V538" s="788" t="s">
        <v>20</v>
      </c>
      <c r="W538" s="788" t="s">
        <v>20</v>
      </c>
      <c r="X538" s="787" t="s">
        <v>20</v>
      </c>
      <c r="Y538" s="788" t="s">
        <v>20</v>
      </c>
      <c r="Z538" s="788" t="s">
        <v>20</v>
      </c>
      <c r="AA538" s="787" t="s">
        <v>20</v>
      </c>
      <c r="AB538" s="788" t="s">
        <v>20</v>
      </c>
      <c r="AC538" s="788" t="s">
        <v>20</v>
      </c>
      <c r="AD538" s="787" t="s">
        <v>20</v>
      </c>
      <c r="AE538" s="788" t="s">
        <v>20</v>
      </c>
      <c r="AF538" s="788" t="s">
        <v>20</v>
      </c>
      <c r="AG538" s="34" t="s">
        <v>20</v>
      </c>
      <c r="AH538" s="34" t="s">
        <v>20</v>
      </c>
      <c r="AI538" s="34" t="s">
        <v>20</v>
      </c>
    </row>
    <row r="539" spans="1:35">
      <c r="A539" s="34" t="s">
        <v>1678</v>
      </c>
      <c r="B539" s="34" t="s">
        <v>1679</v>
      </c>
      <c r="C539" s="787" t="s">
        <v>20</v>
      </c>
      <c r="D539" s="788" t="s">
        <v>20</v>
      </c>
      <c r="E539" s="788" t="s">
        <v>20</v>
      </c>
      <c r="F539" s="787" t="s">
        <v>20</v>
      </c>
      <c r="G539" s="788" t="s">
        <v>20</v>
      </c>
      <c r="H539" s="788" t="s">
        <v>20</v>
      </c>
      <c r="I539" s="787" t="s">
        <v>20</v>
      </c>
      <c r="J539" s="788" t="s">
        <v>20</v>
      </c>
      <c r="K539" s="788" t="s">
        <v>20</v>
      </c>
      <c r="L539" s="787" t="s">
        <v>20</v>
      </c>
      <c r="M539" s="788" t="s">
        <v>20</v>
      </c>
      <c r="N539" s="788" t="s">
        <v>20</v>
      </c>
      <c r="O539" s="787" t="s">
        <v>20</v>
      </c>
      <c r="P539" s="788" t="s">
        <v>20</v>
      </c>
      <c r="Q539" s="788" t="s">
        <v>20</v>
      </c>
      <c r="R539" s="787" t="s">
        <v>20</v>
      </c>
      <c r="S539" s="788" t="s">
        <v>20</v>
      </c>
      <c r="T539" s="788" t="s">
        <v>20</v>
      </c>
      <c r="U539" s="787" t="s">
        <v>20</v>
      </c>
      <c r="V539" s="788" t="s">
        <v>20</v>
      </c>
      <c r="W539" s="788" t="s">
        <v>20</v>
      </c>
      <c r="X539" s="787" t="s">
        <v>20</v>
      </c>
      <c r="Y539" s="788" t="s">
        <v>20</v>
      </c>
      <c r="Z539" s="788" t="s">
        <v>20</v>
      </c>
      <c r="AA539" s="787" t="s">
        <v>20</v>
      </c>
      <c r="AB539" s="788" t="s">
        <v>20</v>
      </c>
      <c r="AC539" s="788" t="s">
        <v>20</v>
      </c>
      <c r="AD539" s="787" t="s">
        <v>20</v>
      </c>
      <c r="AE539" s="788" t="s">
        <v>20</v>
      </c>
      <c r="AF539" s="788" t="s">
        <v>20</v>
      </c>
      <c r="AG539" s="34" t="s">
        <v>20</v>
      </c>
      <c r="AH539" s="34" t="s">
        <v>20</v>
      </c>
      <c r="AI539" s="34" t="s">
        <v>20</v>
      </c>
    </row>
    <row r="540" spans="1:35">
      <c r="A540" s="34" t="s">
        <v>1680</v>
      </c>
      <c r="B540" s="34" t="s">
        <v>3303</v>
      </c>
      <c r="C540" s="787" t="s">
        <v>20</v>
      </c>
      <c r="D540" s="788" t="s">
        <v>20</v>
      </c>
      <c r="E540" s="788" t="s">
        <v>20</v>
      </c>
      <c r="F540" s="787" t="s">
        <v>20</v>
      </c>
      <c r="G540" s="788" t="s">
        <v>20</v>
      </c>
      <c r="H540" s="788" t="s">
        <v>20</v>
      </c>
      <c r="I540" s="787" t="s">
        <v>20</v>
      </c>
      <c r="J540" s="788" t="s">
        <v>20</v>
      </c>
      <c r="K540" s="788" t="s">
        <v>20</v>
      </c>
      <c r="L540" s="787" t="s">
        <v>20</v>
      </c>
      <c r="M540" s="788" t="s">
        <v>20</v>
      </c>
      <c r="N540" s="788" t="s">
        <v>20</v>
      </c>
      <c r="O540" s="787" t="s">
        <v>20</v>
      </c>
      <c r="P540" s="788" t="s">
        <v>20</v>
      </c>
      <c r="Q540" s="788" t="s">
        <v>20</v>
      </c>
      <c r="R540" s="787" t="s">
        <v>20</v>
      </c>
      <c r="S540" s="788" t="s">
        <v>20</v>
      </c>
      <c r="T540" s="788" t="s">
        <v>20</v>
      </c>
      <c r="U540" s="787" t="s">
        <v>20</v>
      </c>
      <c r="V540" s="788" t="s">
        <v>20</v>
      </c>
      <c r="W540" s="788" t="s">
        <v>20</v>
      </c>
      <c r="X540" s="787" t="s">
        <v>20</v>
      </c>
      <c r="Y540" s="788" t="s">
        <v>20</v>
      </c>
      <c r="Z540" s="788" t="s">
        <v>20</v>
      </c>
      <c r="AA540" s="787" t="s">
        <v>20</v>
      </c>
      <c r="AB540" s="788" t="s">
        <v>20</v>
      </c>
      <c r="AC540" s="788" t="s">
        <v>20</v>
      </c>
      <c r="AD540" s="787" t="s">
        <v>20</v>
      </c>
      <c r="AE540" s="788" t="s">
        <v>20</v>
      </c>
      <c r="AF540" s="788" t="s">
        <v>20</v>
      </c>
      <c r="AG540" s="34" t="s">
        <v>20</v>
      </c>
      <c r="AH540" s="34" t="s">
        <v>20</v>
      </c>
      <c r="AI540" s="34" t="s">
        <v>20</v>
      </c>
    </row>
    <row r="541" spans="1:35">
      <c r="A541" s="34" t="s">
        <v>1681</v>
      </c>
      <c r="B541" s="34" t="s">
        <v>1682</v>
      </c>
      <c r="C541" s="787" t="s">
        <v>20</v>
      </c>
      <c r="D541" s="788" t="s">
        <v>20</v>
      </c>
      <c r="E541" s="788" t="s">
        <v>20</v>
      </c>
      <c r="F541" s="787" t="s">
        <v>20</v>
      </c>
      <c r="G541" s="788" t="s">
        <v>20</v>
      </c>
      <c r="H541" s="788" t="s">
        <v>20</v>
      </c>
      <c r="I541" s="787" t="s">
        <v>20</v>
      </c>
      <c r="J541" s="788" t="s">
        <v>20</v>
      </c>
      <c r="K541" s="788" t="s">
        <v>20</v>
      </c>
      <c r="L541" s="787" t="s">
        <v>20</v>
      </c>
      <c r="M541" s="788" t="s">
        <v>20</v>
      </c>
      <c r="N541" s="788" t="s">
        <v>20</v>
      </c>
      <c r="O541" s="787" t="s">
        <v>20</v>
      </c>
      <c r="P541" s="788" t="s">
        <v>20</v>
      </c>
      <c r="Q541" s="788" t="s">
        <v>20</v>
      </c>
      <c r="R541" s="787" t="s">
        <v>20</v>
      </c>
      <c r="S541" s="788" t="s">
        <v>20</v>
      </c>
      <c r="T541" s="788" t="s">
        <v>20</v>
      </c>
      <c r="U541" s="787" t="s">
        <v>20</v>
      </c>
      <c r="V541" s="788" t="s">
        <v>20</v>
      </c>
      <c r="W541" s="788" t="s">
        <v>20</v>
      </c>
      <c r="X541" s="787" t="s">
        <v>20</v>
      </c>
      <c r="Y541" s="788" t="s">
        <v>20</v>
      </c>
      <c r="Z541" s="788" t="s">
        <v>20</v>
      </c>
      <c r="AA541" s="787" t="s">
        <v>20</v>
      </c>
      <c r="AB541" s="788" t="s">
        <v>20</v>
      </c>
      <c r="AC541" s="788" t="s">
        <v>20</v>
      </c>
      <c r="AD541" s="787" t="s">
        <v>20</v>
      </c>
      <c r="AE541" s="788" t="s">
        <v>20</v>
      </c>
      <c r="AF541" s="788" t="s">
        <v>20</v>
      </c>
      <c r="AG541" s="34" t="s">
        <v>20</v>
      </c>
      <c r="AH541" s="34" t="s">
        <v>20</v>
      </c>
      <c r="AI541" s="34" t="s">
        <v>20</v>
      </c>
    </row>
    <row r="542" spans="1:35">
      <c r="A542" s="34" t="s">
        <v>1683</v>
      </c>
      <c r="B542" s="34" t="s">
        <v>1684</v>
      </c>
      <c r="C542" s="787" t="s">
        <v>20</v>
      </c>
      <c r="D542" s="788" t="s">
        <v>20</v>
      </c>
      <c r="E542" s="788" t="s">
        <v>20</v>
      </c>
      <c r="F542" s="787" t="s">
        <v>20</v>
      </c>
      <c r="G542" s="788" t="s">
        <v>20</v>
      </c>
      <c r="H542" s="788" t="s">
        <v>20</v>
      </c>
      <c r="I542" s="787" t="s">
        <v>20</v>
      </c>
      <c r="J542" s="788" t="s">
        <v>20</v>
      </c>
      <c r="K542" s="788" t="s">
        <v>20</v>
      </c>
      <c r="L542" s="787" t="s">
        <v>20</v>
      </c>
      <c r="M542" s="788" t="s">
        <v>20</v>
      </c>
      <c r="N542" s="788" t="s">
        <v>20</v>
      </c>
      <c r="O542" s="787" t="s">
        <v>20</v>
      </c>
      <c r="P542" s="788" t="s">
        <v>20</v>
      </c>
      <c r="Q542" s="788" t="s">
        <v>20</v>
      </c>
      <c r="R542" s="787" t="s">
        <v>20</v>
      </c>
      <c r="S542" s="788" t="s">
        <v>20</v>
      </c>
      <c r="T542" s="788" t="s">
        <v>20</v>
      </c>
      <c r="U542" s="787" t="s">
        <v>20</v>
      </c>
      <c r="V542" s="788" t="s">
        <v>20</v>
      </c>
      <c r="W542" s="788" t="s">
        <v>20</v>
      </c>
      <c r="X542" s="787" t="s">
        <v>20</v>
      </c>
      <c r="Y542" s="788" t="s">
        <v>20</v>
      </c>
      <c r="Z542" s="788" t="s">
        <v>20</v>
      </c>
      <c r="AA542" s="787" t="s">
        <v>20</v>
      </c>
      <c r="AB542" s="788" t="s">
        <v>20</v>
      </c>
      <c r="AC542" s="788" t="s">
        <v>20</v>
      </c>
      <c r="AD542" s="787" t="s">
        <v>20</v>
      </c>
      <c r="AE542" s="788" t="s">
        <v>20</v>
      </c>
      <c r="AF542" s="788" t="s">
        <v>20</v>
      </c>
      <c r="AG542" s="34" t="s">
        <v>20</v>
      </c>
      <c r="AH542" s="34" t="s">
        <v>20</v>
      </c>
      <c r="AI542" s="34" t="s">
        <v>20</v>
      </c>
    </row>
    <row r="543" spans="1:35">
      <c r="A543" s="34" t="s">
        <v>1685</v>
      </c>
      <c r="B543" s="34" t="s">
        <v>1686</v>
      </c>
      <c r="C543" s="787" t="s">
        <v>20</v>
      </c>
      <c r="D543" s="788" t="s">
        <v>20</v>
      </c>
      <c r="E543" s="788" t="s">
        <v>20</v>
      </c>
      <c r="F543" s="787" t="s">
        <v>20</v>
      </c>
      <c r="G543" s="788" t="s">
        <v>20</v>
      </c>
      <c r="H543" s="788" t="s">
        <v>20</v>
      </c>
      <c r="I543" s="787" t="s">
        <v>20</v>
      </c>
      <c r="J543" s="788" t="s">
        <v>20</v>
      </c>
      <c r="K543" s="788" t="s">
        <v>20</v>
      </c>
      <c r="L543" s="787" t="s">
        <v>20</v>
      </c>
      <c r="M543" s="788" t="s">
        <v>20</v>
      </c>
      <c r="N543" s="788" t="s">
        <v>20</v>
      </c>
      <c r="O543" s="787" t="s">
        <v>20</v>
      </c>
      <c r="P543" s="788" t="s">
        <v>20</v>
      </c>
      <c r="Q543" s="788" t="s">
        <v>20</v>
      </c>
      <c r="R543" s="787" t="s">
        <v>20</v>
      </c>
      <c r="S543" s="788" t="s">
        <v>20</v>
      </c>
      <c r="T543" s="788" t="s">
        <v>20</v>
      </c>
      <c r="U543" s="787" t="s">
        <v>20</v>
      </c>
      <c r="V543" s="788" t="s">
        <v>20</v>
      </c>
      <c r="W543" s="788" t="s">
        <v>20</v>
      </c>
      <c r="X543" s="787" t="s">
        <v>20</v>
      </c>
      <c r="Y543" s="788" t="s">
        <v>20</v>
      </c>
      <c r="Z543" s="788" t="s">
        <v>20</v>
      </c>
      <c r="AA543" s="787" t="s">
        <v>20</v>
      </c>
      <c r="AB543" s="788" t="s">
        <v>20</v>
      </c>
      <c r="AC543" s="788" t="s">
        <v>20</v>
      </c>
      <c r="AD543" s="787" t="s">
        <v>20</v>
      </c>
      <c r="AE543" s="788" t="s">
        <v>20</v>
      </c>
      <c r="AF543" s="788" t="s">
        <v>20</v>
      </c>
      <c r="AG543" s="34" t="s">
        <v>20</v>
      </c>
      <c r="AH543" s="34" t="s">
        <v>20</v>
      </c>
      <c r="AI543" s="34" t="s">
        <v>20</v>
      </c>
    </row>
    <row r="544" spans="1:35">
      <c r="A544" s="34" t="s">
        <v>1687</v>
      </c>
      <c r="B544" s="34" t="s">
        <v>1688</v>
      </c>
      <c r="C544" s="787" t="s">
        <v>20</v>
      </c>
      <c r="D544" s="788" t="s">
        <v>20</v>
      </c>
      <c r="E544" s="788" t="s">
        <v>20</v>
      </c>
      <c r="F544" s="787" t="s">
        <v>20</v>
      </c>
      <c r="G544" s="788" t="s">
        <v>20</v>
      </c>
      <c r="H544" s="788" t="s">
        <v>20</v>
      </c>
      <c r="I544" s="787" t="s">
        <v>20</v>
      </c>
      <c r="J544" s="788" t="s">
        <v>20</v>
      </c>
      <c r="K544" s="788" t="s">
        <v>20</v>
      </c>
      <c r="L544" s="787" t="s">
        <v>20</v>
      </c>
      <c r="M544" s="788" t="s">
        <v>20</v>
      </c>
      <c r="N544" s="788" t="s">
        <v>20</v>
      </c>
      <c r="O544" s="787" t="s">
        <v>20</v>
      </c>
      <c r="P544" s="788" t="s">
        <v>20</v>
      </c>
      <c r="Q544" s="788" t="s">
        <v>20</v>
      </c>
      <c r="R544" s="787" t="s">
        <v>20</v>
      </c>
      <c r="S544" s="788" t="s">
        <v>20</v>
      </c>
      <c r="T544" s="788" t="s">
        <v>20</v>
      </c>
      <c r="U544" s="787" t="s">
        <v>20</v>
      </c>
      <c r="V544" s="788" t="s">
        <v>20</v>
      </c>
      <c r="W544" s="788" t="s">
        <v>20</v>
      </c>
      <c r="X544" s="787" t="s">
        <v>20</v>
      </c>
      <c r="Y544" s="788" t="s">
        <v>20</v>
      </c>
      <c r="Z544" s="788" t="s">
        <v>20</v>
      </c>
      <c r="AA544" s="787" t="s">
        <v>20</v>
      </c>
      <c r="AB544" s="788" t="s">
        <v>20</v>
      </c>
      <c r="AC544" s="788" t="s">
        <v>20</v>
      </c>
      <c r="AD544" s="787" t="s">
        <v>20</v>
      </c>
      <c r="AE544" s="788" t="s">
        <v>20</v>
      </c>
      <c r="AF544" s="788" t="s">
        <v>20</v>
      </c>
      <c r="AG544" s="34" t="s">
        <v>20</v>
      </c>
      <c r="AH544" s="34" t="s">
        <v>20</v>
      </c>
      <c r="AI544" s="34" t="s">
        <v>20</v>
      </c>
    </row>
    <row r="545" spans="1:35">
      <c r="A545" s="34" t="s">
        <v>1689</v>
      </c>
      <c r="B545" s="34" t="s">
        <v>1690</v>
      </c>
      <c r="C545" s="787" t="s">
        <v>20</v>
      </c>
      <c r="D545" s="788" t="s">
        <v>20</v>
      </c>
      <c r="E545" s="788" t="s">
        <v>20</v>
      </c>
      <c r="F545" s="787" t="s">
        <v>20</v>
      </c>
      <c r="G545" s="788" t="s">
        <v>20</v>
      </c>
      <c r="H545" s="788" t="s">
        <v>20</v>
      </c>
      <c r="I545" s="787" t="s">
        <v>20</v>
      </c>
      <c r="J545" s="788" t="s">
        <v>20</v>
      </c>
      <c r="K545" s="788" t="s">
        <v>20</v>
      </c>
      <c r="L545" s="787" t="s">
        <v>20</v>
      </c>
      <c r="M545" s="788" t="s">
        <v>20</v>
      </c>
      <c r="N545" s="788" t="s">
        <v>20</v>
      </c>
      <c r="O545" s="787" t="s">
        <v>20</v>
      </c>
      <c r="P545" s="788" t="s">
        <v>20</v>
      </c>
      <c r="Q545" s="788" t="s">
        <v>20</v>
      </c>
      <c r="R545" s="787" t="s">
        <v>20</v>
      </c>
      <c r="S545" s="788" t="s">
        <v>20</v>
      </c>
      <c r="T545" s="788" t="s">
        <v>20</v>
      </c>
      <c r="U545" s="787" t="s">
        <v>20</v>
      </c>
      <c r="V545" s="788" t="s">
        <v>20</v>
      </c>
      <c r="W545" s="788" t="s">
        <v>20</v>
      </c>
      <c r="X545" s="787" t="s">
        <v>20</v>
      </c>
      <c r="Y545" s="788" t="s">
        <v>20</v>
      </c>
      <c r="Z545" s="788" t="s">
        <v>20</v>
      </c>
      <c r="AA545" s="787" t="s">
        <v>20</v>
      </c>
      <c r="AB545" s="788" t="s">
        <v>20</v>
      </c>
      <c r="AC545" s="788" t="s">
        <v>20</v>
      </c>
      <c r="AD545" s="787" t="s">
        <v>20</v>
      </c>
      <c r="AE545" s="788" t="s">
        <v>20</v>
      </c>
      <c r="AF545" s="788" t="s">
        <v>20</v>
      </c>
      <c r="AG545" s="34" t="s">
        <v>20</v>
      </c>
      <c r="AH545" s="34" t="s">
        <v>20</v>
      </c>
      <c r="AI545" s="34" t="s">
        <v>20</v>
      </c>
    </row>
    <row r="546" spans="1:35">
      <c r="A546" s="34" t="s">
        <v>1691</v>
      </c>
      <c r="B546" s="34" t="s">
        <v>1692</v>
      </c>
      <c r="C546" s="787" t="s">
        <v>20</v>
      </c>
      <c r="D546" s="788" t="s">
        <v>20</v>
      </c>
      <c r="E546" s="788" t="s">
        <v>20</v>
      </c>
      <c r="F546" s="787" t="s">
        <v>20</v>
      </c>
      <c r="G546" s="788" t="s">
        <v>20</v>
      </c>
      <c r="H546" s="788" t="s">
        <v>20</v>
      </c>
      <c r="I546" s="787" t="s">
        <v>20</v>
      </c>
      <c r="J546" s="788" t="s">
        <v>20</v>
      </c>
      <c r="K546" s="788" t="s">
        <v>20</v>
      </c>
      <c r="L546" s="787" t="s">
        <v>20</v>
      </c>
      <c r="M546" s="788" t="s">
        <v>20</v>
      </c>
      <c r="N546" s="788" t="s">
        <v>20</v>
      </c>
      <c r="O546" s="787" t="s">
        <v>20</v>
      </c>
      <c r="P546" s="788" t="s">
        <v>20</v>
      </c>
      <c r="Q546" s="788" t="s">
        <v>20</v>
      </c>
      <c r="R546" s="787" t="s">
        <v>20</v>
      </c>
      <c r="S546" s="788" t="s">
        <v>20</v>
      </c>
      <c r="T546" s="788" t="s">
        <v>20</v>
      </c>
      <c r="U546" s="787" t="s">
        <v>20</v>
      </c>
      <c r="V546" s="788" t="s">
        <v>20</v>
      </c>
      <c r="W546" s="788" t="s">
        <v>20</v>
      </c>
      <c r="X546" s="787" t="s">
        <v>20</v>
      </c>
      <c r="Y546" s="788" t="s">
        <v>20</v>
      </c>
      <c r="Z546" s="788" t="s">
        <v>20</v>
      </c>
      <c r="AA546" s="787" t="s">
        <v>20</v>
      </c>
      <c r="AB546" s="788" t="s">
        <v>20</v>
      </c>
      <c r="AC546" s="788" t="s">
        <v>20</v>
      </c>
      <c r="AD546" s="787" t="s">
        <v>20</v>
      </c>
      <c r="AE546" s="788" t="s">
        <v>20</v>
      </c>
      <c r="AF546" s="788" t="s">
        <v>20</v>
      </c>
      <c r="AG546" s="34" t="s">
        <v>20</v>
      </c>
      <c r="AH546" s="34" t="s">
        <v>20</v>
      </c>
      <c r="AI546" s="34" t="s">
        <v>20</v>
      </c>
    </row>
    <row r="547" spans="1:35">
      <c r="A547" s="34" t="s">
        <v>1693</v>
      </c>
      <c r="B547" s="34" t="s">
        <v>20</v>
      </c>
      <c r="C547" s="787" t="s">
        <v>20</v>
      </c>
      <c r="D547" s="788" t="s">
        <v>20</v>
      </c>
      <c r="E547" s="788" t="s">
        <v>20</v>
      </c>
      <c r="F547" s="787" t="s">
        <v>20</v>
      </c>
      <c r="G547" s="788" t="s">
        <v>20</v>
      </c>
      <c r="H547" s="788" t="s">
        <v>20</v>
      </c>
      <c r="I547" s="787" t="s">
        <v>20</v>
      </c>
      <c r="J547" s="788" t="s">
        <v>20</v>
      </c>
      <c r="K547" s="788" t="s">
        <v>20</v>
      </c>
      <c r="L547" s="787" t="s">
        <v>20</v>
      </c>
      <c r="M547" s="788" t="s">
        <v>20</v>
      </c>
      <c r="N547" s="788" t="s">
        <v>20</v>
      </c>
      <c r="O547" s="787" t="s">
        <v>20</v>
      </c>
      <c r="P547" s="788" t="s">
        <v>20</v>
      </c>
      <c r="Q547" s="788" t="s">
        <v>20</v>
      </c>
      <c r="R547" s="787" t="s">
        <v>20</v>
      </c>
      <c r="S547" s="788" t="s">
        <v>20</v>
      </c>
      <c r="T547" s="788" t="s">
        <v>20</v>
      </c>
      <c r="U547" s="787" t="s">
        <v>20</v>
      </c>
      <c r="V547" s="788" t="s">
        <v>20</v>
      </c>
      <c r="W547" s="788" t="s">
        <v>20</v>
      </c>
      <c r="X547" s="787" t="s">
        <v>20</v>
      </c>
      <c r="Y547" s="788" t="s">
        <v>20</v>
      </c>
      <c r="Z547" s="788" t="s">
        <v>20</v>
      </c>
      <c r="AA547" s="787" t="s">
        <v>20</v>
      </c>
      <c r="AB547" s="788" t="s">
        <v>20</v>
      </c>
      <c r="AC547" s="788" t="s">
        <v>20</v>
      </c>
      <c r="AD547" s="787" t="s">
        <v>20</v>
      </c>
      <c r="AE547" s="788" t="s">
        <v>20</v>
      </c>
      <c r="AF547" s="788" t="s">
        <v>20</v>
      </c>
      <c r="AG547" s="34" t="s">
        <v>20</v>
      </c>
      <c r="AH547" s="34" t="s">
        <v>20</v>
      </c>
      <c r="AI547" s="34" t="s">
        <v>20</v>
      </c>
    </row>
    <row r="548" spans="1:35">
      <c r="A548" s="34" t="s">
        <v>1694</v>
      </c>
      <c r="B548" s="34" t="s">
        <v>1695</v>
      </c>
      <c r="C548" s="787" t="s">
        <v>20</v>
      </c>
      <c r="D548" s="788" t="s">
        <v>20</v>
      </c>
      <c r="E548" s="788" t="s">
        <v>20</v>
      </c>
      <c r="F548" s="787" t="s">
        <v>20</v>
      </c>
      <c r="G548" s="788" t="s">
        <v>20</v>
      </c>
      <c r="H548" s="788" t="s">
        <v>20</v>
      </c>
      <c r="I548" s="787" t="s">
        <v>20</v>
      </c>
      <c r="J548" s="788" t="s">
        <v>20</v>
      </c>
      <c r="K548" s="788" t="s">
        <v>20</v>
      </c>
      <c r="L548" s="787" t="s">
        <v>20</v>
      </c>
      <c r="M548" s="788" t="s">
        <v>20</v>
      </c>
      <c r="N548" s="788" t="s">
        <v>20</v>
      </c>
      <c r="O548" s="787" t="s">
        <v>20</v>
      </c>
      <c r="P548" s="788" t="s">
        <v>20</v>
      </c>
      <c r="Q548" s="788" t="s">
        <v>20</v>
      </c>
      <c r="R548" s="787" t="s">
        <v>20</v>
      </c>
      <c r="S548" s="788" t="s">
        <v>20</v>
      </c>
      <c r="T548" s="788" t="s">
        <v>20</v>
      </c>
      <c r="U548" s="787" t="s">
        <v>20</v>
      </c>
      <c r="V548" s="788" t="s">
        <v>20</v>
      </c>
      <c r="W548" s="788" t="s">
        <v>20</v>
      </c>
      <c r="X548" s="787" t="s">
        <v>20</v>
      </c>
      <c r="Y548" s="788" t="s">
        <v>20</v>
      </c>
      <c r="Z548" s="788" t="s">
        <v>20</v>
      </c>
      <c r="AA548" s="787" t="s">
        <v>20</v>
      </c>
      <c r="AB548" s="788" t="s">
        <v>20</v>
      </c>
      <c r="AC548" s="788" t="s">
        <v>20</v>
      </c>
      <c r="AD548" s="787" t="s">
        <v>20</v>
      </c>
      <c r="AE548" s="788" t="s">
        <v>20</v>
      </c>
      <c r="AF548" s="788" t="s">
        <v>20</v>
      </c>
      <c r="AG548" s="34" t="s">
        <v>20</v>
      </c>
      <c r="AH548" s="34" t="s">
        <v>20</v>
      </c>
      <c r="AI548" s="34" t="s">
        <v>20</v>
      </c>
    </row>
    <row r="549" spans="1:35">
      <c r="A549" s="34" t="s">
        <v>1696</v>
      </c>
      <c r="B549" s="34" t="s">
        <v>20</v>
      </c>
      <c r="C549" s="787" t="s">
        <v>20</v>
      </c>
      <c r="D549" s="788" t="s">
        <v>20</v>
      </c>
      <c r="E549" s="788" t="s">
        <v>20</v>
      </c>
      <c r="F549" s="787" t="s">
        <v>20</v>
      </c>
      <c r="G549" s="788" t="s">
        <v>20</v>
      </c>
      <c r="H549" s="788" t="s">
        <v>20</v>
      </c>
      <c r="I549" s="787" t="s">
        <v>20</v>
      </c>
      <c r="J549" s="788" t="s">
        <v>20</v>
      </c>
      <c r="K549" s="788" t="s">
        <v>20</v>
      </c>
      <c r="L549" s="787" t="s">
        <v>20</v>
      </c>
      <c r="M549" s="788" t="s">
        <v>20</v>
      </c>
      <c r="N549" s="788" t="s">
        <v>20</v>
      </c>
      <c r="O549" s="787" t="s">
        <v>20</v>
      </c>
      <c r="P549" s="788" t="s">
        <v>20</v>
      </c>
      <c r="Q549" s="788" t="s">
        <v>20</v>
      </c>
      <c r="R549" s="787" t="s">
        <v>20</v>
      </c>
      <c r="S549" s="788" t="s">
        <v>20</v>
      </c>
      <c r="T549" s="788" t="s">
        <v>20</v>
      </c>
      <c r="U549" s="787" t="s">
        <v>20</v>
      </c>
      <c r="V549" s="788" t="s">
        <v>20</v>
      </c>
      <c r="W549" s="788" t="s">
        <v>20</v>
      </c>
      <c r="X549" s="787" t="s">
        <v>20</v>
      </c>
      <c r="Y549" s="788" t="s">
        <v>20</v>
      </c>
      <c r="Z549" s="788" t="s">
        <v>20</v>
      </c>
      <c r="AA549" s="787" t="s">
        <v>20</v>
      </c>
      <c r="AB549" s="788" t="s">
        <v>20</v>
      </c>
      <c r="AC549" s="788" t="s">
        <v>20</v>
      </c>
      <c r="AD549" s="787" t="s">
        <v>20</v>
      </c>
      <c r="AE549" s="788" t="s">
        <v>20</v>
      </c>
      <c r="AF549" s="788" t="s">
        <v>20</v>
      </c>
      <c r="AG549" s="34" t="s">
        <v>20</v>
      </c>
      <c r="AH549" s="34" t="s">
        <v>20</v>
      </c>
      <c r="AI549" s="34" t="s">
        <v>20</v>
      </c>
    </row>
    <row r="550" spans="1:35">
      <c r="A550" s="34" t="s">
        <v>1697</v>
      </c>
      <c r="B550" s="34" t="s">
        <v>1698</v>
      </c>
      <c r="C550" s="787" t="s">
        <v>20</v>
      </c>
      <c r="D550" s="788" t="s">
        <v>20</v>
      </c>
      <c r="E550" s="788" t="s">
        <v>20</v>
      </c>
      <c r="F550" s="787" t="s">
        <v>20</v>
      </c>
      <c r="G550" s="788" t="s">
        <v>20</v>
      </c>
      <c r="H550" s="788" t="s">
        <v>20</v>
      </c>
      <c r="I550" s="787" t="s">
        <v>20</v>
      </c>
      <c r="J550" s="788" t="s">
        <v>20</v>
      </c>
      <c r="K550" s="788" t="s">
        <v>20</v>
      </c>
      <c r="L550" s="787" t="s">
        <v>20</v>
      </c>
      <c r="M550" s="788" t="s">
        <v>20</v>
      </c>
      <c r="N550" s="788" t="s">
        <v>20</v>
      </c>
      <c r="O550" s="787" t="s">
        <v>20</v>
      </c>
      <c r="P550" s="788" t="s">
        <v>20</v>
      </c>
      <c r="Q550" s="788" t="s">
        <v>20</v>
      </c>
      <c r="R550" s="787" t="s">
        <v>20</v>
      </c>
      <c r="S550" s="788" t="s">
        <v>20</v>
      </c>
      <c r="T550" s="788" t="s">
        <v>20</v>
      </c>
      <c r="U550" s="787" t="s">
        <v>20</v>
      </c>
      <c r="V550" s="788" t="s">
        <v>20</v>
      </c>
      <c r="W550" s="788" t="s">
        <v>20</v>
      </c>
      <c r="X550" s="787" t="s">
        <v>20</v>
      </c>
      <c r="Y550" s="788" t="s">
        <v>20</v>
      </c>
      <c r="Z550" s="788" t="s">
        <v>20</v>
      </c>
      <c r="AA550" s="787" t="s">
        <v>20</v>
      </c>
      <c r="AB550" s="788" t="s">
        <v>20</v>
      </c>
      <c r="AC550" s="788" t="s">
        <v>20</v>
      </c>
      <c r="AD550" s="787" t="s">
        <v>20</v>
      </c>
      <c r="AE550" s="788" t="s">
        <v>20</v>
      </c>
      <c r="AF550" s="788" t="s">
        <v>20</v>
      </c>
      <c r="AG550" s="34" t="s">
        <v>20</v>
      </c>
      <c r="AH550" s="34" t="s">
        <v>20</v>
      </c>
      <c r="AI550" s="34" t="s">
        <v>20</v>
      </c>
    </row>
    <row r="551" spans="1:35">
      <c r="A551" s="34" t="s">
        <v>1699</v>
      </c>
      <c r="B551" s="34" t="s">
        <v>1700</v>
      </c>
      <c r="C551" s="787" t="s">
        <v>20</v>
      </c>
      <c r="D551" s="788" t="s">
        <v>20</v>
      </c>
      <c r="E551" s="788" t="s">
        <v>20</v>
      </c>
      <c r="F551" s="787" t="s">
        <v>20</v>
      </c>
      <c r="G551" s="788" t="s">
        <v>20</v>
      </c>
      <c r="H551" s="788" t="s">
        <v>20</v>
      </c>
      <c r="I551" s="787" t="s">
        <v>20</v>
      </c>
      <c r="J551" s="788" t="s">
        <v>20</v>
      </c>
      <c r="K551" s="788" t="s">
        <v>20</v>
      </c>
      <c r="L551" s="787" t="s">
        <v>20</v>
      </c>
      <c r="M551" s="788" t="s">
        <v>20</v>
      </c>
      <c r="N551" s="788" t="s">
        <v>20</v>
      </c>
      <c r="O551" s="787" t="s">
        <v>20</v>
      </c>
      <c r="P551" s="788" t="s">
        <v>20</v>
      </c>
      <c r="Q551" s="788" t="s">
        <v>20</v>
      </c>
      <c r="R551" s="787" t="s">
        <v>20</v>
      </c>
      <c r="S551" s="788" t="s">
        <v>20</v>
      </c>
      <c r="T551" s="788" t="s">
        <v>20</v>
      </c>
      <c r="U551" s="787" t="s">
        <v>20</v>
      </c>
      <c r="V551" s="788" t="s">
        <v>20</v>
      </c>
      <c r="W551" s="788" t="s">
        <v>20</v>
      </c>
      <c r="X551" s="787" t="s">
        <v>20</v>
      </c>
      <c r="Y551" s="788" t="s">
        <v>20</v>
      </c>
      <c r="Z551" s="788" t="s">
        <v>20</v>
      </c>
      <c r="AA551" s="787" t="s">
        <v>20</v>
      </c>
      <c r="AB551" s="788" t="s">
        <v>20</v>
      </c>
      <c r="AC551" s="788" t="s">
        <v>20</v>
      </c>
      <c r="AD551" s="787" t="s">
        <v>20</v>
      </c>
      <c r="AE551" s="788" t="s">
        <v>20</v>
      </c>
      <c r="AF551" s="788" t="s">
        <v>20</v>
      </c>
      <c r="AG551" s="34" t="s">
        <v>20</v>
      </c>
      <c r="AH551" s="34" t="s">
        <v>20</v>
      </c>
      <c r="AI551" s="34" t="s">
        <v>20</v>
      </c>
    </row>
    <row r="552" spans="1:35">
      <c r="A552" s="34" t="s">
        <v>1701</v>
      </c>
      <c r="B552" s="34" t="s">
        <v>1702</v>
      </c>
      <c r="C552" s="787" t="s">
        <v>20</v>
      </c>
      <c r="D552" s="788" t="s">
        <v>20</v>
      </c>
      <c r="E552" s="788" t="s">
        <v>20</v>
      </c>
      <c r="F552" s="787" t="s">
        <v>20</v>
      </c>
      <c r="G552" s="788" t="s">
        <v>20</v>
      </c>
      <c r="H552" s="788" t="s">
        <v>20</v>
      </c>
      <c r="I552" s="787" t="s">
        <v>20</v>
      </c>
      <c r="J552" s="788" t="s">
        <v>20</v>
      </c>
      <c r="K552" s="788" t="s">
        <v>20</v>
      </c>
      <c r="L552" s="787" t="s">
        <v>20</v>
      </c>
      <c r="M552" s="788" t="s">
        <v>20</v>
      </c>
      <c r="N552" s="788" t="s">
        <v>20</v>
      </c>
      <c r="O552" s="787" t="s">
        <v>20</v>
      </c>
      <c r="P552" s="788" t="s">
        <v>20</v>
      </c>
      <c r="Q552" s="788" t="s">
        <v>20</v>
      </c>
      <c r="R552" s="787" t="s">
        <v>20</v>
      </c>
      <c r="S552" s="788" t="s">
        <v>20</v>
      </c>
      <c r="T552" s="788" t="s">
        <v>20</v>
      </c>
      <c r="U552" s="787" t="s">
        <v>20</v>
      </c>
      <c r="V552" s="788" t="s">
        <v>20</v>
      </c>
      <c r="W552" s="788" t="s">
        <v>20</v>
      </c>
      <c r="X552" s="787" t="s">
        <v>20</v>
      </c>
      <c r="Y552" s="788" t="s">
        <v>20</v>
      </c>
      <c r="Z552" s="788" t="s">
        <v>20</v>
      </c>
      <c r="AA552" s="787" t="s">
        <v>20</v>
      </c>
      <c r="AB552" s="788" t="s">
        <v>20</v>
      </c>
      <c r="AC552" s="788" t="s">
        <v>20</v>
      </c>
      <c r="AD552" s="787" t="s">
        <v>20</v>
      </c>
      <c r="AE552" s="788" t="s">
        <v>20</v>
      </c>
      <c r="AF552" s="788" t="s">
        <v>20</v>
      </c>
      <c r="AG552" s="34" t="s">
        <v>20</v>
      </c>
      <c r="AH552" s="34" t="s">
        <v>20</v>
      </c>
      <c r="AI552" s="34" t="s">
        <v>20</v>
      </c>
    </row>
    <row r="553" spans="1:35">
      <c r="A553" s="34" t="s">
        <v>1703</v>
      </c>
      <c r="B553" s="34" t="s">
        <v>1704</v>
      </c>
      <c r="C553" s="787" t="s">
        <v>20</v>
      </c>
      <c r="D553" s="788" t="s">
        <v>20</v>
      </c>
      <c r="E553" s="788" t="s">
        <v>20</v>
      </c>
      <c r="F553" s="787" t="s">
        <v>20</v>
      </c>
      <c r="G553" s="788" t="s">
        <v>20</v>
      </c>
      <c r="H553" s="788" t="s">
        <v>20</v>
      </c>
      <c r="I553" s="787" t="s">
        <v>20</v>
      </c>
      <c r="J553" s="788" t="s">
        <v>20</v>
      </c>
      <c r="K553" s="788" t="s">
        <v>20</v>
      </c>
      <c r="L553" s="787" t="s">
        <v>20</v>
      </c>
      <c r="M553" s="788" t="s">
        <v>20</v>
      </c>
      <c r="N553" s="788" t="s">
        <v>20</v>
      </c>
      <c r="O553" s="787" t="s">
        <v>20</v>
      </c>
      <c r="P553" s="788" t="s">
        <v>20</v>
      </c>
      <c r="Q553" s="788" t="s">
        <v>20</v>
      </c>
      <c r="R553" s="787" t="s">
        <v>20</v>
      </c>
      <c r="S553" s="788" t="s">
        <v>20</v>
      </c>
      <c r="T553" s="788" t="s">
        <v>20</v>
      </c>
      <c r="U553" s="787" t="s">
        <v>20</v>
      </c>
      <c r="V553" s="788" t="s">
        <v>20</v>
      </c>
      <c r="W553" s="788" t="s">
        <v>20</v>
      </c>
      <c r="X553" s="787" t="s">
        <v>20</v>
      </c>
      <c r="Y553" s="788" t="s">
        <v>20</v>
      </c>
      <c r="Z553" s="788" t="s">
        <v>20</v>
      </c>
      <c r="AA553" s="787" t="s">
        <v>20</v>
      </c>
      <c r="AB553" s="788" t="s">
        <v>20</v>
      </c>
      <c r="AC553" s="788" t="s">
        <v>20</v>
      </c>
      <c r="AD553" s="787" t="s">
        <v>20</v>
      </c>
      <c r="AE553" s="788" t="s">
        <v>20</v>
      </c>
      <c r="AF553" s="788" t="s">
        <v>20</v>
      </c>
      <c r="AG553" s="34" t="s">
        <v>20</v>
      </c>
      <c r="AH553" s="34" t="s">
        <v>20</v>
      </c>
      <c r="AI553" s="34" t="s">
        <v>20</v>
      </c>
    </row>
    <row r="554" spans="1:35">
      <c r="A554" s="34" t="s">
        <v>1705</v>
      </c>
      <c r="B554" s="34" t="s">
        <v>3304</v>
      </c>
      <c r="C554" s="787" t="s">
        <v>20</v>
      </c>
      <c r="D554" s="788" t="s">
        <v>20</v>
      </c>
      <c r="E554" s="788" t="s">
        <v>20</v>
      </c>
      <c r="F554" s="787" t="s">
        <v>20</v>
      </c>
      <c r="G554" s="788" t="s">
        <v>20</v>
      </c>
      <c r="H554" s="788" t="s">
        <v>20</v>
      </c>
      <c r="I554" s="787" t="s">
        <v>20</v>
      </c>
      <c r="J554" s="788" t="s">
        <v>20</v>
      </c>
      <c r="K554" s="788" t="s">
        <v>20</v>
      </c>
      <c r="L554" s="787" t="s">
        <v>20</v>
      </c>
      <c r="M554" s="788" t="s">
        <v>20</v>
      </c>
      <c r="N554" s="788" t="s">
        <v>20</v>
      </c>
      <c r="O554" s="787" t="s">
        <v>20</v>
      </c>
      <c r="P554" s="788" t="s">
        <v>20</v>
      </c>
      <c r="Q554" s="788" t="s">
        <v>20</v>
      </c>
      <c r="R554" s="787" t="s">
        <v>20</v>
      </c>
      <c r="S554" s="788" t="s">
        <v>20</v>
      </c>
      <c r="T554" s="788" t="s">
        <v>20</v>
      </c>
      <c r="U554" s="787" t="s">
        <v>20</v>
      </c>
      <c r="V554" s="788" t="s">
        <v>20</v>
      </c>
      <c r="W554" s="788" t="s">
        <v>20</v>
      </c>
      <c r="X554" s="787" t="s">
        <v>20</v>
      </c>
      <c r="Y554" s="788" t="s">
        <v>20</v>
      </c>
      <c r="Z554" s="788" t="s">
        <v>20</v>
      </c>
      <c r="AA554" s="787" t="s">
        <v>20</v>
      </c>
      <c r="AB554" s="788" t="s">
        <v>20</v>
      </c>
      <c r="AC554" s="788" t="s">
        <v>20</v>
      </c>
      <c r="AD554" s="787" t="s">
        <v>20</v>
      </c>
      <c r="AE554" s="788" t="s">
        <v>20</v>
      </c>
      <c r="AF554" s="788" t="s">
        <v>20</v>
      </c>
      <c r="AG554" s="34" t="s">
        <v>20</v>
      </c>
      <c r="AH554" s="34" t="s">
        <v>20</v>
      </c>
      <c r="AI554" s="34" t="s">
        <v>20</v>
      </c>
    </row>
    <row r="555" spans="1:35">
      <c r="A555" s="34" t="s">
        <v>1706</v>
      </c>
      <c r="B555" s="34" t="s">
        <v>2161</v>
      </c>
      <c r="C555" s="787" t="s">
        <v>20</v>
      </c>
      <c r="D555" s="788" t="s">
        <v>20</v>
      </c>
      <c r="E555" s="788" t="s">
        <v>20</v>
      </c>
      <c r="F555" s="787" t="s">
        <v>20</v>
      </c>
      <c r="G555" s="788" t="s">
        <v>20</v>
      </c>
      <c r="H555" s="788" t="s">
        <v>20</v>
      </c>
      <c r="I555" s="787" t="s">
        <v>20</v>
      </c>
      <c r="J555" s="788" t="s">
        <v>20</v>
      </c>
      <c r="K555" s="788" t="s">
        <v>20</v>
      </c>
      <c r="L555" s="787" t="s">
        <v>20</v>
      </c>
      <c r="M555" s="788" t="s">
        <v>20</v>
      </c>
      <c r="N555" s="788" t="s">
        <v>20</v>
      </c>
      <c r="O555" s="787" t="s">
        <v>20</v>
      </c>
      <c r="P555" s="788" t="s">
        <v>20</v>
      </c>
      <c r="Q555" s="788" t="s">
        <v>20</v>
      </c>
      <c r="R555" s="787" t="s">
        <v>20</v>
      </c>
      <c r="S555" s="788" t="s">
        <v>20</v>
      </c>
      <c r="T555" s="788" t="s">
        <v>20</v>
      </c>
      <c r="U555" s="787" t="s">
        <v>20</v>
      </c>
      <c r="V555" s="788" t="s">
        <v>20</v>
      </c>
      <c r="W555" s="788" t="s">
        <v>20</v>
      </c>
      <c r="X555" s="787" t="s">
        <v>20</v>
      </c>
      <c r="Y555" s="788" t="s">
        <v>20</v>
      </c>
      <c r="Z555" s="788" t="s">
        <v>20</v>
      </c>
      <c r="AA555" s="787" t="s">
        <v>20</v>
      </c>
      <c r="AB555" s="788" t="s">
        <v>20</v>
      </c>
      <c r="AC555" s="788" t="s">
        <v>20</v>
      </c>
      <c r="AD555" s="787" t="s">
        <v>20</v>
      </c>
      <c r="AE555" s="788" t="s">
        <v>20</v>
      </c>
      <c r="AF555" s="788" t="s">
        <v>20</v>
      </c>
      <c r="AG555" s="34" t="s">
        <v>20</v>
      </c>
      <c r="AH555" s="34" t="s">
        <v>20</v>
      </c>
      <c r="AI555" s="34" t="s">
        <v>20</v>
      </c>
    </row>
    <row r="556" spans="1:35">
      <c r="A556" s="34" t="s">
        <v>1707</v>
      </c>
      <c r="B556" s="34" t="s">
        <v>1708</v>
      </c>
      <c r="C556" s="787" t="s">
        <v>20</v>
      </c>
      <c r="D556" s="788" t="s">
        <v>20</v>
      </c>
      <c r="E556" s="788" t="s">
        <v>20</v>
      </c>
      <c r="F556" s="787" t="s">
        <v>20</v>
      </c>
      <c r="G556" s="788" t="s">
        <v>20</v>
      </c>
      <c r="H556" s="788" t="s">
        <v>20</v>
      </c>
      <c r="I556" s="787" t="s">
        <v>20</v>
      </c>
      <c r="J556" s="788" t="s">
        <v>20</v>
      </c>
      <c r="K556" s="788" t="s">
        <v>20</v>
      </c>
      <c r="L556" s="787" t="s">
        <v>20</v>
      </c>
      <c r="M556" s="788" t="s">
        <v>20</v>
      </c>
      <c r="N556" s="788" t="s">
        <v>20</v>
      </c>
      <c r="O556" s="787" t="s">
        <v>20</v>
      </c>
      <c r="P556" s="788" t="s">
        <v>20</v>
      </c>
      <c r="Q556" s="788" t="s">
        <v>20</v>
      </c>
      <c r="R556" s="787" t="s">
        <v>20</v>
      </c>
      <c r="S556" s="788" t="s">
        <v>20</v>
      </c>
      <c r="T556" s="788" t="s">
        <v>20</v>
      </c>
      <c r="U556" s="787" t="s">
        <v>20</v>
      </c>
      <c r="V556" s="788" t="s">
        <v>20</v>
      </c>
      <c r="W556" s="788" t="s">
        <v>20</v>
      </c>
      <c r="X556" s="787" t="s">
        <v>20</v>
      </c>
      <c r="Y556" s="788" t="s">
        <v>20</v>
      </c>
      <c r="Z556" s="788" t="s">
        <v>20</v>
      </c>
      <c r="AA556" s="787" t="s">
        <v>20</v>
      </c>
      <c r="AB556" s="788" t="s">
        <v>20</v>
      </c>
      <c r="AC556" s="788" t="s">
        <v>20</v>
      </c>
      <c r="AD556" s="787" t="s">
        <v>20</v>
      </c>
      <c r="AE556" s="788" t="s">
        <v>20</v>
      </c>
      <c r="AF556" s="788" t="s">
        <v>20</v>
      </c>
      <c r="AG556" s="34" t="s">
        <v>20</v>
      </c>
      <c r="AH556" s="34" t="s">
        <v>20</v>
      </c>
      <c r="AI556" s="34" t="s">
        <v>20</v>
      </c>
    </row>
    <row r="557" spans="1:35">
      <c r="A557" s="34" t="s">
        <v>1709</v>
      </c>
      <c r="B557" s="34" t="s">
        <v>1710</v>
      </c>
      <c r="C557" s="787" t="s">
        <v>20</v>
      </c>
      <c r="D557" s="788" t="s">
        <v>20</v>
      </c>
      <c r="E557" s="788" t="s">
        <v>20</v>
      </c>
      <c r="F557" s="787" t="s">
        <v>20</v>
      </c>
      <c r="G557" s="788" t="s">
        <v>20</v>
      </c>
      <c r="H557" s="788" t="s">
        <v>20</v>
      </c>
      <c r="I557" s="787" t="s">
        <v>20</v>
      </c>
      <c r="J557" s="788" t="s">
        <v>20</v>
      </c>
      <c r="K557" s="788" t="s">
        <v>20</v>
      </c>
      <c r="L557" s="787" t="s">
        <v>20</v>
      </c>
      <c r="M557" s="788" t="s">
        <v>20</v>
      </c>
      <c r="N557" s="788" t="s">
        <v>20</v>
      </c>
      <c r="O557" s="787" t="s">
        <v>20</v>
      </c>
      <c r="P557" s="788" t="s">
        <v>20</v>
      </c>
      <c r="Q557" s="788" t="s">
        <v>20</v>
      </c>
      <c r="R557" s="787" t="s">
        <v>20</v>
      </c>
      <c r="S557" s="788" t="s">
        <v>20</v>
      </c>
      <c r="T557" s="788" t="s">
        <v>20</v>
      </c>
      <c r="U557" s="787" t="s">
        <v>20</v>
      </c>
      <c r="V557" s="788" t="s">
        <v>20</v>
      </c>
      <c r="W557" s="788" t="s">
        <v>20</v>
      </c>
      <c r="X557" s="787" t="s">
        <v>20</v>
      </c>
      <c r="Y557" s="788" t="s">
        <v>20</v>
      </c>
      <c r="Z557" s="788" t="s">
        <v>20</v>
      </c>
      <c r="AA557" s="787" t="s">
        <v>20</v>
      </c>
      <c r="AB557" s="788" t="s">
        <v>20</v>
      </c>
      <c r="AC557" s="788" t="s">
        <v>20</v>
      </c>
      <c r="AD557" s="787" t="s">
        <v>20</v>
      </c>
      <c r="AE557" s="788" t="s">
        <v>20</v>
      </c>
      <c r="AF557" s="788" t="s">
        <v>20</v>
      </c>
      <c r="AG557" s="34" t="s">
        <v>20</v>
      </c>
      <c r="AH557" s="34" t="s">
        <v>20</v>
      </c>
      <c r="AI557" s="34" t="s">
        <v>20</v>
      </c>
    </row>
    <row r="558" spans="1:35">
      <c r="A558" s="34" t="s">
        <v>1711</v>
      </c>
      <c r="B558" s="34" t="s">
        <v>1712</v>
      </c>
      <c r="C558" s="787" t="s">
        <v>20</v>
      </c>
      <c r="D558" s="788" t="s">
        <v>20</v>
      </c>
      <c r="E558" s="788" t="s">
        <v>20</v>
      </c>
      <c r="F558" s="787" t="s">
        <v>20</v>
      </c>
      <c r="G558" s="788" t="s">
        <v>20</v>
      </c>
      <c r="H558" s="788" t="s">
        <v>20</v>
      </c>
      <c r="I558" s="787" t="s">
        <v>20</v>
      </c>
      <c r="J558" s="788" t="s">
        <v>20</v>
      </c>
      <c r="K558" s="788" t="s">
        <v>20</v>
      </c>
      <c r="L558" s="787" t="s">
        <v>20</v>
      </c>
      <c r="M558" s="788" t="s">
        <v>20</v>
      </c>
      <c r="N558" s="788" t="s">
        <v>20</v>
      </c>
      <c r="O558" s="787" t="s">
        <v>20</v>
      </c>
      <c r="P558" s="788" t="s">
        <v>20</v>
      </c>
      <c r="Q558" s="788" t="s">
        <v>20</v>
      </c>
      <c r="R558" s="787" t="s">
        <v>20</v>
      </c>
      <c r="S558" s="788" t="s">
        <v>20</v>
      </c>
      <c r="T558" s="788" t="s">
        <v>20</v>
      </c>
      <c r="U558" s="787" t="s">
        <v>20</v>
      </c>
      <c r="V558" s="788" t="s">
        <v>20</v>
      </c>
      <c r="W558" s="788" t="s">
        <v>20</v>
      </c>
      <c r="X558" s="787" t="s">
        <v>20</v>
      </c>
      <c r="Y558" s="788" t="s">
        <v>20</v>
      </c>
      <c r="Z558" s="788" t="s">
        <v>20</v>
      </c>
      <c r="AA558" s="787" t="s">
        <v>20</v>
      </c>
      <c r="AB558" s="788" t="s">
        <v>20</v>
      </c>
      <c r="AC558" s="788" t="s">
        <v>20</v>
      </c>
      <c r="AD558" s="787" t="s">
        <v>20</v>
      </c>
      <c r="AE558" s="788" t="s">
        <v>20</v>
      </c>
      <c r="AF558" s="788" t="s">
        <v>20</v>
      </c>
      <c r="AG558" s="34" t="s">
        <v>20</v>
      </c>
      <c r="AH558" s="34" t="s">
        <v>20</v>
      </c>
      <c r="AI558" s="34" t="s">
        <v>20</v>
      </c>
    </row>
    <row r="559" spans="1:35">
      <c r="A559" s="34" t="s">
        <v>1713</v>
      </c>
      <c r="B559" s="34" t="s">
        <v>1714</v>
      </c>
      <c r="C559" s="787" t="s">
        <v>20</v>
      </c>
      <c r="D559" s="788" t="s">
        <v>20</v>
      </c>
      <c r="E559" s="788" t="s">
        <v>20</v>
      </c>
      <c r="F559" s="787" t="s">
        <v>20</v>
      </c>
      <c r="G559" s="788" t="s">
        <v>20</v>
      </c>
      <c r="H559" s="788" t="s">
        <v>20</v>
      </c>
      <c r="I559" s="787" t="s">
        <v>20</v>
      </c>
      <c r="J559" s="788" t="s">
        <v>20</v>
      </c>
      <c r="K559" s="788" t="s">
        <v>20</v>
      </c>
      <c r="L559" s="787" t="s">
        <v>20</v>
      </c>
      <c r="M559" s="788" t="s">
        <v>20</v>
      </c>
      <c r="N559" s="788" t="s">
        <v>20</v>
      </c>
      <c r="O559" s="787" t="s">
        <v>20</v>
      </c>
      <c r="P559" s="788" t="s">
        <v>20</v>
      </c>
      <c r="Q559" s="788" t="s">
        <v>20</v>
      </c>
      <c r="R559" s="787" t="s">
        <v>20</v>
      </c>
      <c r="S559" s="788" t="s">
        <v>20</v>
      </c>
      <c r="T559" s="788" t="s">
        <v>20</v>
      </c>
      <c r="U559" s="787" t="s">
        <v>20</v>
      </c>
      <c r="V559" s="788" t="s">
        <v>20</v>
      </c>
      <c r="W559" s="788" t="s">
        <v>20</v>
      </c>
      <c r="X559" s="787" t="s">
        <v>20</v>
      </c>
      <c r="Y559" s="788" t="s">
        <v>20</v>
      </c>
      <c r="Z559" s="788" t="s">
        <v>20</v>
      </c>
      <c r="AA559" s="787" t="s">
        <v>20</v>
      </c>
      <c r="AB559" s="788" t="s">
        <v>20</v>
      </c>
      <c r="AC559" s="788" t="s">
        <v>20</v>
      </c>
      <c r="AD559" s="787" t="s">
        <v>20</v>
      </c>
      <c r="AE559" s="788" t="s">
        <v>20</v>
      </c>
      <c r="AF559" s="788" t="s">
        <v>20</v>
      </c>
      <c r="AG559" s="34" t="s">
        <v>20</v>
      </c>
      <c r="AH559" s="34" t="s">
        <v>20</v>
      </c>
      <c r="AI559" s="34" t="s">
        <v>20</v>
      </c>
    </row>
    <row r="560" spans="1:35">
      <c r="A560" s="34" t="s">
        <v>1715</v>
      </c>
      <c r="B560" s="34" t="s">
        <v>1716</v>
      </c>
      <c r="C560" s="787" t="s">
        <v>20</v>
      </c>
      <c r="D560" s="788" t="s">
        <v>20</v>
      </c>
      <c r="E560" s="788" t="s">
        <v>20</v>
      </c>
      <c r="F560" s="787" t="s">
        <v>20</v>
      </c>
      <c r="G560" s="788" t="s">
        <v>20</v>
      </c>
      <c r="H560" s="788" t="s">
        <v>20</v>
      </c>
      <c r="I560" s="787" t="s">
        <v>20</v>
      </c>
      <c r="J560" s="788" t="s">
        <v>20</v>
      </c>
      <c r="K560" s="788" t="s">
        <v>20</v>
      </c>
      <c r="L560" s="787" t="s">
        <v>20</v>
      </c>
      <c r="M560" s="788" t="s">
        <v>20</v>
      </c>
      <c r="N560" s="788" t="s">
        <v>20</v>
      </c>
      <c r="O560" s="787" t="s">
        <v>20</v>
      </c>
      <c r="P560" s="788" t="s">
        <v>20</v>
      </c>
      <c r="Q560" s="788" t="s">
        <v>20</v>
      </c>
      <c r="R560" s="787" t="s">
        <v>20</v>
      </c>
      <c r="S560" s="788" t="s">
        <v>20</v>
      </c>
      <c r="T560" s="788" t="s">
        <v>20</v>
      </c>
      <c r="U560" s="787" t="s">
        <v>20</v>
      </c>
      <c r="V560" s="788" t="s">
        <v>20</v>
      </c>
      <c r="W560" s="788" t="s">
        <v>20</v>
      </c>
      <c r="X560" s="787" t="s">
        <v>20</v>
      </c>
      <c r="Y560" s="788" t="s">
        <v>20</v>
      </c>
      <c r="Z560" s="788" t="s">
        <v>20</v>
      </c>
      <c r="AA560" s="787" t="s">
        <v>20</v>
      </c>
      <c r="AB560" s="788" t="s">
        <v>20</v>
      </c>
      <c r="AC560" s="788" t="s">
        <v>20</v>
      </c>
      <c r="AD560" s="787" t="s">
        <v>20</v>
      </c>
      <c r="AE560" s="788" t="s">
        <v>20</v>
      </c>
      <c r="AF560" s="788" t="s">
        <v>20</v>
      </c>
      <c r="AG560" s="34" t="s">
        <v>20</v>
      </c>
      <c r="AH560" s="34" t="s">
        <v>20</v>
      </c>
      <c r="AI560" s="34" t="s">
        <v>20</v>
      </c>
    </row>
    <row r="561" spans="1:35">
      <c r="A561" s="34" t="s">
        <v>1717</v>
      </c>
      <c r="B561" s="34" t="s">
        <v>1718</v>
      </c>
      <c r="C561" s="787" t="s">
        <v>20</v>
      </c>
      <c r="D561" s="788" t="s">
        <v>20</v>
      </c>
      <c r="E561" s="788" t="s">
        <v>20</v>
      </c>
      <c r="F561" s="787" t="s">
        <v>20</v>
      </c>
      <c r="G561" s="788" t="s">
        <v>20</v>
      </c>
      <c r="H561" s="788" t="s">
        <v>20</v>
      </c>
      <c r="I561" s="787" t="s">
        <v>20</v>
      </c>
      <c r="J561" s="788" t="s">
        <v>20</v>
      </c>
      <c r="K561" s="788" t="s">
        <v>20</v>
      </c>
      <c r="L561" s="787" t="s">
        <v>20</v>
      </c>
      <c r="M561" s="788" t="s">
        <v>20</v>
      </c>
      <c r="N561" s="788" t="s">
        <v>20</v>
      </c>
      <c r="O561" s="787" t="s">
        <v>20</v>
      </c>
      <c r="P561" s="788" t="s">
        <v>20</v>
      </c>
      <c r="Q561" s="788" t="s">
        <v>20</v>
      </c>
      <c r="R561" s="787" t="s">
        <v>20</v>
      </c>
      <c r="S561" s="788" t="s">
        <v>20</v>
      </c>
      <c r="T561" s="788" t="s">
        <v>20</v>
      </c>
      <c r="U561" s="787" t="s">
        <v>20</v>
      </c>
      <c r="V561" s="788" t="s">
        <v>20</v>
      </c>
      <c r="W561" s="788" t="s">
        <v>20</v>
      </c>
      <c r="X561" s="787" t="s">
        <v>20</v>
      </c>
      <c r="Y561" s="788" t="s">
        <v>20</v>
      </c>
      <c r="Z561" s="788" t="s">
        <v>20</v>
      </c>
      <c r="AA561" s="787" t="s">
        <v>20</v>
      </c>
      <c r="AB561" s="788" t="s">
        <v>20</v>
      </c>
      <c r="AC561" s="788" t="s">
        <v>20</v>
      </c>
      <c r="AD561" s="787" t="s">
        <v>20</v>
      </c>
      <c r="AE561" s="788" t="s">
        <v>20</v>
      </c>
      <c r="AF561" s="788" t="s">
        <v>20</v>
      </c>
      <c r="AG561" s="34" t="s">
        <v>20</v>
      </c>
      <c r="AH561" s="34" t="s">
        <v>20</v>
      </c>
      <c r="AI561" s="34" t="s">
        <v>20</v>
      </c>
    </row>
    <row r="562" spans="1:35">
      <c r="A562" s="34" t="s">
        <v>1719</v>
      </c>
      <c r="B562" s="34" t="s">
        <v>3390</v>
      </c>
      <c r="C562" s="787" t="s">
        <v>20</v>
      </c>
      <c r="D562" s="788" t="s">
        <v>20</v>
      </c>
      <c r="E562" s="788" t="s">
        <v>20</v>
      </c>
      <c r="F562" s="787" t="s">
        <v>20</v>
      </c>
      <c r="G562" s="788" t="s">
        <v>20</v>
      </c>
      <c r="H562" s="788" t="s">
        <v>20</v>
      </c>
      <c r="I562" s="787" t="s">
        <v>20</v>
      </c>
      <c r="J562" s="788" t="s">
        <v>20</v>
      </c>
      <c r="K562" s="788" t="s">
        <v>20</v>
      </c>
      <c r="L562" s="787" t="s">
        <v>20</v>
      </c>
      <c r="M562" s="788" t="s">
        <v>20</v>
      </c>
      <c r="N562" s="788" t="s">
        <v>20</v>
      </c>
      <c r="O562" s="787" t="s">
        <v>20</v>
      </c>
      <c r="P562" s="788" t="s">
        <v>20</v>
      </c>
      <c r="Q562" s="788" t="s">
        <v>20</v>
      </c>
      <c r="R562" s="787" t="s">
        <v>20</v>
      </c>
      <c r="S562" s="788" t="s">
        <v>20</v>
      </c>
      <c r="T562" s="788" t="s">
        <v>20</v>
      </c>
      <c r="U562" s="787" t="s">
        <v>20</v>
      </c>
      <c r="V562" s="788" t="s">
        <v>20</v>
      </c>
      <c r="W562" s="788" t="s">
        <v>20</v>
      </c>
      <c r="X562" s="787" t="s">
        <v>20</v>
      </c>
      <c r="Y562" s="788" t="s">
        <v>20</v>
      </c>
      <c r="Z562" s="788" t="s">
        <v>20</v>
      </c>
      <c r="AA562" s="787" t="s">
        <v>20</v>
      </c>
      <c r="AB562" s="788" t="s">
        <v>20</v>
      </c>
      <c r="AC562" s="788" t="s">
        <v>20</v>
      </c>
      <c r="AD562" s="787" t="s">
        <v>20</v>
      </c>
      <c r="AE562" s="788" t="s">
        <v>20</v>
      </c>
      <c r="AF562" s="788" t="s">
        <v>20</v>
      </c>
      <c r="AG562" s="34" t="s">
        <v>20</v>
      </c>
      <c r="AH562" s="34" t="s">
        <v>20</v>
      </c>
      <c r="AI562" s="34" t="s">
        <v>20</v>
      </c>
    </row>
    <row r="563" spans="1:35">
      <c r="A563" s="34" t="s">
        <v>1720</v>
      </c>
      <c r="B563" s="34" t="s">
        <v>1721</v>
      </c>
      <c r="C563" s="787" t="s">
        <v>20</v>
      </c>
      <c r="D563" s="788" t="s">
        <v>20</v>
      </c>
      <c r="E563" s="788" t="s">
        <v>20</v>
      </c>
      <c r="F563" s="787" t="s">
        <v>20</v>
      </c>
      <c r="G563" s="788" t="s">
        <v>20</v>
      </c>
      <c r="H563" s="788" t="s">
        <v>20</v>
      </c>
      <c r="I563" s="787" t="s">
        <v>20</v>
      </c>
      <c r="J563" s="788" t="s">
        <v>20</v>
      </c>
      <c r="K563" s="788" t="s">
        <v>20</v>
      </c>
      <c r="L563" s="787" t="s">
        <v>20</v>
      </c>
      <c r="M563" s="788" t="s">
        <v>20</v>
      </c>
      <c r="N563" s="788" t="s">
        <v>20</v>
      </c>
      <c r="O563" s="787" t="s">
        <v>20</v>
      </c>
      <c r="P563" s="788" t="s">
        <v>20</v>
      </c>
      <c r="Q563" s="788" t="s">
        <v>20</v>
      </c>
      <c r="R563" s="787" t="s">
        <v>20</v>
      </c>
      <c r="S563" s="788" t="s">
        <v>20</v>
      </c>
      <c r="T563" s="788" t="s">
        <v>20</v>
      </c>
      <c r="U563" s="787" t="s">
        <v>20</v>
      </c>
      <c r="V563" s="788" t="s">
        <v>20</v>
      </c>
      <c r="W563" s="788" t="s">
        <v>20</v>
      </c>
      <c r="X563" s="787" t="s">
        <v>20</v>
      </c>
      <c r="Y563" s="788" t="s">
        <v>20</v>
      </c>
      <c r="Z563" s="788" t="s">
        <v>20</v>
      </c>
      <c r="AA563" s="787" t="s">
        <v>20</v>
      </c>
      <c r="AB563" s="788" t="s">
        <v>20</v>
      </c>
      <c r="AC563" s="788" t="s">
        <v>20</v>
      </c>
      <c r="AD563" s="787" t="s">
        <v>20</v>
      </c>
      <c r="AE563" s="788" t="s">
        <v>20</v>
      </c>
      <c r="AF563" s="788" t="s">
        <v>20</v>
      </c>
      <c r="AG563" s="34" t="s">
        <v>20</v>
      </c>
      <c r="AH563" s="34" t="s">
        <v>20</v>
      </c>
      <c r="AI563" s="34" t="s">
        <v>20</v>
      </c>
    </row>
    <row r="564" spans="1:35">
      <c r="A564" s="34" t="s">
        <v>1722</v>
      </c>
      <c r="B564" s="34" t="s">
        <v>2162</v>
      </c>
      <c r="C564" s="787" t="s">
        <v>20</v>
      </c>
      <c r="D564" s="788" t="s">
        <v>20</v>
      </c>
      <c r="E564" s="788" t="s">
        <v>20</v>
      </c>
      <c r="F564" s="787" t="s">
        <v>20</v>
      </c>
      <c r="G564" s="788" t="s">
        <v>20</v>
      </c>
      <c r="H564" s="788" t="s">
        <v>20</v>
      </c>
      <c r="I564" s="787" t="s">
        <v>20</v>
      </c>
      <c r="J564" s="788" t="s">
        <v>20</v>
      </c>
      <c r="K564" s="788" t="s">
        <v>20</v>
      </c>
      <c r="L564" s="787" t="s">
        <v>20</v>
      </c>
      <c r="M564" s="788" t="s">
        <v>20</v>
      </c>
      <c r="N564" s="788" t="s">
        <v>20</v>
      </c>
      <c r="O564" s="787" t="s">
        <v>20</v>
      </c>
      <c r="P564" s="788" t="s">
        <v>20</v>
      </c>
      <c r="Q564" s="788" t="s">
        <v>20</v>
      </c>
      <c r="R564" s="787" t="s">
        <v>20</v>
      </c>
      <c r="S564" s="788" t="s">
        <v>20</v>
      </c>
      <c r="T564" s="788" t="s">
        <v>20</v>
      </c>
      <c r="U564" s="787" t="s">
        <v>20</v>
      </c>
      <c r="V564" s="788" t="s">
        <v>20</v>
      </c>
      <c r="W564" s="788" t="s">
        <v>20</v>
      </c>
      <c r="X564" s="787" t="s">
        <v>20</v>
      </c>
      <c r="Y564" s="788" t="s">
        <v>20</v>
      </c>
      <c r="Z564" s="788" t="s">
        <v>20</v>
      </c>
      <c r="AA564" s="787" t="s">
        <v>20</v>
      </c>
      <c r="AB564" s="788" t="s">
        <v>20</v>
      </c>
      <c r="AC564" s="788" t="s">
        <v>20</v>
      </c>
      <c r="AD564" s="787" t="s">
        <v>20</v>
      </c>
      <c r="AE564" s="788" t="s">
        <v>20</v>
      </c>
      <c r="AF564" s="788" t="s">
        <v>20</v>
      </c>
      <c r="AG564" s="34" t="s">
        <v>20</v>
      </c>
      <c r="AH564" s="34" t="s">
        <v>20</v>
      </c>
      <c r="AI564" s="34" t="s">
        <v>20</v>
      </c>
    </row>
    <row r="565" spans="1:35">
      <c r="A565" s="34" t="s">
        <v>1723</v>
      </c>
      <c r="B565" s="34" t="s">
        <v>1724</v>
      </c>
      <c r="C565" s="787" t="s">
        <v>20</v>
      </c>
      <c r="D565" s="788" t="s">
        <v>20</v>
      </c>
      <c r="E565" s="788" t="s">
        <v>20</v>
      </c>
      <c r="F565" s="787" t="s">
        <v>20</v>
      </c>
      <c r="G565" s="788" t="s">
        <v>20</v>
      </c>
      <c r="H565" s="788" t="s">
        <v>20</v>
      </c>
      <c r="I565" s="787" t="s">
        <v>20</v>
      </c>
      <c r="J565" s="788" t="s">
        <v>20</v>
      </c>
      <c r="K565" s="788" t="s">
        <v>20</v>
      </c>
      <c r="L565" s="787" t="s">
        <v>20</v>
      </c>
      <c r="M565" s="788" t="s">
        <v>20</v>
      </c>
      <c r="N565" s="788" t="s">
        <v>20</v>
      </c>
      <c r="O565" s="787" t="s">
        <v>20</v>
      </c>
      <c r="P565" s="788" t="s">
        <v>20</v>
      </c>
      <c r="Q565" s="788" t="s">
        <v>20</v>
      </c>
      <c r="R565" s="787" t="s">
        <v>20</v>
      </c>
      <c r="S565" s="788" t="s">
        <v>20</v>
      </c>
      <c r="T565" s="788" t="s">
        <v>20</v>
      </c>
      <c r="U565" s="787" t="s">
        <v>20</v>
      </c>
      <c r="V565" s="788" t="s">
        <v>20</v>
      </c>
      <c r="W565" s="788" t="s">
        <v>20</v>
      </c>
      <c r="X565" s="787" t="s">
        <v>20</v>
      </c>
      <c r="Y565" s="788" t="s">
        <v>20</v>
      </c>
      <c r="Z565" s="788" t="s">
        <v>20</v>
      </c>
      <c r="AA565" s="787" t="s">
        <v>20</v>
      </c>
      <c r="AB565" s="788" t="s">
        <v>20</v>
      </c>
      <c r="AC565" s="788" t="s">
        <v>20</v>
      </c>
      <c r="AD565" s="787" t="s">
        <v>20</v>
      </c>
      <c r="AE565" s="788" t="s">
        <v>20</v>
      </c>
      <c r="AF565" s="788" t="s">
        <v>20</v>
      </c>
      <c r="AG565" s="34" t="s">
        <v>20</v>
      </c>
      <c r="AH565" s="34" t="s">
        <v>20</v>
      </c>
      <c r="AI565" s="34" t="s">
        <v>20</v>
      </c>
    </row>
    <row r="566" spans="1:35">
      <c r="A566" s="34" t="s">
        <v>1725</v>
      </c>
      <c r="B566" s="34" t="s">
        <v>2163</v>
      </c>
      <c r="C566" s="787" t="s">
        <v>20</v>
      </c>
      <c r="D566" s="788" t="s">
        <v>20</v>
      </c>
      <c r="E566" s="788" t="s">
        <v>20</v>
      </c>
      <c r="F566" s="787" t="s">
        <v>20</v>
      </c>
      <c r="G566" s="788" t="s">
        <v>20</v>
      </c>
      <c r="H566" s="788" t="s">
        <v>20</v>
      </c>
      <c r="I566" s="787" t="s">
        <v>20</v>
      </c>
      <c r="J566" s="788" t="s">
        <v>20</v>
      </c>
      <c r="K566" s="788" t="s">
        <v>20</v>
      </c>
      <c r="L566" s="787" t="s">
        <v>20</v>
      </c>
      <c r="M566" s="788" t="s">
        <v>20</v>
      </c>
      <c r="N566" s="788" t="s">
        <v>20</v>
      </c>
      <c r="O566" s="787" t="s">
        <v>20</v>
      </c>
      <c r="P566" s="788" t="s">
        <v>20</v>
      </c>
      <c r="Q566" s="788" t="s">
        <v>20</v>
      </c>
      <c r="R566" s="787" t="s">
        <v>20</v>
      </c>
      <c r="S566" s="788" t="s">
        <v>20</v>
      </c>
      <c r="T566" s="788" t="s">
        <v>20</v>
      </c>
      <c r="U566" s="787" t="s">
        <v>20</v>
      </c>
      <c r="V566" s="788" t="s">
        <v>20</v>
      </c>
      <c r="W566" s="788" t="s">
        <v>20</v>
      </c>
      <c r="X566" s="787" t="s">
        <v>20</v>
      </c>
      <c r="Y566" s="788" t="s">
        <v>20</v>
      </c>
      <c r="Z566" s="788" t="s">
        <v>20</v>
      </c>
      <c r="AA566" s="787" t="s">
        <v>20</v>
      </c>
      <c r="AB566" s="788" t="s">
        <v>20</v>
      </c>
      <c r="AC566" s="788" t="s">
        <v>20</v>
      </c>
      <c r="AD566" s="787" t="s">
        <v>20</v>
      </c>
      <c r="AE566" s="788" t="s">
        <v>20</v>
      </c>
      <c r="AF566" s="788" t="s">
        <v>20</v>
      </c>
      <c r="AG566" s="34" t="s">
        <v>20</v>
      </c>
      <c r="AH566" s="34" t="s">
        <v>20</v>
      </c>
      <c r="AI566" s="34" t="s">
        <v>20</v>
      </c>
    </row>
    <row r="567" spans="1:35">
      <c r="A567" s="34" t="s">
        <v>1726</v>
      </c>
      <c r="B567" s="34" t="s">
        <v>1727</v>
      </c>
      <c r="C567" s="787" t="s">
        <v>20</v>
      </c>
      <c r="D567" s="788" t="s">
        <v>20</v>
      </c>
      <c r="E567" s="788" t="s">
        <v>20</v>
      </c>
      <c r="F567" s="787" t="s">
        <v>20</v>
      </c>
      <c r="G567" s="788" t="s">
        <v>20</v>
      </c>
      <c r="H567" s="788" t="s">
        <v>20</v>
      </c>
      <c r="I567" s="787" t="s">
        <v>20</v>
      </c>
      <c r="J567" s="788" t="s">
        <v>20</v>
      </c>
      <c r="K567" s="788" t="s">
        <v>20</v>
      </c>
      <c r="L567" s="787" t="s">
        <v>20</v>
      </c>
      <c r="M567" s="788" t="s">
        <v>20</v>
      </c>
      <c r="N567" s="788" t="s">
        <v>20</v>
      </c>
      <c r="O567" s="787" t="s">
        <v>20</v>
      </c>
      <c r="P567" s="788" t="s">
        <v>20</v>
      </c>
      <c r="Q567" s="788" t="s">
        <v>20</v>
      </c>
      <c r="R567" s="787" t="s">
        <v>20</v>
      </c>
      <c r="S567" s="788" t="s">
        <v>20</v>
      </c>
      <c r="T567" s="788" t="s">
        <v>20</v>
      </c>
      <c r="U567" s="787" t="s">
        <v>20</v>
      </c>
      <c r="V567" s="788" t="s">
        <v>20</v>
      </c>
      <c r="W567" s="788" t="s">
        <v>20</v>
      </c>
      <c r="X567" s="787" t="s">
        <v>20</v>
      </c>
      <c r="Y567" s="788" t="s">
        <v>20</v>
      </c>
      <c r="Z567" s="788" t="s">
        <v>20</v>
      </c>
      <c r="AA567" s="787" t="s">
        <v>20</v>
      </c>
      <c r="AB567" s="788" t="s">
        <v>20</v>
      </c>
      <c r="AC567" s="788" t="s">
        <v>20</v>
      </c>
      <c r="AD567" s="787" t="s">
        <v>20</v>
      </c>
      <c r="AE567" s="788" t="s">
        <v>20</v>
      </c>
      <c r="AF567" s="788" t="s">
        <v>20</v>
      </c>
      <c r="AG567" s="34" t="s">
        <v>20</v>
      </c>
      <c r="AH567" s="34" t="s">
        <v>20</v>
      </c>
      <c r="AI567" s="34" t="s">
        <v>20</v>
      </c>
    </row>
    <row r="568" spans="1:35">
      <c r="A568" s="34" t="s">
        <v>1728</v>
      </c>
      <c r="B568" s="34" t="s">
        <v>20</v>
      </c>
      <c r="C568" s="787" t="s">
        <v>20</v>
      </c>
      <c r="D568" s="788" t="s">
        <v>20</v>
      </c>
      <c r="E568" s="788" t="s">
        <v>20</v>
      </c>
      <c r="F568" s="787" t="s">
        <v>20</v>
      </c>
      <c r="G568" s="788" t="s">
        <v>20</v>
      </c>
      <c r="H568" s="788" t="s">
        <v>20</v>
      </c>
      <c r="I568" s="787" t="s">
        <v>20</v>
      </c>
      <c r="J568" s="788" t="s">
        <v>20</v>
      </c>
      <c r="K568" s="788" t="s">
        <v>20</v>
      </c>
      <c r="L568" s="787" t="s">
        <v>20</v>
      </c>
      <c r="M568" s="788" t="s">
        <v>20</v>
      </c>
      <c r="N568" s="788" t="s">
        <v>20</v>
      </c>
      <c r="O568" s="787" t="s">
        <v>20</v>
      </c>
      <c r="P568" s="788" t="s">
        <v>20</v>
      </c>
      <c r="Q568" s="788" t="s">
        <v>20</v>
      </c>
      <c r="R568" s="787" t="s">
        <v>20</v>
      </c>
      <c r="S568" s="788" t="s">
        <v>20</v>
      </c>
      <c r="T568" s="788" t="s">
        <v>20</v>
      </c>
      <c r="U568" s="787" t="s">
        <v>20</v>
      </c>
      <c r="V568" s="788" t="s">
        <v>20</v>
      </c>
      <c r="W568" s="788" t="s">
        <v>20</v>
      </c>
      <c r="X568" s="787" t="s">
        <v>20</v>
      </c>
      <c r="Y568" s="788" t="s">
        <v>20</v>
      </c>
      <c r="Z568" s="788" t="s">
        <v>20</v>
      </c>
      <c r="AA568" s="787" t="s">
        <v>20</v>
      </c>
      <c r="AB568" s="788" t="s">
        <v>20</v>
      </c>
      <c r="AC568" s="788" t="s">
        <v>20</v>
      </c>
      <c r="AD568" s="787" t="s">
        <v>20</v>
      </c>
      <c r="AE568" s="788" t="s">
        <v>20</v>
      </c>
      <c r="AF568" s="788" t="s">
        <v>20</v>
      </c>
      <c r="AG568" s="34" t="s">
        <v>20</v>
      </c>
      <c r="AH568" s="34" t="s">
        <v>20</v>
      </c>
      <c r="AI568" s="34" t="s">
        <v>20</v>
      </c>
    </row>
    <row r="569" spans="1:35">
      <c r="A569" s="34" t="s">
        <v>1729</v>
      </c>
      <c r="B569" s="34" t="s">
        <v>20</v>
      </c>
      <c r="C569" s="787" t="s">
        <v>20</v>
      </c>
      <c r="D569" s="788" t="s">
        <v>20</v>
      </c>
      <c r="E569" s="788" t="s">
        <v>20</v>
      </c>
      <c r="F569" s="787" t="s">
        <v>20</v>
      </c>
      <c r="G569" s="788" t="s">
        <v>20</v>
      </c>
      <c r="H569" s="788" t="s">
        <v>20</v>
      </c>
      <c r="I569" s="787" t="s">
        <v>20</v>
      </c>
      <c r="J569" s="788" t="s">
        <v>20</v>
      </c>
      <c r="K569" s="788" t="s">
        <v>20</v>
      </c>
      <c r="L569" s="787" t="s">
        <v>20</v>
      </c>
      <c r="M569" s="788" t="s">
        <v>20</v>
      </c>
      <c r="N569" s="788" t="s">
        <v>20</v>
      </c>
      <c r="O569" s="787" t="s">
        <v>20</v>
      </c>
      <c r="P569" s="788" t="s">
        <v>20</v>
      </c>
      <c r="Q569" s="788" t="s">
        <v>20</v>
      </c>
      <c r="R569" s="787" t="s">
        <v>20</v>
      </c>
      <c r="S569" s="788" t="s">
        <v>20</v>
      </c>
      <c r="T569" s="788" t="s">
        <v>20</v>
      </c>
      <c r="U569" s="787" t="s">
        <v>20</v>
      </c>
      <c r="V569" s="788" t="s">
        <v>20</v>
      </c>
      <c r="W569" s="788" t="s">
        <v>20</v>
      </c>
      <c r="X569" s="787" t="s">
        <v>20</v>
      </c>
      <c r="Y569" s="788" t="s">
        <v>20</v>
      </c>
      <c r="Z569" s="788" t="s">
        <v>20</v>
      </c>
      <c r="AA569" s="787" t="s">
        <v>20</v>
      </c>
      <c r="AB569" s="788" t="s">
        <v>20</v>
      </c>
      <c r="AC569" s="788" t="s">
        <v>20</v>
      </c>
      <c r="AD569" s="787" t="s">
        <v>20</v>
      </c>
      <c r="AE569" s="788" t="s">
        <v>20</v>
      </c>
      <c r="AF569" s="788" t="s">
        <v>20</v>
      </c>
      <c r="AG569" s="34" t="s">
        <v>20</v>
      </c>
      <c r="AH569" s="34" t="s">
        <v>20</v>
      </c>
      <c r="AI569" s="34" t="s">
        <v>20</v>
      </c>
    </row>
    <row r="570" spans="1:35">
      <c r="A570" s="34" t="s">
        <v>1730</v>
      </c>
      <c r="B570" s="34" t="s">
        <v>1731</v>
      </c>
      <c r="C570" s="787" t="s">
        <v>20</v>
      </c>
      <c r="D570" s="788" t="s">
        <v>20</v>
      </c>
      <c r="E570" s="788" t="s">
        <v>20</v>
      </c>
      <c r="F570" s="787" t="s">
        <v>20</v>
      </c>
      <c r="G570" s="788" t="s">
        <v>20</v>
      </c>
      <c r="H570" s="788" t="s">
        <v>20</v>
      </c>
      <c r="I570" s="787" t="s">
        <v>20</v>
      </c>
      <c r="J570" s="788" t="s">
        <v>20</v>
      </c>
      <c r="K570" s="788" t="s">
        <v>20</v>
      </c>
      <c r="L570" s="787" t="s">
        <v>20</v>
      </c>
      <c r="M570" s="788" t="s">
        <v>20</v>
      </c>
      <c r="N570" s="788" t="s">
        <v>20</v>
      </c>
      <c r="O570" s="787" t="s">
        <v>20</v>
      </c>
      <c r="P570" s="788" t="s">
        <v>20</v>
      </c>
      <c r="Q570" s="788" t="s">
        <v>20</v>
      </c>
      <c r="R570" s="787" t="s">
        <v>20</v>
      </c>
      <c r="S570" s="788" t="s">
        <v>20</v>
      </c>
      <c r="T570" s="788" t="s">
        <v>20</v>
      </c>
      <c r="U570" s="787" t="s">
        <v>20</v>
      </c>
      <c r="V570" s="788" t="s">
        <v>20</v>
      </c>
      <c r="W570" s="788" t="s">
        <v>20</v>
      </c>
      <c r="X570" s="787" t="s">
        <v>20</v>
      </c>
      <c r="Y570" s="788" t="s">
        <v>20</v>
      </c>
      <c r="Z570" s="788" t="s">
        <v>20</v>
      </c>
      <c r="AA570" s="787" t="s">
        <v>20</v>
      </c>
      <c r="AB570" s="788" t="s">
        <v>20</v>
      </c>
      <c r="AC570" s="788" t="s">
        <v>20</v>
      </c>
      <c r="AD570" s="787" t="s">
        <v>20</v>
      </c>
      <c r="AE570" s="788" t="s">
        <v>20</v>
      </c>
      <c r="AF570" s="788" t="s">
        <v>20</v>
      </c>
      <c r="AG570" s="34" t="s">
        <v>20</v>
      </c>
      <c r="AH570" s="34" t="s">
        <v>20</v>
      </c>
      <c r="AI570" s="34" t="s">
        <v>20</v>
      </c>
    </row>
    <row r="571" spans="1:35">
      <c r="A571" s="34" t="s">
        <v>1732</v>
      </c>
      <c r="B571" s="34" t="s">
        <v>1733</v>
      </c>
      <c r="C571" s="787" t="s">
        <v>20</v>
      </c>
      <c r="D571" s="788" t="s">
        <v>20</v>
      </c>
      <c r="E571" s="788" t="s">
        <v>20</v>
      </c>
      <c r="F571" s="787" t="s">
        <v>20</v>
      </c>
      <c r="G571" s="788" t="s">
        <v>20</v>
      </c>
      <c r="H571" s="788" t="s">
        <v>20</v>
      </c>
      <c r="I571" s="787" t="s">
        <v>20</v>
      </c>
      <c r="J571" s="788" t="s">
        <v>20</v>
      </c>
      <c r="K571" s="788" t="s">
        <v>20</v>
      </c>
      <c r="L571" s="787" t="s">
        <v>20</v>
      </c>
      <c r="M571" s="788" t="s">
        <v>20</v>
      </c>
      <c r="N571" s="788" t="s">
        <v>20</v>
      </c>
      <c r="O571" s="787" t="s">
        <v>20</v>
      </c>
      <c r="P571" s="788" t="s">
        <v>20</v>
      </c>
      <c r="Q571" s="788" t="s">
        <v>20</v>
      </c>
      <c r="R571" s="787" t="s">
        <v>20</v>
      </c>
      <c r="S571" s="788" t="s">
        <v>20</v>
      </c>
      <c r="T571" s="788" t="s">
        <v>20</v>
      </c>
      <c r="U571" s="787" t="s">
        <v>20</v>
      </c>
      <c r="V571" s="788" t="s">
        <v>20</v>
      </c>
      <c r="W571" s="788" t="s">
        <v>20</v>
      </c>
      <c r="X571" s="787" t="s">
        <v>20</v>
      </c>
      <c r="Y571" s="788" t="s">
        <v>20</v>
      </c>
      <c r="Z571" s="788" t="s">
        <v>20</v>
      </c>
      <c r="AA571" s="787" t="s">
        <v>20</v>
      </c>
      <c r="AB571" s="788" t="s">
        <v>20</v>
      </c>
      <c r="AC571" s="788" t="s">
        <v>20</v>
      </c>
      <c r="AD571" s="787" t="s">
        <v>20</v>
      </c>
      <c r="AE571" s="788" t="s">
        <v>20</v>
      </c>
      <c r="AF571" s="788" t="s">
        <v>20</v>
      </c>
      <c r="AG571" s="34" t="s">
        <v>20</v>
      </c>
      <c r="AH571" s="34" t="s">
        <v>20</v>
      </c>
      <c r="AI571" s="34" t="s">
        <v>20</v>
      </c>
    </row>
    <row r="572" spans="1:35">
      <c r="A572" s="34" t="s">
        <v>1734</v>
      </c>
      <c r="B572" s="34" t="s">
        <v>1735</v>
      </c>
      <c r="C572" s="787" t="s">
        <v>20</v>
      </c>
      <c r="D572" s="788" t="s">
        <v>20</v>
      </c>
      <c r="E572" s="788" t="s">
        <v>20</v>
      </c>
      <c r="F572" s="787" t="s">
        <v>20</v>
      </c>
      <c r="G572" s="788" t="s">
        <v>20</v>
      </c>
      <c r="H572" s="788" t="s">
        <v>20</v>
      </c>
      <c r="I572" s="787" t="s">
        <v>20</v>
      </c>
      <c r="J572" s="788" t="s">
        <v>20</v>
      </c>
      <c r="K572" s="788" t="s">
        <v>20</v>
      </c>
      <c r="L572" s="787" t="s">
        <v>20</v>
      </c>
      <c r="M572" s="788" t="s">
        <v>20</v>
      </c>
      <c r="N572" s="788" t="s">
        <v>20</v>
      </c>
      <c r="O572" s="787" t="s">
        <v>20</v>
      </c>
      <c r="P572" s="788" t="s">
        <v>20</v>
      </c>
      <c r="Q572" s="788" t="s">
        <v>20</v>
      </c>
      <c r="R572" s="787" t="s">
        <v>20</v>
      </c>
      <c r="S572" s="788" t="s">
        <v>20</v>
      </c>
      <c r="T572" s="788" t="s">
        <v>20</v>
      </c>
      <c r="U572" s="787" t="s">
        <v>20</v>
      </c>
      <c r="V572" s="788" t="s">
        <v>20</v>
      </c>
      <c r="W572" s="788" t="s">
        <v>20</v>
      </c>
      <c r="X572" s="787" t="s">
        <v>20</v>
      </c>
      <c r="Y572" s="788" t="s">
        <v>20</v>
      </c>
      <c r="Z572" s="788" t="s">
        <v>20</v>
      </c>
      <c r="AA572" s="787" t="s">
        <v>20</v>
      </c>
      <c r="AB572" s="788" t="s">
        <v>20</v>
      </c>
      <c r="AC572" s="788" t="s">
        <v>20</v>
      </c>
      <c r="AD572" s="787" t="s">
        <v>20</v>
      </c>
      <c r="AE572" s="788" t="s">
        <v>20</v>
      </c>
      <c r="AF572" s="788" t="s">
        <v>20</v>
      </c>
      <c r="AG572" s="34" t="s">
        <v>20</v>
      </c>
      <c r="AH572" s="34" t="s">
        <v>20</v>
      </c>
      <c r="AI572" s="34" t="s">
        <v>20</v>
      </c>
    </row>
    <row r="573" spans="1:35">
      <c r="A573" s="34" t="s">
        <v>1736</v>
      </c>
      <c r="B573" s="34" t="s">
        <v>20</v>
      </c>
      <c r="C573" s="787" t="s">
        <v>20</v>
      </c>
      <c r="D573" s="788" t="s">
        <v>20</v>
      </c>
      <c r="E573" s="788" t="s">
        <v>20</v>
      </c>
      <c r="F573" s="787" t="s">
        <v>20</v>
      </c>
      <c r="G573" s="788" t="s">
        <v>20</v>
      </c>
      <c r="H573" s="788" t="s">
        <v>20</v>
      </c>
      <c r="I573" s="787" t="s">
        <v>20</v>
      </c>
      <c r="J573" s="788" t="s">
        <v>20</v>
      </c>
      <c r="K573" s="788" t="s">
        <v>20</v>
      </c>
      <c r="L573" s="787" t="s">
        <v>20</v>
      </c>
      <c r="M573" s="788" t="s">
        <v>20</v>
      </c>
      <c r="N573" s="788" t="s">
        <v>20</v>
      </c>
      <c r="O573" s="787" t="s">
        <v>20</v>
      </c>
      <c r="P573" s="788" t="s">
        <v>20</v>
      </c>
      <c r="Q573" s="788" t="s">
        <v>20</v>
      </c>
      <c r="R573" s="787" t="s">
        <v>20</v>
      </c>
      <c r="S573" s="788" t="s">
        <v>20</v>
      </c>
      <c r="T573" s="788" t="s">
        <v>20</v>
      </c>
      <c r="U573" s="787" t="s">
        <v>20</v>
      </c>
      <c r="V573" s="788" t="s">
        <v>20</v>
      </c>
      <c r="W573" s="788" t="s">
        <v>20</v>
      </c>
      <c r="X573" s="787" t="s">
        <v>20</v>
      </c>
      <c r="Y573" s="788" t="s">
        <v>20</v>
      </c>
      <c r="Z573" s="788" t="s">
        <v>20</v>
      </c>
      <c r="AA573" s="787" t="s">
        <v>20</v>
      </c>
      <c r="AB573" s="788" t="s">
        <v>20</v>
      </c>
      <c r="AC573" s="788" t="s">
        <v>20</v>
      </c>
      <c r="AD573" s="787" t="s">
        <v>20</v>
      </c>
      <c r="AE573" s="788" t="s">
        <v>20</v>
      </c>
      <c r="AF573" s="788" t="s">
        <v>20</v>
      </c>
      <c r="AG573" s="34" t="s">
        <v>20</v>
      </c>
      <c r="AH573" s="34" t="s">
        <v>20</v>
      </c>
      <c r="AI573" s="34" t="s">
        <v>20</v>
      </c>
    </row>
    <row r="574" spans="1:35">
      <c r="A574" s="34" t="s">
        <v>1737</v>
      </c>
      <c r="B574" s="34" t="s">
        <v>1738</v>
      </c>
      <c r="C574" s="787" t="s">
        <v>20</v>
      </c>
      <c r="D574" s="788" t="s">
        <v>20</v>
      </c>
      <c r="E574" s="788" t="s">
        <v>20</v>
      </c>
      <c r="F574" s="787" t="s">
        <v>20</v>
      </c>
      <c r="G574" s="788" t="s">
        <v>20</v>
      </c>
      <c r="H574" s="788" t="s">
        <v>20</v>
      </c>
      <c r="I574" s="787" t="s">
        <v>20</v>
      </c>
      <c r="J574" s="788" t="s">
        <v>20</v>
      </c>
      <c r="K574" s="788" t="s">
        <v>20</v>
      </c>
      <c r="L574" s="787" t="s">
        <v>20</v>
      </c>
      <c r="M574" s="788" t="s">
        <v>20</v>
      </c>
      <c r="N574" s="788" t="s">
        <v>20</v>
      </c>
      <c r="O574" s="787" t="s">
        <v>20</v>
      </c>
      <c r="P574" s="788" t="s">
        <v>20</v>
      </c>
      <c r="Q574" s="788" t="s">
        <v>20</v>
      </c>
      <c r="R574" s="787" t="s">
        <v>20</v>
      </c>
      <c r="S574" s="788" t="s">
        <v>20</v>
      </c>
      <c r="T574" s="788" t="s">
        <v>20</v>
      </c>
      <c r="U574" s="787" t="s">
        <v>20</v>
      </c>
      <c r="V574" s="788" t="s">
        <v>20</v>
      </c>
      <c r="W574" s="788" t="s">
        <v>20</v>
      </c>
      <c r="X574" s="787" t="s">
        <v>20</v>
      </c>
      <c r="Y574" s="788" t="s">
        <v>20</v>
      </c>
      <c r="Z574" s="788" t="s">
        <v>20</v>
      </c>
      <c r="AA574" s="787" t="s">
        <v>20</v>
      </c>
      <c r="AB574" s="788" t="s">
        <v>20</v>
      </c>
      <c r="AC574" s="788" t="s">
        <v>20</v>
      </c>
      <c r="AD574" s="787" t="s">
        <v>20</v>
      </c>
      <c r="AE574" s="788" t="s">
        <v>20</v>
      </c>
      <c r="AF574" s="788" t="s">
        <v>20</v>
      </c>
      <c r="AG574" s="34" t="s">
        <v>20</v>
      </c>
      <c r="AH574" s="34" t="s">
        <v>20</v>
      </c>
      <c r="AI574" s="34" t="s">
        <v>20</v>
      </c>
    </row>
    <row r="575" spans="1:35">
      <c r="A575" s="34" t="s">
        <v>1739</v>
      </c>
      <c r="B575" s="34" t="s">
        <v>1740</v>
      </c>
      <c r="C575" s="787" t="s">
        <v>20</v>
      </c>
      <c r="D575" s="788" t="s">
        <v>20</v>
      </c>
      <c r="E575" s="788" t="s">
        <v>20</v>
      </c>
      <c r="F575" s="787" t="s">
        <v>20</v>
      </c>
      <c r="G575" s="788" t="s">
        <v>20</v>
      </c>
      <c r="H575" s="788" t="s">
        <v>20</v>
      </c>
      <c r="I575" s="787" t="s">
        <v>20</v>
      </c>
      <c r="J575" s="788" t="s">
        <v>20</v>
      </c>
      <c r="K575" s="788" t="s">
        <v>20</v>
      </c>
      <c r="L575" s="787" t="s">
        <v>20</v>
      </c>
      <c r="M575" s="788" t="s">
        <v>20</v>
      </c>
      <c r="N575" s="788" t="s">
        <v>20</v>
      </c>
      <c r="O575" s="787" t="s">
        <v>20</v>
      </c>
      <c r="P575" s="788" t="s">
        <v>20</v>
      </c>
      <c r="Q575" s="788" t="s">
        <v>20</v>
      </c>
      <c r="R575" s="787" t="s">
        <v>20</v>
      </c>
      <c r="S575" s="788" t="s">
        <v>20</v>
      </c>
      <c r="T575" s="788" t="s">
        <v>20</v>
      </c>
      <c r="U575" s="787" t="s">
        <v>20</v>
      </c>
      <c r="V575" s="788" t="s">
        <v>20</v>
      </c>
      <c r="W575" s="788" t="s">
        <v>20</v>
      </c>
      <c r="X575" s="787" t="s">
        <v>20</v>
      </c>
      <c r="Y575" s="788" t="s">
        <v>20</v>
      </c>
      <c r="Z575" s="788" t="s">
        <v>20</v>
      </c>
      <c r="AA575" s="787" t="s">
        <v>20</v>
      </c>
      <c r="AB575" s="788" t="s">
        <v>20</v>
      </c>
      <c r="AC575" s="788" t="s">
        <v>20</v>
      </c>
      <c r="AD575" s="787" t="s">
        <v>20</v>
      </c>
      <c r="AE575" s="788" t="s">
        <v>20</v>
      </c>
      <c r="AF575" s="788" t="s">
        <v>20</v>
      </c>
      <c r="AG575" s="34" t="s">
        <v>20</v>
      </c>
      <c r="AH575" s="34" t="s">
        <v>20</v>
      </c>
      <c r="AI575" s="34" t="s">
        <v>20</v>
      </c>
    </row>
    <row r="576" spans="1:35">
      <c r="A576" s="34" t="s">
        <v>1741</v>
      </c>
      <c r="B576" s="34" t="s">
        <v>1742</v>
      </c>
      <c r="C576" s="787" t="s">
        <v>20</v>
      </c>
      <c r="D576" s="788" t="s">
        <v>20</v>
      </c>
      <c r="E576" s="788" t="s">
        <v>20</v>
      </c>
      <c r="F576" s="787" t="s">
        <v>20</v>
      </c>
      <c r="G576" s="788" t="s">
        <v>20</v>
      </c>
      <c r="H576" s="788" t="s">
        <v>20</v>
      </c>
      <c r="I576" s="787" t="s">
        <v>20</v>
      </c>
      <c r="J576" s="788" t="s">
        <v>20</v>
      </c>
      <c r="K576" s="788" t="s">
        <v>20</v>
      </c>
      <c r="L576" s="787" t="s">
        <v>20</v>
      </c>
      <c r="M576" s="788" t="s">
        <v>20</v>
      </c>
      <c r="N576" s="788" t="s">
        <v>20</v>
      </c>
      <c r="O576" s="787" t="s">
        <v>20</v>
      </c>
      <c r="P576" s="788" t="s">
        <v>20</v>
      </c>
      <c r="Q576" s="788" t="s">
        <v>20</v>
      </c>
      <c r="R576" s="787" t="s">
        <v>20</v>
      </c>
      <c r="S576" s="788" t="s">
        <v>20</v>
      </c>
      <c r="T576" s="788" t="s">
        <v>20</v>
      </c>
      <c r="U576" s="787" t="s">
        <v>20</v>
      </c>
      <c r="V576" s="788" t="s">
        <v>20</v>
      </c>
      <c r="W576" s="788" t="s">
        <v>20</v>
      </c>
      <c r="X576" s="787" t="s">
        <v>20</v>
      </c>
      <c r="Y576" s="788" t="s">
        <v>20</v>
      </c>
      <c r="Z576" s="788" t="s">
        <v>20</v>
      </c>
      <c r="AA576" s="787" t="s">
        <v>20</v>
      </c>
      <c r="AB576" s="788" t="s">
        <v>20</v>
      </c>
      <c r="AC576" s="788" t="s">
        <v>20</v>
      </c>
      <c r="AD576" s="787" t="s">
        <v>20</v>
      </c>
      <c r="AE576" s="788" t="s">
        <v>20</v>
      </c>
      <c r="AF576" s="788" t="s">
        <v>20</v>
      </c>
      <c r="AG576" s="34" t="s">
        <v>20</v>
      </c>
      <c r="AH576" s="34" t="s">
        <v>20</v>
      </c>
      <c r="AI576" s="34" t="s">
        <v>20</v>
      </c>
    </row>
    <row r="577" spans="1:35">
      <c r="A577" s="34" t="s">
        <v>1743</v>
      </c>
      <c r="B577" s="34" t="s">
        <v>1744</v>
      </c>
      <c r="C577" s="787" t="s">
        <v>20</v>
      </c>
      <c r="D577" s="788" t="s">
        <v>20</v>
      </c>
      <c r="E577" s="788" t="s">
        <v>20</v>
      </c>
      <c r="F577" s="787" t="s">
        <v>20</v>
      </c>
      <c r="G577" s="788" t="s">
        <v>20</v>
      </c>
      <c r="H577" s="788" t="s">
        <v>20</v>
      </c>
      <c r="I577" s="787" t="s">
        <v>20</v>
      </c>
      <c r="J577" s="788" t="s">
        <v>20</v>
      </c>
      <c r="K577" s="788" t="s">
        <v>20</v>
      </c>
      <c r="L577" s="787" t="s">
        <v>20</v>
      </c>
      <c r="M577" s="788" t="s">
        <v>20</v>
      </c>
      <c r="N577" s="788" t="s">
        <v>20</v>
      </c>
      <c r="O577" s="787" t="s">
        <v>20</v>
      </c>
      <c r="P577" s="788" t="s">
        <v>20</v>
      </c>
      <c r="Q577" s="788" t="s">
        <v>20</v>
      </c>
      <c r="R577" s="787" t="s">
        <v>20</v>
      </c>
      <c r="S577" s="788" t="s">
        <v>20</v>
      </c>
      <c r="T577" s="788" t="s">
        <v>20</v>
      </c>
      <c r="U577" s="787" t="s">
        <v>20</v>
      </c>
      <c r="V577" s="788" t="s">
        <v>20</v>
      </c>
      <c r="W577" s="788" t="s">
        <v>20</v>
      </c>
      <c r="X577" s="787" t="s">
        <v>20</v>
      </c>
      <c r="Y577" s="788" t="s">
        <v>20</v>
      </c>
      <c r="Z577" s="788" t="s">
        <v>20</v>
      </c>
      <c r="AA577" s="787" t="s">
        <v>20</v>
      </c>
      <c r="AB577" s="788" t="s">
        <v>20</v>
      </c>
      <c r="AC577" s="788" t="s">
        <v>20</v>
      </c>
      <c r="AD577" s="787" t="s">
        <v>20</v>
      </c>
      <c r="AE577" s="788" t="s">
        <v>20</v>
      </c>
      <c r="AF577" s="788" t="s">
        <v>20</v>
      </c>
      <c r="AG577" s="34" t="s">
        <v>20</v>
      </c>
      <c r="AH577" s="34" t="s">
        <v>20</v>
      </c>
      <c r="AI577" s="34" t="s">
        <v>20</v>
      </c>
    </row>
    <row r="578" spans="1:35">
      <c r="A578" s="34" t="s">
        <v>1745</v>
      </c>
      <c r="B578" s="34" t="s">
        <v>1746</v>
      </c>
      <c r="C578" s="787" t="s">
        <v>20</v>
      </c>
      <c r="D578" s="788" t="s">
        <v>20</v>
      </c>
      <c r="E578" s="788" t="s">
        <v>20</v>
      </c>
      <c r="F578" s="787" t="s">
        <v>20</v>
      </c>
      <c r="G578" s="788" t="s">
        <v>20</v>
      </c>
      <c r="H578" s="788" t="s">
        <v>20</v>
      </c>
      <c r="I578" s="787" t="s">
        <v>20</v>
      </c>
      <c r="J578" s="788" t="s">
        <v>20</v>
      </c>
      <c r="K578" s="788" t="s">
        <v>20</v>
      </c>
      <c r="L578" s="787" t="s">
        <v>20</v>
      </c>
      <c r="M578" s="788" t="s">
        <v>20</v>
      </c>
      <c r="N578" s="788" t="s">
        <v>20</v>
      </c>
      <c r="O578" s="787" t="s">
        <v>20</v>
      </c>
      <c r="P578" s="788" t="s">
        <v>20</v>
      </c>
      <c r="Q578" s="788" t="s">
        <v>20</v>
      </c>
      <c r="R578" s="787" t="s">
        <v>20</v>
      </c>
      <c r="S578" s="788" t="s">
        <v>20</v>
      </c>
      <c r="T578" s="788" t="s">
        <v>20</v>
      </c>
      <c r="U578" s="787" t="s">
        <v>20</v>
      </c>
      <c r="V578" s="788" t="s">
        <v>20</v>
      </c>
      <c r="W578" s="788" t="s">
        <v>20</v>
      </c>
      <c r="X578" s="787" t="s">
        <v>20</v>
      </c>
      <c r="Y578" s="788" t="s">
        <v>20</v>
      </c>
      <c r="Z578" s="788" t="s">
        <v>20</v>
      </c>
      <c r="AA578" s="787" t="s">
        <v>20</v>
      </c>
      <c r="AB578" s="788" t="s">
        <v>20</v>
      </c>
      <c r="AC578" s="788" t="s">
        <v>20</v>
      </c>
      <c r="AD578" s="787" t="s">
        <v>20</v>
      </c>
      <c r="AE578" s="788" t="s">
        <v>20</v>
      </c>
      <c r="AF578" s="788" t="s">
        <v>20</v>
      </c>
      <c r="AG578" s="34" t="s">
        <v>20</v>
      </c>
      <c r="AH578" s="34" t="s">
        <v>20</v>
      </c>
      <c r="AI578" s="34" t="s">
        <v>20</v>
      </c>
    </row>
    <row r="579" spans="1:35">
      <c r="A579" s="34" t="s">
        <v>1747</v>
      </c>
      <c r="B579" s="34" t="s">
        <v>1748</v>
      </c>
      <c r="C579" s="787" t="s">
        <v>20</v>
      </c>
      <c r="D579" s="788" t="s">
        <v>20</v>
      </c>
      <c r="E579" s="788" t="s">
        <v>20</v>
      </c>
      <c r="F579" s="787" t="s">
        <v>20</v>
      </c>
      <c r="G579" s="788" t="s">
        <v>20</v>
      </c>
      <c r="H579" s="788" t="s">
        <v>20</v>
      </c>
      <c r="I579" s="787" t="s">
        <v>20</v>
      </c>
      <c r="J579" s="788" t="s">
        <v>20</v>
      </c>
      <c r="K579" s="788" t="s">
        <v>20</v>
      </c>
      <c r="L579" s="787" t="s">
        <v>20</v>
      </c>
      <c r="M579" s="788" t="s">
        <v>20</v>
      </c>
      <c r="N579" s="788" t="s">
        <v>20</v>
      </c>
      <c r="O579" s="787" t="s">
        <v>20</v>
      </c>
      <c r="P579" s="788" t="s">
        <v>20</v>
      </c>
      <c r="Q579" s="788" t="s">
        <v>20</v>
      </c>
      <c r="R579" s="787" t="s">
        <v>20</v>
      </c>
      <c r="S579" s="788" t="s">
        <v>20</v>
      </c>
      <c r="T579" s="788" t="s">
        <v>20</v>
      </c>
      <c r="U579" s="787" t="s">
        <v>20</v>
      </c>
      <c r="V579" s="788" t="s">
        <v>20</v>
      </c>
      <c r="W579" s="788" t="s">
        <v>20</v>
      </c>
      <c r="X579" s="787" t="s">
        <v>20</v>
      </c>
      <c r="Y579" s="788" t="s">
        <v>20</v>
      </c>
      <c r="Z579" s="788" t="s">
        <v>20</v>
      </c>
      <c r="AA579" s="787" t="s">
        <v>20</v>
      </c>
      <c r="AB579" s="788" t="s">
        <v>20</v>
      </c>
      <c r="AC579" s="788" t="s">
        <v>20</v>
      </c>
      <c r="AD579" s="787" t="s">
        <v>20</v>
      </c>
      <c r="AE579" s="788" t="s">
        <v>20</v>
      </c>
      <c r="AF579" s="788" t="s">
        <v>20</v>
      </c>
      <c r="AG579" s="34" t="s">
        <v>20</v>
      </c>
      <c r="AH579" s="34" t="s">
        <v>20</v>
      </c>
      <c r="AI579" s="34" t="s">
        <v>20</v>
      </c>
    </row>
    <row r="580" spans="1:35">
      <c r="A580" s="34" t="s">
        <v>1749</v>
      </c>
      <c r="B580" s="34" t="s">
        <v>3391</v>
      </c>
      <c r="C580" s="787" t="s">
        <v>20</v>
      </c>
      <c r="D580" s="788" t="s">
        <v>20</v>
      </c>
      <c r="E580" s="788" t="s">
        <v>20</v>
      </c>
      <c r="F580" s="787" t="s">
        <v>20</v>
      </c>
      <c r="G580" s="788" t="s">
        <v>20</v>
      </c>
      <c r="H580" s="788" t="s">
        <v>20</v>
      </c>
      <c r="I580" s="787" t="s">
        <v>20</v>
      </c>
      <c r="J580" s="788" t="s">
        <v>20</v>
      </c>
      <c r="K580" s="788" t="s">
        <v>20</v>
      </c>
      <c r="L580" s="787" t="s">
        <v>20</v>
      </c>
      <c r="M580" s="788" t="s">
        <v>20</v>
      </c>
      <c r="N580" s="788" t="s">
        <v>20</v>
      </c>
      <c r="O580" s="787" t="s">
        <v>20</v>
      </c>
      <c r="P580" s="788" t="s">
        <v>20</v>
      </c>
      <c r="Q580" s="788" t="s">
        <v>20</v>
      </c>
      <c r="R580" s="787" t="s">
        <v>20</v>
      </c>
      <c r="S580" s="788" t="s">
        <v>20</v>
      </c>
      <c r="T580" s="788" t="s">
        <v>20</v>
      </c>
      <c r="U580" s="787" t="s">
        <v>20</v>
      </c>
      <c r="V580" s="788" t="s">
        <v>20</v>
      </c>
      <c r="W580" s="788" t="s">
        <v>20</v>
      </c>
      <c r="X580" s="787" t="s">
        <v>20</v>
      </c>
      <c r="Y580" s="788" t="s">
        <v>20</v>
      </c>
      <c r="Z580" s="788" t="s">
        <v>20</v>
      </c>
      <c r="AA580" s="787" t="s">
        <v>20</v>
      </c>
      <c r="AB580" s="788" t="s">
        <v>20</v>
      </c>
      <c r="AC580" s="788" t="s">
        <v>20</v>
      </c>
      <c r="AD580" s="787" t="s">
        <v>20</v>
      </c>
      <c r="AE580" s="788" t="s">
        <v>20</v>
      </c>
      <c r="AF580" s="788" t="s">
        <v>20</v>
      </c>
      <c r="AG580" s="34" t="s">
        <v>20</v>
      </c>
      <c r="AH580" s="34" t="s">
        <v>20</v>
      </c>
      <c r="AI580" s="34" t="s">
        <v>20</v>
      </c>
    </row>
    <row r="581" spans="1:35">
      <c r="A581" s="34" t="s">
        <v>1750</v>
      </c>
      <c r="B581" s="34" t="s">
        <v>20</v>
      </c>
      <c r="C581" s="787" t="s">
        <v>20</v>
      </c>
      <c r="D581" s="788" t="s">
        <v>20</v>
      </c>
      <c r="E581" s="788" t="s">
        <v>20</v>
      </c>
      <c r="F581" s="787" t="s">
        <v>20</v>
      </c>
      <c r="G581" s="788" t="s">
        <v>20</v>
      </c>
      <c r="H581" s="788" t="s">
        <v>20</v>
      </c>
      <c r="I581" s="787" t="s">
        <v>20</v>
      </c>
      <c r="J581" s="788" t="s">
        <v>20</v>
      </c>
      <c r="K581" s="788" t="s">
        <v>20</v>
      </c>
      <c r="L581" s="787" t="s">
        <v>20</v>
      </c>
      <c r="M581" s="788" t="s">
        <v>20</v>
      </c>
      <c r="N581" s="788" t="s">
        <v>20</v>
      </c>
      <c r="O581" s="787" t="s">
        <v>20</v>
      </c>
      <c r="P581" s="788" t="s">
        <v>20</v>
      </c>
      <c r="Q581" s="788" t="s">
        <v>20</v>
      </c>
      <c r="R581" s="787" t="s">
        <v>20</v>
      </c>
      <c r="S581" s="788" t="s">
        <v>20</v>
      </c>
      <c r="T581" s="788" t="s">
        <v>20</v>
      </c>
      <c r="U581" s="787" t="s">
        <v>20</v>
      </c>
      <c r="V581" s="788" t="s">
        <v>20</v>
      </c>
      <c r="W581" s="788" t="s">
        <v>20</v>
      </c>
      <c r="X581" s="787" t="s">
        <v>20</v>
      </c>
      <c r="Y581" s="788" t="s">
        <v>20</v>
      </c>
      <c r="Z581" s="788" t="s">
        <v>20</v>
      </c>
      <c r="AA581" s="787" t="s">
        <v>20</v>
      </c>
      <c r="AB581" s="788" t="s">
        <v>20</v>
      </c>
      <c r="AC581" s="788" t="s">
        <v>20</v>
      </c>
      <c r="AD581" s="787" t="s">
        <v>20</v>
      </c>
      <c r="AE581" s="788" t="s">
        <v>20</v>
      </c>
      <c r="AF581" s="788" t="s">
        <v>20</v>
      </c>
      <c r="AG581" s="34" t="s">
        <v>20</v>
      </c>
      <c r="AH581" s="34" t="s">
        <v>20</v>
      </c>
      <c r="AI581" s="34" t="s">
        <v>20</v>
      </c>
    </row>
    <row r="582" spans="1:35">
      <c r="A582" s="34" t="s">
        <v>1751</v>
      </c>
      <c r="B582" s="34" t="s">
        <v>1752</v>
      </c>
      <c r="C582" s="787" t="s">
        <v>20</v>
      </c>
      <c r="D582" s="788" t="s">
        <v>20</v>
      </c>
      <c r="E582" s="788" t="s">
        <v>20</v>
      </c>
      <c r="F582" s="787" t="s">
        <v>20</v>
      </c>
      <c r="G582" s="788" t="s">
        <v>20</v>
      </c>
      <c r="H582" s="788" t="s">
        <v>20</v>
      </c>
      <c r="I582" s="787" t="s">
        <v>20</v>
      </c>
      <c r="J582" s="788" t="s">
        <v>20</v>
      </c>
      <c r="K582" s="788" t="s">
        <v>20</v>
      </c>
      <c r="L582" s="787" t="s">
        <v>20</v>
      </c>
      <c r="M582" s="788" t="s">
        <v>20</v>
      </c>
      <c r="N582" s="788" t="s">
        <v>20</v>
      </c>
      <c r="O582" s="787" t="s">
        <v>20</v>
      </c>
      <c r="P582" s="788" t="s">
        <v>20</v>
      </c>
      <c r="Q582" s="788" t="s">
        <v>20</v>
      </c>
      <c r="R582" s="787" t="s">
        <v>20</v>
      </c>
      <c r="S582" s="788" t="s">
        <v>20</v>
      </c>
      <c r="T582" s="788" t="s">
        <v>20</v>
      </c>
      <c r="U582" s="787" t="s">
        <v>20</v>
      </c>
      <c r="V582" s="788" t="s">
        <v>20</v>
      </c>
      <c r="W582" s="788" t="s">
        <v>20</v>
      </c>
      <c r="X582" s="787" t="s">
        <v>20</v>
      </c>
      <c r="Y582" s="788" t="s">
        <v>20</v>
      </c>
      <c r="Z582" s="788" t="s">
        <v>20</v>
      </c>
      <c r="AA582" s="787" t="s">
        <v>20</v>
      </c>
      <c r="AB582" s="788" t="s">
        <v>20</v>
      </c>
      <c r="AC582" s="788" t="s">
        <v>20</v>
      </c>
      <c r="AD582" s="787" t="s">
        <v>20</v>
      </c>
      <c r="AE582" s="788" t="s">
        <v>20</v>
      </c>
      <c r="AF582" s="788" t="s">
        <v>20</v>
      </c>
      <c r="AG582" s="34" t="s">
        <v>20</v>
      </c>
      <c r="AH582" s="34" t="s">
        <v>20</v>
      </c>
      <c r="AI582" s="34" t="s">
        <v>20</v>
      </c>
    </row>
    <row r="583" spans="1:35">
      <c r="A583" s="34" t="s">
        <v>1753</v>
      </c>
      <c r="B583" s="34" t="s">
        <v>1754</v>
      </c>
      <c r="C583" s="787" t="s">
        <v>20</v>
      </c>
      <c r="D583" s="788" t="s">
        <v>20</v>
      </c>
      <c r="E583" s="788" t="s">
        <v>20</v>
      </c>
      <c r="F583" s="787" t="s">
        <v>20</v>
      </c>
      <c r="G583" s="788" t="s">
        <v>20</v>
      </c>
      <c r="H583" s="788" t="s">
        <v>20</v>
      </c>
      <c r="I583" s="787" t="s">
        <v>20</v>
      </c>
      <c r="J583" s="788" t="s">
        <v>20</v>
      </c>
      <c r="K583" s="788" t="s">
        <v>20</v>
      </c>
      <c r="L583" s="787" t="s">
        <v>20</v>
      </c>
      <c r="M583" s="788" t="s">
        <v>20</v>
      </c>
      <c r="N583" s="788" t="s">
        <v>20</v>
      </c>
      <c r="O583" s="787" t="s">
        <v>20</v>
      </c>
      <c r="P583" s="788" t="s">
        <v>20</v>
      </c>
      <c r="Q583" s="788" t="s">
        <v>20</v>
      </c>
      <c r="R583" s="787" t="s">
        <v>20</v>
      </c>
      <c r="S583" s="788" t="s">
        <v>20</v>
      </c>
      <c r="T583" s="788" t="s">
        <v>20</v>
      </c>
      <c r="U583" s="787" t="s">
        <v>20</v>
      </c>
      <c r="V583" s="788" t="s">
        <v>20</v>
      </c>
      <c r="W583" s="788" t="s">
        <v>20</v>
      </c>
      <c r="X583" s="787" t="s">
        <v>20</v>
      </c>
      <c r="Y583" s="788" t="s">
        <v>20</v>
      </c>
      <c r="Z583" s="788" t="s">
        <v>20</v>
      </c>
      <c r="AA583" s="787" t="s">
        <v>20</v>
      </c>
      <c r="AB583" s="788" t="s">
        <v>20</v>
      </c>
      <c r="AC583" s="788" t="s">
        <v>20</v>
      </c>
      <c r="AD583" s="787" t="s">
        <v>20</v>
      </c>
      <c r="AE583" s="788" t="s">
        <v>20</v>
      </c>
      <c r="AF583" s="788" t="s">
        <v>20</v>
      </c>
      <c r="AG583" s="34" t="s">
        <v>20</v>
      </c>
      <c r="AH583" s="34" t="s">
        <v>20</v>
      </c>
      <c r="AI583" s="34" t="s">
        <v>20</v>
      </c>
    </row>
    <row r="584" spans="1:35">
      <c r="A584" s="34" t="s">
        <v>1755</v>
      </c>
      <c r="B584" s="34" t="s">
        <v>20</v>
      </c>
      <c r="C584" s="787" t="s">
        <v>20</v>
      </c>
      <c r="D584" s="788" t="s">
        <v>20</v>
      </c>
      <c r="E584" s="788" t="s">
        <v>20</v>
      </c>
      <c r="F584" s="787" t="s">
        <v>20</v>
      </c>
      <c r="G584" s="788" t="s">
        <v>20</v>
      </c>
      <c r="H584" s="788" t="s">
        <v>20</v>
      </c>
      <c r="I584" s="787" t="s">
        <v>20</v>
      </c>
      <c r="J584" s="788" t="s">
        <v>20</v>
      </c>
      <c r="K584" s="788" t="s">
        <v>20</v>
      </c>
      <c r="L584" s="787" t="s">
        <v>20</v>
      </c>
      <c r="M584" s="788" t="s">
        <v>20</v>
      </c>
      <c r="N584" s="788" t="s">
        <v>20</v>
      </c>
      <c r="O584" s="787" t="s">
        <v>20</v>
      </c>
      <c r="P584" s="788" t="s">
        <v>20</v>
      </c>
      <c r="Q584" s="788" t="s">
        <v>20</v>
      </c>
      <c r="R584" s="787" t="s">
        <v>20</v>
      </c>
      <c r="S584" s="788" t="s">
        <v>20</v>
      </c>
      <c r="T584" s="788" t="s">
        <v>20</v>
      </c>
      <c r="U584" s="787" t="s">
        <v>20</v>
      </c>
      <c r="V584" s="788" t="s">
        <v>20</v>
      </c>
      <c r="W584" s="788" t="s">
        <v>20</v>
      </c>
      <c r="X584" s="787" t="s">
        <v>20</v>
      </c>
      <c r="Y584" s="788" t="s">
        <v>20</v>
      </c>
      <c r="Z584" s="788" t="s">
        <v>20</v>
      </c>
      <c r="AA584" s="787" t="s">
        <v>20</v>
      </c>
      <c r="AB584" s="788" t="s">
        <v>20</v>
      </c>
      <c r="AC584" s="788" t="s">
        <v>20</v>
      </c>
      <c r="AD584" s="787" t="s">
        <v>20</v>
      </c>
      <c r="AE584" s="788" t="s">
        <v>20</v>
      </c>
      <c r="AF584" s="788" t="s">
        <v>20</v>
      </c>
      <c r="AG584" s="34" t="s">
        <v>20</v>
      </c>
      <c r="AH584" s="34" t="s">
        <v>20</v>
      </c>
      <c r="AI584" s="34" t="s">
        <v>20</v>
      </c>
    </row>
    <row r="585" spans="1:35">
      <c r="A585" s="34" t="s">
        <v>1756</v>
      </c>
      <c r="B585" s="34" t="s">
        <v>1757</v>
      </c>
      <c r="C585" s="787" t="s">
        <v>20</v>
      </c>
      <c r="D585" s="788" t="s">
        <v>20</v>
      </c>
      <c r="E585" s="788" t="s">
        <v>20</v>
      </c>
      <c r="F585" s="787" t="s">
        <v>20</v>
      </c>
      <c r="G585" s="788" t="s">
        <v>20</v>
      </c>
      <c r="H585" s="788" t="s">
        <v>20</v>
      </c>
      <c r="I585" s="787" t="s">
        <v>20</v>
      </c>
      <c r="J585" s="788" t="s">
        <v>20</v>
      </c>
      <c r="K585" s="788" t="s">
        <v>20</v>
      </c>
      <c r="L585" s="787" t="s">
        <v>20</v>
      </c>
      <c r="M585" s="788" t="s">
        <v>20</v>
      </c>
      <c r="N585" s="788" t="s">
        <v>20</v>
      </c>
      <c r="O585" s="787" t="s">
        <v>20</v>
      </c>
      <c r="P585" s="788" t="s">
        <v>20</v>
      </c>
      <c r="Q585" s="788" t="s">
        <v>20</v>
      </c>
      <c r="R585" s="787" t="s">
        <v>20</v>
      </c>
      <c r="S585" s="788" t="s">
        <v>20</v>
      </c>
      <c r="T585" s="788" t="s">
        <v>20</v>
      </c>
      <c r="U585" s="787" t="s">
        <v>20</v>
      </c>
      <c r="V585" s="788" t="s">
        <v>20</v>
      </c>
      <c r="W585" s="788" t="s">
        <v>20</v>
      </c>
      <c r="X585" s="787" t="s">
        <v>20</v>
      </c>
      <c r="Y585" s="788" t="s">
        <v>20</v>
      </c>
      <c r="Z585" s="788" t="s">
        <v>20</v>
      </c>
      <c r="AA585" s="787" t="s">
        <v>20</v>
      </c>
      <c r="AB585" s="788" t="s">
        <v>20</v>
      </c>
      <c r="AC585" s="788" t="s">
        <v>20</v>
      </c>
      <c r="AD585" s="787" t="s">
        <v>20</v>
      </c>
      <c r="AE585" s="788" t="s">
        <v>20</v>
      </c>
      <c r="AF585" s="788" t="s">
        <v>20</v>
      </c>
      <c r="AG585" s="34" t="s">
        <v>20</v>
      </c>
      <c r="AH585" s="34" t="s">
        <v>20</v>
      </c>
      <c r="AI585" s="34" t="s">
        <v>20</v>
      </c>
    </row>
    <row r="586" spans="1:35">
      <c r="A586" s="34" t="s">
        <v>1758</v>
      </c>
      <c r="B586" s="34" t="s">
        <v>1759</v>
      </c>
      <c r="C586" s="787" t="s">
        <v>20</v>
      </c>
      <c r="D586" s="788" t="s">
        <v>20</v>
      </c>
      <c r="E586" s="788" t="s">
        <v>20</v>
      </c>
      <c r="F586" s="787" t="s">
        <v>20</v>
      </c>
      <c r="G586" s="788" t="s">
        <v>20</v>
      </c>
      <c r="H586" s="788" t="s">
        <v>20</v>
      </c>
      <c r="I586" s="787" t="s">
        <v>20</v>
      </c>
      <c r="J586" s="788" t="s">
        <v>20</v>
      </c>
      <c r="K586" s="788" t="s">
        <v>20</v>
      </c>
      <c r="L586" s="787" t="s">
        <v>20</v>
      </c>
      <c r="M586" s="788" t="s">
        <v>20</v>
      </c>
      <c r="N586" s="788" t="s">
        <v>20</v>
      </c>
      <c r="O586" s="787" t="s">
        <v>20</v>
      </c>
      <c r="P586" s="788" t="s">
        <v>20</v>
      </c>
      <c r="Q586" s="788" t="s">
        <v>20</v>
      </c>
      <c r="R586" s="787" t="s">
        <v>20</v>
      </c>
      <c r="S586" s="788" t="s">
        <v>20</v>
      </c>
      <c r="T586" s="788" t="s">
        <v>20</v>
      </c>
      <c r="U586" s="787" t="s">
        <v>20</v>
      </c>
      <c r="V586" s="788" t="s">
        <v>20</v>
      </c>
      <c r="W586" s="788" t="s">
        <v>20</v>
      </c>
      <c r="X586" s="787" t="s">
        <v>20</v>
      </c>
      <c r="Y586" s="788" t="s">
        <v>20</v>
      </c>
      <c r="Z586" s="788" t="s">
        <v>20</v>
      </c>
      <c r="AA586" s="787" t="s">
        <v>20</v>
      </c>
      <c r="AB586" s="788" t="s">
        <v>20</v>
      </c>
      <c r="AC586" s="788" t="s">
        <v>20</v>
      </c>
      <c r="AD586" s="787" t="s">
        <v>20</v>
      </c>
      <c r="AE586" s="788" t="s">
        <v>20</v>
      </c>
      <c r="AF586" s="788" t="s">
        <v>20</v>
      </c>
      <c r="AG586" s="34" t="s">
        <v>20</v>
      </c>
      <c r="AH586" s="34" t="s">
        <v>20</v>
      </c>
      <c r="AI586" s="34" t="s">
        <v>20</v>
      </c>
    </row>
    <row r="587" spans="1:35">
      <c r="A587" s="34" t="s">
        <v>1760</v>
      </c>
      <c r="B587" s="34" t="s">
        <v>1761</v>
      </c>
      <c r="C587" s="787" t="s">
        <v>20</v>
      </c>
      <c r="D587" s="788" t="s">
        <v>20</v>
      </c>
      <c r="E587" s="788" t="s">
        <v>20</v>
      </c>
      <c r="F587" s="787" t="s">
        <v>20</v>
      </c>
      <c r="G587" s="788" t="s">
        <v>20</v>
      </c>
      <c r="H587" s="788" t="s">
        <v>20</v>
      </c>
      <c r="I587" s="787" t="s">
        <v>20</v>
      </c>
      <c r="J587" s="788" t="s">
        <v>20</v>
      </c>
      <c r="K587" s="788" t="s">
        <v>20</v>
      </c>
      <c r="L587" s="787" t="s">
        <v>20</v>
      </c>
      <c r="M587" s="788" t="s">
        <v>20</v>
      </c>
      <c r="N587" s="788" t="s">
        <v>20</v>
      </c>
      <c r="O587" s="787" t="s">
        <v>20</v>
      </c>
      <c r="P587" s="788" t="s">
        <v>20</v>
      </c>
      <c r="Q587" s="788" t="s">
        <v>20</v>
      </c>
      <c r="R587" s="787" t="s">
        <v>20</v>
      </c>
      <c r="S587" s="788" t="s">
        <v>20</v>
      </c>
      <c r="T587" s="788" t="s">
        <v>20</v>
      </c>
      <c r="U587" s="787" t="s">
        <v>20</v>
      </c>
      <c r="V587" s="788" t="s">
        <v>20</v>
      </c>
      <c r="W587" s="788" t="s">
        <v>20</v>
      </c>
      <c r="X587" s="787" t="s">
        <v>20</v>
      </c>
      <c r="Y587" s="788" t="s">
        <v>20</v>
      </c>
      <c r="Z587" s="788" t="s">
        <v>20</v>
      </c>
      <c r="AA587" s="787" t="s">
        <v>20</v>
      </c>
      <c r="AB587" s="788" t="s">
        <v>20</v>
      </c>
      <c r="AC587" s="788" t="s">
        <v>20</v>
      </c>
      <c r="AD587" s="787" t="s">
        <v>20</v>
      </c>
      <c r="AE587" s="788" t="s">
        <v>20</v>
      </c>
      <c r="AF587" s="788" t="s">
        <v>20</v>
      </c>
      <c r="AG587" s="34" t="s">
        <v>20</v>
      </c>
      <c r="AH587" s="34" t="s">
        <v>20</v>
      </c>
      <c r="AI587" s="34" t="s">
        <v>20</v>
      </c>
    </row>
    <row r="588" spans="1:35">
      <c r="A588" s="34" t="s">
        <v>1762</v>
      </c>
      <c r="B588" s="34" t="s">
        <v>20</v>
      </c>
      <c r="C588" s="787" t="s">
        <v>20</v>
      </c>
      <c r="D588" s="788" t="s">
        <v>20</v>
      </c>
      <c r="E588" s="788" t="s">
        <v>20</v>
      </c>
      <c r="F588" s="787" t="s">
        <v>20</v>
      </c>
      <c r="G588" s="788" t="s">
        <v>20</v>
      </c>
      <c r="H588" s="788" t="s">
        <v>20</v>
      </c>
      <c r="I588" s="787" t="s">
        <v>20</v>
      </c>
      <c r="J588" s="788" t="s">
        <v>20</v>
      </c>
      <c r="K588" s="788" t="s">
        <v>20</v>
      </c>
      <c r="L588" s="787" t="s">
        <v>20</v>
      </c>
      <c r="M588" s="788" t="s">
        <v>20</v>
      </c>
      <c r="N588" s="788" t="s">
        <v>20</v>
      </c>
      <c r="O588" s="787" t="s">
        <v>20</v>
      </c>
      <c r="P588" s="788" t="s">
        <v>20</v>
      </c>
      <c r="Q588" s="788" t="s">
        <v>20</v>
      </c>
      <c r="R588" s="787" t="s">
        <v>20</v>
      </c>
      <c r="S588" s="788" t="s">
        <v>20</v>
      </c>
      <c r="T588" s="788" t="s">
        <v>20</v>
      </c>
      <c r="U588" s="787" t="s">
        <v>20</v>
      </c>
      <c r="V588" s="788" t="s">
        <v>20</v>
      </c>
      <c r="W588" s="788" t="s">
        <v>20</v>
      </c>
      <c r="X588" s="787" t="s">
        <v>20</v>
      </c>
      <c r="Y588" s="788" t="s">
        <v>20</v>
      </c>
      <c r="Z588" s="788" t="s">
        <v>20</v>
      </c>
      <c r="AA588" s="787" t="s">
        <v>20</v>
      </c>
      <c r="AB588" s="788" t="s">
        <v>20</v>
      </c>
      <c r="AC588" s="788" t="s">
        <v>20</v>
      </c>
      <c r="AD588" s="787" t="s">
        <v>20</v>
      </c>
      <c r="AE588" s="788" t="s">
        <v>20</v>
      </c>
      <c r="AF588" s="788" t="s">
        <v>20</v>
      </c>
      <c r="AG588" s="34" t="s">
        <v>20</v>
      </c>
      <c r="AH588" s="34" t="s">
        <v>20</v>
      </c>
      <c r="AI588" s="34" t="s">
        <v>20</v>
      </c>
    </row>
    <row r="589" spans="1:35">
      <c r="A589" s="34" t="s">
        <v>1763</v>
      </c>
      <c r="B589" s="34" t="s">
        <v>3305</v>
      </c>
      <c r="C589" s="787" t="s">
        <v>20</v>
      </c>
      <c r="D589" s="788" t="s">
        <v>20</v>
      </c>
      <c r="E589" s="788" t="s">
        <v>20</v>
      </c>
      <c r="F589" s="787" t="s">
        <v>20</v>
      </c>
      <c r="G589" s="788" t="s">
        <v>20</v>
      </c>
      <c r="H589" s="788" t="s">
        <v>20</v>
      </c>
      <c r="I589" s="787" t="s">
        <v>20</v>
      </c>
      <c r="J589" s="788" t="s">
        <v>20</v>
      </c>
      <c r="K589" s="788" t="s">
        <v>20</v>
      </c>
      <c r="L589" s="787" t="s">
        <v>20</v>
      </c>
      <c r="M589" s="788" t="s">
        <v>20</v>
      </c>
      <c r="N589" s="788" t="s">
        <v>20</v>
      </c>
      <c r="O589" s="787" t="s">
        <v>20</v>
      </c>
      <c r="P589" s="788" t="s">
        <v>20</v>
      </c>
      <c r="Q589" s="788" t="s">
        <v>20</v>
      </c>
      <c r="R589" s="787" t="s">
        <v>20</v>
      </c>
      <c r="S589" s="788" t="s">
        <v>20</v>
      </c>
      <c r="T589" s="788" t="s">
        <v>20</v>
      </c>
      <c r="U589" s="787" t="s">
        <v>20</v>
      </c>
      <c r="V589" s="788" t="s">
        <v>20</v>
      </c>
      <c r="W589" s="788" t="s">
        <v>20</v>
      </c>
      <c r="X589" s="787" t="s">
        <v>20</v>
      </c>
      <c r="Y589" s="788" t="s">
        <v>20</v>
      </c>
      <c r="Z589" s="788" t="s">
        <v>20</v>
      </c>
      <c r="AA589" s="787" t="s">
        <v>20</v>
      </c>
      <c r="AB589" s="788" t="s">
        <v>20</v>
      </c>
      <c r="AC589" s="788" t="s">
        <v>20</v>
      </c>
      <c r="AD589" s="787" t="s">
        <v>20</v>
      </c>
      <c r="AE589" s="788" t="s">
        <v>20</v>
      </c>
      <c r="AF589" s="788" t="s">
        <v>20</v>
      </c>
      <c r="AG589" s="34" t="s">
        <v>20</v>
      </c>
      <c r="AH589" s="34" t="s">
        <v>20</v>
      </c>
      <c r="AI589" s="34" t="s">
        <v>20</v>
      </c>
    </row>
    <row r="590" spans="1:35">
      <c r="A590" s="34" t="s">
        <v>1764</v>
      </c>
      <c r="B590" s="34" t="s">
        <v>1765</v>
      </c>
      <c r="C590" s="787" t="s">
        <v>20</v>
      </c>
      <c r="D590" s="788" t="s">
        <v>20</v>
      </c>
      <c r="E590" s="788" t="s">
        <v>20</v>
      </c>
      <c r="F590" s="787" t="s">
        <v>20</v>
      </c>
      <c r="G590" s="788" t="s">
        <v>20</v>
      </c>
      <c r="H590" s="788" t="s">
        <v>20</v>
      </c>
      <c r="I590" s="787" t="s">
        <v>20</v>
      </c>
      <c r="J590" s="788" t="s">
        <v>20</v>
      </c>
      <c r="K590" s="788" t="s">
        <v>20</v>
      </c>
      <c r="L590" s="787" t="s">
        <v>20</v>
      </c>
      <c r="M590" s="788" t="s">
        <v>20</v>
      </c>
      <c r="N590" s="788" t="s">
        <v>20</v>
      </c>
      <c r="O590" s="787" t="s">
        <v>20</v>
      </c>
      <c r="P590" s="788" t="s">
        <v>20</v>
      </c>
      <c r="Q590" s="788" t="s">
        <v>20</v>
      </c>
      <c r="R590" s="787" t="s">
        <v>20</v>
      </c>
      <c r="S590" s="788" t="s">
        <v>20</v>
      </c>
      <c r="T590" s="788" t="s">
        <v>20</v>
      </c>
      <c r="U590" s="787" t="s">
        <v>20</v>
      </c>
      <c r="V590" s="788" t="s">
        <v>20</v>
      </c>
      <c r="W590" s="788" t="s">
        <v>20</v>
      </c>
      <c r="X590" s="787" t="s">
        <v>20</v>
      </c>
      <c r="Y590" s="788" t="s">
        <v>20</v>
      </c>
      <c r="Z590" s="788" t="s">
        <v>20</v>
      </c>
      <c r="AA590" s="787" t="s">
        <v>20</v>
      </c>
      <c r="AB590" s="788" t="s">
        <v>20</v>
      </c>
      <c r="AC590" s="788" t="s">
        <v>20</v>
      </c>
      <c r="AD590" s="787" t="s">
        <v>20</v>
      </c>
      <c r="AE590" s="788" t="s">
        <v>20</v>
      </c>
      <c r="AF590" s="788" t="s">
        <v>20</v>
      </c>
      <c r="AG590" s="34" t="s">
        <v>20</v>
      </c>
      <c r="AH590" s="34" t="s">
        <v>20</v>
      </c>
      <c r="AI590" s="34" t="s">
        <v>20</v>
      </c>
    </row>
    <row r="591" spans="1:35">
      <c r="A591" s="34" t="s">
        <v>1766</v>
      </c>
      <c r="B591" s="34" t="s">
        <v>1767</v>
      </c>
      <c r="C591" s="787" t="s">
        <v>20</v>
      </c>
      <c r="D591" s="788" t="s">
        <v>20</v>
      </c>
      <c r="E591" s="788" t="s">
        <v>20</v>
      </c>
      <c r="F591" s="787" t="s">
        <v>20</v>
      </c>
      <c r="G591" s="788" t="s">
        <v>20</v>
      </c>
      <c r="H591" s="788" t="s">
        <v>20</v>
      </c>
      <c r="I591" s="787" t="s">
        <v>20</v>
      </c>
      <c r="J591" s="788" t="s">
        <v>20</v>
      </c>
      <c r="K591" s="788" t="s">
        <v>20</v>
      </c>
      <c r="L591" s="787" t="s">
        <v>20</v>
      </c>
      <c r="M591" s="788" t="s">
        <v>20</v>
      </c>
      <c r="N591" s="788" t="s">
        <v>20</v>
      </c>
      <c r="O591" s="787" t="s">
        <v>20</v>
      </c>
      <c r="P591" s="788" t="s">
        <v>20</v>
      </c>
      <c r="Q591" s="788" t="s">
        <v>20</v>
      </c>
      <c r="R591" s="787" t="s">
        <v>20</v>
      </c>
      <c r="S591" s="788" t="s">
        <v>20</v>
      </c>
      <c r="T591" s="788" t="s">
        <v>20</v>
      </c>
      <c r="U591" s="787" t="s">
        <v>20</v>
      </c>
      <c r="V591" s="788" t="s">
        <v>20</v>
      </c>
      <c r="W591" s="788" t="s">
        <v>20</v>
      </c>
      <c r="X591" s="787" t="s">
        <v>20</v>
      </c>
      <c r="Y591" s="788" t="s">
        <v>20</v>
      </c>
      <c r="Z591" s="788" t="s">
        <v>20</v>
      </c>
      <c r="AA591" s="787" t="s">
        <v>20</v>
      </c>
      <c r="AB591" s="788" t="s">
        <v>20</v>
      </c>
      <c r="AC591" s="788" t="s">
        <v>20</v>
      </c>
      <c r="AD591" s="787" t="s">
        <v>20</v>
      </c>
      <c r="AE591" s="788" t="s">
        <v>20</v>
      </c>
      <c r="AF591" s="788" t="s">
        <v>20</v>
      </c>
      <c r="AG591" s="34" t="s">
        <v>20</v>
      </c>
      <c r="AH591" s="34" t="s">
        <v>20</v>
      </c>
      <c r="AI591" s="34" t="s">
        <v>20</v>
      </c>
    </row>
    <row r="592" spans="1:35">
      <c r="A592" s="34" t="s">
        <v>1768</v>
      </c>
      <c r="B592" s="34" t="s">
        <v>1769</v>
      </c>
      <c r="C592" s="787" t="s">
        <v>20</v>
      </c>
      <c r="D592" s="788" t="s">
        <v>20</v>
      </c>
      <c r="E592" s="788" t="s">
        <v>20</v>
      </c>
      <c r="F592" s="787" t="s">
        <v>20</v>
      </c>
      <c r="G592" s="788" t="s">
        <v>20</v>
      </c>
      <c r="H592" s="788" t="s">
        <v>20</v>
      </c>
      <c r="I592" s="787" t="s">
        <v>20</v>
      </c>
      <c r="J592" s="788" t="s">
        <v>20</v>
      </c>
      <c r="K592" s="788" t="s">
        <v>20</v>
      </c>
      <c r="L592" s="787" t="s">
        <v>20</v>
      </c>
      <c r="M592" s="788" t="s">
        <v>20</v>
      </c>
      <c r="N592" s="788" t="s">
        <v>20</v>
      </c>
      <c r="O592" s="787" t="s">
        <v>20</v>
      </c>
      <c r="P592" s="788" t="s">
        <v>20</v>
      </c>
      <c r="Q592" s="788" t="s">
        <v>20</v>
      </c>
      <c r="R592" s="787" t="s">
        <v>20</v>
      </c>
      <c r="S592" s="788" t="s">
        <v>20</v>
      </c>
      <c r="T592" s="788" t="s">
        <v>20</v>
      </c>
      <c r="U592" s="787" t="s">
        <v>20</v>
      </c>
      <c r="V592" s="788" t="s">
        <v>20</v>
      </c>
      <c r="W592" s="788" t="s">
        <v>20</v>
      </c>
      <c r="X592" s="787" t="s">
        <v>20</v>
      </c>
      <c r="Y592" s="788" t="s">
        <v>20</v>
      </c>
      <c r="Z592" s="788" t="s">
        <v>20</v>
      </c>
      <c r="AA592" s="787" t="s">
        <v>20</v>
      </c>
      <c r="AB592" s="788" t="s">
        <v>20</v>
      </c>
      <c r="AC592" s="788" t="s">
        <v>20</v>
      </c>
      <c r="AD592" s="787" t="s">
        <v>20</v>
      </c>
      <c r="AE592" s="788" t="s">
        <v>20</v>
      </c>
      <c r="AF592" s="788" t="s">
        <v>20</v>
      </c>
      <c r="AG592" s="34" t="s">
        <v>20</v>
      </c>
      <c r="AH592" s="34" t="s">
        <v>20</v>
      </c>
      <c r="AI592" s="34" t="s">
        <v>20</v>
      </c>
    </row>
    <row r="593" spans="1:35">
      <c r="A593" s="34" t="s">
        <v>1770</v>
      </c>
      <c r="B593" s="34" t="s">
        <v>20</v>
      </c>
      <c r="C593" s="787" t="s">
        <v>20</v>
      </c>
      <c r="D593" s="788" t="s">
        <v>20</v>
      </c>
      <c r="E593" s="788" t="s">
        <v>20</v>
      </c>
      <c r="F593" s="787" t="s">
        <v>20</v>
      </c>
      <c r="G593" s="788" t="s">
        <v>20</v>
      </c>
      <c r="H593" s="788" t="s">
        <v>20</v>
      </c>
      <c r="I593" s="787" t="s">
        <v>20</v>
      </c>
      <c r="J593" s="788" t="s">
        <v>20</v>
      </c>
      <c r="K593" s="788" t="s">
        <v>20</v>
      </c>
      <c r="L593" s="787" t="s">
        <v>20</v>
      </c>
      <c r="M593" s="788" t="s">
        <v>20</v>
      </c>
      <c r="N593" s="788" t="s">
        <v>20</v>
      </c>
      <c r="O593" s="787" t="s">
        <v>20</v>
      </c>
      <c r="P593" s="788" t="s">
        <v>20</v>
      </c>
      <c r="Q593" s="788" t="s">
        <v>20</v>
      </c>
      <c r="R593" s="787" t="s">
        <v>20</v>
      </c>
      <c r="S593" s="788" t="s">
        <v>20</v>
      </c>
      <c r="T593" s="788" t="s">
        <v>20</v>
      </c>
      <c r="U593" s="787" t="s">
        <v>20</v>
      </c>
      <c r="V593" s="788" t="s">
        <v>20</v>
      </c>
      <c r="W593" s="788" t="s">
        <v>20</v>
      </c>
      <c r="X593" s="787" t="s">
        <v>20</v>
      </c>
      <c r="Y593" s="788" t="s">
        <v>20</v>
      </c>
      <c r="Z593" s="788" t="s">
        <v>20</v>
      </c>
      <c r="AA593" s="787" t="s">
        <v>20</v>
      </c>
      <c r="AB593" s="788" t="s">
        <v>20</v>
      </c>
      <c r="AC593" s="788" t="s">
        <v>20</v>
      </c>
      <c r="AD593" s="787" t="s">
        <v>20</v>
      </c>
      <c r="AE593" s="788" t="s">
        <v>20</v>
      </c>
      <c r="AF593" s="788" t="s">
        <v>20</v>
      </c>
      <c r="AG593" s="34" t="s">
        <v>20</v>
      </c>
      <c r="AH593" s="34" t="s">
        <v>20</v>
      </c>
      <c r="AI593" s="34" t="s">
        <v>20</v>
      </c>
    </row>
    <row r="594" spans="1:35">
      <c r="A594" s="34" t="s">
        <v>1771</v>
      </c>
      <c r="B594" s="34" t="s">
        <v>1772</v>
      </c>
      <c r="C594" s="787" t="s">
        <v>20</v>
      </c>
      <c r="D594" s="788" t="s">
        <v>20</v>
      </c>
      <c r="E594" s="788" t="s">
        <v>20</v>
      </c>
      <c r="F594" s="787" t="s">
        <v>20</v>
      </c>
      <c r="G594" s="788" t="s">
        <v>20</v>
      </c>
      <c r="H594" s="788" t="s">
        <v>20</v>
      </c>
      <c r="I594" s="787" t="s">
        <v>20</v>
      </c>
      <c r="J594" s="788" t="s">
        <v>20</v>
      </c>
      <c r="K594" s="788" t="s">
        <v>20</v>
      </c>
      <c r="L594" s="787" t="s">
        <v>20</v>
      </c>
      <c r="M594" s="788" t="s">
        <v>20</v>
      </c>
      <c r="N594" s="788" t="s">
        <v>20</v>
      </c>
      <c r="O594" s="787" t="s">
        <v>20</v>
      </c>
      <c r="P594" s="788" t="s">
        <v>20</v>
      </c>
      <c r="Q594" s="788" t="s">
        <v>20</v>
      </c>
      <c r="R594" s="787" t="s">
        <v>20</v>
      </c>
      <c r="S594" s="788" t="s">
        <v>20</v>
      </c>
      <c r="T594" s="788" t="s">
        <v>20</v>
      </c>
      <c r="U594" s="787" t="s">
        <v>20</v>
      </c>
      <c r="V594" s="788" t="s">
        <v>20</v>
      </c>
      <c r="W594" s="788" t="s">
        <v>20</v>
      </c>
      <c r="X594" s="787" t="s">
        <v>20</v>
      </c>
      <c r="Y594" s="788" t="s">
        <v>20</v>
      </c>
      <c r="Z594" s="788" t="s">
        <v>20</v>
      </c>
      <c r="AA594" s="787" t="s">
        <v>20</v>
      </c>
      <c r="AB594" s="788" t="s">
        <v>20</v>
      </c>
      <c r="AC594" s="788" t="s">
        <v>20</v>
      </c>
      <c r="AD594" s="787" t="s">
        <v>20</v>
      </c>
      <c r="AE594" s="788" t="s">
        <v>20</v>
      </c>
      <c r="AF594" s="788" t="s">
        <v>20</v>
      </c>
      <c r="AG594" s="34" t="s">
        <v>20</v>
      </c>
      <c r="AH594" s="34" t="s">
        <v>20</v>
      </c>
      <c r="AI594" s="34" t="s">
        <v>20</v>
      </c>
    </row>
    <row r="595" spans="1:35">
      <c r="A595" s="34" t="s">
        <v>1773</v>
      </c>
      <c r="B595" s="34" t="s">
        <v>1774</v>
      </c>
      <c r="C595" s="787" t="s">
        <v>20</v>
      </c>
      <c r="D595" s="788" t="s">
        <v>20</v>
      </c>
      <c r="E595" s="788" t="s">
        <v>20</v>
      </c>
      <c r="F595" s="787" t="s">
        <v>20</v>
      </c>
      <c r="G595" s="788" t="s">
        <v>20</v>
      </c>
      <c r="H595" s="788" t="s">
        <v>20</v>
      </c>
      <c r="I595" s="787" t="s">
        <v>20</v>
      </c>
      <c r="J595" s="788" t="s">
        <v>20</v>
      </c>
      <c r="K595" s="788" t="s">
        <v>20</v>
      </c>
      <c r="L595" s="787" t="s">
        <v>20</v>
      </c>
      <c r="M595" s="788" t="s">
        <v>20</v>
      </c>
      <c r="N595" s="788" t="s">
        <v>20</v>
      </c>
      <c r="O595" s="787" t="s">
        <v>20</v>
      </c>
      <c r="P595" s="788" t="s">
        <v>20</v>
      </c>
      <c r="Q595" s="788" t="s">
        <v>20</v>
      </c>
      <c r="R595" s="787" t="s">
        <v>20</v>
      </c>
      <c r="S595" s="788" t="s">
        <v>20</v>
      </c>
      <c r="T595" s="788" t="s">
        <v>20</v>
      </c>
      <c r="U595" s="787" t="s">
        <v>20</v>
      </c>
      <c r="V595" s="788" t="s">
        <v>20</v>
      </c>
      <c r="W595" s="788" t="s">
        <v>20</v>
      </c>
      <c r="X595" s="787" t="s">
        <v>20</v>
      </c>
      <c r="Y595" s="788" t="s">
        <v>20</v>
      </c>
      <c r="Z595" s="788" t="s">
        <v>20</v>
      </c>
      <c r="AA595" s="787" t="s">
        <v>20</v>
      </c>
      <c r="AB595" s="788" t="s">
        <v>20</v>
      </c>
      <c r="AC595" s="788" t="s">
        <v>20</v>
      </c>
      <c r="AD595" s="787" t="s">
        <v>20</v>
      </c>
      <c r="AE595" s="788" t="s">
        <v>20</v>
      </c>
      <c r="AF595" s="788" t="s">
        <v>20</v>
      </c>
      <c r="AG595" s="34" t="s">
        <v>20</v>
      </c>
      <c r="AH595" s="34" t="s">
        <v>20</v>
      </c>
      <c r="AI595" s="34" t="s">
        <v>20</v>
      </c>
    </row>
    <row r="596" spans="1:35">
      <c r="A596" s="34" t="s">
        <v>1775</v>
      </c>
      <c r="B596" s="34" t="s">
        <v>1776</v>
      </c>
      <c r="C596" s="787" t="s">
        <v>20</v>
      </c>
      <c r="D596" s="788" t="s">
        <v>20</v>
      </c>
      <c r="E596" s="788" t="s">
        <v>20</v>
      </c>
      <c r="F596" s="787" t="s">
        <v>20</v>
      </c>
      <c r="G596" s="788" t="s">
        <v>20</v>
      </c>
      <c r="H596" s="788" t="s">
        <v>20</v>
      </c>
      <c r="I596" s="787" t="s">
        <v>20</v>
      </c>
      <c r="J596" s="788" t="s">
        <v>20</v>
      </c>
      <c r="K596" s="788" t="s">
        <v>20</v>
      </c>
      <c r="L596" s="787" t="s">
        <v>20</v>
      </c>
      <c r="M596" s="788" t="s">
        <v>20</v>
      </c>
      <c r="N596" s="788" t="s">
        <v>20</v>
      </c>
      <c r="O596" s="787" t="s">
        <v>20</v>
      </c>
      <c r="P596" s="788" t="s">
        <v>20</v>
      </c>
      <c r="Q596" s="788" t="s">
        <v>20</v>
      </c>
      <c r="R596" s="787" t="s">
        <v>20</v>
      </c>
      <c r="S596" s="788" t="s">
        <v>20</v>
      </c>
      <c r="T596" s="788" t="s">
        <v>20</v>
      </c>
      <c r="U596" s="787" t="s">
        <v>20</v>
      </c>
      <c r="V596" s="788" t="s">
        <v>20</v>
      </c>
      <c r="W596" s="788" t="s">
        <v>20</v>
      </c>
      <c r="X596" s="787" t="s">
        <v>20</v>
      </c>
      <c r="Y596" s="788" t="s">
        <v>20</v>
      </c>
      <c r="Z596" s="788" t="s">
        <v>20</v>
      </c>
      <c r="AA596" s="787" t="s">
        <v>20</v>
      </c>
      <c r="AB596" s="788" t="s">
        <v>20</v>
      </c>
      <c r="AC596" s="788" t="s">
        <v>20</v>
      </c>
      <c r="AD596" s="787" t="s">
        <v>20</v>
      </c>
      <c r="AE596" s="788" t="s">
        <v>20</v>
      </c>
      <c r="AF596" s="788" t="s">
        <v>20</v>
      </c>
      <c r="AG596" s="34" t="s">
        <v>20</v>
      </c>
      <c r="AH596" s="34" t="s">
        <v>20</v>
      </c>
      <c r="AI596" s="34" t="s">
        <v>20</v>
      </c>
    </row>
    <row r="597" spans="1:35">
      <c r="A597" s="34" t="s">
        <v>1777</v>
      </c>
      <c r="B597" s="34" t="s">
        <v>2164</v>
      </c>
      <c r="C597" s="787" t="s">
        <v>20</v>
      </c>
      <c r="D597" s="788" t="s">
        <v>20</v>
      </c>
      <c r="E597" s="788" t="s">
        <v>20</v>
      </c>
      <c r="F597" s="787" t="s">
        <v>20</v>
      </c>
      <c r="G597" s="788" t="s">
        <v>20</v>
      </c>
      <c r="H597" s="788" t="s">
        <v>20</v>
      </c>
      <c r="I597" s="787" t="s">
        <v>20</v>
      </c>
      <c r="J597" s="788" t="s">
        <v>20</v>
      </c>
      <c r="K597" s="788" t="s">
        <v>20</v>
      </c>
      <c r="L597" s="787" t="s">
        <v>20</v>
      </c>
      <c r="M597" s="788" t="s">
        <v>20</v>
      </c>
      <c r="N597" s="788" t="s">
        <v>20</v>
      </c>
      <c r="O597" s="787" t="s">
        <v>20</v>
      </c>
      <c r="P597" s="788" t="s">
        <v>20</v>
      </c>
      <c r="Q597" s="788" t="s">
        <v>20</v>
      </c>
      <c r="R597" s="787" t="s">
        <v>20</v>
      </c>
      <c r="S597" s="788" t="s">
        <v>20</v>
      </c>
      <c r="T597" s="788" t="s">
        <v>20</v>
      </c>
      <c r="U597" s="787" t="s">
        <v>20</v>
      </c>
      <c r="V597" s="788" t="s">
        <v>20</v>
      </c>
      <c r="W597" s="788" t="s">
        <v>20</v>
      </c>
      <c r="X597" s="787" t="s">
        <v>20</v>
      </c>
      <c r="Y597" s="788" t="s">
        <v>20</v>
      </c>
      <c r="Z597" s="788" t="s">
        <v>20</v>
      </c>
      <c r="AA597" s="787" t="s">
        <v>20</v>
      </c>
      <c r="AB597" s="788" t="s">
        <v>20</v>
      </c>
      <c r="AC597" s="788" t="s">
        <v>20</v>
      </c>
      <c r="AD597" s="787" t="s">
        <v>20</v>
      </c>
      <c r="AE597" s="788" t="s">
        <v>20</v>
      </c>
      <c r="AF597" s="788" t="s">
        <v>20</v>
      </c>
      <c r="AG597" s="34" t="s">
        <v>20</v>
      </c>
      <c r="AH597" s="34" t="s">
        <v>20</v>
      </c>
      <c r="AI597" s="34" t="s">
        <v>20</v>
      </c>
    </row>
    <row r="598" spans="1:35">
      <c r="A598" s="34" t="s">
        <v>1778</v>
      </c>
      <c r="B598" s="34" t="s">
        <v>20</v>
      </c>
      <c r="C598" s="787" t="s">
        <v>20</v>
      </c>
      <c r="D598" s="788" t="s">
        <v>20</v>
      </c>
      <c r="E598" s="788" t="s">
        <v>20</v>
      </c>
      <c r="F598" s="787" t="s">
        <v>20</v>
      </c>
      <c r="G598" s="788" t="s">
        <v>20</v>
      </c>
      <c r="H598" s="788" t="s">
        <v>20</v>
      </c>
      <c r="I598" s="787" t="s">
        <v>20</v>
      </c>
      <c r="J598" s="788" t="s">
        <v>20</v>
      </c>
      <c r="K598" s="788" t="s">
        <v>20</v>
      </c>
      <c r="L598" s="787" t="s">
        <v>20</v>
      </c>
      <c r="M598" s="788" t="s">
        <v>20</v>
      </c>
      <c r="N598" s="788" t="s">
        <v>20</v>
      </c>
      <c r="O598" s="787" t="s">
        <v>20</v>
      </c>
      <c r="P598" s="788" t="s">
        <v>20</v>
      </c>
      <c r="Q598" s="788" t="s">
        <v>20</v>
      </c>
      <c r="R598" s="787" t="s">
        <v>20</v>
      </c>
      <c r="S598" s="788" t="s">
        <v>20</v>
      </c>
      <c r="T598" s="788" t="s">
        <v>20</v>
      </c>
      <c r="U598" s="787" t="s">
        <v>20</v>
      </c>
      <c r="V598" s="788" t="s">
        <v>20</v>
      </c>
      <c r="W598" s="788" t="s">
        <v>20</v>
      </c>
      <c r="X598" s="787" t="s">
        <v>20</v>
      </c>
      <c r="Y598" s="788" t="s">
        <v>20</v>
      </c>
      <c r="Z598" s="788" t="s">
        <v>20</v>
      </c>
      <c r="AA598" s="787" t="s">
        <v>20</v>
      </c>
      <c r="AB598" s="788" t="s">
        <v>20</v>
      </c>
      <c r="AC598" s="788" t="s">
        <v>20</v>
      </c>
      <c r="AD598" s="787" t="s">
        <v>20</v>
      </c>
      <c r="AE598" s="788" t="s">
        <v>20</v>
      </c>
      <c r="AF598" s="788" t="s">
        <v>20</v>
      </c>
      <c r="AG598" s="34" t="s">
        <v>20</v>
      </c>
      <c r="AH598" s="34" t="s">
        <v>20</v>
      </c>
      <c r="AI598" s="34" t="s">
        <v>20</v>
      </c>
    </row>
    <row r="599" spans="1:35">
      <c r="A599" s="34" t="s">
        <v>1779</v>
      </c>
      <c r="B599" s="34" t="s">
        <v>20</v>
      </c>
      <c r="C599" s="787" t="s">
        <v>20</v>
      </c>
      <c r="D599" s="788" t="s">
        <v>20</v>
      </c>
      <c r="E599" s="788" t="s">
        <v>20</v>
      </c>
      <c r="F599" s="787" t="s">
        <v>20</v>
      </c>
      <c r="G599" s="788" t="s">
        <v>20</v>
      </c>
      <c r="H599" s="788" t="s">
        <v>20</v>
      </c>
      <c r="I599" s="787" t="s">
        <v>20</v>
      </c>
      <c r="J599" s="788" t="s">
        <v>20</v>
      </c>
      <c r="K599" s="788" t="s">
        <v>20</v>
      </c>
      <c r="L599" s="787" t="s">
        <v>20</v>
      </c>
      <c r="M599" s="788" t="s">
        <v>20</v>
      </c>
      <c r="N599" s="788" t="s">
        <v>20</v>
      </c>
      <c r="O599" s="787" t="s">
        <v>20</v>
      </c>
      <c r="P599" s="788" t="s">
        <v>20</v>
      </c>
      <c r="Q599" s="788" t="s">
        <v>20</v>
      </c>
      <c r="R599" s="787" t="s">
        <v>20</v>
      </c>
      <c r="S599" s="788" t="s">
        <v>20</v>
      </c>
      <c r="T599" s="788" t="s">
        <v>20</v>
      </c>
      <c r="U599" s="787" t="s">
        <v>20</v>
      </c>
      <c r="V599" s="788" t="s">
        <v>20</v>
      </c>
      <c r="W599" s="788" t="s">
        <v>20</v>
      </c>
      <c r="X599" s="787" t="s">
        <v>20</v>
      </c>
      <c r="Y599" s="788" t="s">
        <v>20</v>
      </c>
      <c r="Z599" s="788" t="s">
        <v>20</v>
      </c>
      <c r="AA599" s="787" t="s">
        <v>20</v>
      </c>
      <c r="AB599" s="788" t="s">
        <v>20</v>
      </c>
      <c r="AC599" s="788" t="s">
        <v>20</v>
      </c>
      <c r="AD599" s="787" t="s">
        <v>20</v>
      </c>
      <c r="AE599" s="788" t="s">
        <v>20</v>
      </c>
      <c r="AF599" s="788" t="s">
        <v>20</v>
      </c>
      <c r="AG599" s="34" t="s">
        <v>20</v>
      </c>
      <c r="AH599" s="34" t="s">
        <v>20</v>
      </c>
      <c r="AI599" s="34" t="s">
        <v>20</v>
      </c>
    </row>
    <row r="600" spans="1:35">
      <c r="A600" s="34" t="s">
        <v>1780</v>
      </c>
      <c r="B600" s="34" t="s">
        <v>1781</v>
      </c>
      <c r="C600" s="787" t="s">
        <v>20</v>
      </c>
      <c r="D600" s="788" t="s">
        <v>20</v>
      </c>
      <c r="E600" s="788" t="s">
        <v>20</v>
      </c>
      <c r="F600" s="787" t="s">
        <v>20</v>
      </c>
      <c r="G600" s="788" t="s">
        <v>20</v>
      </c>
      <c r="H600" s="788" t="s">
        <v>20</v>
      </c>
      <c r="I600" s="787" t="s">
        <v>20</v>
      </c>
      <c r="J600" s="788" t="s">
        <v>20</v>
      </c>
      <c r="K600" s="788" t="s">
        <v>20</v>
      </c>
      <c r="L600" s="787" t="s">
        <v>20</v>
      </c>
      <c r="M600" s="788" t="s">
        <v>20</v>
      </c>
      <c r="N600" s="788" t="s">
        <v>20</v>
      </c>
      <c r="O600" s="787" t="s">
        <v>20</v>
      </c>
      <c r="P600" s="788" t="s">
        <v>20</v>
      </c>
      <c r="Q600" s="788" t="s">
        <v>20</v>
      </c>
      <c r="R600" s="787" t="s">
        <v>20</v>
      </c>
      <c r="S600" s="788" t="s">
        <v>20</v>
      </c>
      <c r="T600" s="788" t="s">
        <v>20</v>
      </c>
      <c r="U600" s="787" t="s">
        <v>20</v>
      </c>
      <c r="V600" s="788" t="s">
        <v>20</v>
      </c>
      <c r="W600" s="788" t="s">
        <v>20</v>
      </c>
      <c r="X600" s="787" t="s">
        <v>20</v>
      </c>
      <c r="Y600" s="788" t="s">
        <v>20</v>
      </c>
      <c r="Z600" s="788" t="s">
        <v>20</v>
      </c>
      <c r="AA600" s="787" t="s">
        <v>20</v>
      </c>
      <c r="AB600" s="788" t="s">
        <v>20</v>
      </c>
      <c r="AC600" s="788" t="s">
        <v>20</v>
      </c>
      <c r="AD600" s="787" t="s">
        <v>20</v>
      </c>
      <c r="AE600" s="788" t="s">
        <v>20</v>
      </c>
      <c r="AF600" s="788" t="s">
        <v>20</v>
      </c>
      <c r="AG600" s="34" t="s">
        <v>20</v>
      </c>
      <c r="AH600" s="34" t="s">
        <v>20</v>
      </c>
      <c r="AI600" s="34" t="s">
        <v>20</v>
      </c>
    </row>
    <row r="601" spans="1:35">
      <c r="A601" s="34" t="s">
        <v>1782</v>
      </c>
      <c r="B601" s="34" t="s">
        <v>1783</v>
      </c>
      <c r="C601" s="787" t="s">
        <v>20</v>
      </c>
      <c r="D601" s="788" t="s">
        <v>20</v>
      </c>
      <c r="E601" s="788" t="s">
        <v>20</v>
      </c>
      <c r="F601" s="787" t="s">
        <v>20</v>
      </c>
      <c r="G601" s="788" t="s">
        <v>20</v>
      </c>
      <c r="H601" s="788" t="s">
        <v>20</v>
      </c>
      <c r="I601" s="787" t="s">
        <v>20</v>
      </c>
      <c r="J601" s="788" t="s">
        <v>20</v>
      </c>
      <c r="K601" s="788" t="s">
        <v>20</v>
      </c>
      <c r="L601" s="787" t="s">
        <v>20</v>
      </c>
      <c r="M601" s="788" t="s">
        <v>20</v>
      </c>
      <c r="N601" s="788" t="s">
        <v>20</v>
      </c>
      <c r="O601" s="787" t="s">
        <v>20</v>
      </c>
      <c r="P601" s="788" t="s">
        <v>20</v>
      </c>
      <c r="Q601" s="788" t="s">
        <v>20</v>
      </c>
      <c r="R601" s="787" t="s">
        <v>20</v>
      </c>
      <c r="S601" s="788" t="s">
        <v>20</v>
      </c>
      <c r="T601" s="788" t="s">
        <v>20</v>
      </c>
      <c r="U601" s="787" t="s">
        <v>20</v>
      </c>
      <c r="V601" s="788" t="s">
        <v>20</v>
      </c>
      <c r="W601" s="788" t="s">
        <v>20</v>
      </c>
      <c r="X601" s="787" t="s">
        <v>20</v>
      </c>
      <c r="Y601" s="788" t="s">
        <v>20</v>
      </c>
      <c r="Z601" s="788" t="s">
        <v>20</v>
      </c>
      <c r="AA601" s="787" t="s">
        <v>20</v>
      </c>
      <c r="AB601" s="788" t="s">
        <v>20</v>
      </c>
      <c r="AC601" s="788" t="s">
        <v>20</v>
      </c>
      <c r="AD601" s="787" t="s">
        <v>20</v>
      </c>
      <c r="AE601" s="788" t="s">
        <v>20</v>
      </c>
      <c r="AF601" s="788" t="s">
        <v>20</v>
      </c>
      <c r="AG601" s="34" t="s">
        <v>20</v>
      </c>
      <c r="AH601" s="34" t="s">
        <v>20</v>
      </c>
      <c r="AI601" s="34" t="s">
        <v>20</v>
      </c>
    </row>
    <row r="602" spans="1:35">
      <c r="A602" s="34" t="s">
        <v>1784</v>
      </c>
      <c r="B602" s="34" t="s">
        <v>1785</v>
      </c>
      <c r="C602" s="787" t="s">
        <v>20</v>
      </c>
      <c r="D602" s="788" t="s">
        <v>20</v>
      </c>
      <c r="E602" s="788" t="s">
        <v>20</v>
      </c>
      <c r="F602" s="787" t="s">
        <v>20</v>
      </c>
      <c r="G602" s="788" t="s">
        <v>20</v>
      </c>
      <c r="H602" s="788" t="s">
        <v>20</v>
      </c>
      <c r="I602" s="787" t="s">
        <v>20</v>
      </c>
      <c r="J602" s="788" t="s">
        <v>20</v>
      </c>
      <c r="K602" s="788" t="s">
        <v>20</v>
      </c>
      <c r="L602" s="787" t="s">
        <v>20</v>
      </c>
      <c r="M602" s="788" t="s">
        <v>20</v>
      </c>
      <c r="N602" s="788" t="s">
        <v>20</v>
      </c>
      <c r="O602" s="787" t="s">
        <v>20</v>
      </c>
      <c r="P602" s="788" t="s">
        <v>20</v>
      </c>
      <c r="Q602" s="788" t="s">
        <v>20</v>
      </c>
      <c r="R602" s="787" t="s">
        <v>20</v>
      </c>
      <c r="S602" s="788" t="s">
        <v>20</v>
      </c>
      <c r="T602" s="788" t="s">
        <v>20</v>
      </c>
      <c r="U602" s="787" t="s">
        <v>20</v>
      </c>
      <c r="V602" s="788" t="s">
        <v>20</v>
      </c>
      <c r="W602" s="788" t="s">
        <v>20</v>
      </c>
      <c r="X602" s="787" t="s">
        <v>20</v>
      </c>
      <c r="Y602" s="788" t="s">
        <v>20</v>
      </c>
      <c r="Z602" s="788" t="s">
        <v>20</v>
      </c>
      <c r="AA602" s="787" t="s">
        <v>20</v>
      </c>
      <c r="AB602" s="788" t="s">
        <v>20</v>
      </c>
      <c r="AC602" s="788" t="s">
        <v>20</v>
      </c>
      <c r="AD602" s="787" t="s">
        <v>20</v>
      </c>
      <c r="AE602" s="788" t="s">
        <v>20</v>
      </c>
      <c r="AF602" s="788" t="s">
        <v>20</v>
      </c>
      <c r="AG602" s="34" t="s">
        <v>20</v>
      </c>
      <c r="AH602" s="34" t="s">
        <v>20</v>
      </c>
      <c r="AI602" s="34" t="s">
        <v>20</v>
      </c>
    </row>
    <row r="603" spans="1:35">
      <c r="A603" s="34" t="s">
        <v>1786</v>
      </c>
      <c r="B603" s="34" t="s">
        <v>1787</v>
      </c>
      <c r="C603" s="787" t="s">
        <v>20</v>
      </c>
      <c r="D603" s="788" t="s">
        <v>20</v>
      </c>
      <c r="E603" s="788" t="s">
        <v>20</v>
      </c>
      <c r="F603" s="787" t="s">
        <v>20</v>
      </c>
      <c r="G603" s="788" t="s">
        <v>20</v>
      </c>
      <c r="H603" s="788" t="s">
        <v>20</v>
      </c>
      <c r="I603" s="787" t="s">
        <v>20</v>
      </c>
      <c r="J603" s="788" t="s">
        <v>20</v>
      </c>
      <c r="K603" s="788" t="s">
        <v>20</v>
      </c>
      <c r="L603" s="787" t="s">
        <v>20</v>
      </c>
      <c r="M603" s="788" t="s">
        <v>20</v>
      </c>
      <c r="N603" s="788" t="s">
        <v>20</v>
      </c>
      <c r="O603" s="787" t="s">
        <v>20</v>
      </c>
      <c r="P603" s="788" t="s">
        <v>20</v>
      </c>
      <c r="Q603" s="788" t="s">
        <v>20</v>
      </c>
      <c r="R603" s="787" t="s">
        <v>20</v>
      </c>
      <c r="S603" s="788" t="s">
        <v>20</v>
      </c>
      <c r="T603" s="788" t="s">
        <v>20</v>
      </c>
      <c r="U603" s="787" t="s">
        <v>20</v>
      </c>
      <c r="V603" s="788" t="s">
        <v>20</v>
      </c>
      <c r="W603" s="788" t="s">
        <v>20</v>
      </c>
      <c r="X603" s="787" t="s">
        <v>20</v>
      </c>
      <c r="Y603" s="788" t="s">
        <v>20</v>
      </c>
      <c r="Z603" s="788" t="s">
        <v>20</v>
      </c>
      <c r="AA603" s="787" t="s">
        <v>20</v>
      </c>
      <c r="AB603" s="788" t="s">
        <v>20</v>
      </c>
      <c r="AC603" s="788" t="s">
        <v>20</v>
      </c>
      <c r="AD603" s="787" t="s">
        <v>20</v>
      </c>
      <c r="AE603" s="788" t="s">
        <v>20</v>
      </c>
      <c r="AF603" s="788" t="s">
        <v>20</v>
      </c>
      <c r="AG603" s="34" t="s">
        <v>20</v>
      </c>
      <c r="AH603" s="34" t="s">
        <v>20</v>
      </c>
      <c r="AI603" s="34" t="s">
        <v>20</v>
      </c>
    </row>
    <row r="604" spans="1:35">
      <c r="A604" s="34" t="s">
        <v>1788</v>
      </c>
      <c r="B604" s="34" t="s">
        <v>1789</v>
      </c>
      <c r="C604" s="787" t="s">
        <v>20</v>
      </c>
      <c r="D604" s="788" t="s">
        <v>20</v>
      </c>
      <c r="E604" s="788" t="s">
        <v>20</v>
      </c>
      <c r="F604" s="787" t="s">
        <v>20</v>
      </c>
      <c r="G604" s="788" t="s">
        <v>20</v>
      </c>
      <c r="H604" s="788" t="s">
        <v>20</v>
      </c>
      <c r="I604" s="787" t="s">
        <v>20</v>
      </c>
      <c r="J604" s="788" t="s">
        <v>20</v>
      </c>
      <c r="K604" s="788" t="s">
        <v>20</v>
      </c>
      <c r="L604" s="787" t="s">
        <v>20</v>
      </c>
      <c r="M604" s="788" t="s">
        <v>20</v>
      </c>
      <c r="N604" s="788" t="s">
        <v>20</v>
      </c>
      <c r="O604" s="787" t="s">
        <v>20</v>
      </c>
      <c r="P604" s="788" t="s">
        <v>20</v>
      </c>
      <c r="Q604" s="788" t="s">
        <v>20</v>
      </c>
      <c r="R604" s="787" t="s">
        <v>20</v>
      </c>
      <c r="S604" s="788" t="s">
        <v>20</v>
      </c>
      <c r="T604" s="788" t="s">
        <v>20</v>
      </c>
      <c r="U604" s="787" t="s">
        <v>20</v>
      </c>
      <c r="V604" s="788" t="s">
        <v>20</v>
      </c>
      <c r="W604" s="788" t="s">
        <v>20</v>
      </c>
      <c r="X604" s="787" t="s">
        <v>20</v>
      </c>
      <c r="Y604" s="788" t="s">
        <v>20</v>
      </c>
      <c r="Z604" s="788" t="s">
        <v>20</v>
      </c>
      <c r="AA604" s="787" t="s">
        <v>20</v>
      </c>
      <c r="AB604" s="788" t="s">
        <v>20</v>
      </c>
      <c r="AC604" s="788" t="s">
        <v>20</v>
      </c>
      <c r="AD604" s="787" t="s">
        <v>20</v>
      </c>
      <c r="AE604" s="788" t="s">
        <v>20</v>
      </c>
      <c r="AF604" s="788" t="s">
        <v>20</v>
      </c>
      <c r="AG604" s="34" t="s">
        <v>20</v>
      </c>
      <c r="AH604" s="34" t="s">
        <v>20</v>
      </c>
      <c r="AI604" s="34" t="s">
        <v>20</v>
      </c>
    </row>
    <row r="605" spans="1:35">
      <c r="A605" s="34" t="s">
        <v>1790</v>
      </c>
      <c r="B605" s="34" t="s">
        <v>20</v>
      </c>
      <c r="C605" s="787" t="s">
        <v>20</v>
      </c>
      <c r="D605" s="788" t="s">
        <v>20</v>
      </c>
      <c r="E605" s="788" t="s">
        <v>20</v>
      </c>
      <c r="F605" s="787" t="s">
        <v>20</v>
      </c>
      <c r="G605" s="788" t="s">
        <v>20</v>
      </c>
      <c r="H605" s="788" t="s">
        <v>20</v>
      </c>
      <c r="I605" s="787" t="s">
        <v>20</v>
      </c>
      <c r="J605" s="788" t="s">
        <v>20</v>
      </c>
      <c r="K605" s="788" t="s">
        <v>20</v>
      </c>
      <c r="L605" s="787" t="s">
        <v>20</v>
      </c>
      <c r="M605" s="788" t="s">
        <v>20</v>
      </c>
      <c r="N605" s="788" t="s">
        <v>20</v>
      </c>
      <c r="O605" s="787" t="s">
        <v>20</v>
      </c>
      <c r="P605" s="788" t="s">
        <v>20</v>
      </c>
      <c r="Q605" s="788" t="s">
        <v>20</v>
      </c>
      <c r="R605" s="787" t="s">
        <v>20</v>
      </c>
      <c r="S605" s="788" t="s">
        <v>20</v>
      </c>
      <c r="T605" s="788" t="s">
        <v>20</v>
      </c>
      <c r="U605" s="787" t="s">
        <v>20</v>
      </c>
      <c r="V605" s="788" t="s">
        <v>20</v>
      </c>
      <c r="W605" s="788" t="s">
        <v>20</v>
      </c>
      <c r="X605" s="787" t="s">
        <v>20</v>
      </c>
      <c r="Y605" s="788" t="s">
        <v>20</v>
      </c>
      <c r="Z605" s="788" t="s">
        <v>20</v>
      </c>
      <c r="AA605" s="787" t="s">
        <v>20</v>
      </c>
      <c r="AB605" s="788" t="s">
        <v>20</v>
      </c>
      <c r="AC605" s="788" t="s">
        <v>20</v>
      </c>
      <c r="AD605" s="787" t="s">
        <v>20</v>
      </c>
      <c r="AE605" s="788" t="s">
        <v>20</v>
      </c>
      <c r="AF605" s="788" t="s">
        <v>20</v>
      </c>
      <c r="AG605" s="34" t="s">
        <v>20</v>
      </c>
      <c r="AH605" s="34" t="s">
        <v>20</v>
      </c>
      <c r="AI605" s="34" t="s">
        <v>20</v>
      </c>
    </row>
    <row r="606" spans="1:35">
      <c r="A606" s="34" t="s">
        <v>1791</v>
      </c>
      <c r="B606" s="34" t="s">
        <v>20</v>
      </c>
      <c r="C606" s="787" t="s">
        <v>20</v>
      </c>
      <c r="D606" s="788" t="s">
        <v>20</v>
      </c>
      <c r="E606" s="788" t="s">
        <v>20</v>
      </c>
      <c r="F606" s="787" t="s">
        <v>20</v>
      </c>
      <c r="G606" s="788" t="s">
        <v>20</v>
      </c>
      <c r="H606" s="788" t="s">
        <v>20</v>
      </c>
      <c r="I606" s="787" t="s">
        <v>20</v>
      </c>
      <c r="J606" s="788" t="s">
        <v>20</v>
      </c>
      <c r="K606" s="788" t="s">
        <v>20</v>
      </c>
      <c r="L606" s="787" t="s">
        <v>20</v>
      </c>
      <c r="M606" s="788" t="s">
        <v>20</v>
      </c>
      <c r="N606" s="788" t="s">
        <v>20</v>
      </c>
      <c r="O606" s="787" t="s">
        <v>20</v>
      </c>
      <c r="P606" s="788" t="s">
        <v>20</v>
      </c>
      <c r="Q606" s="788" t="s">
        <v>20</v>
      </c>
      <c r="R606" s="787" t="s">
        <v>20</v>
      </c>
      <c r="S606" s="788" t="s">
        <v>20</v>
      </c>
      <c r="T606" s="788" t="s">
        <v>20</v>
      </c>
      <c r="U606" s="787" t="s">
        <v>20</v>
      </c>
      <c r="V606" s="788" t="s">
        <v>20</v>
      </c>
      <c r="W606" s="788" t="s">
        <v>20</v>
      </c>
      <c r="X606" s="787" t="s">
        <v>20</v>
      </c>
      <c r="Y606" s="788" t="s">
        <v>20</v>
      </c>
      <c r="Z606" s="788" t="s">
        <v>20</v>
      </c>
      <c r="AA606" s="787" t="s">
        <v>20</v>
      </c>
      <c r="AB606" s="788" t="s">
        <v>20</v>
      </c>
      <c r="AC606" s="788" t="s">
        <v>20</v>
      </c>
      <c r="AD606" s="787" t="s">
        <v>20</v>
      </c>
      <c r="AE606" s="788" t="s">
        <v>20</v>
      </c>
      <c r="AF606" s="788" t="s">
        <v>20</v>
      </c>
      <c r="AG606" s="34" t="s">
        <v>20</v>
      </c>
      <c r="AH606" s="34" t="s">
        <v>20</v>
      </c>
      <c r="AI606" s="34" t="s">
        <v>20</v>
      </c>
    </row>
    <row r="607" spans="1:35">
      <c r="A607" s="34" t="s">
        <v>1792</v>
      </c>
      <c r="B607" s="34" t="s">
        <v>1850</v>
      </c>
      <c r="C607" s="787" t="s">
        <v>20</v>
      </c>
      <c r="D607" s="788" t="s">
        <v>20</v>
      </c>
      <c r="E607" s="788" t="s">
        <v>20</v>
      </c>
      <c r="F607" s="787" t="s">
        <v>20</v>
      </c>
      <c r="G607" s="788" t="s">
        <v>20</v>
      </c>
      <c r="H607" s="788" t="s">
        <v>20</v>
      </c>
      <c r="I607" s="787" t="s">
        <v>20</v>
      </c>
      <c r="J607" s="788" t="s">
        <v>20</v>
      </c>
      <c r="K607" s="788" t="s">
        <v>20</v>
      </c>
      <c r="L607" s="787" t="s">
        <v>20</v>
      </c>
      <c r="M607" s="788" t="s">
        <v>20</v>
      </c>
      <c r="N607" s="788" t="s">
        <v>20</v>
      </c>
      <c r="O607" s="787" t="s">
        <v>20</v>
      </c>
      <c r="P607" s="788" t="s">
        <v>20</v>
      </c>
      <c r="Q607" s="788" t="s">
        <v>20</v>
      </c>
      <c r="R607" s="787" t="s">
        <v>20</v>
      </c>
      <c r="S607" s="788" t="s">
        <v>20</v>
      </c>
      <c r="T607" s="788" t="s">
        <v>20</v>
      </c>
      <c r="U607" s="787" t="s">
        <v>20</v>
      </c>
      <c r="V607" s="788" t="s">
        <v>20</v>
      </c>
      <c r="W607" s="788" t="s">
        <v>20</v>
      </c>
      <c r="X607" s="787" t="s">
        <v>20</v>
      </c>
      <c r="Y607" s="788" t="s">
        <v>20</v>
      </c>
      <c r="Z607" s="788" t="s">
        <v>20</v>
      </c>
      <c r="AA607" s="787" t="s">
        <v>20</v>
      </c>
      <c r="AB607" s="788" t="s">
        <v>20</v>
      </c>
      <c r="AC607" s="788" t="s">
        <v>20</v>
      </c>
      <c r="AD607" s="787" t="s">
        <v>20</v>
      </c>
      <c r="AE607" s="788" t="s">
        <v>20</v>
      </c>
      <c r="AF607" s="788" t="s">
        <v>20</v>
      </c>
      <c r="AG607" s="34" t="s">
        <v>20</v>
      </c>
      <c r="AH607" s="34" t="s">
        <v>20</v>
      </c>
      <c r="AI607" s="34" t="s">
        <v>20</v>
      </c>
    </row>
    <row r="608" spans="1:35">
      <c r="A608" s="34" t="s">
        <v>1793</v>
      </c>
      <c r="B608" s="34" t="s">
        <v>1794</v>
      </c>
      <c r="C608" s="787">
        <v>0</v>
      </c>
      <c r="D608" s="788">
        <v>1</v>
      </c>
      <c r="E608" s="788">
        <v>1</v>
      </c>
      <c r="F608" s="787">
        <v>0</v>
      </c>
      <c r="G608" s="788" t="s">
        <v>20</v>
      </c>
      <c r="H608" s="788" t="s">
        <v>20</v>
      </c>
      <c r="I608" s="787" t="s">
        <v>20</v>
      </c>
      <c r="J608" s="788" t="s">
        <v>20</v>
      </c>
      <c r="K608" s="788" t="s">
        <v>20</v>
      </c>
      <c r="L608" s="787" t="s">
        <v>20</v>
      </c>
      <c r="M608" s="788" t="s">
        <v>20</v>
      </c>
      <c r="N608" s="788" t="s">
        <v>20</v>
      </c>
      <c r="O608" s="787" t="s">
        <v>20</v>
      </c>
      <c r="P608" s="788" t="s">
        <v>20</v>
      </c>
      <c r="Q608" s="788" t="s">
        <v>20</v>
      </c>
      <c r="R608" s="787" t="s">
        <v>20</v>
      </c>
      <c r="S608" s="788" t="s">
        <v>20</v>
      </c>
      <c r="T608" s="788" t="s">
        <v>20</v>
      </c>
      <c r="U608" s="787" t="s">
        <v>20</v>
      </c>
      <c r="V608" s="788" t="s">
        <v>20</v>
      </c>
      <c r="W608" s="788" t="s">
        <v>20</v>
      </c>
      <c r="X608" s="787" t="s">
        <v>20</v>
      </c>
      <c r="Y608" s="788" t="s">
        <v>20</v>
      </c>
      <c r="Z608" s="788" t="s">
        <v>20</v>
      </c>
      <c r="AA608" s="787" t="s">
        <v>20</v>
      </c>
      <c r="AB608" s="788" t="s">
        <v>20</v>
      </c>
      <c r="AC608" s="788" t="s">
        <v>20</v>
      </c>
      <c r="AD608" s="787" t="s">
        <v>20</v>
      </c>
      <c r="AE608" s="788" t="s">
        <v>20</v>
      </c>
      <c r="AF608" s="788" t="s">
        <v>20</v>
      </c>
      <c r="AG608" s="34" t="s">
        <v>20</v>
      </c>
      <c r="AH608" s="34" t="s">
        <v>20</v>
      </c>
      <c r="AI608" s="34" t="s">
        <v>20</v>
      </c>
    </row>
    <row r="609" spans="1:35">
      <c r="A609" s="34" t="s">
        <v>1795</v>
      </c>
      <c r="B609" s="34" t="s">
        <v>1796</v>
      </c>
      <c r="C609" s="787" t="s">
        <v>20</v>
      </c>
      <c r="D609" s="788" t="s">
        <v>20</v>
      </c>
      <c r="E609" s="788" t="s">
        <v>20</v>
      </c>
      <c r="F609" s="787" t="s">
        <v>20</v>
      </c>
      <c r="G609" s="788" t="s">
        <v>20</v>
      </c>
      <c r="H609" s="788" t="s">
        <v>20</v>
      </c>
      <c r="I609" s="787" t="s">
        <v>20</v>
      </c>
      <c r="J609" s="788" t="s">
        <v>20</v>
      </c>
      <c r="K609" s="788" t="s">
        <v>20</v>
      </c>
      <c r="L609" s="787" t="s">
        <v>20</v>
      </c>
      <c r="M609" s="788" t="s">
        <v>20</v>
      </c>
      <c r="N609" s="788" t="s">
        <v>20</v>
      </c>
      <c r="O609" s="787" t="s">
        <v>20</v>
      </c>
      <c r="P609" s="788" t="s">
        <v>20</v>
      </c>
      <c r="Q609" s="788" t="s">
        <v>20</v>
      </c>
      <c r="R609" s="787" t="s">
        <v>20</v>
      </c>
      <c r="S609" s="788" t="s">
        <v>20</v>
      </c>
      <c r="T609" s="788" t="s">
        <v>20</v>
      </c>
      <c r="U609" s="787" t="s">
        <v>20</v>
      </c>
      <c r="V609" s="788" t="s">
        <v>20</v>
      </c>
      <c r="W609" s="788" t="s">
        <v>20</v>
      </c>
      <c r="X609" s="787" t="s">
        <v>20</v>
      </c>
      <c r="Y609" s="788" t="s">
        <v>20</v>
      </c>
      <c r="Z609" s="788" t="s">
        <v>20</v>
      </c>
      <c r="AA609" s="787" t="s">
        <v>20</v>
      </c>
      <c r="AB609" s="788" t="s">
        <v>20</v>
      </c>
      <c r="AC609" s="788" t="s">
        <v>20</v>
      </c>
      <c r="AD609" s="787" t="s">
        <v>20</v>
      </c>
      <c r="AE609" s="788" t="s">
        <v>20</v>
      </c>
      <c r="AF609" s="788" t="s">
        <v>20</v>
      </c>
      <c r="AG609" s="34" t="s">
        <v>20</v>
      </c>
      <c r="AH609" s="34" t="s">
        <v>20</v>
      </c>
      <c r="AI609" s="34" t="s">
        <v>20</v>
      </c>
    </row>
    <row r="610" spans="1:35">
      <c r="A610" s="34" t="s">
        <v>1797</v>
      </c>
      <c r="B610" s="34" t="s">
        <v>1798</v>
      </c>
      <c r="C610" s="787" t="s">
        <v>20</v>
      </c>
      <c r="D610" s="788" t="s">
        <v>20</v>
      </c>
      <c r="E610" s="788" t="s">
        <v>20</v>
      </c>
      <c r="F610" s="787" t="s">
        <v>20</v>
      </c>
      <c r="G610" s="788" t="s">
        <v>20</v>
      </c>
      <c r="H610" s="788" t="s">
        <v>20</v>
      </c>
      <c r="I610" s="787" t="s">
        <v>20</v>
      </c>
      <c r="J610" s="788" t="s">
        <v>20</v>
      </c>
      <c r="K610" s="788" t="s">
        <v>20</v>
      </c>
      <c r="L610" s="787" t="s">
        <v>20</v>
      </c>
      <c r="M610" s="788" t="s">
        <v>20</v>
      </c>
      <c r="N610" s="788" t="s">
        <v>20</v>
      </c>
      <c r="O610" s="787" t="s">
        <v>20</v>
      </c>
      <c r="P610" s="788" t="s">
        <v>20</v>
      </c>
      <c r="Q610" s="788" t="s">
        <v>20</v>
      </c>
      <c r="R610" s="787" t="s">
        <v>20</v>
      </c>
      <c r="S610" s="788" t="s">
        <v>20</v>
      </c>
      <c r="T610" s="788" t="s">
        <v>20</v>
      </c>
      <c r="U610" s="787" t="s">
        <v>20</v>
      </c>
      <c r="V610" s="788" t="s">
        <v>20</v>
      </c>
      <c r="W610" s="788" t="s">
        <v>20</v>
      </c>
      <c r="X610" s="787" t="s">
        <v>20</v>
      </c>
      <c r="Y610" s="788" t="s">
        <v>20</v>
      </c>
      <c r="Z610" s="788" t="s">
        <v>20</v>
      </c>
      <c r="AA610" s="787" t="s">
        <v>20</v>
      </c>
      <c r="AB610" s="788" t="s">
        <v>20</v>
      </c>
      <c r="AC610" s="788" t="s">
        <v>20</v>
      </c>
      <c r="AD610" s="787" t="s">
        <v>20</v>
      </c>
      <c r="AE610" s="788" t="s">
        <v>20</v>
      </c>
      <c r="AF610" s="788" t="s">
        <v>20</v>
      </c>
      <c r="AG610" s="34" t="s">
        <v>20</v>
      </c>
      <c r="AH610" s="34" t="s">
        <v>20</v>
      </c>
      <c r="AI610" s="34" t="s">
        <v>20</v>
      </c>
    </row>
    <row r="611" spans="1:35">
      <c r="A611" s="34" t="s">
        <v>1799</v>
      </c>
      <c r="B611" s="34" t="s">
        <v>1851</v>
      </c>
      <c r="C611" s="787" t="s">
        <v>20</v>
      </c>
      <c r="D611" s="788" t="s">
        <v>20</v>
      </c>
      <c r="E611" s="788" t="s">
        <v>20</v>
      </c>
      <c r="F611" s="787" t="s">
        <v>20</v>
      </c>
      <c r="G611" s="788" t="s">
        <v>20</v>
      </c>
      <c r="H611" s="788" t="s">
        <v>20</v>
      </c>
      <c r="I611" s="787" t="s">
        <v>20</v>
      </c>
      <c r="J611" s="788" t="s">
        <v>20</v>
      </c>
      <c r="K611" s="788" t="s">
        <v>20</v>
      </c>
      <c r="L611" s="787" t="s">
        <v>20</v>
      </c>
      <c r="M611" s="788" t="s">
        <v>20</v>
      </c>
      <c r="N611" s="788" t="s">
        <v>20</v>
      </c>
      <c r="O611" s="787" t="s">
        <v>20</v>
      </c>
      <c r="P611" s="788" t="s">
        <v>20</v>
      </c>
      <c r="Q611" s="788" t="s">
        <v>20</v>
      </c>
      <c r="R611" s="787" t="s">
        <v>20</v>
      </c>
      <c r="S611" s="788" t="s">
        <v>20</v>
      </c>
      <c r="T611" s="788" t="s">
        <v>20</v>
      </c>
      <c r="U611" s="787" t="s">
        <v>20</v>
      </c>
      <c r="V611" s="788" t="s">
        <v>20</v>
      </c>
      <c r="W611" s="788" t="s">
        <v>20</v>
      </c>
      <c r="X611" s="787" t="s">
        <v>20</v>
      </c>
      <c r="Y611" s="788" t="s">
        <v>20</v>
      </c>
      <c r="Z611" s="788" t="s">
        <v>20</v>
      </c>
      <c r="AA611" s="787" t="s">
        <v>20</v>
      </c>
      <c r="AB611" s="788" t="s">
        <v>20</v>
      </c>
      <c r="AC611" s="788" t="s">
        <v>20</v>
      </c>
      <c r="AD611" s="787" t="s">
        <v>20</v>
      </c>
      <c r="AE611" s="788" t="s">
        <v>20</v>
      </c>
      <c r="AF611" s="788" t="s">
        <v>20</v>
      </c>
      <c r="AG611" s="34" t="s">
        <v>20</v>
      </c>
      <c r="AH611" s="34" t="s">
        <v>20</v>
      </c>
      <c r="AI611" s="34" t="s">
        <v>20</v>
      </c>
    </row>
    <row r="612" spans="1:35">
      <c r="A612" s="34" t="s">
        <v>1800</v>
      </c>
      <c r="B612" s="34" t="s">
        <v>3392</v>
      </c>
      <c r="C612" s="787" t="s">
        <v>20</v>
      </c>
      <c r="D612" s="788" t="s">
        <v>20</v>
      </c>
      <c r="E612" s="788" t="s">
        <v>20</v>
      </c>
      <c r="F612" s="787" t="s">
        <v>20</v>
      </c>
      <c r="G612" s="788" t="s">
        <v>20</v>
      </c>
      <c r="H612" s="788" t="s">
        <v>20</v>
      </c>
      <c r="I612" s="787" t="s">
        <v>20</v>
      </c>
      <c r="J612" s="788" t="s">
        <v>20</v>
      </c>
      <c r="K612" s="788" t="s">
        <v>20</v>
      </c>
      <c r="L612" s="787" t="s">
        <v>20</v>
      </c>
      <c r="M612" s="788" t="s">
        <v>20</v>
      </c>
      <c r="N612" s="788" t="s">
        <v>20</v>
      </c>
      <c r="O612" s="787" t="s">
        <v>20</v>
      </c>
      <c r="P612" s="788" t="s">
        <v>20</v>
      </c>
      <c r="Q612" s="788" t="s">
        <v>20</v>
      </c>
      <c r="R612" s="787" t="s">
        <v>20</v>
      </c>
      <c r="S612" s="788" t="s">
        <v>20</v>
      </c>
      <c r="T612" s="788" t="s">
        <v>20</v>
      </c>
      <c r="U612" s="787" t="s">
        <v>20</v>
      </c>
      <c r="V612" s="788" t="s">
        <v>20</v>
      </c>
      <c r="W612" s="788" t="s">
        <v>20</v>
      </c>
      <c r="X612" s="787" t="s">
        <v>20</v>
      </c>
      <c r="Y612" s="788" t="s">
        <v>20</v>
      </c>
      <c r="Z612" s="788" t="s">
        <v>20</v>
      </c>
      <c r="AA612" s="787" t="s">
        <v>20</v>
      </c>
      <c r="AB612" s="788" t="s">
        <v>20</v>
      </c>
      <c r="AC612" s="788" t="s">
        <v>20</v>
      </c>
      <c r="AD612" s="787" t="s">
        <v>20</v>
      </c>
      <c r="AE612" s="788" t="s">
        <v>20</v>
      </c>
      <c r="AF612" s="788" t="s">
        <v>20</v>
      </c>
      <c r="AG612" s="34" t="s">
        <v>20</v>
      </c>
      <c r="AH612" s="34" t="s">
        <v>20</v>
      </c>
      <c r="AI612" s="34" t="s">
        <v>20</v>
      </c>
    </row>
    <row r="613" spans="1:35">
      <c r="A613" s="34" t="s">
        <v>1801</v>
      </c>
      <c r="B613" s="34" t="s">
        <v>1802</v>
      </c>
      <c r="C613" s="787" t="s">
        <v>20</v>
      </c>
      <c r="D613" s="788" t="s">
        <v>20</v>
      </c>
      <c r="E613" s="788" t="s">
        <v>20</v>
      </c>
      <c r="F613" s="787" t="s">
        <v>20</v>
      </c>
      <c r="G613" s="788" t="s">
        <v>20</v>
      </c>
      <c r="H613" s="788" t="s">
        <v>20</v>
      </c>
      <c r="I613" s="787" t="s">
        <v>20</v>
      </c>
      <c r="J613" s="788" t="s">
        <v>20</v>
      </c>
      <c r="K613" s="788" t="s">
        <v>20</v>
      </c>
      <c r="L613" s="787" t="s">
        <v>20</v>
      </c>
      <c r="M613" s="788" t="s">
        <v>20</v>
      </c>
      <c r="N613" s="788" t="s">
        <v>20</v>
      </c>
      <c r="O613" s="787" t="s">
        <v>20</v>
      </c>
      <c r="P613" s="788" t="s">
        <v>20</v>
      </c>
      <c r="Q613" s="788" t="s">
        <v>20</v>
      </c>
      <c r="R613" s="787" t="s">
        <v>20</v>
      </c>
      <c r="S613" s="788" t="s">
        <v>20</v>
      </c>
      <c r="T613" s="788" t="s">
        <v>20</v>
      </c>
      <c r="U613" s="787" t="s">
        <v>20</v>
      </c>
      <c r="V613" s="788" t="s">
        <v>20</v>
      </c>
      <c r="W613" s="788" t="s">
        <v>20</v>
      </c>
      <c r="X613" s="787" t="s">
        <v>20</v>
      </c>
      <c r="Y613" s="788" t="s">
        <v>20</v>
      </c>
      <c r="Z613" s="788" t="s">
        <v>20</v>
      </c>
      <c r="AA613" s="787" t="s">
        <v>20</v>
      </c>
      <c r="AB613" s="788" t="s">
        <v>20</v>
      </c>
      <c r="AC613" s="788" t="s">
        <v>20</v>
      </c>
      <c r="AD613" s="787" t="s">
        <v>20</v>
      </c>
      <c r="AE613" s="788" t="s">
        <v>20</v>
      </c>
      <c r="AF613" s="788" t="s">
        <v>20</v>
      </c>
      <c r="AG613" s="34" t="s">
        <v>20</v>
      </c>
      <c r="AH613" s="34" t="s">
        <v>20</v>
      </c>
      <c r="AI613" s="34" t="s">
        <v>20</v>
      </c>
    </row>
    <row r="614" spans="1:35">
      <c r="A614" s="34" t="s">
        <v>1803</v>
      </c>
      <c r="B614" s="34" t="s">
        <v>1804</v>
      </c>
      <c r="C614" s="787" t="s">
        <v>20</v>
      </c>
      <c r="D614" s="788" t="s">
        <v>20</v>
      </c>
      <c r="E614" s="788" t="s">
        <v>20</v>
      </c>
      <c r="F614" s="787" t="s">
        <v>20</v>
      </c>
      <c r="G614" s="788" t="s">
        <v>20</v>
      </c>
      <c r="H614" s="788" t="s">
        <v>20</v>
      </c>
      <c r="I614" s="787" t="s">
        <v>20</v>
      </c>
      <c r="J614" s="788" t="s">
        <v>20</v>
      </c>
      <c r="K614" s="788" t="s">
        <v>20</v>
      </c>
      <c r="L614" s="787" t="s">
        <v>20</v>
      </c>
      <c r="M614" s="788" t="s">
        <v>20</v>
      </c>
      <c r="N614" s="788" t="s">
        <v>20</v>
      </c>
      <c r="O614" s="787" t="s">
        <v>20</v>
      </c>
      <c r="P614" s="788" t="s">
        <v>20</v>
      </c>
      <c r="Q614" s="788" t="s">
        <v>20</v>
      </c>
      <c r="R614" s="787" t="s">
        <v>20</v>
      </c>
      <c r="S614" s="788" t="s">
        <v>20</v>
      </c>
      <c r="T614" s="788" t="s">
        <v>20</v>
      </c>
      <c r="U614" s="787" t="s">
        <v>20</v>
      </c>
      <c r="V614" s="788" t="s">
        <v>20</v>
      </c>
      <c r="W614" s="788" t="s">
        <v>20</v>
      </c>
      <c r="X614" s="787" t="s">
        <v>20</v>
      </c>
      <c r="Y614" s="788" t="s">
        <v>20</v>
      </c>
      <c r="Z614" s="788" t="s">
        <v>20</v>
      </c>
      <c r="AA614" s="787" t="s">
        <v>20</v>
      </c>
      <c r="AB614" s="788" t="s">
        <v>20</v>
      </c>
      <c r="AC614" s="788" t="s">
        <v>20</v>
      </c>
      <c r="AD614" s="787" t="s">
        <v>20</v>
      </c>
      <c r="AE614" s="788" t="s">
        <v>20</v>
      </c>
      <c r="AF614" s="788" t="s">
        <v>20</v>
      </c>
      <c r="AG614" s="34" t="s">
        <v>20</v>
      </c>
      <c r="AH614" s="34" t="s">
        <v>20</v>
      </c>
      <c r="AI614" s="34" t="s">
        <v>20</v>
      </c>
    </row>
    <row r="615" spans="1:35">
      <c r="A615" s="34" t="s">
        <v>1805</v>
      </c>
      <c r="B615" s="34" t="s">
        <v>1806</v>
      </c>
      <c r="C615" s="787" t="s">
        <v>20</v>
      </c>
      <c r="D615" s="788" t="s">
        <v>20</v>
      </c>
      <c r="E615" s="788" t="s">
        <v>20</v>
      </c>
      <c r="F615" s="787" t="s">
        <v>20</v>
      </c>
      <c r="G615" s="788" t="s">
        <v>20</v>
      </c>
      <c r="H615" s="788" t="s">
        <v>20</v>
      </c>
      <c r="I615" s="787" t="s">
        <v>20</v>
      </c>
      <c r="J615" s="788" t="s">
        <v>20</v>
      </c>
      <c r="K615" s="788" t="s">
        <v>20</v>
      </c>
      <c r="L615" s="787" t="s">
        <v>20</v>
      </c>
      <c r="M615" s="788" t="s">
        <v>20</v>
      </c>
      <c r="N615" s="788" t="s">
        <v>20</v>
      </c>
      <c r="O615" s="787" t="s">
        <v>20</v>
      </c>
      <c r="P615" s="788" t="s">
        <v>20</v>
      </c>
      <c r="Q615" s="788" t="s">
        <v>20</v>
      </c>
      <c r="R615" s="787" t="s">
        <v>20</v>
      </c>
      <c r="S615" s="788" t="s">
        <v>20</v>
      </c>
      <c r="T615" s="788" t="s">
        <v>20</v>
      </c>
      <c r="U615" s="787" t="s">
        <v>20</v>
      </c>
      <c r="V615" s="788" t="s">
        <v>20</v>
      </c>
      <c r="W615" s="788" t="s">
        <v>20</v>
      </c>
      <c r="X615" s="787" t="s">
        <v>20</v>
      </c>
      <c r="Y615" s="788" t="s">
        <v>20</v>
      </c>
      <c r="Z615" s="788" t="s">
        <v>20</v>
      </c>
      <c r="AA615" s="787" t="s">
        <v>20</v>
      </c>
      <c r="AB615" s="788" t="s">
        <v>20</v>
      </c>
      <c r="AC615" s="788" t="s">
        <v>20</v>
      </c>
      <c r="AD615" s="787" t="s">
        <v>20</v>
      </c>
      <c r="AE615" s="788" t="s">
        <v>20</v>
      </c>
      <c r="AF615" s="788" t="s">
        <v>20</v>
      </c>
      <c r="AG615" s="34" t="s">
        <v>20</v>
      </c>
      <c r="AH615" s="34" t="s">
        <v>20</v>
      </c>
      <c r="AI615" s="34" t="s">
        <v>20</v>
      </c>
    </row>
    <row r="616" spans="1:35">
      <c r="A616" s="34" t="s">
        <v>1807</v>
      </c>
      <c r="B616" s="34" t="s">
        <v>1852</v>
      </c>
      <c r="C616" s="787" t="s">
        <v>20</v>
      </c>
      <c r="D616" s="788" t="s">
        <v>20</v>
      </c>
      <c r="E616" s="788" t="s">
        <v>20</v>
      </c>
      <c r="F616" s="787" t="s">
        <v>20</v>
      </c>
      <c r="G616" s="788" t="s">
        <v>20</v>
      </c>
      <c r="H616" s="788" t="s">
        <v>20</v>
      </c>
      <c r="I616" s="787" t="s">
        <v>20</v>
      </c>
      <c r="J616" s="788" t="s">
        <v>20</v>
      </c>
      <c r="K616" s="788" t="s">
        <v>20</v>
      </c>
      <c r="L616" s="787" t="s">
        <v>20</v>
      </c>
      <c r="M616" s="788" t="s">
        <v>20</v>
      </c>
      <c r="N616" s="788" t="s">
        <v>20</v>
      </c>
      <c r="O616" s="787" t="s">
        <v>20</v>
      </c>
      <c r="P616" s="788" t="s">
        <v>20</v>
      </c>
      <c r="Q616" s="788" t="s">
        <v>20</v>
      </c>
      <c r="R616" s="787" t="s">
        <v>20</v>
      </c>
      <c r="S616" s="788" t="s">
        <v>20</v>
      </c>
      <c r="T616" s="788" t="s">
        <v>20</v>
      </c>
      <c r="U616" s="787" t="s">
        <v>20</v>
      </c>
      <c r="V616" s="788" t="s">
        <v>20</v>
      </c>
      <c r="W616" s="788" t="s">
        <v>20</v>
      </c>
      <c r="X616" s="787" t="s">
        <v>20</v>
      </c>
      <c r="Y616" s="788" t="s">
        <v>20</v>
      </c>
      <c r="Z616" s="788" t="s">
        <v>20</v>
      </c>
      <c r="AA616" s="787" t="s">
        <v>20</v>
      </c>
      <c r="AB616" s="788" t="s">
        <v>20</v>
      </c>
      <c r="AC616" s="788" t="s">
        <v>20</v>
      </c>
      <c r="AD616" s="787" t="s">
        <v>20</v>
      </c>
      <c r="AE616" s="788" t="s">
        <v>20</v>
      </c>
      <c r="AF616" s="788" t="s">
        <v>20</v>
      </c>
      <c r="AG616" s="34" t="s">
        <v>20</v>
      </c>
      <c r="AH616" s="34" t="s">
        <v>20</v>
      </c>
      <c r="AI616" s="34" t="s">
        <v>20</v>
      </c>
    </row>
    <row r="617" spans="1:35">
      <c r="A617" s="34" t="s">
        <v>1808</v>
      </c>
      <c r="B617" s="34" t="s">
        <v>1809</v>
      </c>
      <c r="C617" s="787" t="s">
        <v>20</v>
      </c>
      <c r="D617" s="788" t="s">
        <v>20</v>
      </c>
      <c r="E617" s="788" t="s">
        <v>20</v>
      </c>
      <c r="F617" s="787" t="s">
        <v>20</v>
      </c>
      <c r="G617" s="788" t="s">
        <v>20</v>
      </c>
      <c r="H617" s="788" t="s">
        <v>20</v>
      </c>
      <c r="I617" s="787" t="s">
        <v>20</v>
      </c>
      <c r="J617" s="788" t="s">
        <v>20</v>
      </c>
      <c r="K617" s="788" t="s">
        <v>20</v>
      </c>
      <c r="L617" s="787" t="s">
        <v>20</v>
      </c>
      <c r="M617" s="788" t="s">
        <v>20</v>
      </c>
      <c r="N617" s="788" t="s">
        <v>20</v>
      </c>
      <c r="O617" s="787" t="s">
        <v>20</v>
      </c>
      <c r="P617" s="788" t="s">
        <v>20</v>
      </c>
      <c r="Q617" s="788" t="s">
        <v>20</v>
      </c>
      <c r="R617" s="787" t="s">
        <v>20</v>
      </c>
      <c r="S617" s="788" t="s">
        <v>20</v>
      </c>
      <c r="T617" s="788" t="s">
        <v>20</v>
      </c>
      <c r="U617" s="787" t="s">
        <v>20</v>
      </c>
      <c r="V617" s="788" t="s">
        <v>20</v>
      </c>
      <c r="W617" s="788" t="s">
        <v>20</v>
      </c>
      <c r="X617" s="787" t="s">
        <v>20</v>
      </c>
      <c r="Y617" s="788" t="s">
        <v>20</v>
      </c>
      <c r="Z617" s="788" t="s">
        <v>20</v>
      </c>
      <c r="AA617" s="787" t="s">
        <v>20</v>
      </c>
      <c r="AB617" s="788" t="s">
        <v>20</v>
      </c>
      <c r="AC617" s="788" t="s">
        <v>20</v>
      </c>
      <c r="AD617" s="787" t="s">
        <v>20</v>
      </c>
      <c r="AE617" s="788" t="s">
        <v>20</v>
      </c>
      <c r="AF617" s="788" t="s">
        <v>20</v>
      </c>
      <c r="AG617" s="34" t="s">
        <v>20</v>
      </c>
      <c r="AH617" s="34" t="s">
        <v>20</v>
      </c>
      <c r="AI617" s="34" t="s">
        <v>20</v>
      </c>
    </row>
    <row r="618" spans="1:35">
      <c r="A618" s="34" t="s">
        <v>1810</v>
      </c>
      <c r="B618" s="34" t="s">
        <v>1811</v>
      </c>
      <c r="C618" s="787" t="s">
        <v>20</v>
      </c>
      <c r="D618" s="788" t="s">
        <v>20</v>
      </c>
      <c r="E618" s="788" t="s">
        <v>20</v>
      </c>
      <c r="F618" s="787" t="s">
        <v>20</v>
      </c>
      <c r="G618" s="788" t="s">
        <v>20</v>
      </c>
      <c r="H618" s="788" t="s">
        <v>20</v>
      </c>
      <c r="I618" s="787" t="s">
        <v>20</v>
      </c>
      <c r="J618" s="788" t="s">
        <v>20</v>
      </c>
      <c r="K618" s="788" t="s">
        <v>20</v>
      </c>
      <c r="L618" s="787" t="s">
        <v>20</v>
      </c>
      <c r="M618" s="788" t="s">
        <v>20</v>
      </c>
      <c r="N618" s="788" t="s">
        <v>20</v>
      </c>
      <c r="O618" s="787" t="s">
        <v>20</v>
      </c>
      <c r="P618" s="788" t="s">
        <v>20</v>
      </c>
      <c r="Q618" s="788" t="s">
        <v>20</v>
      </c>
      <c r="R618" s="787" t="s">
        <v>20</v>
      </c>
      <c r="S618" s="788" t="s">
        <v>20</v>
      </c>
      <c r="T618" s="788" t="s">
        <v>20</v>
      </c>
      <c r="U618" s="787" t="s">
        <v>20</v>
      </c>
      <c r="V618" s="788" t="s">
        <v>20</v>
      </c>
      <c r="W618" s="788" t="s">
        <v>20</v>
      </c>
      <c r="X618" s="787" t="s">
        <v>20</v>
      </c>
      <c r="Y618" s="788" t="s">
        <v>20</v>
      </c>
      <c r="Z618" s="788" t="s">
        <v>20</v>
      </c>
      <c r="AA618" s="787" t="s">
        <v>20</v>
      </c>
      <c r="AB618" s="788" t="s">
        <v>20</v>
      </c>
      <c r="AC618" s="788" t="s">
        <v>20</v>
      </c>
      <c r="AD618" s="787" t="s">
        <v>20</v>
      </c>
      <c r="AE618" s="788" t="s">
        <v>20</v>
      </c>
      <c r="AF618" s="788" t="s">
        <v>20</v>
      </c>
      <c r="AG618" s="34" t="s">
        <v>20</v>
      </c>
      <c r="AH618" s="34" t="s">
        <v>20</v>
      </c>
      <c r="AI618" s="34" t="s">
        <v>20</v>
      </c>
    </row>
    <row r="619" spans="1:35">
      <c r="A619" s="34" t="s">
        <v>1812</v>
      </c>
      <c r="B619" s="34" t="s">
        <v>20</v>
      </c>
      <c r="C619" s="787" t="s">
        <v>20</v>
      </c>
      <c r="D619" s="788" t="s">
        <v>20</v>
      </c>
      <c r="E619" s="788" t="s">
        <v>20</v>
      </c>
      <c r="F619" s="787" t="s">
        <v>20</v>
      </c>
      <c r="G619" s="788" t="s">
        <v>20</v>
      </c>
      <c r="H619" s="788" t="s">
        <v>20</v>
      </c>
      <c r="I619" s="787" t="s">
        <v>20</v>
      </c>
      <c r="J619" s="788" t="s">
        <v>20</v>
      </c>
      <c r="K619" s="788" t="s">
        <v>20</v>
      </c>
      <c r="L619" s="787" t="s">
        <v>20</v>
      </c>
      <c r="M619" s="788" t="s">
        <v>20</v>
      </c>
      <c r="N619" s="788" t="s">
        <v>20</v>
      </c>
      <c r="O619" s="787" t="s">
        <v>20</v>
      </c>
      <c r="P619" s="788" t="s">
        <v>20</v>
      </c>
      <c r="Q619" s="788" t="s">
        <v>20</v>
      </c>
      <c r="R619" s="787" t="s">
        <v>20</v>
      </c>
      <c r="S619" s="788" t="s">
        <v>20</v>
      </c>
      <c r="T619" s="788" t="s">
        <v>20</v>
      </c>
      <c r="U619" s="787" t="s">
        <v>20</v>
      </c>
      <c r="V619" s="788" t="s">
        <v>20</v>
      </c>
      <c r="W619" s="788" t="s">
        <v>20</v>
      </c>
      <c r="X619" s="787" t="s">
        <v>20</v>
      </c>
      <c r="Y619" s="788" t="s">
        <v>20</v>
      </c>
      <c r="Z619" s="788" t="s">
        <v>20</v>
      </c>
      <c r="AA619" s="787" t="s">
        <v>20</v>
      </c>
      <c r="AB619" s="788" t="s">
        <v>20</v>
      </c>
      <c r="AC619" s="788" t="s">
        <v>20</v>
      </c>
      <c r="AD619" s="787" t="s">
        <v>20</v>
      </c>
      <c r="AE619" s="788" t="s">
        <v>20</v>
      </c>
      <c r="AF619" s="788" t="s">
        <v>20</v>
      </c>
      <c r="AG619" s="34" t="s">
        <v>20</v>
      </c>
      <c r="AH619" s="34" t="s">
        <v>20</v>
      </c>
      <c r="AI619" s="34" t="s">
        <v>20</v>
      </c>
    </row>
    <row r="620" spans="1:35">
      <c r="A620" s="34" t="s">
        <v>1813</v>
      </c>
      <c r="B620" s="34" t="s">
        <v>1814</v>
      </c>
      <c r="C620" s="787" t="s">
        <v>20</v>
      </c>
      <c r="D620" s="788" t="s">
        <v>20</v>
      </c>
      <c r="E620" s="788" t="s">
        <v>20</v>
      </c>
      <c r="F620" s="787" t="s">
        <v>20</v>
      </c>
      <c r="G620" s="788" t="s">
        <v>20</v>
      </c>
      <c r="H620" s="788" t="s">
        <v>20</v>
      </c>
      <c r="I620" s="787" t="s">
        <v>20</v>
      </c>
      <c r="J620" s="788" t="s">
        <v>20</v>
      </c>
      <c r="K620" s="788" t="s">
        <v>20</v>
      </c>
      <c r="L620" s="787" t="s">
        <v>20</v>
      </c>
      <c r="M620" s="788" t="s">
        <v>20</v>
      </c>
      <c r="N620" s="788" t="s">
        <v>20</v>
      </c>
      <c r="O620" s="787" t="s">
        <v>20</v>
      </c>
      <c r="P620" s="788" t="s">
        <v>20</v>
      </c>
      <c r="Q620" s="788" t="s">
        <v>20</v>
      </c>
      <c r="R620" s="787" t="s">
        <v>20</v>
      </c>
      <c r="S620" s="788" t="s">
        <v>20</v>
      </c>
      <c r="T620" s="788" t="s">
        <v>20</v>
      </c>
      <c r="U620" s="787" t="s">
        <v>20</v>
      </c>
      <c r="V620" s="788" t="s">
        <v>20</v>
      </c>
      <c r="W620" s="788" t="s">
        <v>20</v>
      </c>
      <c r="X620" s="787" t="s">
        <v>20</v>
      </c>
      <c r="Y620" s="788" t="s">
        <v>20</v>
      </c>
      <c r="Z620" s="788" t="s">
        <v>20</v>
      </c>
      <c r="AA620" s="787" t="s">
        <v>20</v>
      </c>
      <c r="AB620" s="788" t="s">
        <v>20</v>
      </c>
      <c r="AC620" s="788" t="s">
        <v>20</v>
      </c>
      <c r="AD620" s="787" t="s">
        <v>20</v>
      </c>
      <c r="AE620" s="788" t="s">
        <v>20</v>
      </c>
      <c r="AF620" s="788" t="s">
        <v>20</v>
      </c>
      <c r="AG620" s="34" t="s">
        <v>20</v>
      </c>
      <c r="AH620" s="34" t="s">
        <v>20</v>
      </c>
      <c r="AI620" s="34" t="s">
        <v>20</v>
      </c>
    </row>
    <row r="621" spans="1:35">
      <c r="A621" s="34" t="s">
        <v>1815</v>
      </c>
      <c r="B621" s="34" t="s">
        <v>1816</v>
      </c>
      <c r="C621" s="787" t="s">
        <v>20</v>
      </c>
      <c r="D621" s="788" t="s">
        <v>20</v>
      </c>
      <c r="E621" s="788" t="s">
        <v>20</v>
      </c>
      <c r="F621" s="787" t="s">
        <v>20</v>
      </c>
      <c r="G621" s="788" t="s">
        <v>20</v>
      </c>
      <c r="H621" s="788" t="s">
        <v>20</v>
      </c>
      <c r="I621" s="787" t="s">
        <v>20</v>
      </c>
      <c r="J621" s="788" t="s">
        <v>20</v>
      </c>
      <c r="K621" s="788" t="s">
        <v>20</v>
      </c>
      <c r="L621" s="787" t="s">
        <v>20</v>
      </c>
      <c r="M621" s="788" t="s">
        <v>20</v>
      </c>
      <c r="N621" s="788" t="s">
        <v>20</v>
      </c>
      <c r="O621" s="787" t="s">
        <v>20</v>
      </c>
      <c r="P621" s="788" t="s">
        <v>20</v>
      </c>
      <c r="Q621" s="788" t="s">
        <v>20</v>
      </c>
      <c r="R621" s="787" t="s">
        <v>20</v>
      </c>
      <c r="S621" s="788" t="s">
        <v>20</v>
      </c>
      <c r="T621" s="788" t="s">
        <v>20</v>
      </c>
      <c r="U621" s="787" t="s">
        <v>20</v>
      </c>
      <c r="V621" s="788" t="s">
        <v>20</v>
      </c>
      <c r="W621" s="788" t="s">
        <v>20</v>
      </c>
      <c r="X621" s="787" t="s">
        <v>20</v>
      </c>
      <c r="Y621" s="788" t="s">
        <v>20</v>
      </c>
      <c r="Z621" s="788" t="s">
        <v>20</v>
      </c>
      <c r="AA621" s="787" t="s">
        <v>20</v>
      </c>
      <c r="AB621" s="788" t="s">
        <v>20</v>
      </c>
      <c r="AC621" s="788" t="s">
        <v>20</v>
      </c>
      <c r="AD621" s="787" t="s">
        <v>20</v>
      </c>
      <c r="AE621" s="788" t="s">
        <v>20</v>
      </c>
      <c r="AF621" s="788" t="s">
        <v>20</v>
      </c>
      <c r="AG621" s="34" t="s">
        <v>20</v>
      </c>
      <c r="AH621" s="34" t="s">
        <v>20</v>
      </c>
      <c r="AI621" s="34" t="s">
        <v>20</v>
      </c>
    </row>
    <row r="622" spans="1:35">
      <c r="A622" s="34" t="s">
        <v>1817</v>
      </c>
      <c r="B622" s="34" t="s">
        <v>1818</v>
      </c>
      <c r="C622" s="787" t="s">
        <v>20</v>
      </c>
      <c r="D622" s="788" t="s">
        <v>20</v>
      </c>
      <c r="E622" s="788" t="s">
        <v>20</v>
      </c>
      <c r="F622" s="787" t="s">
        <v>20</v>
      </c>
      <c r="G622" s="788" t="s">
        <v>20</v>
      </c>
      <c r="H622" s="788" t="s">
        <v>20</v>
      </c>
      <c r="I622" s="787" t="s">
        <v>20</v>
      </c>
      <c r="J622" s="788" t="s">
        <v>20</v>
      </c>
      <c r="K622" s="788" t="s">
        <v>20</v>
      </c>
      <c r="L622" s="787" t="s">
        <v>20</v>
      </c>
      <c r="M622" s="788" t="s">
        <v>20</v>
      </c>
      <c r="N622" s="788" t="s">
        <v>20</v>
      </c>
      <c r="O622" s="787" t="s">
        <v>20</v>
      </c>
      <c r="P622" s="788" t="s">
        <v>20</v>
      </c>
      <c r="Q622" s="788" t="s">
        <v>20</v>
      </c>
      <c r="R622" s="787" t="s">
        <v>20</v>
      </c>
      <c r="S622" s="788" t="s">
        <v>20</v>
      </c>
      <c r="T622" s="788" t="s">
        <v>20</v>
      </c>
      <c r="U622" s="787" t="s">
        <v>20</v>
      </c>
      <c r="V622" s="788" t="s">
        <v>20</v>
      </c>
      <c r="W622" s="788" t="s">
        <v>20</v>
      </c>
      <c r="X622" s="787" t="s">
        <v>20</v>
      </c>
      <c r="Y622" s="788" t="s">
        <v>20</v>
      </c>
      <c r="Z622" s="788" t="s">
        <v>20</v>
      </c>
      <c r="AA622" s="787" t="s">
        <v>20</v>
      </c>
      <c r="AB622" s="788" t="s">
        <v>20</v>
      </c>
      <c r="AC622" s="788" t="s">
        <v>20</v>
      </c>
      <c r="AD622" s="787" t="s">
        <v>20</v>
      </c>
      <c r="AE622" s="788" t="s">
        <v>20</v>
      </c>
      <c r="AF622" s="788" t="s">
        <v>20</v>
      </c>
      <c r="AG622" s="34" t="s">
        <v>20</v>
      </c>
      <c r="AH622" s="34" t="s">
        <v>20</v>
      </c>
      <c r="AI622" s="34" t="s">
        <v>20</v>
      </c>
    </row>
    <row r="623" spans="1:35">
      <c r="A623" s="34" t="s">
        <v>1819</v>
      </c>
      <c r="B623" s="34" t="s">
        <v>20</v>
      </c>
      <c r="C623" s="787" t="s">
        <v>20</v>
      </c>
      <c r="D623" s="788" t="s">
        <v>20</v>
      </c>
      <c r="E623" s="788" t="s">
        <v>20</v>
      </c>
      <c r="F623" s="787" t="s">
        <v>20</v>
      </c>
      <c r="G623" s="788" t="s">
        <v>20</v>
      </c>
      <c r="H623" s="788" t="s">
        <v>20</v>
      </c>
      <c r="I623" s="787" t="s">
        <v>20</v>
      </c>
      <c r="J623" s="788" t="s">
        <v>20</v>
      </c>
      <c r="K623" s="788" t="s">
        <v>20</v>
      </c>
      <c r="L623" s="787" t="s">
        <v>20</v>
      </c>
      <c r="M623" s="788" t="s">
        <v>20</v>
      </c>
      <c r="N623" s="788" t="s">
        <v>20</v>
      </c>
      <c r="O623" s="787" t="s">
        <v>20</v>
      </c>
      <c r="P623" s="788" t="s">
        <v>20</v>
      </c>
      <c r="Q623" s="788" t="s">
        <v>20</v>
      </c>
      <c r="R623" s="787" t="s">
        <v>20</v>
      </c>
      <c r="S623" s="788" t="s">
        <v>20</v>
      </c>
      <c r="T623" s="788" t="s">
        <v>20</v>
      </c>
      <c r="U623" s="787" t="s">
        <v>20</v>
      </c>
      <c r="V623" s="788" t="s">
        <v>20</v>
      </c>
      <c r="W623" s="788" t="s">
        <v>20</v>
      </c>
      <c r="X623" s="787" t="s">
        <v>20</v>
      </c>
      <c r="Y623" s="788" t="s">
        <v>20</v>
      </c>
      <c r="Z623" s="788" t="s">
        <v>20</v>
      </c>
      <c r="AA623" s="787" t="s">
        <v>20</v>
      </c>
      <c r="AB623" s="788" t="s">
        <v>20</v>
      </c>
      <c r="AC623" s="788" t="s">
        <v>20</v>
      </c>
      <c r="AD623" s="787" t="s">
        <v>20</v>
      </c>
      <c r="AE623" s="788" t="s">
        <v>20</v>
      </c>
      <c r="AF623" s="788" t="s">
        <v>20</v>
      </c>
      <c r="AG623" s="34" t="s">
        <v>20</v>
      </c>
      <c r="AH623" s="34" t="s">
        <v>20</v>
      </c>
      <c r="AI623" s="34" t="s">
        <v>20</v>
      </c>
    </row>
    <row r="624" spans="1:35">
      <c r="A624" s="34" t="s">
        <v>1820</v>
      </c>
      <c r="B624" s="34" t="s">
        <v>20</v>
      </c>
      <c r="C624" s="787" t="s">
        <v>20</v>
      </c>
      <c r="D624" s="788" t="s">
        <v>20</v>
      </c>
      <c r="E624" s="788" t="s">
        <v>20</v>
      </c>
      <c r="F624" s="787" t="s">
        <v>20</v>
      </c>
      <c r="G624" s="788" t="s">
        <v>20</v>
      </c>
      <c r="H624" s="788" t="s">
        <v>20</v>
      </c>
      <c r="I624" s="787" t="s">
        <v>20</v>
      </c>
      <c r="J624" s="788" t="s">
        <v>20</v>
      </c>
      <c r="K624" s="788" t="s">
        <v>20</v>
      </c>
      <c r="L624" s="787" t="s">
        <v>20</v>
      </c>
      <c r="M624" s="788" t="s">
        <v>20</v>
      </c>
      <c r="N624" s="788" t="s">
        <v>20</v>
      </c>
      <c r="O624" s="787" t="s">
        <v>20</v>
      </c>
      <c r="P624" s="788" t="s">
        <v>20</v>
      </c>
      <c r="Q624" s="788" t="s">
        <v>20</v>
      </c>
      <c r="R624" s="787" t="s">
        <v>20</v>
      </c>
      <c r="S624" s="788" t="s">
        <v>20</v>
      </c>
      <c r="T624" s="788" t="s">
        <v>20</v>
      </c>
      <c r="U624" s="787" t="s">
        <v>20</v>
      </c>
      <c r="V624" s="788" t="s">
        <v>20</v>
      </c>
      <c r="W624" s="788" t="s">
        <v>20</v>
      </c>
      <c r="X624" s="787" t="s">
        <v>20</v>
      </c>
      <c r="Y624" s="788" t="s">
        <v>20</v>
      </c>
      <c r="Z624" s="788" t="s">
        <v>20</v>
      </c>
      <c r="AA624" s="787" t="s">
        <v>20</v>
      </c>
      <c r="AB624" s="788" t="s">
        <v>20</v>
      </c>
      <c r="AC624" s="788" t="s">
        <v>20</v>
      </c>
      <c r="AD624" s="787" t="s">
        <v>20</v>
      </c>
      <c r="AE624" s="788" t="s">
        <v>20</v>
      </c>
      <c r="AF624" s="788" t="s">
        <v>20</v>
      </c>
      <c r="AG624" s="34" t="s">
        <v>20</v>
      </c>
      <c r="AH624" s="34" t="s">
        <v>20</v>
      </c>
      <c r="AI624" s="34" t="s">
        <v>20</v>
      </c>
    </row>
    <row r="625" spans="1:35">
      <c r="A625" s="34" t="s">
        <v>1821</v>
      </c>
      <c r="B625" s="34" t="s">
        <v>1853</v>
      </c>
      <c r="C625" s="787" t="s">
        <v>20</v>
      </c>
      <c r="D625" s="788" t="s">
        <v>20</v>
      </c>
      <c r="E625" s="788" t="s">
        <v>20</v>
      </c>
      <c r="F625" s="787" t="s">
        <v>20</v>
      </c>
      <c r="G625" s="788" t="s">
        <v>20</v>
      </c>
      <c r="H625" s="788" t="s">
        <v>20</v>
      </c>
      <c r="I625" s="787" t="s">
        <v>20</v>
      </c>
      <c r="J625" s="788" t="s">
        <v>20</v>
      </c>
      <c r="K625" s="788" t="s">
        <v>20</v>
      </c>
      <c r="L625" s="787" t="s">
        <v>20</v>
      </c>
      <c r="M625" s="788" t="s">
        <v>20</v>
      </c>
      <c r="N625" s="788" t="s">
        <v>20</v>
      </c>
      <c r="O625" s="787" t="s">
        <v>20</v>
      </c>
      <c r="P625" s="788" t="s">
        <v>20</v>
      </c>
      <c r="Q625" s="788" t="s">
        <v>20</v>
      </c>
      <c r="R625" s="787" t="s">
        <v>20</v>
      </c>
      <c r="S625" s="788" t="s">
        <v>20</v>
      </c>
      <c r="T625" s="788" t="s">
        <v>20</v>
      </c>
      <c r="U625" s="787" t="s">
        <v>20</v>
      </c>
      <c r="V625" s="788" t="s">
        <v>20</v>
      </c>
      <c r="W625" s="788" t="s">
        <v>20</v>
      </c>
      <c r="X625" s="787" t="s">
        <v>20</v>
      </c>
      <c r="Y625" s="788" t="s">
        <v>20</v>
      </c>
      <c r="Z625" s="788" t="s">
        <v>20</v>
      </c>
      <c r="AA625" s="787" t="s">
        <v>20</v>
      </c>
      <c r="AB625" s="788" t="s">
        <v>20</v>
      </c>
      <c r="AC625" s="788" t="s">
        <v>20</v>
      </c>
      <c r="AD625" s="787" t="s">
        <v>20</v>
      </c>
      <c r="AE625" s="788" t="s">
        <v>20</v>
      </c>
      <c r="AF625" s="788" t="s">
        <v>20</v>
      </c>
      <c r="AG625" s="34" t="s">
        <v>20</v>
      </c>
      <c r="AH625" s="34" t="s">
        <v>20</v>
      </c>
      <c r="AI625" s="34" t="s">
        <v>20</v>
      </c>
    </row>
    <row r="626" spans="1:35">
      <c r="A626" s="34" t="s">
        <v>1822</v>
      </c>
      <c r="B626" s="34" t="s">
        <v>1823</v>
      </c>
      <c r="C626" s="787" t="s">
        <v>20</v>
      </c>
      <c r="D626" s="788" t="s">
        <v>20</v>
      </c>
      <c r="E626" s="788" t="s">
        <v>20</v>
      </c>
      <c r="F626" s="787" t="s">
        <v>20</v>
      </c>
      <c r="G626" s="788" t="s">
        <v>20</v>
      </c>
      <c r="H626" s="788" t="s">
        <v>20</v>
      </c>
      <c r="I626" s="787" t="s">
        <v>20</v>
      </c>
      <c r="J626" s="788" t="s">
        <v>20</v>
      </c>
      <c r="K626" s="788" t="s">
        <v>20</v>
      </c>
      <c r="L626" s="787" t="s">
        <v>20</v>
      </c>
      <c r="M626" s="788" t="s">
        <v>20</v>
      </c>
      <c r="N626" s="788" t="s">
        <v>20</v>
      </c>
      <c r="O626" s="787" t="s">
        <v>20</v>
      </c>
      <c r="P626" s="788" t="s">
        <v>20</v>
      </c>
      <c r="Q626" s="788" t="s">
        <v>20</v>
      </c>
      <c r="R626" s="787" t="s">
        <v>20</v>
      </c>
      <c r="S626" s="788" t="s">
        <v>20</v>
      </c>
      <c r="T626" s="788" t="s">
        <v>20</v>
      </c>
      <c r="U626" s="787" t="s">
        <v>20</v>
      </c>
      <c r="V626" s="788" t="s">
        <v>20</v>
      </c>
      <c r="W626" s="788" t="s">
        <v>20</v>
      </c>
      <c r="X626" s="787" t="s">
        <v>20</v>
      </c>
      <c r="Y626" s="788" t="s">
        <v>20</v>
      </c>
      <c r="Z626" s="788" t="s">
        <v>20</v>
      </c>
      <c r="AA626" s="787" t="s">
        <v>20</v>
      </c>
      <c r="AB626" s="788" t="s">
        <v>20</v>
      </c>
      <c r="AC626" s="788" t="s">
        <v>20</v>
      </c>
      <c r="AD626" s="787" t="s">
        <v>20</v>
      </c>
      <c r="AE626" s="788" t="s">
        <v>20</v>
      </c>
      <c r="AF626" s="788" t="s">
        <v>20</v>
      </c>
      <c r="AG626" s="34" t="s">
        <v>20</v>
      </c>
      <c r="AH626" s="34" t="s">
        <v>20</v>
      </c>
      <c r="AI626" s="34" t="s">
        <v>20</v>
      </c>
    </row>
    <row r="627" spans="1:35">
      <c r="A627" s="34" t="s">
        <v>1854</v>
      </c>
      <c r="B627" s="34" t="s">
        <v>2415</v>
      </c>
      <c r="C627" s="787" t="s">
        <v>20</v>
      </c>
      <c r="D627" s="788" t="s">
        <v>20</v>
      </c>
      <c r="E627" s="788" t="s">
        <v>20</v>
      </c>
      <c r="F627" s="787" t="s">
        <v>20</v>
      </c>
      <c r="G627" s="788" t="s">
        <v>20</v>
      </c>
      <c r="H627" s="788" t="s">
        <v>20</v>
      </c>
      <c r="I627" s="787" t="s">
        <v>20</v>
      </c>
      <c r="J627" s="788" t="s">
        <v>20</v>
      </c>
      <c r="K627" s="788" t="s">
        <v>20</v>
      </c>
      <c r="L627" s="787" t="s">
        <v>20</v>
      </c>
      <c r="M627" s="788" t="s">
        <v>20</v>
      </c>
      <c r="N627" s="788" t="s">
        <v>20</v>
      </c>
      <c r="O627" s="787" t="s">
        <v>20</v>
      </c>
      <c r="P627" s="788" t="s">
        <v>20</v>
      </c>
      <c r="Q627" s="788" t="s">
        <v>20</v>
      </c>
      <c r="R627" s="787" t="s">
        <v>20</v>
      </c>
      <c r="S627" s="788" t="s">
        <v>20</v>
      </c>
      <c r="T627" s="788" t="s">
        <v>20</v>
      </c>
      <c r="U627" s="787" t="s">
        <v>20</v>
      </c>
      <c r="V627" s="788" t="s">
        <v>20</v>
      </c>
      <c r="W627" s="788" t="s">
        <v>20</v>
      </c>
      <c r="X627" s="787" t="s">
        <v>20</v>
      </c>
      <c r="Y627" s="788" t="s">
        <v>20</v>
      </c>
      <c r="Z627" s="788" t="s">
        <v>20</v>
      </c>
      <c r="AA627" s="787" t="s">
        <v>20</v>
      </c>
      <c r="AB627" s="788" t="s">
        <v>20</v>
      </c>
      <c r="AC627" s="788" t="s">
        <v>20</v>
      </c>
      <c r="AD627" s="787" t="s">
        <v>20</v>
      </c>
      <c r="AE627" s="788" t="s">
        <v>20</v>
      </c>
      <c r="AF627" s="788" t="s">
        <v>20</v>
      </c>
      <c r="AG627" s="34" t="s">
        <v>20</v>
      </c>
      <c r="AH627" s="34" t="s">
        <v>20</v>
      </c>
      <c r="AI627" s="34" t="s">
        <v>20</v>
      </c>
    </row>
    <row r="628" spans="1:35">
      <c r="A628" s="34" t="s">
        <v>1855</v>
      </c>
      <c r="B628" s="34" t="s">
        <v>1856</v>
      </c>
      <c r="C628" s="787" t="s">
        <v>20</v>
      </c>
      <c r="D628" s="788" t="s">
        <v>20</v>
      </c>
      <c r="E628" s="788" t="s">
        <v>20</v>
      </c>
      <c r="F628" s="787" t="s">
        <v>20</v>
      </c>
      <c r="G628" s="788" t="s">
        <v>20</v>
      </c>
      <c r="H628" s="788" t="s">
        <v>20</v>
      </c>
      <c r="I628" s="787" t="s">
        <v>20</v>
      </c>
      <c r="J628" s="788" t="s">
        <v>20</v>
      </c>
      <c r="K628" s="788" t="s">
        <v>20</v>
      </c>
      <c r="L628" s="787" t="s">
        <v>20</v>
      </c>
      <c r="M628" s="788" t="s">
        <v>20</v>
      </c>
      <c r="N628" s="788" t="s">
        <v>20</v>
      </c>
      <c r="O628" s="787" t="s">
        <v>20</v>
      </c>
      <c r="P628" s="788" t="s">
        <v>20</v>
      </c>
      <c r="Q628" s="788" t="s">
        <v>20</v>
      </c>
      <c r="R628" s="787" t="s">
        <v>20</v>
      </c>
      <c r="S628" s="788" t="s">
        <v>20</v>
      </c>
      <c r="T628" s="788" t="s">
        <v>20</v>
      </c>
      <c r="U628" s="787" t="s">
        <v>20</v>
      </c>
      <c r="V628" s="788" t="s">
        <v>20</v>
      </c>
      <c r="W628" s="788" t="s">
        <v>20</v>
      </c>
      <c r="X628" s="787" t="s">
        <v>20</v>
      </c>
      <c r="Y628" s="788" t="s">
        <v>20</v>
      </c>
      <c r="Z628" s="788" t="s">
        <v>20</v>
      </c>
      <c r="AA628" s="787" t="s">
        <v>20</v>
      </c>
      <c r="AB628" s="788" t="s">
        <v>20</v>
      </c>
      <c r="AC628" s="788" t="s">
        <v>20</v>
      </c>
      <c r="AD628" s="787" t="s">
        <v>20</v>
      </c>
      <c r="AE628" s="788" t="s">
        <v>20</v>
      </c>
      <c r="AF628" s="788" t="s">
        <v>20</v>
      </c>
      <c r="AG628" s="34" t="s">
        <v>20</v>
      </c>
      <c r="AH628" s="34" t="s">
        <v>20</v>
      </c>
      <c r="AI628" s="34" t="s">
        <v>20</v>
      </c>
    </row>
    <row r="629" spans="1:35">
      <c r="A629" s="34" t="s">
        <v>1857</v>
      </c>
      <c r="B629" s="34" t="s">
        <v>3306</v>
      </c>
      <c r="C629" s="787" t="s">
        <v>20</v>
      </c>
      <c r="D629" s="788" t="s">
        <v>20</v>
      </c>
      <c r="E629" s="788" t="s">
        <v>20</v>
      </c>
      <c r="F629" s="787" t="s">
        <v>20</v>
      </c>
      <c r="G629" s="788" t="s">
        <v>20</v>
      </c>
      <c r="H629" s="788" t="s">
        <v>20</v>
      </c>
      <c r="I629" s="787" t="s">
        <v>20</v>
      </c>
      <c r="J629" s="788" t="s">
        <v>20</v>
      </c>
      <c r="K629" s="788" t="s">
        <v>20</v>
      </c>
      <c r="L629" s="787" t="s">
        <v>20</v>
      </c>
      <c r="M629" s="788" t="s">
        <v>20</v>
      </c>
      <c r="N629" s="788" t="s">
        <v>20</v>
      </c>
      <c r="O629" s="787" t="s">
        <v>20</v>
      </c>
      <c r="P629" s="788" t="s">
        <v>20</v>
      </c>
      <c r="Q629" s="788" t="s">
        <v>20</v>
      </c>
      <c r="R629" s="787" t="s">
        <v>20</v>
      </c>
      <c r="S629" s="788" t="s">
        <v>20</v>
      </c>
      <c r="T629" s="788" t="s">
        <v>20</v>
      </c>
      <c r="U629" s="787" t="s">
        <v>20</v>
      </c>
      <c r="V629" s="788" t="s">
        <v>20</v>
      </c>
      <c r="W629" s="788" t="s">
        <v>20</v>
      </c>
      <c r="X629" s="787" t="s">
        <v>20</v>
      </c>
      <c r="Y629" s="788" t="s">
        <v>20</v>
      </c>
      <c r="Z629" s="788" t="s">
        <v>20</v>
      </c>
      <c r="AA629" s="787" t="s">
        <v>20</v>
      </c>
      <c r="AB629" s="788" t="s">
        <v>20</v>
      </c>
      <c r="AC629" s="788" t="s">
        <v>20</v>
      </c>
      <c r="AD629" s="787" t="s">
        <v>20</v>
      </c>
      <c r="AE629" s="788" t="s">
        <v>20</v>
      </c>
      <c r="AF629" s="788" t="s">
        <v>20</v>
      </c>
      <c r="AG629" s="34" t="s">
        <v>20</v>
      </c>
      <c r="AH629" s="34" t="s">
        <v>20</v>
      </c>
      <c r="AI629" s="34" t="s">
        <v>20</v>
      </c>
    </row>
    <row r="630" spans="1:35">
      <c r="A630" s="34" t="s">
        <v>1858</v>
      </c>
      <c r="B630" s="34" t="s">
        <v>1859</v>
      </c>
      <c r="C630" s="787" t="s">
        <v>20</v>
      </c>
      <c r="D630" s="788" t="s">
        <v>20</v>
      </c>
      <c r="E630" s="788" t="s">
        <v>20</v>
      </c>
      <c r="F630" s="787" t="s">
        <v>20</v>
      </c>
      <c r="G630" s="788" t="s">
        <v>20</v>
      </c>
      <c r="H630" s="788" t="s">
        <v>20</v>
      </c>
      <c r="I630" s="787" t="s">
        <v>20</v>
      </c>
      <c r="J630" s="788" t="s">
        <v>20</v>
      </c>
      <c r="K630" s="788" t="s">
        <v>20</v>
      </c>
      <c r="L630" s="787" t="s">
        <v>20</v>
      </c>
      <c r="M630" s="788" t="s">
        <v>20</v>
      </c>
      <c r="N630" s="788" t="s">
        <v>20</v>
      </c>
      <c r="O630" s="787" t="s">
        <v>20</v>
      </c>
      <c r="P630" s="788" t="s">
        <v>20</v>
      </c>
      <c r="Q630" s="788" t="s">
        <v>20</v>
      </c>
      <c r="R630" s="787" t="s">
        <v>20</v>
      </c>
      <c r="S630" s="788" t="s">
        <v>20</v>
      </c>
      <c r="T630" s="788" t="s">
        <v>20</v>
      </c>
      <c r="U630" s="787" t="s">
        <v>20</v>
      </c>
      <c r="V630" s="788" t="s">
        <v>20</v>
      </c>
      <c r="W630" s="788" t="s">
        <v>20</v>
      </c>
      <c r="X630" s="787" t="s">
        <v>20</v>
      </c>
      <c r="Y630" s="788" t="s">
        <v>20</v>
      </c>
      <c r="Z630" s="788" t="s">
        <v>20</v>
      </c>
      <c r="AA630" s="787" t="s">
        <v>20</v>
      </c>
      <c r="AB630" s="788" t="s">
        <v>20</v>
      </c>
      <c r="AC630" s="788" t="s">
        <v>20</v>
      </c>
      <c r="AD630" s="787" t="s">
        <v>20</v>
      </c>
      <c r="AE630" s="788" t="s">
        <v>20</v>
      </c>
      <c r="AF630" s="788" t="s">
        <v>20</v>
      </c>
      <c r="AG630" s="34" t="s">
        <v>20</v>
      </c>
      <c r="AH630" s="34" t="s">
        <v>20</v>
      </c>
      <c r="AI630" s="34" t="s">
        <v>20</v>
      </c>
    </row>
    <row r="631" spans="1:35">
      <c r="A631" s="34" t="s">
        <v>1860</v>
      </c>
      <c r="B631" s="34" t="s">
        <v>20</v>
      </c>
      <c r="C631" s="787" t="s">
        <v>20</v>
      </c>
      <c r="D631" s="788" t="s">
        <v>20</v>
      </c>
      <c r="E631" s="788" t="s">
        <v>20</v>
      </c>
      <c r="F631" s="787" t="s">
        <v>20</v>
      </c>
      <c r="G631" s="788" t="s">
        <v>20</v>
      </c>
      <c r="H631" s="788" t="s">
        <v>20</v>
      </c>
      <c r="I631" s="787" t="s">
        <v>20</v>
      </c>
      <c r="J631" s="788" t="s">
        <v>20</v>
      </c>
      <c r="K631" s="788" t="s">
        <v>20</v>
      </c>
      <c r="L631" s="787" t="s">
        <v>20</v>
      </c>
      <c r="M631" s="788" t="s">
        <v>20</v>
      </c>
      <c r="N631" s="788" t="s">
        <v>20</v>
      </c>
      <c r="O631" s="787" t="s">
        <v>20</v>
      </c>
      <c r="P631" s="788" t="s">
        <v>20</v>
      </c>
      <c r="Q631" s="788" t="s">
        <v>20</v>
      </c>
      <c r="R631" s="787" t="s">
        <v>20</v>
      </c>
      <c r="S631" s="788" t="s">
        <v>20</v>
      </c>
      <c r="T631" s="788" t="s">
        <v>20</v>
      </c>
      <c r="U631" s="787" t="s">
        <v>20</v>
      </c>
      <c r="V631" s="788" t="s">
        <v>20</v>
      </c>
      <c r="W631" s="788" t="s">
        <v>20</v>
      </c>
      <c r="X631" s="787" t="s">
        <v>20</v>
      </c>
      <c r="Y631" s="788" t="s">
        <v>20</v>
      </c>
      <c r="Z631" s="788" t="s">
        <v>20</v>
      </c>
      <c r="AA631" s="787" t="s">
        <v>20</v>
      </c>
      <c r="AB631" s="788" t="s">
        <v>20</v>
      </c>
      <c r="AC631" s="788" t="s">
        <v>20</v>
      </c>
      <c r="AD631" s="787" t="s">
        <v>20</v>
      </c>
      <c r="AE631" s="788" t="s">
        <v>20</v>
      </c>
      <c r="AF631" s="788" t="s">
        <v>20</v>
      </c>
      <c r="AG631" s="34" t="s">
        <v>20</v>
      </c>
      <c r="AH631" s="34" t="s">
        <v>20</v>
      </c>
      <c r="AI631" s="34" t="s">
        <v>20</v>
      </c>
    </row>
    <row r="632" spans="1:35">
      <c r="A632" s="34" t="s">
        <v>1861</v>
      </c>
      <c r="B632" s="34" t="s">
        <v>1862</v>
      </c>
      <c r="C632" s="787" t="s">
        <v>20</v>
      </c>
      <c r="D632" s="788" t="s">
        <v>20</v>
      </c>
      <c r="E632" s="788" t="s">
        <v>20</v>
      </c>
      <c r="F632" s="787" t="s">
        <v>20</v>
      </c>
      <c r="G632" s="788" t="s">
        <v>20</v>
      </c>
      <c r="H632" s="788" t="s">
        <v>20</v>
      </c>
      <c r="I632" s="787" t="s">
        <v>20</v>
      </c>
      <c r="J632" s="788" t="s">
        <v>20</v>
      </c>
      <c r="K632" s="788" t="s">
        <v>20</v>
      </c>
      <c r="L632" s="787" t="s">
        <v>20</v>
      </c>
      <c r="M632" s="788" t="s">
        <v>20</v>
      </c>
      <c r="N632" s="788" t="s">
        <v>20</v>
      </c>
      <c r="O632" s="787" t="s">
        <v>20</v>
      </c>
      <c r="P632" s="788" t="s">
        <v>20</v>
      </c>
      <c r="Q632" s="788" t="s">
        <v>20</v>
      </c>
      <c r="R632" s="787" t="s">
        <v>20</v>
      </c>
      <c r="S632" s="788" t="s">
        <v>20</v>
      </c>
      <c r="T632" s="788" t="s">
        <v>20</v>
      </c>
      <c r="U632" s="787" t="s">
        <v>20</v>
      </c>
      <c r="V632" s="788" t="s">
        <v>20</v>
      </c>
      <c r="W632" s="788" t="s">
        <v>20</v>
      </c>
      <c r="X632" s="787" t="s">
        <v>20</v>
      </c>
      <c r="Y632" s="788" t="s">
        <v>20</v>
      </c>
      <c r="Z632" s="788" t="s">
        <v>20</v>
      </c>
      <c r="AA632" s="787" t="s">
        <v>20</v>
      </c>
      <c r="AB632" s="788" t="s">
        <v>20</v>
      </c>
      <c r="AC632" s="788" t="s">
        <v>20</v>
      </c>
      <c r="AD632" s="787" t="s">
        <v>20</v>
      </c>
      <c r="AE632" s="788" t="s">
        <v>20</v>
      </c>
      <c r="AF632" s="788" t="s">
        <v>20</v>
      </c>
      <c r="AG632" s="34" t="s">
        <v>20</v>
      </c>
      <c r="AH632" s="34" t="s">
        <v>20</v>
      </c>
      <c r="AI632" s="34" t="s">
        <v>20</v>
      </c>
    </row>
    <row r="633" spans="1:35">
      <c r="A633" s="34" t="s">
        <v>1863</v>
      </c>
      <c r="B633" s="34" t="s">
        <v>20</v>
      </c>
      <c r="C633" s="787" t="s">
        <v>20</v>
      </c>
      <c r="D633" s="788" t="s">
        <v>20</v>
      </c>
      <c r="E633" s="788" t="s">
        <v>20</v>
      </c>
      <c r="F633" s="787" t="s">
        <v>20</v>
      </c>
      <c r="G633" s="788" t="s">
        <v>20</v>
      </c>
      <c r="H633" s="788" t="s">
        <v>20</v>
      </c>
      <c r="I633" s="787" t="s">
        <v>20</v>
      </c>
      <c r="J633" s="788" t="s">
        <v>20</v>
      </c>
      <c r="K633" s="788" t="s">
        <v>20</v>
      </c>
      <c r="L633" s="787" t="s">
        <v>20</v>
      </c>
      <c r="M633" s="788" t="s">
        <v>20</v>
      </c>
      <c r="N633" s="788" t="s">
        <v>20</v>
      </c>
      <c r="O633" s="787" t="s">
        <v>20</v>
      </c>
      <c r="P633" s="788" t="s">
        <v>20</v>
      </c>
      <c r="Q633" s="788" t="s">
        <v>20</v>
      </c>
      <c r="R633" s="787" t="s">
        <v>20</v>
      </c>
      <c r="S633" s="788" t="s">
        <v>20</v>
      </c>
      <c r="T633" s="788" t="s">
        <v>20</v>
      </c>
      <c r="U633" s="787" t="s">
        <v>20</v>
      </c>
      <c r="V633" s="788" t="s">
        <v>20</v>
      </c>
      <c r="W633" s="788" t="s">
        <v>20</v>
      </c>
      <c r="X633" s="787" t="s">
        <v>20</v>
      </c>
      <c r="Y633" s="788" t="s">
        <v>20</v>
      </c>
      <c r="Z633" s="788" t="s">
        <v>20</v>
      </c>
      <c r="AA633" s="787" t="s">
        <v>20</v>
      </c>
      <c r="AB633" s="788" t="s">
        <v>20</v>
      </c>
      <c r="AC633" s="788" t="s">
        <v>20</v>
      </c>
      <c r="AD633" s="787" t="s">
        <v>20</v>
      </c>
      <c r="AE633" s="788" t="s">
        <v>20</v>
      </c>
      <c r="AF633" s="788" t="s">
        <v>20</v>
      </c>
      <c r="AG633" s="34" t="s">
        <v>20</v>
      </c>
      <c r="AH633" s="34" t="s">
        <v>20</v>
      </c>
      <c r="AI633" s="34" t="s">
        <v>20</v>
      </c>
    </row>
    <row r="634" spans="1:35">
      <c r="A634" s="34" t="s">
        <v>1864</v>
      </c>
      <c r="B634" s="34" t="s">
        <v>1865</v>
      </c>
      <c r="C634" s="787" t="s">
        <v>20</v>
      </c>
      <c r="D634" s="788" t="s">
        <v>20</v>
      </c>
      <c r="E634" s="788" t="s">
        <v>20</v>
      </c>
      <c r="F634" s="787" t="s">
        <v>20</v>
      </c>
      <c r="G634" s="788" t="s">
        <v>20</v>
      </c>
      <c r="H634" s="788" t="s">
        <v>20</v>
      </c>
      <c r="I634" s="787" t="s">
        <v>20</v>
      </c>
      <c r="J634" s="788" t="s">
        <v>20</v>
      </c>
      <c r="K634" s="788" t="s">
        <v>20</v>
      </c>
      <c r="L634" s="787" t="s">
        <v>20</v>
      </c>
      <c r="M634" s="788" t="s">
        <v>20</v>
      </c>
      <c r="N634" s="788" t="s">
        <v>20</v>
      </c>
      <c r="O634" s="787" t="s">
        <v>20</v>
      </c>
      <c r="P634" s="788" t="s">
        <v>20</v>
      </c>
      <c r="Q634" s="788" t="s">
        <v>20</v>
      </c>
      <c r="R634" s="787" t="s">
        <v>20</v>
      </c>
      <c r="S634" s="788" t="s">
        <v>20</v>
      </c>
      <c r="T634" s="788" t="s">
        <v>20</v>
      </c>
      <c r="U634" s="787" t="s">
        <v>20</v>
      </c>
      <c r="V634" s="788" t="s">
        <v>20</v>
      </c>
      <c r="W634" s="788" t="s">
        <v>20</v>
      </c>
      <c r="X634" s="787" t="s">
        <v>20</v>
      </c>
      <c r="Y634" s="788" t="s">
        <v>20</v>
      </c>
      <c r="Z634" s="788" t="s">
        <v>20</v>
      </c>
      <c r="AA634" s="787" t="s">
        <v>20</v>
      </c>
      <c r="AB634" s="788" t="s">
        <v>20</v>
      </c>
      <c r="AC634" s="788" t="s">
        <v>20</v>
      </c>
      <c r="AD634" s="787" t="s">
        <v>20</v>
      </c>
      <c r="AE634" s="788" t="s">
        <v>20</v>
      </c>
      <c r="AF634" s="788" t="s">
        <v>20</v>
      </c>
      <c r="AG634" s="34" t="s">
        <v>20</v>
      </c>
      <c r="AH634" s="34" t="s">
        <v>20</v>
      </c>
      <c r="AI634" s="34" t="s">
        <v>20</v>
      </c>
    </row>
    <row r="635" spans="1:35">
      <c r="A635" s="34" t="s">
        <v>1866</v>
      </c>
      <c r="B635" s="34" t="s">
        <v>3307</v>
      </c>
      <c r="C635" s="787" t="s">
        <v>20</v>
      </c>
      <c r="D635" s="788" t="s">
        <v>20</v>
      </c>
      <c r="E635" s="788" t="s">
        <v>20</v>
      </c>
      <c r="F635" s="787" t="s">
        <v>20</v>
      </c>
      <c r="G635" s="788" t="s">
        <v>20</v>
      </c>
      <c r="H635" s="788" t="s">
        <v>20</v>
      </c>
      <c r="I635" s="787" t="s">
        <v>20</v>
      </c>
      <c r="J635" s="788" t="s">
        <v>20</v>
      </c>
      <c r="K635" s="788" t="s">
        <v>20</v>
      </c>
      <c r="L635" s="787" t="s">
        <v>20</v>
      </c>
      <c r="M635" s="788" t="s">
        <v>20</v>
      </c>
      <c r="N635" s="788" t="s">
        <v>20</v>
      </c>
      <c r="O635" s="787" t="s">
        <v>20</v>
      </c>
      <c r="P635" s="788" t="s">
        <v>20</v>
      </c>
      <c r="Q635" s="788" t="s">
        <v>20</v>
      </c>
      <c r="R635" s="787" t="s">
        <v>20</v>
      </c>
      <c r="S635" s="788" t="s">
        <v>20</v>
      </c>
      <c r="T635" s="788" t="s">
        <v>20</v>
      </c>
      <c r="U635" s="787" t="s">
        <v>20</v>
      </c>
      <c r="V635" s="788" t="s">
        <v>20</v>
      </c>
      <c r="W635" s="788" t="s">
        <v>20</v>
      </c>
      <c r="X635" s="787" t="s">
        <v>20</v>
      </c>
      <c r="Y635" s="788" t="s">
        <v>20</v>
      </c>
      <c r="Z635" s="788" t="s">
        <v>20</v>
      </c>
      <c r="AA635" s="787" t="s">
        <v>20</v>
      </c>
      <c r="AB635" s="788" t="s">
        <v>20</v>
      </c>
      <c r="AC635" s="788" t="s">
        <v>20</v>
      </c>
      <c r="AD635" s="787" t="s">
        <v>20</v>
      </c>
      <c r="AE635" s="788" t="s">
        <v>20</v>
      </c>
      <c r="AF635" s="788" t="s">
        <v>20</v>
      </c>
      <c r="AG635" s="34" t="s">
        <v>20</v>
      </c>
      <c r="AH635" s="34" t="s">
        <v>20</v>
      </c>
      <c r="AI635" s="34" t="s">
        <v>20</v>
      </c>
    </row>
    <row r="636" spans="1:35">
      <c r="A636" s="34" t="s">
        <v>1867</v>
      </c>
      <c r="B636" s="34" t="s">
        <v>1868</v>
      </c>
      <c r="C636" s="787" t="s">
        <v>20</v>
      </c>
      <c r="D636" s="788" t="s">
        <v>20</v>
      </c>
      <c r="E636" s="788" t="s">
        <v>20</v>
      </c>
      <c r="F636" s="787" t="s">
        <v>20</v>
      </c>
      <c r="G636" s="788" t="s">
        <v>20</v>
      </c>
      <c r="H636" s="788" t="s">
        <v>20</v>
      </c>
      <c r="I636" s="787" t="s">
        <v>20</v>
      </c>
      <c r="J636" s="788" t="s">
        <v>20</v>
      </c>
      <c r="K636" s="788" t="s">
        <v>20</v>
      </c>
      <c r="L636" s="787" t="s">
        <v>20</v>
      </c>
      <c r="M636" s="788" t="s">
        <v>20</v>
      </c>
      <c r="N636" s="788" t="s">
        <v>20</v>
      </c>
      <c r="O636" s="787" t="s">
        <v>20</v>
      </c>
      <c r="P636" s="788" t="s">
        <v>20</v>
      </c>
      <c r="Q636" s="788" t="s">
        <v>20</v>
      </c>
      <c r="R636" s="787" t="s">
        <v>20</v>
      </c>
      <c r="S636" s="788" t="s">
        <v>20</v>
      </c>
      <c r="T636" s="788" t="s">
        <v>20</v>
      </c>
      <c r="U636" s="787" t="s">
        <v>20</v>
      </c>
      <c r="V636" s="788" t="s">
        <v>20</v>
      </c>
      <c r="W636" s="788" t="s">
        <v>20</v>
      </c>
      <c r="X636" s="787" t="s">
        <v>20</v>
      </c>
      <c r="Y636" s="788" t="s">
        <v>20</v>
      </c>
      <c r="Z636" s="788" t="s">
        <v>20</v>
      </c>
      <c r="AA636" s="787" t="s">
        <v>20</v>
      </c>
      <c r="AB636" s="788" t="s">
        <v>20</v>
      </c>
      <c r="AC636" s="788" t="s">
        <v>20</v>
      </c>
      <c r="AD636" s="787" t="s">
        <v>20</v>
      </c>
      <c r="AE636" s="788" t="s">
        <v>20</v>
      </c>
      <c r="AF636" s="788" t="s">
        <v>20</v>
      </c>
      <c r="AG636" s="34" t="s">
        <v>20</v>
      </c>
      <c r="AH636" s="34" t="s">
        <v>20</v>
      </c>
      <c r="AI636" s="34" t="s">
        <v>20</v>
      </c>
    </row>
    <row r="637" spans="1:35">
      <c r="A637" s="34" t="s">
        <v>1869</v>
      </c>
      <c r="B637" s="34" t="s">
        <v>1870</v>
      </c>
      <c r="C637" s="787" t="s">
        <v>20</v>
      </c>
      <c r="D637" s="788" t="s">
        <v>20</v>
      </c>
      <c r="E637" s="788" t="s">
        <v>20</v>
      </c>
      <c r="F637" s="787" t="s">
        <v>20</v>
      </c>
      <c r="G637" s="788" t="s">
        <v>20</v>
      </c>
      <c r="H637" s="788" t="s">
        <v>20</v>
      </c>
      <c r="I637" s="787" t="s">
        <v>20</v>
      </c>
      <c r="J637" s="788" t="s">
        <v>20</v>
      </c>
      <c r="K637" s="788" t="s">
        <v>20</v>
      </c>
      <c r="L637" s="787" t="s">
        <v>20</v>
      </c>
      <c r="M637" s="788" t="s">
        <v>20</v>
      </c>
      <c r="N637" s="788" t="s">
        <v>20</v>
      </c>
      <c r="O637" s="787" t="s">
        <v>20</v>
      </c>
      <c r="P637" s="788" t="s">
        <v>20</v>
      </c>
      <c r="Q637" s="788" t="s">
        <v>20</v>
      </c>
      <c r="R637" s="787" t="s">
        <v>20</v>
      </c>
      <c r="S637" s="788" t="s">
        <v>20</v>
      </c>
      <c r="T637" s="788" t="s">
        <v>20</v>
      </c>
      <c r="U637" s="787" t="s">
        <v>20</v>
      </c>
      <c r="V637" s="788" t="s">
        <v>20</v>
      </c>
      <c r="W637" s="788" t="s">
        <v>20</v>
      </c>
      <c r="X637" s="787" t="s">
        <v>20</v>
      </c>
      <c r="Y637" s="788" t="s">
        <v>20</v>
      </c>
      <c r="Z637" s="788" t="s">
        <v>20</v>
      </c>
      <c r="AA637" s="787" t="s">
        <v>20</v>
      </c>
      <c r="AB637" s="788" t="s">
        <v>20</v>
      </c>
      <c r="AC637" s="788" t="s">
        <v>20</v>
      </c>
      <c r="AD637" s="787" t="s">
        <v>20</v>
      </c>
      <c r="AE637" s="788" t="s">
        <v>20</v>
      </c>
      <c r="AF637" s="788" t="s">
        <v>20</v>
      </c>
      <c r="AG637" s="34" t="s">
        <v>20</v>
      </c>
      <c r="AH637" s="34" t="s">
        <v>20</v>
      </c>
      <c r="AI637" s="34" t="s">
        <v>20</v>
      </c>
    </row>
    <row r="638" spans="1:35">
      <c r="A638" s="34" t="s">
        <v>1871</v>
      </c>
      <c r="B638" s="34" t="s">
        <v>20</v>
      </c>
      <c r="C638" s="787" t="s">
        <v>20</v>
      </c>
      <c r="D638" s="788" t="s">
        <v>20</v>
      </c>
      <c r="E638" s="788" t="s">
        <v>20</v>
      </c>
      <c r="F638" s="787" t="s">
        <v>20</v>
      </c>
      <c r="G638" s="788" t="s">
        <v>20</v>
      </c>
      <c r="H638" s="788" t="s">
        <v>20</v>
      </c>
      <c r="I638" s="787" t="s">
        <v>20</v>
      </c>
      <c r="J638" s="788" t="s">
        <v>20</v>
      </c>
      <c r="K638" s="788" t="s">
        <v>20</v>
      </c>
      <c r="L638" s="787" t="s">
        <v>20</v>
      </c>
      <c r="M638" s="788" t="s">
        <v>20</v>
      </c>
      <c r="N638" s="788" t="s">
        <v>20</v>
      </c>
      <c r="O638" s="787" t="s">
        <v>20</v>
      </c>
      <c r="P638" s="788" t="s">
        <v>20</v>
      </c>
      <c r="Q638" s="788" t="s">
        <v>20</v>
      </c>
      <c r="R638" s="787" t="s">
        <v>20</v>
      </c>
      <c r="S638" s="788" t="s">
        <v>20</v>
      </c>
      <c r="T638" s="788" t="s">
        <v>20</v>
      </c>
      <c r="U638" s="787" t="s">
        <v>20</v>
      </c>
      <c r="V638" s="788" t="s">
        <v>20</v>
      </c>
      <c r="W638" s="788" t="s">
        <v>20</v>
      </c>
      <c r="X638" s="787" t="s">
        <v>20</v>
      </c>
      <c r="Y638" s="788" t="s">
        <v>20</v>
      </c>
      <c r="Z638" s="788" t="s">
        <v>20</v>
      </c>
      <c r="AA638" s="787" t="s">
        <v>20</v>
      </c>
      <c r="AB638" s="788" t="s">
        <v>20</v>
      </c>
      <c r="AC638" s="788" t="s">
        <v>20</v>
      </c>
      <c r="AD638" s="787" t="s">
        <v>20</v>
      </c>
      <c r="AE638" s="788" t="s">
        <v>20</v>
      </c>
      <c r="AF638" s="788" t="s">
        <v>20</v>
      </c>
      <c r="AG638" s="34" t="s">
        <v>20</v>
      </c>
      <c r="AH638" s="34" t="s">
        <v>20</v>
      </c>
      <c r="AI638" s="34" t="s">
        <v>20</v>
      </c>
    </row>
    <row r="639" spans="1:35">
      <c r="A639" s="34" t="s">
        <v>1872</v>
      </c>
      <c r="B639" s="34" t="s">
        <v>1873</v>
      </c>
      <c r="C639" s="787" t="s">
        <v>20</v>
      </c>
      <c r="D639" s="788" t="s">
        <v>20</v>
      </c>
      <c r="E639" s="788" t="s">
        <v>20</v>
      </c>
      <c r="F639" s="787" t="s">
        <v>20</v>
      </c>
      <c r="G639" s="788" t="s">
        <v>20</v>
      </c>
      <c r="H639" s="788" t="s">
        <v>20</v>
      </c>
      <c r="I639" s="787" t="s">
        <v>20</v>
      </c>
      <c r="J639" s="788" t="s">
        <v>20</v>
      </c>
      <c r="K639" s="788" t="s">
        <v>20</v>
      </c>
      <c r="L639" s="787" t="s">
        <v>20</v>
      </c>
      <c r="M639" s="788" t="s">
        <v>20</v>
      </c>
      <c r="N639" s="788" t="s">
        <v>20</v>
      </c>
      <c r="O639" s="787" t="s">
        <v>20</v>
      </c>
      <c r="P639" s="788" t="s">
        <v>20</v>
      </c>
      <c r="Q639" s="788" t="s">
        <v>20</v>
      </c>
      <c r="R639" s="787" t="s">
        <v>20</v>
      </c>
      <c r="S639" s="788" t="s">
        <v>20</v>
      </c>
      <c r="T639" s="788" t="s">
        <v>20</v>
      </c>
      <c r="U639" s="787" t="s">
        <v>20</v>
      </c>
      <c r="V639" s="788" t="s">
        <v>20</v>
      </c>
      <c r="W639" s="788" t="s">
        <v>20</v>
      </c>
      <c r="X639" s="787" t="s">
        <v>20</v>
      </c>
      <c r="Y639" s="788" t="s">
        <v>20</v>
      </c>
      <c r="Z639" s="788" t="s">
        <v>20</v>
      </c>
      <c r="AA639" s="787" t="s">
        <v>20</v>
      </c>
      <c r="AB639" s="788" t="s">
        <v>20</v>
      </c>
      <c r="AC639" s="788" t="s">
        <v>20</v>
      </c>
      <c r="AD639" s="787" t="s">
        <v>20</v>
      </c>
      <c r="AE639" s="788" t="s">
        <v>20</v>
      </c>
      <c r="AF639" s="788" t="s">
        <v>20</v>
      </c>
      <c r="AG639" s="34" t="s">
        <v>20</v>
      </c>
      <c r="AH639" s="34" t="s">
        <v>20</v>
      </c>
      <c r="AI639" s="34" t="s">
        <v>20</v>
      </c>
    </row>
    <row r="640" spans="1:35">
      <c r="A640" s="34" t="s">
        <v>1874</v>
      </c>
      <c r="B640" s="34" t="s">
        <v>20</v>
      </c>
      <c r="C640" s="787" t="s">
        <v>20</v>
      </c>
      <c r="D640" s="788" t="s">
        <v>20</v>
      </c>
      <c r="E640" s="788" t="s">
        <v>20</v>
      </c>
      <c r="F640" s="787" t="s">
        <v>20</v>
      </c>
      <c r="G640" s="788" t="s">
        <v>20</v>
      </c>
      <c r="H640" s="788" t="s">
        <v>20</v>
      </c>
      <c r="I640" s="787" t="s">
        <v>20</v>
      </c>
      <c r="J640" s="788" t="s">
        <v>20</v>
      </c>
      <c r="K640" s="788" t="s">
        <v>20</v>
      </c>
      <c r="L640" s="787" t="s">
        <v>20</v>
      </c>
      <c r="M640" s="788" t="s">
        <v>20</v>
      </c>
      <c r="N640" s="788" t="s">
        <v>20</v>
      </c>
      <c r="O640" s="787" t="s">
        <v>20</v>
      </c>
      <c r="P640" s="788" t="s">
        <v>20</v>
      </c>
      <c r="Q640" s="788" t="s">
        <v>20</v>
      </c>
      <c r="R640" s="787" t="s">
        <v>20</v>
      </c>
      <c r="S640" s="788" t="s">
        <v>20</v>
      </c>
      <c r="T640" s="788" t="s">
        <v>20</v>
      </c>
      <c r="U640" s="787" t="s">
        <v>20</v>
      </c>
      <c r="V640" s="788" t="s">
        <v>20</v>
      </c>
      <c r="W640" s="788" t="s">
        <v>20</v>
      </c>
      <c r="X640" s="787" t="s">
        <v>20</v>
      </c>
      <c r="Y640" s="788" t="s">
        <v>20</v>
      </c>
      <c r="Z640" s="788" t="s">
        <v>20</v>
      </c>
      <c r="AA640" s="787" t="s">
        <v>20</v>
      </c>
      <c r="AB640" s="788" t="s">
        <v>20</v>
      </c>
      <c r="AC640" s="788" t="s">
        <v>20</v>
      </c>
      <c r="AD640" s="787" t="s">
        <v>20</v>
      </c>
      <c r="AE640" s="788" t="s">
        <v>20</v>
      </c>
      <c r="AF640" s="788" t="s">
        <v>20</v>
      </c>
      <c r="AG640" s="34" t="s">
        <v>20</v>
      </c>
      <c r="AH640" s="34" t="s">
        <v>20</v>
      </c>
      <c r="AI640" s="34" t="s">
        <v>20</v>
      </c>
    </row>
    <row r="641" spans="1:35">
      <c r="A641" s="34" t="s">
        <v>1875</v>
      </c>
      <c r="B641" s="34" t="s">
        <v>1876</v>
      </c>
      <c r="C641" s="787" t="s">
        <v>20</v>
      </c>
      <c r="D641" s="788" t="s">
        <v>20</v>
      </c>
      <c r="E641" s="788" t="s">
        <v>20</v>
      </c>
      <c r="F641" s="787" t="s">
        <v>20</v>
      </c>
      <c r="G641" s="788" t="s">
        <v>20</v>
      </c>
      <c r="H641" s="788" t="s">
        <v>20</v>
      </c>
      <c r="I641" s="787" t="s">
        <v>20</v>
      </c>
      <c r="J641" s="788" t="s">
        <v>20</v>
      </c>
      <c r="K641" s="788" t="s">
        <v>20</v>
      </c>
      <c r="L641" s="787" t="s">
        <v>20</v>
      </c>
      <c r="M641" s="788" t="s">
        <v>20</v>
      </c>
      <c r="N641" s="788" t="s">
        <v>20</v>
      </c>
      <c r="O641" s="787" t="s">
        <v>20</v>
      </c>
      <c r="P641" s="788" t="s">
        <v>20</v>
      </c>
      <c r="Q641" s="788" t="s">
        <v>20</v>
      </c>
      <c r="R641" s="787" t="s">
        <v>20</v>
      </c>
      <c r="S641" s="788" t="s">
        <v>20</v>
      </c>
      <c r="T641" s="788" t="s">
        <v>20</v>
      </c>
      <c r="U641" s="787" t="s">
        <v>20</v>
      </c>
      <c r="V641" s="788" t="s">
        <v>20</v>
      </c>
      <c r="W641" s="788" t="s">
        <v>20</v>
      </c>
      <c r="X641" s="787" t="s">
        <v>20</v>
      </c>
      <c r="Y641" s="788" t="s">
        <v>20</v>
      </c>
      <c r="Z641" s="788" t="s">
        <v>20</v>
      </c>
      <c r="AA641" s="787" t="s">
        <v>20</v>
      </c>
      <c r="AB641" s="788" t="s">
        <v>20</v>
      </c>
      <c r="AC641" s="788" t="s">
        <v>20</v>
      </c>
      <c r="AD641" s="787" t="s">
        <v>20</v>
      </c>
      <c r="AE641" s="788" t="s">
        <v>20</v>
      </c>
      <c r="AF641" s="788" t="s">
        <v>20</v>
      </c>
      <c r="AG641" s="34" t="s">
        <v>20</v>
      </c>
      <c r="AH641" s="34" t="s">
        <v>20</v>
      </c>
      <c r="AI641" s="34" t="s">
        <v>20</v>
      </c>
    </row>
    <row r="642" spans="1:35">
      <c r="A642" s="34" t="s">
        <v>1877</v>
      </c>
      <c r="B642" s="34" t="s">
        <v>1878</v>
      </c>
      <c r="C642" s="787" t="s">
        <v>20</v>
      </c>
      <c r="D642" s="788" t="s">
        <v>20</v>
      </c>
      <c r="E642" s="788" t="s">
        <v>20</v>
      </c>
      <c r="F642" s="787" t="s">
        <v>20</v>
      </c>
      <c r="G642" s="788" t="s">
        <v>20</v>
      </c>
      <c r="H642" s="788" t="s">
        <v>20</v>
      </c>
      <c r="I642" s="787" t="s">
        <v>20</v>
      </c>
      <c r="J642" s="788" t="s">
        <v>20</v>
      </c>
      <c r="K642" s="788" t="s">
        <v>20</v>
      </c>
      <c r="L642" s="787" t="s">
        <v>20</v>
      </c>
      <c r="M642" s="788" t="s">
        <v>20</v>
      </c>
      <c r="N642" s="788" t="s">
        <v>20</v>
      </c>
      <c r="O642" s="787" t="s">
        <v>20</v>
      </c>
      <c r="P642" s="788" t="s">
        <v>20</v>
      </c>
      <c r="Q642" s="788" t="s">
        <v>20</v>
      </c>
      <c r="R642" s="787" t="s">
        <v>20</v>
      </c>
      <c r="S642" s="788" t="s">
        <v>20</v>
      </c>
      <c r="T642" s="788" t="s">
        <v>20</v>
      </c>
      <c r="U642" s="787" t="s">
        <v>20</v>
      </c>
      <c r="V642" s="788" t="s">
        <v>20</v>
      </c>
      <c r="W642" s="788" t="s">
        <v>20</v>
      </c>
      <c r="X642" s="787" t="s">
        <v>20</v>
      </c>
      <c r="Y642" s="788" t="s">
        <v>20</v>
      </c>
      <c r="Z642" s="788" t="s">
        <v>20</v>
      </c>
      <c r="AA642" s="787" t="s">
        <v>20</v>
      </c>
      <c r="AB642" s="788" t="s">
        <v>20</v>
      </c>
      <c r="AC642" s="788" t="s">
        <v>20</v>
      </c>
      <c r="AD642" s="787" t="s">
        <v>20</v>
      </c>
      <c r="AE642" s="788" t="s">
        <v>20</v>
      </c>
      <c r="AF642" s="788" t="s">
        <v>20</v>
      </c>
      <c r="AG642" s="34" t="s">
        <v>20</v>
      </c>
      <c r="AH642" s="34" t="s">
        <v>20</v>
      </c>
      <c r="AI642" s="34" t="s">
        <v>20</v>
      </c>
    </row>
    <row r="643" spans="1:35">
      <c r="A643" s="34" t="s">
        <v>1879</v>
      </c>
      <c r="B643" s="34" t="s">
        <v>1880</v>
      </c>
      <c r="C643" s="787" t="s">
        <v>20</v>
      </c>
      <c r="D643" s="788" t="s">
        <v>20</v>
      </c>
      <c r="E643" s="788" t="s">
        <v>20</v>
      </c>
      <c r="F643" s="787" t="s">
        <v>20</v>
      </c>
      <c r="G643" s="788" t="s">
        <v>20</v>
      </c>
      <c r="H643" s="788" t="s">
        <v>20</v>
      </c>
      <c r="I643" s="787" t="s">
        <v>20</v>
      </c>
      <c r="J643" s="788" t="s">
        <v>20</v>
      </c>
      <c r="K643" s="788" t="s">
        <v>20</v>
      </c>
      <c r="L643" s="787" t="s">
        <v>20</v>
      </c>
      <c r="M643" s="788" t="s">
        <v>20</v>
      </c>
      <c r="N643" s="788" t="s">
        <v>20</v>
      </c>
      <c r="O643" s="787" t="s">
        <v>20</v>
      </c>
      <c r="P643" s="788" t="s">
        <v>20</v>
      </c>
      <c r="Q643" s="788" t="s">
        <v>20</v>
      </c>
      <c r="R643" s="787" t="s">
        <v>20</v>
      </c>
      <c r="S643" s="788" t="s">
        <v>20</v>
      </c>
      <c r="T643" s="788" t="s">
        <v>20</v>
      </c>
      <c r="U643" s="787" t="s">
        <v>20</v>
      </c>
      <c r="V643" s="788" t="s">
        <v>20</v>
      </c>
      <c r="W643" s="788" t="s">
        <v>20</v>
      </c>
      <c r="X643" s="787" t="s">
        <v>20</v>
      </c>
      <c r="Y643" s="788" t="s">
        <v>20</v>
      </c>
      <c r="Z643" s="788" t="s">
        <v>20</v>
      </c>
      <c r="AA643" s="787" t="s">
        <v>20</v>
      </c>
      <c r="AB643" s="788" t="s">
        <v>20</v>
      </c>
      <c r="AC643" s="788" t="s">
        <v>20</v>
      </c>
      <c r="AD643" s="787" t="s">
        <v>20</v>
      </c>
      <c r="AE643" s="788" t="s">
        <v>20</v>
      </c>
      <c r="AF643" s="788" t="s">
        <v>20</v>
      </c>
      <c r="AG643" s="34" t="s">
        <v>20</v>
      </c>
      <c r="AH643" s="34" t="s">
        <v>20</v>
      </c>
      <c r="AI643" s="34" t="s">
        <v>20</v>
      </c>
    </row>
    <row r="644" spans="1:35">
      <c r="A644" s="34" t="s">
        <v>1881</v>
      </c>
      <c r="B644" s="34" t="s">
        <v>1882</v>
      </c>
      <c r="C644" s="787" t="s">
        <v>20</v>
      </c>
      <c r="D644" s="788" t="s">
        <v>20</v>
      </c>
      <c r="E644" s="788" t="s">
        <v>20</v>
      </c>
      <c r="F644" s="787" t="s">
        <v>20</v>
      </c>
      <c r="G644" s="788" t="s">
        <v>20</v>
      </c>
      <c r="H644" s="788" t="s">
        <v>20</v>
      </c>
      <c r="I644" s="787" t="s">
        <v>20</v>
      </c>
      <c r="J644" s="788" t="s">
        <v>20</v>
      </c>
      <c r="K644" s="788" t="s">
        <v>20</v>
      </c>
      <c r="L644" s="787" t="s">
        <v>20</v>
      </c>
      <c r="M644" s="788" t="s">
        <v>20</v>
      </c>
      <c r="N644" s="788" t="s">
        <v>20</v>
      </c>
      <c r="O644" s="787" t="s">
        <v>20</v>
      </c>
      <c r="P644" s="788" t="s">
        <v>20</v>
      </c>
      <c r="Q644" s="788" t="s">
        <v>20</v>
      </c>
      <c r="R644" s="787" t="s">
        <v>20</v>
      </c>
      <c r="S644" s="788" t="s">
        <v>20</v>
      </c>
      <c r="T644" s="788" t="s">
        <v>20</v>
      </c>
      <c r="U644" s="787" t="s">
        <v>20</v>
      </c>
      <c r="V644" s="788" t="s">
        <v>20</v>
      </c>
      <c r="W644" s="788" t="s">
        <v>20</v>
      </c>
      <c r="X644" s="787" t="s">
        <v>20</v>
      </c>
      <c r="Y644" s="788" t="s">
        <v>20</v>
      </c>
      <c r="Z644" s="788" t="s">
        <v>20</v>
      </c>
      <c r="AA644" s="787" t="s">
        <v>20</v>
      </c>
      <c r="AB644" s="788" t="s">
        <v>20</v>
      </c>
      <c r="AC644" s="788" t="s">
        <v>20</v>
      </c>
      <c r="AD644" s="787" t="s">
        <v>20</v>
      </c>
      <c r="AE644" s="788" t="s">
        <v>20</v>
      </c>
      <c r="AF644" s="788" t="s">
        <v>20</v>
      </c>
      <c r="AG644" s="34" t="s">
        <v>20</v>
      </c>
      <c r="AH644" s="34" t="s">
        <v>20</v>
      </c>
      <c r="AI644" s="34" t="s">
        <v>20</v>
      </c>
    </row>
    <row r="645" spans="1:35">
      <c r="A645" s="34" t="s">
        <v>1883</v>
      </c>
      <c r="B645" s="34" t="s">
        <v>1884</v>
      </c>
      <c r="C645" s="787" t="s">
        <v>20</v>
      </c>
      <c r="D645" s="788" t="s">
        <v>20</v>
      </c>
      <c r="E645" s="788" t="s">
        <v>20</v>
      </c>
      <c r="F645" s="787" t="s">
        <v>20</v>
      </c>
      <c r="G645" s="788" t="s">
        <v>20</v>
      </c>
      <c r="H645" s="788" t="s">
        <v>20</v>
      </c>
      <c r="I645" s="787" t="s">
        <v>20</v>
      </c>
      <c r="J645" s="788" t="s">
        <v>20</v>
      </c>
      <c r="K645" s="788" t="s">
        <v>20</v>
      </c>
      <c r="L645" s="787" t="s">
        <v>20</v>
      </c>
      <c r="M645" s="788" t="s">
        <v>20</v>
      </c>
      <c r="N645" s="788" t="s">
        <v>20</v>
      </c>
      <c r="O645" s="787" t="s">
        <v>20</v>
      </c>
      <c r="P645" s="788" t="s">
        <v>20</v>
      </c>
      <c r="Q645" s="788" t="s">
        <v>20</v>
      </c>
      <c r="R645" s="787" t="s">
        <v>20</v>
      </c>
      <c r="S645" s="788" t="s">
        <v>20</v>
      </c>
      <c r="T645" s="788" t="s">
        <v>20</v>
      </c>
      <c r="U645" s="787" t="s">
        <v>20</v>
      </c>
      <c r="V645" s="788" t="s">
        <v>20</v>
      </c>
      <c r="W645" s="788" t="s">
        <v>20</v>
      </c>
      <c r="X645" s="787" t="s">
        <v>20</v>
      </c>
      <c r="Y645" s="788" t="s">
        <v>20</v>
      </c>
      <c r="Z645" s="788" t="s">
        <v>20</v>
      </c>
      <c r="AA645" s="787" t="s">
        <v>20</v>
      </c>
      <c r="AB645" s="788" t="s">
        <v>20</v>
      </c>
      <c r="AC645" s="788" t="s">
        <v>20</v>
      </c>
      <c r="AD645" s="787" t="s">
        <v>20</v>
      </c>
      <c r="AE645" s="788" t="s">
        <v>20</v>
      </c>
      <c r="AF645" s="788" t="s">
        <v>20</v>
      </c>
      <c r="AG645" s="34" t="s">
        <v>20</v>
      </c>
      <c r="AH645" s="34" t="s">
        <v>20</v>
      </c>
      <c r="AI645" s="34" t="s">
        <v>20</v>
      </c>
    </row>
    <row r="646" spans="1:35">
      <c r="A646" s="34" t="s">
        <v>1885</v>
      </c>
      <c r="B646" s="34" t="s">
        <v>1886</v>
      </c>
      <c r="C646" s="787" t="s">
        <v>20</v>
      </c>
      <c r="D646" s="788" t="s">
        <v>20</v>
      </c>
      <c r="E646" s="788" t="s">
        <v>20</v>
      </c>
      <c r="F646" s="787" t="s">
        <v>20</v>
      </c>
      <c r="G646" s="788" t="s">
        <v>20</v>
      </c>
      <c r="H646" s="788" t="s">
        <v>20</v>
      </c>
      <c r="I646" s="787" t="s">
        <v>20</v>
      </c>
      <c r="J646" s="788" t="s">
        <v>20</v>
      </c>
      <c r="K646" s="788" t="s">
        <v>20</v>
      </c>
      <c r="L646" s="787" t="s">
        <v>20</v>
      </c>
      <c r="M646" s="788" t="s">
        <v>20</v>
      </c>
      <c r="N646" s="788" t="s">
        <v>20</v>
      </c>
      <c r="O646" s="787" t="s">
        <v>20</v>
      </c>
      <c r="P646" s="788" t="s">
        <v>20</v>
      </c>
      <c r="Q646" s="788" t="s">
        <v>20</v>
      </c>
      <c r="R646" s="787" t="s">
        <v>20</v>
      </c>
      <c r="S646" s="788" t="s">
        <v>20</v>
      </c>
      <c r="T646" s="788" t="s">
        <v>20</v>
      </c>
      <c r="U646" s="787" t="s">
        <v>20</v>
      </c>
      <c r="V646" s="788" t="s">
        <v>20</v>
      </c>
      <c r="W646" s="788" t="s">
        <v>20</v>
      </c>
      <c r="X646" s="787" t="s">
        <v>20</v>
      </c>
      <c r="Y646" s="788" t="s">
        <v>20</v>
      </c>
      <c r="Z646" s="788" t="s">
        <v>20</v>
      </c>
      <c r="AA646" s="787" t="s">
        <v>20</v>
      </c>
      <c r="AB646" s="788" t="s">
        <v>20</v>
      </c>
      <c r="AC646" s="788" t="s">
        <v>20</v>
      </c>
      <c r="AD646" s="787" t="s">
        <v>20</v>
      </c>
      <c r="AE646" s="788" t="s">
        <v>20</v>
      </c>
      <c r="AF646" s="788" t="s">
        <v>20</v>
      </c>
      <c r="AG646" s="34" t="s">
        <v>20</v>
      </c>
      <c r="AH646" s="34" t="s">
        <v>20</v>
      </c>
      <c r="AI646" s="34" t="s">
        <v>20</v>
      </c>
    </row>
    <row r="647" spans="1:35">
      <c r="A647" s="34" t="s">
        <v>1887</v>
      </c>
      <c r="B647" s="34" t="s">
        <v>1888</v>
      </c>
      <c r="C647" s="787" t="s">
        <v>20</v>
      </c>
      <c r="D647" s="788" t="s">
        <v>20</v>
      </c>
      <c r="E647" s="788" t="s">
        <v>20</v>
      </c>
      <c r="F647" s="787" t="s">
        <v>20</v>
      </c>
      <c r="G647" s="788" t="s">
        <v>20</v>
      </c>
      <c r="H647" s="788" t="s">
        <v>20</v>
      </c>
      <c r="I647" s="787" t="s">
        <v>20</v>
      </c>
      <c r="J647" s="788" t="s">
        <v>20</v>
      </c>
      <c r="K647" s="788" t="s">
        <v>20</v>
      </c>
      <c r="L647" s="787" t="s">
        <v>20</v>
      </c>
      <c r="M647" s="788" t="s">
        <v>20</v>
      </c>
      <c r="N647" s="788" t="s">
        <v>20</v>
      </c>
      <c r="O647" s="787" t="s">
        <v>20</v>
      </c>
      <c r="P647" s="788" t="s">
        <v>20</v>
      </c>
      <c r="Q647" s="788" t="s">
        <v>20</v>
      </c>
      <c r="R647" s="787" t="s">
        <v>20</v>
      </c>
      <c r="S647" s="788" t="s">
        <v>20</v>
      </c>
      <c r="T647" s="788" t="s">
        <v>20</v>
      </c>
      <c r="U647" s="787" t="s">
        <v>20</v>
      </c>
      <c r="V647" s="788" t="s">
        <v>20</v>
      </c>
      <c r="W647" s="788" t="s">
        <v>20</v>
      </c>
      <c r="X647" s="787" t="s">
        <v>20</v>
      </c>
      <c r="Y647" s="788" t="s">
        <v>20</v>
      </c>
      <c r="Z647" s="788" t="s">
        <v>20</v>
      </c>
      <c r="AA647" s="787" t="s">
        <v>20</v>
      </c>
      <c r="AB647" s="788" t="s">
        <v>20</v>
      </c>
      <c r="AC647" s="788" t="s">
        <v>20</v>
      </c>
      <c r="AD647" s="787" t="s">
        <v>20</v>
      </c>
      <c r="AE647" s="788" t="s">
        <v>20</v>
      </c>
      <c r="AF647" s="788" t="s">
        <v>20</v>
      </c>
      <c r="AG647" s="34" t="s">
        <v>20</v>
      </c>
      <c r="AH647" s="34" t="s">
        <v>20</v>
      </c>
      <c r="AI647" s="34" t="s">
        <v>20</v>
      </c>
    </row>
    <row r="648" spans="1:35">
      <c r="A648" s="34" t="s">
        <v>1889</v>
      </c>
      <c r="B648" s="34" t="s">
        <v>3393</v>
      </c>
      <c r="C648" s="787" t="s">
        <v>20</v>
      </c>
      <c r="D648" s="788" t="s">
        <v>20</v>
      </c>
      <c r="E648" s="788" t="s">
        <v>20</v>
      </c>
      <c r="F648" s="787" t="s">
        <v>20</v>
      </c>
      <c r="G648" s="788" t="s">
        <v>20</v>
      </c>
      <c r="H648" s="788" t="s">
        <v>20</v>
      </c>
      <c r="I648" s="787" t="s">
        <v>20</v>
      </c>
      <c r="J648" s="788" t="s">
        <v>20</v>
      </c>
      <c r="K648" s="788" t="s">
        <v>20</v>
      </c>
      <c r="L648" s="787" t="s">
        <v>20</v>
      </c>
      <c r="M648" s="788" t="s">
        <v>20</v>
      </c>
      <c r="N648" s="788" t="s">
        <v>20</v>
      </c>
      <c r="O648" s="787" t="s">
        <v>20</v>
      </c>
      <c r="P648" s="788" t="s">
        <v>20</v>
      </c>
      <c r="Q648" s="788" t="s">
        <v>20</v>
      </c>
      <c r="R648" s="787" t="s">
        <v>20</v>
      </c>
      <c r="S648" s="788" t="s">
        <v>20</v>
      </c>
      <c r="T648" s="788" t="s">
        <v>20</v>
      </c>
      <c r="U648" s="787" t="s">
        <v>20</v>
      </c>
      <c r="V648" s="788" t="s">
        <v>20</v>
      </c>
      <c r="W648" s="788" t="s">
        <v>20</v>
      </c>
      <c r="X648" s="787" t="s">
        <v>20</v>
      </c>
      <c r="Y648" s="788" t="s">
        <v>20</v>
      </c>
      <c r="Z648" s="788" t="s">
        <v>20</v>
      </c>
      <c r="AA648" s="787" t="s">
        <v>20</v>
      </c>
      <c r="AB648" s="788" t="s">
        <v>20</v>
      </c>
      <c r="AC648" s="788" t="s">
        <v>20</v>
      </c>
      <c r="AD648" s="787" t="s">
        <v>20</v>
      </c>
      <c r="AE648" s="788" t="s">
        <v>20</v>
      </c>
      <c r="AF648" s="788" t="s">
        <v>20</v>
      </c>
      <c r="AG648" s="34" t="s">
        <v>20</v>
      </c>
      <c r="AH648" s="34" t="s">
        <v>20</v>
      </c>
      <c r="AI648" s="34" t="s">
        <v>20</v>
      </c>
    </row>
    <row r="649" spans="1:35">
      <c r="A649" s="34" t="s">
        <v>1890</v>
      </c>
      <c r="B649" s="34" t="s">
        <v>1891</v>
      </c>
      <c r="C649" s="787" t="s">
        <v>20</v>
      </c>
      <c r="D649" s="788" t="s">
        <v>20</v>
      </c>
      <c r="E649" s="788" t="s">
        <v>20</v>
      </c>
      <c r="F649" s="787" t="s">
        <v>20</v>
      </c>
      <c r="G649" s="788" t="s">
        <v>20</v>
      </c>
      <c r="H649" s="788" t="s">
        <v>20</v>
      </c>
      <c r="I649" s="787" t="s">
        <v>20</v>
      </c>
      <c r="J649" s="788" t="s">
        <v>20</v>
      </c>
      <c r="K649" s="788" t="s">
        <v>20</v>
      </c>
      <c r="L649" s="787" t="s">
        <v>20</v>
      </c>
      <c r="M649" s="788" t="s">
        <v>20</v>
      </c>
      <c r="N649" s="788" t="s">
        <v>20</v>
      </c>
      <c r="O649" s="787" t="s">
        <v>20</v>
      </c>
      <c r="P649" s="788" t="s">
        <v>20</v>
      </c>
      <c r="Q649" s="788" t="s">
        <v>20</v>
      </c>
      <c r="R649" s="787" t="s">
        <v>20</v>
      </c>
      <c r="S649" s="788" t="s">
        <v>20</v>
      </c>
      <c r="T649" s="788" t="s">
        <v>20</v>
      </c>
      <c r="U649" s="787" t="s">
        <v>20</v>
      </c>
      <c r="V649" s="788" t="s">
        <v>20</v>
      </c>
      <c r="W649" s="788" t="s">
        <v>20</v>
      </c>
      <c r="X649" s="787" t="s">
        <v>20</v>
      </c>
      <c r="Y649" s="788" t="s">
        <v>20</v>
      </c>
      <c r="Z649" s="788" t="s">
        <v>20</v>
      </c>
      <c r="AA649" s="787" t="s">
        <v>20</v>
      </c>
      <c r="AB649" s="788" t="s">
        <v>20</v>
      </c>
      <c r="AC649" s="788" t="s">
        <v>20</v>
      </c>
      <c r="AD649" s="787" t="s">
        <v>20</v>
      </c>
      <c r="AE649" s="788" t="s">
        <v>20</v>
      </c>
      <c r="AF649" s="788" t="s">
        <v>20</v>
      </c>
      <c r="AG649" s="34" t="s">
        <v>20</v>
      </c>
      <c r="AH649" s="34" t="s">
        <v>20</v>
      </c>
      <c r="AI649" s="34" t="s">
        <v>20</v>
      </c>
    </row>
    <row r="650" spans="1:35">
      <c r="A650" s="34" t="s">
        <v>1892</v>
      </c>
      <c r="B650" s="34" t="s">
        <v>20</v>
      </c>
      <c r="C650" s="787" t="s">
        <v>20</v>
      </c>
      <c r="D650" s="788" t="s">
        <v>20</v>
      </c>
      <c r="E650" s="788" t="s">
        <v>20</v>
      </c>
      <c r="F650" s="787" t="s">
        <v>20</v>
      </c>
      <c r="G650" s="788" t="s">
        <v>20</v>
      </c>
      <c r="H650" s="788" t="s">
        <v>20</v>
      </c>
      <c r="I650" s="787" t="s">
        <v>20</v>
      </c>
      <c r="J650" s="788" t="s">
        <v>20</v>
      </c>
      <c r="K650" s="788" t="s">
        <v>20</v>
      </c>
      <c r="L650" s="787" t="s">
        <v>20</v>
      </c>
      <c r="M650" s="788" t="s">
        <v>20</v>
      </c>
      <c r="N650" s="788" t="s">
        <v>20</v>
      </c>
      <c r="O650" s="787" t="s">
        <v>20</v>
      </c>
      <c r="P650" s="788" t="s">
        <v>20</v>
      </c>
      <c r="Q650" s="788" t="s">
        <v>20</v>
      </c>
      <c r="R650" s="787" t="s">
        <v>20</v>
      </c>
      <c r="S650" s="788" t="s">
        <v>20</v>
      </c>
      <c r="T650" s="788" t="s">
        <v>20</v>
      </c>
      <c r="U650" s="787" t="s">
        <v>20</v>
      </c>
      <c r="V650" s="788" t="s">
        <v>20</v>
      </c>
      <c r="W650" s="788" t="s">
        <v>20</v>
      </c>
      <c r="X650" s="787" t="s">
        <v>20</v>
      </c>
      <c r="Y650" s="788" t="s">
        <v>20</v>
      </c>
      <c r="Z650" s="788" t="s">
        <v>20</v>
      </c>
      <c r="AA650" s="787" t="s">
        <v>20</v>
      </c>
      <c r="AB650" s="788" t="s">
        <v>20</v>
      </c>
      <c r="AC650" s="788" t="s">
        <v>20</v>
      </c>
      <c r="AD650" s="787" t="s">
        <v>20</v>
      </c>
      <c r="AE650" s="788" t="s">
        <v>20</v>
      </c>
      <c r="AF650" s="788" t="s">
        <v>20</v>
      </c>
      <c r="AG650" s="34" t="s">
        <v>20</v>
      </c>
      <c r="AH650" s="34" t="s">
        <v>20</v>
      </c>
      <c r="AI650" s="34" t="s">
        <v>20</v>
      </c>
    </row>
    <row r="651" spans="1:35">
      <c r="A651" s="34" t="s">
        <v>1893</v>
      </c>
      <c r="B651" s="34" t="s">
        <v>3394</v>
      </c>
      <c r="C651" s="787" t="s">
        <v>20</v>
      </c>
      <c r="D651" s="788" t="s">
        <v>20</v>
      </c>
      <c r="E651" s="788" t="s">
        <v>20</v>
      </c>
      <c r="F651" s="787" t="s">
        <v>20</v>
      </c>
      <c r="G651" s="788" t="s">
        <v>20</v>
      </c>
      <c r="H651" s="788" t="s">
        <v>20</v>
      </c>
      <c r="I651" s="787" t="s">
        <v>20</v>
      </c>
      <c r="J651" s="788" t="s">
        <v>20</v>
      </c>
      <c r="K651" s="788" t="s">
        <v>20</v>
      </c>
      <c r="L651" s="787" t="s">
        <v>20</v>
      </c>
      <c r="M651" s="788" t="s">
        <v>20</v>
      </c>
      <c r="N651" s="788" t="s">
        <v>20</v>
      </c>
      <c r="O651" s="787" t="s">
        <v>20</v>
      </c>
      <c r="P651" s="788" t="s">
        <v>20</v>
      </c>
      <c r="Q651" s="788" t="s">
        <v>20</v>
      </c>
      <c r="R651" s="787" t="s">
        <v>20</v>
      </c>
      <c r="S651" s="788" t="s">
        <v>20</v>
      </c>
      <c r="T651" s="788" t="s">
        <v>20</v>
      </c>
      <c r="U651" s="787" t="s">
        <v>20</v>
      </c>
      <c r="V651" s="788" t="s">
        <v>20</v>
      </c>
      <c r="W651" s="788" t="s">
        <v>20</v>
      </c>
      <c r="X651" s="787" t="s">
        <v>20</v>
      </c>
      <c r="Y651" s="788" t="s">
        <v>20</v>
      </c>
      <c r="Z651" s="788" t="s">
        <v>20</v>
      </c>
      <c r="AA651" s="787" t="s">
        <v>20</v>
      </c>
      <c r="AB651" s="788" t="s">
        <v>20</v>
      </c>
      <c r="AC651" s="788" t="s">
        <v>20</v>
      </c>
      <c r="AD651" s="787" t="s">
        <v>20</v>
      </c>
      <c r="AE651" s="788" t="s">
        <v>20</v>
      </c>
      <c r="AF651" s="788" t="s">
        <v>20</v>
      </c>
      <c r="AG651" s="34" t="s">
        <v>20</v>
      </c>
      <c r="AH651" s="34" t="s">
        <v>20</v>
      </c>
      <c r="AI651" s="34" t="s">
        <v>20</v>
      </c>
    </row>
    <row r="652" spans="1:35">
      <c r="A652" s="34" t="s">
        <v>1894</v>
      </c>
      <c r="B652" s="34" t="s">
        <v>1895</v>
      </c>
      <c r="C652" s="787" t="s">
        <v>20</v>
      </c>
      <c r="D652" s="788" t="s">
        <v>20</v>
      </c>
      <c r="E652" s="788" t="s">
        <v>20</v>
      </c>
      <c r="F652" s="787" t="s">
        <v>20</v>
      </c>
      <c r="G652" s="788" t="s">
        <v>20</v>
      </c>
      <c r="H652" s="788" t="s">
        <v>20</v>
      </c>
      <c r="I652" s="787" t="s">
        <v>20</v>
      </c>
      <c r="J652" s="788" t="s">
        <v>20</v>
      </c>
      <c r="K652" s="788" t="s">
        <v>20</v>
      </c>
      <c r="L652" s="787" t="s">
        <v>20</v>
      </c>
      <c r="M652" s="788" t="s">
        <v>20</v>
      </c>
      <c r="N652" s="788" t="s">
        <v>20</v>
      </c>
      <c r="O652" s="787" t="s">
        <v>20</v>
      </c>
      <c r="P652" s="788" t="s">
        <v>20</v>
      </c>
      <c r="Q652" s="788" t="s">
        <v>20</v>
      </c>
      <c r="R652" s="787" t="s">
        <v>20</v>
      </c>
      <c r="S652" s="788" t="s">
        <v>20</v>
      </c>
      <c r="T652" s="788" t="s">
        <v>20</v>
      </c>
      <c r="U652" s="787" t="s">
        <v>20</v>
      </c>
      <c r="V652" s="788" t="s">
        <v>20</v>
      </c>
      <c r="W652" s="788" t="s">
        <v>20</v>
      </c>
      <c r="X652" s="787" t="s">
        <v>20</v>
      </c>
      <c r="Y652" s="788" t="s">
        <v>20</v>
      </c>
      <c r="Z652" s="788" t="s">
        <v>20</v>
      </c>
      <c r="AA652" s="787" t="s">
        <v>20</v>
      </c>
      <c r="AB652" s="788" t="s">
        <v>20</v>
      </c>
      <c r="AC652" s="788" t="s">
        <v>20</v>
      </c>
      <c r="AD652" s="787" t="s">
        <v>20</v>
      </c>
      <c r="AE652" s="788" t="s">
        <v>20</v>
      </c>
      <c r="AF652" s="788" t="s">
        <v>20</v>
      </c>
      <c r="AG652" s="34" t="s">
        <v>20</v>
      </c>
      <c r="AH652" s="34" t="s">
        <v>20</v>
      </c>
      <c r="AI652" s="34" t="s">
        <v>20</v>
      </c>
    </row>
    <row r="653" spans="1:35">
      <c r="A653" s="34" t="s">
        <v>1896</v>
      </c>
      <c r="B653" s="34" t="s">
        <v>1897</v>
      </c>
      <c r="C653" s="787" t="s">
        <v>20</v>
      </c>
      <c r="D653" s="788" t="s">
        <v>20</v>
      </c>
      <c r="E653" s="788" t="s">
        <v>20</v>
      </c>
      <c r="F653" s="787" t="s">
        <v>20</v>
      </c>
      <c r="G653" s="788" t="s">
        <v>20</v>
      </c>
      <c r="H653" s="788" t="s">
        <v>20</v>
      </c>
      <c r="I653" s="787" t="s">
        <v>20</v>
      </c>
      <c r="J653" s="788" t="s">
        <v>20</v>
      </c>
      <c r="K653" s="788" t="s">
        <v>20</v>
      </c>
      <c r="L653" s="787" t="s">
        <v>20</v>
      </c>
      <c r="M653" s="788" t="s">
        <v>20</v>
      </c>
      <c r="N653" s="788" t="s">
        <v>20</v>
      </c>
      <c r="O653" s="787" t="s">
        <v>20</v>
      </c>
      <c r="P653" s="788" t="s">
        <v>20</v>
      </c>
      <c r="Q653" s="788" t="s">
        <v>20</v>
      </c>
      <c r="R653" s="787" t="s">
        <v>20</v>
      </c>
      <c r="S653" s="788" t="s">
        <v>20</v>
      </c>
      <c r="T653" s="788" t="s">
        <v>20</v>
      </c>
      <c r="U653" s="787" t="s">
        <v>20</v>
      </c>
      <c r="V653" s="788" t="s">
        <v>20</v>
      </c>
      <c r="W653" s="788" t="s">
        <v>20</v>
      </c>
      <c r="X653" s="787" t="s">
        <v>20</v>
      </c>
      <c r="Y653" s="788" t="s">
        <v>20</v>
      </c>
      <c r="Z653" s="788" t="s">
        <v>20</v>
      </c>
      <c r="AA653" s="787" t="s">
        <v>20</v>
      </c>
      <c r="AB653" s="788" t="s">
        <v>20</v>
      </c>
      <c r="AC653" s="788" t="s">
        <v>20</v>
      </c>
      <c r="AD653" s="787" t="s">
        <v>20</v>
      </c>
      <c r="AE653" s="788" t="s">
        <v>20</v>
      </c>
      <c r="AF653" s="788" t="s">
        <v>20</v>
      </c>
      <c r="AG653" s="34" t="s">
        <v>20</v>
      </c>
      <c r="AH653" s="34" t="s">
        <v>20</v>
      </c>
      <c r="AI653" s="34" t="s">
        <v>20</v>
      </c>
    </row>
    <row r="654" spans="1:35">
      <c r="A654" s="34" t="s">
        <v>1898</v>
      </c>
      <c r="B654" s="34" t="s">
        <v>1899</v>
      </c>
      <c r="C654" s="787" t="s">
        <v>20</v>
      </c>
      <c r="D654" s="788" t="s">
        <v>20</v>
      </c>
      <c r="E654" s="788" t="s">
        <v>20</v>
      </c>
      <c r="F654" s="787" t="s">
        <v>20</v>
      </c>
      <c r="G654" s="788" t="s">
        <v>20</v>
      </c>
      <c r="H654" s="788" t="s">
        <v>20</v>
      </c>
      <c r="I654" s="787" t="s">
        <v>20</v>
      </c>
      <c r="J654" s="788" t="s">
        <v>20</v>
      </c>
      <c r="K654" s="788" t="s">
        <v>20</v>
      </c>
      <c r="L654" s="787" t="s">
        <v>20</v>
      </c>
      <c r="M654" s="788" t="s">
        <v>20</v>
      </c>
      <c r="N654" s="788" t="s">
        <v>20</v>
      </c>
      <c r="O654" s="787" t="s">
        <v>20</v>
      </c>
      <c r="P654" s="788" t="s">
        <v>20</v>
      </c>
      <c r="Q654" s="788" t="s">
        <v>20</v>
      </c>
      <c r="R654" s="787" t="s">
        <v>20</v>
      </c>
      <c r="S654" s="788" t="s">
        <v>20</v>
      </c>
      <c r="T654" s="788" t="s">
        <v>20</v>
      </c>
      <c r="U654" s="787" t="s">
        <v>20</v>
      </c>
      <c r="V654" s="788" t="s">
        <v>20</v>
      </c>
      <c r="W654" s="788" t="s">
        <v>20</v>
      </c>
      <c r="X654" s="787" t="s">
        <v>20</v>
      </c>
      <c r="Y654" s="788" t="s">
        <v>20</v>
      </c>
      <c r="Z654" s="788" t="s">
        <v>20</v>
      </c>
      <c r="AA654" s="787" t="s">
        <v>20</v>
      </c>
      <c r="AB654" s="788" t="s">
        <v>20</v>
      </c>
      <c r="AC654" s="788" t="s">
        <v>20</v>
      </c>
      <c r="AD654" s="787" t="s">
        <v>20</v>
      </c>
      <c r="AE654" s="788" t="s">
        <v>20</v>
      </c>
      <c r="AF654" s="788" t="s">
        <v>20</v>
      </c>
      <c r="AG654" s="34" t="s">
        <v>20</v>
      </c>
      <c r="AH654" s="34" t="s">
        <v>20</v>
      </c>
      <c r="AI654" s="34" t="s">
        <v>20</v>
      </c>
    </row>
    <row r="655" spans="1:35">
      <c r="A655" s="34" t="s">
        <v>1900</v>
      </c>
      <c r="B655" s="34" t="s">
        <v>1901</v>
      </c>
      <c r="C655" s="787" t="s">
        <v>20</v>
      </c>
      <c r="D655" s="788" t="s">
        <v>20</v>
      </c>
      <c r="E655" s="788" t="s">
        <v>20</v>
      </c>
      <c r="F655" s="787" t="s">
        <v>20</v>
      </c>
      <c r="G655" s="788" t="s">
        <v>20</v>
      </c>
      <c r="H655" s="788" t="s">
        <v>20</v>
      </c>
      <c r="I655" s="787" t="s">
        <v>20</v>
      </c>
      <c r="J655" s="788" t="s">
        <v>20</v>
      </c>
      <c r="K655" s="788" t="s">
        <v>20</v>
      </c>
      <c r="L655" s="787" t="s">
        <v>20</v>
      </c>
      <c r="M655" s="788" t="s">
        <v>20</v>
      </c>
      <c r="N655" s="788" t="s">
        <v>20</v>
      </c>
      <c r="O655" s="787" t="s">
        <v>20</v>
      </c>
      <c r="P655" s="788" t="s">
        <v>20</v>
      </c>
      <c r="Q655" s="788" t="s">
        <v>20</v>
      </c>
      <c r="R655" s="787" t="s">
        <v>20</v>
      </c>
      <c r="S655" s="788" t="s">
        <v>20</v>
      </c>
      <c r="T655" s="788" t="s">
        <v>20</v>
      </c>
      <c r="U655" s="787" t="s">
        <v>20</v>
      </c>
      <c r="V655" s="788" t="s">
        <v>20</v>
      </c>
      <c r="W655" s="788" t="s">
        <v>20</v>
      </c>
      <c r="X655" s="787" t="s">
        <v>20</v>
      </c>
      <c r="Y655" s="788" t="s">
        <v>20</v>
      </c>
      <c r="Z655" s="788" t="s">
        <v>20</v>
      </c>
      <c r="AA655" s="787" t="s">
        <v>20</v>
      </c>
      <c r="AB655" s="788" t="s">
        <v>20</v>
      </c>
      <c r="AC655" s="788" t="s">
        <v>20</v>
      </c>
      <c r="AD655" s="787" t="s">
        <v>20</v>
      </c>
      <c r="AE655" s="788" t="s">
        <v>20</v>
      </c>
      <c r="AF655" s="788" t="s">
        <v>20</v>
      </c>
      <c r="AG655" s="34" t="s">
        <v>20</v>
      </c>
      <c r="AH655" s="34" t="s">
        <v>20</v>
      </c>
      <c r="AI655" s="34" t="s">
        <v>20</v>
      </c>
    </row>
    <row r="656" spans="1:35">
      <c r="A656" s="34" t="s">
        <v>1902</v>
      </c>
      <c r="B656" s="34" t="s">
        <v>20</v>
      </c>
      <c r="C656" s="787" t="s">
        <v>20</v>
      </c>
      <c r="D656" s="788" t="s">
        <v>20</v>
      </c>
      <c r="E656" s="788" t="s">
        <v>20</v>
      </c>
      <c r="F656" s="787" t="s">
        <v>20</v>
      </c>
      <c r="G656" s="788" t="s">
        <v>20</v>
      </c>
      <c r="H656" s="788" t="s">
        <v>20</v>
      </c>
      <c r="I656" s="787" t="s">
        <v>20</v>
      </c>
      <c r="J656" s="788" t="s">
        <v>20</v>
      </c>
      <c r="K656" s="788" t="s">
        <v>20</v>
      </c>
      <c r="L656" s="787" t="s">
        <v>20</v>
      </c>
      <c r="M656" s="788" t="s">
        <v>20</v>
      </c>
      <c r="N656" s="788" t="s">
        <v>20</v>
      </c>
      <c r="O656" s="787" t="s">
        <v>20</v>
      </c>
      <c r="P656" s="788" t="s">
        <v>20</v>
      </c>
      <c r="Q656" s="788" t="s">
        <v>20</v>
      </c>
      <c r="R656" s="787" t="s">
        <v>20</v>
      </c>
      <c r="S656" s="788" t="s">
        <v>20</v>
      </c>
      <c r="T656" s="788" t="s">
        <v>20</v>
      </c>
      <c r="U656" s="787" t="s">
        <v>20</v>
      </c>
      <c r="V656" s="788" t="s">
        <v>20</v>
      </c>
      <c r="W656" s="788" t="s">
        <v>20</v>
      </c>
      <c r="X656" s="787" t="s">
        <v>20</v>
      </c>
      <c r="Y656" s="788" t="s">
        <v>20</v>
      </c>
      <c r="Z656" s="788" t="s">
        <v>20</v>
      </c>
      <c r="AA656" s="787" t="s">
        <v>20</v>
      </c>
      <c r="AB656" s="788" t="s">
        <v>20</v>
      </c>
      <c r="AC656" s="788" t="s">
        <v>20</v>
      </c>
      <c r="AD656" s="787" t="s">
        <v>20</v>
      </c>
      <c r="AE656" s="788" t="s">
        <v>20</v>
      </c>
      <c r="AF656" s="788" t="s">
        <v>20</v>
      </c>
      <c r="AG656" s="34" t="s">
        <v>20</v>
      </c>
      <c r="AH656" s="34" t="s">
        <v>20</v>
      </c>
      <c r="AI656" s="34" t="s">
        <v>20</v>
      </c>
    </row>
    <row r="657" spans="1:35">
      <c r="A657" s="34" t="s">
        <v>1903</v>
      </c>
      <c r="B657" s="34" t="s">
        <v>20</v>
      </c>
      <c r="C657" s="787" t="s">
        <v>20</v>
      </c>
      <c r="D657" s="788" t="s">
        <v>20</v>
      </c>
      <c r="E657" s="788" t="s">
        <v>20</v>
      </c>
      <c r="F657" s="787" t="s">
        <v>20</v>
      </c>
      <c r="G657" s="788" t="s">
        <v>20</v>
      </c>
      <c r="H657" s="788" t="s">
        <v>20</v>
      </c>
      <c r="I657" s="787" t="s">
        <v>20</v>
      </c>
      <c r="J657" s="788" t="s">
        <v>20</v>
      </c>
      <c r="K657" s="788" t="s">
        <v>20</v>
      </c>
      <c r="L657" s="787" t="s">
        <v>20</v>
      </c>
      <c r="M657" s="788" t="s">
        <v>20</v>
      </c>
      <c r="N657" s="788" t="s">
        <v>20</v>
      </c>
      <c r="O657" s="787" t="s">
        <v>20</v>
      </c>
      <c r="P657" s="788" t="s">
        <v>20</v>
      </c>
      <c r="Q657" s="788" t="s">
        <v>20</v>
      </c>
      <c r="R657" s="787" t="s">
        <v>20</v>
      </c>
      <c r="S657" s="788" t="s">
        <v>20</v>
      </c>
      <c r="T657" s="788" t="s">
        <v>20</v>
      </c>
      <c r="U657" s="787" t="s">
        <v>20</v>
      </c>
      <c r="V657" s="788" t="s">
        <v>20</v>
      </c>
      <c r="W657" s="788" t="s">
        <v>20</v>
      </c>
      <c r="X657" s="787" t="s">
        <v>20</v>
      </c>
      <c r="Y657" s="788" t="s">
        <v>20</v>
      </c>
      <c r="Z657" s="788" t="s">
        <v>20</v>
      </c>
      <c r="AA657" s="787" t="s">
        <v>20</v>
      </c>
      <c r="AB657" s="788" t="s">
        <v>20</v>
      </c>
      <c r="AC657" s="788" t="s">
        <v>20</v>
      </c>
      <c r="AD657" s="787" t="s">
        <v>20</v>
      </c>
      <c r="AE657" s="788" t="s">
        <v>20</v>
      </c>
      <c r="AF657" s="788" t="s">
        <v>20</v>
      </c>
      <c r="AG657" s="34" t="s">
        <v>20</v>
      </c>
      <c r="AH657" s="34" t="s">
        <v>20</v>
      </c>
      <c r="AI657" s="34" t="s">
        <v>20</v>
      </c>
    </row>
    <row r="658" spans="1:35">
      <c r="A658" s="34" t="s">
        <v>1904</v>
      </c>
      <c r="B658" s="34" t="s">
        <v>1905</v>
      </c>
      <c r="C658" s="787">
        <v>0</v>
      </c>
      <c r="D658" s="788">
        <v>0</v>
      </c>
      <c r="E658" s="788">
        <v>0</v>
      </c>
      <c r="F658" s="787" t="s">
        <v>20</v>
      </c>
      <c r="G658" s="788" t="s">
        <v>20</v>
      </c>
      <c r="H658" s="788" t="s">
        <v>20</v>
      </c>
      <c r="I658" s="787" t="s">
        <v>20</v>
      </c>
      <c r="J658" s="788" t="s">
        <v>20</v>
      </c>
      <c r="K658" s="788" t="s">
        <v>20</v>
      </c>
      <c r="L658" s="787" t="s">
        <v>20</v>
      </c>
      <c r="M658" s="788" t="s">
        <v>20</v>
      </c>
      <c r="N658" s="788" t="s">
        <v>20</v>
      </c>
      <c r="O658" s="787" t="s">
        <v>20</v>
      </c>
      <c r="P658" s="788" t="s">
        <v>20</v>
      </c>
      <c r="Q658" s="788" t="s">
        <v>20</v>
      </c>
      <c r="R658" s="787" t="s">
        <v>20</v>
      </c>
      <c r="S658" s="788" t="s">
        <v>20</v>
      </c>
      <c r="T658" s="788" t="s">
        <v>20</v>
      </c>
      <c r="U658" s="787" t="s">
        <v>20</v>
      </c>
      <c r="V658" s="788" t="s">
        <v>20</v>
      </c>
      <c r="W658" s="788" t="s">
        <v>20</v>
      </c>
      <c r="X658" s="787" t="s">
        <v>20</v>
      </c>
      <c r="Y658" s="788" t="s">
        <v>20</v>
      </c>
      <c r="Z658" s="788" t="s">
        <v>20</v>
      </c>
      <c r="AA658" s="787" t="s">
        <v>20</v>
      </c>
      <c r="AB658" s="788" t="s">
        <v>20</v>
      </c>
      <c r="AC658" s="788" t="s">
        <v>20</v>
      </c>
      <c r="AD658" s="787">
        <v>0.53</v>
      </c>
      <c r="AE658" s="788">
        <v>0</v>
      </c>
      <c r="AF658" s="788">
        <v>0</v>
      </c>
      <c r="AG658" s="34" t="s">
        <v>20</v>
      </c>
      <c r="AH658" s="34" t="s">
        <v>20</v>
      </c>
      <c r="AI658" s="34" t="s">
        <v>20</v>
      </c>
    </row>
    <row r="659" spans="1:35">
      <c r="A659" s="34" t="s">
        <v>1906</v>
      </c>
      <c r="B659" s="34" t="s">
        <v>1907</v>
      </c>
      <c r="C659" s="787" t="s">
        <v>20</v>
      </c>
      <c r="D659" s="788" t="s">
        <v>20</v>
      </c>
      <c r="E659" s="788" t="s">
        <v>20</v>
      </c>
      <c r="F659" s="787" t="s">
        <v>20</v>
      </c>
      <c r="G659" s="788" t="s">
        <v>20</v>
      </c>
      <c r="H659" s="788" t="s">
        <v>20</v>
      </c>
      <c r="I659" s="787" t="s">
        <v>20</v>
      </c>
      <c r="J659" s="788" t="s">
        <v>20</v>
      </c>
      <c r="K659" s="788" t="s">
        <v>20</v>
      </c>
      <c r="L659" s="787" t="s">
        <v>20</v>
      </c>
      <c r="M659" s="788" t="s">
        <v>20</v>
      </c>
      <c r="N659" s="788" t="s">
        <v>20</v>
      </c>
      <c r="O659" s="787" t="s">
        <v>20</v>
      </c>
      <c r="P659" s="788" t="s">
        <v>20</v>
      </c>
      <c r="Q659" s="788" t="s">
        <v>20</v>
      </c>
      <c r="R659" s="787" t="s">
        <v>20</v>
      </c>
      <c r="S659" s="788" t="s">
        <v>20</v>
      </c>
      <c r="T659" s="788" t="s">
        <v>20</v>
      </c>
      <c r="U659" s="787" t="s">
        <v>20</v>
      </c>
      <c r="V659" s="788" t="s">
        <v>20</v>
      </c>
      <c r="W659" s="788" t="s">
        <v>20</v>
      </c>
      <c r="X659" s="787" t="s">
        <v>20</v>
      </c>
      <c r="Y659" s="788" t="s">
        <v>20</v>
      </c>
      <c r="Z659" s="788" t="s">
        <v>20</v>
      </c>
      <c r="AA659" s="787" t="s">
        <v>20</v>
      </c>
      <c r="AB659" s="788" t="s">
        <v>20</v>
      </c>
      <c r="AC659" s="788" t="s">
        <v>20</v>
      </c>
      <c r="AD659" s="787" t="s">
        <v>20</v>
      </c>
      <c r="AE659" s="788" t="s">
        <v>20</v>
      </c>
      <c r="AF659" s="788" t="s">
        <v>20</v>
      </c>
      <c r="AG659" s="34" t="s">
        <v>20</v>
      </c>
      <c r="AH659" s="34" t="s">
        <v>20</v>
      </c>
      <c r="AI659" s="34" t="s">
        <v>20</v>
      </c>
    </row>
    <row r="660" spans="1:35">
      <c r="A660" s="34" t="s">
        <v>1908</v>
      </c>
      <c r="B660" s="34" t="s">
        <v>1909</v>
      </c>
      <c r="C660" s="787" t="s">
        <v>20</v>
      </c>
      <c r="D660" s="788" t="s">
        <v>20</v>
      </c>
      <c r="E660" s="788" t="s">
        <v>20</v>
      </c>
      <c r="F660" s="787" t="s">
        <v>20</v>
      </c>
      <c r="G660" s="788" t="s">
        <v>20</v>
      </c>
      <c r="H660" s="788" t="s">
        <v>20</v>
      </c>
      <c r="I660" s="787" t="s">
        <v>20</v>
      </c>
      <c r="J660" s="788" t="s">
        <v>20</v>
      </c>
      <c r="K660" s="788" t="s">
        <v>20</v>
      </c>
      <c r="L660" s="787" t="s">
        <v>20</v>
      </c>
      <c r="M660" s="788" t="s">
        <v>20</v>
      </c>
      <c r="N660" s="788" t="s">
        <v>20</v>
      </c>
      <c r="O660" s="787" t="s">
        <v>20</v>
      </c>
      <c r="P660" s="788" t="s">
        <v>20</v>
      </c>
      <c r="Q660" s="788" t="s">
        <v>20</v>
      </c>
      <c r="R660" s="787" t="s">
        <v>20</v>
      </c>
      <c r="S660" s="788" t="s">
        <v>20</v>
      </c>
      <c r="T660" s="788" t="s">
        <v>20</v>
      </c>
      <c r="U660" s="787" t="s">
        <v>20</v>
      </c>
      <c r="V660" s="788" t="s">
        <v>20</v>
      </c>
      <c r="W660" s="788" t="s">
        <v>20</v>
      </c>
      <c r="X660" s="787" t="s">
        <v>20</v>
      </c>
      <c r="Y660" s="788" t="s">
        <v>20</v>
      </c>
      <c r="Z660" s="788" t="s">
        <v>20</v>
      </c>
      <c r="AA660" s="787" t="s">
        <v>20</v>
      </c>
      <c r="AB660" s="788" t="s">
        <v>20</v>
      </c>
      <c r="AC660" s="788" t="s">
        <v>20</v>
      </c>
      <c r="AD660" s="787" t="s">
        <v>20</v>
      </c>
      <c r="AE660" s="788" t="s">
        <v>20</v>
      </c>
      <c r="AF660" s="788" t="s">
        <v>20</v>
      </c>
      <c r="AG660" s="34" t="s">
        <v>20</v>
      </c>
      <c r="AH660" s="34" t="s">
        <v>20</v>
      </c>
      <c r="AI660" s="34" t="s">
        <v>20</v>
      </c>
    </row>
    <row r="661" spans="1:35">
      <c r="A661" s="34" t="s">
        <v>1910</v>
      </c>
      <c r="B661" s="34" t="s">
        <v>1911</v>
      </c>
      <c r="C661" s="787">
        <v>0</v>
      </c>
      <c r="D661" s="788">
        <v>0</v>
      </c>
      <c r="E661" s="788">
        <v>0</v>
      </c>
      <c r="F661" s="787">
        <v>0.34399999999999997</v>
      </c>
      <c r="G661" s="788">
        <v>0</v>
      </c>
      <c r="H661" s="788">
        <v>0</v>
      </c>
      <c r="I661" s="787" t="s">
        <v>20</v>
      </c>
      <c r="J661" s="788" t="s">
        <v>20</v>
      </c>
      <c r="K661" s="788" t="s">
        <v>20</v>
      </c>
      <c r="L661" s="787" t="s">
        <v>20</v>
      </c>
      <c r="M661" s="788" t="s">
        <v>20</v>
      </c>
      <c r="N661" s="788" t="s">
        <v>20</v>
      </c>
      <c r="O661" s="787" t="s">
        <v>20</v>
      </c>
      <c r="P661" s="788" t="s">
        <v>20</v>
      </c>
      <c r="Q661" s="788" t="s">
        <v>20</v>
      </c>
      <c r="R661" s="787" t="s">
        <v>20</v>
      </c>
      <c r="S661" s="788" t="s">
        <v>20</v>
      </c>
      <c r="T661" s="788" t="s">
        <v>20</v>
      </c>
      <c r="U661" s="787" t="s">
        <v>20</v>
      </c>
      <c r="V661" s="788" t="s">
        <v>20</v>
      </c>
      <c r="W661" s="788" t="s">
        <v>20</v>
      </c>
      <c r="X661" s="787" t="s">
        <v>20</v>
      </c>
      <c r="Y661" s="788" t="s">
        <v>20</v>
      </c>
      <c r="Z661" s="788" t="s">
        <v>20</v>
      </c>
      <c r="AA661" s="787" t="s">
        <v>20</v>
      </c>
      <c r="AB661" s="788" t="s">
        <v>20</v>
      </c>
      <c r="AC661" s="788" t="s">
        <v>20</v>
      </c>
      <c r="AD661" s="787" t="s">
        <v>20</v>
      </c>
      <c r="AE661" s="788" t="s">
        <v>20</v>
      </c>
      <c r="AF661" s="788" t="s">
        <v>20</v>
      </c>
      <c r="AG661" s="34" t="s">
        <v>20</v>
      </c>
      <c r="AH661" s="34" t="s">
        <v>20</v>
      </c>
      <c r="AI661" s="34" t="s">
        <v>20</v>
      </c>
    </row>
    <row r="662" spans="1:35">
      <c r="A662" s="34" t="s">
        <v>1912</v>
      </c>
      <c r="B662" s="34" t="s">
        <v>1913</v>
      </c>
      <c r="C662" s="787" t="s">
        <v>20</v>
      </c>
      <c r="D662" s="788" t="s">
        <v>20</v>
      </c>
      <c r="E662" s="788" t="s">
        <v>20</v>
      </c>
      <c r="F662" s="787" t="s">
        <v>20</v>
      </c>
      <c r="G662" s="788" t="s">
        <v>20</v>
      </c>
      <c r="H662" s="788" t="s">
        <v>20</v>
      </c>
      <c r="I662" s="787" t="s">
        <v>20</v>
      </c>
      <c r="J662" s="788" t="s">
        <v>20</v>
      </c>
      <c r="K662" s="788" t="s">
        <v>20</v>
      </c>
      <c r="L662" s="787" t="s">
        <v>20</v>
      </c>
      <c r="M662" s="788" t="s">
        <v>20</v>
      </c>
      <c r="N662" s="788" t="s">
        <v>20</v>
      </c>
      <c r="O662" s="787" t="s">
        <v>20</v>
      </c>
      <c r="P662" s="788" t="s">
        <v>20</v>
      </c>
      <c r="Q662" s="788" t="s">
        <v>20</v>
      </c>
      <c r="R662" s="787" t="s">
        <v>20</v>
      </c>
      <c r="S662" s="788" t="s">
        <v>20</v>
      </c>
      <c r="T662" s="788" t="s">
        <v>20</v>
      </c>
      <c r="U662" s="787" t="s">
        <v>20</v>
      </c>
      <c r="V662" s="788" t="s">
        <v>20</v>
      </c>
      <c r="W662" s="788" t="s">
        <v>20</v>
      </c>
      <c r="X662" s="787" t="s">
        <v>20</v>
      </c>
      <c r="Y662" s="788" t="s">
        <v>20</v>
      </c>
      <c r="Z662" s="788" t="s">
        <v>20</v>
      </c>
      <c r="AA662" s="787" t="s">
        <v>20</v>
      </c>
      <c r="AB662" s="788" t="s">
        <v>20</v>
      </c>
      <c r="AC662" s="788" t="s">
        <v>20</v>
      </c>
      <c r="AD662" s="787" t="s">
        <v>20</v>
      </c>
      <c r="AE662" s="788" t="s">
        <v>20</v>
      </c>
      <c r="AF662" s="788" t="s">
        <v>20</v>
      </c>
      <c r="AG662" s="34" t="s">
        <v>20</v>
      </c>
      <c r="AH662" s="34" t="s">
        <v>20</v>
      </c>
      <c r="AI662" s="34" t="s">
        <v>20</v>
      </c>
    </row>
    <row r="663" spans="1:35">
      <c r="A663" s="34" t="s">
        <v>1914</v>
      </c>
      <c r="B663" s="34" t="s">
        <v>1915</v>
      </c>
      <c r="C663" s="787" t="s">
        <v>20</v>
      </c>
      <c r="D663" s="788" t="s">
        <v>20</v>
      </c>
      <c r="E663" s="788" t="s">
        <v>20</v>
      </c>
      <c r="F663" s="787" t="s">
        <v>20</v>
      </c>
      <c r="G663" s="788" t="s">
        <v>20</v>
      </c>
      <c r="H663" s="788" t="s">
        <v>20</v>
      </c>
      <c r="I663" s="787" t="s">
        <v>20</v>
      </c>
      <c r="J663" s="788" t="s">
        <v>20</v>
      </c>
      <c r="K663" s="788" t="s">
        <v>20</v>
      </c>
      <c r="L663" s="787" t="s">
        <v>20</v>
      </c>
      <c r="M663" s="788" t="s">
        <v>20</v>
      </c>
      <c r="N663" s="788" t="s">
        <v>20</v>
      </c>
      <c r="O663" s="787" t="s">
        <v>20</v>
      </c>
      <c r="P663" s="788" t="s">
        <v>20</v>
      </c>
      <c r="Q663" s="788" t="s">
        <v>20</v>
      </c>
      <c r="R663" s="787" t="s">
        <v>20</v>
      </c>
      <c r="S663" s="788" t="s">
        <v>20</v>
      </c>
      <c r="T663" s="788" t="s">
        <v>20</v>
      </c>
      <c r="U663" s="787" t="s">
        <v>20</v>
      </c>
      <c r="V663" s="788" t="s">
        <v>20</v>
      </c>
      <c r="W663" s="788" t="s">
        <v>20</v>
      </c>
      <c r="X663" s="787" t="s">
        <v>20</v>
      </c>
      <c r="Y663" s="788" t="s">
        <v>20</v>
      </c>
      <c r="Z663" s="788" t="s">
        <v>20</v>
      </c>
      <c r="AA663" s="787" t="s">
        <v>20</v>
      </c>
      <c r="AB663" s="788" t="s">
        <v>20</v>
      </c>
      <c r="AC663" s="788" t="s">
        <v>20</v>
      </c>
      <c r="AD663" s="787" t="s">
        <v>20</v>
      </c>
      <c r="AE663" s="788" t="s">
        <v>20</v>
      </c>
      <c r="AF663" s="788" t="s">
        <v>20</v>
      </c>
      <c r="AG663" s="34" t="s">
        <v>20</v>
      </c>
      <c r="AH663" s="34" t="s">
        <v>20</v>
      </c>
      <c r="AI663" s="34" t="s">
        <v>20</v>
      </c>
    </row>
    <row r="664" spans="1:35">
      <c r="A664" s="34" t="s">
        <v>1916</v>
      </c>
      <c r="B664" s="34" t="s">
        <v>1917</v>
      </c>
      <c r="C664" s="787" t="s">
        <v>20</v>
      </c>
      <c r="D664" s="788" t="s">
        <v>20</v>
      </c>
      <c r="E664" s="788" t="s">
        <v>20</v>
      </c>
      <c r="F664" s="787" t="s">
        <v>20</v>
      </c>
      <c r="G664" s="788" t="s">
        <v>20</v>
      </c>
      <c r="H664" s="788" t="s">
        <v>20</v>
      </c>
      <c r="I664" s="787" t="s">
        <v>20</v>
      </c>
      <c r="J664" s="788" t="s">
        <v>20</v>
      </c>
      <c r="K664" s="788" t="s">
        <v>20</v>
      </c>
      <c r="L664" s="787" t="s">
        <v>20</v>
      </c>
      <c r="M664" s="788" t="s">
        <v>20</v>
      </c>
      <c r="N664" s="788" t="s">
        <v>20</v>
      </c>
      <c r="O664" s="787" t="s">
        <v>20</v>
      </c>
      <c r="P664" s="788" t="s">
        <v>20</v>
      </c>
      <c r="Q664" s="788" t="s">
        <v>20</v>
      </c>
      <c r="R664" s="787" t="s">
        <v>20</v>
      </c>
      <c r="S664" s="788" t="s">
        <v>20</v>
      </c>
      <c r="T664" s="788" t="s">
        <v>20</v>
      </c>
      <c r="U664" s="787" t="s">
        <v>20</v>
      </c>
      <c r="V664" s="788" t="s">
        <v>20</v>
      </c>
      <c r="W664" s="788" t="s">
        <v>20</v>
      </c>
      <c r="X664" s="787" t="s">
        <v>20</v>
      </c>
      <c r="Y664" s="788" t="s">
        <v>20</v>
      </c>
      <c r="Z664" s="788" t="s">
        <v>20</v>
      </c>
      <c r="AA664" s="787" t="s">
        <v>20</v>
      </c>
      <c r="AB664" s="788" t="s">
        <v>20</v>
      </c>
      <c r="AC664" s="788" t="s">
        <v>20</v>
      </c>
      <c r="AD664" s="787" t="s">
        <v>20</v>
      </c>
      <c r="AE664" s="788" t="s">
        <v>20</v>
      </c>
      <c r="AF664" s="788" t="s">
        <v>20</v>
      </c>
      <c r="AG664" s="34" t="s">
        <v>20</v>
      </c>
      <c r="AH664" s="34" t="s">
        <v>20</v>
      </c>
      <c r="AI664" s="34" t="s">
        <v>20</v>
      </c>
    </row>
    <row r="665" spans="1:35">
      <c r="A665" s="34" t="s">
        <v>1918</v>
      </c>
      <c r="B665" s="34" t="s">
        <v>1919</v>
      </c>
      <c r="C665" s="787" t="s">
        <v>20</v>
      </c>
      <c r="D665" s="788" t="s">
        <v>20</v>
      </c>
      <c r="E665" s="788" t="s">
        <v>20</v>
      </c>
      <c r="F665" s="787" t="s">
        <v>20</v>
      </c>
      <c r="G665" s="788" t="s">
        <v>20</v>
      </c>
      <c r="H665" s="788" t="s">
        <v>20</v>
      </c>
      <c r="I665" s="787" t="s">
        <v>20</v>
      </c>
      <c r="J665" s="788" t="s">
        <v>20</v>
      </c>
      <c r="K665" s="788" t="s">
        <v>20</v>
      </c>
      <c r="L665" s="787" t="s">
        <v>20</v>
      </c>
      <c r="M665" s="788" t="s">
        <v>20</v>
      </c>
      <c r="N665" s="788" t="s">
        <v>20</v>
      </c>
      <c r="O665" s="787" t="s">
        <v>20</v>
      </c>
      <c r="P665" s="788" t="s">
        <v>20</v>
      </c>
      <c r="Q665" s="788" t="s">
        <v>20</v>
      </c>
      <c r="R665" s="787" t="s">
        <v>20</v>
      </c>
      <c r="S665" s="788" t="s">
        <v>20</v>
      </c>
      <c r="T665" s="788" t="s">
        <v>20</v>
      </c>
      <c r="U665" s="787" t="s">
        <v>20</v>
      </c>
      <c r="V665" s="788" t="s">
        <v>20</v>
      </c>
      <c r="W665" s="788" t="s">
        <v>20</v>
      </c>
      <c r="X665" s="787" t="s">
        <v>20</v>
      </c>
      <c r="Y665" s="788" t="s">
        <v>20</v>
      </c>
      <c r="Z665" s="788" t="s">
        <v>20</v>
      </c>
      <c r="AA665" s="787" t="s">
        <v>20</v>
      </c>
      <c r="AB665" s="788" t="s">
        <v>20</v>
      </c>
      <c r="AC665" s="788" t="s">
        <v>20</v>
      </c>
      <c r="AD665" s="787" t="s">
        <v>20</v>
      </c>
      <c r="AE665" s="788" t="s">
        <v>20</v>
      </c>
      <c r="AF665" s="788" t="s">
        <v>20</v>
      </c>
      <c r="AG665" s="34" t="s">
        <v>20</v>
      </c>
      <c r="AH665" s="34" t="s">
        <v>20</v>
      </c>
      <c r="AI665" s="34" t="s">
        <v>20</v>
      </c>
    </row>
    <row r="666" spans="1:35">
      <c r="A666" s="34" t="s">
        <v>1920</v>
      </c>
      <c r="B666" s="34" t="s">
        <v>20</v>
      </c>
      <c r="C666" s="787" t="s">
        <v>20</v>
      </c>
      <c r="D666" s="788" t="s">
        <v>20</v>
      </c>
      <c r="E666" s="788" t="s">
        <v>20</v>
      </c>
      <c r="F666" s="787" t="s">
        <v>20</v>
      </c>
      <c r="G666" s="788" t="s">
        <v>20</v>
      </c>
      <c r="H666" s="788" t="s">
        <v>20</v>
      </c>
      <c r="I666" s="787" t="s">
        <v>20</v>
      </c>
      <c r="J666" s="788" t="s">
        <v>20</v>
      </c>
      <c r="K666" s="788" t="s">
        <v>20</v>
      </c>
      <c r="L666" s="787" t="s">
        <v>20</v>
      </c>
      <c r="M666" s="788" t="s">
        <v>20</v>
      </c>
      <c r="N666" s="788" t="s">
        <v>20</v>
      </c>
      <c r="O666" s="787" t="s">
        <v>20</v>
      </c>
      <c r="P666" s="788" t="s">
        <v>20</v>
      </c>
      <c r="Q666" s="788" t="s">
        <v>20</v>
      </c>
      <c r="R666" s="787" t="s">
        <v>20</v>
      </c>
      <c r="S666" s="788" t="s">
        <v>20</v>
      </c>
      <c r="T666" s="788" t="s">
        <v>20</v>
      </c>
      <c r="U666" s="787" t="s">
        <v>20</v>
      </c>
      <c r="V666" s="788" t="s">
        <v>20</v>
      </c>
      <c r="W666" s="788" t="s">
        <v>20</v>
      </c>
      <c r="X666" s="787" t="s">
        <v>20</v>
      </c>
      <c r="Y666" s="788" t="s">
        <v>20</v>
      </c>
      <c r="Z666" s="788" t="s">
        <v>20</v>
      </c>
      <c r="AA666" s="787" t="s">
        <v>20</v>
      </c>
      <c r="AB666" s="788" t="s">
        <v>20</v>
      </c>
      <c r="AC666" s="788" t="s">
        <v>20</v>
      </c>
      <c r="AD666" s="787" t="s">
        <v>20</v>
      </c>
      <c r="AE666" s="788" t="s">
        <v>20</v>
      </c>
      <c r="AF666" s="788" t="s">
        <v>20</v>
      </c>
      <c r="AG666" s="34" t="s">
        <v>20</v>
      </c>
      <c r="AH666" s="34" t="s">
        <v>20</v>
      </c>
      <c r="AI666" s="34" t="s">
        <v>20</v>
      </c>
    </row>
    <row r="667" spans="1:35">
      <c r="A667" s="34" t="s">
        <v>1921</v>
      </c>
      <c r="B667" s="34" t="s">
        <v>20</v>
      </c>
      <c r="C667" s="787" t="s">
        <v>20</v>
      </c>
      <c r="D667" s="788" t="s">
        <v>20</v>
      </c>
      <c r="E667" s="788" t="s">
        <v>20</v>
      </c>
      <c r="F667" s="787" t="s">
        <v>20</v>
      </c>
      <c r="G667" s="788" t="s">
        <v>20</v>
      </c>
      <c r="H667" s="788" t="s">
        <v>20</v>
      </c>
      <c r="I667" s="787" t="s">
        <v>20</v>
      </c>
      <c r="J667" s="788" t="s">
        <v>20</v>
      </c>
      <c r="K667" s="788" t="s">
        <v>20</v>
      </c>
      <c r="L667" s="787" t="s">
        <v>20</v>
      </c>
      <c r="M667" s="788" t="s">
        <v>20</v>
      </c>
      <c r="N667" s="788" t="s">
        <v>20</v>
      </c>
      <c r="O667" s="787" t="s">
        <v>20</v>
      </c>
      <c r="P667" s="788" t="s">
        <v>20</v>
      </c>
      <c r="Q667" s="788" t="s">
        <v>20</v>
      </c>
      <c r="R667" s="787" t="s">
        <v>20</v>
      </c>
      <c r="S667" s="788" t="s">
        <v>20</v>
      </c>
      <c r="T667" s="788" t="s">
        <v>20</v>
      </c>
      <c r="U667" s="787" t="s">
        <v>20</v>
      </c>
      <c r="V667" s="788" t="s">
        <v>20</v>
      </c>
      <c r="W667" s="788" t="s">
        <v>20</v>
      </c>
      <c r="X667" s="787" t="s">
        <v>20</v>
      </c>
      <c r="Y667" s="788" t="s">
        <v>20</v>
      </c>
      <c r="Z667" s="788" t="s">
        <v>20</v>
      </c>
      <c r="AA667" s="787" t="s">
        <v>20</v>
      </c>
      <c r="AB667" s="788" t="s">
        <v>20</v>
      </c>
      <c r="AC667" s="788" t="s">
        <v>20</v>
      </c>
      <c r="AD667" s="787" t="s">
        <v>20</v>
      </c>
      <c r="AE667" s="788" t="s">
        <v>20</v>
      </c>
      <c r="AF667" s="788" t="s">
        <v>20</v>
      </c>
      <c r="AG667" s="34" t="s">
        <v>20</v>
      </c>
      <c r="AH667" s="34" t="s">
        <v>20</v>
      </c>
      <c r="AI667" s="34" t="s">
        <v>20</v>
      </c>
    </row>
    <row r="668" spans="1:35">
      <c r="A668" s="34" t="s">
        <v>1922</v>
      </c>
      <c r="B668" s="34" t="s">
        <v>1923</v>
      </c>
      <c r="C668" s="787" t="s">
        <v>20</v>
      </c>
      <c r="D668" s="788" t="s">
        <v>20</v>
      </c>
      <c r="E668" s="788" t="s">
        <v>20</v>
      </c>
      <c r="F668" s="787" t="s">
        <v>20</v>
      </c>
      <c r="G668" s="788" t="s">
        <v>20</v>
      </c>
      <c r="H668" s="788" t="s">
        <v>20</v>
      </c>
      <c r="I668" s="787" t="s">
        <v>20</v>
      </c>
      <c r="J668" s="788" t="s">
        <v>20</v>
      </c>
      <c r="K668" s="788" t="s">
        <v>20</v>
      </c>
      <c r="L668" s="787" t="s">
        <v>20</v>
      </c>
      <c r="M668" s="788" t="s">
        <v>20</v>
      </c>
      <c r="N668" s="788" t="s">
        <v>20</v>
      </c>
      <c r="O668" s="787" t="s">
        <v>20</v>
      </c>
      <c r="P668" s="788" t="s">
        <v>20</v>
      </c>
      <c r="Q668" s="788" t="s">
        <v>20</v>
      </c>
      <c r="R668" s="787" t="s">
        <v>20</v>
      </c>
      <c r="S668" s="788" t="s">
        <v>20</v>
      </c>
      <c r="T668" s="788" t="s">
        <v>20</v>
      </c>
      <c r="U668" s="787" t="s">
        <v>20</v>
      </c>
      <c r="V668" s="788" t="s">
        <v>20</v>
      </c>
      <c r="W668" s="788" t="s">
        <v>20</v>
      </c>
      <c r="X668" s="787" t="s">
        <v>20</v>
      </c>
      <c r="Y668" s="788" t="s">
        <v>20</v>
      </c>
      <c r="Z668" s="788" t="s">
        <v>20</v>
      </c>
      <c r="AA668" s="787" t="s">
        <v>20</v>
      </c>
      <c r="AB668" s="788" t="s">
        <v>20</v>
      </c>
      <c r="AC668" s="788" t="s">
        <v>20</v>
      </c>
      <c r="AD668" s="787" t="s">
        <v>20</v>
      </c>
      <c r="AE668" s="788" t="s">
        <v>20</v>
      </c>
      <c r="AF668" s="788" t="s">
        <v>20</v>
      </c>
      <c r="AG668" s="34" t="s">
        <v>20</v>
      </c>
      <c r="AH668" s="34" t="s">
        <v>20</v>
      </c>
      <c r="AI668" s="34" t="s">
        <v>20</v>
      </c>
    </row>
    <row r="669" spans="1:35">
      <c r="A669" s="34" t="s">
        <v>1924</v>
      </c>
      <c r="B669" s="34" t="s">
        <v>1925</v>
      </c>
      <c r="C669" s="787" t="s">
        <v>20</v>
      </c>
      <c r="D669" s="788" t="s">
        <v>20</v>
      </c>
      <c r="E669" s="788" t="s">
        <v>20</v>
      </c>
      <c r="F669" s="787" t="s">
        <v>20</v>
      </c>
      <c r="G669" s="788" t="s">
        <v>20</v>
      </c>
      <c r="H669" s="788" t="s">
        <v>20</v>
      </c>
      <c r="I669" s="787" t="s">
        <v>20</v>
      </c>
      <c r="J669" s="788" t="s">
        <v>20</v>
      </c>
      <c r="K669" s="788" t="s">
        <v>20</v>
      </c>
      <c r="L669" s="787" t="s">
        <v>20</v>
      </c>
      <c r="M669" s="788" t="s">
        <v>20</v>
      </c>
      <c r="N669" s="788" t="s">
        <v>20</v>
      </c>
      <c r="O669" s="787" t="s">
        <v>20</v>
      </c>
      <c r="P669" s="788" t="s">
        <v>20</v>
      </c>
      <c r="Q669" s="788" t="s">
        <v>20</v>
      </c>
      <c r="R669" s="787" t="s">
        <v>20</v>
      </c>
      <c r="S669" s="788" t="s">
        <v>20</v>
      </c>
      <c r="T669" s="788" t="s">
        <v>20</v>
      </c>
      <c r="U669" s="787" t="s">
        <v>20</v>
      </c>
      <c r="V669" s="788" t="s">
        <v>20</v>
      </c>
      <c r="W669" s="788" t="s">
        <v>20</v>
      </c>
      <c r="X669" s="787" t="s">
        <v>20</v>
      </c>
      <c r="Y669" s="788" t="s">
        <v>20</v>
      </c>
      <c r="Z669" s="788" t="s">
        <v>20</v>
      </c>
      <c r="AA669" s="787" t="s">
        <v>20</v>
      </c>
      <c r="AB669" s="788" t="s">
        <v>20</v>
      </c>
      <c r="AC669" s="788" t="s">
        <v>20</v>
      </c>
      <c r="AD669" s="787" t="s">
        <v>20</v>
      </c>
      <c r="AE669" s="788" t="s">
        <v>20</v>
      </c>
      <c r="AF669" s="788" t="s">
        <v>20</v>
      </c>
      <c r="AG669" s="34" t="s">
        <v>20</v>
      </c>
      <c r="AH669" s="34" t="s">
        <v>20</v>
      </c>
      <c r="AI669" s="34" t="s">
        <v>20</v>
      </c>
    </row>
    <row r="670" spans="1:35">
      <c r="A670" s="34" t="s">
        <v>1926</v>
      </c>
      <c r="B670" s="34" t="s">
        <v>1927</v>
      </c>
      <c r="C670" s="787" t="s">
        <v>20</v>
      </c>
      <c r="D670" s="788" t="s">
        <v>20</v>
      </c>
      <c r="E670" s="788" t="s">
        <v>20</v>
      </c>
      <c r="F670" s="787" t="s">
        <v>20</v>
      </c>
      <c r="G670" s="788" t="s">
        <v>20</v>
      </c>
      <c r="H670" s="788" t="s">
        <v>20</v>
      </c>
      <c r="I670" s="787" t="s">
        <v>20</v>
      </c>
      <c r="J670" s="788" t="s">
        <v>20</v>
      </c>
      <c r="K670" s="788" t="s">
        <v>20</v>
      </c>
      <c r="L670" s="787" t="s">
        <v>20</v>
      </c>
      <c r="M670" s="788" t="s">
        <v>20</v>
      </c>
      <c r="N670" s="788" t="s">
        <v>20</v>
      </c>
      <c r="O670" s="787" t="s">
        <v>20</v>
      </c>
      <c r="P670" s="788" t="s">
        <v>20</v>
      </c>
      <c r="Q670" s="788" t="s">
        <v>20</v>
      </c>
      <c r="R670" s="787" t="s">
        <v>20</v>
      </c>
      <c r="S670" s="788" t="s">
        <v>20</v>
      </c>
      <c r="T670" s="788" t="s">
        <v>20</v>
      </c>
      <c r="U670" s="787" t="s">
        <v>20</v>
      </c>
      <c r="V670" s="788" t="s">
        <v>20</v>
      </c>
      <c r="W670" s="788" t="s">
        <v>20</v>
      </c>
      <c r="X670" s="787" t="s">
        <v>20</v>
      </c>
      <c r="Y670" s="788" t="s">
        <v>20</v>
      </c>
      <c r="Z670" s="788" t="s">
        <v>20</v>
      </c>
      <c r="AA670" s="787" t="s">
        <v>20</v>
      </c>
      <c r="AB670" s="788" t="s">
        <v>20</v>
      </c>
      <c r="AC670" s="788" t="s">
        <v>20</v>
      </c>
      <c r="AD670" s="787" t="s">
        <v>20</v>
      </c>
      <c r="AE670" s="788" t="s">
        <v>20</v>
      </c>
      <c r="AF670" s="788" t="s">
        <v>20</v>
      </c>
      <c r="AG670" s="34" t="s">
        <v>20</v>
      </c>
      <c r="AH670" s="34" t="s">
        <v>20</v>
      </c>
      <c r="AI670" s="34" t="s">
        <v>20</v>
      </c>
    </row>
    <row r="671" spans="1:35">
      <c r="A671" s="34" t="s">
        <v>1928</v>
      </c>
      <c r="B671" s="34" t="s">
        <v>1929</v>
      </c>
      <c r="C671" s="787" t="s">
        <v>20</v>
      </c>
      <c r="D671" s="788" t="s">
        <v>20</v>
      </c>
      <c r="E671" s="788" t="s">
        <v>20</v>
      </c>
      <c r="F671" s="787" t="s">
        <v>20</v>
      </c>
      <c r="G671" s="788" t="s">
        <v>20</v>
      </c>
      <c r="H671" s="788" t="s">
        <v>20</v>
      </c>
      <c r="I671" s="787" t="s">
        <v>20</v>
      </c>
      <c r="J671" s="788" t="s">
        <v>20</v>
      </c>
      <c r="K671" s="788" t="s">
        <v>20</v>
      </c>
      <c r="L671" s="787" t="s">
        <v>20</v>
      </c>
      <c r="M671" s="788" t="s">
        <v>20</v>
      </c>
      <c r="N671" s="788" t="s">
        <v>20</v>
      </c>
      <c r="O671" s="787" t="s">
        <v>20</v>
      </c>
      <c r="P671" s="788" t="s">
        <v>20</v>
      </c>
      <c r="Q671" s="788" t="s">
        <v>20</v>
      </c>
      <c r="R671" s="787" t="s">
        <v>20</v>
      </c>
      <c r="S671" s="788" t="s">
        <v>20</v>
      </c>
      <c r="T671" s="788" t="s">
        <v>20</v>
      </c>
      <c r="U671" s="787" t="s">
        <v>20</v>
      </c>
      <c r="V671" s="788" t="s">
        <v>20</v>
      </c>
      <c r="W671" s="788" t="s">
        <v>20</v>
      </c>
      <c r="X671" s="787" t="s">
        <v>20</v>
      </c>
      <c r="Y671" s="788" t="s">
        <v>20</v>
      </c>
      <c r="Z671" s="788" t="s">
        <v>20</v>
      </c>
      <c r="AA671" s="787" t="s">
        <v>20</v>
      </c>
      <c r="AB671" s="788" t="s">
        <v>20</v>
      </c>
      <c r="AC671" s="788" t="s">
        <v>20</v>
      </c>
      <c r="AD671" s="787" t="s">
        <v>20</v>
      </c>
      <c r="AE671" s="788" t="s">
        <v>20</v>
      </c>
      <c r="AF671" s="788" t="s">
        <v>20</v>
      </c>
      <c r="AG671" s="34" t="s">
        <v>20</v>
      </c>
      <c r="AH671" s="34" t="s">
        <v>20</v>
      </c>
      <c r="AI671" s="34" t="s">
        <v>20</v>
      </c>
    </row>
    <row r="672" spans="1:35">
      <c r="A672" s="34" t="s">
        <v>1930</v>
      </c>
      <c r="B672" s="34" t="s">
        <v>1931</v>
      </c>
      <c r="C672" s="787" t="s">
        <v>20</v>
      </c>
      <c r="D672" s="788" t="s">
        <v>20</v>
      </c>
      <c r="E672" s="788" t="s">
        <v>20</v>
      </c>
      <c r="F672" s="787" t="s">
        <v>20</v>
      </c>
      <c r="G672" s="788" t="s">
        <v>20</v>
      </c>
      <c r="H672" s="788" t="s">
        <v>20</v>
      </c>
      <c r="I672" s="787" t="s">
        <v>20</v>
      </c>
      <c r="J672" s="788" t="s">
        <v>20</v>
      </c>
      <c r="K672" s="788" t="s">
        <v>20</v>
      </c>
      <c r="L672" s="787" t="s">
        <v>20</v>
      </c>
      <c r="M672" s="788" t="s">
        <v>20</v>
      </c>
      <c r="N672" s="788" t="s">
        <v>20</v>
      </c>
      <c r="O672" s="787" t="s">
        <v>20</v>
      </c>
      <c r="P672" s="788" t="s">
        <v>20</v>
      </c>
      <c r="Q672" s="788" t="s">
        <v>20</v>
      </c>
      <c r="R672" s="787" t="s">
        <v>20</v>
      </c>
      <c r="S672" s="788" t="s">
        <v>20</v>
      </c>
      <c r="T672" s="788" t="s">
        <v>20</v>
      </c>
      <c r="U672" s="787" t="s">
        <v>20</v>
      </c>
      <c r="V672" s="788" t="s">
        <v>20</v>
      </c>
      <c r="W672" s="788" t="s">
        <v>20</v>
      </c>
      <c r="X672" s="787" t="s">
        <v>20</v>
      </c>
      <c r="Y672" s="788" t="s">
        <v>20</v>
      </c>
      <c r="Z672" s="788" t="s">
        <v>20</v>
      </c>
      <c r="AA672" s="787" t="s">
        <v>20</v>
      </c>
      <c r="AB672" s="788" t="s">
        <v>20</v>
      </c>
      <c r="AC672" s="788" t="s">
        <v>20</v>
      </c>
      <c r="AD672" s="787" t="s">
        <v>20</v>
      </c>
      <c r="AE672" s="788" t="s">
        <v>20</v>
      </c>
      <c r="AF672" s="788" t="s">
        <v>20</v>
      </c>
      <c r="AG672" s="34" t="s">
        <v>20</v>
      </c>
      <c r="AH672" s="34" t="s">
        <v>20</v>
      </c>
      <c r="AI672" s="34" t="s">
        <v>20</v>
      </c>
    </row>
    <row r="673" spans="1:35">
      <c r="A673" s="34" t="s">
        <v>1932</v>
      </c>
      <c r="B673" s="34" t="s">
        <v>2165</v>
      </c>
      <c r="C673" s="787" t="s">
        <v>20</v>
      </c>
      <c r="D673" s="788" t="s">
        <v>20</v>
      </c>
      <c r="E673" s="788" t="s">
        <v>20</v>
      </c>
      <c r="F673" s="787" t="s">
        <v>20</v>
      </c>
      <c r="G673" s="788" t="s">
        <v>20</v>
      </c>
      <c r="H673" s="788" t="s">
        <v>20</v>
      </c>
      <c r="I673" s="787" t="s">
        <v>20</v>
      </c>
      <c r="J673" s="788" t="s">
        <v>20</v>
      </c>
      <c r="K673" s="788" t="s">
        <v>20</v>
      </c>
      <c r="L673" s="787" t="s">
        <v>20</v>
      </c>
      <c r="M673" s="788" t="s">
        <v>20</v>
      </c>
      <c r="N673" s="788" t="s">
        <v>20</v>
      </c>
      <c r="O673" s="787" t="s">
        <v>20</v>
      </c>
      <c r="P673" s="788" t="s">
        <v>20</v>
      </c>
      <c r="Q673" s="788" t="s">
        <v>20</v>
      </c>
      <c r="R673" s="787" t="s">
        <v>20</v>
      </c>
      <c r="S673" s="788" t="s">
        <v>20</v>
      </c>
      <c r="T673" s="788" t="s">
        <v>20</v>
      </c>
      <c r="U673" s="787" t="s">
        <v>20</v>
      </c>
      <c r="V673" s="788" t="s">
        <v>20</v>
      </c>
      <c r="W673" s="788" t="s">
        <v>20</v>
      </c>
      <c r="X673" s="787" t="s">
        <v>20</v>
      </c>
      <c r="Y673" s="788" t="s">
        <v>20</v>
      </c>
      <c r="Z673" s="788" t="s">
        <v>20</v>
      </c>
      <c r="AA673" s="787" t="s">
        <v>20</v>
      </c>
      <c r="AB673" s="788" t="s">
        <v>20</v>
      </c>
      <c r="AC673" s="788" t="s">
        <v>20</v>
      </c>
      <c r="AD673" s="787" t="s">
        <v>20</v>
      </c>
      <c r="AE673" s="788" t="s">
        <v>20</v>
      </c>
      <c r="AF673" s="788" t="s">
        <v>20</v>
      </c>
      <c r="AG673" s="34" t="s">
        <v>20</v>
      </c>
      <c r="AH673" s="34" t="s">
        <v>20</v>
      </c>
      <c r="AI673" s="34" t="s">
        <v>20</v>
      </c>
    </row>
    <row r="674" spans="1:35">
      <c r="A674" s="34" t="s">
        <v>1933</v>
      </c>
      <c r="B674" s="34" t="s">
        <v>3308</v>
      </c>
      <c r="C674" s="787" t="s">
        <v>20</v>
      </c>
      <c r="D674" s="788" t="s">
        <v>20</v>
      </c>
      <c r="E674" s="788" t="s">
        <v>20</v>
      </c>
      <c r="F674" s="787" t="s">
        <v>20</v>
      </c>
      <c r="G674" s="788" t="s">
        <v>20</v>
      </c>
      <c r="H674" s="788" t="s">
        <v>20</v>
      </c>
      <c r="I674" s="787" t="s">
        <v>20</v>
      </c>
      <c r="J674" s="788" t="s">
        <v>20</v>
      </c>
      <c r="K674" s="788" t="s">
        <v>20</v>
      </c>
      <c r="L674" s="787" t="s">
        <v>20</v>
      </c>
      <c r="M674" s="788" t="s">
        <v>20</v>
      </c>
      <c r="N674" s="788" t="s">
        <v>20</v>
      </c>
      <c r="O674" s="787" t="s">
        <v>20</v>
      </c>
      <c r="P674" s="788" t="s">
        <v>20</v>
      </c>
      <c r="Q674" s="788" t="s">
        <v>20</v>
      </c>
      <c r="R674" s="787" t="s">
        <v>20</v>
      </c>
      <c r="S674" s="788" t="s">
        <v>20</v>
      </c>
      <c r="T674" s="788" t="s">
        <v>20</v>
      </c>
      <c r="U674" s="787" t="s">
        <v>20</v>
      </c>
      <c r="V674" s="788" t="s">
        <v>20</v>
      </c>
      <c r="W674" s="788" t="s">
        <v>20</v>
      </c>
      <c r="X674" s="787" t="s">
        <v>20</v>
      </c>
      <c r="Y674" s="788" t="s">
        <v>20</v>
      </c>
      <c r="Z674" s="788" t="s">
        <v>20</v>
      </c>
      <c r="AA674" s="787" t="s">
        <v>20</v>
      </c>
      <c r="AB674" s="788" t="s">
        <v>20</v>
      </c>
      <c r="AC674" s="788" t="s">
        <v>20</v>
      </c>
      <c r="AD674" s="787" t="s">
        <v>20</v>
      </c>
      <c r="AE674" s="788" t="s">
        <v>20</v>
      </c>
      <c r="AF674" s="788" t="s">
        <v>20</v>
      </c>
      <c r="AG674" s="34" t="s">
        <v>20</v>
      </c>
      <c r="AH674" s="34" t="s">
        <v>20</v>
      </c>
      <c r="AI674" s="34" t="s">
        <v>20</v>
      </c>
    </row>
    <row r="675" spans="1:35">
      <c r="A675" s="34" t="s">
        <v>1934</v>
      </c>
      <c r="B675" s="34" t="s">
        <v>2166</v>
      </c>
      <c r="C675" s="787" t="s">
        <v>20</v>
      </c>
      <c r="D675" s="788" t="s">
        <v>20</v>
      </c>
      <c r="E675" s="788" t="s">
        <v>20</v>
      </c>
      <c r="F675" s="787" t="s">
        <v>20</v>
      </c>
      <c r="G675" s="788" t="s">
        <v>20</v>
      </c>
      <c r="H675" s="788" t="s">
        <v>20</v>
      </c>
      <c r="I675" s="787" t="s">
        <v>20</v>
      </c>
      <c r="J675" s="788" t="s">
        <v>20</v>
      </c>
      <c r="K675" s="788" t="s">
        <v>20</v>
      </c>
      <c r="L675" s="787" t="s">
        <v>20</v>
      </c>
      <c r="M675" s="788" t="s">
        <v>20</v>
      </c>
      <c r="N675" s="788" t="s">
        <v>20</v>
      </c>
      <c r="O675" s="787" t="s">
        <v>20</v>
      </c>
      <c r="P675" s="788" t="s">
        <v>20</v>
      </c>
      <c r="Q675" s="788" t="s">
        <v>20</v>
      </c>
      <c r="R675" s="787" t="s">
        <v>20</v>
      </c>
      <c r="S675" s="788" t="s">
        <v>20</v>
      </c>
      <c r="T675" s="788" t="s">
        <v>20</v>
      </c>
      <c r="U675" s="787" t="s">
        <v>20</v>
      </c>
      <c r="V675" s="788" t="s">
        <v>20</v>
      </c>
      <c r="W675" s="788" t="s">
        <v>20</v>
      </c>
      <c r="X675" s="787" t="s">
        <v>20</v>
      </c>
      <c r="Y675" s="788" t="s">
        <v>20</v>
      </c>
      <c r="Z675" s="788" t="s">
        <v>20</v>
      </c>
      <c r="AA675" s="787" t="s">
        <v>20</v>
      </c>
      <c r="AB675" s="788" t="s">
        <v>20</v>
      </c>
      <c r="AC675" s="788" t="s">
        <v>20</v>
      </c>
      <c r="AD675" s="787" t="s">
        <v>20</v>
      </c>
      <c r="AE675" s="788" t="s">
        <v>20</v>
      </c>
      <c r="AF675" s="788" t="s">
        <v>20</v>
      </c>
      <c r="AG675" s="34" t="s">
        <v>20</v>
      </c>
      <c r="AH675" s="34" t="s">
        <v>20</v>
      </c>
      <c r="AI675" s="34" t="s">
        <v>20</v>
      </c>
    </row>
    <row r="676" spans="1:35">
      <c r="A676" s="34" t="s">
        <v>1935</v>
      </c>
      <c r="B676" s="34" t="s">
        <v>1936</v>
      </c>
      <c r="C676" s="787" t="s">
        <v>20</v>
      </c>
      <c r="D676" s="788" t="s">
        <v>20</v>
      </c>
      <c r="E676" s="788" t="s">
        <v>20</v>
      </c>
      <c r="F676" s="787" t="s">
        <v>20</v>
      </c>
      <c r="G676" s="788" t="s">
        <v>20</v>
      </c>
      <c r="H676" s="788" t="s">
        <v>20</v>
      </c>
      <c r="I676" s="787" t="s">
        <v>20</v>
      </c>
      <c r="J676" s="788" t="s">
        <v>20</v>
      </c>
      <c r="K676" s="788" t="s">
        <v>20</v>
      </c>
      <c r="L676" s="787" t="s">
        <v>20</v>
      </c>
      <c r="M676" s="788" t="s">
        <v>20</v>
      </c>
      <c r="N676" s="788" t="s">
        <v>20</v>
      </c>
      <c r="O676" s="787" t="s">
        <v>20</v>
      </c>
      <c r="P676" s="788" t="s">
        <v>20</v>
      </c>
      <c r="Q676" s="788" t="s">
        <v>20</v>
      </c>
      <c r="R676" s="787" t="s">
        <v>20</v>
      </c>
      <c r="S676" s="788" t="s">
        <v>20</v>
      </c>
      <c r="T676" s="788" t="s">
        <v>20</v>
      </c>
      <c r="U676" s="787" t="s">
        <v>20</v>
      </c>
      <c r="V676" s="788" t="s">
        <v>20</v>
      </c>
      <c r="W676" s="788" t="s">
        <v>20</v>
      </c>
      <c r="X676" s="787" t="s">
        <v>20</v>
      </c>
      <c r="Y676" s="788" t="s">
        <v>20</v>
      </c>
      <c r="Z676" s="788" t="s">
        <v>20</v>
      </c>
      <c r="AA676" s="787" t="s">
        <v>20</v>
      </c>
      <c r="AB676" s="788" t="s">
        <v>20</v>
      </c>
      <c r="AC676" s="788" t="s">
        <v>20</v>
      </c>
      <c r="AD676" s="787" t="s">
        <v>20</v>
      </c>
      <c r="AE676" s="788" t="s">
        <v>20</v>
      </c>
      <c r="AF676" s="788" t="s">
        <v>20</v>
      </c>
      <c r="AG676" s="34" t="s">
        <v>20</v>
      </c>
      <c r="AH676" s="34" t="s">
        <v>20</v>
      </c>
      <c r="AI676" s="34" t="s">
        <v>20</v>
      </c>
    </row>
    <row r="677" spans="1:35">
      <c r="A677" s="34" t="s">
        <v>1937</v>
      </c>
      <c r="B677" s="34" t="s">
        <v>20</v>
      </c>
      <c r="C677" s="787" t="s">
        <v>20</v>
      </c>
      <c r="D677" s="788" t="s">
        <v>20</v>
      </c>
      <c r="E677" s="788" t="s">
        <v>20</v>
      </c>
      <c r="F677" s="787" t="s">
        <v>20</v>
      </c>
      <c r="G677" s="788" t="s">
        <v>20</v>
      </c>
      <c r="H677" s="788" t="s">
        <v>20</v>
      </c>
      <c r="I677" s="787" t="s">
        <v>20</v>
      </c>
      <c r="J677" s="788" t="s">
        <v>20</v>
      </c>
      <c r="K677" s="788" t="s">
        <v>20</v>
      </c>
      <c r="L677" s="787" t="s">
        <v>20</v>
      </c>
      <c r="M677" s="788" t="s">
        <v>20</v>
      </c>
      <c r="N677" s="788" t="s">
        <v>20</v>
      </c>
      <c r="O677" s="787" t="s">
        <v>20</v>
      </c>
      <c r="P677" s="788" t="s">
        <v>20</v>
      </c>
      <c r="Q677" s="788" t="s">
        <v>20</v>
      </c>
      <c r="R677" s="787" t="s">
        <v>20</v>
      </c>
      <c r="S677" s="788" t="s">
        <v>20</v>
      </c>
      <c r="T677" s="788" t="s">
        <v>20</v>
      </c>
      <c r="U677" s="787" t="s">
        <v>20</v>
      </c>
      <c r="V677" s="788" t="s">
        <v>20</v>
      </c>
      <c r="W677" s="788" t="s">
        <v>20</v>
      </c>
      <c r="X677" s="787" t="s">
        <v>20</v>
      </c>
      <c r="Y677" s="788" t="s">
        <v>20</v>
      </c>
      <c r="Z677" s="788" t="s">
        <v>20</v>
      </c>
      <c r="AA677" s="787" t="s">
        <v>20</v>
      </c>
      <c r="AB677" s="788" t="s">
        <v>20</v>
      </c>
      <c r="AC677" s="788" t="s">
        <v>20</v>
      </c>
      <c r="AD677" s="787" t="s">
        <v>20</v>
      </c>
      <c r="AE677" s="788" t="s">
        <v>20</v>
      </c>
      <c r="AF677" s="788" t="s">
        <v>20</v>
      </c>
      <c r="AG677" s="34" t="s">
        <v>20</v>
      </c>
      <c r="AH677" s="34" t="s">
        <v>20</v>
      </c>
      <c r="AI677" s="34" t="s">
        <v>20</v>
      </c>
    </row>
    <row r="678" spans="1:35">
      <c r="A678" s="34" t="s">
        <v>1938</v>
      </c>
      <c r="B678" s="34" t="s">
        <v>1939</v>
      </c>
      <c r="C678" s="787" t="s">
        <v>20</v>
      </c>
      <c r="D678" s="788" t="s">
        <v>20</v>
      </c>
      <c r="E678" s="788" t="s">
        <v>20</v>
      </c>
      <c r="F678" s="787" t="s">
        <v>20</v>
      </c>
      <c r="G678" s="788" t="s">
        <v>20</v>
      </c>
      <c r="H678" s="788" t="s">
        <v>20</v>
      </c>
      <c r="I678" s="787" t="s">
        <v>20</v>
      </c>
      <c r="J678" s="788" t="s">
        <v>20</v>
      </c>
      <c r="K678" s="788" t="s">
        <v>20</v>
      </c>
      <c r="L678" s="787" t="s">
        <v>20</v>
      </c>
      <c r="M678" s="788" t="s">
        <v>20</v>
      </c>
      <c r="N678" s="788" t="s">
        <v>20</v>
      </c>
      <c r="O678" s="787" t="s">
        <v>20</v>
      </c>
      <c r="P678" s="788" t="s">
        <v>20</v>
      </c>
      <c r="Q678" s="788" t="s">
        <v>20</v>
      </c>
      <c r="R678" s="787" t="s">
        <v>20</v>
      </c>
      <c r="S678" s="788" t="s">
        <v>20</v>
      </c>
      <c r="T678" s="788" t="s">
        <v>20</v>
      </c>
      <c r="U678" s="787" t="s">
        <v>20</v>
      </c>
      <c r="V678" s="788" t="s">
        <v>20</v>
      </c>
      <c r="W678" s="788" t="s">
        <v>20</v>
      </c>
      <c r="X678" s="787" t="s">
        <v>20</v>
      </c>
      <c r="Y678" s="788" t="s">
        <v>20</v>
      </c>
      <c r="Z678" s="788" t="s">
        <v>20</v>
      </c>
      <c r="AA678" s="787" t="s">
        <v>20</v>
      </c>
      <c r="AB678" s="788" t="s">
        <v>20</v>
      </c>
      <c r="AC678" s="788" t="s">
        <v>20</v>
      </c>
      <c r="AD678" s="787" t="s">
        <v>20</v>
      </c>
      <c r="AE678" s="788" t="s">
        <v>20</v>
      </c>
      <c r="AF678" s="788" t="s">
        <v>20</v>
      </c>
      <c r="AG678" s="34" t="s">
        <v>20</v>
      </c>
      <c r="AH678" s="34" t="s">
        <v>20</v>
      </c>
      <c r="AI678" s="34" t="s">
        <v>20</v>
      </c>
    </row>
    <row r="679" spans="1:35">
      <c r="A679" s="34" t="s">
        <v>1940</v>
      </c>
      <c r="B679" s="34" t="s">
        <v>2167</v>
      </c>
      <c r="C679" s="787" t="s">
        <v>20</v>
      </c>
      <c r="D679" s="788" t="s">
        <v>20</v>
      </c>
      <c r="E679" s="788" t="s">
        <v>20</v>
      </c>
      <c r="F679" s="787" t="s">
        <v>20</v>
      </c>
      <c r="G679" s="788" t="s">
        <v>20</v>
      </c>
      <c r="H679" s="788" t="s">
        <v>20</v>
      </c>
      <c r="I679" s="787" t="s">
        <v>20</v>
      </c>
      <c r="J679" s="788" t="s">
        <v>20</v>
      </c>
      <c r="K679" s="788" t="s">
        <v>20</v>
      </c>
      <c r="L679" s="787" t="s">
        <v>20</v>
      </c>
      <c r="M679" s="788" t="s">
        <v>20</v>
      </c>
      <c r="N679" s="788" t="s">
        <v>20</v>
      </c>
      <c r="O679" s="787" t="s">
        <v>20</v>
      </c>
      <c r="P679" s="788" t="s">
        <v>20</v>
      </c>
      <c r="Q679" s="788" t="s">
        <v>20</v>
      </c>
      <c r="R679" s="787" t="s">
        <v>20</v>
      </c>
      <c r="S679" s="788" t="s">
        <v>20</v>
      </c>
      <c r="T679" s="788" t="s">
        <v>20</v>
      </c>
      <c r="U679" s="787" t="s">
        <v>20</v>
      </c>
      <c r="V679" s="788" t="s">
        <v>20</v>
      </c>
      <c r="W679" s="788" t="s">
        <v>20</v>
      </c>
      <c r="X679" s="787" t="s">
        <v>20</v>
      </c>
      <c r="Y679" s="788" t="s">
        <v>20</v>
      </c>
      <c r="Z679" s="788" t="s">
        <v>20</v>
      </c>
      <c r="AA679" s="787" t="s">
        <v>20</v>
      </c>
      <c r="AB679" s="788" t="s">
        <v>20</v>
      </c>
      <c r="AC679" s="788" t="s">
        <v>20</v>
      </c>
      <c r="AD679" s="787" t="s">
        <v>20</v>
      </c>
      <c r="AE679" s="788" t="s">
        <v>20</v>
      </c>
      <c r="AF679" s="788" t="s">
        <v>20</v>
      </c>
      <c r="AG679" s="34" t="s">
        <v>20</v>
      </c>
      <c r="AH679" s="34" t="s">
        <v>20</v>
      </c>
      <c r="AI679" s="34" t="s">
        <v>20</v>
      </c>
    </row>
    <row r="680" spans="1:35">
      <c r="A680" s="34" t="s">
        <v>1941</v>
      </c>
      <c r="B680" s="34" t="s">
        <v>1942</v>
      </c>
      <c r="C680" s="787" t="s">
        <v>20</v>
      </c>
      <c r="D680" s="788" t="s">
        <v>20</v>
      </c>
      <c r="E680" s="788" t="s">
        <v>20</v>
      </c>
      <c r="F680" s="787" t="s">
        <v>20</v>
      </c>
      <c r="G680" s="788" t="s">
        <v>20</v>
      </c>
      <c r="H680" s="788" t="s">
        <v>20</v>
      </c>
      <c r="I680" s="787" t="s">
        <v>20</v>
      </c>
      <c r="J680" s="788" t="s">
        <v>20</v>
      </c>
      <c r="K680" s="788" t="s">
        <v>20</v>
      </c>
      <c r="L680" s="787" t="s">
        <v>20</v>
      </c>
      <c r="M680" s="788" t="s">
        <v>20</v>
      </c>
      <c r="N680" s="788" t="s">
        <v>20</v>
      </c>
      <c r="O680" s="787" t="s">
        <v>20</v>
      </c>
      <c r="P680" s="788" t="s">
        <v>20</v>
      </c>
      <c r="Q680" s="788" t="s">
        <v>20</v>
      </c>
      <c r="R680" s="787" t="s">
        <v>20</v>
      </c>
      <c r="S680" s="788" t="s">
        <v>20</v>
      </c>
      <c r="T680" s="788" t="s">
        <v>20</v>
      </c>
      <c r="U680" s="787" t="s">
        <v>20</v>
      </c>
      <c r="V680" s="788" t="s">
        <v>20</v>
      </c>
      <c r="W680" s="788" t="s">
        <v>20</v>
      </c>
      <c r="X680" s="787" t="s">
        <v>20</v>
      </c>
      <c r="Y680" s="788" t="s">
        <v>20</v>
      </c>
      <c r="Z680" s="788" t="s">
        <v>20</v>
      </c>
      <c r="AA680" s="787" t="s">
        <v>20</v>
      </c>
      <c r="AB680" s="788" t="s">
        <v>20</v>
      </c>
      <c r="AC680" s="788" t="s">
        <v>20</v>
      </c>
      <c r="AD680" s="787" t="s">
        <v>20</v>
      </c>
      <c r="AE680" s="788" t="s">
        <v>20</v>
      </c>
      <c r="AF680" s="788" t="s">
        <v>20</v>
      </c>
      <c r="AG680" s="34" t="s">
        <v>20</v>
      </c>
      <c r="AH680" s="34" t="s">
        <v>20</v>
      </c>
      <c r="AI680" s="34" t="s">
        <v>20</v>
      </c>
    </row>
    <row r="681" spans="1:35">
      <c r="A681" s="34" t="s">
        <v>1943</v>
      </c>
      <c r="B681" s="34" t="s">
        <v>2416</v>
      </c>
      <c r="C681" s="787" t="s">
        <v>20</v>
      </c>
      <c r="D681" s="788" t="s">
        <v>20</v>
      </c>
      <c r="E681" s="788" t="s">
        <v>20</v>
      </c>
      <c r="F681" s="787" t="s">
        <v>20</v>
      </c>
      <c r="G681" s="788" t="s">
        <v>20</v>
      </c>
      <c r="H681" s="788" t="s">
        <v>20</v>
      </c>
      <c r="I681" s="787" t="s">
        <v>20</v>
      </c>
      <c r="J681" s="788" t="s">
        <v>20</v>
      </c>
      <c r="K681" s="788" t="s">
        <v>20</v>
      </c>
      <c r="L681" s="787" t="s">
        <v>20</v>
      </c>
      <c r="M681" s="788" t="s">
        <v>20</v>
      </c>
      <c r="N681" s="788" t="s">
        <v>20</v>
      </c>
      <c r="O681" s="787" t="s">
        <v>20</v>
      </c>
      <c r="P681" s="788" t="s">
        <v>20</v>
      </c>
      <c r="Q681" s="788" t="s">
        <v>20</v>
      </c>
      <c r="R681" s="787" t="s">
        <v>20</v>
      </c>
      <c r="S681" s="788" t="s">
        <v>20</v>
      </c>
      <c r="T681" s="788" t="s">
        <v>20</v>
      </c>
      <c r="U681" s="787" t="s">
        <v>20</v>
      </c>
      <c r="V681" s="788" t="s">
        <v>20</v>
      </c>
      <c r="W681" s="788" t="s">
        <v>20</v>
      </c>
      <c r="X681" s="787" t="s">
        <v>20</v>
      </c>
      <c r="Y681" s="788" t="s">
        <v>20</v>
      </c>
      <c r="Z681" s="788" t="s">
        <v>20</v>
      </c>
      <c r="AA681" s="787" t="s">
        <v>20</v>
      </c>
      <c r="AB681" s="788" t="s">
        <v>20</v>
      </c>
      <c r="AC681" s="788" t="s">
        <v>20</v>
      </c>
      <c r="AD681" s="787" t="s">
        <v>20</v>
      </c>
      <c r="AE681" s="788" t="s">
        <v>20</v>
      </c>
      <c r="AF681" s="788" t="s">
        <v>20</v>
      </c>
      <c r="AG681" s="34" t="s">
        <v>20</v>
      </c>
      <c r="AH681" s="34" t="s">
        <v>20</v>
      </c>
      <c r="AI681" s="34" t="s">
        <v>20</v>
      </c>
    </row>
    <row r="682" spans="1:35">
      <c r="A682" s="34" t="s">
        <v>1944</v>
      </c>
      <c r="B682" s="34" t="s">
        <v>1945</v>
      </c>
      <c r="C682" s="787" t="s">
        <v>20</v>
      </c>
      <c r="D682" s="788" t="s">
        <v>20</v>
      </c>
      <c r="E682" s="788" t="s">
        <v>20</v>
      </c>
      <c r="F682" s="787" t="s">
        <v>20</v>
      </c>
      <c r="G682" s="788" t="s">
        <v>20</v>
      </c>
      <c r="H682" s="788" t="s">
        <v>20</v>
      </c>
      <c r="I682" s="787" t="s">
        <v>20</v>
      </c>
      <c r="J682" s="788" t="s">
        <v>20</v>
      </c>
      <c r="K682" s="788" t="s">
        <v>20</v>
      </c>
      <c r="L682" s="787" t="s">
        <v>20</v>
      </c>
      <c r="M682" s="788" t="s">
        <v>20</v>
      </c>
      <c r="N682" s="788" t="s">
        <v>20</v>
      </c>
      <c r="O682" s="787" t="s">
        <v>20</v>
      </c>
      <c r="P682" s="788" t="s">
        <v>20</v>
      </c>
      <c r="Q682" s="788" t="s">
        <v>20</v>
      </c>
      <c r="R682" s="787" t="s">
        <v>20</v>
      </c>
      <c r="S682" s="788" t="s">
        <v>20</v>
      </c>
      <c r="T682" s="788" t="s">
        <v>20</v>
      </c>
      <c r="U682" s="787" t="s">
        <v>20</v>
      </c>
      <c r="V682" s="788" t="s">
        <v>20</v>
      </c>
      <c r="W682" s="788" t="s">
        <v>20</v>
      </c>
      <c r="X682" s="787" t="s">
        <v>20</v>
      </c>
      <c r="Y682" s="788" t="s">
        <v>20</v>
      </c>
      <c r="Z682" s="788" t="s">
        <v>20</v>
      </c>
      <c r="AA682" s="787" t="s">
        <v>20</v>
      </c>
      <c r="AB682" s="788" t="s">
        <v>20</v>
      </c>
      <c r="AC682" s="788" t="s">
        <v>20</v>
      </c>
      <c r="AD682" s="787" t="s">
        <v>20</v>
      </c>
      <c r="AE682" s="788" t="s">
        <v>20</v>
      </c>
      <c r="AF682" s="788" t="s">
        <v>20</v>
      </c>
      <c r="AG682" s="34" t="s">
        <v>20</v>
      </c>
      <c r="AH682" s="34" t="s">
        <v>20</v>
      </c>
      <c r="AI682" s="34" t="s">
        <v>20</v>
      </c>
    </row>
    <row r="683" spans="1:35">
      <c r="A683" s="34" t="s">
        <v>1946</v>
      </c>
      <c r="B683" s="34" t="s">
        <v>3395</v>
      </c>
      <c r="C683" s="787" t="s">
        <v>20</v>
      </c>
      <c r="D683" s="788" t="s">
        <v>20</v>
      </c>
      <c r="E683" s="788" t="s">
        <v>20</v>
      </c>
      <c r="F683" s="787" t="s">
        <v>20</v>
      </c>
      <c r="G683" s="788" t="s">
        <v>20</v>
      </c>
      <c r="H683" s="788" t="s">
        <v>20</v>
      </c>
      <c r="I683" s="787" t="s">
        <v>20</v>
      </c>
      <c r="J683" s="788" t="s">
        <v>20</v>
      </c>
      <c r="K683" s="788" t="s">
        <v>20</v>
      </c>
      <c r="L683" s="787" t="s">
        <v>20</v>
      </c>
      <c r="M683" s="788" t="s">
        <v>20</v>
      </c>
      <c r="N683" s="788" t="s">
        <v>20</v>
      </c>
      <c r="O683" s="787" t="s">
        <v>20</v>
      </c>
      <c r="P683" s="788" t="s">
        <v>20</v>
      </c>
      <c r="Q683" s="788" t="s">
        <v>20</v>
      </c>
      <c r="R683" s="787" t="s">
        <v>20</v>
      </c>
      <c r="S683" s="788" t="s">
        <v>20</v>
      </c>
      <c r="T683" s="788" t="s">
        <v>20</v>
      </c>
      <c r="U683" s="787" t="s">
        <v>20</v>
      </c>
      <c r="V683" s="788" t="s">
        <v>20</v>
      </c>
      <c r="W683" s="788" t="s">
        <v>20</v>
      </c>
      <c r="X683" s="787" t="s">
        <v>20</v>
      </c>
      <c r="Y683" s="788" t="s">
        <v>20</v>
      </c>
      <c r="Z683" s="788" t="s">
        <v>20</v>
      </c>
      <c r="AA683" s="787" t="s">
        <v>20</v>
      </c>
      <c r="AB683" s="788" t="s">
        <v>20</v>
      </c>
      <c r="AC683" s="788" t="s">
        <v>20</v>
      </c>
      <c r="AD683" s="787" t="s">
        <v>20</v>
      </c>
      <c r="AE683" s="788" t="s">
        <v>20</v>
      </c>
      <c r="AF683" s="788" t="s">
        <v>20</v>
      </c>
      <c r="AG683" s="34" t="s">
        <v>20</v>
      </c>
      <c r="AH683" s="34" t="s">
        <v>20</v>
      </c>
      <c r="AI683" s="34" t="s">
        <v>20</v>
      </c>
    </row>
    <row r="684" spans="1:35">
      <c r="A684" s="34" t="s">
        <v>1947</v>
      </c>
      <c r="B684" s="34" t="s">
        <v>3396</v>
      </c>
      <c r="C684" s="787" t="s">
        <v>20</v>
      </c>
      <c r="D684" s="788" t="s">
        <v>20</v>
      </c>
      <c r="E684" s="788" t="s">
        <v>20</v>
      </c>
      <c r="F684" s="787" t="s">
        <v>20</v>
      </c>
      <c r="G684" s="788" t="s">
        <v>20</v>
      </c>
      <c r="H684" s="788" t="s">
        <v>20</v>
      </c>
      <c r="I684" s="787" t="s">
        <v>20</v>
      </c>
      <c r="J684" s="788" t="s">
        <v>20</v>
      </c>
      <c r="K684" s="788" t="s">
        <v>20</v>
      </c>
      <c r="L684" s="787" t="s">
        <v>20</v>
      </c>
      <c r="M684" s="788" t="s">
        <v>20</v>
      </c>
      <c r="N684" s="788" t="s">
        <v>20</v>
      </c>
      <c r="O684" s="787" t="s">
        <v>20</v>
      </c>
      <c r="P684" s="788" t="s">
        <v>20</v>
      </c>
      <c r="Q684" s="788" t="s">
        <v>20</v>
      </c>
      <c r="R684" s="787" t="s">
        <v>20</v>
      </c>
      <c r="S684" s="788" t="s">
        <v>20</v>
      </c>
      <c r="T684" s="788" t="s">
        <v>20</v>
      </c>
      <c r="U684" s="787" t="s">
        <v>20</v>
      </c>
      <c r="V684" s="788" t="s">
        <v>20</v>
      </c>
      <c r="W684" s="788" t="s">
        <v>20</v>
      </c>
      <c r="X684" s="787" t="s">
        <v>20</v>
      </c>
      <c r="Y684" s="788" t="s">
        <v>20</v>
      </c>
      <c r="Z684" s="788" t="s">
        <v>20</v>
      </c>
      <c r="AA684" s="787" t="s">
        <v>20</v>
      </c>
      <c r="AB684" s="788" t="s">
        <v>20</v>
      </c>
      <c r="AC684" s="788" t="s">
        <v>20</v>
      </c>
      <c r="AD684" s="787" t="s">
        <v>20</v>
      </c>
      <c r="AE684" s="788" t="s">
        <v>20</v>
      </c>
      <c r="AF684" s="788" t="s">
        <v>20</v>
      </c>
      <c r="AG684" s="34" t="s">
        <v>20</v>
      </c>
      <c r="AH684" s="34" t="s">
        <v>20</v>
      </c>
      <c r="AI684" s="34" t="s">
        <v>20</v>
      </c>
    </row>
    <row r="685" spans="1:35">
      <c r="A685" s="34" t="s">
        <v>1948</v>
      </c>
      <c r="B685" s="34" t="s">
        <v>2168</v>
      </c>
      <c r="C685" s="787" t="s">
        <v>20</v>
      </c>
      <c r="D685" s="788" t="s">
        <v>20</v>
      </c>
      <c r="E685" s="788" t="s">
        <v>20</v>
      </c>
      <c r="F685" s="787" t="s">
        <v>20</v>
      </c>
      <c r="G685" s="788" t="s">
        <v>20</v>
      </c>
      <c r="H685" s="788" t="s">
        <v>20</v>
      </c>
      <c r="I685" s="787" t="s">
        <v>20</v>
      </c>
      <c r="J685" s="788" t="s">
        <v>20</v>
      </c>
      <c r="K685" s="788" t="s">
        <v>20</v>
      </c>
      <c r="L685" s="787" t="s">
        <v>20</v>
      </c>
      <c r="M685" s="788" t="s">
        <v>20</v>
      </c>
      <c r="N685" s="788" t="s">
        <v>20</v>
      </c>
      <c r="O685" s="787" t="s">
        <v>20</v>
      </c>
      <c r="P685" s="788" t="s">
        <v>20</v>
      </c>
      <c r="Q685" s="788" t="s">
        <v>20</v>
      </c>
      <c r="R685" s="787" t="s">
        <v>20</v>
      </c>
      <c r="S685" s="788" t="s">
        <v>20</v>
      </c>
      <c r="T685" s="788" t="s">
        <v>20</v>
      </c>
      <c r="U685" s="787" t="s">
        <v>20</v>
      </c>
      <c r="V685" s="788" t="s">
        <v>20</v>
      </c>
      <c r="W685" s="788" t="s">
        <v>20</v>
      </c>
      <c r="X685" s="787" t="s">
        <v>20</v>
      </c>
      <c r="Y685" s="788" t="s">
        <v>20</v>
      </c>
      <c r="Z685" s="788" t="s">
        <v>20</v>
      </c>
      <c r="AA685" s="787" t="s">
        <v>20</v>
      </c>
      <c r="AB685" s="788" t="s">
        <v>20</v>
      </c>
      <c r="AC685" s="788" t="s">
        <v>20</v>
      </c>
      <c r="AD685" s="787" t="s">
        <v>20</v>
      </c>
      <c r="AE685" s="788" t="s">
        <v>20</v>
      </c>
      <c r="AF685" s="788" t="s">
        <v>20</v>
      </c>
      <c r="AG685" s="34" t="s">
        <v>20</v>
      </c>
      <c r="AH685" s="34" t="s">
        <v>20</v>
      </c>
      <c r="AI685" s="34" t="s">
        <v>20</v>
      </c>
    </row>
    <row r="686" spans="1:35">
      <c r="A686" s="34" t="s">
        <v>1949</v>
      </c>
      <c r="B686" s="34" t="s">
        <v>1950</v>
      </c>
      <c r="C686" s="787" t="s">
        <v>20</v>
      </c>
      <c r="D686" s="788" t="s">
        <v>20</v>
      </c>
      <c r="E686" s="788" t="s">
        <v>20</v>
      </c>
      <c r="F686" s="787" t="s">
        <v>20</v>
      </c>
      <c r="G686" s="788" t="s">
        <v>20</v>
      </c>
      <c r="H686" s="788" t="s">
        <v>20</v>
      </c>
      <c r="I686" s="787" t="s">
        <v>20</v>
      </c>
      <c r="J686" s="788" t="s">
        <v>20</v>
      </c>
      <c r="K686" s="788" t="s">
        <v>20</v>
      </c>
      <c r="L686" s="787" t="s">
        <v>20</v>
      </c>
      <c r="M686" s="788" t="s">
        <v>20</v>
      </c>
      <c r="N686" s="788" t="s">
        <v>20</v>
      </c>
      <c r="O686" s="787" t="s">
        <v>20</v>
      </c>
      <c r="P686" s="788" t="s">
        <v>20</v>
      </c>
      <c r="Q686" s="788" t="s">
        <v>20</v>
      </c>
      <c r="R686" s="787" t="s">
        <v>20</v>
      </c>
      <c r="S686" s="788" t="s">
        <v>20</v>
      </c>
      <c r="T686" s="788" t="s">
        <v>20</v>
      </c>
      <c r="U686" s="787" t="s">
        <v>20</v>
      </c>
      <c r="V686" s="788" t="s">
        <v>20</v>
      </c>
      <c r="W686" s="788" t="s">
        <v>20</v>
      </c>
      <c r="X686" s="787" t="s">
        <v>20</v>
      </c>
      <c r="Y686" s="788" t="s">
        <v>20</v>
      </c>
      <c r="Z686" s="788" t="s">
        <v>20</v>
      </c>
      <c r="AA686" s="787" t="s">
        <v>20</v>
      </c>
      <c r="AB686" s="788" t="s">
        <v>20</v>
      </c>
      <c r="AC686" s="788" t="s">
        <v>20</v>
      </c>
      <c r="AD686" s="787" t="s">
        <v>20</v>
      </c>
      <c r="AE686" s="788" t="s">
        <v>20</v>
      </c>
      <c r="AF686" s="788" t="s">
        <v>20</v>
      </c>
      <c r="AG686" s="34" t="s">
        <v>20</v>
      </c>
      <c r="AH686" s="34" t="s">
        <v>20</v>
      </c>
      <c r="AI686" s="34" t="s">
        <v>20</v>
      </c>
    </row>
    <row r="687" spans="1:35">
      <c r="A687" s="34" t="s">
        <v>1951</v>
      </c>
      <c r="B687" s="34" t="s">
        <v>20</v>
      </c>
      <c r="C687" s="787" t="s">
        <v>20</v>
      </c>
      <c r="D687" s="788" t="s">
        <v>20</v>
      </c>
      <c r="E687" s="788" t="s">
        <v>20</v>
      </c>
      <c r="F687" s="787" t="s">
        <v>20</v>
      </c>
      <c r="G687" s="788" t="s">
        <v>20</v>
      </c>
      <c r="H687" s="788" t="s">
        <v>20</v>
      </c>
      <c r="I687" s="787" t="s">
        <v>20</v>
      </c>
      <c r="J687" s="788" t="s">
        <v>20</v>
      </c>
      <c r="K687" s="788" t="s">
        <v>20</v>
      </c>
      <c r="L687" s="787" t="s">
        <v>20</v>
      </c>
      <c r="M687" s="788" t="s">
        <v>20</v>
      </c>
      <c r="N687" s="788" t="s">
        <v>20</v>
      </c>
      <c r="O687" s="787" t="s">
        <v>20</v>
      </c>
      <c r="P687" s="788" t="s">
        <v>20</v>
      </c>
      <c r="Q687" s="788" t="s">
        <v>20</v>
      </c>
      <c r="R687" s="787" t="s">
        <v>20</v>
      </c>
      <c r="S687" s="788" t="s">
        <v>20</v>
      </c>
      <c r="T687" s="788" t="s">
        <v>20</v>
      </c>
      <c r="U687" s="787" t="s">
        <v>20</v>
      </c>
      <c r="V687" s="788" t="s">
        <v>20</v>
      </c>
      <c r="W687" s="788" t="s">
        <v>20</v>
      </c>
      <c r="X687" s="787" t="s">
        <v>20</v>
      </c>
      <c r="Y687" s="788" t="s">
        <v>20</v>
      </c>
      <c r="Z687" s="788" t="s">
        <v>20</v>
      </c>
      <c r="AA687" s="787" t="s">
        <v>20</v>
      </c>
      <c r="AB687" s="788" t="s">
        <v>20</v>
      </c>
      <c r="AC687" s="788" t="s">
        <v>20</v>
      </c>
      <c r="AD687" s="787" t="s">
        <v>20</v>
      </c>
      <c r="AE687" s="788" t="s">
        <v>20</v>
      </c>
      <c r="AF687" s="788" t="s">
        <v>20</v>
      </c>
      <c r="AG687" s="34" t="s">
        <v>20</v>
      </c>
      <c r="AH687" s="34" t="s">
        <v>20</v>
      </c>
      <c r="AI687" s="34" t="s">
        <v>20</v>
      </c>
    </row>
    <row r="688" spans="1:35">
      <c r="A688" s="34" t="s">
        <v>1952</v>
      </c>
      <c r="B688" s="34" t="s">
        <v>1953</v>
      </c>
      <c r="C688" s="787" t="s">
        <v>20</v>
      </c>
      <c r="D688" s="788" t="s">
        <v>20</v>
      </c>
      <c r="E688" s="788" t="s">
        <v>20</v>
      </c>
      <c r="F688" s="787" t="s">
        <v>20</v>
      </c>
      <c r="G688" s="788" t="s">
        <v>20</v>
      </c>
      <c r="H688" s="788" t="s">
        <v>20</v>
      </c>
      <c r="I688" s="787" t="s">
        <v>20</v>
      </c>
      <c r="J688" s="788" t="s">
        <v>20</v>
      </c>
      <c r="K688" s="788" t="s">
        <v>20</v>
      </c>
      <c r="L688" s="787" t="s">
        <v>20</v>
      </c>
      <c r="M688" s="788" t="s">
        <v>20</v>
      </c>
      <c r="N688" s="788" t="s">
        <v>20</v>
      </c>
      <c r="O688" s="787" t="s">
        <v>20</v>
      </c>
      <c r="P688" s="788" t="s">
        <v>20</v>
      </c>
      <c r="Q688" s="788" t="s">
        <v>20</v>
      </c>
      <c r="R688" s="787" t="s">
        <v>20</v>
      </c>
      <c r="S688" s="788" t="s">
        <v>20</v>
      </c>
      <c r="T688" s="788" t="s">
        <v>20</v>
      </c>
      <c r="U688" s="787" t="s">
        <v>20</v>
      </c>
      <c r="V688" s="788" t="s">
        <v>20</v>
      </c>
      <c r="W688" s="788" t="s">
        <v>20</v>
      </c>
      <c r="X688" s="787" t="s">
        <v>20</v>
      </c>
      <c r="Y688" s="788" t="s">
        <v>20</v>
      </c>
      <c r="Z688" s="788" t="s">
        <v>20</v>
      </c>
      <c r="AA688" s="787" t="s">
        <v>20</v>
      </c>
      <c r="AB688" s="788" t="s">
        <v>20</v>
      </c>
      <c r="AC688" s="788" t="s">
        <v>20</v>
      </c>
      <c r="AD688" s="787" t="s">
        <v>20</v>
      </c>
      <c r="AE688" s="788" t="s">
        <v>20</v>
      </c>
      <c r="AF688" s="788" t="s">
        <v>20</v>
      </c>
      <c r="AG688" s="34" t="s">
        <v>20</v>
      </c>
      <c r="AH688" s="34" t="s">
        <v>20</v>
      </c>
      <c r="AI688" s="34" t="s">
        <v>20</v>
      </c>
    </row>
    <row r="689" spans="1:35">
      <c r="A689" s="34" t="s">
        <v>1954</v>
      </c>
      <c r="B689" s="34" t="s">
        <v>1955</v>
      </c>
      <c r="C689" s="787" t="s">
        <v>20</v>
      </c>
      <c r="D689" s="788" t="s">
        <v>20</v>
      </c>
      <c r="E689" s="788" t="s">
        <v>20</v>
      </c>
      <c r="F689" s="787" t="s">
        <v>20</v>
      </c>
      <c r="G689" s="788" t="s">
        <v>20</v>
      </c>
      <c r="H689" s="788" t="s">
        <v>20</v>
      </c>
      <c r="I689" s="787" t="s">
        <v>20</v>
      </c>
      <c r="J689" s="788" t="s">
        <v>20</v>
      </c>
      <c r="K689" s="788" t="s">
        <v>20</v>
      </c>
      <c r="L689" s="787" t="s">
        <v>20</v>
      </c>
      <c r="M689" s="788" t="s">
        <v>20</v>
      </c>
      <c r="N689" s="788" t="s">
        <v>20</v>
      </c>
      <c r="O689" s="787" t="s">
        <v>20</v>
      </c>
      <c r="P689" s="788" t="s">
        <v>20</v>
      </c>
      <c r="Q689" s="788" t="s">
        <v>20</v>
      </c>
      <c r="R689" s="787" t="s">
        <v>20</v>
      </c>
      <c r="S689" s="788" t="s">
        <v>20</v>
      </c>
      <c r="T689" s="788" t="s">
        <v>20</v>
      </c>
      <c r="U689" s="787" t="s">
        <v>20</v>
      </c>
      <c r="V689" s="788" t="s">
        <v>20</v>
      </c>
      <c r="W689" s="788" t="s">
        <v>20</v>
      </c>
      <c r="X689" s="787" t="s">
        <v>20</v>
      </c>
      <c r="Y689" s="788" t="s">
        <v>20</v>
      </c>
      <c r="Z689" s="788" t="s">
        <v>20</v>
      </c>
      <c r="AA689" s="787" t="s">
        <v>20</v>
      </c>
      <c r="AB689" s="788" t="s">
        <v>20</v>
      </c>
      <c r="AC689" s="788" t="s">
        <v>20</v>
      </c>
      <c r="AD689" s="787" t="s">
        <v>20</v>
      </c>
      <c r="AE689" s="788" t="s">
        <v>20</v>
      </c>
      <c r="AF689" s="788" t="s">
        <v>20</v>
      </c>
      <c r="AG689" s="34" t="s">
        <v>20</v>
      </c>
      <c r="AH689" s="34" t="s">
        <v>20</v>
      </c>
      <c r="AI689" s="34" t="s">
        <v>20</v>
      </c>
    </row>
    <row r="690" spans="1:35">
      <c r="A690" s="34" t="s">
        <v>1956</v>
      </c>
      <c r="B690" s="34" t="s">
        <v>1957</v>
      </c>
      <c r="C690" s="787" t="s">
        <v>20</v>
      </c>
      <c r="D690" s="788" t="s">
        <v>20</v>
      </c>
      <c r="E690" s="788" t="s">
        <v>20</v>
      </c>
      <c r="F690" s="787" t="s">
        <v>20</v>
      </c>
      <c r="G690" s="788" t="s">
        <v>20</v>
      </c>
      <c r="H690" s="788" t="s">
        <v>20</v>
      </c>
      <c r="I690" s="787" t="s">
        <v>20</v>
      </c>
      <c r="J690" s="788" t="s">
        <v>20</v>
      </c>
      <c r="K690" s="788" t="s">
        <v>20</v>
      </c>
      <c r="L690" s="787" t="s">
        <v>20</v>
      </c>
      <c r="M690" s="788" t="s">
        <v>20</v>
      </c>
      <c r="N690" s="788" t="s">
        <v>20</v>
      </c>
      <c r="O690" s="787" t="s">
        <v>20</v>
      </c>
      <c r="P690" s="788" t="s">
        <v>20</v>
      </c>
      <c r="Q690" s="788" t="s">
        <v>20</v>
      </c>
      <c r="R690" s="787" t="s">
        <v>20</v>
      </c>
      <c r="S690" s="788" t="s">
        <v>20</v>
      </c>
      <c r="T690" s="788" t="s">
        <v>20</v>
      </c>
      <c r="U690" s="787" t="s">
        <v>20</v>
      </c>
      <c r="V690" s="788" t="s">
        <v>20</v>
      </c>
      <c r="W690" s="788" t="s">
        <v>20</v>
      </c>
      <c r="X690" s="787" t="s">
        <v>20</v>
      </c>
      <c r="Y690" s="788" t="s">
        <v>20</v>
      </c>
      <c r="Z690" s="788" t="s">
        <v>20</v>
      </c>
      <c r="AA690" s="787" t="s">
        <v>20</v>
      </c>
      <c r="AB690" s="788" t="s">
        <v>20</v>
      </c>
      <c r="AC690" s="788" t="s">
        <v>20</v>
      </c>
      <c r="AD690" s="787" t="s">
        <v>20</v>
      </c>
      <c r="AE690" s="788" t="s">
        <v>20</v>
      </c>
      <c r="AF690" s="788" t="s">
        <v>20</v>
      </c>
      <c r="AG690" s="34" t="s">
        <v>20</v>
      </c>
      <c r="AH690" s="34" t="s">
        <v>20</v>
      </c>
      <c r="AI690" s="34" t="s">
        <v>20</v>
      </c>
    </row>
    <row r="691" spans="1:35">
      <c r="A691" s="34" t="s">
        <v>1958</v>
      </c>
      <c r="B691" s="34" t="s">
        <v>1959</v>
      </c>
      <c r="C691" s="787" t="s">
        <v>20</v>
      </c>
      <c r="D691" s="788" t="s">
        <v>20</v>
      </c>
      <c r="E691" s="788" t="s">
        <v>20</v>
      </c>
      <c r="F691" s="787" t="s">
        <v>20</v>
      </c>
      <c r="G691" s="788" t="s">
        <v>20</v>
      </c>
      <c r="H691" s="788" t="s">
        <v>20</v>
      </c>
      <c r="I691" s="787" t="s">
        <v>20</v>
      </c>
      <c r="J691" s="788" t="s">
        <v>20</v>
      </c>
      <c r="K691" s="788" t="s">
        <v>20</v>
      </c>
      <c r="L691" s="787" t="s">
        <v>20</v>
      </c>
      <c r="M691" s="788" t="s">
        <v>20</v>
      </c>
      <c r="N691" s="788" t="s">
        <v>20</v>
      </c>
      <c r="O691" s="787" t="s">
        <v>20</v>
      </c>
      <c r="P691" s="788" t="s">
        <v>20</v>
      </c>
      <c r="Q691" s="788" t="s">
        <v>20</v>
      </c>
      <c r="R691" s="787" t="s">
        <v>20</v>
      </c>
      <c r="S691" s="788" t="s">
        <v>20</v>
      </c>
      <c r="T691" s="788" t="s">
        <v>20</v>
      </c>
      <c r="U691" s="787" t="s">
        <v>20</v>
      </c>
      <c r="V691" s="788" t="s">
        <v>20</v>
      </c>
      <c r="W691" s="788" t="s">
        <v>20</v>
      </c>
      <c r="X691" s="787" t="s">
        <v>20</v>
      </c>
      <c r="Y691" s="788" t="s">
        <v>20</v>
      </c>
      <c r="Z691" s="788" t="s">
        <v>20</v>
      </c>
      <c r="AA691" s="787" t="s">
        <v>20</v>
      </c>
      <c r="AB691" s="788" t="s">
        <v>20</v>
      </c>
      <c r="AC691" s="788" t="s">
        <v>20</v>
      </c>
      <c r="AD691" s="787" t="s">
        <v>20</v>
      </c>
      <c r="AE691" s="788" t="s">
        <v>20</v>
      </c>
      <c r="AF691" s="788" t="s">
        <v>20</v>
      </c>
      <c r="AG691" s="34" t="s">
        <v>20</v>
      </c>
      <c r="AH691" s="34" t="s">
        <v>20</v>
      </c>
      <c r="AI691" s="34" t="s">
        <v>20</v>
      </c>
    </row>
    <row r="692" spans="1:35">
      <c r="A692" s="34" t="s">
        <v>1960</v>
      </c>
      <c r="B692" s="34" t="s">
        <v>1961</v>
      </c>
      <c r="C692" s="787" t="s">
        <v>20</v>
      </c>
      <c r="D692" s="788" t="s">
        <v>20</v>
      </c>
      <c r="E692" s="788" t="s">
        <v>20</v>
      </c>
      <c r="F692" s="787" t="s">
        <v>20</v>
      </c>
      <c r="G692" s="788" t="s">
        <v>20</v>
      </c>
      <c r="H692" s="788" t="s">
        <v>20</v>
      </c>
      <c r="I692" s="787" t="s">
        <v>20</v>
      </c>
      <c r="J692" s="788" t="s">
        <v>20</v>
      </c>
      <c r="K692" s="788" t="s">
        <v>20</v>
      </c>
      <c r="L692" s="787" t="s">
        <v>20</v>
      </c>
      <c r="M692" s="788" t="s">
        <v>20</v>
      </c>
      <c r="N692" s="788" t="s">
        <v>20</v>
      </c>
      <c r="O692" s="787" t="s">
        <v>20</v>
      </c>
      <c r="P692" s="788" t="s">
        <v>20</v>
      </c>
      <c r="Q692" s="788" t="s">
        <v>20</v>
      </c>
      <c r="R692" s="787" t="s">
        <v>20</v>
      </c>
      <c r="S692" s="788" t="s">
        <v>20</v>
      </c>
      <c r="T692" s="788" t="s">
        <v>20</v>
      </c>
      <c r="U692" s="787" t="s">
        <v>20</v>
      </c>
      <c r="V692" s="788" t="s">
        <v>20</v>
      </c>
      <c r="W692" s="788" t="s">
        <v>20</v>
      </c>
      <c r="X692" s="787" t="s">
        <v>20</v>
      </c>
      <c r="Y692" s="788" t="s">
        <v>20</v>
      </c>
      <c r="Z692" s="788" t="s">
        <v>20</v>
      </c>
      <c r="AA692" s="787" t="s">
        <v>20</v>
      </c>
      <c r="AB692" s="788" t="s">
        <v>20</v>
      </c>
      <c r="AC692" s="788" t="s">
        <v>20</v>
      </c>
      <c r="AD692" s="787" t="s">
        <v>20</v>
      </c>
      <c r="AE692" s="788" t="s">
        <v>20</v>
      </c>
      <c r="AF692" s="788" t="s">
        <v>20</v>
      </c>
      <c r="AG692" s="34" t="s">
        <v>20</v>
      </c>
      <c r="AH692" s="34" t="s">
        <v>20</v>
      </c>
      <c r="AI692" s="34" t="s">
        <v>20</v>
      </c>
    </row>
    <row r="693" spans="1:35">
      <c r="A693" s="34" t="s">
        <v>1962</v>
      </c>
      <c r="B693" s="34" t="s">
        <v>1963</v>
      </c>
      <c r="C693" s="787" t="s">
        <v>20</v>
      </c>
      <c r="D693" s="788" t="s">
        <v>20</v>
      </c>
      <c r="E693" s="788" t="s">
        <v>20</v>
      </c>
      <c r="F693" s="787" t="s">
        <v>20</v>
      </c>
      <c r="G693" s="788" t="s">
        <v>20</v>
      </c>
      <c r="H693" s="788" t="s">
        <v>20</v>
      </c>
      <c r="I693" s="787" t="s">
        <v>20</v>
      </c>
      <c r="J693" s="788" t="s">
        <v>20</v>
      </c>
      <c r="K693" s="788" t="s">
        <v>20</v>
      </c>
      <c r="L693" s="787" t="s">
        <v>20</v>
      </c>
      <c r="M693" s="788" t="s">
        <v>20</v>
      </c>
      <c r="N693" s="788" t="s">
        <v>20</v>
      </c>
      <c r="O693" s="787" t="s">
        <v>20</v>
      </c>
      <c r="P693" s="788" t="s">
        <v>20</v>
      </c>
      <c r="Q693" s="788" t="s">
        <v>20</v>
      </c>
      <c r="R693" s="787" t="s">
        <v>20</v>
      </c>
      <c r="S693" s="788" t="s">
        <v>20</v>
      </c>
      <c r="T693" s="788" t="s">
        <v>20</v>
      </c>
      <c r="U693" s="787" t="s">
        <v>20</v>
      </c>
      <c r="V693" s="788" t="s">
        <v>20</v>
      </c>
      <c r="W693" s="788" t="s">
        <v>20</v>
      </c>
      <c r="X693" s="787" t="s">
        <v>20</v>
      </c>
      <c r="Y693" s="788" t="s">
        <v>20</v>
      </c>
      <c r="Z693" s="788" t="s">
        <v>20</v>
      </c>
      <c r="AA693" s="787" t="s">
        <v>20</v>
      </c>
      <c r="AB693" s="788" t="s">
        <v>20</v>
      </c>
      <c r="AC693" s="788" t="s">
        <v>20</v>
      </c>
      <c r="AD693" s="787" t="s">
        <v>20</v>
      </c>
      <c r="AE693" s="788" t="s">
        <v>20</v>
      </c>
      <c r="AF693" s="788" t="s">
        <v>20</v>
      </c>
      <c r="AG693" s="34" t="s">
        <v>20</v>
      </c>
      <c r="AH693" s="34" t="s">
        <v>20</v>
      </c>
      <c r="AI693" s="34" t="s">
        <v>20</v>
      </c>
    </row>
    <row r="694" spans="1:35">
      <c r="A694" s="34" t="s">
        <v>1964</v>
      </c>
      <c r="B694" s="34" t="s">
        <v>1965</v>
      </c>
      <c r="C694" s="787" t="s">
        <v>20</v>
      </c>
      <c r="D694" s="788" t="s">
        <v>20</v>
      </c>
      <c r="E694" s="788" t="s">
        <v>20</v>
      </c>
      <c r="F694" s="787" t="s">
        <v>20</v>
      </c>
      <c r="G694" s="788" t="s">
        <v>20</v>
      </c>
      <c r="H694" s="788" t="s">
        <v>20</v>
      </c>
      <c r="I694" s="787" t="s">
        <v>20</v>
      </c>
      <c r="J694" s="788" t="s">
        <v>20</v>
      </c>
      <c r="K694" s="788" t="s">
        <v>20</v>
      </c>
      <c r="L694" s="787" t="s">
        <v>20</v>
      </c>
      <c r="M694" s="788" t="s">
        <v>20</v>
      </c>
      <c r="N694" s="788" t="s">
        <v>20</v>
      </c>
      <c r="O694" s="787" t="s">
        <v>20</v>
      </c>
      <c r="P694" s="788" t="s">
        <v>20</v>
      </c>
      <c r="Q694" s="788" t="s">
        <v>20</v>
      </c>
      <c r="R694" s="787" t="s">
        <v>20</v>
      </c>
      <c r="S694" s="788" t="s">
        <v>20</v>
      </c>
      <c r="T694" s="788" t="s">
        <v>20</v>
      </c>
      <c r="U694" s="787" t="s">
        <v>20</v>
      </c>
      <c r="V694" s="788" t="s">
        <v>20</v>
      </c>
      <c r="W694" s="788" t="s">
        <v>20</v>
      </c>
      <c r="X694" s="787" t="s">
        <v>20</v>
      </c>
      <c r="Y694" s="788" t="s">
        <v>20</v>
      </c>
      <c r="Z694" s="788" t="s">
        <v>20</v>
      </c>
      <c r="AA694" s="787" t="s">
        <v>20</v>
      </c>
      <c r="AB694" s="788" t="s">
        <v>20</v>
      </c>
      <c r="AC694" s="788" t="s">
        <v>20</v>
      </c>
      <c r="AD694" s="787" t="s">
        <v>20</v>
      </c>
      <c r="AE694" s="788" t="s">
        <v>20</v>
      </c>
      <c r="AF694" s="788" t="s">
        <v>20</v>
      </c>
      <c r="AG694" s="34" t="s">
        <v>20</v>
      </c>
      <c r="AH694" s="34" t="s">
        <v>20</v>
      </c>
      <c r="AI694" s="34" t="s">
        <v>20</v>
      </c>
    </row>
    <row r="695" spans="1:35">
      <c r="A695" s="34" t="s">
        <v>1966</v>
      </c>
      <c r="B695" s="34" t="s">
        <v>1967</v>
      </c>
      <c r="C695" s="787" t="s">
        <v>20</v>
      </c>
      <c r="D695" s="788" t="s">
        <v>20</v>
      </c>
      <c r="E695" s="788" t="s">
        <v>20</v>
      </c>
      <c r="F695" s="787" t="s">
        <v>20</v>
      </c>
      <c r="G695" s="788" t="s">
        <v>20</v>
      </c>
      <c r="H695" s="788" t="s">
        <v>20</v>
      </c>
      <c r="I695" s="787" t="s">
        <v>20</v>
      </c>
      <c r="J695" s="788" t="s">
        <v>20</v>
      </c>
      <c r="K695" s="788" t="s">
        <v>20</v>
      </c>
      <c r="L695" s="787" t="s">
        <v>20</v>
      </c>
      <c r="M695" s="788" t="s">
        <v>20</v>
      </c>
      <c r="N695" s="788" t="s">
        <v>20</v>
      </c>
      <c r="O695" s="787" t="s">
        <v>20</v>
      </c>
      <c r="P695" s="788" t="s">
        <v>20</v>
      </c>
      <c r="Q695" s="788" t="s">
        <v>20</v>
      </c>
      <c r="R695" s="787" t="s">
        <v>20</v>
      </c>
      <c r="S695" s="788" t="s">
        <v>20</v>
      </c>
      <c r="T695" s="788" t="s">
        <v>20</v>
      </c>
      <c r="U695" s="787" t="s">
        <v>20</v>
      </c>
      <c r="V695" s="788" t="s">
        <v>20</v>
      </c>
      <c r="W695" s="788" t="s">
        <v>20</v>
      </c>
      <c r="X695" s="787" t="s">
        <v>20</v>
      </c>
      <c r="Y695" s="788" t="s">
        <v>20</v>
      </c>
      <c r="Z695" s="788" t="s">
        <v>20</v>
      </c>
      <c r="AA695" s="787" t="s">
        <v>20</v>
      </c>
      <c r="AB695" s="788" t="s">
        <v>20</v>
      </c>
      <c r="AC695" s="788" t="s">
        <v>20</v>
      </c>
      <c r="AD695" s="787" t="s">
        <v>20</v>
      </c>
      <c r="AE695" s="788" t="s">
        <v>20</v>
      </c>
      <c r="AF695" s="788" t="s">
        <v>20</v>
      </c>
      <c r="AG695" s="34" t="s">
        <v>20</v>
      </c>
      <c r="AH695" s="34" t="s">
        <v>20</v>
      </c>
      <c r="AI695" s="34" t="s">
        <v>20</v>
      </c>
    </row>
    <row r="696" spans="1:35">
      <c r="A696" s="34" t="s">
        <v>1968</v>
      </c>
      <c r="B696" s="34" t="s">
        <v>20</v>
      </c>
      <c r="C696" s="787" t="s">
        <v>20</v>
      </c>
      <c r="D696" s="788" t="s">
        <v>20</v>
      </c>
      <c r="E696" s="788" t="s">
        <v>20</v>
      </c>
      <c r="F696" s="787" t="s">
        <v>20</v>
      </c>
      <c r="G696" s="788" t="s">
        <v>20</v>
      </c>
      <c r="H696" s="788" t="s">
        <v>20</v>
      </c>
      <c r="I696" s="787" t="s">
        <v>20</v>
      </c>
      <c r="J696" s="788" t="s">
        <v>20</v>
      </c>
      <c r="K696" s="788" t="s">
        <v>20</v>
      </c>
      <c r="L696" s="787" t="s">
        <v>20</v>
      </c>
      <c r="M696" s="788" t="s">
        <v>20</v>
      </c>
      <c r="N696" s="788" t="s">
        <v>20</v>
      </c>
      <c r="O696" s="787" t="s">
        <v>20</v>
      </c>
      <c r="P696" s="788" t="s">
        <v>20</v>
      </c>
      <c r="Q696" s="788" t="s">
        <v>20</v>
      </c>
      <c r="R696" s="787" t="s">
        <v>20</v>
      </c>
      <c r="S696" s="788" t="s">
        <v>20</v>
      </c>
      <c r="T696" s="788" t="s">
        <v>20</v>
      </c>
      <c r="U696" s="787" t="s">
        <v>20</v>
      </c>
      <c r="V696" s="788" t="s">
        <v>20</v>
      </c>
      <c r="W696" s="788" t="s">
        <v>20</v>
      </c>
      <c r="X696" s="787" t="s">
        <v>20</v>
      </c>
      <c r="Y696" s="788" t="s">
        <v>20</v>
      </c>
      <c r="Z696" s="788" t="s">
        <v>20</v>
      </c>
      <c r="AA696" s="787" t="s">
        <v>20</v>
      </c>
      <c r="AB696" s="788" t="s">
        <v>20</v>
      </c>
      <c r="AC696" s="788" t="s">
        <v>20</v>
      </c>
      <c r="AD696" s="787" t="s">
        <v>20</v>
      </c>
      <c r="AE696" s="788" t="s">
        <v>20</v>
      </c>
      <c r="AF696" s="788" t="s">
        <v>20</v>
      </c>
      <c r="AG696" s="34" t="s">
        <v>20</v>
      </c>
      <c r="AH696" s="34" t="s">
        <v>20</v>
      </c>
      <c r="AI696" s="34" t="s">
        <v>20</v>
      </c>
    </row>
    <row r="697" spans="1:35">
      <c r="A697" s="34" t="s">
        <v>1969</v>
      </c>
      <c r="B697" s="34" t="s">
        <v>1970</v>
      </c>
      <c r="C697" s="787" t="s">
        <v>20</v>
      </c>
      <c r="D697" s="788" t="s">
        <v>20</v>
      </c>
      <c r="E697" s="788" t="s">
        <v>20</v>
      </c>
      <c r="F697" s="787" t="s">
        <v>20</v>
      </c>
      <c r="G697" s="788" t="s">
        <v>20</v>
      </c>
      <c r="H697" s="788" t="s">
        <v>20</v>
      </c>
      <c r="I697" s="787" t="s">
        <v>20</v>
      </c>
      <c r="J697" s="788" t="s">
        <v>20</v>
      </c>
      <c r="K697" s="788" t="s">
        <v>20</v>
      </c>
      <c r="L697" s="787" t="s">
        <v>20</v>
      </c>
      <c r="M697" s="788" t="s">
        <v>20</v>
      </c>
      <c r="N697" s="788" t="s">
        <v>20</v>
      </c>
      <c r="O697" s="787" t="s">
        <v>20</v>
      </c>
      <c r="P697" s="788" t="s">
        <v>20</v>
      </c>
      <c r="Q697" s="788" t="s">
        <v>20</v>
      </c>
      <c r="R697" s="787" t="s">
        <v>20</v>
      </c>
      <c r="S697" s="788" t="s">
        <v>20</v>
      </c>
      <c r="T697" s="788" t="s">
        <v>20</v>
      </c>
      <c r="U697" s="787" t="s">
        <v>20</v>
      </c>
      <c r="V697" s="788" t="s">
        <v>20</v>
      </c>
      <c r="W697" s="788" t="s">
        <v>20</v>
      </c>
      <c r="X697" s="787" t="s">
        <v>20</v>
      </c>
      <c r="Y697" s="788" t="s">
        <v>20</v>
      </c>
      <c r="Z697" s="788" t="s">
        <v>20</v>
      </c>
      <c r="AA697" s="787" t="s">
        <v>20</v>
      </c>
      <c r="AB697" s="788" t="s">
        <v>20</v>
      </c>
      <c r="AC697" s="788" t="s">
        <v>20</v>
      </c>
      <c r="AD697" s="787" t="s">
        <v>20</v>
      </c>
      <c r="AE697" s="788" t="s">
        <v>20</v>
      </c>
      <c r="AF697" s="788" t="s">
        <v>20</v>
      </c>
      <c r="AG697" s="34" t="s">
        <v>20</v>
      </c>
      <c r="AH697" s="34" t="s">
        <v>20</v>
      </c>
      <c r="AI697" s="34" t="s">
        <v>20</v>
      </c>
    </row>
    <row r="698" spans="1:35">
      <c r="A698" s="34" t="s">
        <v>1971</v>
      </c>
      <c r="B698" s="34" t="s">
        <v>1972</v>
      </c>
      <c r="C698" s="787" t="s">
        <v>20</v>
      </c>
      <c r="D698" s="788" t="s">
        <v>20</v>
      </c>
      <c r="E698" s="788" t="s">
        <v>20</v>
      </c>
      <c r="F698" s="787" t="s">
        <v>20</v>
      </c>
      <c r="G698" s="788" t="s">
        <v>20</v>
      </c>
      <c r="H698" s="788" t="s">
        <v>20</v>
      </c>
      <c r="I698" s="787" t="s">
        <v>20</v>
      </c>
      <c r="J698" s="788" t="s">
        <v>20</v>
      </c>
      <c r="K698" s="788" t="s">
        <v>20</v>
      </c>
      <c r="L698" s="787" t="s">
        <v>20</v>
      </c>
      <c r="M698" s="788" t="s">
        <v>20</v>
      </c>
      <c r="N698" s="788" t="s">
        <v>20</v>
      </c>
      <c r="O698" s="787" t="s">
        <v>20</v>
      </c>
      <c r="P698" s="788" t="s">
        <v>20</v>
      </c>
      <c r="Q698" s="788" t="s">
        <v>20</v>
      </c>
      <c r="R698" s="787" t="s">
        <v>20</v>
      </c>
      <c r="S698" s="788" t="s">
        <v>20</v>
      </c>
      <c r="T698" s="788" t="s">
        <v>20</v>
      </c>
      <c r="U698" s="787" t="s">
        <v>20</v>
      </c>
      <c r="V698" s="788" t="s">
        <v>20</v>
      </c>
      <c r="W698" s="788" t="s">
        <v>20</v>
      </c>
      <c r="X698" s="787" t="s">
        <v>20</v>
      </c>
      <c r="Y698" s="788" t="s">
        <v>20</v>
      </c>
      <c r="Z698" s="788" t="s">
        <v>20</v>
      </c>
      <c r="AA698" s="787" t="s">
        <v>20</v>
      </c>
      <c r="AB698" s="788" t="s">
        <v>20</v>
      </c>
      <c r="AC698" s="788" t="s">
        <v>20</v>
      </c>
      <c r="AD698" s="787" t="s">
        <v>20</v>
      </c>
      <c r="AE698" s="788" t="s">
        <v>20</v>
      </c>
      <c r="AF698" s="788" t="s">
        <v>20</v>
      </c>
      <c r="AG698" s="34" t="s">
        <v>20</v>
      </c>
      <c r="AH698" s="34" t="s">
        <v>20</v>
      </c>
      <c r="AI698" s="34" t="s">
        <v>20</v>
      </c>
    </row>
    <row r="699" spans="1:35">
      <c r="A699" s="34" t="s">
        <v>1973</v>
      </c>
      <c r="B699" s="34" t="s">
        <v>1974</v>
      </c>
      <c r="C699" s="787" t="s">
        <v>20</v>
      </c>
      <c r="D699" s="788" t="s">
        <v>20</v>
      </c>
      <c r="E699" s="788" t="s">
        <v>20</v>
      </c>
      <c r="F699" s="787" t="s">
        <v>20</v>
      </c>
      <c r="G699" s="788" t="s">
        <v>20</v>
      </c>
      <c r="H699" s="788" t="s">
        <v>20</v>
      </c>
      <c r="I699" s="787" t="s">
        <v>20</v>
      </c>
      <c r="J699" s="788" t="s">
        <v>20</v>
      </c>
      <c r="K699" s="788" t="s">
        <v>20</v>
      </c>
      <c r="L699" s="787" t="s">
        <v>20</v>
      </c>
      <c r="M699" s="788" t="s">
        <v>20</v>
      </c>
      <c r="N699" s="788" t="s">
        <v>20</v>
      </c>
      <c r="O699" s="787" t="s">
        <v>20</v>
      </c>
      <c r="P699" s="788" t="s">
        <v>20</v>
      </c>
      <c r="Q699" s="788" t="s">
        <v>20</v>
      </c>
      <c r="R699" s="787" t="s">
        <v>20</v>
      </c>
      <c r="S699" s="788" t="s">
        <v>20</v>
      </c>
      <c r="T699" s="788" t="s">
        <v>20</v>
      </c>
      <c r="U699" s="787" t="s">
        <v>20</v>
      </c>
      <c r="V699" s="788" t="s">
        <v>20</v>
      </c>
      <c r="W699" s="788" t="s">
        <v>20</v>
      </c>
      <c r="X699" s="787" t="s">
        <v>20</v>
      </c>
      <c r="Y699" s="788" t="s">
        <v>20</v>
      </c>
      <c r="Z699" s="788" t="s">
        <v>20</v>
      </c>
      <c r="AA699" s="787" t="s">
        <v>20</v>
      </c>
      <c r="AB699" s="788" t="s">
        <v>20</v>
      </c>
      <c r="AC699" s="788" t="s">
        <v>20</v>
      </c>
      <c r="AD699" s="787" t="s">
        <v>20</v>
      </c>
      <c r="AE699" s="788" t="s">
        <v>20</v>
      </c>
      <c r="AF699" s="788" t="s">
        <v>20</v>
      </c>
      <c r="AG699" s="34" t="s">
        <v>20</v>
      </c>
      <c r="AH699" s="34" t="s">
        <v>20</v>
      </c>
      <c r="AI699" s="34" t="s">
        <v>20</v>
      </c>
    </row>
    <row r="700" spans="1:35">
      <c r="A700" s="34" t="s">
        <v>1975</v>
      </c>
      <c r="B700" s="34" t="s">
        <v>3309</v>
      </c>
      <c r="C700" s="787" t="s">
        <v>20</v>
      </c>
      <c r="D700" s="788" t="s">
        <v>20</v>
      </c>
      <c r="E700" s="788" t="s">
        <v>20</v>
      </c>
      <c r="F700" s="787" t="s">
        <v>20</v>
      </c>
      <c r="G700" s="788" t="s">
        <v>20</v>
      </c>
      <c r="H700" s="788" t="s">
        <v>20</v>
      </c>
      <c r="I700" s="787" t="s">
        <v>20</v>
      </c>
      <c r="J700" s="788" t="s">
        <v>20</v>
      </c>
      <c r="K700" s="788" t="s">
        <v>20</v>
      </c>
      <c r="L700" s="787" t="s">
        <v>20</v>
      </c>
      <c r="M700" s="788" t="s">
        <v>20</v>
      </c>
      <c r="N700" s="788" t="s">
        <v>20</v>
      </c>
      <c r="O700" s="787" t="s">
        <v>20</v>
      </c>
      <c r="P700" s="788" t="s">
        <v>20</v>
      </c>
      <c r="Q700" s="788" t="s">
        <v>20</v>
      </c>
      <c r="R700" s="787" t="s">
        <v>20</v>
      </c>
      <c r="S700" s="788" t="s">
        <v>20</v>
      </c>
      <c r="T700" s="788" t="s">
        <v>20</v>
      </c>
      <c r="U700" s="787" t="s">
        <v>20</v>
      </c>
      <c r="V700" s="788" t="s">
        <v>20</v>
      </c>
      <c r="W700" s="788" t="s">
        <v>20</v>
      </c>
      <c r="X700" s="787" t="s">
        <v>20</v>
      </c>
      <c r="Y700" s="788" t="s">
        <v>20</v>
      </c>
      <c r="Z700" s="788" t="s">
        <v>20</v>
      </c>
      <c r="AA700" s="787" t="s">
        <v>20</v>
      </c>
      <c r="AB700" s="788" t="s">
        <v>20</v>
      </c>
      <c r="AC700" s="788" t="s">
        <v>20</v>
      </c>
      <c r="AD700" s="787" t="s">
        <v>20</v>
      </c>
      <c r="AE700" s="788" t="s">
        <v>20</v>
      </c>
      <c r="AF700" s="788" t="s">
        <v>20</v>
      </c>
      <c r="AG700" s="34" t="s">
        <v>20</v>
      </c>
      <c r="AH700" s="34" t="s">
        <v>20</v>
      </c>
      <c r="AI700" s="34" t="s">
        <v>20</v>
      </c>
    </row>
    <row r="701" spans="1:35">
      <c r="A701" s="34" t="s">
        <v>1976</v>
      </c>
      <c r="B701" s="34" t="s">
        <v>1977</v>
      </c>
      <c r="C701" s="787" t="s">
        <v>20</v>
      </c>
      <c r="D701" s="788" t="s">
        <v>20</v>
      </c>
      <c r="E701" s="788" t="s">
        <v>20</v>
      </c>
      <c r="F701" s="787" t="s">
        <v>20</v>
      </c>
      <c r="G701" s="788" t="s">
        <v>20</v>
      </c>
      <c r="H701" s="788" t="s">
        <v>20</v>
      </c>
      <c r="I701" s="787" t="s">
        <v>20</v>
      </c>
      <c r="J701" s="788" t="s">
        <v>20</v>
      </c>
      <c r="K701" s="788" t="s">
        <v>20</v>
      </c>
      <c r="L701" s="787" t="s">
        <v>20</v>
      </c>
      <c r="M701" s="788" t="s">
        <v>20</v>
      </c>
      <c r="N701" s="788" t="s">
        <v>20</v>
      </c>
      <c r="O701" s="787" t="s">
        <v>20</v>
      </c>
      <c r="P701" s="788" t="s">
        <v>20</v>
      </c>
      <c r="Q701" s="788" t="s">
        <v>20</v>
      </c>
      <c r="R701" s="787" t="s">
        <v>20</v>
      </c>
      <c r="S701" s="788" t="s">
        <v>20</v>
      </c>
      <c r="T701" s="788" t="s">
        <v>20</v>
      </c>
      <c r="U701" s="787" t="s">
        <v>20</v>
      </c>
      <c r="V701" s="788" t="s">
        <v>20</v>
      </c>
      <c r="W701" s="788" t="s">
        <v>20</v>
      </c>
      <c r="X701" s="787" t="s">
        <v>20</v>
      </c>
      <c r="Y701" s="788" t="s">
        <v>20</v>
      </c>
      <c r="Z701" s="788" t="s">
        <v>20</v>
      </c>
      <c r="AA701" s="787" t="s">
        <v>20</v>
      </c>
      <c r="AB701" s="788" t="s">
        <v>20</v>
      </c>
      <c r="AC701" s="788" t="s">
        <v>20</v>
      </c>
      <c r="AD701" s="787" t="s">
        <v>20</v>
      </c>
      <c r="AE701" s="788" t="s">
        <v>20</v>
      </c>
      <c r="AF701" s="788" t="s">
        <v>20</v>
      </c>
      <c r="AG701" s="34" t="s">
        <v>20</v>
      </c>
      <c r="AH701" s="34" t="s">
        <v>20</v>
      </c>
      <c r="AI701" s="34" t="s">
        <v>20</v>
      </c>
    </row>
    <row r="702" spans="1:35">
      <c r="A702" s="34" t="s">
        <v>1978</v>
      </c>
      <c r="B702" s="34" t="s">
        <v>2417</v>
      </c>
      <c r="C702" s="787" t="s">
        <v>20</v>
      </c>
      <c r="D702" s="788" t="s">
        <v>20</v>
      </c>
      <c r="E702" s="788" t="s">
        <v>20</v>
      </c>
      <c r="F702" s="787" t="s">
        <v>20</v>
      </c>
      <c r="G702" s="788" t="s">
        <v>20</v>
      </c>
      <c r="H702" s="788" t="s">
        <v>20</v>
      </c>
      <c r="I702" s="787" t="s">
        <v>20</v>
      </c>
      <c r="J702" s="788" t="s">
        <v>20</v>
      </c>
      <c r="K702" s="788" t="s">
        <v>20</v>
      </c>
      <c r="L702" s="787" t="s">
        <v>20</v>
      </c>
      <c r="M702" s="788" t="s">
        <v>20</v>
      </c>
      <c r="N702" s="788" t="s">
        <v>20</v>
      </c>
      <c r="O702" s="787" t="s">
        <v>20</v>
      </c>
      <c r="P702" s="788" t="s">
        <v>20</v>
      </c>
      <c r="Q702" s="788" t="s">
        <v>20</v>
      </c>
      <c r="R702" s="787" t="s">
        <v>20</v>
      </c>
      <c r="S702" s="788" t="s">
        <v>20</v>
      </c>
      <c r="T702" s="788" t="s">
        <v>20</v>
      </c>
      <c r="U702" s="787" t="s">
        <v>20</v>
      </c>
      <c r="V702" s="788" t="s">
        <v>20</v>
      </c>
      <c r="W702" s="788" t="s">
        <v>20</v>
      </c>
      <c r="X702" s="787" t="s">
        <v>20</v>
      </c>
      <c r="Y702" s="788" t="s">
        <v>20</v>
      </c>
      <c r="Z702" s="788" t="s">
        <v>20</v>
      </c>
      <c r="AA702" s="787" t="s">
        <v>20</v>
      </c>
      <c r="AB702" s="788" t="s">
        <v>20</v>
      </c>
      <c r="AC702" s="788" t="s">
        <v>20</v>
      </c>
      <c r="AD702" s="787" t="s">
        <v>20</v>
      </c>
      <c r="AE702" s="788" t="s">
        <v>20</v>
      </c>
      <c r="AF702" s="788" t="s">
        <v>20</v>
      </c>
      <c r="AG702" s="34" t="s">
        <v>20</v>
      </c>
      <c r="AH702" s="34" t="s">
        <v>20</v>
      </c>
      <c r="AI702" s="34" t="s">
        <v>20</v>
      </c>
    </row>
    <row r="703" spans="1:35">
      <c r="A703" s="34" t="s">
        <v>1979</v>
      </c>
      <c r="B703" s="34" t="s">
        <v>1980</v>
      </c>
      <c r="C703" s="787" t="s">
        <v>20</v>
      </c>
      <c r="D703" s="788" t="s">
        <v>20</v>
      </c>
      <c r="E703" s="788" t="s">
        <v>20</v>
      </c>
      <c r="F703" s="787" t="s">
        <v>20</v>
      </c>
      <c r="G703" s="788" t="s">
        <v>20</v>
      </c>
      <c r="H703" s="788" t="s">
        <v>20</v>
      </c>
      <c r="I703" s="787" t="s">
        <v>20</v>
      </c>
      <c r="J703" s="788" t="s">
        <v>20</v>
      </c>
      <c r="K703" s="788" t="s">
        <v>20</v>
      </c>
      <c r="L703" s="787" t="s">
        <v>20</v>
      </c>
      <c r="M703" s="788" t="s">
        <v>20</v>
      </c>
      <c r="N703" s="788" t="s">
        <v>20</v>
      </c>
      <c r="O703" s="787" t="s">
        <v>20</v>
      </c>
      <c r="P703" s="788" t="s">
        <v>20</v>
      </c>
      <c r="Q703" s="788" t="s">
        <v>20</v>
      </c>
      <c r="R703" s="787" t="s">
        <v>20</v>
      </c>
      <c r="S703" s="788" t="s">
        <v>20</v>
      </c>
      <c r="T703" s="788" t="s">
        <v>20</v>
      </c>
      <c r="U703" s="787" t="s">
        <v>20</v>
      </c>
      <c r="V703" s="788" t="s">
        <v>20</v>
      </c>
      <c r="W703" s="788" t="s">
        <v>20</v>
      </c>
      <c r="X703" s="787" t="s">
        <v>20</v>
      </c>
      <c r="Y703" s="788" t="s">
        <v>20</v>
      </c>
      <c r="Z703" s="788" t="s">
        <v>20</v>
      </c>
      <c r="AA703" s="787" t="s">
        <v>20</v>
      </c>
      <c r="AB703" s="788" t="s">
        <v>20</v>
      </c>
      <c r="AC703" s="788" t="s">
        <v>20</v>
      </c>
      <c r="AD703" s="787" t="s">
        <v>20</v>
      </c>
      <c r="AE703" s="788" t="s">
        <v>20</v>
      </c>
      <c r="AF703" s="788" t="s">
        <v>20</v>
      </c>
      <c r="AG703" s="34" t="s">
        <v>20</v>
      </c>
      <c r="AH703" s="34" t="s">
        <v>20</v>
      </c>
      <c r="AI703" s="34" t="s">
        <v>20</v>
      </c>
    </row>
    <row r="704" spans="1:35">
      <c r="A704" s="34" t="s">
        <v>1981</v>
      </c>
      <c r="B704" s="34" t="s">
        <v>1982</v>
      </c>
      <c r="C704" s="787" t="s">
        <v>20</v>
      </c>
      <c r="D704" s="788" t="s">
        <v>20</v>
      </c>
      <c r="E704" s="788" t="s">
        <v>20</v>
      </c>
      <c r="F704" s="787" t="s">
        <v>20</v>
      </c>
      <c r="G704" s="788" t="s">
        <v>20</v>
      </c>
      <c r="H704" s="788" t="s">
        <v>20</v>
      </c>
      <c r="I704" s="787" t="s">
        <v>20</v>
      </c>
      <c r="J704" s="788" t="s">
        <v>20</v>
      </c>
      <c r="K704" s="788" t="s">
        <v>20</v>
      </c>
      <c r="L704" s="787" t="s">
        <v>20</v>
      </c>
      <c r="M704" s="788" t="s">
        <v>20</v>
      </c>
      <c r="N704" s="788" t="s">
        <v>20</v>
      </c>
      <c r="O704" s="787" t="s">
        <v>20</v>
      </c>
      <c r="P704" s="788" t="s">
        <v>20</v>
      </c>
      <c r="Q704" s="788" t="s">
        <v>20</v>
      </c>
      <c r="R704" s="787" t="s">
        <v>20</v>
      </c>
      <c r="S704" s="788" t="s">
        <v>20</v>
      </c>
      <c r="T704" s="788" t="s">
        <v>20</v>
      </c>
      <c r="U704" s="787" t="s">
        <v>20</v>
      </c>
      <c r="V704" s="788" t="s">
        <v>20</v>
      </c>
      <c r="W704" s="788" t="s">
        <v>20</v>
      </c>
      <c r="X704" s="787" t="s">
        <v>20</v>
      </c>
      <c r="Y704" s="788" t="s">
        <v>20</v>
      </c>
      <c r="Z704" s="788" t="s">
        <v>20</v>
      </c>
      <c r="AA704" s="787" t="s">
        <v>20</v>
      </c>
      <c r="AB704" s="788" t="s">
        <v>20</v>
      </c>
      <c r="AC704" s="788" t="s">
        <v>20</v>
      </c>
      <c r="AD704" s="787" t="s">
        <v>20</v>
      </c>
      <c r="AE704" s="788" t="s">
        <v>20</v>
      </c>
      <c r="AF704" s="788" t="s">
        <v>20</v>
      </c>
      <c r="AG704" s="34" t="s">
        <v>20</v>
      </c>
      <c r="AH704" s="34" t="s">
        <v>20</v>
      </c>
      <c r="AI704" s="34" t="s">
        <v>20</v>
      </c>
    </row>
    <row r="705" spans="1:35">
      <c r="A705" s="34" t="s">
        <v>1983</v>
      </c>
      <c r="B705" s="34" t="s">
        <v>3397</v>
      </c>
      <c r="C705" s="787" t="s">
        <v>20</v>
      </c>
      <c r="D705" s="788" t="s">
        <v>20</v>
      </c>
      <c r="E705" s="788" t="s">
        <v>20</v>
      </c>
      <c r="F705" s="787" t="s">
        <v>20</v>
      </c>
      <c r="G705" s="788" t="s">
        <v>20</v>
      </c>
      <c r="H705" s="788" t="s">
        <v>20</v>
      </c>
      <c r="I705" s="787" t="s">
        <v>20</v>
      </c>
      <c r="J705" s="788" t="s">
        <v>20</v>
      </c>
      <c r="K705" s="788" t="s">
        <v>20</v>
      </c>
      <c r="L705" s="787" t="s">
        <v>20</v>
      </c>
      <c r="M705" s="788" t="s">
        <v>20</v>
      </c>
      <c r="N705" s="788" t="s">
        <v>20</v>
      </c>
      <c r="O705" s="787" t="s">
        <v>20</v>
      </c>
      <c r="P705" s="788" t="s">
        <v>20</v>
      </c>
      <c r="Q705" s="788" t="s">
        <v>20</v>
      </c>
      <c r="R705" s="787" t="s">
        <v>20</v>
      </c>
      <c r="S705" s="788" t="s">
        <v>20</v>
      </c>
      <c r="T705" s="788" t="s">
        <v>20</v>
      </c>
      <c r="U705" s="787" t="s">
        <v>20</v>
      </c>
      <c r="V705" s="788" t="s">
        <v>20</v>
      </c>
      <c r="W705" s="788" t="s">
        <v>20</v>
      </c>
      <c r="X705" s="787" t="s">
        <v>20</v>
      </c>
      <c r="Y705" s="788" t="s">
        <v>20</v>
      </c>
      <c r="Z705" s="788" t="s">
        <v>20</v>
      </c>
      <c r="AA705" s="787" t="s">
        <v>20</v>
      </c>
      <c r="AB705" s="788" t="s">
        <v>20</v>
      </c>
      <c r="AC705" s="788" t="s">
        <v>20</v>
      </c>
      <c r="AD705" s="787" t="s">
        <v>20</v>
      </c>
      <c r="AE705" s="788" t="s">
        <v>20</v>
      </c>
      <c r="AF705" s="788" t="s">
        <v>20</v>
      </c>
      <c r="AG705" s="34" t="s">
        <v>20</v>
      </c>
      <c r="AH705" s="34" t="s">
        <v>20</v>
      </c>
      <c r="AI705" s="34" t="s">
        <v>20</v>
      </c>
    </row>
    <row r="706" spans="1:35">
      <c r="A706" s="34" t="s">
        <v>1984</v>
      </c>
      <c r="B706" s="34" t="s">
        <v>1985</v>
      </c>
      <c r="C706" s="787" t="s">
        <v>20</v>
      </c>
      <c r="D706" s="788" t="s">
        <v>20</v>
      </c>
      <c r="E706" s="788" t="s">
        <v>20</v>
      </c>
      <c r="F706" s="787" t="s">
        <v>20</v>
      </c>
      <c r="G706" s="788" t="s">
        <v>20</v>
      </c>
      <c r="H706" s="788" t="s">
        <v>20</v>
      </c>
      <c r="I706" s="787" t="s">
        <v>20</v>
      </c>
      <c r="J706" s="788" t="s">
        <v>20</v>
      </c>
      <c r="K706" s="788" t="s">
        <v>20</v>
      </c>
      <c r="L706" s="787" t="s">
        <v>20</v>
      </c>
      <c r="M706" s="788" t="s">
        <v>20</v>
      </c>
      <c r="N706" s="788" t="s">
        <v>20</v>
      </c>
      <c r="O706" s="787" t="s">
        <v>20</v>
      </c>
      <c r="P706" s="788" t="s">
        <v>20</v>
      </c>
      <c r="Q706" s="788" t="s">
        <v>20</v>
      </c>
      <c r="R706" s="787" t="s">
        <v>20</v>
      </c>
      <c r="S706" s="788" t="s">
        <v>20</v>
      </c>
      <c r="T706" s="788" t="s">
        <v>20</v>
      </c>
      <c r="U706" s="787" t="s">
        <v>20</v>
      </c>
      <c r="V706" s="788" t="s">
        <v>20</v>
      </c>
      <c r="W706" s="788" t="s">
        <v>20</v>
      </c>
      <c r="X706" s="787" t="s">
        <v>20</v>
      </c>
      <c r="Y706" s="788" t="s">
        <v>20</v>
      </c>
      <c r="Z706" s="788" t="s">
        <v>20</v>
      </c>
      <c r="AA706" s="787" t="s">
        <v>20</v>
      </c>
      <c r="AB706" s="788" t="s">
        <v>20</v>
      </c>
      <c r="AC706" s="788" t="s">
        <v>20</v>
      </c>
      <c r="AD706" s="787" t="s">
        <v>20</v>
      </c>
      <c r="AE706" s="788" t="s">
        <v>20</v>
      </c>
      <c r="AF706" s="788" t="s">
        <v>20</v>
      </c>
      <c r="AG706" s="34" t="s">
        <v>20</v>
      </c>
      <c r="AH706" s="34" t="s">
        <v>20</v>
      </c>
      <c r="AI706" s="34" t="s">
        <v>20</v>
      </c>
    </row>
    <row r="707" spans="1:35">
      <c r="A707" s="34" t="s">
        <v>1986</v>
      </c>
      <c r="B707" s="34" t="s">
        <v>1987</v>
      </c>
      <c r="C707" s="787" t="s">
        <v>20</v>
      </c>
      <c r="D707" s="788" t="s">
        <v>20</v>
      </c>
      <c r="E707" s="788" t="s">
        <v>20</v>
      </c>
      <c r="F707" s="787" t="s">
        <v>20</v>
      </c>
      <c r="G707" s="788" t="s">
        <v>20</v>
      </c>
      <c r="H707" s="788" t="s">
        <v>20</v>
      </c>
      <c r="I707" s="787" t="s">
        <v>20</v>
      </c>
      <c r="J707" s="788" t="s">
        <v>20</v>
      </c>
      <c r="K707" s="788" t="s">
        <v>20</v>
      </c>
      <c r="L707" s="787" t="s">
        <v>20</v>
      </c>
      <c r="M707" s="788" t="s">
        <v>20</v>
      </c>
      <c r="N707" s="788" t="s">
        <v>20</v>
      </c>
      <c r="O707" s="787" t="s">
        <v>20</v>
      </c>
      <c r="P707" s="788" t="s">
        <v>20</v>
      </c>
      <c r="Q707" s="788" t="s">
        <v>20</v>
      </c>
      <c r="R707" s="787" t="s">
        <v>20</v>
      </c>
      <c r="S707" s="788" t="s">
        <v>20</v>
      </c>
      <c r="T707" s="788" t="s">
        <v>20</v>
      </c>
      <c r="U707" s="787" t="s">
        <v>20</v>
      </c>
      <c r="V707" s="788" t="s">
        <v>20</v>
      </c>
      <c r="W707" s="788" t="s">
        <v>20</v>
      </c>
      <c r="X707" s="787" t="s">
        <v>20</v>
      </c>
      <c r="Y707" s="788" t="s">
        <v>20</v>
      </c>
      <c r="Z707" s="788" t="s">
        <v>20</v>
      </c>
      <c r="AA707" s="787" t="s">
        <v>20</v>
      </c>
      <c r="AB707" s="788" t="s">
        <v>20</v>
      </c>
      <c r="AC707" s="788" t="s">
        <v>20</v>
      </c>
      <c r="AD707" s="787" t="s">
        <v>20</v>
      </c>
      <c r="AE707" s="788" t="s">
        <v>20</v>
      </c>
      <c r="AF707" s="788" t="s">
        <v>20</v>
      </c>
      <c r="AG707" s="34" t="s">
        <v>20</v>
      </c>
      <c r="AH707" s="34" t="s">
        <v>20</v>
      </c>
      <c r="AI707" s="34" t="s">
        <v>20</v>
      </c>
    </row>
    <row r="708" spans="1:35">
      <c r="A708" s="34" t="s">
        <v>1988</v>
      </c>
      <c r="B708" s="34" t="s">
        <v>2169</v>
      </c>
      <c r="C708" s="787" t="s">
        <v>20</v>
      </c>
      <c r="D708" s="788" t="s">
        <v>20</v>
      </c>
      <c r="E708" s="788" t="s">
        <v>20</v>
      </c>
      <c r="F708" s="787" t="s">
        <v>20</v>
      </c>
      <c r="G708" s="788" t="s">
        <v>20</v>
      </c>
      <c r="H708" s="788" t="s">
        <v>20</v>
      </c>
      <c r="I708" s="787" t="s">
        <v>20</v>
      </c>
      <c r="J708" s="788" t="s">
        <v>20</v>
      </c>
      <c r="K708" s="788" t="s">
        <v>20</v>
      </c>
      <c r="L708" s="787" t="s">
        <v>20</v>
      </c>
      <c r="M708" s="788" t="s">
        <v>20</v>
      </c>
      <c r="N708" s="788" t="s">
        <v>20</v>
      </c>
      <c r="O708" s="787" t="s">
        <v>20</v>
      </c>
      <c r="P708" s="788" t="s">
        <v>20</v>
      </c>
      <c r="Q708" s="788" t="s">
        <v>20</v>
      </c>
      <c r="R708" s="787" t="s">
        <v>20</v>
      </c>
      <c r="S708" s="788" t="s">
        <v>20</v>
      </c>
      <c r="T708" s="788" t="s">
        <v>20</v>
      </c>
      <c r="U708" s="787" t="s">
        <v>20</v>
      </c>
      <c r="V708" s="788" t="s">
        <v>20</v>
      </c>
      <c r="W708" s="788" t="s">
        <v>20</v>
      </c>
      <c r="X708" s="787" t="s">
        <v>20</v>
      </c>
      <c r="Y708" s="788" t="s">
        <v>20</v>
      </c>
      <c r="Z708" s="788" t="s">
        <v>20</v>
      </c>
      <c r="AA708" s="787" t="s">
        <v>20</v>
      </c>
      <c r="AB708" s="788" t="s">
        <v>20</v>
      </c>
      <c r="AC708" s="788" t="s">
        <v>20</v>
      </c>
      <c r="AD708" s="787" t="s">
        <v>20</v>
      </c>
      <c r="AE708" s="788" t="s">
        <v>20</v>
      </c>
      <c r="AF708" s="788" t="s">
        <v>20</v>
      </c>
      <c r="AG708" s="34" t="s">
        <v>20</v>
      </c>
      <c r="AH708" s="34" t="s">
        <v>20</v>
      </c>
      <c r="AI708" s="34" t="s">
        <v>20</v>
      </c>
    </row>
    <row r="709" spans="1:35">
      <c r="A709" s="34" t="s">
        <v>1989</v>
      </c>
      <c r="B709" s="34" t="s">
        <v>3398</v>
      </c>
      <c r="C709" s="787" t="s">
        <v>20</v>
      </c>
      <c r="D709" s="788" t="s">
        <v>20</v>
      </c>
      <c r="E709" s="788" t="s">
        <v>20</v>
      </c>
      <c r="F709" s="787" t="s">
        <v>20</v>
      </c>
      <c r="G709" s="788" t="s">
        <v>20</v>
      </c>
      <c r="H709" s="788" t="s">
        <v>20</v>
      </c>
      <c r="I709" s="787" t="s">
        <v>20</v>
      </c>
      <c r="J709" s="788" t="s">
        <v>20</v>
      </c>
      <c r="K709" s="788" t="s">
        <v>20</v>
      </c>
      <c r="L709" s="787" t="s">
        <v>20</v>
      </c>
      <c r="M709" s="788" t="s">
        <v>20</v>
      </c>
      <c r="N709" s="788" t="s">
        <v>20</v>
      </c>
      <c r="O709" s="787" t="s">
        <v>20</v>
      </c>
      <c r="P709" s="788" t="s">
        <v>20</v>
      </c>
      <c r="Q709" s="788" t="s">
        <v>20</v>
      </c>
      <c r="R709" s="787" t="s">
        <v>20</v>
      </c>
      <c r="S709" s="788" t="s">
        <v>20</v>
      </c>
      <c r="T709" s="788" t="s">
        <v>20</v>
      </c>
      <c r="U709" s="787" t="s">
        <v>20</v>
      </c>
      <c r="V709" s="788" t="s">
        <v>20</v>
      </c>
      <c r="W709" s="788" t="s">
        <v>20</v>
      </c>
      <c r="X709" s="787" t="s">
        <v>20</v>
      </c>
      <c r="Y709" s="788" t="s">
        <v>20</v>
      </c>
      <c r="Z709" s="788" t="s">
        <v>20</v>
      </c>
      <c r="AA709" s="787" t="s">
        <v>20</v>
      </c>
      <c r="AB709" s="788" t="s">
        <v>20</v>
      </c>
      <c r="AC709" s="788" t="s">
        <v>20</v>
      </c>
      <c r="AD709" s="787" t="s">
        <v>20</v>
      </c>
      <c r="AE709" s="788" t="s">
        <v>20</v>
      </c>
      <c r="AF709" s="788" t="s">
        <v>20</v>
      </c>
      <c r="AG709" s="34" t="s">
        <v>20</v>
      </c>
      <c r="AH709" s="34" t="s">
        <v>20</v>
      </c>
      <c r="AI709" s="34" t="s">
        <v>20</v>
      </c>
    </row>
    <row r="710" spans="1:35">
      <c r="A710" s="34" t="s">
        <v>1991</v>
      </c>
      <c r="B710" s="34" t="s">
        <v>1992</v>
      </c>
      <c r="C710" s="787" t="s">
        <v>20</v>
      </c>
      <c r="D710" s="788" t="s">
        <v>20</v>
      </c>
      <c r="E710" s="788" t="s">
        <v>20</v>
      </c>
      <c r="F710" s="787" t="s">
        <v>20</v>
      </c>
      <c r="G710" s="788" t="s">
        <v>20</v>
      </c>
      <c r="H710" s="788" t="s">
        <v>20</v>
      </c>
      <c r="I710" s="787" t="s">
        <v>20</v>
      </c>
      <c r="J710" s="788" t="s">
        <v>20</v>
      </c>
      <c r="K710" s="788" t="s">
        <v>20</v>
      </c>
      <c r="L710" s="787" t="s">
        <v>20</v>
      </c>
      <c r="M710" s="788" t="s">
        <v>20</v>
      </c>
      <c r="N710" s="788" t="s">
        <v>20</v>
      </c>
      <c r="O710" s="787" t="s">
        <v>20</v>
      </c>
      <c r="P710" s="788" t="s">
        <v>20</v>
      </c>
      <c r="Q710" s="788" t="s">
        <v>20</v>
      </c>
      <c r="R710" s="787" t="s">
        <v>20</v>
      </c>
      <c r="S710" s="788" t="s">
        <v>20</v>
      </c>
      <c r="T710" s="788" t="s">
        <v>20</v>
      </c>
      <c r="U710" s="787" t="s">
        <v>20</v>
      </c>
      <c r="V710" s="788" t="s">
        <v>20</v>
      </c>
      <c r="W710" s="788" t="s">
        <v>20</v>
      </c>
      <c r="X710" s="787" t="s">
        <v>20</v>
      </c>
      <c r="Y710" s="788" t="s">
        <v>20</v>
      </c>
      <c r="Z710" s="788" t="s">
        <v>20</v>
      </c>
      <c r="AA710" s="787" t="s">
        <v>20</v>
      </c>
      <c r="AB710" s="788" t="s">
        <v>20</v>
      </c>
      <c r="AC710" s="788" t="s">
        <v>20</v>
      </c>
      <c r="AD710" s="787" t="s">
        <v>20</v>
      </c>
      <c r="AE710" s="788" t="s">
        <v>20</v>
      </c>
      <c r="AF710" s="788" t="s">
        <v>20</v>
      </c>
      <c r="AG710" s="34" t="s">
        <v>20</v>
      </c>
      <c r="AH710" s="34" t="s">
        <v>20</v>
      </c>
      <c r="AI710" s="34" t="s">
        <v>20</v>
      </c>
    </row>
    <row r="711" spans="1:35">
      <c r="A711" s="34" t="s">
        <v>2170</v>
      </c>
      <c r="B711" s="34" t="s">
        <v>2171</v>
      </c>
      <c r="C711" s="787" t="s">
        <v>20</v>
      </c>
      <c r="D711" s="788" t="s">
        <v>20</v>
      </c>
      <c r="E711" s="788" t="s">
        <v>20</v>
      </c>
      <c r="F711" s="787" t="s">
        <v>20</v>
      </c>
      <c r="G711" s="788" t="s">
        <v>20</v>
      </c>
      <c r="H711" s="788" t="s">
        <v>20</v>
      </c>
      <c r="I711" s="787" t="s">
        <v>20</v>
      </c>
      <c r="J711" s="788" t="s">
        <v>20</v>
      </c>
      <c r="K711" s="788" t="s">
        <v>20</v>
      </c>
      <c r="L711" s="787" t="s">
        <v>20</v>
      </c>
      <c r="M711" s="788" t="s">
        <v>20</v>
      </c>
      <c r="N711" s="788" t="s">
        <v>20</v>
      </c>
      <c r="O711" s="787" t="s">
        <v>20</v>
      </c>
      <c r="P711" s="788" t="s">
        <v>20</v>
      </c>
      <c r="Q711" s="788" t="s">
        <v>20</v>
      </c>
      <c r="R711" s="787" t="s">
        <v>20</v>
      </c>
      <c r="S711" s="788" t="s">
        <v>20</v>
      </c>
      <c r="T711" s="788" t="s">
        <v>20</v>
      </c>
      <c r="U711" s="787" t="s">
        <v>20</v>
      </c>
      <c r="V711" s="788" t="s">
        <v>20</v>
      </c>
      <c r="W711" s="788" t="s">
        <v>20</v>
      </c>
      <c r="X711" s="787" t="s">
        <v>20</v>
      </c>
      <c r="Y711" s="788" t="s">
        <v>20</v>
      </c>
      <c r="Z711" s="788" t="s">
        <v>20</v>
      </c>
      <c r="AA711" s="787" t="s">
        <v>20</v>
      </c>
      <c r="AB711" s="788" t="s">
        <v>20</v>
      </c>
      <c r="AC711" s="788" t="s">
        <v>20</v>
      </c>
      <c r="AD711" s="787" t="s">
        <v>20</v>
      </c>
      <c r="AE711" s="788" t="s">
        <v>20</v>
      </c>
      <c r="AF711" s="788" t="s">
        <v>20</v>
      </c>
      <c r="AG711" s="34" t="s">
        <v>20</v>
      </c>
      <c r="AH711" s="34" t="s">
        <v>20</v>
      </c>
      <c r="AI711" s="34" t="s">
        <v>20</v>
      </c>
    </row>
    <row r="712" spans="1:35">
      <c r="A712" s="34" t="s">
        <v>2172</v>
      </c>
      <c r="B712" s="34" t="s">
        <v>2173</v>
      </c>
      <c r="C712" s="787" t="s">
        <v>20</v>
      </c>
      <c r="D712" s="788" t="s">
        <v>20</v>
      </c>
      <c r="E712" s="788" t="s">
        <v>20</v>
      </c>
      <c r="F712" s="787" t="s">
        <v>20</v>
      </c>
      <c r="G712" s="788" t="s">
        <v>20</v>
      </c>
      <c r="H712" s="788" t="s">
        <v>20</v>
      </c>
      <c r="I712" s="787" t="s">
        <v>20</v>
      </c>
      <c r="J712" s="788" t="s">
        <v>20</v>
      </c>
      <c r="K712" s="788" t="s">
        <v>20</v>
      </c>
      <c r="L712" s="787" t="s">
        <v>20</v>
      </c>
      <c r="M712" s="788" t="s">
        <v>20</v>
      </c>
      <c r="N712" s="788" t="s">
        <v>20</v>
      </c>
      <c r="O712" s="787" t="s">
        <v>20</v>
      </c>
      <c r="P712" s="788" t="s">
        <v>20</v>
      </c>
      <c r="Q712" s="788" t="s">
        <v>20</v>
      </c>
      <c r="R712" s="787" t="s">
        <v>20</v>
      </c>
      <c r="S712" s="788" t="s">
        <v>20</v>
      </c>
      <c r="T712" s="788" t="s">
        <v>20</v>
      </c>
      <c r="U712" s="787" t="s">
        <v>20</v>
      </c>
      <c r="V712" s="788" t="s">
        <v>20</v>
      </c>
      <c r="W712" s="788" t="s">
        <v>20</v>
      </c>
      <c r="X712" s="787" t="s">
        <v>20</v>
      </c>
      <c r="Y712" s="788" t="s">
        <v>20</v>
      </c>
      <c r="Z712" s="788" t="s">
        <v>20</v>
      </c>
      <c r="AA712" s="787" t="s">
        <v>20</v>
      </c>
      <c r="AB712" s="788" t="s">
        <v>20</v>
      </c>
      <c r="AC712" s="788" t="s">
        <v>20</v>
      </c>
      <c r="AD712" s="787" t="s">
        <v>20</v>
      </c>
      <c r="AE712" s="788" t="s">
        <v>20</v>
      </c>
      <c r="AF712" s="788" t="s">
        <v>20</v>
      </c>
      <c r="AG712" s="34" t="s">
        <v>20</v>
      </c>
      <c r="AH712" s="34" t="s">
        <v>20</v>
      </c>
      <c r="AI712" s="34" t="s">
        <v>20</v>
      </c>
    </row>
    <row r="713" spans="1:35">
      <c r="A713" s="34" t="s">
        <v>2174</v>
      </c>
      <c r="B713" s="34" t="s">
        <v>2418</v>
      </c>
      <c r="C713" s="787" t="s">
        <v>20</v>
      </c>
      <c r="D713" s="788" t="s">
        <v>20</v>
      </c>
      <c r="E713" s="788" t="s">
        <v>20</v>
      </c>
      <c r="F713" s="787" t="s">
        <v>20</v>
      </c>
      <c r="G713" s="788" t="s">
        <v>20</v>
      </c>
      <c r="H713" s="788" t="s">
        <v>20</v>
      </c>
      <c r="I713" s="787" t="s">
        <v>20</v>
      </c>
      <c r="J713" s="788" t="s">
        <v>20</v>
      </c>
      <c r="K713" s="788" t="s">
        <v>20</v>
      </c>
      <c r="L713" s="787" t="s">
        <v>20</v>
      </c>
      <c r="M713" s="788" t="s">
        <v>20</v>
      </c>
      <c r="N713" s="788" t="s">
        <v>20</v>
      </c>
      <c r="O713" s="787" t="s">
        <v>20</v>
      </c>
      <c r="P713" s="788" t="s">
        <v>20</v>
      </c>
      <c r="Q713" s="788" t="s">
        <v>20</v>
      </c>
      <c r="R713" s="787" t="s">
        <v>20</v>
      </c>
      <c r="S713" s="788" t="s">
        <v>20</v>
      </c>
      <c r="T713" s="788" t="s">
        <v>20</v>
      </c>
      <c r="U713" s="787" t="s">
        <v>20</v>
      </c>
      <c r="V713" s="788" t="s">
        <v>20</v>
      </c>
      <c r="W713" s="788" t="s">
        <v>20</v>
      </c>
      <c r="X713" s="787" t="s">
        <v>20</v>
      </c>
      <c r="Y713" s="788" t="s">
        <v>20</v>
      </c>
      <c r="Z713" s="788" t="s">
        <v>20</v>
      </c>
      <c r="AA713" s="787" t="s">
        <v>20</v>
      </c>
      <c r="AB713" s="788" t="s">
        <v>20</v>
      </c>
      <c r="AC713" s="788" t="s">
        <v>20</v>
      </c>
      <c r="AD713" s="787" t="s">
        <v>20</v>
      </c>
      <c r="AE713" s="788" t="s">
        <v>20</v>
      </c>
      <c r="AF713" s="788" t="s">
        <v>20</v>
      </c>
      <c r="AG713" s="34" t="s">
        <v>20</v>
      </c>
      <c r="AH713" s="34" t="s">
        <v>20</v>
      </c>
      <c r="AI713" s="34" t="s">
        <v>20</v>
      </c>
    </row>
    <row r="714" spans="1:35">
      <c r="A714" s="34" t="s">
        <v>2175</v>
      </c>
      <c r="B714" s="34" t="s">
        <v>2176</v>
      </c>
      <c r="C714" s="787" t="s">
        <v>20</v>
      </c>
      <c r="D714" s="788" t="s">
        <v>20</v>
      </c>
      <c r="E714" s="788" t="s">
        <v>20</v>
      </c>
      <c r="F714" s="787" t="s">
        <v>20</v>
      </c>
      <c r="G714" s="788" t="s">
        <v>20</v>
      </c>
      <c r="H714" s="788" t="s">
        <v>20</v>
      </c>
      <c r="I714" s="787" t="s">
        <v>20</v>
      </c>
      <c r="J714" s="788" t="s">
        <v>20</v>
      </c>
      <c r="K714" s="788" t="s">
        <v>20</v>
      </c>
      <c r="L714" s="787" t="s">
        <v>20</v>
      </c>
      <c r="M714" s="788" t="s">
        <v>20</v>
      </c>
      <c r="N714" s="788" t="s">
        <v>20</v>
      </c>
      <c r="O714" s="787" t="s">
        <v>20</v>
      </c>
      <c r="P714" s="788" t="s">
        <v>20</v>
      </c>
      <c r="Q714" s="788" t="s">
        <v>20</v>
      </c>
      <c r="R714" s="787" t="s">
        <v>20</v>
      </c>
      <c r="S714" s="788" t="s">
        <v>20</v>
      </c>
      <c r="T714" s="788" t="s">
        <v>20</v>
      </c>
      <c r="U714" s="787" t="s">
        <v>20</v>
      </c>
      <c r="V714" s="788" t="s">
        <v>20</v>
      </c>
      <c r="W714" s="788" t="s">
        <v>20</v>
      </c>
      <c r="X714" s="787" t="s">
        <v>20</v>
      </c>
      <c r="Y714" s="788" t="s">
        <v>20</v>
      </c>
      <c r="Z714" s="788" t="s">
        <v>20</v>
      </c>
      <c r="AA714" s="787" t="s">
        <v>20</v>
      </c>
      <c r="AB714" s="788" t="s">
        <v>20</v>
      </c>
      <c r="AC714" s="788" t="s">
        <v>20</v>
      </c>
      <c r="AD714" s="787" t="s">
        <v>20</v>
      </c>
      <c r="AE714" s="788" t="s">
        <v>20</v>
      </c>
      <c r="AF714" s="788" t="s">
        <v>20</v>
      </c>
      <c r="AG714" s="34" t="s">
        <v>20</v>
      </c>
      <c r="AH714" s="34" t="s">
        <v>20</v>
      </c>
      <c r="AI714" s="34" t="s">
        <v>20</v>
      </c>
    </row>
    <row r="715" spans="1:35">
      <c r="A715" s="34" t="s">
        <v>2177</v>
      </c>
      <c r="B715" s="34" t="s">
        <v>2178</v>
      </c>
      <c r="C715" s="787" t="s">
        <v>20</v>
      </c>
      <c r="D715" s="788" t="s">
        <v>20</v>
      </c>
      <c r="E715" s="788" t="s">
        <v>20</v>
      </c>
      <c r="F715" s="787" t="s">
        <v>20</v>
      </c>
      <c r="G715" s="788" t="s">
        <v>20</v>
      </c>
      <c r="H715" s="788" t="s">
        <v>20</v>
      </c>
      <c r="I715" s="787" t="s">
        <v>20</v>
      </c>
      <c r="J715" s="788" t="s">
        <v>20</v>
      </c>
      <c r="K715" s="788" t="s">
        <v>20</v>
      </c>
      <c r="L715" s="787" t="s">
        <v>20</v>
      </c>
      <c r="M715" s="788" t="s">
        <v>20</v>
      </c>
      <c r="N715" s="788" t="s">
        <v>20</v>
      </c>
      <c r="O715" s="787" t="s">
        <v>20</v>
      </c>
      <c r="P715" s="788" t="s">
        <v>20</v>
      </c>
      <c r="Q715" s="788" t="s">
        <v>20</v>
      </c>
      <c r="R715" s="787" t="s">
        <v>20</v>
      </c>
      <c r="S715" s="788" t="s">
        <v>20</v>
      </c>
      <c r="T715" s="788" t="s">
        <v>20</v>
      </c>
      <c r="U715" s="787" t="s">
        <v>20</v>
      </c>
      <c r="V715" s="788" t="s">
        <v>20</v>
      </c>
      <c r="W715" s="788" t="s">
        <v>20</v>
      </c>
      <c r="X715" s="787" t="s">
        <v>20</v>
      </c>
      <c r="Y715" s="788" t="s">
        <v>20</v>
      </c>
      <c r="Z715" s="788" t="s">
        <v>20</v>
      </c>
      <c r="AA715" s="787" t="s">
        <v>20</v>
      </c>
      <c r="AB715" s="788" t="s">
        <v>20</v>
      </c>
      <c r="AC715" s="788" t="s">
        <v>20</v>
      </c>
      <c r="AD715" s="787" t="s">
        <v>20</v>
      </c>
      <c r="AE715" s="788" t="s">
        <v>20</v>
      </c>
      <c r="AF715" s="788" t="s">
        <v>20</v>
      </c>
      <c r="AG715" s="34" t="s">
        <v>20</v>
      </c>
      <c r="AH715" s="34" t="s">
        <v>20</v>
      </c>
      <c r="AI715" s="34" t="s">
        <v>20</v>
      </c>
    </row>
    <row r="716" spans="1:35">
      <c r="A716" s="34" t="s">
        <v>2179</v>
      </c>
      <c r="B716" s="34" t="s">
        <v>2180</v>
      </c>
      <c r="C716" s="787" t="s">
        <v>20</v>
      </c>
      <c r="D716" s="788" t="s">
        <v>20</v>
      </c>
      <c r="E716" s="788" t="s">
        <v>20</v>
      </c>
      <c r="F716" s="787" t="s">
        <v>20</v>
      </c>
      <c r="G716" s="788" t="s">
        <v>20</v>
      </c>
      <c r="H716" s="788" t="s">
        <v>20</v>
      </c>
      <c r="I716" s="787" t="s">
        <v>20</v>
      </c>
      <c r="J716" s="788" t="s">
        <v>20</v>
      </c>
      <c r="K716" s="788" t="s">
        <v>20</v>
      </c>
      <c r="L716" s="787" t="s">
        <v>20</v>
      </c>
      <c r="M716" s="788" t="s">
        <v>20</v>
      </c>
      <c r="N716" s="788" t="s">
        <v>20</v>
      </c>
      <c r="O716" s="787" t="s">
        <v>20</v>
      </c>
      <c r="P716" s="788" t="s">
        <v>20</v>
      </c>
      <c r="Q716" s="788" t="s">
        <v>20</v>
      </c>
      <c r="R716" s="787" t="s">
        <v>20</v>
      </c>
      <c r="S716" s="788" t="s">
        <v>20</v>
      </c>
      <c r="T716" s="788" t="s">
        <v>20</v>
      </c>
      <c r="U716" s="787" t="s">
        <v>20</v>
      </c>
      <c r="V716" s="788" t="s">
        <v>20</v>
      </c>
      <c r="W716" s="788" t="s">
        <v>20</v>
      </c>
      <c r="X716" s="787" t="s">
        <v>20</v>
      </c>
      <c r="Y716" s="788" t="s">
        <v>20</v>
      </c>
      <c r="Z716" s="788" t="s">
        <v>20</v>
      </c>
      <c r="AA716" s="787" t="s">
        <v>20</v>
      </c>
      <c r="AB716" s="788" t="s">
        <v>20</v>
      </c>
      <c r="AC716" s="788" t="s">
        <v>20</v>
      </c>
      <c r="AD716" s="787" t="s">
        <v>20</v>
      </c>
      <c r="AE716" s="788" t="s">
        <v>20</v>
      </c>
      <c r="AF716" s="788" t="s">
        <v>20</v>
      </c>
      <c r="AG716" s="34" t="s">
        <v>20</v>
      </c>
      <c r="AH716" s="34" t="s">
        <v>20</v>
      </c>
      <c r="AI716" s="34" t="s">
        <v>20</v>
      </c>
    </row>
    <row r="717" spans="1:35">
      <c r="A717" s="34" t="s">
        <v>2181</v>
      </c>
      <c r="B717" s="34" t="s">
        <v>2182</v>
      </c>
      <c r="C717" s="787" t="s">
        <v>20</v>
      </c>
      <c r="D717" s="788" t="s">
        <v>20</v>
      </c>
      <c r="E717" s="788" t="s">
        <v>20</v>
      </c>
      <c r="F717" s="787" t="s">
        <v>20</v>
      </c>
      <c r="G717" s="788" t="s">
        <v>20</v>
      </c>
      <c r="H717" s="788" t="s">
        <v>20</v>
      </c>
      <c r="I717" s="787" t="s">
        <v>20</v>
      </c>
      <c r="J717" s="788" t="s">
        <v>20</v>
      </c>
      <c r="K717" s="788" t="s">
        <v>20</v>
      </c>
      <c r="L717" s="787" t="s">
        <v>20</v>
      </c>
      <c r="M717" s="788" t="s">
        <v>20</v>
      </c>
      <c r="N717" s="788" t="s">
        <v>20</v>
      </c>
      <c r="O717" s="787" t="s">
        <v>20</v>
      </c>
      <c r="P717" s="788" t="s">
        <v>20</v>
      </c>
      <c r="Q717" s="788" t="s">
        <v>20</v>
      </c>
      <c r="R717" s="787" t="s">
        <v>20</v>
      </c>
      <c r="S717" s="788" t="s">
        <v>20</v>
      </c>
      <c r="T717" s="788" t="s">
        <v>20</v>
      </c>
      <c r="U717" s="787" t="s">
        <v>20</v>
      </c>
      <c r="V717" s="788" t="s">
        <v>20</v>
      </c>
      <c r="W717" s="788" t="s">
        <v>20</v>
      </c>
      <c r="X717" s="787" t="s">
        <v>20</v>
      </c>
      <c r="Y717" s="788" t="s">
        <v>20</v>
      </c>
      <c r="Z717" s="788" t="s">
        <v>20</v>
      </c>
      <c r="AA717" s="787" t="s">
        <v>20</v>
      </c>
      <c r="AB717" s="788" t="s">
        <v>20</v>
      </c>
      <c r="AC717" s="788" t="s">
        <v>20</v>
      </c>
      <c r="AD717" s="787" t="s">
        <v>20</v>
      </c>
      <c r="AE717" s="788" t="s">
        <v>20</v>
      </c>
      <c r="AF717" s="788" t="s">
        <v>20</v>
      </c>
      <c r="AG717" s="34" t="s">
        <v>20</v>
      </c>
      <c r="AH717" s="34" t="s">
        <v>20</v>
      </c>
      <c r="AI717" s="34" t="s">
        <v>20</v>
      </c>
    </row>
    <row r="718" spans="1:35">
      <c r="A718" s="34" t="s">
        <v>2183</v>
      </c>
      <c r="B718" s="34" t="s">
        <v>2184</v>
      </c>
      <c r="C718" s="787" t="s">
        <v>20</v>
      </c>
      <c r="D718" s="788" t="s">
        <v>20</v>
      </c>
      <c r="E718" s="788" t="s">
        <v>20</v>
      </c>
      <c r="F718" s="787" t="s">
        <v>20</v>
      </c>
      <c r="G718" s="788" t="s">
        <v>20</v>
      </c>
      <c r="H718" s="788" t="s">
        <v>20</v>
      </c>
      <c r="I718" s="787" t="s">
        <v>20</v>
      </c>
      <c r="J718" s="788" t="s">
        <v>20</v>
      </c>
      <c r="K718" s="788" t="s">
        <v>20</v>
      </c>
      <c r="L718" s="787" t="s">
        <v>20</v>
      </c>
      <c r="M718" s="788" t="s">
        <v>20</v>
      </c>
      <c r="N718" s="788" t="s">
        <v>20</v>
      </c>
      <c r="O718" s="787" t="s">
        <v>20</v>
      </c>
      <c r="P718" s="788" t="s">
        <v>20</v>
      </c>
      <c r="Q718" s="788" t="s">
        <v>20</v>
      </c>
      <c r="R718" s="787" t="s">
        <v>20</v>
      </c>
      <c r="S718" s="788" t="s">
        <v>20</v>
      </c>
      <c r="T718" s="788" t="s">
        <v>20</v>
      </c>
      <c r="U718" s="787" t="s">
        <v>20</v>
      </c>
      <c r="V718" s="788" t="s">
        <v>20</v>
      </c>
      <c r="W718" s="788" t="s">
        <v>20</v>
      </c>
      <c r="X718" s="787" t="s">
        <v>20</v>
      </c>
      <c r="Y718" s="788" t="s">
        <v>20</v>
      </c>
      <c r="Z718" s="788" t="s">
        <v>20</v>
      </c>
      <c r="AA718" s="787" t="s">
        <v>20</v>
      </c>
      <c r="AB718" s="788" t="s">
        <v>20</v>
      </c>
      <c r="AC718" s="788" t="s">
        <v>20</v>
      </c>
      <c r="AD718" s="787" t="s">
        <v>20</v>
      </c>
      <c r="AE718" s="788" t="s">
        <v>20</v>
      </c>
      <c r="AF718" s="788" t="s">
        <v>20</v>
      </c>
      <c r="AG718" s="34" t="s">
        <v>20</v>
      </c>
      <c r="AH718" s="34" t="s">
        <v>20</v>
      </c>
      <c r="AI718" s="34" t="s">
        <v>20</v>
      </c>
    </row>
    <row r="719" spans="1:35">
      <c r="A719" s="34" t="s">
        <v>2185</v>
      </c>
      <c r="B719" s="34" t="s">
        <v>2186</v>
      </c>
      <c r="C719" s="787" t="s">
        <v>20</v>
      </c>
      <c r="D719" s="788" t="s">
        <v>20</v>
      </c>
      <c r="E719" s="788" t="s">
        <v>20</v>
      </c>
      <c r="F719" s="787" t="s">
        <v>20</v>
      </c>
      <c r="G719" s="788" t="s">
        <v>20</v>
      </c>
      <c r="H719" s="788" t="s">
        <v>20</v>
      </c>
      <c r="I719" s="787" t="s">
        <v>20</v>
      </c>
      <c r="J719" s="788" t="s">
        <v>20</v>
      </c>
      <c r="K719" s="788" t="s">
        <v>20</v>
      </c>
      <c r="L719" s="787" t="s">
        <v>20</v>
      </c>
      <c r="M719" s="788" t="s">
        <v>20</v>
      </c>
      <c r="N719" s="788" t="s">
        <v>20</v>
      </c>
      <c r="O719" s="787" t="s">
        <v>20</v>
      </c>
      <c r="P719" s="788" t="s">
        <v>20</v>
      </c>
      <c r="Q719" s="788" t="s">
        <v>20</v>
      </c>
      <c r="R719" s="787" t="s">
        <v>20</v>
      </c>
      <c r="S719" s="788" t="s">
        <v>20</v>
      </c>
      <c r="T719" s="788" t="s">
        <v>20</v>
      </c>
      <c r="U719" s="787" t="s">
        <v>20</v>
      </c>
      <c r="V719" s="788" t="s">
        <v>20</v>
      </c>
      <c r="W719" s="788" t="s">
        <v>20</v>
      </c>
      <c r="X719" s="787" t="s">
        <v>20</v>
      </c>
      <c r="Y719" s="788" t="s">
        <v>20</v>
      </c>
      <c r="Z719" s="788" t="s">
        <v>20</v>
      </c>
      <c r="AA719" s="787" t="s">
        <v>20</v>
      </c>
      <c r="AB719" s="788" t="s">
        <v>20</v>
      </c>
      <c r="AC719" s="788" t="s">
        <v>20</v>
      </c>
      <c r="AD719" s="787" t="s">
        <v>20</v>
      </c>
      <c r="AE719" s="788" t="s">
        <v>20</v>
      </c>
      <c r="AF719" s="788" t="s">
        <v>20</v>
      </c>
      <c r="AG719" s="34" t="s">
        <v>20</v>
      </c>
      <c r="AH719" s="34" t="s">
        <v>20</v>
      </c>
      <c r="AI719" s="34" t="s">
        <v>20</v>
      </c>
    </row>
    <row r="720" spans="1:35">
      <c r="A720" s="34" t="s">
        <v>2187</v>
      </c>
      <c r="B720" s="34" t="s">
        <v>2188</v>
      </c>
      <c r="C720" s="787" t="s">
        <v>20</v>
      </c>
      <c r="D720" s="788" t="s">
        <v>20</v>
      </c>
      <c r="E720" s="788" t="s">
        <v>20</v>
      </c>
      <c r="F720" s="787" t="s">
        <v>20</v>
      </c>
      <c r="G720" s="788" t="s">
        <v>20</v>
      </c>
      <c r="H720" s="788" t="s">
        <v>20</v>
      </c>
      <c r="I720" s="787" t="s">
        <v>20</v>
      </c>
      <c r="J720" s="788" t="s">
        <v>20</v>
      </c>
      <c r="K720" s="788" t="s">
        <v>20</v>
      </c>
      <c r="L720" s="787" t="s">
        <v>20</v>
      </c>
      <c r="M720" s="788" t="s">
        <v>20</v>
      </c>
      <c r="N720" s="788" t="s">
        <v>20</v>
      </c>
      <c r="O720" s="787" t="s">
        <v>20</v>
      </c>
      <c r="P720" s="788" t="s">
        <v>20</v>
      </c>
      <c r="Q720" s="788" t="s">
        <v>20</v>
      </c>
      <c r="R720" s="787" t="s">
        <v>20</v>
      </c>
      <c r="S720" s="788" t="s">
        <v>20</v>
      </c>
      <c r="T720" s="788" t="s">
        <v>20</v>
      </c>
      <c r="U720" s="787" t="s">
        <v>20</v>
      </c>
      <c r="V720" s="788" t="s">
        <v>20</v>
      </c>
      <c r="W720" s="788" t="s">
        <v>20</v>
      </c>
      <c r="X720" s="787" t="s">
        <v>20</v>
      </c>
      <c r="Y720" s="788" t="s">
        <v>20</v>
      </c>
      <c r="Z720" s="788" t="s">
        <v>20</v>
      </c>
      <c r="AA720" s="787" t="s">
        <v>20</v>
      </c>
      <c r="AB720" s="788" t="s">
        <v>20</v>
      </c>
      <c r="AC720" s="788" t="s">
        <v>20</v>
      </c>
      <c r="AD720" s="787" t="s">
        <v>20</v>
      </c>
      <c r="AE720" s="788" t="s">
        <v>20</v>
      </c>
      <c r="AF720" s="788" t="s">
        <v>20</v>
      </c>
      <c r="AG720" s="34" t="s">
        <v>20</v>
      </c>
      <c r="AH720" s="34" t="s">
        <v>20</v>
      </c>
      <c r="AI720" s="34" t="s">
        <v>20</v>
      </c>
    </row>
    <row r="721" spans="1:35">
      <c r="A721" s="34" t="s">
        <v>2189</v>
      </c>
      <c r="B721" s="34" t="s">
        <v>2190</v>
      </c>
      <c r="C721" s="787" t="s">
        <v>20</v>
      </c>
      <c r="D721" s="788" t="s">
        <v>20</v>
      </c>
      <c r="E721" s="788" t="s">
        <v>20</v>
      </c>
      <c r="F721" s="787" t="s">
        <v>20</v>
      </c>
      <c r="G721" s="788" t="s">
        <v>20</v>
      </c>
      <c r="H721" s="788" t="s">
        <v>20</v>
      </c>
      <c r="I721" s="787" t="s">
        <v>20</v>
      </c>
      <c r="J721" s="788" t="s">
        <v>20</v>
      </c>
      <c r="K721" s="788" t="s">
        <v>20</v>
      </c>
      <c r="L721" s="787" t="s">
        <v>20</v>
      </c>
      <c r="M721" s="788" t="s">
        <v>20</v>
      </c>
      <c r="N721" s="788" t="s">
        <v>20</v>
      </c>
      <c r="O721" s="787" t="s">
        <v>20</v>
      </c>
      <c r="P721" s="788" t="s">
        <v>20</v>
      </c>
      <c r="Q721" s="788" t="s">
        <v>20</v>
      </c>
      <c r="R721" s="787" t="s">
        <v>20</v>
      </c>
      <c r="S721" s="788" t="s">
        <v>20</v>
      </c>
      <c r="T721" s="788" t="s">
        <v>20</v>
      </c>
      <c r="U721" s="787" t="s">
        <v>20</v>
      </c>
      <c r="V721" s="788" t="s">
        <v>20</v>
      </c>
      <c r="W721" s="788" t="s">
        <v>20</v>
      </c>
      <c r="X721" s="787" t="s">
        <v>20</v>
      </c>
      <c r="Y721" s="788" t="s">
        <v>20</v>
      </c>
      <c r="Z721" s="788" t="s">
        <v>20</v>
      </c>
      <c r="AA721" s="787" t="s">
        <v>20</v>
      </c>
      <c r="AB721" s="788" t="s">
        <v>20</v>
      </c>
      <c r="AC721" s="788" t="s">
        <v>20</v>
      </c>
      <c r="AD721" s="787" t="s">
        <v>20</v>
      </c>
      <c r="AE721" s="788" t="s">
        <v>20</v>
      </c>
      <c r="AF721" s="788" t="s">
        <v>20</v>
      </c>
      <c r="AG721" s="34" t="s">
        <v>20</v>
      </c>
      <c r="AH721" s="34" t="s">
        <v>20</v>
      </c>
      <c r="AI721" s="34" t="s">
        <v>20</v>
      </c>
    </row>
    <row r="722" spans="1:35">
      <c r="A722" s="34" t="s">
        <v>2191</v>
      </c>
      <c r="B722" s="34" t="s">
        <v>20</v>
      </c>
      <c r="C722" s="787" t="s">
        <v>20</v>
      </c>
      <c r="D722" s="788" t="s">
        <v>20</v>
      </c>
      <c r="E722" s="788" t="s">
        <v>20</v>
      </c>
      <c r="F722" s="787" t="s">
        <v>20</v>
      </c>
      <c r="G722" s="788" t="s">
        <v>20</v>
      </c>
      <c r="H722" s="788" t="s">
        <v>20</v>
      </c>
      <c r="I722" s="787" t="s">
        <v>20</v>
      </c>
      <c r="J722" s="788" t="s">
        <v>20</v>
      </c>
      <c r="K722" s="788" t="s">
        <v>20</v>
      </c>
      <c r="L722" s="787" t="s">
        <v>20</v>
      </c>
      <c r="M722" s="788" t="s">
        <v>20</v>
      </c>
      <c r="N722" s="788" t="s">
        <v>20</v>
      </c>
      <c r="O722" s="787" t="s">
        <v>20</v>
      </c>
      <c r="P722" s="788" t="s">
        <v>20</v>
      </c>
      <c r="Q722" s="788" t="s">
        <v>20</v>
      </c>
      <c r="R722" s="787" t="s">
        <v>20</v>
      </c>
      <c r="S722" s="788" t="s">
        <v>20</v>
      </c>
      <c r="T722" s="788" t="s">
        <v>20</v>
      </c>
      <c r="U722" s="787" t="s">
        <v>20</v>
      </c>
      <c r="V722" s="788" t="s">
        <v>20</v>
      </c>
      <c r="W722" s="788" t="s">
        <v>20</v>
      </c>
      <c r="X722" s="787" t="s">
        <v>20</v>
      </c>
      <c r="Y722" s="788" t="s">
        <v>20</v>
      </c>
      <c r="Z722" s="788" t="s">
        <v>20</v>
      </c>
      <c r="AA722" s="787" t="s">
        <v>20</v>
      </c>
      <c r="AB722" s="788" t="s">
        <v>20</v>
      </c>
      <c r="AC722" s="788" t="s">
        <v>20</v>
      </c>
      <c r="AD722" s="787" t="s">
        <v>20</v>
      </c>
      <c r="AE722" s="788" t="s">
        <v>20</v>
      </c>
      <c r="AF722" s="788" t="s">
        <v>20</v>
      </c>
      <c r="AG722" s="34" t="s">
        <v>20</v>
      </c>
      <c r="AH722" s="34" t="s">
        <v>20</v>
      </c>
      <c r="AI722" s="34" t="s">
        <v>20</v>
      </c>
    </row>
    <row r="723" spans="1:35">
      <c r="A723" s="34" t="s">
        <v>2192</v>
      </c>
      <c r="B723" s="34" t="s">
        <v>2193</v>
      </c>
      <c r="C723" s="787" t="s">
        <v>20</v>
      </c>
      <c r="D723" s="788" t="s">
        <v>20</v>
      </c>
      <c r="E723" s="788" t="s">
        <v>20</v>
      </c>
      <c r="F723" s="787" t="s">
        <v>20</v>
      </c>
      <c r="G723" s="788" t="s">
        <v>20</v>
      </c>
      <c r="H723" s="788" t="s">
        <v>20</v>
      </c>
      <c r="I723" s="787" t="s">
        <v>20</v>
      </c>
      <c r="J723" s="788" t="s">
        <v>20</v>
      </c>
      <c r="K723" s="788" t="s">
        <v>20</v>
      </c>
      <c r="L723" s="787" t="s">
        <v>20</v>
      </c>
      <c r="M723" s="788" t="s">
        <v>20</v>
      </c>
      <c r="N723" s="788" t="s">
        <v>20</v>
      </c>
      <c r="O723" s="787" t="s">
        <v>20</v>
      </c>
      <c r="P723" s="788" t="s">
        <v>20</v>
      </c>
      <c r="Q723" s="788" t="s">
        <v>20</v>
      </c>
      <c r="R723" s="787" t="s">
        <v>20</v>
      </c>
      <c r="S723" s="788" t="s">
        <v>20</v>
      </c>
      <c r="T723" s="788" t="s">
        <v>20</v>
      </c>
      <c r="U723" s="787" t="s">
        <v>20</v>
      </c>
      <c r="V723" s="788" t="s">
        <v>20</v>
      </c>
      <c r="W723" s="788" t="s">
        <v>20</v>
      </c>
      <c r="X723" s="787" t="s">
        <v>20</v>
      </c>
      <c r="Y723" s="788" t="s">
        <v>20</v>
      </c>
      <c r="Z723" s="788" t="s">
        <v>20</v>
      </c>
      <c r="AA723" s="787" t="s">
        <v>20</v>
      </c>
      <c r="AB723" s="788" t="s">
        <v>20</v>
      </c>
      <c r="AC723" s="788" t="s">
        <v>20</v>
      </c>
      <c r="AD723" s="787" t="s">
        <v>20</v>
      </c>
      <c r="AE723" s="788" t="s">
        <v>20</v>
      </c>
      <c r="AF723" s="788" t="s">
        <v>20</v>
      </c>
      <c r="AG723" s="34" t="s">
        <v>20</v>
      </c>
      <c r="AH723" s="34" t="s">
        <v>20</v>
      </c>
      <c r="AI723" s="34" t="s">
        <v>20</v>
      </c>
    </row>
    <row r="724" spans="1:35">
      <c r="A724" s="34" t="s">
        <v>2194</v>
      </c>
      <c r="B724" s="34" t="s">
        <v>2195</v>
      </c>
      <c r="C724" s="787" t="s">
        <v>20</v>
      </c>
      <c r="D724" s="788" t="s">
        <v>20</v>
      </c>
      <c r="E724" s="788" t="s">
        <v>20</v>
      </c>
      <c r="F724" s="787" t="s">
        <v>20</v>
      </c>
      <c r="G724" s="788" t="s">
        <v>20</v>
      </c>
      <c r="H724" s="788" t="s">
        <v>20</v>
      </c>
      <c r="I724" s="787" t="s">
        <v>20</v>
      </c>
      <c r="J724" s="788" t="s">
        <v>20</v>
      </c>
      <c r="K724" s="788" t="s">
        <v>20</v>
      </c>
      <c r="L724" s="787" t="s">
        <v>20</v>
      </c>
      <c r="M724" s="788" t="s">
        <v>20</v>
      </c>
      <c r="N724" s="788" t="s">
        <v>20</v>
      </c>
      <c r="O724" s="787" t="s">
        <v>20</v>
      </c>
      <c r="P724" s="788" t="s">
        <v>20</v>
      </c>
      <c r="Q724" s="788" t="s">
        <v>20</v>
      </c>
      <c r="R724" s="787" t="s">
        <v>20</v>
      </c>
      <c r="S724" s="788" t="s">
        <v>20</v>
      </c>
      <c r="T724" s="788" t="s">
        <v>20</v>
      </c>
      <c r="U724" s="787" t="s">
        <v>20</v>
      </c>
      <c r="V724" s="788" t="s">
        <v>20</v>
      </c>
      <c r="W724" s="788" t="s">
        <v>20</v>
      </c>
      <c r="X724" s="787" t="s">
        <v>20</v>
      </c>
      <c r="Y724" s="788" t="s">
        <v>20</v>
      </c>
      <c r="Z724" s="788" t="s">
        <v>20</v>
      </c>
      <c r="AA724" s="787" t="s">
        <v>20</v>
      </c>
      <c r="AB724" s="788" t="s">
        <v>20</v>
      </c>
      <c r="AC724" s="788" t="s">
        <v>20</v>
      </c>
      <c r="AD724" s="787" t="s">
        <v>20</v>
      </c>
      <c r="AE724" s="788" t="s">
        <v>20</v>
      </c>
      <c r="AF724" s="788" t="s">
        <v>20</v>
      </c>
      <c r="AG724" s="34" t="s">
        <v>20</v>
      </c>
      <c r="AH724" s="34" t="s">
        <v>20</v>
      </c>
      <c r="AI724" s="34" t="s">
        <v>20</v>
      </c>
    </row>
    <row r="725" spans="1:35">
      <c r="A725" s="34" t="s">
        <v>2196</v>
      </c>
      <c r="B725" s="34" t="s">
        <v>2197</v>
      </c>
      <c r="C725" s="787">
        <v>0</v>
      </c>
      <c r="D725" s="788">
        <v>0</v>
      </c>
      <c r="E725" s="788">
        <v>0</v>
      </c>
      <c r="F725" s="787" t="s">
        <v>20</v>
      </c>
      <c r="G725" s="788" t="s">
        <v>20</v>
      </c>
      <c r="H725" s="788" t="s">
        <v>20</v>
      </c>
      <c r="I725" s="787" t="s">
        <v>20</v>
      </c>
      <c r="J725" s="788" t="s">
        <v>20</v>
      </c>
      <c r="K725" s="788" t="s">
        <v>20</v>
      </c>
      <c r="L725" s="787" t="s">
        <v>20</v>
      </c>
      <c r="M725" s="788" t="s">
        <v>20</v>
      </c>
      <c r="N725" s="788" t="s">
        <v>20</v>
      </c>
      <c r="O725" s="787" t="s">
        <v>20</v>
      </c>
      <c r="P725" s="788" t="s">
        <v>20</v>
      </c>
      <c r="Q725" s="788" t="s">
        <v>20</v>
      </c>
      <c r="R725" s="787" t="s">
        <v>20</v>
      </c>
      <c r="S725" s="788" t="s">
        <v>20</v>
      </c>
      <c r="T725" s="788" t="s">
        <v>20</v>
      </c>
      <c r="U725" s="787" t="s">
        <v>20</v>
      </c>
      <c r="V725" s="788" t="s">
        <v>20</v>
      </c>
      <c r="W725" s="788" t="s">
        <v>20</v>
      </c>
      <c r="X725" s="787" t="s">
        <v>20</v>
      </c>
      <c r="Y725" s="788" t="s">
        <v>20</v>
      </c>
      <c r="Z725" s="788" t="s">
        <v>20</v>
      </c>
      <c r="AA725" s="787" t="s">
        <v>20</v>
      </c>
      <c r="AB725" s="788" t="s">
        <v>20</v>
      </c>
      <c r="AC725" s="788" t="s">
        <v>20</v>
      </c>
      <c r="AD725" s="787" t="s">
        <v>20</v>
      </c>
      <c r="AE725" s="788" t="s">
        <v>20</v>
      </c>
      <c r="AF725" s="788" t="s">
        <v>20</v>
      </c>
      <c r="AG725" s="34" t="s">
        <v>20</v>
      </c>
      <c r="AH725" s="34" t="s">
        <v>20</v>
      </c>
      <c r="AI725" s="34" t="s">
        <v>20</v>
      </c>
    </row>
    <row r="726" spans="1:35">
      <c r="A726" s="34" t="s">
        <v>2198</v>
      </c>
      <c r="B726" s="34" t="s">
        <v>2199</v>
      </c>
      <c r="C726" s="787" t="s">
        <v>20</v>
      </c>
      <c r="D726" s="788" t="s">
        <v>20</v>
      </c>
      <c r="E726" s="788" t="s">
        <v>20</v>
      </c>
      <c r="F726" s="787" t="s">
        <v>20</v>
      </c>
      <c r="G726" s="788" t="s">
        <v>20</v>
      </c>
      <c r="H726" s="788" t="s">
        <v>20</v>
      </c>
      <c r="I726" s="787" t="s">
        <v>20</v>
      </c>
      <c r="J726" s="788" t="s">
        <v>20</v>
      </c>
      <c r="K726" s="788" t="s">
        <v>20</v>
      </c>
      <c r="L726" s="787" t="s">
        <v>20</v>
      </c>
      <c r="M726" s="788" t="s">
        <v>20</v>
      </c>
      <c r="N726" s="788" t="s">
        <v>20</v>
      </c>
      <c r="O726" s="787" t="s">
        <v>20</v>
      </c>
      <c r="P726" s="788" t="s">
        <v>20</v>
      </c>
      <c r="Q726" s="788" t="s">
        <v>20</v>
      </c>
      <c r="R726" s="787" t="s">
        <v>20</v>
      </c>
      <c r="S726" s="788" t="s">
        <v>20</v>
      </c>
      <c r="T726" s="788" t="s">
        <v>20</v>
      </c>
      <c r="U726" s="787" t="s">
        <v>20</v>
      </c>
      <c r="V726" s="788" t="s">
        <v>20</v>
      </c>
      <c r="W726" s="788" t="s">
        <v>20</v>
      </c>
      <c r="X726" s="787" t="s">
        <v>20</v>
      </c>
      <c r="Y726" s="788" t="s">
        <v>20</v>
      </c>
      <c r="Z726" s="788" t="s">
        <v>20</v>
      </c>
      <c r="AA726" s="787" t="s">
        <v>20</v>
      </c>
      <c r="AB726" s="788" t="s">
        <v>20</v>
      </c>
      <c r="AC726" s="788" t="s">
        <v>20</v>
      </c>
      <c r="AD726" s="787" t="s">
        <v>20</v>
      </c>
      <c r="AE726" s="788" t="s">
        <v>20</v>
      </c>
      <c r="AF726" s="788" t="s">
        <v>20</v>
      </c>
      <c r="AG726" s="34" t="s">
        <v>20</v>
      </c>
      <c r="AH726" s="34" t="s">
        <v>20</v>
      </c>
      <c r="AI726" s="34" t="s">
        <v>20</v>
      </c>
    </row>
    <row r="727" spans="1:35">
      <c r="A727" s="34" t="s">
        <v>2200</v>
      </c>
      <c r="B727" s="34" t="s">
        <v>2201</v>
      </c>
      <c r="C727" s="787" t="s">
        <v>20</v>
      </c>
      <c r="D727" s="788" t="s">
        <v>20</v>
      </c>
      <c r="E727" s="788" t="s">
        <v>20</v>
      </c>
      <c r="F727" s="787" t="s">
        <v>20</v>
      </c>
      <c r="G727" s="788" t="s">
        <v>20</v>
      </c>
      <c r="H727" s="788" t="s">
        <v>20</v>
      </c>
      <c r="I727" s="787" t="s">
        <v>20</v>
      </c>
      <c r="J727" s="788" t="s">
        <v>20</v>
      </c>
      <c r="K727" s="788" t="s">
        <v>20</v>
      </c>
      <c r="L727" s="787" t="s">
        <v>20</v>
      </c>
      <c r="M727" s="788" t="s">
        <v>20</v>
      </c>
      <c r="N727" s="788" t="s">
        <v>20</v>
      </c>
      <c r="O727" s="787" t="s">
        <v>20</v>
      </c>
      <c r="P727" s="788" t="s">
        <v>20</v>
      </c>
      <c r="Q727" s="788" t="s">
        <v>20</v>
      </c>
      <c r="R727" s="787" t="s">
        <v>20</v>
      </c>
      <c r="S727" s="788" t="s">
        <v>20</v>
      </c>
      <c r="T727" s="788" t="s">
        <v>20</v>
      </c>
      <c r="U727" s="787" t="s">
        <v>20</v>
      </c>
      <c r="V727" s="788" t="s">
        <v>20</v>
      </c>
      <c r="W727" s="788" t="s">
        <v>20</v>
      </c>
      <c r="X727" s="787" t="s">
        <v>20</v>
      </c>
      <c r="Y727" s="788" t="s">
        <v>20</v>
      </c>
      <c r="Z727" s="788" t="s">
        <v>20</v>
      </c>
      <c r="AA727" s="787" t="s">
        <v>20</v>
      </c>
      <c r="AB727" s="788" t="s">
        <v>20</v>
      </c>
      <c r="AC727" s="788" t="s">
        <v>20</v>
      </c>
      <c r="AD727" s="787" t="s">
        <v>20</v>
      </c>
      <c r="AE727" s="788" t="s">
        <v>20</v>
      </c>
      <c r="AF727" s="788" t="s">
        <v>20</v>
      </c>
      <c r="AG727" s="34" t="s">
        <v>20</v>
      </c>
      <c r="AH727" s="34" t="s">
        <v>20</v>
      </c>
      <c r="AI727" s="34" t="s">
        <v>20</v>
      </c>
    </row>
    <row r="728" spans="1:35">
      <c r="A728" s="34" t="s">
        <v>2202</v>
      </c>
      <c r="B728" s="34" t="s">
        <v>2203</v>
      </c>
      <c r="C728" s="787" t="s">
        <v>20</v>
      </c>
      <c r="D728" s="788" t="s">
        <v>20</v>
      </c>
      <c r="E728" s="788" t="s">
        <v>20</v>
      </c>
      <c r="F728" s="787" t="s">
        <v>20</v>
      </c>
      <c r="G728" s="788" t="s">
        <v>20</v>
      </c>
      <c r="H728" s="788" t="s">
        <v>20</v>
      </c>
      <c r="I728" s="787" t="s">
        <v>20</v>
      </c>
      <c r="J728" s="788" t="s">
        <v>20</v>
      </c>
      <c r="K728" s="788" t="s">
        <v>20</v>
      </c>
      <c r="L728" s="787" t="s">
        <v>20</v>
      </c>
      <c r="M728" s="788" t="s">
        <v>20</v>
      </c>
      <c r="N728" s="788" t="s">
        <v>20</v>
      </c>
      <c r="O728" s="787" t="s">
        <v>20</v>
      </c>
      <c r="P728" s="788" t="s">
        <v>20</v>
      </c>
      <c r="Q728" s="788" t="s">
        <v>20</v>
      </c>
      <c r="R728" s="787" t="s">
        <v>20</v>
      </c>
      <c r="S728" s="788" t="s">
        <v>20</v>
      </c>
      <c r="T728" s="788" t="s">
        <v>20</v>
      </c>
      <c r="U728" s="787" t="s">
        <v>20</v>
      </c>
      <c r="V728" s="788" t="s">
        <v>20</v>
      </c>
      <c r="W728" s="788" t="s">
        <v>20</v>
      </c>
      <c r="X728" s="787" t="s">
        <v>20</v>
      </c>
      <c r="Y728" s="788" t="s">
        <v>20</v>
      </c>
      <c r="Z728" s="788" t="s">
        <v>20</v>
      </c>
      <c r="AA728" s="787" t="s">
        <v>20</v>
      </c>
      <c r="AB728" s="788" t="s">
        <v>20</v>
      </c>
      <c r="AC728" s="788" t="s">
        <v>20</v>
      </c>
      <c r="AD728" s="787" t="s">
        <v>20</v>
      </c>
      <c r="AE728" s="788" t="s">
        <v>20</v>
      </c>
      <c r="AF728" s="788" t="s">
        <v>20</v>
      </c>
      <c r="AG728" s="34" t="s">
        <v>20</v>
      </c>
      <c r="AH728" s="34" t="s">
        <v>20</v>
      </c>
      <c r="AI728" s="34" t="s">
        <v>20</v>
      </c>
    </row>
    <row r="729" spans="1:35">
      <c r="A729" s="34" t="s">
        <v>2204</v>
      </c>
      <c r="B729" s="34" t="s">
        <v>3399</v>
      </c>
      <c r="C729" s="787" t="s">
        <v>20</v>
      </c>
      <c r="D729" s="788" t="s">
        <v>20</v>
      </c>
      <c r="E729" s="788" t="s">
        <v>20</v>
      </c>
      <c r="F729" s="787" t="s">
        <v>20</v>
      </c>
      <c r="G729" s="788" t="s">
        <v>20</v>
      </c>
      <c r="H729" s="788" t="s">
        <v>20</v>
      </c>
      <c r="I729" s="787" t="s">
        <v>20</v>
      </c>
      <c r="J729" s="788" t="s">
        <v>20</v>
      </c>
      <c r="K729" s="788" t="s">
        <v>20</v>
      </c>
      <c r="L729" s="787" t="s">
        <v>20</v>
      </c>
      <c r="M729" s="788" t="s">
        <v>20</v>
      </c>
      <c r="N729" s="788" t="s">
        <v>20</v>
      </c>
      <c r="O729" s="787" t="s">
        <v>20</v>
      </c>
      <c r="P729" s="788" t="s">
        <v>20</v>
      </c>
      <c r="Q729" s="788" t="s">
        <v>20</v>
      </c>
      <c r="R729" s="787" t="s">
        <v>20</v>
      </c>
      <c r="S729" s="788" t="s">
        <v>20</v>
      </c>
      <c r="T729" s="788" t="s">
        <v>20</v>
      </c>
      <c r="U729" s="787" t="s">
        <v>20</v>
      </c>
      <c r="V729" s="788" t="s">
        <v>20</v>
      </c>
      <c r="W729" s="788" t="s">
        <v>20</v>
      </c>
      <c r="X729" s="787" t="s">
        <v>20</v>
      </c>
      <c r="Y729" s="788" t="s">
        <v>20</v>
      </c>
      <c r="Z729" s="788" t="s">
        <v>20</v>
      </c>
      <c r="AA729" s="787" t="s">
        <v>20</v>
      </c>
      <c r="AB729" s="788" t="s">
        <v>20</v>
      </c>
      <c r="AC729" s="788" t="s">
        <v>20</v>
      </c>
      <c r="AD729" s="787" t="s">
        <v>20</v>
      </c>
      <c r="AE729" s="788" t="s">
        <v>20</v>
      </c>
      <c r="AF729" s="788" t="s">
        <v>20</v>
      </c>
      <c r="AG729" s="34" t="s">
        <v>20</v>
      </c>
      <c r="AH729" s="34" t="s">
        <v>20</v>
      </c>
      <c r="AI729" s="34" t="s">
        <v>20</v>
      </c>
    </row>
    <row r="730" spans="1:35">
      <c r="A730" s="34" t="s">
        <v>2205</v>
      </c>
      <c r="B730" s="34" t="s">
        <v>3310</v>
      </c>
      <c r="C730" s="787" t="s">
        <v>20</v>
      </c>
      <c r="D730" s="788" t="s">
        <v>20</v>
      </c>
      <c r="E730" s="788" t="s">
        <v>20</v>
      </c>
      <c r="F730" s="787" t="s">
        <v>20</v>
      </c>
      <c r="G730" s="788" t="s">
        <v>20</v>
      </c>
      <c r="H730" s="788" t="s">
        <v>20</v>
      </c>
      <c r="I730" s="787" t="s">
        <v>20</v>
      </c>
      <c r="J730" s="788" t="s">
        <v>20</v>
      </c>
      <c r="K730" s="788" t="s">
        <v>20</v>
      </c>
      <c r="L730" s="787" t="s">
        <v>20</v>
      </c>
      <c r="M730" s="788" t="s">
        <v>20</v>
      </c>
      <c r="N730" s="788" t="s">
        <v>20</v>
      </c>
      <c r="O730" s="787" t="s">
        <v>20</v>
      </c>
      <c r="P730" s="788" t="s">
        <v>20</v>
      </c>
      <c r="Q730" s="788" t="s">
        <v>20</v>
      </c>
      <c r="R730" s="787" t="s">
        <v>20</v>
      </c>
      <c r="S730" s="788" t="s">
        <v>20</v>
      </c>
      <c r="T730" s="788" t="s">
        <v>20</v>
      </c>
      <c r="U730" s="787" t="s">
        <v>20</v>
      </c>
      <c r="V730" s="788" t="s">
        <v>20</v>
      </c>
      <c r="W730" s="788" t="s">
        <v>20</v>
      </c>
      <c r="X730" s="787" t="s">
        <v>20</v>
      </c>
      <c r="Y730" s="788" t="s">
        <v>20</v>
      </c>
      <c r="Z730" s="788" t="s">
        <v>20</v>
      </c>
      <c r="AA730" s="787" t="s">
        <v>20</v>
      </c>
      <c r="AB730" s="788" t="s">
        <v>20</v>
      </c>
      <c r="AC730" s="788" t="s">
        <v>20</v>
      </c>
      <c r="AD730" s="787" t="s">
        <v>20</v>
      </c>
      <c r="AE730" s="788" t="s">
        <v>20</v>
      </c>
      <c r="AF730" s="788" t="s">
        <v>20</v>
      </c>
      <c r="AG730" s="34" t="s">
        <v>20</v>
      </c>
      <c r="AH730" s="34" t="s">
        <v>20</v>
      </c>
      <c r="AI730" s="34" t="s">
        <v>20</v>
      </c>
    </row>
    <row r="731" spans="1:35">
      <c r="A731" s="34" t="s">
        <v>2206</v>
      </c>
      <c r="B731" s="34" t="s">
        <v>2207</v>
      </c>
      <c r="C731" s="787" t="s">
        <v>20</v>
      </c>
      <c r="D731" s="788" t="s">
        <v>20</v>
      </c>
      <c r="E731" s="788" t="s">
        <v>20</v>
      </c>
      <c r="F731" s="787" t="s">
        <v>20</v>
      </c>
      <c r="G731" s="788" t="s">
        <v>20</v>
      </c>
      <c r="H731" s="788" t="s">
        <v>20</v>
      </c>
      <c r="I731" s="787" t="s">
        <v>20</v>
      </c>
      <c r="J731" s="788" t="s">
        <v>20</v>
      </c>
      <c r="K731" s="788" t="s">
        <v>20</v>
      </c>
      <c r="L731" s="787" t="s">
        <v>20</v>
      </c>
      <c r="M731" s="788" t="s">
        <v>20</v>
      </c>
      <c r="N731" s="788" t="s">
        <v>20</v>
      </c>
      <c r="O731" s="787" t="s">
        <v>20</v>
      </c>
      <c r="P731" s="788" t="s">
        <v>20</v>
      </c>
      <c r="Q731" s="788" t="s">
        <v>20</v>
      </c>
      <c r="R731" s="787" t="s">
        <v>20</v>
      </c>
      <c r="S731" s="788" t="s">
        <v>20</v>
      </c>
      <c r="T731" s="788" t="s">
        <v>20</v>
      </c>
      <c r="U731" s="787" t="s">
        <v>20</v>
      </c>
      <c r="V731" s="788" t="s">
        <v>20</v>
      </c>
      <c r="W731" s="788" t="s">
        <v>20</v>
      </c>
      <c r="X731" s="787" t="s">
        <v>20</v>
      </c>
      <c r="Y731" s="788" t="s">
        <v>20</v>
      </c>
      <c r="Z731" s="788" t="s">
        <v>20</v>
      </c>
      <c r="AA731" s="787" t="s">
        <v>20</v>
      </c>
      <c r="AB731" s="788" t="s">
        <v>20</v>
      </c>
      <c r="AC731" s="788" t="s">
        <v>20</v>
      </c>
      <c r="AD731" s="787" t="s">
        <v>20</v>
      </c>
      <c r="AE731" s="788" t="s">
        <v>20</v>
      </c>
      <c r="AF731" s="788" t="s">
        <v>20</v>
      </c>
      <c r="AG731" s="34" t="s">
        <v>20</v>
      </c>
      <c r="AH731" s="34" t="s">
        <v>20</v>
      </c>
      <c r="AI731" s="34" t="s">
        <v>20</v>
      </c>
    </row>
    <row r="732" spans="1:35">
      <c r="A732" s="34" t="s">
        <v>2208</v>
      </c>
      <c r="B732" s="34" t="s">
        <v>2209</v>
      </c>
      <c r="C732" s="787" t="s">
        <v>20</v>
      </c>
      <c r="D732" s="788" t="s">
        <v>20</v>
      </c>
      <c r="E732" s="788" t="s">
        <v>20</v>
      </c>
      <c r="F732" s="787" t="s">
        <v>20</v>
      </c>
      <c r="G732" s="788" t="s">
        <v>20</v>
      </c>
      <c r="H732" s="788" t="s">
        <v>20</v>
      </c>
      <c r="I732" s="787" t="s">
        <v>20</v>
      </c>
      <c r="J732" s="788" t="s">
        <v>20</v>
      </c>
      <c r="K732" s="788" t="s">
        <v>20</v>
      </c>
      <c r="L732" s="787" t="s">
        <v>20</v>
      </c>
      <c r="M732" s="788" t="s">
        <v>20</v>
      </c>
      <c r="N732" s="788" t="s">
        <v>20</v>
      </c>
      <c r="O732" s="787" t="s">
        <v>20</v>
      </c>
      <c r="P732" s="788" t="s">
        <v>20</v>
      </c>
      <c r="Q732" s="788" t="s">
        <v>20</v>
      </c>
      <c r="R732" s="787" t="s">
        <v>20</v>
      </c>
      <c r="S732" s="788" t="s">
        <v>20</v>
      </c>
      <c r="T732" s="788" t="s">
        <v>20</v>
      </c>
      <c r="U732" s="787" t="s">
        <v>20</v>
      </c>
      <c r="V732" s="788" t="s">
        <v>20</v>
      </c>
      <c r="W732" s="788" t="s">
        <v>20</v>
      </c>
      <c r="X732" s="787" t="s">
        <v>20</v>
      </c>
      <c r="Y732" s="788" t="s">
        <v>20</v>
      </c>
      <c r="Z732" s="788" t="s">
        <v>20</v>
      </c>
      <c r="AA732" s="787" t="s">
        <v>20</v>
      </c>
      <c r="AB732" s="788" t="s">
        <v>20</v>
      </c>
      <c r="AC732" s="788" t="s">
        <v>20</v>
      </c>
      <c r="AD732" s="787" t="s">
        <v>20</v>
      </c>
      <c r="AE732" s="788" t="s">
        <v>20</v>
      </c>
      <c r="AF732" s="788" t="s">
        <v>20</v>
      </c>
      <c r="AG732" s="34" t="s">
        <v>20</v>
      </c>
      <c r="AH732" s="34" t="s">
        <v>20</v>
      </c>
      <c r="AI732" s="34" t="s">
        <v>20</v>
      </c>
    </row>
    <row r="733" spans="1:35">
      <c r="A733" s="34" t="s">
        <v>2210</v>
      </c>
      <c r="B733" s="34" t="s">
        <v>20</v>
      </c>
      <c r="C733" s="787" t="s">
        <v>20</v>
      </c>
      <c r="D733" s="788" t="s">
        <v>20</v>
      </c>
      <c r="E733" s="788" t="s">
        <v>20</v>
      </c>
      <c r="F733" s="787" t="s">
        <v>20</v>
      </c>
      <c r="G733" s="788" t="s">
        <v>20</v>
      </c>
      <c r="H733" s="788" t="s">
        <v>20</v>
      </c>
      <c r="I733" s="787" t="s">
        <v>20</v>
      </c>
      <c r="J733" s="788" t="s">
        <v>20</v>
      </c>
      <c r="K733" s="788" t="s">
        <v>20</v>
      </c>
      <c r="L733" s="787" t="s">
        <v>20</v>
      </c>
      <c r="M733" s="788" t="s">
        <v>20</v>
      </c>
      <c r="N733" s="788" t="s">
        <v>20</v>
      </c>
      <c r="O733" s="787" t="s">
        <v>20</v>
      </c>
      <c r="P733" s="788" t="s">
        <v>20</v>
      </c>
      <c r="Q733" s="788" t="s">
        <v>20</v>
      </c>
      <c r="R733" s="787" t="s">
        <v>20</v>
      </c>
      <c r="S733" s="788" t="s">
        <v>20</v>
      </c>
      <c r="T733" s="788" t="s">
        <v>20</v>
      </c>
      <c r="U733" s="787" t="s">
        <v>20</v>
      </c>
      <c r="V733" s="788" t="s">
        <v>20</v>
      </c>
      <c r="W733" s="788" t="s">
        <v>20</v>
      </c>
      <c r="X733" s="787" t="s">
        <v>20</v>
      </c>
      <c r="Y733" s="788" t="s">
        <v>20</v>
      </c>
      <c r="Z733" s="788" t="s">
        <v>20</v>
      </c>
      <c r="AA733" s="787" t="s">
        <v>20</v>
      </c>
      <c r="AB733" s="788" t="s">
        <v>20</v>
      </c>
      <c r="AC733" s="788" t="s">
        <v>20</v>
      </c>
      <c r="AD733" s="787" t="s">
        <v>20</v>
      </c>
      <c r="AE733" s="788" t="s">
        <v>20</v>
      </c>
      <c r="AF733" s="788" t="s">
        <v>20</v>
      </c>
      <c r="AG733" s="34" t="s">
        <v>20</v>
      </c>
      <c r="AH733" s="34" t="s">
        <v>20</v>
      </c>
      <c r="AI733" s="34" t="s">
        <v>20</v>
      </c>
    </row>
    <row r="734" spans="1:35">
      <c r="A734" s="34" t="s">
        <v>2211</v>
      </c>
      <c r="B734" s="34" t="s">
        <v>2212</v>
      </c>
      <c r="C734" s="787" t="s">
        <v>20</v>
      </c>
      <c r="D734" s="788" t="s">
        <v>20</v>
      </c>
      <c r="E734" s="788" t="s">
        <v>20</v>
      </c>
      <c r="F734" s="787" t="s">
        <v>20</v>
      </c>
      <c r="G734" s="788" t="s">
        <v>20</v>
      </c>
      <c r="H734" s="788" t="s">
        <v>20</v>
      </c>
      <c r="I734" s="787" t="s">
        <v>20</v>
      </c>
      <c r="J734" s="788" t="s">
        <v>20</v>
      </c>
      <c r="K734" s="788" t="s">
        <v>20</v>
      </c>
      <c r="L734" s="787" t="s">
        <v>20</v>
      </c>
      <c r="M734" s="788" t="s">
        <v>20</v>
      </c>
      <c r="N734" s="788" t="s">
        <v>20</v>
      </c>
      <c r="O734" s="787" t="s">
        <v>20</v>
      </c>
      <c r="P734" s="788" t="s">
        <v>20</v>
      </c>
      <c r="Q734" s="788" t="s">
        <v>20</v>
      </c>
      <c r="R734" s="787" t="s">
        <v>20</v>
      </c>
      <c r="S734" s="788" t="s">
        <v>20</v>
      </c>
      <c r="T734" s="788" t="s">
        <v>20</v>
      </c>
      <c r="U734" s="787" t="s">
        <v>20</v>
      </c>
      <c r="V734" s="788" t="s">
        <v>20</v>
      </c>
      <c r="W734" s="788" t="s">
        <v>20</v>
      </c>
      <c r="X734" s="787" t="s">
        <v>20</v>
      </c>
      <c r="Y734" s="788" t="s">
        <v>20</v>
      </c>
      <c r="Z734" s="788" t="s">
        <v>20</v>
      </c>
      <c r="AA734" s="787" t="s">
        <v>20</v>
      </c>
      <c r="AB734" s="788" t="s">
        <v>20</v>
      </c>
      <c r="AC734" s="788" t="s">
        <v>20</v>
      </c>
      <c r="AD734" s="787" t="s">
        <v>20</v>
      </c>
      <c r="AE734" s="788" t="s">
        <v>20</v>
      </c>
      <c r="AF734" s="788" t="s">
        <v>20</v>
      </c>
      <c r="AG734" s="34" t="s">
        <v>20</v>
      </c>
      <c r="AH734" s="34" t="s">
        <v>20</v>
      </c>
      <c r="AI734" s="34" t="s">
        <v>20</v>
      </c>
    </row>
    <row r="735" spans="1:35">
      <c r="A735" s="34" t="s">
        <v>2213</v>
      </c>
      <c r="B735" s="34" t="s">
        <v>2214</v>
      </c>
      <c r="C735" s="787" t="s">
        <v>20</v>
      </c>
      <c r="D735" s="788" t="s">
        <v>20</v>
      </c>
      <c r="E735" s="788" t="s">
        <v>20</v>
      </c>
      <c r="F735" s="787" t="s">
        <v>20</v>
      </c>
      <c r="G735" s="788" t="s">
        <v>20</v>
      </c>
      <c r="H735" s="788" t="s">
        <v>20</v>
      </c>
      <c r="I735" s="787" t="s">
        <v>20</v>
      </c>
      <c r="J735" s="788" t="s">
        <v>20</v>
      </c>
      <c r="K735" s="788" t="s">
        <v>20</v>
      </c>
      <c r="L735" s="787" t="s">
        <v>20</v>
      </c>
      <c r="M735" s="788" t="s">
        <v>20</v>
      </c>
      <c r="N735" s="788" t="s">
        <v>20</v>
      </c>
      <c r="O735" s="787" t="s">
        <v>20</v>
      </c>
      <c r="P735" s="788" t="s">
        <v>20</v>
      </c>
      <c r="Q735" s="788" t="s">
        <v>20</v>
      </c>
      <c r="R735" s="787" t="s">
        <v>20</v>
      </c>
      <c r="S735" s="788" t="s">
        <v>20</v>
      </c>
      <c r="T735" s="788" t="s">
        <v>20</v>
      </c>
      <c r="U735" s="787" t="s">
        <v>20</v>
      </c>
      <c r="V735" s="788" t="s">
        <v>20</v>
      </c>
      <c r="W735" s="788" t="s">
        <v>20</v>
      </c>
      <c r="X735" s="787" t="s">
        <v>20</v>
      </c>
      <c r="Y735" s="788" t="s">
        <v>20</v>
      </c>
      <c r="Z735" s="788" t="s">
        <v>20</v>
      </c>
      <c r="AA735" s="787" t="s">
        <v>20</v>
      </c>
      <c r="AB735" s="788" t="s">
        <v>20</v>
      </c>
      <c r="AC735" s="788" t="s">
        <v>20</v>
      </c>
      <c r="AD735" s="787" t="s">
        <v>20</v>
      </c>
      <c r="AE735" s="788" t="s">
        <v>20</v>
      </c>
      <c r="AF735" s="788" t="s">
        <v>20</v>
      </c>
      <c r="AG735" s="34" t="s">
        <v>20</v>
      </c>
      <c r="AH735" s="34" t="s">
        <v>20</v>
      </c>
      <c r="AI735" s="34" t="s">
        <v>20</v>
      </c>
    </row>
    <row r="736" spans="1:35">
      <c r="A736" s="34" t="s">
        <v>2215</v>
      </c>
      <c r="B736" s="34" t="s">
        <v>20</v>
      </c>
      <c r="C736" s="787" t="s">
        <v>20</v>
      </c>
      <c r="D736" s="788" t="s">
        <v>20</v>
      </c>
      <c r="E736" s="788" t="s">
        <v>20</v>
      </c>
      <c r="F736" s="787" t="s">
        <v>20</v>
      </c>
      <c r="G736" s="788" t="s">
        <v>20</v>
      </c>
      <c r="H736" s="788" t="s">
        <v>20</v>
      </c>
      <c r="I736" s="787" t="s">
        <v>20</v>
      </c>
      <c r="J736" s="788" t="s">
        <v>20</v>
      </c>
      <c r="K736" s="788" t="s">
        <v>20</v>
      </c>
      <c r="L736" s="787" t="s">
        <v>20</v>
      </c>
      <c r="M736" s="788" t="s">
        <v>20</v>
      </c>
      <c r="N736" s="788" t="s">
        <v>20</v>
      </c>
      <c r="O736" s="787" t="s">
        <v>20</v>
      </c>
      <c r="P736" s="788" t="s">
        <v>20</v>
      </c>
      <c r="Q736" s="788" t="s">
        <v>20</v>
      </c>
      <c r="R736" s="787" t="s">
        <v>20</v>
      </c>
      <c r="S736" s="788" t="s">
        <v>20</v>
      </c>
      <c r="T736" s="788" t="s">
        <v>20</v>
      </c>
      <c r="U736" s="787" t="s">
        <v>20</v>
      </c>
      <c r="V736" s="788" t="s">
        <v>20</v>
      </c>
      <c r="W736" s="788" t="s">
        <v>20</v>
      </c>
      <c r="X736" s="787" t="s">
        <v>20</v>
      </c>
      <c r="Y736" s="788" t="s">
        <v>20</v>
      </c>
      <c r="Z736" s="788" t="s">
        <v>20</v>
      </c>
      <c r="AA736" s="787" t="s">
        <v>20</v>
      </c>
      <c r="AB736" s="788" t="s">
        <v>20</v>
      </c>
      <c r="AC736" s="788" t="s">
        <v>20</v>
      </c>
      <c r="AD736" s="787" t="s">
        <v>20</v>
      </c>
      <c r="AE736" s="788" t="s">
        <v>20</v>
      </c>
      <c r="AF736" s="788" t="s">
        <v>20</v>
      </c>
      <c r="AG736" s="34" t="s">
        <v>20</v>
      </c>
      <c r="AH736" s="34" t="s">
        <v>20</v>
      </c>
      <c r="AI736" s="34" t="s">
        <v>20</v>
      </c>
    </row>
    <row r="737" spans="1:35">
      <c r="A737" s="34" t="s">
        <v>2216</v>
      </c>
      <c r="B737" s="34" t="s">
        <v>2217</v>
      </c>
      <c r="C737" s="787" t="s">
        <v>20</v>
      </c>
      <c r="D737" s="788" t="s">
        <v>20</v>
      </c>
      <c r="E737" s="788" t="s">
        <v>20</v>
      </c>
      <c r="F737" s="787" t="s">
        <v>20</v>
      </c>
      <c r="G737" s="788" t="s">
        <v>20</v>
      </c>
      <c r="H737" s="788" t="s">
        <v>20</v>
      </c>
      <c r="I737" s="787" t="s">
        <v>20</v>
      </c>
      <c r="J737" s="788" t="s">
        <v>20</v>
      </c>
      <c r="K737" s="788" t="s">
        <v>20</v>
      </c>
      <c r="L737" s="787" t="s">
        <v>20</v>
      </c>
      <c r="M737" s="788" t="s">
        <v>20</v>
      </c>
      <c r="N737" s="788" t="s">
        <v>20</v>
      </c>
      <c r="O737" s="787" t="s">
        <v>20</v>
      </c>
      <c r="P737" s="788" t="s">
        <v>20</v>
      </c>
      <c r="Q737" s="788" t="s">
        <v>20</v>
      </c>
      <c r="R737" s="787" t="s">
        <v>20</v>
      </c>
      <c r="S737" s="788" t="s">
        <v>20</v>
      </c>
      <c r="T737" s="788" t="s">
        <v>20</v>
      </c>
      <c r="U737" s="787" t="s">
        <v>20</v>
      </c>
      <c r="V737" s="788" t="s">
        <v>20</v>
      </c>
      <c r="W737" s="788" t="s">
        <v>20</v>
      </c>
      <c r="X737" s="787" t="s">
        <v>20</v>
      </c>
      <c r="Y737" s="788" t="s">
        <v>20</v>
      </c>
      <c r="Z737" s="788" t="s">
        <v>20</v>
      </c>
      <c r="AA737" s="787" t="s">
        <v>20</v>
      </c>
      <c r="AB737" s="788" t="s">
        <v>20</v>
      </c>
      <c r="AC737" s="788" t="s">
        <v>20</v>
      </c>
      <c r="AD737" s="787" t="s">
        <v>20</v>
      </c>
      <c r="AE737" s="788" t="s">
        <v>20</v>
      </c>
      <c r="AF737" s="788" t="s">
        <v>20</v>
      </c>
      <c r="AG737" s="34" t="s">
        <v>20</v>
      </c>
      <c r="AH737" s="34" t="s">
        <v>20</v>
      </c>
      <c r="AI737" s="34" t="s">
        <v>20</v>
      </c>
    </row>
    <row r="738" spans="1:35">
      <c r="A738" s="34" t="s">
        <v>2218</v>
      </c>
      <c r="B738" s="34" t="s">
        <v>2219</v>
      </c>
      <c r="C738" s="787" t="s">
        <v>20</v>
      </c>
      <c r="D738" s="788" t="s">
        <v>20</v>
      </c>
      <c r="E738" s="788" t="s">
        <v>20</v>
      </c>
      <c r="F738" s="787" t="s">
        <v>20</v>
      </c>
      <c r="G738" s="788" t="s">
        <v>20</v>
      </c>
      <c r="H738" s="788" t="s">
        <v>20</v>
      </c>
      <c r="I738" s="787" t="s">
        <v>20</v>
      </c>
      <c r="J738" s="788" t="s">
        <v>20</v>
      </c>
      <c r="K738" s="788" t="s">
        <v>20</v>
      </c>
      <c r="L738" s="787" t="s">
        <v>20</v>
      </c>
      <c r="M738" s="788" t="s">
        <v>20</v>
      </c>
      <c r="N738" s="788" t="s">
        <v>20</v>
      </c>
      <c r="O738" s="787" t="s">
        <v>20</v>
      </c>
      <c r="P738" s="788" t="s">
        <v>20</v>
      </c>
      <c r="Q738" s="788" t="s">
        <v>20</v>
      </c>
      <c r="R738" s="787" t="s">
        <v>20</v>
      </c>
      <c r="S738" s="788" t="s">
        <v>20</v>
      </c>
      <c r="T738" s="788" t="s">
        <v>20</v>
      </c>
      <c r="U738" s="787" t="s">
        <v>20</v>
      </c>
      <c r="V738" s="788" t="s">
        <v>20</v>
      </c>
      <c r="W738" s="788" t="s">
        <v>20</v>
      </c>
      <c r="X738" s="787" t="s">
        <v>20</v>
      </c>
      <c r="Y738" s="788" t="s">
        <v>20</v>
      </c>
      <c r="Z738" s="788" t="s">
        <v>20</v>
      </c>
      <c r="AA738" s="787" t="s">
        <v>20</v>
      </c>
      <c r="AB738" s="788" t="s">
        <v>20</v>
      </c>
      <c r="AC738" s="788" t="s">
        <v>20</v>
      </c>
      <c r="AD738" s="787" t="s">
        <v>20</v>
      </c>
      <c r="AE738" s="788" t="s">
        <v>20</v>
      </c>
      <c r="AF738" s="788" t="s">
        <v>20</v>
      </c>
      <c r="AG738" s="34" t="s">
        <v>20</v>
      </c>
      <c r="AH738" s="34" t="s">
        <v>20</v>
      </c>
      <c r="AI738" s="34" t="s">
        <v>20</v>
      </c>
    </row>
    <row r="739" spans="1:35">
      <c r="A739" s="34" t="s">
        <v>2220</v>
      </c>
      <c r="B739" s="34" t="s">
        <v>3311</v>
      </c>
      <c r="C739" s="787" t="s">
        <v>20</v>
      </c>
      <c r="D739" s="788" t="s">
        <v>20</v>
      </c>
      <c r="E739" s="788" t="s">
        <v>20</v>
      </c>
      <c r="F739" s="787" t="s">
        <v>20</v>
      </c>
      <c r="G739" s="788" t="s">
        <v>20</v>
      </c>
      <c r="H739" s="788" t="s">
        <v>20</v>
      </c>
      <c r="I739" s="787" t="s">
        <v>20</v>
      </c>
      <c r="J739" s="788" t="s">
        <v>20</v>
      </c>
      <c r="K739" s="788" t="s">
        <v>20</v>
      </c>
      <c r="L739" s="787" t="s">
        <v>20</v>
      </c>
      <c r="M739" s="788" t="s">
        <v>20</v>
      </c>
      <c r="N739" s="788" t="s">
        <v>20</v>
      </c>
      <c r="O739" s="787" t="s">
        <v>20</v>
      </c>
      <c r="P739" s="788" t="s">
        <v>20</v>
      </c>
      <c r="Q739" s="788" t="s">
        <v>20</v>
      </c>
      <c r="R739" s="787" t="s">
        <v>20</v>
      </c>
      <c r="S739" s="788" t="s">
        <v>20</v>
      </c>
      <c r="T739" s="788" t="s">
        <v>20</v>
      </c>
      <c r="U739" s="787" t="s">
        <v>20</v>
      </c>
      <c r="V739" s="788" t="s">
        <v>20</v>
      </c>
      <c r="W739" s="788" t="s">
        <v>20</v>
      </c>
      <c r="X739" s="787" t="s">
        <v>20</v>
      </c>
      <c r="Y739" s="788" t="s">
        <v>20</v>
      </c>
      <c r="Z739" s="788" t="s">
        <v>20</v>
      </c>
      <c r="AA739" s="787" t="s">
        <v>20</v>
      </c>
      <c r="AB739" s="788" t="s">
        <v>20</v>
      </c>
      <c r="AC739" s="788" t="s">
        <v>20</v>
      </c>
      <c r="AD739" s="787" t="s">
        <v>20</v>
      </c>
      <c r="AE739" s="788" t="s">
        <v>20</v>
      </c>
      <c r="AF739" s="788" t="s">
        <v>20</v>
      </c>
      <c r="AG739" s="34" t="s">
        <v>20</v>
      </c>
      <c r="AH739" s="34" t="s">
        <v>20</v>
      </c>
      <c r="AI739" s="34" t="s">
        <v>20</v>
      </c>
    </row>
    <row r="740" spans="1:35">
      <c r="A740" s="34" t="s">
        <v>2221</v>
      </c>
      <c r="B740" s="34" t="s">
        <v>2222</v>
      </c>
      <c r="C740" s="787" t="s">
        <v>20</v>
      </c>
      <c r="D740" s="788" t="s">
        <v>20</v>
      </c>
      <c r="E740" s="788" t="s">
        <v>20</v>
      </c>
      <c r="F740" s="787" t="s">
        <v>20</v>
      </c>
      <c r="G740" s="788" t="s">
        <v>20</v>
      </c>
      <c r="H740" s="788" t="s">
        <v>20</v>
      </c>
      <c r="I740" s="787" t="s">
        <v>20</v>
      </c>
      <c r="J740" s="788" t="s">
        <v>20</v>
      </c>
      <c r="K740" s="788" t="s">
        <v>20</v>
      </c>
      <c r="L740" s="787" t="s">
        <v>20</v>
      </c>
      <c r="M740" s="788" t="s">
        <v>20</v>
      </c>
      <c r="N740" s="788" t="s">
        <v>20</v>
      </c>
      <c r="O740" s="787" t="s">
        <v>20</v>
      </c>
      <c r="P740" s="788" t="s">
        <v>20</v>
      </c>
      <c r="Q740" s="788" t="s">
        <v>20</v>
      </c>
      <c r="R740" s="787" t="s">
        <v>20</v>
      </c>
      <c r="S740" s="788" t="s">
        <v>20</v>
      </c>
      <c r="T740" s="788" t="s">
        <v>20</v>
      </c>
      <c r="U740" s="787" t="s">
        <v>20</v>
      </c>
      <c r="V740" s="788" t="s">
        <v>20</v>
      </c>
      <c r="W740" s="788" t="s">
        <v>20</v>
      </c>
      <c r="X740" s="787" t="s">
        <v>20</v>
      </c>
      <c r="Y740" s="788" t="s">
        <v>20</v>
      </c>
      <c r="Z740" s="788" t="s">
        <v>20</v>
      </c>
      <c r="AA740" s="787" t="s">
        <v>20</v>
      </c>
      <c r="AB740" s="788" t="s">
        <v>20</v>
      </c>
      <c r="AC740" s="788" t="s">
        <v>20</v>
      </c>
      <c r="AD740" s="787" t="s">
        <v>20</v>
      </c>
      <c r="AE740" s="788" t="s">
        <v>20</v>
      </c>
      <c r="AF740" s="788" t="s">
        <v>20</v>
      </c>
      <c r="AG740" s="34" t="s">
        <v>20</v>
      </c>
      <c r="AH740" s="34" t="s">
        <v>20</v>
      </c>
      <c r="AI740" s="34" t="s">
        <v>20</v>
      </c>
    </row>
    <row r="741" spans="1:35">
      <c r="A741" s="34" t="s">
        <v>2223</v>
      </c>
      <c r="B741" s="34" t="s">
        <v>20</v>
      </c>
      <c r="C741" s="787" t="s">
        <v>20</v>
      </c>
      <c r="D741" s="788" t="s">
        <v>20</v>
      </c>
      <c r="E741" s="788" t="s">
        <v>20</v>
      </c>
      <c r="F741" s="787" t="s">
        <v>20</v>
      </c>
      <c r="G741" s="788" t="s">
        <v>20</v>
      </c>
      <c r="H741" s="788" t="s">
        <v>20</v>
      </c>
      <c r="I741" s="787" t="s">
        <v>20</v>
      </c>
      <c r="J741" s="788" t="s">
        <v>20</v>
      </c>
      <c r="K741" s="788" t="s">
        <v>20</v>
      </c>
      <c r="L741" s="787" t="s">
        <v>20</v>
      </c>
      <c r="M741" s="788" t="s">
        <v>20</v>
      </c>
      <c r="N741" s="788" t="s">
        <v>20</v>
      </c>
      <c r="O741" s="787" t="s">
        <v>20</v>
      </c>
      <c r="P741" s="788" t="s">
        <v>20</v>
      </c>
      <c r="Q741" s="788" t="s">
        <v>20</v>
      </c>
      <c r="R741" s="787" t="s">
        <v>20</v>
      </c>
      <c r="S741" s="788" t="s">
        <v>20</v>
      </c>
      <c r="T741" s="788" t="s">
        <v>20</v>
      </c>
      <c r="U741" s="787" t="s">
        <v>20</v>
      </c>
      <c r="V741" s="788" t="s">
        <v>20</v>
      </c>
      <c r="W741" s="788" t="s">
        <v>20</v>
      </c>
      <c r="X741" s="787" t="s">
        <v>20</v>
      </c>
      <c r="Y741" s="788" t="s">
        <v>20</v>
      </c>
      <c r="Z741" s="788" t="s">
        <v>20</v>
      </c>
      <c r="AA741" s="787" t="s">
        <v>20</v>
      </c>
      <c r="AB741" s="788" t="s">
        <v>20</v>
      </c>
      <c r="AC741" s="788" t="s">
        <v>20</v>
      </c>
      <c r="AD741" s="787" t="s">
        <v>20</v>
      </c>
      <c r="AE741" s="788" t="s">
        <v>20</v>
      </c>
      <c r="AF741" s="788" t="s">
        <v>20</v>
      </c>
      <c r="AG741" s="34" t="s">
        <v>20</v>
      </c>
      <c r="AH741" s="34" t="s">
        <v>20</v>
      </c>
      <c r="AI741" s="34" t="s">
        <v>20</v>
      </c>
    </row>
    <row r="742" spans="1:35">
      <c r="A742" s="34" t="s">
        <v>2224</v>
      </c>
      <c r="B742" s="34" t="s">
        <v>2225</v>
      </c>
      <c r="C742" s="787" t="s">
        <v>20</v>
      </c>
      <c r="D742" s="788" t="s">
        <v>20</v>
      </c>
      <c r="E742" s="788" t="s">
        <v>20</v>
      </c>
      <c r="F742" s="787" t="s">
        <v>20</v>
      </c>
      <c r="G742" s="788" t="s">
        <v>20</v>
      </c>
      <c r="H742" s="788" t="s">
        <v>20</v>
      </c>
      <c r="I742" s="787" t="s">
        <v>20</v>
      </c>
      <c r="J742" s="788" t="s">
        <v>20</v>
      </c>
      <c r="K742" s="788" t="s">
        <v>20</v>
      </c>
      <c r="L742" s="787" t="s">
        <v>20</v>
      </c>
      <c r="M742" s="788" t="s">
        <v>20</v>
      </c>
      <c r="N742" s="788" t="s">
        <v>20</v>
      </c>
      <c r="O742" s="787" t="s">
        <v>20</v>
      </c>
      <c r="P742" s="788" t="s">
        <v>20</v>
      </c>
      <c r="Q742" s="788" t="s">
        <v>20</v>
      </c>
      <c r="R742" s="787" t="s">
        <v>20</v>
      </c>
      <c r="S742" s="788" t="s">
        <v>20</v>
      </c>
      <c r="T742" s="788" t="s">
        <v>20</v>
      </c>
      <c r="U742" s="787" t="s">
        <v>20</v>
      </c>
      <c r="V742" s="788" t="s">
        <v>20</v>
      </c>
      <c r="W742" s="788" t="s">
        <v>20</v>
      </c>
      <c r="X742" s="787" t="s">
        <v>20</v>
      </c>
      <c r="Y742" s="788" t="s">
        <v>20</v>
      </c>
      <c r="Z742" s="788" t="s">
        <v>20</v>
      </c>
      <c r="AA742" s="787" t="s">
        <v>20</v>
      </c>
      <c r="AB742" s="788" t="s">
        <v>20</v>
      </c>
      <c r="AC742" s="788" t="s">
        <v>20</v>
      </c>
      <c r="AD742" s="787" t="s">
        <v>20</v>
      </c>
      <c r="AE742" s="788" t="s">
        <v>20</v>
      </c>
      <c r="AF742" s="788" t="s">
        <v>20</v>
      </c>
      <c r="AG742" s="34" t="s">
        <v>20</v>
      </c>
      <c r="AH742" s="34" t="s">
        <v>20</v>
      </c>
      <c r="AI742" s="34" t="s">
        <v>20</v>
      </c>
    </row>
    <row r="743" spans="1:35">
      <c r="A743" s="34" t="s">
        <v>2226</v>
      </c>
      <c r="B743" s="34" t="s">
        <v>2227</v>
      </c>
      <c r="C743" s="787" t="s">
        <v>20</v>
      </c>
      <c r="D743" s="788" t="s">
        <v>20</v>
      </c>
      <c r="E743" s="788" t="s">
        <v>20</v>
      </c>
      <c r="F743" s="787" t="s">
        <v>20</v>
      </c>
      <c r="G743" s="788" t="s">
        <v>20</v>
      </c>
      <c r="H743" s="788" t="s">
        <v>20</v>
      </c>
      <c r="I743" s="787" t="s">
        <v>20</v>
      </c>
      <c r="J743" s="788" t="s">
        <v>20</v>
      </c>
      <c r="K743" s="788" t="s">
        <v>20</v>
      </c>
      <c r="L743" s="787" t="s">
        <v>20</v>
      </c>
      <c r="M743" s="788" t="s">
        <v>20</v>
      </c>
      <c r="N743" s="788" t="s">
        <v>20</v>
      </c>
      <c r="O743" s="787" t="s">
        <v>20</v>
      </c>
      <c r="P743" s="788" t="s">
        <v>20</v>
      </c>
      <c r="Q743" s="788" t="s">
        <v>20</v>
      </c>
      <c r="R743" s="787" t="s">
        <v>20</v>
      </c>
      <c r="S743" s="788" t="s">
        <v>20</v>
      </c>
      <c r="T743" s="788" t="s">
        <v>20</v>
      </c>
      <c r="U743" s="787" t="s">
        <v>20</v>
      </c>
      <c r="V743" s="788" t="s">
        <v>20</v>
      </c>
      <c r="W743" s="788" t="s">
        <v>20</v>
      </c>
      <c r="X743" s="787" t="s">
        <v>20</v>
      </c>
      <c r="Y743" s="788" t="s">
        <v>20</v>
      </c>
      <c r="Z743" s="788" t="s">
        <v>20</v>
      </c>
      <c r="AA743" s="787" t="s">
        <v>20</v>
      </c>
      <c r="AB743" s="788" t="s">
        <v>20</v>
      </c>
      <c r="AC743" s="788" t="s">
        <v>20</v>
      </c>
      <c r="AD743" s="787" t="s">
        <v>20</v>
      </c>
      <c r="AE743" s="788" t="s">
        <v>20</v>
      </c>
      <c r="AF743" s="788" t="s">
        <v>20</v>
      </c>
      <c r="AG743" s="34" t="s">
        <v>20</v>
      </c>
      <c r="AH743" s="34" t="s">
        <v>20</v>
      </c>
      <c r="AI743" s="34" t="s">
        <v>20</v>
      </c>
    </row>
    <row r="744" spans="1:35">
      <c r="A744" s="34" t="s">
        <v>2228</v>
      </c>
      <c r="B744" s="34" t="s">
        <v>2229</v>
      </c>
      <c r="C744" s="787" t="s">
        <v>20</v>
      </c>
      <c r="D744" s="788" t="s">
        <v>20</v>
      </c>
      <c r="E744" s="788" t="s">
        <v>20</v>
      </c>
      <c r="F744" s="787" t="s">
        <v>20</v>
      </c>
      <c r="G744" s="788" t="s">
        <v>20</v>
      </c>
      <c r="H744" s="788" t="s">
        <v>20</v>
      </c>
      <c r="I744" s="787" t="s">
        <v>20</v>
      </c>
      <c r="J744" s="788" t="s">
        <v>20</v>
      </c>
      <c r="K744" s="788" t="s">
        <v>20</v>
      </c>
      <c r="L744" s="787" t="s">
        <v>20</v>
      </c>
      <c r="M744" s="788" t="s">
        <v>20</v>
      </c>
      <c r="N744" s="788" t="s">
        <v>20</v>
      </c>
      <c r="O744" s="787" t="s">
        <v>20</v>
      </c>
      <c r="P744" s="788" t="s">
        <v>20</v>
      </c>
      <c r="Q744" s="788" t="s">
        <v>20</v>
      </c>
      <c r="R744" s="787" t="s">
        <v>20</v>
      </c>
      <c r="S744" s="788" t="s">
        <v>20</v>
      </c>
      <c r="T744" s="788" t="s">
        <v>20</v>
      </c>
      <c r="U744" s="787" t="s">
        <v>20</v>
      </c>
      <c r="V744" s="788" t="s">
        <v>20</v>
      </c>
      <c r="W744" s="788" t="s">
        <v>20</v>
      </c>
      <c r="X744" s="787" t="s">
        <v>20</v>
      </c>
      <c r="Y744" s="788" t="s">
        <v>20</v>
      </c>
      <c r="Z744" s="788" t="s">
        <v>20</v>
      </c>
      <c r="AA744" s="787" t="s">
        <v>20</v>
      </c>
      <c r="AB744" s="788" t="s">
        <v>20</v>
      </c>
      <c r="AC744" s="788" t="s">
        <v>20</v>
      </c>
      <c r="AD744" s="787" t="s">
        <v>20</v>
      </c>
      <c r="AE744" s="788" t="s">
        <v>20</v>
      </c>
      <c r="AF744" s="788" t="s">
        <v>20</v>
      </c>
      <c r="AG744" s="34" t="s">
        <v>20</v>
      </c>
      <c r="AH744" s="34" t="s">
        <v>20</v>
      </c>
      <c r="AI744" s="34" t="s">
        <v>20</v>
      </c>
    </row>
    <row r="745" spans="1:35">
      <c r="A745" s="34" t="s">
        <v>2230</v>
      </c>
      <c r="B745" s="34" t="s">
        <v>2231</v>
      </c>
      <c r="C745" s="787" t="s">
        <v>20</v>
      </c>
      <c r="D745" s="788" t="s">
        <v>20</v>
      </c>
      <c r="E745" s="788" t="s">
        <v>20</v>
      </c>
      <c r="F745" s="787" t="s">
        <v>20</v>
      </c>
      <c r="G745" s="788" t="s">
        <v>20</v>
      </c>
      <c r="H745" s="788" t="s">
        <v>20</v>
      </c>
      <c r="I745" s="787" t="s">
        <v>20</v>
      </c>
      <c r="J745" s="788" t="s">
        <v>20</v>
      </c>
      <c r="K745" s="788" t="s">
        <v>20</v>
      </c>
      <c r="L745" s="787" t="s">
        <v>20</v>
      </c>
      <c r="M745" s="788" t="s">
        <v>20</v>
      </c>
      <c r="N745" s="788" t="s">
        <v>20</v>
      </c>
      <c r="O745" s="787" t="s">
        <v>20</v>
      </c>
      <c r="P745" s="788" t="s">
        <v>20</v>
      </c>
      <c r="Q745" s="788" t="s">
        <v>20</v>
      </c>
      <c r="R745" s="787" t="s">
        <v>20</v>
      </c>
      <c r="S745" s="788" t="s">
        <v>20</v>
      </c>
      <c r="T745" s="788" t="s">
        <v>20</v>
      </c>
      <c r="U745" s="787" t="s">
        <v>20</v>
      </c>
      <c r="V745" s="788" t="s">
        <v>20</v>
      </c>
      <c r="W745" s="788" t="s">
        <v>20</v>
      </c>
      <c r="X745" s="787" t="s">
        <v>20</v>
      </c>
      <c r="Y745" s="788" t="s">
        <v>20</v>
      </c>
      <c r="Z745" s="788" t="s">
        <v>20</v>
      </c>
      <c r="AA745" s="787" t="s">
        <v>20</v>
      </c>
      <c r="AB745" s="788" t="s">
        <v>20</v>
      </c>
      <c r="AC745" s="788" t="s">
        <v>20</v>
      </c>
      <c r="AD745" s="787" t="s">
        <v>20</v>
      </c>
      <c r="AE745" s="788" t="s">
        <v>20</v>
      </c>
      <c r="AF745" s="788" t="s">
        <v>20</v>
      </c>
      <c r="AG745" s="34" t="s">
        <v>20</v>
      </c>
      <c r="AH745" s="34" t="s">
        <v>20</v>
      </c>
      <c r="AI745" s="34" t="s">
        <v>20</v>
      </c>
    </row>
    <row r="746" spans="1:35">
      <c r="A746" s="34" t="s">
        <v>2232</v>
      </c>
      <c r="B746" s="34" t="s">
        <v>2233</v>
      </c>
      <c r="C746" s="787" t="s">
        <v>20</v>
      </c>
      <c r="D746" s="788" t="s">
        <v>20</v>
      </c>
      <c r="E746" s="788" t="s">
        <v>20</v>
      </c>
      <c r="F746" s="787" t="s">
        <v>20</v>
      </c>
      <c r="G746" s="788" t="s">
        <v>20</v>
      </c>
      <c r="H746" s="788" t="s">
        <v>20</v>
      </c>
      <c r="I746" s="787" t="s">
        <v>20</v>
      </c>
      <c r="J746" s="788" t="s">
        <v>20</v>
      </c>
      <c r="K746" s="788" t="s">
        <v>20</v>
      </c>
      <c r="L746" s="787" t="s">
        <v>20</v>
      </c>
      <c r="M746" s="788" t="s">
        <v>20</v>
      </c>
      <c r="N746" s="788" t="s">
        <v>20</v>
      </c>
      <c r="O746" s="787" t="s">
        <v>20</v>
      </c>
      <c r="P746" s="788" t="s">
        <v>20</v>
      </c>
      <c r="Q746" s="788" t="s">
        <v>20</v>
      </c>
      <c r="R746" s="787" t="s">
        <v>20</v>
      </c>
      <c r="S746" s="788" t="s">
        <v>20</v>
      </c>
      <c r="T746" s="788" t="s">
        <v>20</v>
      </c>
      <c r="U746" s="787" t="s">
        <v>20</v>
      </c>
      <c r="V746" s="788" t="s">
        <v>20</v>
      </c>
      <c r="W746" s="788" t="s">
        <v>20</v>
      </c>
      <c r="X746" s="787" t="s">
        <v>20</v>
      </c>
      <c r="Y746" s="788" t="s">
        <v>20</v>
      </c>
      <c r="Z746" s="788" t="s">
        <v>20</v>
      </c>
      <c r="AA746" s="787" t="s">
        <v>20</v>
      </c>
      <c r="AB746" s="788" t="s">
        <v>20</v>
      </c>
      <c r="AC746" s="788" t="s">
        <v>20</v>
      </c>
      <c r="AD746" s="787" t="s">
        <v>20</v>
      </c>
      <c r="AE746" s="788" t="s">
        <v>20</v>
      </c>
      <c r="AF746" s="788" t="s">
        <v>20</v>
      </c>
      <c r="AG746" s="34" t="s">
        <v>20</v>
      </c>
      <c r="AH746" s="34" t="s">
        <v>20</v>
      </c>
      <c r="AI746" s="34" t="s">
        <v>20</v>
      </c>
    </row>
    <row r="747" spans="1:35">
      <c r="A747" s="34" t="s">
        <v>2234</v>
      </c>
      <c r="B747" s="34" t="s">
        <v>2235</v>
      </c>
      <c r="C747" s="787" t="s">
        <v>20</v>
      </c>
      <c r="D747" s="788" t="s">
        <v>20</v>
      </c>
      <c r="E747" s="788" t="s">
        <v>20</v>
      </c>
      <c r="F747" s="787" t="s">
        <v>20</v>
      </c>
      <c r="G747" s="788" t="s">
        <v>20</v>
      </c>
      <c r="H747" s="788" t="s">
        <v>20</v>
      </c>
      <c r="I747" s="787" t="s">
        <v>20</v>
      </c>
      <c r="J747" s="788" t="s">
        <v>20</v>
      </c>
      <c r="K747" s="788" t="s">
        <v>20</v>
      </c>
      <c r="L747" s="787" t="s">
        <v>20</v>
      </c>
      <c r="M747" s="788" t="s">
        <v>20</v>
      </c>
      <c r="N747" s="788" t="s">
        <v>20</v>
      </c>
      <c r="O747" s="787" t="s">
        <v>20</v>
      </c>
      <c r="P747" s="788" t="s">
        <v>20</v>
      </c>
      <c r="Q747" s="788" t="s">
        <v>20</v>
      </c>
      <c r="R747" s="787" t="s">
        <v>20</v>
      </c>
      <c r="S747" s="788" t="s">
        <v>20</v>
      </c>
      <c r="T747" s="788" t="s">
        <v>20</v>
      </c>
      <c r="U747" s="787" t="s">
        <v>20</v>
      </c>
      <c r="V747" s="788" t="s">
        <v>20</v>
      </c>
      <c r="W747" s="788" t="s">
        <v>20</v>
      </c>
      <c r="X747" s="787" t="s">
        <v>20</v>
      </c>
      <c r="Y747" s="788" t="s">
        <v>20</v>
      </c>
      <c r="Z747" s="788" t="s">
        <v>20</v>
      </c>
      <c r="AA747" s="787" t="s">
        <v>20</v>
      </c>
      <c r="AB747" s="788" t="s">
        <v>20</v>
      </c>
      <c r="AC747" s="788" t="s">
        <v>20</v>
      </c>
      <c r="AD747" s="787" t="s">
        <v>20</v>
      </c>
      <c r="AE747" s="788" t="s">
        <v>20</v>
      </c>
      <c r="AF747" s="788" t="s">
        <v>20</v>
      </c>
      <c r="AG747" s="34" t="s">
        <v>20</v>
      </c>
      <c r="AH747" s="34" t="s">
        <v>20</v>
      </c>
      <c r="AI747" s="34" t="s">
        <v>20</v>
      </c>
    </row>
    <row r="748" spans="1:35">
      <c r="A748" s="34" t="s">
        <v>2236</v>
      </c>
      <c r="B748" s="34" t="s">
        <v>2237</v>
      </c>
      <c r="C748" s="787" t="s">
        <v>20</v>
      </c>
      <c r="D748" s="788" t="s">
        <v>20</v>
      </c>
      <c r="E748" s="788" t="s">
        <v>20</v>
      </c>
      <c r="F748" s="787" t="s">
        <v>20</v>
      </c>
      <c r="G748" s="788" t="s">
        <v>20</v>
      </c>
      <c r="H748" s="788" t="s">
        <v>20</v>
      </c>
      <c r="I748" s="787" t="s">
        <v>20</v>
      </c>
      <c r="J748" s="788" t="s">
        <v>20</v>
      </c>
      <c r="K748" s="788" t="s">
        <v>20</v>
      </c>
      <c r="L748" s="787" t="s">
        <v>20</v>
      </c>
      <c r="M748" s="788" t="s">
        <v>20</v>
      </c>
      <c r="N748" s="788" t="s">
        <v>20</v>
      </c>
      <c r="O748" s="787" t="s">
        <v>20</v>
      </c>
      <c r="P748" s="788" t="s">
        <v>20</v>
      </c>
      <c r="Q748" s="788" t="s">
        <v>20</v>
      </c>
      <c r="R748" s="787" t="s">
        <v>20</v>
      </c>
      <c r="S748" s="788" t="s">
        <v>20</v>
      </c>
      <c r="T748" s="788" t="s">
        <v>20</v>
      </c>
      <c r="U748" s="787" t="s">
        <v>20</v>
      </c>
      <c r="V748" s="788" t="s">
        <v>20</v>
      </c>
      <c r="W748" s="788" t="s">
        <v>20</v>
      </c>
      <c r="X748" s="787" t="s">
        <v>20</v>
      </c>
      <c r="Y748" s="788" t="s">
        <v>20</v>
      </c>
      <c r="Z748" s="788" t="s">
        <v>20</v>
      </c>
      <c r="AA748" s="787" t="s">
        <v>20</v>
      </c>
      <c r="AB748" s="788" t="s">
        <v>20</v>
      </c>
      <c r="AC748" s="788" t="s">
        <v>20</v>
      </c>
      <c r="AD748" s="787" t="s">
        <v>20</v>
      </c>
      <c r="AE748" s="788" t="s">
        <v>20</v>
      </c>
      <c r="AF748" s="788" t="s">
        <v>20</v>
      </c>
      <c r="AG748" s="34" t="s">
        <v>20</v>
      </c>
      <c r="AH748" s="34" t="s">
        <v>20</v>
      </c>
      <c r="AI748" s="34" t="s">
        <v>20</v>
      </c>
    </row>
    <row r="749" spans="1:35">
      <c r="A749" s="34" t="s">
        <v>2238</v>
      </c>
      <c r="B749" s="34" t="s">
        <v>2239</v>
      </c>
      <c r="C749" s="787" t="s">
        <v>20</v>
      </c>
      <c r="D749" s="788" t="s">
        <v>20</v>
      </c>
      <c r="E749" s="788" t="s">
        <v>20</v>
      </c>
      <c r="F749" s="787" t="s">
        <v>20</v>
      </c>
      <c r="G749" s="788" t="s">
        <v>20</v>
      </c>
      <c r="H749" s="788" t="s">
        <v>20</v>
      </c>
      <c r="I749" s="787" t="s">
        <v>20</v>
      </c>
      <c r="J749" s="788" t="s">
        <v>20</v>
      </c>
      <c r="K749" s="788" t="s">
        <v>20</v>
      </c>
      <c r="L749" s="787" t="s">
        <v>20</v>
      </c>
      <c r="M749" s="788" t="s">
        <v>20</v>
      </c>
      <c r="N749" s="788" t="s">
        <v>20</v>
      </c>
      <c r="O749" s="787" t="s">
        <v>20</v>
      </c>
      <c r="P749" s="788" t="s">
        <v>20</v>
      </c>
      <c r="Q749" s="788" t="s">
        <v>20</v>
      </c>
      <c r="R749" s="787" t="s">
        <v>20</v>
      </c>
      <c r="S749" s="788" t="s">
        <v>20</v>
      </c>
      <c r="T749" s="788" t="s">
        <v>20</v>
      </c>
      <c r="U749" s="787" t="s">
        <v>20</v>
      </c>
      <c r="V749" s="788" t="s">
        <v>20</v>
      </c>
      <c r="W749" s="788" t="s">
        <v>20</v>
      </c>
      <c r="X749" s="787" t="s">
        <v>20</v>
      </c>
      <c r="Y749" s="788" t="s">
        <v>20</v>
      </c>
      <c r="Z749" s="788" t="s">
        <v>20</v>
      </c>
      <c r="AA749" s="787" t="s">
        <v>20</v>
      </c>
      <c r="AB749" s="788" t="s">
        <v>20</v>
      </c>
      <c r="AC749" s="788" t="s">
        <v>20</v>
      </c>
      <c r="AD749" s="787" t="s">
        <v>20</v>
      </c>
      <c r="AE749" s="788" t="s">
        <v>20</v>
      </c>
      <c r="AF749" s="788" t="s">
        <v>20</v>
      </c>
      <c r="AG749" s="34" t="s">
        <v>20</v>
      </c>
      <c r="AH749" s="34" t="s">
        <v>20</v>
      </c>
      <c r="AI749" s="34" t="s">
        <v>20</v>
      </c>
    </row>
    <row r="750" spans="1:35">
      <c r="A750" s="34" t="s">
        <v>2240</v>
      </c>
      <c r="B750" s="34" t="s">
        <v>20</v>
      </c>
      <c r="C750" s="787" t="s">
        <v>20</v>
      </c>
      <c r="D750" s="788" t="s">
        <v>20</v>
      </c>
      <c r="E750" s="788" t="s">
        <v>20</v>
      </c>
      <c r="F750" s="787" t="s">
        <v>20</v>
      </c>
      <c r="G750" s="788" t="s">
        <v>20</v>
      </c>
      <c r="H750" s="788" t="s">
        <v>20</v>
      </c>
      <c r="I750" s="787" t="s">
        <v>20</v>
      </c>
      <c r="J750" s="788" t="s">
        <v>20</v>
      </c>
      <c r="K750" s="788" t="s">
        <v>20</v>
      </c>
      <c r="L750" s="787" t="s">
        <v>20</v>
      </c>
      <c r="M750" s="788" t="s">
        <v>20</v>
      </c>
      <c r="N750" s="788" t="s">
        <v>20</v>
      </c>
      <c r="O750" s="787" t="s">
        <v>20</v>
      </c>
      <c r="P750" s="788" t="s">
        <v>20</v>
      </c>
      <c r="Q750" s="788" t="s">
        <v>20</v>
      </c>
      <c r="R750" s="787" t="s">
        <v>20</v>
      </c>
      <c r="S750" s="788" t="s">
        <v>20</v>
      </c>
      <c r="T750" s="788" t="s">
        <v>20</v>
      </c>
      <c r="U750" s="787" t="s">
        <v>20</v>
      </c>
      <c r="V750" s="788" t="s">
        <v>20</v>
      </c>
      <c r="W750" s="788" t="s">
        <v>20</v>
      </c>
      <c r="X750" s="787" t="s">
        <v>20</v>
      </c>
      <c r="Y750" s="788" t="s">
        <v>20</v>
      </c>
      <c r="Z750" s="788" t="s">
        <v>20</v>
      </c>
      <c r="AA750" s="787" t="s">
        <v>20</v>
      </c>
      <c r="AB750" s="788" t="s">
        <v>20</v>
      </c>
      <c r="AC750" s="788" t="s">
        <v>20</v>
      </c>
      <c r="AD750" s="787" t="s">
        <v>20</v>
      </c>
      <c r="AE750" s="788" t="s">
        <v>20</v>
      </c>
      <c r="AF750" s="788" t="s">
        <v>20</v>
      </c>
      <c r="AG750" s="34" t="s">
        <v>20</v>
      </c>
      <c r="AH750" s="34" t="s">
        <v>20</v>
      </c>
      <c r="AI750" s="34" t="s">
        <v>20</v>
      </c>
    </row>
    <row r="751" spans="1:35">
      <c r="A751" s="34" t="s">
        <v>2241</v>
      </c>
      <c r="B751" s="34" t="s">
        <v>2242</v>
      </c>
      <c r="C751" s="787" t="s">
        <v>20</v>
      </c>
      <c r="D751" s="788" t="s">
        <v>20</v>
      </c>
      <c r="E751" s="788" t="s">
        <v>20</v>
      </c>
      <c r="F751" s="787" t="s">
        <v>20</v>
      </c>
      <c r="G751" s="788" t="s">
        <v>20</v>
      </c>
      <c r="H751" s="788" t="s">
        <v>20</v>
      </c>
      <c r="I751" s="787" t="s">
        <v>20</v>
      </c>
      <c r="J751" s="788" t="s">
        <v>20</v>
      </c>
      <c r="K751" s="788" t="s">
        <v>20</v>
      </c>
      <c r="L751" s="787" t="s">
        <v>20</v>
      </c>
      <c r="M751" s="788" t="s">
        <v>20</v>
      </c>
      <c r="N751" s="788" t="s">
        <v>20</v>
      </c>
      <c r="O751" s="787" t="s">
        <v>20</v>
      </c>
      <c r="P751" s="788" t="s">
        <v>20</v>
      </c>
      <c r="Q751" s="788" t="s">
        <v>20</v>
      </c>
      <c r="R751" s="787" t="s">
        <v>20</v>
      </c>
      <c r="S751" s="788" t="s">
        <v>20</v>
      </c>
      <c r="T751" s="788" t="s">
        <v>20</v>
      </c>
      <c r="U751" s="787" t="s">
        <v>20</v>
      </c>
      <c r="V751" s="788" t="s">
        <v>20</v>
      </c>
      <c r="W751" s="788" t="s">
        <v>20</v>
      </c>
      <c r="X751" s="787" t="s">
        <v>20</v>
      </c>
      <c r="Y751" s="788" t="s">
        <v>20</v>
      </c>
      <c r="Z751" s="788" t="s">
        <v>20</v>
      </c>
      <c r="AA751" s="787" t="s">
        <v>20</v>
      </c>
      <c r="AB751" s="788" t="s">
        <v>20</v>
      </c>
      <c r="AC751" s="788" t="s">
        <v>20</v>
      </c>
      <c r="AD751" s="787" t="s">
        <v>20</v>
      </c>
      <c r="AE751" s="788" t="s">
        <v>20</v>
      </c>
      <c r="AF751" s="788" t="s">
        <v>20</v>
      </c>
      <c r="AG751" s="34" t="s">
        <v>20</v>
      </c>
      <c r="AH751" s="34" t="s">
        <v>20</v>
      </c>
      <c r="AI751" s="34" t="s">
        <v>20</v>
      </c>
    </row>
    <row r="752" spans="1:35">
      <c r="A752" s="34" t="s">
        <v>2243</v>
      </c>
      <c r="B752" s="34" t="s">
        <v>2244</v>
      </c>
      <c r="C752" s="787" t="s">
        <v>20</v>
      </c>
      <c r="D752" s="788" t="s">
        <v>20</v>
      </c>
      <c r="E752" s="788" t="s">
        <v>20</v>
      </c>
      <c r="F752" s="787" t="s">
        <v>20</v>
      </c>
      <c r="G752" s="788" t="s">
        <v>20</v>
      </c>
      <c r="H752" s="788" t="s">
        <v>20</v>
      </c>
      <c r="I752" s="787" t="s">
        <v>20</v>
      </c>
      <c r="J752" s="788" t="s">
        <v>20</v>
      </c>
      <c r="K752" s="788" t="s">
        <v>20</v>
      </c>
      <c r="L752" s="787" t="s">
        <v>20</v>
      </c>
      <c r="M752" s="788" t="s">
        <v>20</v>
      </c>
      <c r="N752" s="788" t="s">
        <v>20</v>
      </c>
      <c r="O752" s="787" t="s">
        <v>20</v>
      </c>
      <c r="P752" s="788" t="s">
        <v>20</v>
      </c>
      <c r="Q752" s="788" t="s">
        <v>20</v>
      </c>
      <c r="R752" s="787" t="s">
        <v>20</v>
      </c>
      <c r="S752" s="788" t="s">
        <v>20</v>
      </c>
      <c r="T752" s="788" t="s">
        <v>20</v>
      </c>
      <c r="U752" s="787" t="s">
        <v>20</v>
      </c>
      <c r="V752" s="788" t="s">
        <v>20</v>
      </c>
      <c r="W752" s="788" t="s">
        <v>20</v>
      </c>
      <c r="X752" s="787" t="s">
        <v>20</v>
      </c>
      <c r="Y752" s="788" t="s">
        <v>20</v>
      </c>
      <c r="Z752" s="788" t="s">
        <v>20</v>
      </c>
      <c r="AA752" s="787" t="s">
        <v>20</v>
      </c>
      <c r="AB752" s="788" t="s">
        <v>20</v>
      </c>
      <c r="AC752" s="788" t="s">
        <v>20</v>
      </c>
      <c r="AD752" s="787" t="s">
        <v>20</v>
      </c>
      <c r="AE752" s="788" t="s">
        <v>20</v>
      </c>
      <c r="AF752" s="788" t="s">
        <v>20</v>
      </c>
      <c r="AG752" s="34" t="s">
        <v>20</v>
      </c>
      <c r="AH752" s="34" t="s">
        <v>20</v>
      </c>
      <c r="AI752" s="34" t="s">
        <v>20</v>
      </c>
    </row>
    <row r="753" spans="1:35">
      <c r="A753" s="34" t="s">
        <v>2245</v>
      </c>
      <c r="B753" s="34" t="s">
        <v>2246</v>
      </c>
      <c r="C753" s="787" t="s">
        <v>20</v>
      </c>
      <c r="D753" s="788" t="s">
        <v>20</v>
      </c>
      <c r="E753" s="788" t="s">
        <v>20</v>
      </c>
      <c r="F753" s="787" t="s">
        <v>20</v>
      </c>
      <c r="G753" s="788" t="s">
        <v>20</v>
      </c>
      <c r="H753" s="788" t="s">
        <v>20</v>
      </c>
      <c r="I753" s="787" t="s">
        <v>20</v>
      </c>
      <c r="J753" s="788" t="s">
        <v>20</v>
      </c>
      <c r="K753" s="788" t="s">
        <v>20</v>
      </c>
      <c r="L753" s="787" t="s">
        <v>20</v>
      </c>
      <c r="M753" s="788" t="s">
        <v>20</v>
      </c>
      <c r="N753" s="788" t="s">
        <v>20</v>
      </c>
      <c r="O753" s="787" t="s">
        <v>20</v>
      </c>
      <c r="P753" s="788" t="s">
        <v>20</v>
      </c>
      <c r="Q753" s="788" t="s">
        <v>20</v>
      </c>
      <c r="R753" s="787" t="s">
        <v>20</v>
      </c>
      <c r="S753" s="788" t="s">
        <v>20</v>
      </c>
      <c r="T753" s="788" t="s">
        <v>20</v>
      </c>
      <c r="U753" s="787" t="s">
        <v>20</v>
      </c>
      <c r="V753" s="788" t="s">
        <v>20</v>
      </c>
      <c r="W753" s="788" t="s">
        <v>20</v>
      </c>
      <c r="X753" s="787" t="s">
        <v>20</v>
      </c>
      <c r="Y753" s="788" t="s">
        <v>20</v>
      </c>
      <c r="Z753" s="788" t="s">
        <v>20</v>
      </c>
      <c r="AA753" s="787" t="s">
        <v>20</v>
      </c>
      <c r="AB753" s="788" t="s">
        <v>20</v>
      </c>
      <c r="AC753" s="788" t="s">
        <v>20</v>
      </c>
      <c r="AD753" s="787" t="s">
        <v>20</v>
      </c>
      <c r="AE753" s="788" t="s">
        <v>20</v>
      </c>
      <c r="AF753" s="788" t="s">
        <v>20</v>
      </c>
      <c r="AG753" s="34" t="s">
        <v>20</v>
      </c>
      <c r="AH753" s="34" t="s">
        <v>20</v>
      </c>
      <c r="AI753" s="34" t="s">
        <v>20</v>
      </c>
    </row>
    <row r="754" spans="1:35">
      <c r="A754" s="34" t="s">
        <v>2247</v>
      </c>
      <c r="B754" s="34" t="s">
        <v>20</v>
      </c>
      <c r="C754" s="787" t="s">
        <v>20</v>
      </c>
      <c r="D754" s="788" t="s">
        <v>20</v>
      </c>
      <c r="E754" s="788" t="s">
        <v>20</v>
      </c>
      <c r="F754" s="787" t="s">
        <v>20</v>
      </c>
      <c r="G754" s="788" t="s">
        <v>20</v>
      </c>
      <c r="H754" s="788" t="s">
        <v>20</v>
      </c>
      <c r="I754" s="787" t="s">
        <v>20</v>
      </c>
      <c r="J754" s="788" t="s">
        <v>20</v>
      </c>
      <c r="K754" s="788" t="s">
        <v>20</v>
      </c>
      <c r="L754" s="787" t="s">
        <v>20</v>
      </c>
      <c r="M754" s="788" t="s">
        <v>20</v>
      </c>
      <c r="N754" s="788" t="s">
        <v>20</v>
      </c>
      <c r="O754" s="787" t="s">
        <v>20</v>
      </c>
      <c r="P754" s="788" t="s">
        <v>20</v>
      </c>
      <c r="Q754" s="788" t="s">
        <v>20</v>
      </c>
      <c r="R754" s="787" t="s">
        <v>20</v>
      </c>
      <c r="S754" s="788" t="s">
        <v>20</v>
      </c>
      <c r="T754" s="788" t="s">
        <v>20</v>
      </c>
      <c r="U754" s="787" t="s">
        <v>20</v>
      </c>
      <c r="V754" s="788" t="s">
        <v>20</v>
      </c>
      <c r="W754" s="788" t="s">
        <v>20</v>
      </c>
      <c r="X754" s="787" t="s">
        <v>20</v>
      </c>
      <c r="Y754" s="788" t="s">
        <v>20</v>
      </c>
      <c r="Z754" s="788" t="s">
        <v>20</v>
      </c>
      <c r="AA754" s="787" t="s">
        <v>20</v>
      </c>
      <c r="AB754" s="788" t="s">
        <v>20</v>
      </c>
      <c r="AC754" s="788" t="s">
        <v>20</v>
      </c>
      <c r="AD754" s="787" t="s">
        <v>20</v>
      </c>
      <c r="AE754" s="788" t="s">
        <v>20</v>
      </c>
      <c r="AF754" s="788" t="s">
        <v>20</v>
      </c>
      <c r="AG754" s="34" t="s">
        <v>20</v>
      </c>
      <c r="AH754" s="34" t="s">
        <v>20</v>
      </c>
      <c r="AI754" s="34" t="s">
        <v>20</v>
      </c>
    </row>
    <row r="755" spans="1:35">
      <c r="A755" s="34" t="s">
        <v>2248</v>
      </c>
      <c r="B755" s="34" t="s">
        <v>2419</v>
      </c>
      <c r="C755" s="787" t="s">
        <v>20</v>
      </c>
      <c r="D755" s="788" t="s">
        <v>20</v>
      </c>
      <c r="E755" s="788" t="s">
        <v>20</v>
      </c>
      <c r="F755" s="787" t="s">
        <v>20</v>
      </c>
      <c r="G755" s="788" t="s">
        <v>20</v>
      </c>
      <c r="H755" s="788" t="s">
        <v>20</v>
      </c>
      <c r="I755" s="787" t="s">
        <v>20</v>
      </c>
      <c r="J755" s="788" t="s">
        <v>20</v>
      </c>
      <c r="K755" s="788" t="s">
        <v>20</v>
      </c>
      <c r="L755" s="787" t="s">
        <v>20</v>
      </c>
      <c r="M755" s="788" t="s">
        <v>20</v>
      </c>
      <c r="N755" s="788" t="s">
        <v>20</v>
      </c>
      <c r="O755" s="787" t="s">
        <v>20</v>
      </c>
      <c r="P755" s="788" t="s">
        <v>20</v>
      </c>
      <c r="Q755" s="788" t="s">
        <v>20</v>
      </c>
      <c r="R755" s="787" t="s">
        <v>20</v>
      </c>
      <c r="S755" s="788" t="s">
        <v>20</v>
      </c>
      <c r="T755" s="788" t="s">
        <v>20</v>
      </c>
      <c r="U755" s="787" t="s">
        <v>20</v>
      </c>
      <c r="V755" s="788" t="s">
        <v>20</v>
      </c>
      <c r="W755" s="788" t="s">
        <v>20</v>
      </c>
      <c r="X755" s="787" t="s">
        <v>20</v>
      </c>
      <c r="Y755" s="788" t="s">
        <v>20</v>
      </c>
      <c r="Z755" s="788" t="s">
        <v>20</v>
      </c>
      <c r="AA755" s="787" t="s">
        <v>20</v>
      </c>
      <c r="AB755" s="788" t="s">
        <v>20</v>
      </c>
      <c r="AC755" s="788" t="s">
        <v>20</v>
      </c>
      <c r="AD755" s="787" t="s">
        <v>20</v>
      </c>
      <c r="AE755" s="788" t="s">
        <v>20</v>
      </c>
      <c r="AF755" s="788" t="s">
        <v>20</v>
      </c>
      <c r="AG755" s="34" t="s">
        <v>20</v>
      </c>
      <c r="AH755" s="34" t="s">
        <v>20</v>
      </c>
      <c r="AI755" s="34" t="s">
        <v>20</v>
      </c>
    </row>
    <row r="756" spans="1:35">
      <c r="A756" s="34" t="s">
        <v>2249</v>
      </c>
      <c r="B756" s="34" t="s">
        <v>3400</v>
      </c>
      <c r="C756" s="787" t="s">
        <v>20</v>
      </c>
      <c r="D756" s="788" t="s">
        <v>20</v>
      </c>
      <c r="E756" s="788" t="s">
        <v>20</v>
      </c>
      <c r="F756" s="787" t="s">
        <v>20</v>
      </c>
      <c r="G756" s="788" t="s">
        <v>20</v>
      </c>
      <c r="H756" s="788" t="s">
        <v>20</v>
      </c>
      <c r="I756" s="787" t="s">
        <v>20</v>
      </c>
      <c r="J756" s="788" t="s">
        <v>20</v>
      </c>
      <c r="K756" s="788" t="s">
        <v>20</v>
      </c>
      <c r="L756" s="787" t="s">
        <v>20</v>
      </c>
      <c r="M756" s="788" t="s">
        <v>20</v>
      </c>
      <c r="N756" s="788" t="s">
        <v>20</v>
      </c>
      <c r="O756" s="787" t="s">
        <v>20</v>
      </c>
      <c r="P756" s="788" t="s">
        <v>20</v>
      </c>
      <c r="Q756" s="788" t="s">
        <v>20</v>
      </c>
      <c r="R756" s="787" t="s">
        <v>20</v>
      </c>
      <c r="S756" s="788" t="s">
        <v>20</v>
      </c>
      <c r="T756" s="788" t="s">
        <v>20</v>
      </c>
      <c r="U756" s="787" t="s">
        <v>20</v>
      </c>
      <c r="V756" s="788" t="s">
        <v>20</v>
      </c>
      <c r="W756" s="788" t="s">
        <v>20</v>
      </c>
      <c r="X756" s="787" t="s">
        <v>20</v>
      </c>
      <c r="Y756" s="788" t="s">
        <v>20</v>
      </c>
      <c r="Z756" s="788" t="s">
        <v>20</v>
      </c>
      <c r="AA756" s="787" t="s">
        <v>20</v>
      </c>
      <c r="AB756" s="788" t="s">
        <v>20</v>
      </c>
      <c r="AC756" s="788" t="s">
        <v>20</v>
      </c>
      <c r="AD756" s="787" t="s">
        <v>20</v>
      </c>
      <c r="AE756" s="788" t="s">
        <v>20</v>
      </c>
      <c r="AF756" s="788" t="s">
        <v>20</v>
      </c>
      <c r="AG756" s="34" t="s">
        <v>20</v>
      </c>
      <c r="AH756" s="34" t="s">
        <v>20</v>
      </c>
      <c r="AI756" s="34" t="s">
        <v>20</v>
      </c>
    </row>
    <row r="757" spans="1:35">
      <c r="A757" s="34" t="s">
        <v>2250</v>
      </c>
      <c r="B757" s="34" t="s">
        <v>2251</v>
      </c>
      <c r="C757" s="787" t="s">
        <v>20</v>
      </c>
      <c r="D757" s="788" t="s">
        <v>20</v>
      </c>
      <c r="E757" s="788" t="s">
        <v>20</v>
      </c>
      <c r="F757" s="787" t="s">
        <v>20</v>
      </c>
      <c r="G757" s="788" t="s">
        <v>20</v>
      </c>
      <c r="H757" s="788" t="s">
        <v>20</v>
      </c>
      <c r="I757" s="787" t="s">
        <v>20</v>
      </c>
      <c r="J757" s="788" t="s">
        <v>20</v>
      </c>
      <c r="K757" s="788" t="s">
        <v>20</v>
      </c>
      <c r="L757" s="787" t="s">
        <v>20</v>
      </c>
      <c r="M757" s="788" t="s">
        <v>20</v>
      </c>
      <c r="N757" s="788" t="s">
        <v>20</v>
      </c>
      <c r="O757" s="787" t="s">
        <v>20</v>
      </c>
      <c r="P757" s="788" t="s">
        <v>20</v>
      </c>
      <c r="Q757" s="788" t="s">
        <v>20</v>
      </c>
      <c r="R757" s="787" t="s">
        <v>20</v>
      </c>
      <c r="S757" s="788" t="s">
        <v>20</v>
      </c>
      <c r="T757" s="788" t="s">
        <v>20</v>
      </c>
      <c r="U757" s="787" t="s">
        <v>20</v>
      </c>
      <c r="V757" s="788" t="s">
        <v>20</v>
      </c>
      <c r="W757" s="788" t="s">
        <v>20</v>
      </c>
      <c r="X757" s="787" t="s">
        <v>20</v>
      </c>
      <c r="Y757" s="788" t="s">
        <v>20</v>
      </c>
      <c r="Z757" s="788" t="s">
        <v>20</v>
      </c>
      <c r="AA757" s="787" t="s">
        <v>20</v>
      </c>
      <c r="AB757" s="788" t="s">
        <v>20</v>
      </c>
      <c r="AC757" s="788" t="s">
        <v>20</v>
      </c>
      <c r="AD757" s="787" t="s">
        <v>20</v>
      </c>
      <c r="AE757" s="788" t="s">
        <v>20</v>
      </c>
      <c r="AF757" s="788" t="s">
        <v>20</v>
      </c>
      <c r="AG757" s="34" t="s">
        <v>20</v>
      </c>
      <c r="AH757" s="34" t="s">
        <v>20</v>
      </c>
      <c r="AI757" s="34" t="s">
        <v>20</v>
      </c>
    </row>
    <row r="758" spans="1:35">
      <c r="A758" s="34" t="s">
        <v>2252</v>
      </c>
      <c r="B758" s="34" t="s">
        <v>2253</v>
      </c>
      <c r="C758" s="787" t="s">
        <v>20</v>
      </c>
      <c r="D758" s="788" t="s">
        <v>20</v>
      </c>
      <c r="E758" s="788" t="s">
        <v>20</v>
      </c>
      <c r="F758" s="787" t="s">
        <v>20</v>
      </c>
      <c r="G758" s="788" t="s">
        <v>20</v>
      </c>
      <c r="H758" s="788" t="s">
        <v>20</v>
      </c>
      <c r="I758" s="787" t="s">
        <v>20</v>
      </c>
      <c r="J758" s="788" t="s">
        <v>20</v>
      </c>
      <c r="K758" s="788" t="s">
        <v>20</v>
      </c>
      <c r="L758" s="787" t="s">
        <v>20</v>
      </c>
      <c r="M758" s="788" t="s">
        <v>20</v>
      </c>
      <c r="N758" s="788" t="s">
        <v>20</v>
      </c>
      <c r="O758" s="787" t="s">
        <v>20</v>
      </c>
      <c r="P758" s="788" t="s">
        <v>20</v>
      </c>
      <c r="Q758" s="788" t="s">
        <v>20</v>
      </c>
      <c r="R758" s="787" t="s">
        <v>20</v>
      </c>
      <c r="S758" s="788" t="s">
        <v>20</v>
      </c>
      <c r="T758" s="788" t="s">
        <v>20</v>
      </c>
      <c r="U758" s="787" t="s">
        <v>20</v>
      </c>
      <c r="V758" s="788" t="s">
        <v>20</v>
      </c>
      <c r="W758" s="788" t="s">
        <v>20</v>
      </c>
      <c r="X758" s="787" t="s">
        <v>20</v>
      </c>
      <c r="Y758" s="788" t="s">
        <v>20</v>
      </c>
      <c r="Z758" s="788" t="s">
        <v>20</v>
      </c>
      <c r="AA758" s="787" t="s">
        <v>20</v>
      </c>
      <c r="AB758" s="788" t="s">
        <v>20</v>
      </c>
      <c r="AC758" s="788" t="s">
        <v>20</v>
      </c>
      <c r="AD758" s="787" t="s">
        <v>20</v>
      </c>
      <c r="AE758" s="788" t="s">
        <v>20</v>
      </c>
      <c r="AF758" s="788" t="s">
        <v>20</v>
      </c>
      <c r="AG758" s="34" t="s">
        <v>20</v>
      </c>
      <c r="AH758" s="34" t="s">
        <v>20</v>
      </c>
      <c r="AI758" s="34" t="s">
        <v>20</v>
      </c>
    </row>
    <row r="759" spans="1:35">
      <c r="A759" s="34" t="s">
        <v>2254</v>
      </c>
      <c r="B759" s="34" t="s">
        <v>2255</v>
      </c>
      <c r="C759" s="787" t="s">
        <v>20</v>
      </c>
      <c r="D759" s="788" t="s">
        <v>20</v>
      </c>
      <c r="E759" s="788" t="s">
        <v>20</v>
      </c>
      <c r="F759" s="787" t="s">
        <v>20</v>
      </c>
      <c r="G759" s="788" t="s">
        <v>20</v>
      </c>
      <c r="H759" s="788" t="s">
        <v>20</v>
      </c>
      <c r="I759" s="787" t="s">
        <v>20</v>
      </c>
      <c r="J759" s="788" t="s">
        <v>20</v>
      </c>
      <c r="K759" s="788" t="s">
        <v>20</v>
      </c>
      <c r="L759" s="787" t="s">
        <v>20</v>
      </c>
      <c r="M759" s="788" t="s">
        <v>20</v>
      </c>
      <c r="N759" s="788" t="s">
        <v>20</v>
      </c>
      <c r="O759" s="787" t="s">
        <v>20</v>
      </c>
      <c r="P759" s="788" t="s">
        <v>20</v>
      </c>
      <c r="Q759" s="788" t="s">
        <v>20</v>
      </c>
      <c r="R759" s="787" t="s">
        <v>20</v>
      </c>
      <c r="S759" s="788" t="s">
        <v>20</v>
      </c>
      <c r="T759" s="788" t="s">
        <v>20</v>
      </c>
      <c r="U759" s="787" t="s">
        <v>20</v>
      </c>
      <c r="V759" s="788" t="s">
        <v>20</v>
      </c>
      <c r="W759" s="788" t="s">
        <v>20</v>
      </c>
      <c r="X759" s="787" t="s">
        <v>20</v>
      </c>
      <c r="Y759" s="788" t="s">
        <v>20</v>
      </c>
      <c r="Z759" s="788" t="s">
        <v>20</v>
      </c>
      <c r="AA759" s="787" t="s">
        <v>20</v>
      </c>
      <c r="AB759" s="788" t="s">
        <v>20</v>
      </c>
      <c r="AC759" s="788" t="s">
        <v>20</v>
      </c>
      <c r="AD759" s="787" t="s">
        <v>20</v>
      </c>
      <c r="AE759" s="788" t="s">
        <v>20</v>
      </c>
      <c r="AF759" s="788" t="s">
        <v>20</v>
      </c>
      <c r="AG759" s="34" t="s">
        <v>20</v>
      </c>
      <c r="AH759" s="34" t="s">
        <v>20</v>
      </c>
      <c r="AI759" s="34" t="s">
        <v>20</v>
      </c>
    </row>
    <row r="760" spans="1:35">
      <c r="A760" s="34" t="s">
        <v>2256</v>
      </c>
      <c r="B760" s="34" t="s">
        <v>2257</v>
      </c>
      <c r="C760" s="787" t="s">
        <v>20</v>
      </c>
      <c r="D760" s="788" t="s">
        <v>20</v>
      </c>
      <c r="E760" s="788" t="s">
        <v>20</v>
      </c>
      <c r="F760" s="787" t="s">
        <v>20</v>
      </c>
      <c r="G760" s="788" t="s">
        <v>20</v>
      </c>
      <c r="H760" s="788" t="s">
        <v>20</v>
      </c>
      <c r="I760" s="787" t="s">
        <v>20</v>
      </c>
      <c r="J760" s="788" t="s">
        <v>20</v>
      </c>
      <c r="K760" s="788" t="s">
        <v>20</v>
      </c>
      <c r="L760" s="787" t="s">
        <v>20</v>
      </c>
      <c r="M760" s="788" t="s">
        <v>20</v>
      </c>
      <c r="N760" s="788" t="s">
        <v>20</v>
      </c>
      <c r="O760" s="787" t="s">
        <v>20</v>
      </c>
      <c r="P760" s="788" t="s">
        <v>20</v>
      </c>
      <c r="Q760" s="788" t="s">
        <v>20</v>
      </c>
      <c r="R760" s="787" t="s">
        <v>20</v>
      </c>
      <c r="S760" s="788" t="s">
        <v>20</v>
      </c>
      <c r="T760" s="788" t="s">
        <v>20</v>
      </c>
      <c r="U760" s="787" t="s">
        <v>20</v>
      </c>
      <c r="V760" s="788" t="s">
        <v>20</v>
      </c>
      <c r="W760" s="788" t="s">
        <v>20</v>
      </c>
      <c r="X760" s="787" t="s">
        <v>20</v>
      </c>
      <c r="Y760" s="788" t="s">
        <v>20</v>
      </c>
      <c r="Z760" s="788" t="s">
        <v>20</v>
      </c>
      <c r="AA760" s="787" t="s">
        <v>20</v>
      </c>
      <c r="AB760" s="788" t="s">
        <v>20</v>
      </c>
      <c r="AC760" s="788" t="s">
        <v>20</v>
      </c>
      <c r="AD760" s="787" t="s">
        <v>20</v>
      </c>
      <c r="AE760" s="788" t="s">
        <v>20</v>
      </c>
      <c r="AF760" s="788" t="s">
        <v>20</v>
      </c>
      <c r="AG760" s="34" t="s">
        <v>20</v>
      </c>
      <c r="AH760" s="34" t="s">
        <v>20</v>
      </c>
      <c r="AI760" s="34" t="s">
        <v>20</v>
      </c>
    </row>
    <row r="761" spans="1:35">
      <c r="A761" s="34" t="s">
        <v>2258</v>
      </c>
      <c r="B761" s="34" t="s">
        <v>20</v>
      </c>
      <c r="C761" s="787" t="s">
        <v>20</v>
      </c>
      <c r="D761" s="788" t="s">
        <v>20</v>
      </c>
      <c r="E761" s="788" t="s">
        <v>20</v>
      </c>
      <c r="F761" s="787" t="s">
        <v>20</v>
      </c>
      <c r="G761" s="788" t="s">
        <v>20</v>
      </c>
      <c r="H761" s="788" t="s">
        <v>20</v>
      </c>
      <c r="I761" s="787" t="s">
        <v>20</v>
      </c>
      <c r="J761" s="788" t="s">
        <v>20</v>
      </c>
      <c r="K761" s="788" t="s">
        <v>20</v>
      </c>
      <c r="L761" s="787" t="s">
        <v>20</v>
      </c>
      <c r="M761" s="788" t="s">
        <v>20</v>
      </c>
      <c r="N761" s="788" t="s">
        <v>20</v>
      </c>
      <c r="O761" s="787" t="s">
        <v>20</v>
      </c>
      <c r="P761" s="788" t="s">
        <v>20</v>
      </c>
      <c r="Q761" s="788" t="s">
        <v>20</v>
      </c>
      <c r="R761" s="787" t="s">
        <v>20</v>
      </c>
      <c r="S761" s="788" t="s">
        <v>20</v>
      </c>
      <c r="T761" s="788" t="s">
        <v>20</v>
      </c>
      <c r="U761" s="787" t="s">
        <v>20</v>
      </c>
      <c r="V761" s="788" t="s">
        <v>20</v>
      </c>
      <c r="W761" s="788" t="s">
        <v>20</v>
      </c>
      <c r="X761" s="787" t="s">
        <v>20</v>
      </c>
      <c r="Y761" s="788" t="s">
        <v>20</v>
      </c>
      <c r="Z761" s="788" t="s">
        <v>20</v>
      </c>
      <c r="AA761" s="787" t="s">
        <v>20</v>
      </c>
      <c r="AB761" s="788" t="s">
        <v>20</v>
      </c>
      <c r="AC761" s="788" t="s">
        <v>20</v>
      </c>
      <c r="AD761" s="787" t="s">
        <v>20</v>
      </c>
      <c r="AE761" s="788" t="s">
        <v>20</v>
      </c>
      <c r="AF761" s="788" t="s">
        <v>20</v>
      </c>
      <c r="AG761" s="34" t="s">
        <v>20</v>
      </c>
      <c r="AH761" s="34" t="s">
        <v>20</v>
      </c>
      <c r="AI761" s="34" t="s">
        <v>20</v>
      </c>
    </row>
    <row r="762" spans="1:35">
      <c r="A762" s="34" t="s">
        <v>2259</v>
      </c>
      <c r="B762" s="34" t="s">
        <v>3401</v>
      </c>
      <c r="C762" s="787" t="s">
        <v>20</v>
      </c>
      <c r="D762" s="788" t="s">
        <v>20</v>
      </c>
      <c r="E762" s="788" t="s">
        <v>20</v>
      </c>
      <c r="F762" s="787" t="s">
        <v>20</v>
      </c>
      <c r="G762" s="788" t="s">
        <v>20</v>
      </c>
      <c r="H762" s="788" t="s">
        <v>20</v>
      </c>
      <c r="I762" s="787" t="s">
        <v>20</v>
      </c>
      <c r="J762" s="788" t="s">
        <v>20</v>
      </c>
      <c r="K762" s="788" t="s">
        <v>20</v>
      </c>
      <c r="L762" s="787" t="s">
        <v>20</v>
      </c>
      <c r="M762" s="788" t="s">
        <v>20</v>
      </c>
      <c r="N762" s="788" t="s">
        <v>20</v>
      </c>
      <c r="O762" s="787" t="s">
        <v>20</v>
      </c>
      <c r="P762" s="788" t="s">
        <v>20</v>
      </c>
      <c r="Q762" s="788" t="s">
        <v>20</v>
      </c>
      <c r="R762" s="787" t="s">
        <v>20</v>
      </c>
      <c r="S762" s="788" t="s">
        <v>20</v>
      </c>
      <c r="T762" s="788" t="s">
        <v>20</v>
      </c>
      <c r="U762" s="787" t="s">
        <v>20</v>
      </c>
      <c r="V762" s="788" t="s">
        <v>20</v>
      </c>
      <c r="W762" s="788" t="s">
        <v>20</v>
      </c>
      <c r="X762" s="787" t="s">
        <v>20</v>
      </c>
      <c r="Y762" s="788" t="s">
        <v>20</v>
      </c>
      <c r="Z762" s="788" t="s">
        <v>20</v>
      </c>
      <c r="AA762" s="787" t="s">
        <v>20</v>
      </c>
      <c r="AB762" s="788" t="s">
        <v>20</v>
      </c>
      <c r="AC762" s="788" t="s">
        <v>20</v>
      </c>
      <c r="AD762" s="787" t="s">
        <v>20</v>
      </c>
      <c r="AE762" s="788" t="s">
        <v>20</v>
      </c>
      <c r="AF762" s="788" t="s">
        <v>20</v>
      </c>
      <c r="AG762" s="34" t="s">
        <v>20</v>
      </c>
      <c r="AH762" s="34" t="s">
        <v>20</v>
      </c>
      <c r="AI762" s="34" t="s">
        <v>20</v>
      </c>
    </row>
    <row r="763" spans="1:35">
      <c r="A763" s="34" t="s">
        <v>2260</v>
      </c>
      <c r="B763" s="34" t="s">
        <v>2261</v>
      </c>
      <c r="C763" s="787" t="s">
        <v>20</v>
      </c>
      <c r="D763" s="788" t="s">
        <v>20</v>
      </c>
      <c r="E763" s="788" t="s">
        <v>20</v>
      </c>
      <c r="F763" s="787" t="s">
        <v>20</v>
      </c>
      <c r="G763" s="788" t="s">
        <v>20</v>
      </c>
      <c r="H763" s="788" t="s">
        <v>20</v>
      </c>
      <c r="I763" s="787" t="s">
        <v>20</v>
      </c>
      <c r="J763" s="788" t="s">
        <v>20</v>
      </c>
      <c r="K763" s="788" t="s">
        <v>20</v>
      </c>
      <c r="L763" s="787" t="s">
        <v>20</v>
      </c>
      <c r="M763" s="788" t="s">
        <v>20</v>
      </c>
      <c r="N763" s="788" t="s">
        <v>20</v>
      </c>
      <c r="O763" s="787" t="s">
        <v>20</v>
      </c>
      <c r="P763" s="788" t="s">
        <v>20</v>
      </c>
      <c r="Q763" s="788" t="s">
        <v>20</v>
      </c>
      <c r="R763" s="787" t="s">
        <v>20</v>
      </c>
      <c r="S763" s="788" t="s">
        <v>20</v>
      </c>
      <c r="T763" s="788" t="s">
        <v>20</v>
      </c>
      <c r="U763" s="787" t="s">
        <v>20</v>
      </c>
      <c r="V763" s="788" t="s">
        <v>20</v>
      </c>
      <c r="W763" s="788" t="s">
        <v>20</v>
      </c>
      <c r="X763" s="787" t="s">
        <v>20</v>
      </c>
      <c r="Y763" s="788" t="s">
        <v>20</v>
      </c>
      <c r="Z763" s="788" t="s">
        <v>20</v>
      </c>
      <c r="AA763" s="787" t="s">
        <v>20</v>
      </c>
      <c r="AB763" s="788" t="s">
        <v>20</v>
      </c>
      <c r="AC763" s="788" t="s">
        <v>20</v>
      </c>
      <c r="AD763" s="787" t="s">
        <v>20</v>
      </c>
      <c r="AE763" s="788" t="s">
        <v>20</v>
      </c>
      <c r="AF763" s="788" t="s">
        <v>20</v>
      </c>
      <c r="AG763" s="34" t="s">
        <v>20</v>
      </c>
      <c r="AH763" s="34" t="s">
        <v>20</v>
      </c>
      <c r="AI763" s="34" t="s">
        <v>20</v>
      </c>
    </row>
    <row r="764" spans="1:35">
      <c r="A764" s="34" t="s">
        <v>2262</v>
      </c>
      <c r="B764" s="34" t="s">
        <v>2263</v>
      </c>
      <c r="C764" s="787" t="s">
        <v>20</v>
      </c>
      <c r="D764" s="788" t="s">
        <v>20</v>
      </c>
      <c r="E764" s="788" t="s">
        <v>20</v>
      </c>
      <c r="F764" s="787" t="s">
        <v>20</v>
      </c>
      <c r="G764" s="788" t="s">
        <v>20</v>
      </c>
      <c r="H764" s="788" t="s">
        <v>20</v>
      </c>
      <c r="I764" s="787" t="s">
        <v>20</v>
      </c>
      <c r="J764" s="788" t="s">
        <v>20</v>
      </c>
      <c r="K764" s="788" t="s">
        <v>20</v>
      </c>
      <c r="L764" s="787" t="s">
        <v>20</v>
      </c>
      <c r="M764" s="788" t="s">
        <v>20</v>
      </c>
      <c r="N764" s="788" t="s">
        <v>20</v>
      </c>
      <c r="O764" s="787" t="s">
        <v>20</v>
      </c>
      <c r="P764" s="788" t="s">
        <v>20</v>
      </c>
      <c r="Q764" s="788" t="s">
        <v>20</v>
      </c>
      <c r="R764" s="787" t="s">
        <v>20</v>
      </c>
      <c r="S764" s="788" t="s">
        <v>20</v>
      </c>
      <c r="T764" s="788" t="s">
        <v>20</v>
      </c>
      <c r="U764" s="787" t="s">
        <v>20</v>
      </c>
      <c r="V764" s="788" t="s">
        <v>20</v>
      </c>
      <c r="W764" s="788" t="s">
        <v>20</v>
      </c>
      <c r="X764" s="787" t="s">
        <v>20</v>
      </c>
      <c r="Y764" s="788" t="s">
        <v>20</v>
      </c>
      <c r="Z764" s="788" t="s">
        <v>20</v>
      </c>
      <c r="AA764" s="787" t="s">
        <v>20</v>
      </c>
      <c r="AB764" s="788" t="s">
        <v>20</v>
      </c>
      <c r="AC764" s="788" t="s">
        <v>20</v>
      </c>
      <c r="AD764" s="787" t="s">
        <v>20</v>
      </c>
      <c r="AE764" s="788" t="s">
        <v>20</v>
      </c>
      <c r="AF764" s="788" t="s">
        <v>20</v>
      </c>
      <c r="AG764" s="34" t="s">
        <v>20</v>
      </c>
      <c r="AH764" s="34" t="s">
        <v>20</v>
      </c>
      <c r="AI764" s="34" t="s">
        <v>20</v>
      </c>
    </row>
    <row r="765" spans="1:35">
      <c r="A765" s="34" t="s">
        <v>2264</v>
      </c>
      <c r="B765" s="34" t="s">
        <v>2265</v>
      </c>
      <c r="C765" s="787" t="s">
        <v>20</v>
      </c>
      <c r="D765" s="788" t="s">
        <v>20</v>
      </c>
      <c r="E765" s="788" t="s">
        <v>20</v>
      </c>
      <c r="F765" s="787" t="s">
        <v>20</v>
      </c>
      <c r="G765" s="788" t="s">
        <v>20</v>
      </c>
      <c r="H765" s="788" t="s">
        <v>20</v>
      </c>
      <c r="I765" s="787" t="s">
        <v>20</v>
      </c>
      <c r="J765" s="788" t="s">
        <v>20</v>
      </c>
      <c r="K765" s="788" t="s">
        <v>20</v>
      </c>
      <c r="L765" s="787" t="s">
        <v>20</v>
      </c>
      <c r="M765" s="788" t="s">
        <v>20</v>
      </c>
      <c r="N765" s="788" t="s">
        <v>20</v>
      </c>
      <c r="O765" s="787" t="s">
        <v>20</v>
      </c>
      <c r="P765" s="788" t="s">
        <v>20</v>
      </c>
      <c r="Q765" s="788" t="s">
        <v>20</v>
      </c>
      <c r="R765" s="787" t="s">
        <v>20</v>
      </c>
      <c r="S765" s="788" t="s">
        <v>20</v>
      </c>
      <c r="T765" s="788" t="s">
        <v>20</v>
      </c>
      <c r="U765" s="787" t="s">
        <v>20</v>
      </c>
      <c r="V765" s="788" t="s">
        <v>20</v>
      </c>
      <c r="W765" s="788" t="s">
        <v>20</v>
      </c>
      <c r="X765" s="787" t="s">
        <v>20</v>
      </c>
      <c r="Y765" s="788" t="s">
        <v>20</v>
      </c>
      <c r="Z765" s="788" t="s">
        <v>20</v>
      </c>
      <c r="AA765" s="787" t="s">
        <v>20</v>
      </c>
      <c r="AB765" s="788" t="s">
        <v>20</v>
      </c>
      <c r="AC765" s="788" t="s">
        <v>20</v>
      </c>
      <c r="AD765" s="787" t="s">
        <v>20</v>
      </c>
      <c r="AE765" s="788" t="s">
        <v>20</v>
      </c>
      <c r="AF765" s="788" t="s">
        <v>20</v>
      </c>
      <c r="AG765" s="34" t="s">
        <v>20</v>
      </c>
      <c r="AH765" s="34" t="s">
        <v>20</v>
      </c>
      <c r="AI765" s="34" t="s">
        <v>20</v>
      </c>
    </row>
    <row r="766" spans="1:35">
      <c r="A766" s="34" t="s">
        <v>2266</v>
      </c>
      <c r="B766" s="34" t="s">
        <v>2267</v>
      </c>
      <c r="C766" s="787" t="s">
        <v>20</v>
      </c>
      <c r="D766" s="788" t="s">
        <v>20</v>
      </c>
      <c r="E766" s="788" t="s">
        <v>20</v>
      </c>
      <c r="F766" s="787" t="s">
        <v>20</v>
      </c>
      <c r="G766" s="788" t="s">
        <v>20</v>
      </c>
      <c r="H766" s="788" t="s">
        <v>20</v>
      </c>
      <c r="I766" s="787" t="s">
        <v>20</v>
      </c>
      <c r="J766" s="788" t="s">
        <v>20</v>
      </c>
      <c r="K766" s="788" t="s">
        <v>20</v>
      </c>
      <c r="L766" s="787" t="s">
        <v>20</v>
      </c>
      <c r="M766" s="788" t="s">
        <v>20</v>
      </c>
      <c r="N766" s="788" t="s">
        <v>20</v>
      </c>
      <c r="O766" s="787" t="s">
        <v>20</v>
      </c>
      <c r="P766" s="788" t="s">
        <v>20</v>
      </c>
      <c r="Q766" s="788" t="s">
        <v>20</v>
      </c>
      <c r="R766" s="787" t="s">
        <v>20</v>
      </c>
      <c r="S766" s="788" t="s">
        <v>20</v>
      </c>
      <c r="T766" s="788" t="s">
        <v>20</v>
      </c>
      <c r="U766" s="787" t="s">
        <v>20</v>
      </c>
      <c r="V766" s="788" t="s">
        <v>20</v>
      </c>
      <c r="W766" s="788" t="s">
        <v>20</v>
      </c>
      <c r="X766" s="787" t="s">
        <v>20</v>
      </c>
      <c r="Y766" s="788" t="s">
        <v>20</v>
      </c>
      <c r="Z766" s="788" t="s">
        <v>20</v>
      </c>
      <c r="AA766" s="787" t="s">
        <v>20</v>
      </c>
      <c r="AB766" s="788" t="s">
        <v>20</v>
      </c>
      <c r="AC766" s="788" t="s">
        <v>20</v>
      </c>
      <c r="AD766" s="787" t="s">
        <v>20</v>
      </c>
      <c r="AE766" s="788" t="s">
        <v>20</v>
      </c>
      <c r="AF766" s="788" t="s">
        <v>20</v>
      </c>
      <c r="AG766" s="34" t="s">
        <v>20</v>
      </c>
      <c r="AH766" s="34" t="s">
        <v>20</v>
      </c>
      <c r="AI766" s="34" t="s">
        <v>20</v>
      </c>
    </row>
    <row r="767" spans="1:35">
      <c r="A767" s="34" t="s">
        <v>2268</v>
      </c>
      <c r="B767" s="34" t="s">
        <v>2269</v>
      </c>
      <c r="C767" s="787" t="s">
        <v>20</v>
      </c>
      <c r="D767" s="788" t="s">
        <v>20</v>
      </c>
      <c r="E767" s="788" t="s">
        <v>20</v>
      </c>
      <c r="F767" s="787" t="s">
        <v>20</v>
      </c>
      <c r="G767" s="788" t="s">
        <v>20</v>
      </c>
      <c r="H767" s="788" t="s">
        <v>20</v>
      </c>
      <c r="I767" s="787" t="s">
        <v>20</v>
      </c>
      <c r="J767" s="788" t="s">
        <v>20</v>
      </c>
      <c r="K767" s="788" t="s">
        <v>20</v>
      </c>
      <c r="L767" s="787" t="s">
        <v>20</v>
      </c>
      <c r="M767" s="788" t="s">
        <v>20</v>
      </c>
      <c r="N767" s="788" t="s">
        <v>20</v>
      </c>
      <c r="O767" s="787" t="s">
        <v>20</v>
      </c>
      <c r="P767" s="788" t="s">
        <v>20</v>
      </c>
      <c r="Q767" s="788" t="s">
        <v>20</v>
      </c>
      <c r="R767" s="787" t="s">
        <v>20</v>
      </c>
      <c r="S767" s="788" t="s">
        <v>20</v>
      </c>
      <c r="T767" s="788" t="s">
        <v>20</v>
      </c>
      <c r="U767" s="787" t="s">
        <v>20</v>
      </c>
      <c r="V767" s="788" t="s">
        <v>20</v>
      </c>
      <c r="W767" s="788" t="s">
        <v>20</v>
      </c>
      <c r="X767" s="787" t="s">
        <v>20</v>
      </c>
      <c r="Y767" s="788" t="s">
        <v>20</v>
      </c>
      <c r="Z767" s="788" t="s">
        <v>20</v>
      </c>
      <c r="AA767" s="787" t="s">
        <v>20</v>
      </c>
      <c r="AB767" s="788" t="s">
        <v>20</v>
      </c>
      <c r="AC767" s="788" t="s">
        <v>20</v>
      </c>
      <c r="AD767" s="787" t="s">
        <v>20</v>
      </c>
      <c r="AE767" s="788" t="s">
        <v>20</v>
      </c>
      <c r="AF767" s="788" t="s">
        <v>20</v>
      </c>
      <c r="AG767" s="34" t="s">
        <v>20</v>
      </c>
      <c r="AH767" s="34" t="s">
        <v>20</v>
      </c>
      <c r="AI767" s="34" t="s">
        <v>20</v>
      </c>
    </row>
    <row r="768" spans="1:35">
      <c r="A768" s="34" t="s">
        <v>2270</v>
      </c>
      <c r="B768" s="34" t="s">
        <v>2271</v>
      </c>
      <c r="C768" s="787" t="s">
        <v>20</v>
      </c>
      <c r="D768" s="788" t="s">
        <v>20</v>
      </c>
      <c r="E768" s="788" t="s">
        <v>20</v>
      </c>
      <c r="F768" s="787" t="s">
        <v>20</v>
      </c>
      <c r="G768" s="788" t="s">
        <v>20</v>
      </c>
      <c r="H768" s="788" t="s">
        <v>20</v>
      </c>
      <c r="I768" s="787" t="s">
        <v>20</v>
      </c>
      <c r="J768" s="788" t="s">
        <v>20</v>
      </c>
      <c r="K768" s="788" t="s">
        <v>20</v>
      </c>
      <c r="L768" s="787" t="s">
        <v>20</v>
      </c>
      <c r="M768" s="788" t="s">
        <v>20</v>
      </c>
      <c r="N768" s="788" t="s">
        <v>20</v>
      </c>
      <c r="O768" s="787" t="s">
        <v>20</v>
      </c>
      <c r="P768" s="788" t="s">
        <v>20</v>
      </c>
      <c r="Q768" s="788" t="s">
        <v>20</v>
      </c>
      <c r="R768" s="787" t="s">
        <v>20</v>
      </c>
      <c r="S768" s="788" t="s">
        <v>20</v>
      </c>
      <c r="T768" s="788" t="s">
        <v>20</v>
      </c>
      <c r="U768" s="787" t="s">
        <v>20</v>
      </c>
      <c r="V768" s="788" t="s">
        <v>20</v>
      </c>
      <c r="W768" s="788" t="s">
        <v>20</v>
      </c>
      <c r="X768" s="787" t="s">
        <v>20</v>
      </c>
      <c r="Y768" s="788" t="s">
        <v>20</v>
      </c>
      <c r="Z768" s="788" t="s">
        <v>20</v>
      </c>
      <c r="AA768" s="787" t="s">
        <v>20</v>
      </c>
      <c r="AB768" s="788" t="s">
        <v>20</v>
      </c>
      <c r="AC768" s="788" t="s">
        <v>20</v>
      </c>
      <c r="AD768" s="787" t="s">
        <v>20</v>
      </c>
      <c r="AE768" s="788" t="s">
        <v>20</v>
      </c>
      <c r="AF768" s="788" t="s">
        <v>20</v>
      </c>
      <c r="AG768" s="34" t="s">
        <v>20</v>
      </c>
      <c r="AH768" s="34" t="s">
        <v>20</v>
      </c>
      <c r="AI768" s="34" t="s">
        <v>20</v>
      </c>
    </row>
    <row r="769" spans="1:35">
      <c r="A769" s="34" t="s">
        <v>2272</v>
      </c>
      <c r="B769" s="34" t="s">
        <v>2273</v>
      </c>
      <c r="C769" s="787" t="s">
        <v>20</v>
      </c>
      <c r="D769" s="788" t="s">
        <v>20</v>
      </c>
      <c r="E769" s="788" t="s">
        <v>20</v>
      </c>
      <c r="F769" s="787" t="s">
        <v>20</v>
      </c>
      <c r="G769" s="788" t="s">
        <v>20</v>
      </c>
      <c r="H769" s="788" t="s">
        <v>20</v>
      </c>
      <c r="I769" s="787" t="s">
        <v>20</v>
      </c>
      <c r="J769" s="788" t="s">
        <v>20</v>
      </c>
      <c r="K769" s="788" t="s">
        <v>20</v>
      </c>
      <c r="L769" s="787" t="s">
        <v>20</v>
      </c>
      <c r="M769" s="788" t="s">
        <v>20</v>
      </c>
      <c r="N769" s="788" t="s">
        <v>20</v>
      </c>
      <c r="O769" s="787" t="s">
        <v>20</v>
      </c>
      <c r="P769" s="788" t="s">
        <v>20</v>
      </c>
      <c r="Q769" s="788" t="s">
        <v>20</v>
      </c>
      <c r="R769" s="787" t="s">
        <v>20</v>
      </c>
      <c r="S769" s="788" t="s">
        <v>20</v>
      </c>
      <c r="T769" s="788" t="s">
        <v>20</v>
      </c>
      <c r="U769" s="787" t="s">
        <v>20</v>
      </c>
      <c r="V769" s="788" t="s">
        <v>20</v>
      </c>
      <c r="W769" s="788" t="s">
        <v>20</v>
      </c>
      <c r="X769" s="787" t="s">
        <v>20</v>
      </c>
      <c r="Y769" s="788" t="s">
        <v>20</v>
      </c>
      <c r="Z769" s="788" t="s">
        <v>20</v>
      </c>
      <c r="AA769" s="787" t="s">
        <v>20</v>
      </c>
      <c r="AB769" s="788" t="s">
        <v>20</v>
      </c>
      <c r="AC769" s="788" t="s">
        <v>20</v>
      </c>
      <c r="AD769" s="787" t="s">
        <v>20</v>
      </c>
      <c r="AE769" s="788" t="s">
        <v>20</v>
      </c>
      <c r="AF769" s="788" t="s">
        <v>20</v>
      </c>
      <c r="AG769" s="34" t="s">
        <v>20</v>
      </c>
      <c r="AH769" s="34" t="s">
        <v>20</v>
      </c>
      <c r="AI769" s="34" t="s">
        <v>20</v>
      </c>
    </row>
    <row r="770" spans="1:35">
      <c r="A770" s="34" t="s">
        <v>2274</v>
      </c>
      <c r="B770" s="34" t="s">
        <v>2275</v>
      </c>
      <c r="C770" s="787" t="s">
        <v>20</v>
      </c>
      <c r="D770" s="788" t="s">
        <v>20</v>
      </c>
      <c r="E770" s="788" t="s">
        <v>20</v>
      </c>
      <c r="F770" s="787" t="s">
        <v>20</v>
      </c>
      <c r="G770" s="788" t="s">
        <v>20</v>
      </c>
      <c r="H770" s="788" t="s">
        <v>20</v>
      </c>
      <c r="I770" s="787" t="s">
        <v>20</v>
      </c>
      <c r="J770" s="788" t="s">
        <v>20</v>
      </c>
      <c r="K770" s="788" t="s">
        <v>20</v>
      </c>
      <c r="L770" s="787" t="s">
        <v>20</v>
      </c>
      <c r="M770" s="788" t="s">
        <v>20</v>
      </c>
      <c r="N770" s="788" t="s">
        <v>20</v>
      </c>
      <c r="O770" s="787" t="s">
        <v>20</v>
      </c>
      <c r="P770" s="788" t="s">
        <v>20</v>
      </c>
      <c r="Q770" s="788" t="s">
        <v>20</v>
      </c>
      <c r="R770" s="787" t="s">
        <v>20</v>
      </c>
      <c r="S770" s="788" t="s">
        <v>20</v>
      </c>
      <c r="T770" s="788" t="s">
        <v>20</v>
      </c>
      <c r="U770" s="787" t="s">
        <v>20</v>
      </c>
      <c r="V770" s="788" t="s">
        <v>20</v>
      </c>
      <c r="W770" s="788" t="s">
        <v>20</v>
      </c>
      <c r="X770" s="787" t="s">
        <v>20</v>
      </c>
      <c r="Y770" s="788" t="s">
        <v>20</v>
      </c>
      <c r="Z770" s="788" t="s">
        <v>20</v>
      </c>
      <c r="AA770" s="787" t="s">
        <v>20</v>
      </c>
      <c r="AB770" s="788" t="s">
        <v>20</v>
      </c>
      <c r="AC770" s="788" t="s">
        <v>20</v>
      </c>
      <c r="AD770" s="787" t="s">
        <v>20</v>
      </c>
      <c r="AE770" s="788" t="s">
        <v>20</v>
      </c>
      <c r="AF770" s="788" t="s">
        <v>20</v>
      </c>
      <c r="AG770" s="34" t="s">
        <v>20</v>
      </c>
      <c r="AH770" s="34" t="s">
        <v>20</v>
      </c>
      <c r="AI770" s="34" t="s">
        <v>20</v>
      </c>
    </row>
    <row r="771" spans="1:35">
      <c r="A771" s="34" t="s">
        <v>2276</v>
      </c>
      <c r="B771" s="34" t="s">
        <v>2277</v>
      </c>
      <c r="C771" s="787" t="s">
        <v>20</v>
      </c>
      <c r="D771" s="788" t="s">
        <v>20</v>
      </c>
      <c r="E771" s="788" t="s">
        <v>20</v>
      </c>
      <c r="F771" s="787" t="s">
        <v>20</v>
      </c>
      <c r="G771" s="788" t="s">
        <v>20</v>
      </c>
      <c r="H771" s="788" t="s">
        <v>20</v>
      </c>
      <c r="I771" s="787" t="s">
        <v>20</v>
      </c>
      <c r="J771" s="788" t="s">
        <v>20</v>
      </c>
      <c r="K771" s="788" t="s">
        <v>20</v>
      </c>
      <c r="L771" s="787" t="s">
        <v>20</v>
      </c>
      <c r="M771" s="788" t="s">
        <v>20</v>
      </c>
      <c r="N771" s="788" t="s">
        <v>20</v>
      </c>
      <c r="O771" s="787" t="s">
        <v>20</v>
      </c>
      <c r="P771" s="788" t="s">
        <v>20</v>
      </c>
      <c r="Q771" s="788" t="s">
        <v>20</v>
      </c>
      <c r="R771" s="787" t="s">
        <v>20</v>
      </c>
      <c r="S771" s="788" t="s">
        <v>20</v>
      </c>
      <c r="T771" s="788" t="s">
        <v>20</v>
      </c>
      <c r="U771" s="787" t="s">
        <v>20</v>
      </c>
      <c r="V771" s="788" t="s">
        <v>20</v>
      </c>
      <c r="W771" s="788" t="s">
        <v>20</v>
      </c>
      <c r="X771" s="787" t="s">
        <v>20</v>
      </c>
      <c r="Y771" s="788" t="s">
        <v>20</v>
      </c>
      <c r="Z771" s="788" t="s">
        <v>20</v>
      </c>
      <c r="AA771" s="787" t="s">
        <v>20</v>
      </c>
      <c r="AB771" s="788" t="s">
        <v>20</v>
      </c>
      <c r="AC771" s="788" t="s">
        <v>20</v>
      </c>
      <c r="AD771" s="787" t="s">
        <v>20</v>
      </c>
      <c r="AE771" s="788" t="s">
        <v>20</v>
      </c>
      <c r="AF771" s="788" t="s">
        <v>20</v>
      </c>
      <c r="AG771" s="34" t="s">
        <v>20</v>
      </c>
      <c r="AH771" s="34" t="s">
        <v>20</v>
      </c>
      <c r="AI771" s="34" t="s">
        <v>20</v>
      </c>
    </row>
    <row r="772" spans="1:35">
      <c r="A772" s="34" t="s">
        <v>2278</v>
      </c>
      <c r="B772" s="34" t="s">
        <v>2279</v>
      </c>
      <c r="C772" s="787" t="s">
        <v>20</v>
      </c>
      <c r="D772" s="788" t="s">
        <v>20</v>
      </c>
      <c r="E772" s="788" t="s">
        <v>20</v>
      </c>
      <c r="F772" s="787" t="s">
        <v>20</v>
      </c>
      <c r="G772" s="788" t="s">
        <v>20</v>
      </c>
      <c r="H772" s="788" t="s">
        <v>20</v>
      </c>
      <c r="I772" s="787" t="s">
        <v>20</v>
      </c>
      <c r="J772" s="788" t="s">
        <v>20</v>
      </c>
      <c r="K772" s="788" t="s">
        <v>20</v>
      </c>
      <c r="L772" s="787" t="s">
        <v>20</v>
      </c>
      <c r="M772" s="788" t="s">
        <v>20</v>
      </c>
      <c r="N772" s="788" t="s">
        <v>20</v>
      </c>
      <c r="O772" s="787" t="s">
        <v>20</v>
      </c>
      <c r="P772" s="788" t="s">
        <v>20</v>
      </c>
      <c r="Q772" s="788" t="s">
        <v>20</v>
      </c>
      <c r="R772" s="787" t="s">
        <v>20</v>
      </c>
      <c r="S772" s="788" t="s">
        <v>20</v>
      </c>
      <c r="T772" s="788" t="s">
        <v>20</v>
      </c>
      <c r="U772" s="787" t="s">
        <v>20</v>
      </c>
      <c r="V772" s="788" t="s">
        <v>20</v>
      </c>
      <c r="W772" s="788" t="s">
        <v>20</v>
      </c>
      <c r="X772" s="787" t="s">
        <v>20</v>
      </c>
      <c r="Y772" s="788" t="s">
        <v>20</v>
      </c>
      <c r="Z772" s="788" t="s">
        <v>20</v>
      </c>
      <c r="AA772" s="787" t="s">
        <v>20</v>
      </c>
      <c r="AB772" s="788" t="s">
        <v>20</v>
      </c>
      <c r="AC772" s="788" t="s">
        <v>20</v>
      </c>
      <c r="AD772" s="787" t="s">
        <v>20</v>
      </c>
      <c r="AE772" s="788" t="s">
        <v>20</v>
      </c>
      <c r="AF772" s="788" t="s">
        <v>20</v>
      </c>
      <c r="AG772" s="34" t="s">
        <v>20</v>
      </c>
      <c r="AH772" s="34" t="s">
        <v>20</v>
      </c>
      <c r="AI772" s="34" t="s">
        <v>20</v>
      </c>
    </row>
    <row r="773" spans="1:35">
      <c r="A773" s="34" t="s">
        <v>2280</v>
      </c>
      <c r="B773" s="34" t="s">
        <v>2420</v>
      </c>
      <c r="C773" s="787" t="s">
        <v>20</v>
      </c>
      <c r="D773" s="788" t="s">
        <v>20</v>
      </c>
      <c r="E773" s="788" t="s">
        <v>20</v>
      </c>
      <c r="F773" s="787" t="s">
        <v>20</v>
      </c>
      <c r="G773" s="788" t="s">
        <v>20</v>
      </c>
      <c r="H773" s="788" t="s">
        <v>20</v>
      </c>
      <c r="I773" s="787" t="s">
        <v>20</v>
      </c>
      <c r="J773" s="788" t="s">
        <v>20</v>
      </c>
      <c r="K773" s="788" t="s">
        <v>20</v>
      </c>
      <c r="L773" s="787" t="s">
        <v>20</v>
      </c>
      <c r="M773" s="788" t="s">
        <v>20</v>
      </c>
      <c r="N773" s="788" t="s">
        <v>20</v>
      </c>
      <c r="O773" s="787" t="s">
        <v>20</v>
      </c>
      <c r="P773" s="788" t="s">
        <v>20</v>
      </c>
      <c r="Q773" s="788" t="s">
        <v>20</v>
      </c>
      <c r="R773" s="787" t="s">
        <v>20</v>
      </c>
      <c r="S773" s="788" t="s">
        <v>20</v>
      </c>
      <c r="T773" s="788" t="s">
        <v>20</v>
      </c>
      <c r="U773" s="787" t="s">
        <v>20</v>
      </c>
      <c r="V773" s="788" t="s">
        <v>20</v>
      </c>
      <c r="W773" s="788" t="s">
        <v>20</v>
      </c>
      <c r="X773" s="787" t="s">
        <v>20</v>
      </c>
      <c r="Y773" s="788" t="s">
        <v>20</v>
      </c>
      <c r="Z773" s="788" t="s">
        <v>20</v>
      </c>
      <c r="AA773" s="787" t="s">
        <v>20</v>
      </c>
      <c r="AB773" s="788" t="s">
        <v>20</v>
      </c>
      <c r="AC773" s="788" t="s">
        <v>20</v>
      </c>
      <c r="AD773" s="787" t="s">
        <v>20</v>
      </c>
      <c r="AE773" s="788" t="s">
        <v>20</v>
      </c>
      <c r="AF773" s="788" t="s">
        <v>20</v>
      </c>
      <c r="AG773" s="34" t="s">
        <v>20</v>
      </c>
      <c r="AH773" s="34" t="s">
        <v>20</v>
      </c>
      <c r="AI773" s="34" t="s">
        <v>20</v>
      </c>
    </row>
    <row r="774" spans="1:35">
      <c r="A774" s="34" t="s">
        <v>2281</v>
      </c>
      <c r="B774" s="34" t="s">
        <v>2282</v>
      </c>
      <c r="C774" s="787" t="s">
        <v>20</v>
      </c>
      <c r="D774" s="788" t="s">
        <v>20</v>
      </c>
      <c r="E774" s="788" t="s">
        <v>20</v>
      </c>
      <c r="F774" s="787" t="s">
        <v>20</v>
      </c>
      <c r="G774" s="788" t="s">
        <v>20</v>
      </c>
      <c r="H774" s="788" t="s">
        <v>20</v>
      </c>
      <c r="I774" s="787" t="s">
        <v>20</v>
      </c>
      <c r="J774" s="788" t="s">
        <v>20</v>
      </c>
      <c r="K774" s="788" t="s">
        <v>20</v>
      </c>
      <c r="L774" s="787" t="s">
        <v>20</v>
      </c>
      <c r="M774" s="788" t="s">
        <v>20</v>
      </c>
      <c r="N774" s="788" t="s">
        <v>20</v>
      </c>
      <c r="O774" s="787" t="s">
        <v>20</v>
      </c>
      <c r="P774" s="788" t="s">
        <v>20</v>
      </c>
      <c r="Q774" s="788" t="s">
        <v>20</v>
      </c>
      <c r="R774" s="787" t="s">
        <v>20</v>
      </c>
      <c r="S774" s="788" t="s">
        <v>20</v>
      </c>
      <c r="T774" s="788" t="s">
        <v>20</v>
      </c>
      <c r="U774" s="787" t="s">
        <v>20</v>
      </c>
      <c r="V774" s="788" t="s">
        <v>20</v>
      </c>
      <c r="W774" s="788" t="s">
        <v>20</v>
      </c>
      <c r="X774" s="787" t="s">
        <v>20</v>
      </c>
      <c r="Y774" s="788" t="s">
        <v>20</v>
      </c>
      <c r="Z774" s="788" t="s">
        <v>20</v>
      </c>
      <c r="AA774" s="787" t="s">
        <v>20</v>
      </c>
      <c r="AB774" s="788" t="s">
        <v>20</v>
      </c>
      <c r="AC774" s="788" t="s">
        <v>20</v>
      </c>
      <c r="AD774" s="787" t="s">
        <v>20</v>
      </c>
      <c r="AE774" s="788" t="s">
        <v>20</v>
      </c>
      <c r="AF774" s="788" t="s">
        <v>20</v>
      </c>
      <c r="AG774" s="34" t="s">
        <v>20</v>
      </c>
      <c r="AH774" s="34" t="s">
        <v>20</v>
      </c>
      <c r="AI774" s="34" t="s">
        <v>20</v>
      </c>
    </row>
    <row r="775" spans="1:35">
      <c r="A775" s="34" t="s">
        <v>2283</v>
      </c>
      <c r="B775" s="34" t="s">
        <v>2284</v>
      </c>
      <c r="C775" s="787" t="s">
        <v>20</v>
      </c>
      <c r="D775" s="788" t="s">
        <v>20</v>
      </c>
      <c r="E775" s="788" t="s">
        <v>20</v>
      </c>
      <c r="F775" s="787" t="s">
        <v>20</v>
      </c>
      <c r="G775" s="788" t="s">
        <v>20</v>
      </c>
      <c r="H775" s="788" t="s">
        <v>20</v>
      </c>
      <c r="I775" s="787" t="s">
        <v>20</v>
      </c>
      <c r="J775" s="788" t="s">
        <v>20</v>
      </c>
      <c r="K775" s="788" t="s">
        <v>20</v>
      </c>
      <c r="L775" s="787" t="s">
        <v>20</v>
      </c>
      <c r="M775" s="788" t="s">
        <v>20</v>
      </c>
      <c r="N775" s="788" t="s">
        <v>20</v>
      </c>
      <c r="O775" s="787" t="s">
        <v>20</v>
      </c>
      <c r="P775" s="788" t="s">
        <v>20</v>
      </c>
      <c r="Q775" s="788" t="s">
        <v>20</v>
      </c>
      <c r="R775" s="787" t="s">
        <v>20</v>
      </c>
      <c r="S775" s="788" t="s">
        <v>20</v>
      </c>
      <c r="T775" s="788" t="s">
        <v>20</v>
      </c>
      <c r="U775" s="787" t="s">
        <v>20</v>
      </c>
      <c r="V775" s="788" t="s">
        <v>20</v>
      </c>
      <c r="W775" s="788" t="s">
        <v>20</v>
      </c>
      <c r="X775" s="787" t="s">
        <v>20</v>
      </c>
      <c r="Y775" s="788" t="s">
        <v>20</v>
      </c>
      <c r="Z775" s="788" t="s">
        <v>20</v>
      </c>
      <c r="AA775" s="787" t="s">
        <v>20</v>
      </c>
      <c r="AB775" s="788" t="s">
        <v>20</v>
      </c>
      <c r="AC775" s="788" t="s">
        <v>20</v>
      </c>
      <c r="AD775" s="787" t="s">
        <v>20</v>
      </c>
      <c r="AE775" s="788" t="s">
        <v>20</v>
      </c>
      <c r="AF775" s="788" t="s">
        <v>20</v>
      </c>
      <c r="AG775" s="34" t="s">
        <v>20</v>
      </c>
      <c r="AH775" s="34" t="s">
        <v>20</v>
      </c>
      <c r="AI775" s="34" t="s">
        <v>20</v>
      </c>
    </row>
    <row r="776" spans="1:35">
      <c r="A776" s="34" t="s">
        <v>2285</v>
      </c>
      <c r="B776" s="34" t="s">
        <v>2286</v>
      </c>
      <c r="C776" s="787" t="s">
        <v>20</v>
      </c>
      <c r="D776" s="788" t="s">
        <v>20</v>
      </c>
      <c r="E776" s="788" t="s">
        <v>20</v>
      </c>
      <c r="F776" s="787" t="s">
        <v>20</v>
      </c>
      <c r="G776" s="788" t="s">
        <v>20</v>
      </c>
      <c r="H776" s="788" t="s">
        <v>20</v>
      </c>
      <c r="I776" s="787" t="s">
        <v>20</v>
      </c>
      <c r="J776" s="788" t="s">
        <v>20</v>
      </c>
      <c r="K776" s="788" t="s">
        <v>20</v>
      </c>
      <c r="L776" s="787" t="s">
        <v>20</v>
      </c>
      <c r="M776" s="788" t="s">
        <v>20</v>
      </c>
      <c r="N776" s="788" t="s">
        <v>20</v>
      </c>
      <c r="O776" s="787" t="s">
        <v>20</v>
      </c>
      <c r="P776" s="788" t="s">
        <v>20</v>
      </c>
      <c r="Q776" s="788" t="s">
        <v>20</v>
      </c>
      <c r="R776" s="787" t="s">
        <v>20</v>
      </c>
      <c r="S776" s="788" t="s">
        <v>20</v>
      </c>
      <c r="T776" s="788" t="s">
        <v>20</v>
      </c>
      <c r="U776" s="787" t="s">
        <v>20</v>
      </c>
      <c r="V776" s="788" t="s">
        <v>20</v>
      </c>
      <c r="W776" s="788" t="s">
        <v>20</v>
      </c>
      <c r="X776" s="787" t="s">
        <v>20</v>
      </c>
      <c r="Y776" s="788" t="s">
        <v>20</v>
      </c>
      <c r="Z776" s="788" t="s">
        <v>20</v>
      </c>
      <c r="AA776" s="787" t="s">
        <v>20</v>
      </c>
      <c r="AB776" s="788" t="s">
        <v>20</v>
      </c>
      <c r="AC776" s="788" t="s">
        <v>20</v>
      </c>
      <c r="AD776" s="787" t="s">
        <v>20</v>
      </c>
      <c r="AE776" s="788" t="s">
        <v>20</v>
      </c>
      <c r="AF776" s="788" t="s">
        <v>20</v>
      </c>
      <c r="AG776" s="34" t="s">
        <v>20</v>
      </c>
      <c r="AH776" s="34" t="s">
        <v>20</v>
      </c>
      <c r="AI776" s="34" t="s">
        <v>20</v>
      </c>
    </row>
    <row r="777" spans="1:35">
      <c r="A777" s="34" t="s">
        <v>2287</v>
      </c>
      <c r="B777" s="34" t="s">
        <v>2288</v>
      </c>
      <c r="C777" s="787" t="s">
        <v>20</v>
      </c>
      <c r="D777" s="788" t="s">
        <v>20</v>
      </c>
      <c r="E777" s="788" t="s">
        <v>20</v>
      </c>
      <c r="F777" s="787" t="s">
        <v>20</v>
      </c>
      <c r="G777" s="788" t="s">
        <v>20</v>
      </c>
      <c r="H777" s="788" t="s">
        <v>20</v>
      </c>
      <c r="I777" s="787" t="s">
        <v>20</v>
      </c>
      <c r="J777" s="788" t="s">
        <v>20</v>
      </c>
      <c r="K777" s="788" t="s">
        <v>20</v>
      </c>
      <c r="L777" s="787" t="s">
        <v>20</v>
      </c>
      <c r="M777" s="788" t="s">
        <v>20</v>
      </c>
      <c r="N777" s="788" t="s">
        <v>20</v>
      </c>
      <c r="O777" s="787" t="s">
        <v>20</v>
      </c>
      <c r="P777" s="788" t="s">
        <v>20</v>
      </c>
      <c r="Q777" s="788" t="s">
        <v>20</v>
      </c>
      <c r="R777" s="787" t="s">
        <v>20</v>
      </c>
      <c r="S777" s="788" t="s">
        <v>20</v>
      </c>
      <c r="T777" s="788" t="s">
        <v>20</v>
      </c>
      <c r="U777" s="787" t="s">
        <v>20</v>
      </c>
      <c r="V777" s="788" t="s">
        <v>20</v>
      </c>
      <c r="W777" s="788" t="s">
        <v>20</v>
      </c>
      <c r="X777" s="787" t="s">
        <v>20</v>
      </c>
      <c r="Y777" s="788" t="s">
        <v>20</v>
      </c>
      <c r="Z777" s="788" t="s">
        <v>20</v>
      </c>
      <c r="AA777" s="787" t="s">
        <v>20</v>
      </c>
      <c r="AB777" s="788" t="s">
        <v>20</v>
      </c>
      <c r="AC777" s="788" t="s">
        <v>20</v>
      </c>
      <c r="AD777" s="787" t="s">
        <v>20</v>
      </c>
      <c r="AE777" s="788" t="s">
        <v>20</v>
      </c>
      <c r="AF777" s="788" t="s">
        <v>20</v>
      </c>
      <c r="AG777" s="34" t="s">
        <v>20</v>
      </c>
      <c r="AH777" s="34" t="s">
        <v>20</v>
      </c>
      <c r="AI777" s="34" t="s">
        <v>20</v>
      </c>
    </row>
    <row r="778" spans="1:35">
      <c r="A778" s="34" t="s">
        <v>2289</v>
      </c>
      <c r="B778" s="34" t="s">
        <v>2290</v>
      </c>
      <c r="C778" s="787" t="s">
        <v>20</v>
      </c>
      <c r="D778" s="788" t="s">
        <v>20</v>
      </c>
      <c r="E778" s="788" t="s">
        <v>20</v>
      </c>
      <c r="F778" s="787" t="s">
        <v>20</v>
      </c>
      <c r="G778" s="788" t="s">
        <v>20</v>
      </c>
      <c r="H778" s="788" t="s">
        <v>20</v>
      </c>
      <c r="I778" s="787" t="s">
        <v>20</v>
      </c>
      <c r="J778" s="788" t="s">
        <v>20</v>
      </c>
      <c r="K778" s="788" t="s">
        <v>20</v>
      </c>
      <c r="L778" s="787" t="s">
        <v>20</v>
      </c>
      <c r="M778" s="788" t="s">
        <v>20</v>
      </c>
      <c r="N778" s="788" t="s">
        <v>20</v>
      </c>
      <c r="O778" s="787" t="s">
        <v>20</v>
      </c>
      <c r="P778" s="788" t="s">
        <v>20</v>
      </c>
      <c r="Q778" s="788" t="s">
        <v>20</v>
      </c>
      <c r="R778" s="787" t="s">
        <v>20</v>
      </c>
      <c r="S778" s="788" t="s">
        <v>20</v>
      </c>
      <c r="T778" s="788" t="s">
        <v>20</v>
      </c>
      <c r="U778" s="787" t="s">
        <v>20</v>
      </c>
      <c r="V778" s="788" t="s">
        <v>20</v>
      </c>
      <c r="W778" s="788" t="s">
        <v>20</v>
      </c>
      <c r="X778" s="787" t="s">
        <v>20</v>
      </c>
      <c r="Y778" s="788" t="s">
        <v>20</v>
      </c>
      <c r="Z778" s="788" t="s">
        <v>20</v>
      </c>
      <c r="AA778" s="787" t="s">
        <v>20</v>
      </c>
      <c r="AB778" s="788" t="s">
        <v>20</v>
      </c>
      <c r="AC778" s="788" t="s">
        <v>20</v>
      </c>
      <c r="AD778" s="787" t="s">
        <v>20</v>
      </c>
      <c r="AE778" s="788" t="s">
        <v>20</v>
      </c>
      <c r="AF778" s="788" t="s">
        <v>20</v>
      </c>
      <c r="AG778" s="34" t="s">
        <v>20</v>
      </c>
      <c r="AH778" s="34" t="s">
        <v>20</v>
      </c>
      <c r="AI778" s="34" t="s">
        <v>20</v>
      </c>
    </row>
    <row r="779" spans="1:35">
      <c r="A779" s="34" t="s">
        <v>2291</v>
      </c>
      <c r="B779" s="34" t="s">
        <v>2292</v>
      </c>
      <c r="C779" s="787" t="s">
        <v>20</v>
      </c>
      <c r="D779" s="788" t="s">
        <v>20</v>
      </c>
      <c r="E779" s="788" t="s">
        <v>20</v>
      </c>
      <c r="F779" s="787" t="s">
        <v>20</v>
      </c>
      <c r="G779" s="788" t="s">
        <v>20</v>
      </c>
      <c r="H779" s="788" t="s">
        <v>20</v>
      </c>
      <c r="I779" s="787" t="s">
        <v>20</v>
      </c>
      <c r="J779" s="788" t="s">
        <v>20</v>
      </c>
      <c r="K779" s="788" t="s">
        <v>20</v>
      </c>
      <c r="L779" s="787" t="s">
        <v>20</v>
      </c>
      <c r="M779" s="788" t="s">
        <v>20</v>
      </c>
      <c r="N779" s="788" t="s">
        <v>20</v>
      </c>
      <c r="O779" s="787" t="s">
        <v>20</v>
      </c>
      <c r="P779" s="788" t="s">
        <v>20</v>
      </c>
      <c r="Q779" s="788" t="s">
        <v>20</v>
      </c>
      <c r="R779" s="787" t="s">
        <v>20</v>
      </c>
      <c r="S779" s="788" t="s">
        <v>20</v>
      </c>
      <c r="T779" s="788" t="s">
        <v>20</v>
      </c>
      <c r="U779" s="787" t="s">
        <v>20</v>
      </c>
      <c r="V779" s="788" t="s">
        <v>20</v>
      </c>
      <c r="W779" s="788" t="s">
        <v>20</v>
      </c>
      <c r="X779" s="787" t="s">
        <v>20</v>
      </c>
      <c r="Y779" s="788" t="s">
        <v>20</v>
      </c>
      <c r="Z779" s="788" t="s">
        <v>20</v>
      </c>
      <c r="AA779" s="787" t="s">
        <v>20</v>
      </c>
      <c r="AB779" s="788" t="s">
        <v>20</v>
      </c>
      <c r="AC779" s="788" t="s">
        <v>20</v>
      </c>
      <c r="AD779" s="787" t="s">
        <v>20</v>
      </c>
      <c r="AE779" s="788" t="s">
        <v>20</v>
      </c>
      <c r="AF779" s="788" t="s">
        <v>20</v>
      </c>
      <c r="AG779" s="34" t="s">
        <v>20</v>
      </c>
      <c r="AH779" s="34" t="s">
        <v>20</v>
      </c>
      <c r="AI779" s="34" t="s">
        <v>20</v>
      </c>
    </row>
    <row r="780" spans="1:35">
      <c r="A780" s="34" t="s">
        <v>2293</v>
      </c>
      <c r="B780" s="34" t="s">
        <v>2294</v>
      </c>
      <c r="C780" s="787" t="s">
        <v>20</v>
      </c>
      <c r="D780" s="788" t="s">
        <v>20</v>
      </c>
      <c r="E780" s="788" t="s">
        <v>20</v>
      </c>
      <c r="F780" s="787" t="s">
        <v>20</v>
      </c>
      <c r="G780" s="788" t="s">
        <v>20</v>
      </c>
      <c r="H780" s="788" t="s">
        <v>20</v>
      </c>
      <c r="I780" s="787" t="s">
        <v>20</v>
      </c>
      <c r="J780" s="788" t="s">
        <v>20</v>
      </c>
      <c r="K780" s="788" t="s">
        <v>20</v>
      </c>
      <c r="L780" s="787" t="s">
        <v>20</v>
      </c>
      <c r="M780" s="788" t="s">
        <v>20</v>
      </c>
      <c r="N780" s="788" t="s">
        <v>20</v>
      </c>
      <c r="O780" s="787" t="s">
        <v>20</v>
      </c>
      <c r="P780" s="788" t="s">
        <v>20</v>
      </c>
      <c r="Q780" s="788" t="s">
        <v>20</v>
      </c>
      <c r="R780" s="787" t="s">
        <v>20</v>
      </c>
      <c r="S780" s="788" t="s">
        <v>20</v>
      </c>
      <c r="T780" s="788" t="s">
        <v>20</v>
      </c>
      <c r="U780" s="787" t="s">
        <v>20</v>
      </c>
      <c r="V780" s="788" t="s">
        <v>20</v>
      </c>
      <c r="W780" s="788" t="s">
        <v>20</v>
      </c>
      <c r="X780" s="787" t="s">
        <v>20</v>
      </c>
      <c r="Y780" s="788" t="s">
        <v>20</v>
      </c>
      <c r="Z780" s="788" t="s">
        <v>20</v>
      </c>
      <c r="AA780" s="787" t="s">
        <v>20</v>
      </c>
      <c r="AB780" s="788" t="s">
        <v>20</v>
      </c>
      <c r="AC780" s="788" t="s">
        <v>20</v>
      </c>
      <c r="AD780" s="787" t="s">
        <v>20</v>
      </c>
      <c r="AE780" s="788" t="s">
        <v>20</v>
      </c>
      <c r="AF780" s="788" t="s">
        <v>20</v>
      </c>
      <c r="AG780" s="34" t="s">
        <v>20</v>
      </c>
      <c r="AH780" s="34" t="s">
        <v>20</v>
      </c>
      <c r="AI780" s="34" t="s">
        <v>20</v>
      </c>
    </row>
    <row r="781" spans="1:35">
      <c r="A781" s="34" t="s">
        <v>2295</v>
      </c>
      <c r="B781" s="34" t="s">
        <v>2296</v>
      </c>
      <c r="C781" s="787" t="s">
        <v>20</v>
      </c>
      <c r="D781" s="788" t="s">
        <v>20</v>
      </c>
      <c r="E781" s="788" t="s">
        <v>20</v>
      </c>
      <c r="F781" s="787" t="s">
        <v>20</v>
      </c>
      <c r="G781" s="788" t="s">
        <v>20</v>
      </c>
      <c r="H781" s="788" t="s">
        <v>20</v>
      </c>
      <c r="I781" s="787" t="s">
        <v>20</v>
      </c>
      <c r="J781" s="788" t="s">
        <v>20</v>
      </c>
      <c r="K781" s="788" t="s">
        <v>20</v>
      </c>
      <c r="L781" s="787" t="s">
        <v>20</v>
      </c>
      <c r="M781" s="788" t="s">
        <v>20</v>
      </c>
      <c r="N781" s="788" t="s">
        <v>20</v>
      </c>
      <c r="O781" s="787" t="s">
        <v>20</v>
      </c>
      <c r="P781" s="788" t="s">
        <v>20</v>
      </c>
      <c r="Q781" s="788" t="s">
        <v>20</v>
      </c>
      <c r="R781" s="787" t="s">
        <v>20</v>
      </c>
      <c r="S781" s="788" t="s">
        <v>20</v>
      </c>
      <c r="T781" s="788" t="s">
        <v>20</v>
      </c>
      <c r="U781" s="787" t="s">
        <v>20</v>
      </c>
      <c r="V781" s="788" t="s">
        <v>20</v>
      </c>
      <c r="W781" s="788" t="s">
        <v>20</v>
      </c>
      <c r="X781" s="787" t="s">
        <v>20</v>
      </c>
      <c r="Y781" s="788" t="s">
        <v>20</v>
      </c>
      <c r="Z781" s="788" t="s">
        <v>20</v>
      </c>
      <c r="AA781" s="787" t="s">
        <v>20</v>
      </c>
      <c r="AB781" s="788" t="s">
        <v>20</v>
      </c>
      <c r="AC781" s="788" t="s">
        <v>20</v>
      </c>
      <c r="AD781" s="787" t="s">
        <v>20</v>
      </c>
      <c r="AE781" s="788" t="s">
        <v>20</v>
      </c>
      <c r="AF781" s="788" t="s">
        <v>20</v>
      </c>
      <c r="AG781" s="34" t="s">
        <v>20</v>
      </c>
      <c r="AH781" s="34" t="s">
        <v>20</v>
      </c>
      <c r="AI781" s="34" t="s">
        <v>20</v>
      </c>
    </row>
    <row r="782" spans="1:35">
      <c r="A782" s="34" t="s">
        <v>2297</v>
      </c>
      <c r="B782" s="34" t="s">
        <v>2298</v>
      </c>
      <c r="C782" s="787" t="s">
        <v>20</v>
      </c>
      <c r="D782" s="788" t="s">
        <v>20</v>
      </c>
      <c r="E782" s="788" t="s">
        <v>20</v>
      </c>
      <c r="F782" s="787" t="s">
        <v>20</v>
      </c>
      <c r="G782" s="788" t="s">
        <v>20</v>
      </c>
      <c r="H782" s="788" t="s">
        <v>20</v>
      </c>
      <c r="I782" s="787" t="s">
        <v>20</v>
      </c>
      <c r="J782" s="788" t="s">
        <v>20</v>
      </c>
      <c r="K782" s="788" t="s">
        <v>20</v>
      </c>
      <c r="L782" s="787" t="s">
        <v>20</v>
      </c>
      <c r="M782" s="788" t="s">
        <v>20</v>
      </c>
      <c r="N782" s="788" t="s">
        <v>20</v>
      </c>
      <c r="O782" s="787" t="s">
        <v>20</v>
      </c>
      <c r="P782" s="788" t="s">
        <v>20</v>
      </c>
      <c r="Q782" s="788" t="s">
        <v>20</v>
      </c>
      <c r="R782" s="787" t="s">
        <v>20</v>
      </c>
      <c r="S782" s="788" t="s">
        <v>20</v>
      </c>
      <c r="T782" s="788" t="s">
        <v>20</v>
      </c>
      <c r="U782" s="787" t="s">
        <v>20</v>
      </c>
      <c r="V782" s="788" t="s">
        <v>20</v>
      </c>
      <c r="W782" s="788" t="s">
        <v>20</v>
      </c>
      <c r="X782" s="787" t="s">
        <v>20</v>
      </c>
      <c r="Y782" s="788" t="s">
        <v>20</v>
      </c>
      <c r="Z782" s="788" t="s">
        <v>20</v>
      </c>
      <c r="AA782" s="787" t="s">
        <v>20</v>
      </c>
      <c r="AB782" s="788" t="s">
        <v>20</v>
      </c>
      <c r="AC782" s="788" t="s">
        <v>20</v>
      </c>
      <c r="AD782" s="787" t="s">
        <v>20</v>
      </c>
      <c r="AE782" s="788" t="s">
        <v>20</v>
      </c>
      <c r="AF782" s="788" t="s">
        <v>20</v>
      </c>
      <c r="AG782" s="34" t="s">
        <v>20</v>
      </c>
      <c r="AH782" s="34" t="s">
        <v>20</v>
      </c>
      <c r="AI782" s="34" t="s">
        <v>20</v>
      </c>
    </row>
    <row r="783" spans="1:35">
      <c r="A783" s="34" t="s">
        <v>2299</v>
      </c>
      <c r="B783" s="34" t="s">
        <v>20</v>
      </c>
      <c r="C783" s="787" t="s">
        <v>20</v>
      </c>
      <c r="D783" s="788" t="s">
        <v>20</v>
      </c>
      <c r="E783" s="788" t="s">
        <v>20</v>
      </c>
      <c r="F783" s="787" t="s">
        <v>20</v>
      </c>
      <c r="G783" s="788" t="s">
        <v>20</v>
      </c>
      <c r="H783" s="788" t="s">
        <v>20</v>
      </c>
      <c r="I783" s="787" t="s">
        <v>20</v>
      </c>
      <c r="J783" s="788" t="s">
        <v>20</v>
      </c>
      <c r="K783" s="788" t="s">
        <v>20</v>
      </c>
      <c r="L783" s="787" t="s">
        <v>20</v>
      </c>
      <c r="M783" s="788" t="s">
        <v>20</v>
      </c>
      <c r="N783" s="788" t="s">
        <v>20</v>
      </c>
      <c r="O783" s="787" t="s">
        <v>20</v>
      </c>
      <c r="P783" s="788" t="s">
        <v>20</v>
      </c>
      <c r="Q783" s="788" t="s">
        <v>20</v>
      </c>
      <c r="R783" s="787" t="s">
        <v>20</v>
      </c>
      <c r="S783" s="788" t="s">
        <v>20</v>
      </c>
      <c r="T783" s="788" t="s">
        <v>20</v>
      </c>
      <c r="U783" s="787" t="s">
        <v>20</v>
      </c>
      <c r="V783" s="788" t="s">
        <v>20</v>
      </c>
      <c r="W783" s="788" t="s">
        <v>20</v>
      </c>
      <c r="X783" s="787" t="s">
        <v>20</v>
      </c>
      <c r="Y783" s="788" t="s">
        <v>20</v>
      </c>
      <c r="Z783" s="788" t="s">
        <v>20</v>
      </c>
      <c r="AA783" s="787" t="s">
        <v>20</v>
      </c>
      <c r="AB783" s="788" t="s">
        <v>20</v>
      </c>
      <c r="AC783" s="788" t="s">
        <v>20</v>
      </c>
      <c r="AD783" s="787" t="s">
        <v>20</v>
      </c>
      <c r="AE783" s="788" t="s">
        <v>20</v>
      </c>
      <c r="AF783" s="788" t="s">
        <v>20</v>
      </c>
      <c r="AG783" s="34" t="s">
        <v>20</v>
      </c>
      <c r="AH783" s="34" t="s">
        <v>20</v>
      </c>
      <c r="AI783" s="34" t="s">
        <v>20</v>
      </c>
    </row>
    <row r="784" spans="1:35">
      <c r="A784" s="34" t="s">
        <v>2300</v>
      </c>
      <c r="B784" s="34" t="s">
        <v>20</v>
      </c>
      <c r="C784" s="787" t="s">
        <v>20</v>
      </c>
      <c r="D784" s="788" t="s">
        <v>20</v>
      </c>
      <c r="E784" s="788" t="s">
        <v>20</v>
      </c>
      <c r="F784" s="787" t="s">
        <v>20</v>
      </c>
      <c r="G784" s="788" t="s">
        <v>20</v>
      </c>
      <c r="H784" s="788" t="s">
        <v>20</v>
      </c>
      <c r="I784" s="787" t="s">
        <v>20</v>
      </c>
      <c r="J784" s="788" t="s">
        <v>20</v>
      </c>
      <c r="K784" s="788" t="s">
        <v>20</v>
      </c>
      <c r="L784" s="787" t="s">
        <v>20</v>
      </c>
      <c r="M784" s="788" t="s">
        <v>20</v>
      </c>
      <c r="N784" s="788" t="s">
        <v>20</v>
      </c>
      <c r="O784" s="787" t="s">
        <v>20</v>
      </c>
      <c r="P784" s="788" t="s">
        <v>20</v>
      </c>
      <c r="Q784" s="788" t="s">
        <v>20</v>
      </c>
      <c r="R784" s="787" t="s">
        <v>20</v>
      </c>
      <c r="S784" s="788" t="s">
        <v>20</v>
      </c>
      <c r="T784" s="788" t="s">
        <v>20</v>
      </c>
      <c r="U784" s="787" t="s">
        <v>20</v>
      </c>
      <c r="V784" s="788" t="s">
        <v>20</v>
      </c>
      <c r="W784" s="788" t="s">
        <v>20</v>
      </c>
      <c r="X784" s="787" t="s">
        <v>20</v>
      </c>
      <c r="Y784" s="788" t="s">
        <v>20</v>
      </c>
      <c r="Z784" s="788" t="s">
        <v>20</v>
      </c>
      <c r="AA784" s="787" t="s">
        <v>20</v>
      </c>
      <c r="AB784" s="788" t="s">
        <v>20</v>
      </c>
      <c r="AC784" s="788" t="s">
        <v>20</v>
      </c>
      <c r="AD784" s="787" t="s">
        <v>20</v>
      </c>
      <c r="AE784" s="788" t="s">
        <v>20</v>
      </c>
      <c r="AF784" s="788" t="s">
        <v>20</v>
      </c>
      <c r="AG784" s="34" t="s">
        <v>20</v>
      </c>
      <c r="AH784" s="34" t="s">
        <v>20</v>
      </c>
      <c r="AI784" s="34" t="s">
        <v>20</v>
      </c>
    </row>
    <row r="785" spans="1:35">
      <c r="A785" s="34" t="s">
        <v>2301</v>
      </c>
      <c r="B785" s="34" t="s">
        <v>20</v>
      </c>
      <c r="C785" s="787" t="s">
        <v>20</v>
      </c>
      <c r="D785" s="788" t="s">
        <v>20</v>
      </c>
      <c r="E785" s="788" t="s">
        <v>20</v>
      </c>
      <c r="F785" s="787" t="s">
        <v>20</v>
      </c>
      <c r="G785" s="788" t="s">
        <v>20</v>
      </c>
      <c r="H785" s="788" t="s">
        <v>20</v>
      </c>
      <c r="I785" s="787" t="s">
        <v>20</v>
      </c>
      <c r="J785" s="788" t="s">
        <v>20</v>
      </c>
      <c r="K785" s="788" t="s">
        <v>20</v>
      </c>
      <c r="L785" s="787" t="s">
        <v>20</v>
      </c>
      <c r="M785" s="788" t="s">
        <v>20</v>
      </c>
      <c r="N785" s="788" t="s">
        <v>20</v>
      </c>
      <c r="O785" s="787" t="s">
        <v>20</v>
      </c>
      <c r="P785" s="788" t="s">
        <v>20</v>
      </c>
      <c r="Q785" s="788" t="s">
        <v>20</v>
      </c>
      <c r="R785" s="787" t="s">
        <v>20</v>
      </c>
      <c r="S785" s="788" t="s">
        <v>20</v>
      </c>
      <c r="T785" s="788" t="s">
        <v>20</v>
      </c>
      <c r="U785" s="787" t="s">
        <v>20</v>
      </c>
      <c r="V785" s="788" t="s">
        <v>20</v>
      </c>
      <c r="W785" s="788" t="s">
        <v>20</v>
      </c>
      <c r="X785" s="787" t="s">
        <v>20</v>
      </c>
      <c r="Y785" s="788" t="s">
        <v>20</v>
      </c>
      <c r="Z785" s="788" t="s">
        <v>20</v>
      </c>
      <c r="AA785" s="787" t="s">
        <v>20</v>
      </c>
      <c r="AB785" s="788" t="s">
        <v>20</v>
      </c>
      <c r="AC785" s="788" t="s">
        <v>20</v>
      </c>
      <c r="AD785" s="787" t="s">
        <v>20</v>
      </c>
      <c r="AE785" s="788" t="s">
        <v>20</v>
      </c>
      <c r="AF785" s="788" t="s">
        <v>20</v>
      </c>
      <c r="AG785" s="34" t="s">
        <v>20</v>
      </c>
      <c r="AH785" s="34" t="s">
        <v>20</v>
      </c>
      <c r="AI785" s="34" t="s">
        <v>20</v>
      </c>
    </row>
    <row r="786" spans="1:35">
      <c r="A786" s="34" t="s">
        <v>2302</v>
      </c>
      <c r="B786" s="34" t="s">
        <v>2303</v>
      </c>
      <c r="C786" s="787" t="s">
        <v>20</v>
      </c>
      <c r="D786" s="788" t="s">
        <v>20</v>
      </c>
      <c r="E786" s="788" t="s">
        <v>20</v>
      </c>
      <c r="F786" s="787" t="s">
        <v>20</v>
      </c>
      <c r="G786" s="788" t="s">
        <v>20</v>
      </c>
      <c r="H786" s="788" t="s">
        <v>20</v>
      </c>
      <c r="I786" s="787" t="s">
        <v>20</v>
      </c>
      <c r="J786" s="788" t="s">
        <v>20</v>
      </c>
      <c r="K786" s="788" t="s">
        <v>20</v>
      </c>
      <c r="L786" s="787" t="s">
        <v>20</v>
      </c>
      <c r="M786" s="788" t="s">
        <v>20</v>
      </c>
      <c r="N786" s="788" t="s">
        <v>20</v>
      </c>
      <c r="O786" s="787" t="s">
        <v>20</v>
      </c>
      <c r="P786" s="788" t="s">
        <v>20</v>
      </c>
      <c r="Q786" s="788" t="s">
        <v>20</v>
      </c>
      <c r="R786" s="787" t="s">
        <v>20</v>
      </c>
      <c r="S786" s="788" t="s">
        <v>20</v>
      </c>
      <c r="T786" s="788" t="s">
        <v>20</v>
      </c>
      <c r="U786" s="787" t="s">
        <v>20</v>
      </c>
      <c r="V786" s="788" t="s">
        <v>20</v>
      </c>
      <c r="W786" s="788" t="s">
        <v>20</v>
      </c>
      <c r="X786" s="787" t="s">
        <v>20</v>
      </c>
      <c r="Y786" s="788" t="s">
        <v>20</v>
      </c>
      <c r="Z786" s="788" t="s">
        <v>20</v>
      </c>
      <c r="AA786" s="787" t="s">
        <v>20</v>
      </c>
      <c r="AB786" s="788" t="s">
        <v>20</v>
      </c>
      <c r="AC786" s="788" t="s">
        <v>20</v>
      </c>
      <c r="AD786" s="787" t="s">
        <v>20</v>
      </c>
      <c r="AE786" s="788" t="s">
        <v>20</v>
      </c>
      <c r="AF786" s="788" t="s">
        <v>20</v>
      </c>
      <c r="AG786" s="34" t="s">
        <v>20</v>
      </c>
      <c r="AH786" s="34" t="s">
        <v>20</v>
      </c>
      <c r="AI786" s="34" t="s">
        <v>20</v>
      </c>
    </row>
    <row r="787" spans="1:35">
      <c r="A787" s="34" t="s">
        <v>2304</v>
      </c>
      <c r="B787" s="34" t="s">
        <v>2305</v>
      </c>
      <c r="C787" s="787" t="s">
        <v>20</v>
      </c>
      <c r="D787" s="788" t="s">
        <v>20</v>
      </c>
      <c r="E787" s="788" t="s">
        <v>20</v>
      </c>
      <c r="F787" s="787" t="s">
        <v>20</v>
      </c>
      <c r="G787" s="788" t="s">
        <v>20</v>
      </c>
      <c r="H787" s="788" t="s">
        <v>20</v>
      </c>
      <c r="I787" s="787" t="s">
        <v>20</v>
      </c>
      <c r="J787" s="788" t="s">
        <v>20</v>
      </c>
      <c r="K787" s="788" t="s">
        <v>20</v>
      </c>
      <c r="L787" s="787" t="s">
        <v>20</v>
      </c>
      <c r="M787" s="788" t="s">
        <v>20</v>
      </c>
      <c r="N787" s="788" t="s">
        <v>20</v>
      </c>
      <c r="O787" s="787" t="s">
        <v>20</v>
      </c>
      <c r="P787" s="788" t="s">
        <v>20</v>
      </c>
      <c r="Q787" s="788" t="s">
        <v>20</v>
      </c>
      <c r="R787" s="787" t="s">
        <v>20</v>
      </c>
      <c r="S787" s="788" t="s">
        <v>20</v>
      </c>
      <c r="T787" s="788" t="s">
        <v>20</v>
      </c>
      <c r="U787" s="787" t="s">
        <v>20</v>
      </c>
      <c r="V787" s="788" t="s">
        <v>20</v>
      </c>
      <c r="W787" s="788" t="s">
        <v>20</v>
      </c>
      <c r="X787" s="787" t="s">
        <v>20</v>
      </c>
      <c r="Y787" s="788" t="s">
        <v>20</v>
      </c>
      <c r="Z787" s="788" t="s">
        <v>20</v>
      </c>
      <c r="AA787" s="787" t="s">
        <v>20</v>
      </c>
      <c r="AB787" s="788" t="s">
        <v>20</v>
      </c>
      <c r="AC787" s="788" t="s">
        <v>20</v>
      </c>
      <c r="AD787" s="787" t="s">
        <v>20</v>
      </c>
      <c r="AE787" s="788" t="s">
        <v>20</v>
      </c>
      <c r="AF787" s="788" t="s">
        <v>20</v>
      </c>
      <c r="AG787" s="34" t="s">
        <v>20</v>
      </c>
      <c r="AH787" s="34" t="s">
        <v>20</v>
      </c>
      <c r="AI787" s="34" t="s">
        <v>20</v>
      </c>
    </row>
    <row r="788" spans="1:35">
      <c r="A788" s="34" t="s">
        <v>2306</v>
      </c>
      <c r="B788" s="34" t="s">
        <v>2307</v>
      </c>
      <c r="C788" s="787" t="s">
        <v>20</v>
      </c>
      <c r="D788" s="788" t="s">
        <v>20</v>
      </c>
      <c r="E788" s="788" t="s">
        <v>20</v>
      </c>
      <c r="F788" s="787" t="s">
        <v>20</v>
      </c>
      <c r="G788" s="788" t="s">
        <v>20</v>
      </c>
      <c r="H788" s="788" t="s">
        <v>20</v>
      </c>
      <c r="I788" s="787" t="s">
        <v>20</v>
      </c>
      <c r="J788" s="788" t="s">
        <v>20</v>
      </c>
      <c r="K788" s="788" t="s">
        <v>20</v>
      </c>
      <c r="L788" s="787" t="s">
        <v>20</v>
      </c>
      <c r="M788" s="788" t="s">
        <v>20</v>
      </c>
      <c r="N788" s="788" t="s">
        <v>20</v>
      </c>
      <c r="O788" s="787" t="s">
        <v>20</v>
      </c>
      <c r="P788" s="788" t="s">
        <v>20</v>
      </c>
      <c r="Q788" s="788" t="s">
        <v>20</v>
      </c>
      <c r="R788" s="787" t="s">
        <v>20</v>
      </c>
      <c r="S788" s="788" t="s">
        <v>20</v>
      </c>
      <c r="T788" s="788" t="s">
        <v>20</v>
      </c>
      <c r="U788" s="787" t="s">
        <v>20</v>
      </c>
      <c r="V788" s="788" t="s">
        <v>20</v>
      </c>
      <c r="W788" s="788" t="s">
        <v>20</v>
      </c>
      <c r="X788" s="787" t="s">
        <v>20</v>
      </c>
      <c r="Y788" s="788" t="s">
        <v>20</v>
      </c>
      <c r="Z788" s="788" t="s">
        <v>20</v>
      </c>
      <c r="AA788" s="787" t="s">
        <v>20</v>
      </c>
      <c r="AB788" s="788" t="s">
        <v>20</v>
      </c>
      <c r="AC788" s="788" t="s">
        <v>20</v>
      </c>
      <c r="AD788" s="787" t="s">
        <v>20</v>
      </c>
      <c r="AE788" s="788" t="s">
        <v>20</v>
      </c>
      <c r="AF788" s="788" t="s">
        <v>20</v>
      </c>
      <c r="AG788" s="34" t="s">
        <v>20</v>
      </c>
      <c r="AH788" s="34" t="s">
        <v>20</v>
      </c>
      <c r="AI788" s="34" t="s">
        <v>20</v>
      </c>
    </row>
    <row r="789" spans="1:35">
      <c r="A789" s="34" t="s">
        <v>2308</v>
      </c>
      <c r="B789" s="34" t="s">
        <v>2309</v>
      </c>
      <c r="C789" s="787" t="s">
        <v>20</v>
      </c>
      <c r="D789" s="788" t="s">
        <v>20</v>
      </c>
      <c r="E789" s="788" t="s">
        <v>20</v>
      </c>
      <c r="F789" s="787" t="s">
        <v>20</v>
      </c>
      <c r="G789" s="788" t="s">
        <v>20</v>
      </c>
      <c r="H789" s="788" t="s">
        <v>20</v>
      </c>
      <c r="I789" s="787" t="s">
        <v>20</v>
      </c>
      <c r="J789" s="788" t="s">
        <v>20</v>
      </c>
      <c r="K789" s="788" t="s">
        <v>20</v>
      </c>
      <c r="L789" s="787" t="s">
        <v>20</v>
      </c>
      <c r="M789" s="788" t="s">
        <v>20</v>
      </c>
      <c r="N789" s="788" t="s">
        <v>20</v>
      </c>
      <c r="O789" s="787" t="s">
        <v>20</v>
      </c>
      <c r="P789" s="788" t="s">
        <v>20</v>
      </c>
      <c r="Q789" s="788" t="s">
        <v>20</v>
      </c>
      <c r="R789" s="787" t="s">
        <v>20</v>
      </c>
      <c r="S789" s="788" t="s">
        <v>20</v>
      </c>
      <c r="T789" s="788" t="s">
        <v>20</v>
      </c>
      <c r="U789" s="787" t="s">
        <v>20</v>
      </c>
      <c r="V789" s="788" t="s">
        <v>20</v>
      </c>
      <c r="W789" s="788" t="s">
        <v>20</v>
      </c>
      <c r="X789" s="787" t="s">
        <v>20</v>
      </c>
      <c r="Y789" s="788" t="s">
        <v>20</v>
      </c>
      <c r="Z789" s="788" t="s">
        <v>20</v>
      </c>
      <c r="AA789" s="787" t="s">
        <v>20</v>
      </c>
      <c r="AB789" s="788" t="s">
        <v>20</v>
      </c>
      <c r="AC789" s="788" t="s">
        <v>20</v>
      </c>
      <c r="AD789" s="787" t="s">
        <v>20</v>
      </c>
      <c r="AE789" s="788" t="s">
        <v>20</v>
      </c>
      <c r="AF789" s="788" t="s">
        <v>20</v>
      </c>
      <c r="AG789" s="34" t="s">
        <v>20</v>
      </c>
      <c r="AH789" s="34" t="s">
        <v>20</v>
      </c>
      <c r="AI789" s="34" t="s">
        <v>20</v>
      </c>
    </row>
    <row r="790" spans="1:35">
      <c r="A790" s="34" t="s">
        <v>2310</v>
      </c>
      <c r="B790" s="34" t="s">
        <v>2311</v>
      </c>
      <c r="C790" s="787" t="s">
        <v>20</v>
      </c>
      <c r="D790" s="788" t="s">
        <v>20</v>
      </c>
      <c r="E790" s="788" t="s">
        <v>20</v>
      </c>
      <c r="F790" s="787" t="s">
        <v>20</v>
      </c>
      <c r="G790" s="788" t="s">
        <v>20</v>
      </c>
      <c r="H790" s="788" t="s">
        <v>20</v>
      </c>
      <c r="I790" s="787" t="s">
        <v>20</v>
      </c>
      <c r="J790" s="788" t="s">
        <v>20</v>
      </c>
      <c r="K790" s="788" t="s">
        <v>20</v>
      </c>
      <c r="L790" s="787" t="s">
        <v>20</v>
      </c>
      <c r="M790" s="788" t="s">
        <v>20</v>
      </c>
      <c r="N790" s="788" t="s">
        <v>20</v>
      </c>
      <c r="O790" s="787" t="s">
        <v>20</v>
      </c>
      <c r="P790" s="788" t="s">
        <v>20</v>
      </c>
      <c r="Q790" s="788" t="s">
        <v>20</v>
      </c>
      <c r="R790" s="787" t="s">
        <v>20</v>
      </c>
      <c r="S790" s="788" t="s">
        <v>20</v>
      </c>
      <c r="T790" s="788" t="s">
        <v>20</v>
      </c>
      <c r="U790" s="787" t="s">
        <v>20</v>
      </c>
      <c r="V790" s="788" t="s">
        <v>20</v>
      </c>
      <c r="W790" s="788" t="s">
        <v>20</v>
      </c>
      <c r="X790" s="787" t="s">
        <v>20</v>
      </c>
      <c r="Y790" s="788" t="s">
        <v>20</v>
      </c>
      <c r="Z790" s="788" t="s">
        <v>20</v>
      </c>
      <c r="AA790" s="787" t="s">
        <v>20</v>
      </c>
      <c r="AB790" s="788" t="s">
        <v>20</v>
      </c>
      <c r="AC790" s="788" t="s">
        <v>20</v>
      </c>
      <c r="AD790" s="787" t="s">
        <v>20</v>
      </c>
      <c r="AE790" s="788" t="s">
        <v>20</v>
      </c>
      <c r="AF790" s="788" t="s">
        <v>20</v>
      </c>
      <c r="AG790" s="34" t="s">
        <v>20</v>
      </c>
      <c r="AH790" s="34" t="s">
        <v>20</v>
      </c>
      <c r="AI790" s="34" t="s">
        <v>20</v>
      </c>
    </row>
    <row r="791" spans="1:35">
      <c r="A791" s="34" t="s">
        <v>2312</v>
      </c>
      <c r="B791" s="34" t="s">
        <v>2313</v>
      </c>
      <c r="C791" s="787" t="s">
        <v>20</v>
      </c>
      <c r="D791" s="788" t="s">
        <v>20</v>
      </c>
      <c r="E791" s="788" t="s">
        <v>20</v>
      </c>
      <c r="F791" s="787" t="s">
        <v>20</v>
      </c>
      <c r="G791" s="788" t="s">
        <v>20</v>
      </c>
      <c r="H791" s="788" t="s">
        <v>20</v>
      </c>
      <c r="I791" s="787" t="s">
        <v>20</v>
      </c>
      <c r="J791" s="788" t="s">
        <v>20</v>
      </c>
      <c r="K791" s="788" t="s">
        <v>20</v>
      </c>
      <c r="L791" s="787" t="s">
        <v>20</v>
      </c>
      <c r="M791" s="788" t="s">
        <v>20</v>
      </c>
      <c r="N791" s="788" t="s">
        <v>20</v>
      </c>
      <c r="O791" s="787" t="s">
        <v>20</v>
      </c>
      <c r="P791" s="788" t="s">
        <v>20</v>
      </c>
      <c r="Q791" s="788" t="s">
        <v>20</v>
      </c>
      <c r="R791" s="787" t="s">
        <v>20</v>
      </c>
      <c r="S791" s="788" t="s">
        <v>20</v>
      </c>
      <c r="T791" s="788" t="s">
        <v>20</v>
      </c>
      <c r="U791" s="787" t="s">
        <v>20</v>
      </c>
      <c r="V791" s="788" t="s">
        <v>20</v>
      </c>
      <c r="W791" s="788" t="s">
        <v>20</v>
      </c>
      <c r="X791" s="787" t="s">
        <v>20</v>
      </c>
      <c r="Y791" s="788" t="s">
        <v>20</v>
      </c>
      <c r="Z791" s="788" t="s">
        <v>20</v>
      </c>
      <c r="AA791" s="787" t="s">
        <v>20</v>
      </c>
      <c r="AB791" s="788" t="s">
        <v>20</v>
      </c>
      <c r="AC791" s="788" t="s">
        <v>20</v>
      </c>
      <c r="AD791" s="787" t="s">
        <v>20</v>
      </c>
      <c r="AE791" s="788" t="s">
        <v>20</v>
      </c>
      <c r="AF791" s="788" t="s">
        <v>20</v>
      </c>
      <c r="AG791" s="34" t="s">
        <v>20</v>
      </c>
      <c r="AH791" s="34" t="s">
        <v>20</v>
      </c>
      <c r="AI791" s="34" t="s">
        <v>20</v>
      </c>
    </row>
    <row r="792" spans="1:35">
      <c r="A792" s="34" t="s">
        <v>2314</v>
      </c>
      <c r="B792" s="34" t="s">
        <v>2315</v>
      </c>
      <c r="C792" s="787" t="s">
        <v>20</v>
      </c>
      <c r="D792" s="788" t="s">
        <v>20</v>
      </c>
      <c r="E792" s="788" t="s">
        <v>20</v>
      </c>
      <c r="F792" s="787" t="s">
        <v>20</v>
      </c>
      <c r="G792" s="788" t="s">
        <v>20</v>
      </c>
      <c r="H792" s="788" t="s">
        <v>20</v>
      </c>
      <c r="I792" s="787" t="s">
        <v>20</v>
      </c>
      <c r="J792" s="788" t="s">
        <v>20</v>
      </c>
      <c r="K792" s="788" t="s">
        <v>20</v>
      </c>
      <c r="L792" s="787" t="s">
        <v>20</v>
      </c>
      <c r="M792" s="788" t="s">
        <v>20</v>
      </c>
      <c r="N792" s="788" t="s">
        <v>20</v>
      </c>
      <c r="O792" s="787" t="s">
        <v>20</v>
      </c>
      <c r="P792" s="788" t="s">
        <v>20</v>
      </c>
      <c r="Q792" s="788" t="s">
        <v>20</v>
      </c>
      <c r="R792" s="787" t="s">
        <v>20</v>
      </c>
      <c r="S792" s="788" t="s">
        <v>20</v>
      </c>
      <c r="T792" s="788" t="s">
        <v>20</v>
      </c>
      <c r="U792" s="787" t="s">
        <v>20</v>
      </c>
      <c r="V792" s="788" t="s">
        <v>20</v>
      </c>
      <c r="W792" s="788" t="s">
        <v>20</v>
      </c>
      <c r="X792" s="787" t="s">
        <v>20</v>
      </c>
      <c r="Y792" s="788" t="s">
        <v>20</v>
      </c>
      <c r="Z792" s="788" t="s">
        <v>20</v>
      </c>
      <c r="AA792" s="787" t="s">
        <v>20</v>
      </c>
      <c r="AB792" s="788" t="s">
        <v>20</v>
      </c>
      <c r="AC792" s="788" t="s">
        <v>20</v>
      </c>
      <c r="AD792" s="787" t="s">
        <v>20</v>
      </c>
      <c r="AE792" s="788" t="s">
        <v>20</v>
      </c>
      <c r="AF792" s="788" t="s">
        <v>20</v>
      </c>
      <c r="AG792" s="34" t="s">
        <v>20</v>
      </c>
      <c r="AH792" s="34" t="s">
        <v>20</v>
      </c>
      <c r="AI792" s="34" t="s">
        <v>20</v>
      </c>
    </row>
    <row r="793" spans="1:35">
      <c r="A793" s="34" t="s">
        <v>2316</v>
      </c>
      <c r="B793" s="34" t="s">
        <v>2317</v>
      </c>
      <c r="C793" s="787" t="s">
        <v>20</v>
      </c>
      <c r="D793" s="788" t="s">
        <v>20</v>
      </c>
      <c r="E793" s="788" t="s">
        <v>20</v>
      </c>
      <c r="F793" s="787" t="s">
        <v>20</v>
      </c>
      <c r="G793" s="788" t="s">
        <v>20</v>
      </c>
      <c r="H793" s="788" t="s">
        <v>20</v>
      </c>
      <c r="I793" s="787" t="s">
        <v>20</v>
      </c>
      <c r="J793" s="788" t="s">
        <v>20</v>
      </c>
      <c r="K793" s="788" t="s">
        <v>20</v>
      </c>
      <c r="L793" s="787" t="s">
        <v>20</v>
      </c>
      <c r="M793" s="788" t="s">
        <v>20</v>
      </c>
      <c r="N793" s="788" t="s">
        <v>20</v>
      </c>
      <c r="O793" s="787" t="s">
        <v>20</v>
      </c>
      <c r="P793" s="788" t="s">
        <v>20</v>
      </c>
      <c r="Q793" s="788" t="s">
        <v>20</v>
      </c>
      <c r="R793" s="787" t="s">
        <v>20</v>
      </c>
      <c r="S793" s="788" t="s">
        <v>20</v>
      </c>
      <c r="T793" s="788" t="s">
        <v>20</v>
      </c>
      <c r="U793" s="787" t="s">
        <v>20</v>
      </c>
      <c r="V793" s="788" t="s">
        <v>20</v>
      </c>
      <c r="W793" s="788" t="s">
        <v>20</v>
      </c>
      <c r="X793" s="787" t="s">
        <v>20</v>
      </c>
      <c r="Y793" s="788" t="s">
        <v>20</v>
      </c>
      <c r="Z793" s="788" t="s">
        <v>20</v>
      </c>
      <c r="AA793" s="787" t="s">
        <v>20</v>
      </c>
      <c r="AB793" s="788" t="s">
        <v>20</v>
      </c>
      <c r="AC793" s="788" t="s">
        <v>20</v>
      </c>
      <c r="AD793" s="787" t="s">
        <v>20</v>
      </c>
      <c r="AE793" s="788" t="s">
        <v>20</v>
      </c>
      <c r="AF793" s="788" t="s">
        <v>20</v>
      </c>
      <c r="AG793" s="34" t="s">
        <v>20</v>
      </c>
      <c r="AH793" s="34" t="s">
        <v>20</v>
      </c>
      <c r="AI793" s="34" t="s">
        <v>20</v>
      </c>
    </row>
    <row r="794" spans="1:35">
      <c r="A794" s="34" t="s">
        <v>2318</v>
      </c>
      <c r="B794" s="34" t="s">
        <v>2319</v>
      </c>
      <c r="C794" s="787" t="s">
        <v>20</v>
      </c>
      <c r="D794" s="788" t="s">
        <v>20</v>
      </c>
      <c r="E794" s="788" t="s">
        <v>20</v>
      </c>
      <c r="F794" s="787" t="s">
        <v>20</v>
      </c>
      <c r="G794" s="788" t="s">
        <v>20</v>
      </c>
      <c r="H794" s="788" t="s">
        <v>20</v>
      </c>
      <c r="I794" s="787" t="s">
        <v>20</v>
      </c>
      <c r="J794" s="788" t="s">
        <v>20</v>
      </c>
      <c r="K794" s="788" t="s">
        <v>20</v>
      </c>
      <c r="L794" s="787" t="s">
        <v>20</v>
      </c>
      <c r="M794" s="788" t="s">
        <v>20</v>
      </c>
      <c r="N794" s="788" t="s">
        <v>20</v>
      </c>
      <c r="O794" s="787" t="s">
        <v>20</v>
      </c>
      <c r="P794" s="788" t="s">
        <v>20</v>
      </c>
      <c r="Q794" s="788" t="s">
        <v>20</v>
      </c>
      <c r="R794" s="787" t="s">
        <v>20</v>
      </c>
      <c r="S794" s="788" t="s">
        <v>20</v>
      </c>
      <c r="T794" s="788" t="s">
        <v>20</v>
      </c>
      <c r="U794" s="787" t="s">
        <v>20</v>
      </c>
      <c r="V794" s="788" t="s">
        <v>20</v>
      </c>
      <c r="W794" s="788" t="s">
        <v>20</v>
      </c>
      <c r="X794" s="787" t="s">
        <v>20</v>
      </c>
      <c r="Y794" s="788" t="s">
        <v>20</v>
      </c>
      <c r="Z794" s="788" t="s">
        <v>20</v>
      </c>
      <c r="AA794" s="787" t="s">
        <v>20</v>
      </c>
      <c r="AB794" s="788" t="s">
        <v>20</v>
      </c>
      <c r="AC794" s="788" t="s">
        <v>20</v>
      </c>
      <c r="AD794" s="787" t="s">
        <v>20</v>
      </c>
      <c r="AE794" s="788" t="s">
        <v>20</v>
      </c>
      <c r="AF794" s="788" t="s">
        <v>20</v>
      </c>
      <c r="AG794" s="34" t="s">
        <v>20</v>
      </c>
      <c r="AH794" s="34" t="s">
        <v>20</v>
      </c>
      <c r="AI794" s="34" t="s">
        <v>20</v>
      </c>
    </row>
    <row r="795" spans="1:35">
      <c r="A795" s="34" t="s">
        <v>2320</v>
      </c>
      <c r="B795" s="34" t="s">
        <v>2421</v>
      </c>
      <c r="C795" s="787" t="s">
        <v>20</v>
      </c>
      <c r="D795" s="788" t="s">
        <v>20</v>
      </c>
      <c r="E795" s="788" t="s">
        <v>20</v>
      </c>
      <c r="F795" s="787" t="s">
        <v>20</v>
      </c>
      <c r="G795" s="788" t="s">
        <v>20</v>
      </c>
      <c r="H795" s="788" t="s">
        <v>20</v>
      </c>
      <c r="I795" s="787" t="s">
        <v>20</v>
      </c>
      <c r="J795" s="788" t="s">
        <v>20</v>
      </c>
      <c r="K795" s="788" t="s">
        <v>20</v>
      </c>
      <c r="L795" s="787" t="s">
        <v>20</v>
      </c>
      <c r="M795" s="788" t="s">
        <v>20</v>
      </c>
      <c r="N795" s="788" t="s">
        <v>20</v>
      </c>
      <c r="O795" s="787" t="s">
        <v>20</v>
      </c>
      <c r="P795" s="788" t="s">
        <v>20</v>
      </c>
      <c r="Q795" s="788" t="s">
        <v>20</v>
      </c>
      <c r="R795" s="787" t="s">
        <v>20</v>
      </c>
      <c r="S795" s="788" t="s">
        <v>20</v>
      </c>
      <c r="T795" s="788" t="s">
        <v>20</v>
      </c>
      <c r="U795" s="787" t="s">
        <v>20</v>
      </c>
      <c r="V795" s="788" t="s">
        <v>20</v>
      </c>
      <c r="W795" s="788" t="s">
        <v>20</v>
      </c>
      <c r="X795" s="787" t="s">
        <v>20</v>
      </c>
      <c r="Y795" s="788" t="s">
        <v>20</v>
      </c>
      <c r="Z795" s="788" t="s">
        <v>20</v>
      </c>
      <c r="AA795" s="787" t="s">
        <v>20</v>
      </c>
      <c r="AB795" s="788" t="s">
        <v>20</v>
      </c>
      <c r="AC795" s="788" t="s">
        <v>20</v>
      </c>
      <c r="AD795" s="787" t="s">
        <v>20</v>
      </c>
      <c r="AE795" s="788" t="s">
        <v>20</v>
      </c>
      <c r="AF795" s="788" t="s">
        <v>20</v>
      </c>
      <c r="AG795" s="34" t="s">
        <v>20</v>
      </c>
      <c r="AH795" s="34" t="s">
        <v>20</v>
      </c>
      <c r="AI795" s="34" t="s">
        <v>20</v>
      </c>
    </row>
    <row r="796" spans="1:35">
      <c r="A796" s="34" t="s">
        <v>2321</v>
      </c>
      <c r="B796" s="34" t="s">
        <v>2322</v>
      </c>
      <c r="C796" s="787" t="s">
        <v>20</v>
      </c>
      <c r="D796" s="788" t="s">
        <v>20</v>
      </c>
      <c r="E796" s="788" t="s">
        <v>20</v>
      </c>
      <c r="F796" s="787" t="s">
        <v>20</v>
      </c>
      <c r="G796" s="788" t="s">
        <v>20</v>
      </c>
      <c r="H796" s="788" t="s">
        <v>20</v>
      </c>
      <c r="I796" s="787" t="s">
        <v>20</v>
      </c>
      <c r="J796" s="788" t="s">
        <v>20</v>
      </c>
      <c r="K796" s="788" t="s">
        <v>20</v>
      </c>
      <c r="L796" s="787" t="s">
        <v>20</v>
      </c>
      <c r="M796" s="788" t="s">
        <v>20</v>
      </c>
      <c r="N796" s="788" t="s">
        <v>20</v>
      </c>
      <c r="O796" s="787" t="s">
        <v>20</v>
      </c>
      <c r="P796" s="788" t="s">
        <v>20</v>
      </c>
      <c r="Q796" s="788" t="s">
        <v>20</v>
      </c>
      <c r="R796" s="787" t="s">
        <v>20</v>
      </c>
      <c r="S796" s="788" t="s">
        <v>20</v>
      </c>
      <c r="T796" s="788" t="s">
        <v>20</v>
      </c>
      <c r="U796" s="787" t="s">
        <v>20</v>
      </c>
      <c r="V796" s="788" t="s">
        <v>20</v>
      </c>
      <c r="W796" s="788" t="s">
        <v>20</v>
      </c>
      <c r="X796" s="787" t="s">
        <v>20</v>
      </c>
      <c r="Y796" s="788" t="s">
        <v>20</v>
      </c>
      <c r="Z796" s="788" t="s">
        <v>20</v>
      </c>
      <c r="AA796" s="787" t="s">
        <v>20</v>
      </c>
      <c r="AB796" s="788" t="s">
        <v>20</v>
      </c>
      <c r="AC796" s="788" t="s">
        <v>20</v>
      </c>
      <c r="AD796" s="787" t="s">
        <v>20</v>
      </c>
      <c r="AE796" s="788" t="s">
        <v>20</v>
      </c>
      <c r="AF796" s="788" t="s">
        <v>20</v>
      </c>
      <c r="AG796" s="34" t="s">
        <v>20</v>
      </c>
      <c r="AH796" s="34" t="s">
        <v>20</v>
      </c>
      <c r="AI796" s="34" t="s">
        <v>20</v>
      </c>
    </row>
    <row r="797" spans="1:35">
      <c r="A797" s="34" t="s">
        <v>2323</v>
      </c>
      <c r="B797" s="34" t="s">
        <v>3402</v>
      </c>
      <c r="C797" s="787" t="s">
        <v>20</v>
      </c>
      <c r="D797" s="788" t="s">
        <v>20</v>
      </c>
      <c r="E797" s="788" t="s">
        <v>20</v>
      </c>
      <c r="F797" s="787" t="s">
        <v>20</v>
      </c>
      <c r="G797" s="788" t="s">
        <v>20</v>
      </c>
      <c r="H797" s="788" t="s">
        <v>20</v>
      </c>
      <c r="I797" s="787" t="s">
        <v>20</v>
      </c>
      <c r="J797" s="788" t="s">
        <v>20</v>
      </c>
      <c r="K797" s="788" t="s">
        <v>20</v>
      </c>
      <c r="L797" s="787" t="s">
        <v>20</v>
      </c>
      <c r="M797" s="788" t="s">
        <v>20</v>
      </c>
      <c r="N797" s="788" t="s">
        <v>20</v>
      </c>
      <c r="O797" s="787" t="s">
        <v>20</v>
      </c>
      <c r="P797" s="788" t="s">
        <v>20</v>
      </c>
      <c r="Q797" s="788" t="s">
        <v>20</v>
      </c>
      <c r="R797" s="787" t="s">
        <v>20</v>
      </c>
      <c r="S797" s="788" t="s">
        <v>20</v>
      </c>
      <c r="T797" s="788" t="s">
        <v>20</v>
      </c>
      <c r="U797" s="787" t="s">
        <v>20</v>
      </c>
      <c r="V797" s="788" t="s">
        <v>20</v>
      </c>
      <c r="W797" s="788" t="s">
        <v>20</v>
      </c>
      <c r="X797" s="787" t="s">
        <v>20</v>
      </c>
      <c r="Y797" s="788" t="s">
        <v>20</v>
      </c>
      <c r="Z797" s="788" t="s">
        <v>20</v>
      </c>
      <c r="AA797" s="787" t="s">
        <v>20</v>
      </c>
      <c r="AB797" s="788" t="s">
        <v>20</v>
      </c>
      <c r="AC797" s="788" t="s">
        <v>20</v>
      </c>
      <c r="AD797" s="787" t="s">
        <v>20</v>
      </c>
      <c r="AE797" s="788" t="s">
        <v>20</v>
      </c>
      <c r="AF797" s="788" t="s">
        <v>20</v>
      </c>
      <c r="AG797" s="34" t="s">
        <v>20</v>
      </c>
      <c r="AH797" s="34" t="s">
        <v>20</v>
      </c>
      <c r="AI797" s="34" t="s">
        <v>20</v>
      </c>
    </row>
    <row r="798" spans="1:35">
      <c r="A798" s="34" t="s">
        <v>2324</v>
      </c>
      <c r="B798" s="34" t="s">
        <v>2325</v>
      </c>
      <c r="C798" s="787" t="s">
        <v>20</v>
      </c>
      <c r="D798" s="788" t="s">
        <v>20</v>
      </c>
      <c r="E798" s="788" t="s">
        <v>20</v>
      </c>
      <c r="F798" s="787" t="s">
        <v>20</v>
      </c>
      <c r="G798" s="788" t="s">
        <v>20</v>
      </c>
      <c r="H798" s="788" t="s">
        <v>20</v>
      </c>
      <c r="I798" s="787" t="s">
        <v>20</v>
      </c>
      <c r="J798" s="788" t="s">
        <v>20</v>
      </c>
      <c r="K798" s="788" t="s">
        <v>20</v>
      </c>
      <c r="L798" s="787" t="s">
        <v>20</v>
      </c>
      <c r="M798" s="788" t="s">
        <v>20</v>
      </c>
      <c r="N798" s="788" t="s">
        <v>20</v>
      </c>
      <c r="O798" s="787" t="s">
        <v>20</v>
      </c>
      <c r="P798" s="788" t="s">
        <v>20</v>
      </c>
      <c r="Q798" s="788" t="s">
        <v>20</v>
      </c>
      <c r="R798" s="787" t="s">
        <v>20</v>
      </c>
      <c r="S798" s="788" t="s">
        <v>20</v>
      </c>
      <c r="T798" s="788" t="s">
        <v>20</v>
      </c>
      <c r="U798" s="787" t="s">
        <v>20</v>
      </c>
      <c r="V798" s="788" t="s">
        <v>20</v>
      </c>
      <c r="W798" s="788" t="s">
        <v>20</v>
      </c>
      <c r="X798" s="787" t="s">
        <v>20</v>
      </c>
      <c r="Y798" s="788" t="s">
        <v>20</v>
      </c>
      <c r="Z798" s="788" t="s">
        <v>20</v>
      </c>
      <c r="AA798" s="787" t="s">
        <v>20</v>
      </c>
      <c r="AB798" s="788" t="s">
        <v>20</v>
      </c>
      <c r="AC798" s="788" t="s">
        <v>20</v>
      </c>
      <c r="AD798" s="787" t="s">
        <v>20</v>
      </c>
      <c r="AE798" s="788" t="s">
        <v>20</v>
      </c>
      <c r="AF798" s="788" t="s">
        <v>20</v>
      </c>
      <c r="AG798" s="34" t="s">
        <v>20</v>
      </c>
      <c r="AH798" s="34" t="s">
        <v>20</v>
      </c>
      <c r="AI798" s="34" t="s">
        <v>20</v>
      </c>
    </row>
    <row r="799" spans="1:35">
      <c r="A799" s="34" t="s">
        <v>2326</v>
      </c>
      <c r="B799" s="34" t="s">
        <v>3313</v>
      </c>
      <c r="C799" s="787" t="s">
        <v>20</v>
      </c>
      <c r="D799" s="788" t="s">
        <v>20</v>
      </c>
      <c r="E799" s="788" t="s">
        <v>20</v>
      </c>
      <c r="F799" s="787" t="s">
        <v>20</v>
      </c>
      <c r="G799" s="788" t="s">
        <v>20</v>
      </c>
      <c r="H799" s="788" t="s">
        <v>20</v>
      </c>
      <c r="I799" s="787" t="s">
        <v>20</v>
      </c>
      <c r="J799" s="788" t="s">
        <v>20</v>
      </c>
      <c r="K799" s="788" t="s">
        <v>20</v>
      </c>
      <c r="L799" s="787" t="s">
        <v>20</v>
      </c>
      <c r="M799" s="788" t="s">
        <v>20</v>
      </c>
      <c r="N799" s="788" t="s">
        <v>20</v>
      </c>
      <c r="O799" s="787" t="s">
        <v>20</v>
      </c>
      <c r="P799" s="788" t="s">
        <v>20</v>
      </c>
      <c r="Q799" s="788" t="s">
        <v>20</v>
      </c>
      <c r="R799" s="787" t="s">
        <v>20</v>
      </c>
      <c r="S799" s="788" t="s">
        <v>20</v>
      </c>
      <c r="T799" s="788" t="s">
        <v>20</v>
      </c>
      <c r="U799" s="787" t="s">
        <v>20</v>
      </c>
      <c r="V799" s="788" t="s">
        <v>20</v>
      </c>
      <c r="W799" s="788" t="s">
        <v>20</v>
      </c>
      <c r="X799" s="787" t="s">
        <v>20</v>
      </c>
      <c r="Y799" s="788" t="s">
        <v>20</v>
      </c>
      <c r="Z799" s="788" t="s">
        <v>20</v>
      </c>
      <c r="AA799" s="787" t="s">
        <v>20</v>
      </c>
      <c r="AB799" s="788" t="s">
        <v>20</v>
      </c>
      <c r="AC799" s="788" t="s">
        <v>20</v>
      </c>
      <c r="AD799" s="787" t="s">
        <v>20</v>
      </c>
      <c r="AE799" s="788" t="s">
        <v>20</v>
      </c>
      <c r="AF799" s="788" t="s">
        <v>20</v>
      </c>
      <c r="AG799" s="34" t="s">
        <v>20</v>
      </c>
      <c r="AH799" s="34" t="s">
        <v>20</v>
      </c>
      <c r="AI799" s="34" t="s">
        <v>20</v>
      </c>
    </row>
    <row r="800" spans="1:35">
      <c r="A800" s="34" t="s">
        <v>2327</v>
      </c>
      <c r="B800" s="34" t="s">
        <v>20</v>
      </c>
      <c r="C800" s="787" t="s">
        <v>20</v>
      </c>
      <c r="D800" s="788" t="s">
        <v>20</v>
      </c>
      <c r="E800" s="788" t="s">
        <v>20</v>
      </c>
      <c r="F800" s="787" t="s">
        <v>20</v>
      </c>
      <c r="G800" s="788" t="s">
        <v>20</v>
      </c>
      <c r="H800" s="788" t="s">
        <v>20</v>
      </c>
      <c r="I800" s="787" t="s">
        <v>20</v>
      </c>
      <c r="J800" s="788" t="s">
        <v>20</v>
      </c>
      <c r="K800" s="788" t="s">
        <v>20</v>
      </c>
      <c r="L800" s="787" t="s">
        <v>20</v>
      </c>
      <c r="M800" s="788" t="s">
        <v>20</v>
      </c>
      <c r="N800" s="788" t="s">
        <v>20</v>
      </c>
      <c r="O800" s="787" t="s">
        <v>20</v>
      </c>
      <c r="P800" s="788" t="s">
        <v>20</v>
      </c>
      <c r="Q800" s="788" t="s">
        <v>20</v>
      </c>
      <c r="R800" s="787" t="s">
        <v>20</v>
      </c>
      <c r="S800" s="788" t="s">
        <v>20</v>
      </c>
      <c r="T800" s="788" t="s">
        <v>20</v>
      </c>
      <c r="U800" s="787" t="s">
        <v>20</v>
      </c>
      <c r="V800" s="788" t="s">
        <v>20</v>
      </c>
      <c r="W800" s="788" t="s">
        <v>20</v>
      </c>
      <c r="X800" s="787" t="s">
        <v>20</v>
      </c>
      <c r="Y800" s="788" t="s">
        <v>20</v>
      </c>
      <c r="Z800" s="788" t="s">
        <v>20</v>
      </c>
      <c r="AA800" s="787" t="s">
        <v>20</v>
      </c>
      <c r="AB800" s="788" t="s">
        <v>20</v>
      </c>
      <c r="AC800" s="788" t="s">
        <v>20</v>
      </c>
      <c r="AD800" s="787" t="s">
        <v>20</v>
      </c>
      <c r="AE800" s="788" t="s">
        <v>20</v>
      </c>
      <c r="AF800" s="788" t="s">
        <v>20</v>
      </c>
      <c r="AG800" s="34" t="s">
        <v>20</v>
      </c>
      <c r="AH800" s="34" t="s">
        <v>20</v>
      </c>
      <c r="AI800" s="34" t="s">
        <v>20</v>
      </c>
    </row>
    <row r="801" spans="1:35">
      <c r="A801" s="34" t="s">
        <v>2422</v>
      </c>
      <c r="B801" s="34" t="s">
        <v>2423</v>
      </c>
      <c r="C801" s="787" t="s">
        <v>20</v>
      </c>
      <c r="D801" s="788" t="s">
        <v>20</v>
      </c>
      <c r="E801" s="788" t="s">
        <v>20</v>
      </c>
      <c r="F801" s="787" t="s">
        <v>20</v>
      </c>
      <c r="G801" s="788" t="s">
        <v>20</v>
      </c>
      <c r="H801" s="788" t="s">
        <v>20</v>
      </c>
      <c r="I801" s="787" t="s">
        <v>20</v>
      </c>
      <c r="J801" s="788" t="s">
        <v>20</v>
      </c>
      <c r="K801" s="788" t="s">
        <v>20</v>
      </c>
      <c r="L801" s="787" t="s">
        <v>20</v>
      </c>
      <c r="M801" s="788" t="s">
        <v>20</v>
      </c>
      <c r="N801" s="788" t="s">
        <v>20</v>
      </c>
      <c r="O801" s="787" t="s">
        <v>20</v>
      </c>
      <c r="P801" s="788" t="s">
        <v>20</v>
      </c>
      <c r="Q801" s="788" t="s">
        <v>20</v>
      </c>
      <c r="R801" s="787" t="s">
        <v>20</v>
      </c>
      <c r="S801" s="788" t="s">
        <v>20</v>
      </c>
      <c r="T801" s="788" t="s">
        <v>20</v>
      </c>
      <c r="U801" s="787" t="s">
        <v>20</v>
      </c>
      <c r="V801" s="788" t="s">
        <v>20</v>
      </c>
      <c r="W801" s="788" t="s">
        <v>20</v>
      </c>
      <c r="X801" s="787" t="s">
        <v>20</v>
      </c>
      <c r="Y801" s="788" t="s">
        <v>20</v>
      </c>
      <c r="Z801" s="788" t="s">
        <v>20</v>
      </c>
      <c r="AA801" s="787" t="s">
        <v>20</v>
      </c>
      <c r="AB801" s="788" t="s">
        <v>20</v>
      </c>
      <c r="AC801" s="788" t="s">
        <v>20</v>
      </c>
      <c r="AD801" s="787" t="s">
        <v>20</v>
      </c>
      <c r="AE801" s="788" t="s">
        <v>20</v>
      </c>
      <c r="AF801" s="788" t="s">
        <v>20</v>
      </c>
      <c r="AG801" s="34" t="s">
        <v>20</v>
      </c>
      <c r="AH801" s="34" t="s">
        <v>20</v>
      </c>
      <c r="AI801" s="34" t="s">
        <v>20</v>
      </c>
    </row>
    <row r="802" spans="1:35">
      <c r="A802" s="34" t="s">
        <v>2424</v>
      </c>
      <c r="B802" s="34" t="s">
        <v>2425</v>
      </c>
      <c r="C802" s="787" t="s">
        <v>20</v>
      </c>
      <c r="D802" s="788" t="s">
        <v>20</v>
      </c>
      <c r="E802" s="788" t="s">
        <v>20</v>
      </c>
      <c r="F802" s="787" t="s">
        <v>20</v>
      </c>
      <c r="G802" s="788" t="s">
        <v>20</v>
      </c>
      <c r="H802" s="788" t="s">
        <v>20</v>
      </c>
      <c r="I802" s="787" t="s">
        <v>20</v>
      </c>
      <c r="J802" s="788" t="s">
        <v>20</v>
      </c>
      <c r="K802" s="788" t="s">
        <v>20</v>
      </c>
      <c r="L802" s="787" t="s">
        <v>20</v>
      </c>
      <c r="M802" s="788" t="s">
        <v>20</v>
      </c>
      <c r="N802" s="788" t="s">
        <v>20</v>
      </c>
      <c r="O802" s="787" t="s">
        <v>20</v>
      </c>
      <c r="P802" s="788" t="s">
        <v>20</v>
      </c>
      <c r="Q802" s="788" t="s">
        <v>20</v>
      </c>
      <c r="R802" s="787" t="s">
        <v>20</v>
      </c>
      <c r="S802" s="788" t="s">
        <v>20</v>
      </c>
      <c r="T802" s="788" t="s">
        <v>20</v>
      </c>
      <c r="U802" s="787" t="s">
        <v>20</v>
      </c>
      <c r="V802" s="788" t="s">
        <v>20</v>
      </c>
      <c r="W802" s="788" t="s">
        <v>20</v>
      </c>
      <c r="X802" s="787" t="s">
        <v>20</v>
      </c>
      <c r="Y802" s="788" t="s">
        <v>20</v>
      </c>
      <c r="Z802" s="788" t="s">
        <v>20</v>
      </c>
      <c r="AA802" s="787" t="s">
        <v>20</v>
      </c>
      <c r="AB802" s="788" t="s">
        <v>20</v>
      </c>
      <c r="AC802" s="788" t="s">
        <v>20</v>
      </c>
      <c r="AD802" s="787" t="s">
        <v>20</v>
      </c>
      <c r="AE802" s="788" t="s">
        <v>20</v>
      </c>
      <c r="AF802" s="788" t="s">
        <v>20</v>
      </c>
      <c r="AG802" s="34" t="s">
        <v>20</v>
      </c>
      <c r="AH802" s="34" t="s">
        <v>20</v>
      </c>
      <c r="AI802" s="34" t="s">
        <v>20</v>
      </c>
    </row>
    <row r="803" spans="1:35">
      <c r="A803" s="34" t="s">
        <v>2426</v>
      </c>
      <c r="B803" s="34" t="s">
        <v>2427</v>
      </c>
      <c r="C803" s="787" t="s">
        <v>20</v>
      </c>
      <c r="D803" s="788" t="s">
        <v>20</v>
      </c>
      <c r="E803" s="788" t="s">
        <v>20</v>
      </c>
      <c r="F803" s="787" t="s">
        <v>20</v>
      </c>
      <c r="G803" s="788" t="s">
        <v>20</v>
      </c>
      <c r="H803" s="788" t="s">
        <v>20</v>
      </c>
      <c r="I803" s="787" t="s">
        <v>20</v>
      </c>
      <c r="J803" s="788" t="s">
        <v>20</v>
      </c>
      <c r="K803" s="788" t="s">
        <v>20</v>
      </c>
      <c r="L803" s="787" t="s">
        <v>20</v>
      </c>
      <c r="M803" s="788" t="s">
        <v>20</v>
      </c>
      <c r="N803" s="788" t="s">
        <v>20</v>
      </c>
      <c r="O803" s="787" t="s">
        <v>20</v>
      </c>
      <c r="P803" s="788" t="s">
        <v>20</v>
      </c>
      <c r="Q803" s="788" t="s">
        <v>20</v>
      </c>
      <c r="R803" s="787" t="s">
        <v>20</v>
      </c>
      <c r="S803" s="788" t="s">
        <v>20</v>
      </c>
      <c r="T803" s="788" t="s">
        <v>20</v>
      </c>
      <c r="U803" s="787" t="s">
        <v>20</v>
      </c>
      <c r="V803" s="788" t="s">
        <v>20</v>
      </c>
      <c r="W803" s="788" t="s">
        <v>20</v>
      </c>
      <c r="X803" s="787" t="s">
        <v>20</v>
      </c>
      <c r="Y803" s="788" t="s">
        <v>20</v>
      </c>
      <c r="Z803" s="788" t="s">
        <v>20</v>
      </c>
      <c r="AA803" s="787" t="s">
        <v>20</v>
      </c>
      <c r="AB803" s="788" t="s">
        <v>20</v>
      </c>
      <c r="AC803" s="788" t="s">
        <v>20</v>
      </c>
      <c r="AD803" s="787" t="s">
        <v>20</v>
      </c>
      <c r="AE803" s="788" t="s">
        <v>20</v>
      </c>
      <c r="AF803" s="788" t="s">
        <v>20</v>
      </c>
      <c r="AG803" s="34" t="s">
        <v>20</v>
      </c>
      <c r="AH803" s="34" t="s">
        <v>20</v>
      </c>
      <c r="AI803" s="34" t="s">
        <v>20</v>
      </c>
    </row>
    <row r="804" spans="1:35">
      <c r="A804" s="34" t="s">
        <v>2428</v>
      </c>
      <c r="B804" s="34" t="s">
        <v>3314</v>
      </c>
      <c r="C804" s="787" t="s">
        <v>20</v>
      </c>
      <c r="D804" s="788" t="s">
        <v>20</v>
      </c>
      <c r="E804" s="788" t="s">
        <v>20</v>
      </c>
      <c r="F804" s="787" t="s">
        <v>20</v>
      </c>
      <c r="G804" s="788" t="s">
        <v>20</v>
      </c>
      <c r="H804" s="788" t="s">
        <v>20</v>
      </c>
      <c r="I804" s="787" t="s">
        <v>20</v>
      </c>
      <c r="J804" s="788" t="s">
        <v>20</v>
      </c>
      <c r="K804" s="788" t="s">
        <v>20</v>
      </c>
      <c r="L804" s="787" t="s">
        <v>20</v>
      </c>
      <c r="M804" s="788" t="s">
        <v>20</v>
      </c>
      <c r="N804" s="788" t="s">
        <v>20</v>
      </c>
      <c r="O804" s="787" t="s">
        <v>20</v>
      </c>
      <c r="P804" s="788" t="s">
        <v>20</v>
      </c>
      <c r="Q804" s="788" t="s">
        <v>20</v>
      </c>
      <c r="R804" s="787" t="s">
        <v>20</v>
      </c>
      <c r="S804" s="788" t="s">
        <v>20</v>
      </c>
      <c r="T804" s="788" t="s">
        <v>20</v>
      </c>
      <c r="U804" s="787" t="s">
        <v>20</v>
      </c>
      <c r="V804" s="788" t="s">
        <v>20</v>
      </c>
      <c r="W804" s="788" t="s">
        <v>20</v>
      </c>
      <c r="X804" s="787" t="s">
        <v>20</v>
      </c>
      <c r="Y804" s="788" t="s">
        <v>20</v>
      </c>
      <c r="Z804" s="788" t="s">
        <v>20</v>
      </c>
      <c r="AA804" s="787" t="s">
        <v>20</v>
      </c>
      <c r="AB804" s="788" t="s">
        <v>20</v>
      </c>
      <c r="AC804" s="788" t="s">
        <v>20</v>
      </c>
      <c r="AD804" s="787" t="s">
        <v>20</v>
      </c>
      <c r="AE804" s="788" t="s">
        <v>20</v>
      </c>
      <c r="AF804" s="788" t="s">
        <v>20</v>
      </c>
      <c r="AG804" s="34" t="s">
        <v>20</v>
      </c>
      <c r="AH804" s="34" t="s">
        <v>20</v>
      </c>
      <c r="AI804" s="34" t="s">
        <v>20</v>
      </c>
    </row>
    <row r="805" spans="1:35">
      <c r="A805" s="34" t="s">
        <v>2429</v>
      </c>
      <c r="B805" s="34" t="s">
        <v>2430</v>
      </c>
      <c r="C805" s="787" t="s">
        <v>20</v>
      </c>
      <c r="D805" s="788" t="s">
        <v>20</v>
      </c>
      <c r="E805" s="788" t="s">
        <v>20</v>
      </c>
      <c r="F805" s="787" t="s">
        <v>20</v>
      </c>
      <c r="G805" s="788" t="s">
        <v>20</v>
      </c>
      <c r="H805" s="788" t="s">
        <v>20</v>
      </c>
      <c r="I805" s="787" t="s">
        <v>20</v>
      </c>
      <c r="J805" s="788" t="s">
        <v>20</v>
      </c>
      <c r="K805" s="788" t="s">
        <v>20</v>
      </c>
      <c r="L805" s="787" t="s">
        <v>20</v>
      </c>
      <c r="M805" s="788" t="s">
        <v>20</v>
      </c>
      <c r="N805" s="788" t="s">
        <v>20</v>
      </c>
      <c r="O805" s="787" t="s">
        <v>20</v>
      </c>
      <c r="P805" s="788" t="s">
        <v>20</v>
      </c>
      <c r="Q805" s="788" t="s">
        <v>20</v>
      </c>
      <c r="R805" s="787" t="s">
        <v>20</v>
      </c>
      <c r="S805" s="788" t="s">
        <v>20</v>
      </c>
      <c r="T805" s="788" t="s">
        <v>20</v>
      </c>
      <c r="U805" s="787" t="s">
        <v>20</v>
      </c>
      <c r="V805" s="788" t="s">
        <v>20</v>
      </c>
      <c r="W805" s="788" t="s">
        <v>20</v>
      </c>
      <c r="X805" s="787" t="s">
        <v>20</v>
      </c>
      <c r="Y805" s="788" t="s">
        <v>20</v>
      </c>
      <c r="Z805" s="788" t="s">
        <v>20</v>
      </c>
      <c r="AA805" s="787" t="s">
        <v>20</v>
      </c>
      <c r="AB805" s="788" t="s">
        <v>20</v>
      </c>
      <c r="AC805" s="788" t="s">
        <v>20</v>
      </c>
      <c r="AD805" s="787" t="s">
        <v>20</v>
      </c>
      <c r="AE805" s="788" t="s">
        <v>20</v>
      </c>
      <c r="AF805" s="788" t="s">
        <v>20</v>
      </c>
      <c r="AG805" s="34" t="s">
        <v>20</v>
      </c>
      <c r="AH805" s="34" t="s">
        <v>20</v>
      </c>
      <c r="AI805" s="34" t="s">
        <v>20</v>
      </c>
    </row>
    <row r="806" spans="1:35">
      <c r="A806" s="34" t="s">
        <v>2431</v>
      </c>
      <c r="B806" s="34" t="s">
        <v>2432</v>
      </c>
      <c r="C806" s="787" t="s">
        <v>20</v>
      </c>
      <c r="D806" s="788" t="s">
        <v>20</v>
      </c>
      <c r="E806" s="788" t="s">
        <v>20</v>
      </c>
      <c r="F806" s="787" t="s">
        <v>20</v>
      </c>
      <c r="G806" s="788" t="s">
        <v>20</v>
      </c>
      <c r="H806" s="788" t="s">
        <v>20</v>
      </c>
      <c r="I806" s="787" t="s">
        <v>20</v>
      </c>
      <c r="J806" s="788" t="s">
        <v>20</v>
      </c>
      <c r="K806" s="788" t="s">
        <v>20</v>
      </c>
      <c r="L806" s="787" t="s">
        <v>20</v>
      </c>
      <c r="M806" s="788" t="s">
        <v>20</v>
      </c>
      <c r="N806" s="788" t="s">
        <v>20</v>
      </c>
      <c r="O806" s="787" t="s">
        <v>20</v>
      </c>
      <c r="P806" s="788" t="s">
        <v>20</v>
      </c>
      <c r="Q806" s="788" t="s">
        <v>20</v>
      </c>
      <c r="R806" s="787" t="s">
        <v>20</v>
      </c>
      <c r="S806" s="788" t="s">
        <v>20</v>
      </c>
      <c r="T806" s="788" t="s">
        <v>20</v>
      </c>
      <c r="U806" s="787" t="s">
        <v>20</v>
      </c>
      <c r="V806" s="788" t="s">
        <v>20</v>
      </c>
      <c r="W806" s="788" t="s">
        <v>20</v>
      </c>
      <c r="X806" s="787" t="s">
        <v>20</v>
      </c>
      <c r="Y806" s="788" t="s">
        <v>20</v>
      </c>
      <c r="Z806" s="788" t="s">
        <v>20</v>
      </c>
      <c r="AA806" s="787" t="s">
        <v>20</v>
      </c>
      <c r="AB806" s="788" t="s">
        <v>20</v>
      </c>
      <c r="AC806" s="788" t="s">
        <v>20</v>
      </c>
      <c r="AD806" s="787" t="s">
        <v>20</v>
      </c>
      <c r="AE806" s="788" t="s">
        <v>20</v>
      </c>
      <c r="AF806" s="788" t="s">
        <v>20</v>
      </c>
      <c r="AG806" s="34" t="s">
        <v>20</v>
      </c>
      <c r="AH806" s="34" t="s">
        <v>20</v>
      </c>
      <c r="AI806" s="34" t="s">
        <v>20</v>
      </c>
    </row>
    <row r="807" spans="1:35">
      <c r="A807" s="34" t="s">
        <v>2433</v>
      </c>
      <c r="B807" s="34" t="s">
        <v>2434</v>
      </c>
      <c r="C807" s="787" t="s">
        <v>20</v>
      </c>
      <c r="D807" s="788" t="s">
        <v>20</v>
      </c>
      <c r="E807" s="788" t="s">
        <v>20</v>
      </c>
      <c r="F807" s="787" t="s">
        <v>20</v>
      </c>
      <c r="G807" s="788" t="s">
        <v>20</v>
      </c>
      <c r="H807" s="788" t="s">
        <v>20</v>
      </c>
      <c r="I807" s="787" t="s">
        <v>20</v>
      </c>
      <c r="J807" s="788" t="s">
        <v>20</v>
      </c>
      <c r="K807" s="788" t="s">
        <v>20</v>
      </c>
      <c r="L807" s="787" t="s">
        <v>20</v>
      </c>
      <c r="M807" s="788" t="s">
        <v>20</v>
      </c>
      <c r="N807" s="788" t="s">
        <v>20</v>
      </c>
      <c r="O807" s="787" t="s">
        <v>20</v>
      </c>
      <c r="P807" s="788" t="s">
        <v>20</v>
      </c>
      <c r="Q807" s="788" t="s">
        <v>20</v>
      </c>
      <c r="R807" s="787" t="s">
        <v>20</v>
      </c>
      <c r="S807" s="788" t="s">
        <v>20</v>
      </c>
      <c r="T807" s="788" t="s">
        <v>20</v>
      </c>
      <c r="U807" s="787" t="s">
        <v>20</v>
      </c>
      <c r="V807" s="788" t="s">
        <v>20</v>
      </c>
      <c r="W807" s="788" t="s">
        <v>20</v>
      </c>
      <c r="X807" s="787" t="s">
        <v>20</v>
      </c>
      <c r="Y807" s="788" t="s">
        <v>20</v>
      </c>
      <c r="Z807" s="788" t="s">
        <v>20</v>
      </c>
      <c r="AA807" s="787" t="s">
        <v>20</v>
      </c>
      <c r="AB807" s="788" t="s">
        <v>20</v>
      </c>
      <c r="AC807" s="788" t="s">
        <v>20</v>
      </c>
      <c r="AD807" s="787" t="s">
        <v>20</v>
      </c>
      <c r="AE807" s="788" t="s">
        <v>20</v>
      </c>
      <c r="AF807" s="788" t="s">
        <v>20</v>
      </c>
      <c r="AG807" s="34" t="s">
        <v>20</v>
      </c>
      <c r="AH807" s="34" t="s">
        <v>20</v>
      </c>
      <c r="AI807" s="34" t="s">
        <v>20</v>
      </c>
    </row>
    <row r="808" spans="1:35">
      <c r="A808" s="34" t="s">
        <v>2435</v>
      </c>
      <c r="B808" s="34" t="s">
        <v>2436</v>
      </c>
      <c r="C808" s="787" t="s">
        <v>20</v>
      </c>
      <c r="D808" s="788" t="s">
        <v>20</v>
      </c>
      <c r="E808" s="788" t="s">
        <v>20</v>
      </c>
      <c r="F808" s="787" t="s">
        <v>20</v>
      </c>
      <c r="G808" s="788" t="s">
        <v>20</v>
      </c>
      <c r="H808" s="788" t="s">
        <v>20</v>
      </c>
      <c r="I808" s="787" t="s">
        <v>20</v>
      </c>
      <c r="J808" s="788" t="s">
        <v>20</v>
      </c>
      <c r="K808" s="788" t="s">
        <v>20</v>
      </c>
      <c r="L808" s="787" t="s">
        <v>20</v>
      </c>
      <c r="M808" s="788" t="s">
        <v>20</v>
      </c>
      <c r="N808" s="788" t="s">
        <v>20</v>
      </c>
      <c r="O808" s="787" t="s">
        <v>20</v>
      </c>
      <c r="P808" s="788" t="s">
        <v>20</v>
      </c>
      <c r="Q808" s="788" t="s">
        <v>20</v>
      </c>
      <c r="R808" s="787" t="s">
        <v>20</v>
      </c>
      <c r="S808" s="788" t="s">
        <v>20</v>
      </c>
      <c r="T808" s="788" t="s">
        <v>20</v>
      </c>
      <c r="U808" s="787" t="s">
        <v>20</v>
      </c>
      <c r="V808" s="788" t="s">
        <v>20</v>
      </c>
      <c r="W808" s="788" t="s">
        <v>20</v>
      </c>
      <c r="X808" s="787" t="s">
        <v>20</v>
      </c>
      <c r="Y808" s="788" t="s">
        <v>20</v>
      </c>
      <c r="Z808" s="788" t="s">
        <v>20</v>
      </c>
      <c r="AA808" s="787" t="s">
        <v>20</v>
      </c>
      <c r="AB808" s="788" t="s">
        <v>20</v>
      </c>
      <c r="AC808" s="788" t="s">
        <v>20</v>
      </c>
      <c r="AD808" s="787" t="s">
        <v>20</v>
      </c>
      <c r="AE808" s="788" t="s">
        <v>20</v>
      </c>
      <c r="AF808" s="788" t="s">
        <v>20</v>
      </c>
      <c r="AG808" s="34" t="s">
        <v>20</v>
      </c>
      <c r="AH808" s="34" t="s">
        <v>20</v>
      </c>
      <c r="AI808" s="34" t="s">
        <v>20</v>
      </c>
    </row>
    <row r="809" spans="1:35">
      <c r="A809" s="34" t="s">
        <v>2437</v>
      </c>
      <c r="B809" s="34" t="s">
        <v>2438</v>
      </c>
      <c r="C809" s="787" t="s">
        <v>20</v>
      </c>
      <c r="D809" s="788" t="s">
        <v>20</v>
      </c>
      <c r="E809" s="788" t="s">
        <v>20</v>
      </c>
      <c r="F809" s="787" t="s">
        <v>20</v>
      </c>
      <c r="G809" s="788" t="s">
        <v>20</v>
      </c>
      <c r="H809" s="788" t="s">
        <v>20</v>
      </c>
      <c r="I809" s="787" t="s">
        <v>20</v>
      </c>
      <c r="J809" s="788" t="s">
        <v>20</v>
      </c>
      <c r="K809" s="788" t="s">
        <v>20</v>
      </c>
      <c r="L809" s="787" t="s">
        <v>20</v>
      </c>
      <c r="M809" s="788" t="s">
        <v>20</v>
      </c>
      <c r="N809" s="788" t="s">
        <v>20</v>
      </c>
      <c r="O809" s="787" t="s">
        <v>20</v>
      </c>
      <c r="P809" s="788" t="s">
        <v>20</v>
      </c>
      <c r="Q809" s="788" t="s">
        <v>20</v>
      </c>
      <c r="R809" s="787" t="s">
        <v>20</v>
      </c>
      <c r="S809" s="788" t="s">
        <v>20</v>
      </c>
      <c r="T809" s="788" t="s">
        <v>20</v>
      </c>
      <c r="U809" s="787" t="s">
        <v>20</v>
      </c>
      <c r="V809" s="788" t="s">
        <v>20</v>
      </c>
      <c r="W809" s="788" t="s">
        <v>20</v>
      </c>
      <c r="X809" s="787" t="s">
        <v>20</v>
      </c>
      <c r="Y809" s="788" t="s">
        <v>20</v>
      </c>
      <c r="Z809" s="788" t="s">
        <v>20</v>
      </c>
      <c r="AA809" s="787" t="s">
        <v>20</v>
      </c>
      <c r="AB809" s="788" t="s">
        <v>20</v>
      </c>
      <c r="AC809" s="788" t="s">
        <v>20</v>
      </c>
      <c r="AD809" s="787" t="s">
        <v>20</v>
      </c>
      <c r="AE809" s="788" t="s">
        <v>20</v>
      </c>
      <c r="AF809" s="788" t="s">
        <v>20</v>
      </c>
      <c r="AG809" s="34" t="s">
        <v>20</v>
      </c>
      <c r="AH809" s="34" t="s">
        <v>20</v>
      </c>
      <c r="AI809" s="34" t="s">
        <v>20</v>
      </c>
    </row>
    <row r="810" spans="1:35">
      <c r="A810" s="34" t="s">
        <v>2439</v>
      </c>
      <c r="B810" s="34" t="s">
        <v>2440</v>
      </c>
      <c r="C810" s="787" t="s">
        <v>20</v>
      </c>
      <c r="D810" s="788" t="s">
        <v>20</v>
      </c>
      <c r="E810" s="788" t="s">
        <v>20</v>
      </c>
      <c r="F810" s="787" t="s">
        <v>20</v>
      </c>
      <c r="G810" s="788" t="s">
        <v>20</v>
      </c>
      <c r="H810" s="788" t="s">
        <v>20</v>
      </c>
      <c r="I810" s="787" t="s">
        <v>20</v>
      </c>
      <c r="J810" s="788" t="s">
        <v>20</v>
      </c>
      <c r="K810" s="788" t="s">
        <v>20</v>
      </c>
      <c r="L810" s="787" t="s">
        <v>20</v>
      </c>
      <c r="M810" s="788" t="s">
        <v>20</v>
      </c>
      <c r="N810" s="788" t="s">
        <v>20</v>
      </c>
      <c r="O810" s="787" t="s">
        <v>20</v>
      </c>
      <c r="P810" s="788" t="s">
        <v>20</v>
      </c>
      <c r="Q810" s="788" t="s">
        <v>20</v>
      </c>
      <c r="R810" s="787" t="s">
        <v>20</v>
      </c>
      <c r="S810" s="788" t="s">
        <v>20</v>
      </c>
      <c r="T810" s="788" t="s">
        <v>20</v>
      </c>
      <c r="U810" s="787" t="s">
        <v>20</v>
      </c>
      <c r="V810" s="788" t="s">
        <v>20</v>
      </c>
      <c r="W810" s="788" t="s">
        <v>20</v>
      </c>
      <c r="X810" s="787" t="s">
        <v>20</v>
      </c>
      <c r="Y810" s="788" t="s">
        <v>20</v>
      </c>
      <c r="Z810" s="788" t="s">
        <v>20</v>
      </c>
      <c r="AA810" s="787" t="s">
        <v>20</v>
      </c>
      <c r="AB810" s="788" t="s">
        <v>20</v>
      </c>
      <c r="AC810" s="788" t="s">
        <v>20</v>
      </c>
      <c r="AD810" s="787" t="s">
        <v>20</v>
      </c>
      <c r="AE810" s="788" t="s">
        <v>20</v>
      </c>
      <c r="AF810" s="788" t="s">
        <v>20</v>
      </c>
      <c r="AG810" s="34" t="s">
        <v>20</v>
      </c>
      <c r="AH810" s="34" t="s">
        <v>20</v>
      </c>
      <c r="AI810" s="34" t="s">
        <v>20</v>
      </c>
    </row>
    <row r="811" spans="1:35">
      <c r="A811" s="34" t="s">
        <v>2441</v>
      </c>
      <c r="B811" s="34" t="s">
        <v>2442</v>
      </c>
      <c r="C811" s="787" t="s">
        <v>20</v>
      </c>
      <c r="D811" s="788" t="s">
        <v>20</v>
      </c>
      <c r="E811" s="788" t="s">
        <v>20</v>
      </c>
      <c r="F811" s="787" t="s">
        <v>20</v>
      </c>
      <c r="G811" s="788" t="s">
        <v>20</v>
      </c>
      <c r="H811" s="788" t="s">
        <v>20</v>
      </c>
      <c r="I811" s="787" t="s">
        <v>20</v>
      </c>
      <c r="J811" s="788" t="s">
        <v>20</v>
      </c>
      <c r="K811" s="788" t="s">
        <v>20</v>
      </c>
      <c r="L811" s="787" t="s">
        <v>20</v>
      </c>
      <c r="M811" s="788" t="s">
        <v>20</v>
      </c>
      <c r="N811" s="788" t="s">
        <v>20</v>
      </c>
      <c r="O811" s="787" t="s">
        <v>20</v>
      </c>
      <c r="P811" s="788" t="s">
        <v>20</v>
      </c>
      <c r="Q811" s="788" t="s">
        <v>20</v>
      </c>
      <c r="R811" s="787" t="s">
        <v>20</v>
      </c>
      <c r="S811" s="788" t="s">
        <v>20</v>
      </c>
      <c r="T811" s="788" t="s">
        <v>20</v>
      </c>
      <c r="U811" s="787" t="s">
        <v>20</v>
      </c>
      <c r="V811" s="788" t="s">
        <v>20</v>
      </c>
      <c r="W811" s="788" t="s">
        <v>20</v>
      </c>
      <c r="X811" s="787" t="s">
        <v>20</v>
      </c>
      <c r="Y811" s="788" t="s">
        <v>20</v>
      </c>
      <c r="Z811" s="788" t="s">
        <v>20</v>
      </c>
      <c r="AA811" s="787" t="s">
        <v>20</v>
      </c>
      <c r="AB811" s="788" t="s">
        <v>20</v>
      </c>
      <c r="AC811" s="788" t="s">
        <v>20</v>
      </c>
      <c r="AD811" s="787" t="s">
        <v>20</v>
      </c>
      <c r="AE811" s="788" t="s">
        <v>20</v>
      </c>
      <c r="AF811" s="788" t="s">
        <v>20</v>
      </c>
      <c r="AG811" s="34" t="s">
        <v>20</v>
      </c>
      <c r="AH811" s="34" t="s">
        <v>20</v>
      </c>
      <c r="AI811" s="34" t="s">
        <v>20</v>
      </c>
    </row>
    <row r="812" spans="1:35">
      <c r="A812" s="34" t="s">
        <v>2443</v>
      </c>
      <c r="B812" s="34" t="s">
        <v>2444</v>
      </c>
      <c r="C812" s="787" t="s">
        <v>20</v>
      </c>
      <c r="D812" s="788" t="s">
        <v>20</v>
      </c>
      <c r="E812" s="788" t="s">
        <v>20</v>
      </c>
      <c r="F812" s="787" t="s">
        <v>20</v>
      </c>
      <c r="G812" s="788" t="s">
        <v>20</v>
      </c>
      <c r="H812" s="788" t="s">
        <v>20</v>
      </c>
      <c r="I812" s="787" t="s">
        <v>20</v>
      </c>
      <c r="J812" s="788" t="s">
        <v>20</v>
      </c>
      <c r="K812" s="788" t="s">
        <v>20</v>
      </c>
      <c r="L812" s="787" t="s">
        <v>20</v>
      </c>
      <c r="M812" s="788" t="s">
        <v>20</v>
      </c>
      <c r="N812" s="788" t="s">
        <v>20</v>
      </c>
      <c r="O812" s="787" t="s">
        <v>20</v>
      </c>
      <c r="P812" s="788" t="s">
        <v>20</v>
      </c>
      <c r="Q812" s="788" t="s">
        <v>20</v>
      </c>
      <c r="R812" s="787" t="s">
        <v>20</v>
      </c>
      <c r="S812" s="788" t="s">
        <v>20</v>
      </c>
      <c r="T812" s="788" t="s">
        <v>20</v>
      </c>
      <c r="U812" s="787" t="s">
        <v>20</v>
      </c>
      <c r="V812" s="788" t="s">
        <v>20</v>
      </c>
      <c r="W812" s="788" t="s">
        <v>20</v>
      </c>
      <c r="X812" s="787" t="s">
        <v>20</v>
      </c>
      <c r="Y812" s="788" t="s">
        <v>20</v>
      </c>
      <c r="Z812" s="788" t="s">
        <v>20</v>
      </c>
      <c r="AA812" s="787" t="s">
        <v>20</v>
      </c>
      <c r="AB812" s="788" t="s">
        <v>20</v>
      </c>
      <c r="AC812" s="788" t="s">
        <v>20</v>
      </c>
      <c r="AD812" s="787" t="s">
        <v>20</v>
      </c>
      <c r="AE812" s="788" t="s">
        <v>20</v>
      </c>
      <c r="AF812" s="788" t="s">
        <v>20</v>
      </c>
      <c r="AG812" s="34" t="s">
        <v>20</v>
      </c>
      <c r="AH812" s="34" t="s">
        <v>20</v>
      </c>
      <c r="AI812" s="34" t="s">
        <v>20</v>
      </c>
    </row>
    <row r="813" spans="1:35">
      <c r="A813" s="34" t="s">
        <v>2445</v>
      </c>
      <c r="B813" s="34" t="s">
        <v>2446</v>
      </c>
      <c r="C813" s="787" t="s">
        <v>20</v>
      </c>
      <c r="D813" s="788" t="s">
        <v>20</v>
      </c>
      <c r="E813" s="788" t="s">
        <v>20</v>
      </c>
      <c r="F813" s="787" t="s">
        <v>20</v>
      </c>
      <c r="G813" s="788" t="s">
        <v>20</v>
      </c>
      <c r="H813" s="788" t="s">
        <v>20</v>
      </c>
      <c r="I813" s="787" t="s">
        <v>20</v>
      </c>
      <c r="J813" s="788" t="s">
        <v>20</v>
      </c>
      <c r="K813" s="788" t="s">
        <v>20</v>
      </c>
      <c r="L813" s="787" t="s">
        <v>20</v>
      </c>
      <c r="M813" s="788" t="s">
        <v>20</v>
      </c>
      <c r="N813" s="788" t="s">
        <v>20</v>
      </c>
      <c r="O813" s="787" t="s">
        <v>20</v>
      </c>
      <c r="P813" s="788" t="s">
        <v>20</v>
      </c>
      <c r="Q813" s="788" t="s">
        <v>20</v>
      </c>
      <c r="R813" s="787" t="s">
        <v>20</v>
      </c>
      <c r="S813" s="788" t="s">
        <v>20</v>
      </c>
      <c r="T813" s="788" t="s">
        <v>20</v>
      </c>
      <c r="U813" s="787" t="s">
        <v>20</v>
      </c>
      <c r="V813" s="788" t="s">
        <v>20</v>
      </c>
      <c r="W813" s="788" t="s">
        <v>20</v>
      </c>
      <c r="X813" s="787" t="s">
        <v>20</v>
      </c>
      <c r="Y813" s="788" t="s">
        <v>20</v>
      </c>
      <c r="Z813" s="788" t="s">
        <v>20</v>
      </c>
      <c r="AA813" s="787" t="s">
        <v>20</v>
      </c>
      <c r="AB813" s="788" t="s">
        <v>20</v>
      </c>
      <c r="AC813" s="788" t="s">
        <v>20</v>
      </c>
      <c r="AD813" s="787" t="s">
        <v>20</v>
      </c>
      <c r="AE813" s="788" t="s">
        <v>20</v>
      </c>
      <c r="AF813" s="788" t="s">
        <v>20</v>
      </c>
      <c r="AG813" s="34" t="s">
        <v>20</v>
      </c>
      <c r="AH813" s="34" t="s">
        <v>20</v>
      </c>
      <c r="AI813" s="34" t="s">
        <v>20</v>
      </c>
    </row>
    <row r="814" spans="1:35">
      <c r="A814" s="34" t="s">
        <v>2447</v>
      </c>
      <c r="B814" s="34" t="s">
        <v>2448</v>
      </c>
      <c r="C814" s="787" t="s">
        <v>20</v>
      </c>
      <c r="D814" s="788" t="s">
        <v>20</v>
      </c>
      <c r="E814" s="788" t="s">
        <v>20</v>
      </c>
      <c r="F814" s="787" t="s">
        <v>20</v>
      </c>
      <c r="G814" s="788" t="s">
        <v>20</v>
      </c>
      <c r="H814" s="788" t="s">
        <v>20</v>
      </c>
      <c r="I814" s="787" t="s">
        <v>20</v>
      </c>
      <c r="J814" s="788" t="s">
        <v>20</v>
      </c>
      <c r="K814" s="788" t="s">
        <v>20</v>
      </c>
      <c r="L814" s="787" t="s">
        <v>20</v>
      </c>
      <c r="M814" s="788" t="s">
        <v>20</v>
      </c>
      <c r="N814" s="788" t="s">
        <v>20</v>
      </c>
      <c r="O814" s="787" t="s">
        <v>20</v>
      </c>
      <c r="P814" s="788" t="s">
        <v>20</v>
      </c>
      <c r="Q814" s="788" t="s">
        <v>20</v>
      </c>
      <c r="R814" s="787" t="s">
        <v>20</v>
      </c>
      <c r="S814" s="788" t="s">
        <v>20</v>
      </c>
      <c r="T814" s="788" t="s">
        <v>20</v>
      </c>
      <c r="U814" s="787" t="s">
        <v>20</v>
      </c>
      <c r="V814" s="788" t="s">
        <v>20</v>
      </c>
      <c r="W814" s="788" t="s">
        <v>20</v>
      </c>
      <c r="X814" s="787" t="s">
        <v>20</v>
      </c>
      <c r="Y814" s="788" t="s">
        <v>20</v>
      </c>
      <c r="Z814" s="788" t="s">
        <v>20</v>
      </c>
      <c r="AA814" s="787" t="s">
        <v>20</v>
      </c>
      <c r="AB814" s="788" t="s">
        <v>20</v>
      </c>
      <c r="AC814" s="788" t="s">
        <v>20</v>
      </c>
      <c r="AD814" s="787" t="s">
        <v>20</v>
      </c>
      <c r="AE814" s="788" t="s">
        <v>20</v>
      </c>
      <c r="AF814" s="788" t="s">
        <v>20</v>
      </c>
      <c r="AG814" s="34" t="s">
        <v>20</v>
      </c>
      <c r="AH814" s="34" t="s">
        <v>20</v>
      </c>
      <c r="AI814" s="34" t="s">
        <v>20</v>
      </c>
    </row>
    <row r="815" spans="1:35">
      <c r="A815" s="34" t="s">
        <v>2449</v>
      </c>
      <c r="B815" s="34" t="s">
        <v>2450</v>
      </c>
      <c r="C815" s="787" t="s">
        <v>20</v>
      </c>
      <c r="D815" s="788" t="s">
        <v>20</v>
      </c>
      <c r="E815" s="788" t="s">
        <v>20</v>
      </c>
      <c r="F815" s="787" t="s">
        <v>20</v>
      </c>
      <c r="G815" s="788" t="s">
        <v>20</v>
      </c>
      <c r="H815" s="788" t="s">
        <v>20</v>
      </c>
      <c r="I815" s="787" t="s">
        <v>20</v>
      </c>
      <c r="J815" s="788" t="s">
        <v>20</v>
      </c>
      <c r="K815" s="788" t="s">
        <v>20</v>
      </c>
      <c r="L815" s="787" t="s">
        <v>20</v>
      </c>
      <c r="M815" s="788" t="s">
        <v>20</v>
      </c>
      <c r="N815" s="788" t="s">
        <v>20</v>
      </c>
      <c r="O815" s="787" t="s">
        <v>20</v>
      </c>
      <c r="P815" s="788" t="s">
        <v>20</v>
      </c>
      <c r="Q815" s="788" t="s">
        <v>20</v>
      </c>
      <c r="R815" s="787" t="s">
        <v>20</v>
      </c>
      <c r="S815" s="788" t="s">
        <v>20</v>
      </c>
      <c r="T815" s="788" t="s">
        <v>20</v>
      </c>
      <c r="U815" s="787" t="s">
        <v>20</v>
      </c>
      <c r="V815" s="788" t="s">
        <v>20</v>
      </c>
      <c r="W815" s="788" t="s">
        <v>20</v>
      </c>
      <c r="X815" s="787" t="s">
        <v>20</v>
      </c>
      <c r="Y815" s="788" t="s">
        <v>20</v>
      </c>
      <c r="Z815" s="788" t="s">
        <v>20</v>
      </c>
      <c r="AA815" s="787" t="s">
        <v>20</v>
      </c>
      <c r="AB815" s="788" t="s">
        <v>20</v>
      </c>
      <c r="AC815" s="788" t="s">
        <v>20</v>
      </c>
      <c r="AD815" s="787" t="s">
        <v>20</v>
      </c>
      <c r="AE815" s="788" t="s">
        <v>20</v>
      </c>
      <c r="AF815" s="788" t="s">
        <v>20</v>
      </c>
      <c r="AG815" s="34" t="s">
        <v>20</v>
      </c>
      <c r="AH815" s="34" t="s">
        <v>20</v>
      </c>
      <c r="AI815" s="34" t="s">
        <v>20</v>
      </c>
    </row>
    <row r="816" spans="1:35">
      <c r="A816" s="34" t="s">
        <v>2451</v>
      </c>
      <c r="B816" s="34" t="s">
        <v>3315</v>
      </c>
      <c r="C816" s="787" t="s">
        <v>20</v>
      </c>
      <c r="D816" s="788" t="s">
        <v>20</v>
      </c>
      <c r="E816" s="788" t="s">
        <v>20</v>
      </c>
      <c r="F816" s="787" t="s">
        <v>20</v>
      </c>
      <c r="G816" s="788" t="s">
        <v>20</v>
      </c>
      <c r="H816" s="788" t="s">
        <v>20</v>
      </c>
      <c r="I816" s="787" t="s">
        <v>20</v>
      </c>
      <c r="J816" s="788" t="s">
        <v>20</v>
      </c>
      <c r="K816" s="788" t="s">
        <v>20</v>
      </c>
      <c r="L816" s="787" t="s">
        <v>20</v>
      </c>
      <c r="M816" s="788" t="s">
        <v>20</v>
      </c>
      <c r="N816" s="788" t="s">
        <v>20</v>
      </c>
      <c r="O816" s="787" t="s">
        <v>20</v>
      </c>
      <c r="P816" s="788" t="s">
        <v>20</v>
      </c>
      <c r="Q816" s="788" t="s">
        <v>20</v>
      </c>
      <c r="R816" s="787" t="s">
        <v>20</v>
      </c>
      <c r="S816" s="788" t="s">
        <v>20</v>
      </c>
      <c r="T816" s="788" t="s">
        <v>20</v>
      </c>
      <c r="U816" s="787" t="s">
        <v>20</v>
      </c>
      <c r="V816" s="788" t="s">
        <v>20</v>
      </c>
      <c r="W816" s="788" t="s">
        <v>20</v>
      </c>
      <c r="X816" s="787" t="s">
        <v>20</v>
      </c>
      <c r="Y816" s="788" t="s">
        <v>20</v>
      </c>
      <c r="Z816" s="788" t="s">
        <v>20</v>
      </c>
      <c r="AA816" s="787" t="s">
        <v>20</v>
      </c>
      <c r="AB816" s="788" t="s">
        <v>20</v>
      </c>
      <c r="AC816" s="788" t="s">
        <v>20</v>
      </c>
      <c r="AD816" s="787" t="s">
        <v>20</v>
      </c>
      <c r="AE816" s="788" t="s">
        <v>20</v>
      </c>
      <c r="AF816" s="788" t="s">
        <v>20</v>
      </c>
      <c r="AG816" s="34" t="s">
        <v>20</v>
      </c>
      <c r="AH816" s="34" t="s">
        <v>20</v>
      </c>
      <c r="AI816" s="34" t="s">
        <v>20</v>
      </c>
    </row>
    <row r="817" spans="1:35">
      <c r="A817" s="34" t="s">
        <v>2452</v>
      </c>
      <c r="B817" s="34" t="s">
        <v>2453</v>
      </c>
      <c r="C817" s="787" t="s">
        <v>20</v>
      </c>
      <c r="D817" s="788" t="s">
        <v>20</v>
      </c>
      <c r="E817" s="788" t="s">
        <v>20</v>
      </c>
      <c r="F817" s="787" t="s">
        <v>20</v>
      </c>
      <c r="G817" s="788" t="s">
        <v>20</v>
      </c>
      <c r="H817" s="788" t="s">
        <v>20</v>
      </c>
      <c r="I817" s="787" t="s">
        <v>20</v>
      </c>
      <c r="J817" s="788" t="s">
        <v>20</v>
      </c>
      <c r="K817" s="788" t="s">
        <v>20</v>
      </c>
      <c r="L817" s="787" t="s">
        <v>20</v>
      </c>
      <c r="M817" s="788" t="s">
        <v>20</v>
      </c>
      <c r="N817" s="788" t="s">
        <v>20</v>
      </c>
      <c r="O817" s="787" t="s">
        <v>20</v>
      </c>
      <c r="P817" s="788" t="s">
        <v>20</v>
      </c>
      <c r="Q817" s="788" t="s">
        <v>20</v>
      </c>
      <c r="R817" s="787" t="s">
        <v>20</v>
      </c>
      <c r="S817" s="788" t="s">
        <v>20</v>
      </c>
      <c r="T817" s="788" t="s">
        <v>20</v>
      </c>
      <c r="U817" s="787" t="s">
        <v>20</v>
      </c>
      <c r="V817" s="788" t="s">
        <v>20</v>
      </c>
      <c r="W817" s="788" t="s">
        <v>20</v>
      </c>
      <c r="X817" s="787" t="s">
        <v>20</v>
      </c>
      <c r="Y817" s="788" t="s">
        <v>20</v>
      </c>
      <c r="Z817" s="788" t="s">
        <v>20</v>
      </c>
      <c r="AA817" s="787" t="s">
        <v>20</v>
      </c>
      <c r="AB817" s="788" t="s">
        <v>20</v>
      </c>
      <c r="AC817" s="788" t="s">
        <v>20</v>
      </c>
      <c r="AD817" s="787" t="s">
        <v>20</v>
      </c>
      <c r="AE817" s="788" t="s">
        <v>20</v>
      </c>
      <c r="AF817" s="788" t="s">
        <v>20</v>
      </c>
      <c r="AG817" s="34" t="s">
        <v>20</v>
      </c>
      <c r="AH817" s="34" t="s">
        <v>20</v>
      </c>
      <c r="AI817" s="34" t="s">
        <v>20</v>
      </c>
    </row>
    <row r="818" spans="1:35">
      <c r="A818" s="34" t="s">
        <v>2454</v>
      </c>
      <c r="B818" s="34" t="s">
        <v>2455</v>
      </c>
      <c r="C818" s="787" t="s">
        <v>20</v>
      </c>
      <c r="D818" s="788" t="s">
        <v>20</v>
      </c>
      <c r="E818" s="788" t="s">
        <v>20</v>
      </c>
      <c r="F818" s="787" t="s">
        <v>20</v>
      </c>
      <c r="G818" s="788" t="s">
        <v>20</v>
      </c>
      <c r="H818" s="788" t="s">
        <v>20</v>
      </c>
      <c r="I818" s="787" t="s">
        <v>20</v>
      </c>
      <c r="J818" s="788" t="s">
        <v>20</v>
      </c>
      <c r="K818" s="788" t="s">
        <v>20</v>
      </c>
      <c r="L818" s="787" t="s">
        <v>20</v>
      </c>
      <c r="M818" s="788" t="s">
        <v>20</v>
      </c>
      <c r="N818" s="788" t="s">
        <v>20</v>
      </c>
      <c r="O818" s="787" t="s">
        <v>20</v>
      </c>
      <c r="P818" s="788" t="s">
        <v>20</v>
      </c>
      <c r="Q818" s="788" t="s">
        <v>20</v>
      </c>
      <c r="R818" s="787" t="s">
        <v>20</v>
      </c>
      <c r="S818" s="788" t="s">
        <v>20</v>
      </c>
      <c r="T818" s="788" t="s">
        <v>20</v>
      </c>
      <c r="U818" s="787" t="s">
        <v>20</v>
      </c>
      <c r="V818" s="788" t="s">
        <v>20</v>
      </c>
      <c r="W818" s="788" t="s">
        <v>20</v>
      </c>
      <c r="X818" s="787" t="s">
        <v>20</v>
      </c>
      <c r="Y818" s="788" t="s">
        <v>20</v>
      </c>
      <c r="Z818" s="788" t="s">
        <v>20</v>
      </c>
      <c r="AA818" s="787" t="s">
        <v>20</v>
      </c>
      <c r="AB818" s="788" t="s">
        <v>20</v>
      </c>
      <c r="AC818" s="788" t="s">
        <v>20</v>
      </c>
      <c r="AD818" s="787" t="s">
        <v>20</v>
      </c>
      <c r="AE818" s="788" t="s">
        <v>20</v>
      </c>
      <c r="AF818" s="788" t="s">
        <v>20</v>
      </c>
      <c r="AG818" s="34" t="s">
        <v>20</v>
      </c>
      <c r="AH818" s="34" t="s">
        <v>20</v>
      </c>
      <c r="AI818" s="34" t="s">
        <v>20</v>
      </c>
    </row>
    <row r="819" spans="1:35">
      <c r="A819" s="34" t="s">
        <v>2456</v>
      </c>
      <c r="B819" s="34" t="s">
        <v>2457</v>
      </c>
      <c r="C819" s="787" t="s">
        <v>20</v>
      </c>
      <c r="D819" s="788" t="s">
        <v>20</v>
      </c>
      <c r="E819" s="788" t="s">
        <v>20</v>
      </c>
      <c r="F819" s="787" t="s">
        <v>20</v>
      </c>
      <c r="G819" s="788" t="s">
        <v>20</v>
      </c>
      <c r="H819" s="788" t="s">
        <v>20</v>
      </c>
      <c r="I819" s="787" t="s">
        <v>20</v>
      </c>
      <c r="J819" s="788" t="s">
        <v>20</v>
      </c>
      <c r="K819" s="788" t="s">
        <v>20</v>
      </c>
      <c r="L819" s="787" t="s">
        <v>20</v>
      </c>
      <c r="M819" s="788" t="s">
        <v>20</v>
      </c>
      <c r="N819" s="788" t="s">
        <v>20</v>
      </c>
      <c r="O819" s="787" t="s">
        <v>20</v>
      </c>
      <c r="P819" s="788" t="s">
        <v>20</v>
      </c>
      <c r="Q819" s="788" t="s">
        <v>20</v>
      </c>
      <c r="R819" s="787" t="s">
        <v>20</v>
      </c>
      <c r="S819" s="788" t="s">
        <v>20</v>
      </c>
      <c r="T819" s="788" t="s">
        <v>20</v>
      </c>
      <c r="U819" s="787" t="s">
        <v>20</v>
      </c>
      <c r="V819" s="788" t="s">
        <v>20</v>
      </c>
      <c r="W819" s="788" t="s">
        <v>20</v>
      </c>
      <c r="X819" s="787" t="s">
        <v>20</v>
      </c>
      <c r="Y819" s="788" t="s">
        <v>20</v>
      </c>
      <c r="Z819" s="788" t="s">
        <v>20</v>
      </c>
      <c r="AA819" s="787" t="s">
        <v>20</v>
      </c>
      <c r="AB819" s="788" t="s">
        <v>20</v>
      </c>
      <c r="AC819" s="788" t="s">
        <v>20</v>
      </c>
      <c r="AD819" s="787" t="s">
        <v>20</v>
      </c>
      <c r="AE819" s="788" t="s">
        <v>20</v>
      </c>
      <c r="AF819" s="788" t="s">
        <v>20</v>
      </c>
      <c r="AG819" s="34" t="s">
        <v>20</v>
      </c>
      <c r="AH819" s="34" t="s">
        <v>20</v>
      </c>
      <c r="AI819" s="34" t="s">
        <v>20</v>
      </c>
    </row>
    <row r="820" spans="1:35">
      <c r="A820" s="34" t="s">
        <v>2458</v>
      </c>
      <c r="B820" s="34" t="s">
        <v>2459</v>
      </c>
      <c r="C820" s="787" t="s">
        <v>20</v>
      </c>
      <c r="D820" s="788" t="s">
        <v>20</v>
      </c>
      <c r="E820" s="788" t="s">
        <v>20</v>
      </c>
      <c r="F820" s="787" t="s">
        <v>20</v>
      </c>
      <c r="G820" s="788" t="s">
        <v>20</v>
      </c>
      <c r="H820" s="788" t="s">
        <v>20</v>
      </c>
      <c r="I820" s="787" t="s">
        <v>20</v>
      </c>
      <c r="J820" s="788" t="s">
        <v>20</v>
      </c>
      <c r="K820" s="788" t="s">
        <v>20</v>
      </c>
      <c r="L820" s="787" t="s">
        <v>20</v>
      </c>
      <c r="M820" s="788" t="s">
        <v>20</v>
      </c>
      <c r="N820" s="788" t="s">
        <v>20</v>
      </c>
      <c r="O820" s="787" t="s">
        <v>20</v>
      </c>
      <c r="P820" s="788" t="s">
        <v>20</v>
      </c>
      <c r="Q820" s="788" t="s">
        <v>20</v>
      </c>
      <c r="R820" s="787" t="s">
        <v>20</v>
      </c>
      <c r="S820" s="788" t="s">
        <v>20</v>
      </c>
      <c r="T820" s="788" t="s">
        <v>20</v>
      </c>
      <c r="U820" s="787" t="s">
        <v>20</v>
      </c>
      <c r="V820" s="788" t="s">
        <v>20</v>
      </c>
      <c r="W820" s="788" t="s">
        <v>20</v>
      </c>
      <c r="X820" s="787" t="s">
        <v>20</v>
      </c>
      <c r="Y820" s="788" t="s">
        <v>20</v>
      </c>
      <c r="Z820" s="788" t="s">
        <v>20</v>
      </c>
      <c r="AA820" s="787" t="s">
        <v>20</v>
      </c>
      <c r="AB820" s="788" t="s">
        <v>20</v>
      </c>
      <c r="AC820" s="788" t="s">
        <v>20</v>
      </c>
      <c r="AD820" s="787" t="s">
        <v>20</v>
      </c>
      <c r="AE820" s="788" t="s">
        <v>20</v>
      </c>
      <c r="AF820" s="788" t="s">
        <v>20</v>
      </c>
      <c r="AG820" s="34" t="s">
        <v>20</v>
      </c>
      <c r="AH820" s="34" t="s">
        <v>20</v>
      </c>
      <c r="AI820" s="34" t="s">
        <v>20</v>
      </c>
    </row>
    <row r="821" spans="1:35">
      <c r="A821" s="34" t="s">
        <v>2460</v>
      </c>
      <c r="B821" s="34" t="s">
        <v>2461</v>
      </c>
      <c r="C821" s="787" t="s">
        <v>20</v>
      </c>
      <c r="D821" s="788" t="s">
        <v>20</v>
      </c>
      <c r="E821" s="788" t="s">
        <v>20</v>
      </c>
      <c r="F821" s="787" t="s">
        <v>20</v>
      </c>
      <c r="G821" s="788" t="s">
        <v>20</v>
      </c>
      <c r="H821" s="788" t="s">
        <v>20</v>
      </c>
      <c r="I821" s="787" t="s">
        <v>20</v>
      </c>
      <c r="J821" s="788" t="s">
        <v>20</v>
      </c>
      <c r="K821" s="788" t="s">
        <v>20</v>
      </c>
      <c r="L821" s="787" t="s">
        <v>20</v>
      </c>
      <c r="M821" s="788" t="s">
        <v>20</v>
      </c>
      <c r="N821" s="788" t="s">
        <v>20</v>
      </c>
      <c r="O821" s="787" t="s">
        <v>20</v>
      </c>
      <c r="P821" s="788" t="s">
        <v>20</v>
      </c>
      <c r="Q821" s="788" t="s">
        <v>20</v>
      </c>
      <c r="R821" s="787" t="s">
        <v>20</v>
      </c>
      <c r="S821" s="788" t="s">
        <v>20</v>
      </c>
      <c r="T821" s="788" t="s">
        <v>20</v>
      </c>
      <c r="U821" s="787" t="s">
        <v>20</v>
      </c>
      <c r="V821" s="788" t="s">
        <v>20</v>
      </c>
      <c r="W821" s="788" t="s">
        <v>20</v>
      </c>
      <c r="X821" s="787" t="s">
        <v>20</v>
      </c>
      <c r="Y821" s="788" t="s">
        <v>20</v>
      </c>
      <c r="Z821" s="788" t="s">
        <v>20</v>
      </c>
      <c r="AA821" s="787" t="s">
        <v>20</v>
      </c>
      <c r="AB821" s="788" t="s">
        <v>20</v>
      </c>
      <c r="AC821" s="788" t="s">
        <v>20</v>
      </c>
      <c r="AD821" s="787" t="s">
        <v>20</v>
      </c>
      <c r="AE821" s="788" t="s">
        <v>20</v>
      </c>
      <c r="AF821" s="788" t="s">
        <v>20</v>
      </c>
      <c r="AG821" s="34" t="s">
        <v>20</v>
      </c>
      <c r="AH821" s="34" t="s">
        <v>20</v>
      </c>
      <c r="AI821" s="34" t="s">
        <v>20</v>
      </c>
    </row>
    <row r="822" spans="1:35">
      <c r="A822" s="34" t="s">
        <v>2462</v>
      </c>
      <c r="B822" s="34" t="s">
        <v>2463</v>
      </c>
      <c r="C822" s="787" t="s">
        <v>20</v>
      </c>
      <c r="D822" s="788" t="s">
        <v>20</v>
      </c>
      <c r="E822" s="788" t="s">
        <v>20</v>
      </c>
      <c r="F822" s="787" t="s">
        <v>20</v>
      </c>
      <c r="G822" s="788" t="s">
        <v>20</v>
      </c>
      <c r="H822" s="788" t="s">
        <v>20</v>
      </c>
      <c r="I822" s="787" t="s">
        <v>20</v>
      </c>
      <c r="J822" s="788" t="s">
        <v>20</v>
      </c>
      <c r="K822" s="788" t="s">
        <v>20</v>
      </c>
      <c r="L822" s="787" t="s">
        <v>20</v>
      </c>
      <c r="M822" s="788" t="s">
        <v>20</v>
      </c>
      <c r="N822" s="788" t="s">
        <v>20</v>
      </c>
      <c r="O822" s="787" t="s">
        <v>20</v>
      </c>
      <c r="P822" s="788" t="s">
        <v>20</v>
      </c>
      <c r="Q822" s="788" t="s">
        <v>20</v>
      </c>
      <c r="R822" s="787" t="s">
        <v>20</v>
      </c>
      <c r="S822" s="788" t="s">
        <v>20</v>
      </c>
      <c r="T822" s="788" t="s">
        <v>20</v>
      </c>
      <c r="U822" s="787" t="s">
        <v>20</v>
      </c>
      <c r="V822" s="788" t="s">
        <v>20</v>
      </c>
      <c r="W822" s="788" t="s">
        <v>20</v>
      </c>
      <c r="X822" s="787" t="s">
        <v>20</v>
      </c>
      <c r="Y822" s="788" t="s">
        <v>20</v>
      </c>
      <c r="Z822" s="788" t="s">
        <v>20</v>
      </c>
      <c r="AA822" s="787" t="s">
        <v>20</v>
      </c>
      <c r="AB822" s="788" t="s">
        <v>20</v>
      </c>
      <c r="AC822" s="788" t="s">
        <v>20</v>
      </c>
      <c r="AD822" s="787" t="s">
        <v>20</v>
      </c>
      <c r="AE822" s="788" t="s">
        <v>20</v>
      </c>
      <c r="AF822" s="788" t="s">
        <v>20</v>
      </c>
      <c r="AG822" s="34" t="s">
        <v>20</v>
      </c>
      <c r="AH822" s="34" t="s">
        <v>20</v>
      </c>
      <c r="AI822" s="34" t="s">
        <v>20</v>
      </c>
    </row>
    <row r="823" spans="1:35">
      <c r="A823" s="34" t="s">
        <v>2464</v>
      </c>
      <c r="B823" s="34" t="s">
        <v>3316</v>
      </c>
      <c r="C823" s="787" t="s">
        <v>20</v>
      </c>
      <c r="D823" s="788" t="s">
        <v>20</v>
      </c>
      <c r="E823" s="788" t="s">
        <v>20</v>
      </c>
      <c r="F823" s="787" t="s">
        <v>20</v>
      </c>
      <c r="G823" s="788" t="s">
        <v>20</v>
      </c>
      <c r="H823" s="788" t="s">
        <v>20</v>
      </c>
      <c r="I823" s="787" t="s">
        <v>20</v>
      </c>
      <c r="J823" s="788" t="s">
        <v>20</v>
      </c>
      <c r="K823" s="788" t="s">
        <v>20</v>
      </c>
      <c r="L823" s="787" t="s">
        <v>20</v>
      </c>
      <c r="M823" s="788" t="s">
        <v>20</v>
      </c>
      <c r="N823" s="788" t="s">
        <v>20</v>
      </c>
      <c r="O823" s="787" t="s">
        <v>20</v>
      </c>
      <c r="P823" s="788" t="s">
        <v>20</v>
      </c>
      <c r="Q823" s="788" t="s">
        <v>20</v>
      </c>
      <c r="R823" s="787" t="s">
        <v>20</v>
      </c>
      <c r="S823" s="788" t="s">
        <v>20</v>
      </c>
      <c r="T823" s="788" t="s">
        <v>20</v>
      </c>
      <c r="U823" s="787" t="s">
        <v>20</v>
      </c>
      <c r="V823" s="788" t="s">
        <v>20</v>
      </c>
      <c r="W823" s="788" t="s">
        <v>20</v>
      </c>
      <c r="X823" s="787" t="s">
        <v>20</v>
      </c>
      <c r="Y823" s="788" t="s">
        <v>20</v>
      </c>
      <c r="Z823" s="788" t="s">
        <v>20</v>
      </c>
      <c r="AA823" s="787" t="s">
        <v>20</v>
      </c>
      <c r="AB823" s="788" t="s">
        <v>20</v>
      </c>
      <c r="AC823" s="788" t="s">
        <v>20</v>
      </c>
      <c r="AD823" s="787" t="s">
        <v>20</v>
      </c>
      <c r="AE823" s="788" t="s">
        <v>20</v>
      </c>
      <c r="AF823" s="788" t="s">
        <v>20</v>
      </c>
      <c r="AG823" s="34" t="s">
        <v>20</v>
      </c>
      <c r="AH823" s="34" t="s">
        <v>20</v>
      </c>
      <c r="AI823" s="34" t="s">
        <v>20</v>
      </c>
    </row>
    <row r="824" spans="1:35">
      <c r="A824" s="34" t="s">
        <v>2465</v>
      </c>
      <c r="B824" s="34" t="s">
        <v>2466</v>
      </c>
      <c r="C824" s="787" t="s">
        <v>20</v>
      </c>
      <c r="D824" s="788" t="s">
        <v>20</v>
      </c>
      <c r="E824" s="788" t="s">
        <v>20</v>
      </c>
      <c r="F824" s="787" t="s">
        <v>20</v>
      </c>
      <c r="G824" s="788" t="s">
        <v>20</v>
      </c>
      <c r="H824" s="788" t="s">
        <v>20</v>
      </c>
      <c r="I824" s="787" t="s">
        <v>20</v>
      </c>
      <c r="J824" s="788" t="s">
        <v>20</v>
      </c>
      <c r="K824" s="788" t="s">
        <v>20</v>
      </c>
      <c r="L824" s="787" t="s">
        <v>20</v>
      </c>
      <c r="M824" s="788" t="s">
        <v>20</v>
      </c>
      <c r="N824" s="788" t="s">
        <v>20</v>
      </c>
      <c r="O824" s="787" t="s">
        <v>20</v>
      </c>
      <c r="P824" s="788" t="s">
        <v>20</v>
      </c>
      <c r="Q824" s="788" t="s">
        <v>20</v>
      </c>
      <c r="R824" s="787" t="s">
        <v>20</v>
      </c>
      <c r="S824" s="788" t="s">
        <v>20</v>
      </c>
      <c r="T824" s="788" t="s">
        <v>20</v>
      </c>
      <c r="U824" s="787" t="s">
        <v>20</v>
      </c>
      <c r="V824" s="788" t="s">
        <v>20</v>
      </c>
      <c r="W824" s="788" t="s">
        <v>20</v>
      </c>
      <c r="X824" s="787" t="s">
        <v>20</v>
      </c>
      <c r="Y824" s="788" t="s">
        <v>20</v>
      </c>
      <c r="Z824" s="788" t="s">
        <v>20</v>
      </c>
      <c r="AA824" s="787" t="s">
        <v>20</v>
      </c>
      <c r="AB824" s="788" t="s">
        <v>20</v>
      </c>
      <c r="AC824" s="788" t="s">
        <v>20</v>
      </c>
      <c r="AD824" s="787" t="s">
        <v>20</v>
      </c>
      <c r="AE824" s="788" t="s">
        <v>20</v>
      </c>
      <c r="AF824" s="788" t="s">
        <v>20</v>
      </c>
      <c r="AG824" s="34" t="s">
        <v>20</v>
      </c>
      <c r="AH824" s="34" t="s">
        <v>20</v>
      </c>
      <c r="AI824" s="34" t="s">
        <v>20</v>
      </c>
    </row>
    <row r="825" spans="1:35">
      <c r="A825" s="34" t="s">
        <v>2467</v>
      </c>
      <c r="B825" s="34" t="s">
        <v>2468</v>
      </c>
      <c r="C825" s="787" t="s">
        <v>20</v>
      </c>
      <c r="D825" s="788" t="s">
        <v>20</v>
      </c>
      <c r="E825" s="788" t="s">
        <v>20</v>
      </c>
      <c r="F825" s="787" t="s">
        <v>20</v>
      </c>
      <c r="G825" s="788" t="s">
        <v>20</v>
      </c>
      <c r="H825" s="788" t="s">
        <v>20</v>
      </c>
      <c r="I825" s="787" t="s">
        <v>20</v>
      </c>
      <c r="J825" s="788" t="s">
        <v>20</v>
      </c>
      <c r="K825" s="788" t="s">
        <v>20</v>
      </c>
      <c r="L825" s="787" t="s">
        <v>20</v>
      </c>
      <c r="M825" s="788" t="s">
        <v>20</v>
      </c>
      <c r="N825" s="788" t="s">
        <v>20</v>
      </c>
      <c r="O825" s="787" t="s">
        <v>20</v>
      </c>
      <c r="P825" s="788" t="s">
        <v>20</v>
      </c>
      <c r="Q825" s="788" t="s">
        <v>20</v>
      </c>
      <c r="R825" s="787" t="s">
        <v>20</v>
      </c>
      <c r="S825" s="788" t="s">
        <v>20</v>
      </c>
      <c r="T825" s="788" t="s">
        <v>20</v>
      </c>
      <c r="U825" s="787" t="s">
        <v>20</v>
      </c>
      <c r="V825" s="788" t="s">
        <v>20</v>
      </c>
      <c r="W825" s="788" t="s">
        <v>20</v>
      </c>
      <c r="X825" s="787" t="s">
        <v>20</v>
      </c>
      <c r="Y825" s="788" t="s">
        <v>20</v>
      </c>
      <c r="Z825" s="788" t="s">
        <v>20</v>
      </c>
      <c r="AA825" s="787" t="s">
        <v>20</v>
      </c>
      <c r="AB825" s="788" t="s">
        <v>20</v>
      </c>
      <c r="AC825" s="788" t="s">
        <v>20</v>
      </c>
      <c r="AD825" s="787" t="s">
        <v>20</v>
      </c>
      <c r="AE825" s="788" t="s">
        <v>20</v>
      </c>
      <c r="AF825" s="788" t="s">
        <v>20</v>
      </c>
      <c r="AG825" s="34" t="s">
        <v>20</v>
      </c>
      <c r="AH825" s="34" t="s">
        <v>20</v>
      </c>
      <c r="AI825" s="34" t="s">
        <v>20</v>
      </c>
    </row>
    <row r="826" spans="1:35">
      <c r="A826" s="34" t="s">
        <v>2469</v>
      </c>
      <c r="B826" s="34" t="s">
        <v>2470</v>
      </c>
      <c r="C826" s="787" t="s">
        <v>20</v>
      </c>
      <c r="D826" s="788" t="s">
        <v>20</v>
      </c>
      <c r="E826" s="788" t="s">
        <v>20</v>
      </c>
      <c r="F826" s="787" t="s">
        <v>20</v>
      </c>
      <c r="G826" s="788" t="s">
        <v>20</v>
      </c>
      <c r="H826" s="788" t="s">
        <v>20</v>
      </c>
      <c r="I826" s="787" t="s">
        <v>20</v>
      </c>
      <c r="J826" s="788" t="s">
        <v>20</v>
      </c>
      <c r="K826" s="788" t="s">
        <v>20</v>
      </c>
      <c r="L826" s="787" t="s">
        <v>20</v>
      </c>
      <c r="M826" s="788" t="s">
        <v>20</v>
      </c>
      <c r="N826" s="788" t="s">
        <v>20</v>
      </c>
      <c r="O826" s="787" t="s">
        <v>20</v>
      </c>
      <c r="P826" s="788" t="s">
        <v>20</v>
      </c>
      <c r="Q826" s="788" t="s">
        <v>20</v>
      </c>
      <c r="R826" s="787" t="s">
        <v>20</v>
      </c>
      <c r="S826" s="788" t="s">
        <v>20</v>
      </c>
      <c r="T826" s="788" t="s">
        <v>20</v>
      </c>
      <c r="U826" s="787" t="s">
        <v>20</v>
      </c>
      <c r="V826" s="788" t="s">
        <v>20</v>
      </c>
      <c r="W826" s="788" t="s">
        <v>20</v>
      </c>
      <c r="X826" s="787" t="s">
        <v>20</v>
      </c>
      <c r="Y826" s="788" t="s">
        <v>20</v>
      </c>
      <c r="Z826" s="788" t="s">
        <v>20</v>
      </c>
      <c r="AA826" s="787" t="s">
        <v>20</v>
      </c>
      <c r="AB826" s="788" t="s">
        <v>20</v>
      </c>
      <c r="AC826" s="788" t="s">
        <v>20</v>
      </c>
      <c r="AD826" s="787" t="s">
        <v>20</v>
      </c>
      <c r="AE826" s="788" t="s">
        <v>20</v>
      </c>
      <c r="AF826" s="788" t="s">
        <v>20</v>
      </c>
      <c r="AG826" s="34" t="s">
        <v>20</v>
      </c>
      <c r="AH826" s="34" t="s">
        <v>20</v>
      </c>
      <c r="AI826" s="34" t="s">
        <v>20</v>
      </c>
    </row>
    <row r="827" spans="1:35">
      <c r="A827" s="34" t="s">
        <v>2471</v>
      </c>
      <c r="B827" s="34" t="s">
        <v>2472</v>
      </c>
      <c r="C827" s="787" t="s">
        <v>20</v>
      </c>
      <c r="D827" s="788" t="s">
        <v>20</v>
      </c>
      <c r="E827" s="788" t="s">
        <v>20</v>
      </c>
      <c r="F827" s="787" t="s">
        <v>20</v>
      </c>
      <c r="G827" s="788" t="s">
        <v>20</v>
      </c>
      <c r="H827" s="788" t="s">
        <v>20</v>
      </c>
      <c r="I827" s="787" t="s">
        <v>20</v>
      </c>
      <c r="J827" s="788" t="s">
        <v>20</v>
      </c>
      <c r="K827" s="788" t="s">
        <v>20</v>
      </c>
      <c r="L827" s="787" t="s">
        <v>20</v>
      </c>
      <c r="M827" s="788" t="s">
        <v>20</v>
      </c>
      <c r="N827" s="788" t="s">
        <v>20</v>
      </c>
      <c r="O827" s="787" t="s">
        <v>20</v>
      </c>
      <c r="P827" s="788" t="s">
        <v>20</v>
      </c>
      <c r="Q827" s="788" t="s">
        <v>20</v>
      </c>
      <c r="R827" s="787" t="s">
        <v>20</v>
      </c>
      <c r="S827" s="788" t="s">
        <v>20</v>
      </c>
      <c r="T827" s="788" t="s">
        <v>20</v>
      </c>
      <c r="U827" s="787" t="s">
        <v>20</v>
      </c>
      <c r="V827" s="788" t="s">
        <v>20</v>
      </c>
      <c r="W827" s="788" t="s">
        <v>20</v>
      </c>
      <c r="X827" s="787" t="s">
        <v>20</v>
      </c>
      <c r="Y827" s="788" t="s">
        <v>20</v>
      </c>
      <c r="Z827" s="788" t="s">
        <v>20</v>
      </c>
      <c r="AA827" s="787" t="s">
        <v>20</v>
      </c>
      <c r="AB827" s="788" t="s">
        <v>20</v>
      </c>
      <c r="AC827" s="788" t="s">
        <v>20</v>
      </c>
      <c r="AD827" s="787" t="s">
        <v>20</v>
      </c>
      <c r="AE827" s="788" t="s">
        <v>20</v>
      </c>
      <c r="AF827" s="788" t="s">
        <v>20</v>
      </c>
      <c r="AG827" s="34" t="s">
        <v>20</v>
      </c>
      <c r="AH827" s="34" t="s">
        <v>20</v>
      </c>
      <c r="AI827" s="34" t="s">
        <v>20</v>
      </c>
    </row>
    <row r="828" spans="1:35">
      <c r="A828" s="34" t="s">
        <v>2473</v>
      </c>
      <c r="B828" s="34" t="s">
        <v>20</v>
      </c>
      <c r="C828" s="787" t="s">
        <v>20</v>
      </c>
      <c r="D828" s="788" t="s">
        <v>20</v>
      </c>
      <c r="E828" s="788" t="s">
        <v>20</v>
      </c>
      <c r="F828" s="787" t="s">
        <v>20</v>
      </c>
      <c r="G828" s="788" t="s">
        <v>20</v>
      </c>
      <c r="H828" s="788" t="s">
        <v>20</v>
      </c>
      <c r="I828" s="787" t="s">
        <v>20</v>
      </c>
      <c r="J828" s="788" t="s">
        <v>20</v>
      </c>
      <c r="K828" s="788" t="s">
        <v>20</v>
      </c>
      <c r="L828" s="787" t="s">
        <v>20</v>
      </c>
      <c r="M828" s="788" t="s">
        <v>20</v>
      </c>
      <c r="N828" s="788" t="s">
        <v>20</v>
      </c>
      <c r="O828" s="787" t="s">
        <v>20</v>
      </c>
      <c r="P828" s="788" t="s">
        <v>20</v>
      </c>
      <c r="Q828" s="788" t="s">
        <v>20</v>
      </c>
      <c r="R828" s="787" t="s">
        <v>20</v>
      </c>
      <c r="S828" s="788" t="s">
        <v>20</v>
      </c>
      <c r="T828" s="788" t="s">
        <v>20</v>
      </c>
      <c r="U828" s="787" t="s">
        <v>20</v>
      </c>
      <c r="V828" s="788" t="s">
        <v>20</v>
      </c>
      <c r="W828" s="788" t="s">
        <v>20</v>
      </c>
      <c r="X828" s="787" t="s">
        <v>20</v>
      </c>
      <c r="Y828" s="788" t="s">
        <v>20</v>
      </c>
      <c r="Z828" s="788" t="s">
        <v>20</v>
      </c>
      <c r="AA828" s="787" t="s">
        <v>20</v>
      </c>
      <c r="AB828" s="788" t="s">
        <v>20</v>
      </c>
      <c r="AC828" s="788" t="s">
        <v>20</v>
      </c>
      <c r="AD828" s="787" t="s">
        <v>20</v>
      </c>
      <c r="AE828" s="788" t="s">
        <v>20</v>
      </c>
      <c r="AF828" s="788" t="s">
        <v>20</v>
      </c>
      <c r="AG828" s="34" t="s">
        <v>20</v>
      </c>
      <c r="AH828" s="34" t="s">
        <v>20</v>
      </c>
      <c r="AI828" s="34" t="s">
        <v>20</v>
      </c>
    </row>
    <row r="829" spans="1:35">
      <c r="A829" s="34" t="s">
        <v>2474</v>
      </c>
      <c r="B829" s="34" t="s">
        <v>3317</v>
      </c>
      <c r="C829" s="787" t="s">
        <v>20</v>
      </c>
      <c r="D829" s="788" t="s">
        <v>20</v>
      </c>
      <c r="E829" s="788" t="s">
        <v>20</v>
      </c>
      <c r="F829" s="787" t="s">
        <v>20</v>
      </c>
      <c r="G829" s="788" t="s">
        <v>20</v>
      </c>
      <c r="H829" s="788" t="s">
        <v>20</v>
      </c>
      <c r="I829" s="787" t="s">
        <v>20</v>
      </c>
      <c r="J829" s="788" t="s">
        <v>20</v>
      </c>
      <c r="K829" s="788" t="s">
        <v>20</v>
      </c>
      <c r="L829" s="787" t="s">
        <v>20</v>
      </c>
      <c r="M829" s="788" t="s">
        <v>20</v>
      </c>
      <c r="N829" s="788" t="s">
        <v>20</v>
      </c>
      <c r="O829" s="787" t="s">
        <v>20</v>
      </c>
      <c r="P829" s="788" t="s">
        <v>20</v>
      </c>
      <c r="Q829" s="788" t="s">
        <v>20</v>
      </c>
      <c r="R829" s="787" t="s">
        <v>20</v>
      </c>
      <c r="S829" s="788" t="s">
        <v>20</v>
      </c>
      <c r="T829" s="788" t="s">
        <v>20</v>
      </c>
      <c r="U829" s="787" t="s">
        <v>20</v>
      </c>
      <c r="V829" s="788" t="s">
        <v>20</v>
      </c>
      <c r="W829" s="788" t="s">
        <v>20</v>
      </c>
      <c r="X829" s="787" t="s">
        <v>20</v>
      </c>
      <c r="Y829" s="788" t="s">
        <v>20</v>
      </c>
      <c r="Z829" s="788" t="s">
        <v>20</v>
      </c>
      <c r="AA829" s="787" t="s">
        <v>20</v>
      </c>
      <c r="AB829" s="788" t="s">
        <v>20</v>
      </c>
      <c r="AC829" s="788" t="s">
        <v>20</v>
      </c>
      <c r="AD829" s="787" t="s">
        <v>20</v>
      </c>
      <c r="AE829" s="788" t="s">
        <v>20</v>
      </c>
      <c r="AF829" s="788" t="s">
        <v>20</v>
      </c>
      <c r="AG829" s="34" t="s">
        <v>20</v>
      </c>
      <c r="AH829" s="34" t="s">
        <v>20</v>
      </c>
      <c r="AI829" s="34" t="s">
        <v>20</v>
      </c>
    </row>
    <row r="830" spans="1:35">
      <c r="A830" s="34" t="s">
        <v>2475</v>
      </c>
      <c r="B830" s="34" t="s">
        <v>2476</v>
      </c>
      <c r="C830" s="787" t="s">
        <v>20</v>
      </c>
      <c r="D830" s="788" t="s">
        <v>20</v>
      </c>
      <c r="E830" s="788" t="s">
        <v>20</v>
      </c>
      <c r="F830" s="787" t="s">
        <v>20</v>
      </c>
      <c r="G830" s="788" t="s">
        <v>20</v>
      </c>
      <c r="H830" s="788" t="s">
        <v>20</v>
      </c>
      <c r="I830" s="787" t="s">
        <v>20</v>
      </c>
      <c r="J830" s="788" t="s">
        <v>20</v>
      </c>
      <c r="K830" s="788" t="s">
        <v>20</v>
      </c>
      <c r="L830" s="787" t="s">
        <v>20</v>
      </c>
      <c r="M830" s="788" t="s">
        <v>20</v>
      </c>
      <c r="N830" s="788" t="s">
        <v>20</v>
      </c>
      <c r="O830" s="787" t="s">
        <v>20</v>
      </c>
      <c r="P830" s="788" t="s">
        <v>20</v>
      </c>
      <c r="Q830" s="788" t="s">
        <v>20</v>
      </c>
      <c r="R830" s="787" t="s">
        <v>20</v>
      </c>
      <c r="S830" s="788" t="s">
        <v>20</v>
      </c>
      <c r="T830" s="788" t="s">
        <v>20</v>
      </c>
      <c r="U830" s="787" t="s">
        <v>20</v>
      </c>
      <c r="V830" s="788" t="s">
        <v>20</v>
      </c>
      <c r="W830" s="788" t="s">
        <v>20</v>
      </c>
      <c r="X830" s="787" t="s">
        <v>20</v>
      </c>
      <c r="Y830" s="788" t="s">
        <v>20</v>
      </c>
      <c r="Z830" s="788" t="s">
        <v>20</v>
      </c>
      <c r="AA830" s="787" t="s">
        <v>20</v>
      </c>
      <c r="AB830" s="788" t="s">
        <v>20</v>
      </c>
      <c r="AC830" s="788" t="s">
        <v>20</v>
      </c>
      <c r="AD830" s="787" t="s">
        <v>20</v>
      </c>
      <c r="AE830" s="788" t="s">
        <v>20</v>
      </c>
      <c r="AF830" s="788" t="s">
        <v>20</v>
      </c>
      <c r="AG830" s="34" t="s">
        <v>20</v>
      </c>
      <c r="AH830" s="34" t="s">
        <v>20</v>
      </c>
      <c r="AI830" s="34" t="s">
        <v>20</v>
      </c>
    </row>
    <row r="831" spans="1:35">
      <c r="A831" s="34" t="s">
        <v>2477</v>
      </c>
      <c r="B831" s="34" t="s">
        <v>3403</v>
      </c>
      <c r="C831" s="787" t="s">
        <v>20</v>
      </c>
      <c r="D831" s="788" t="s">
        <v>20</v>
      </c>
      <c r="E831" s="788" t="s">
        <v>20</v>
      </c>
      <c r="F831" s="787" t="s">
        <v>20</v>
      </c>
      <c r="G831" s="788" t="s">
        <v>20</v>
      </c>
      <c r="H831" s="788" t="s">
        <v>20</v>
      </c>
      <c r="I831" s="787" t="s">
        <v>20</v>
      </c>
      <c r="J831" s="788" t="s">
        <v>20</v>
      </c>
      <c r="K831" s="788" t="s">
        <v>20</v>
      </c>
      <c r="L831" s="787" t="s">
        <v>20</v>
      </c>
      <c r="M831" s="788" t="s">
        <v>20</v>
      </c>
      <c r="N831" s="788" t="s">
        <v>20</v>
      </c>
      <c r="O831" s="787" t="s">
        <v>20</v>
      </c>
      <c r="P831" s="788" t="s">
        <v>20</v>
      </c>
      <c r="Q831" s="788" t="s">
        <v>20</v>
      </c>
      <c r="R831" s="787" t="s">
        <v>20</v>
      </c>
      <c r="S831" s="788" t="s">
        <v>20</v>
      </c>
      <c r="T831" s="788" t="s">
        <v>20</v>
      </c>
      <c r="U831" s="787" t="s">
        <v>20</v>
      </c>
      <c r="V831" s="788" t="s">
        <v>20</v>
      </c>
      <c r="W831" s="788" t="s">
        <v>20</v>
      </c>
      <c r="X831" s="787" t="s">
        <v>20</v>
      </c>
      <c r="Y831" s="788" t="s">
        <v>20</v>
      </c>
      <c r="Z831" s="788" t="s">
        <v>20</v>
      </c>
      <c r="AA831" s="787" t="s">
        <v>20</v>
      </c>
      <c r="AB831" s="788" t="s">
        <v>20</v>
      </c>
      <c r="AC831" s="788" t="s">
        <v>20</v>
      </c>
      <c r="AD831" s="787" t="s">
        <v>20</v>
      </c>
      <c r="AE831" s="788" t="s">
        <v>20</v>
      </c>
      <c r="AF831" s="788" t="s">
        <v>20</v>
      </c>
      <c r="AG831" s="34" t="s">
        <v>20</v>
      </c>
      <c r="AH831" s="34" t="s">
        <v>20</v>
      </c>
      <c r="AI831" s="34" t="s">
        <v>20</v>
      </c>
    </row>
    <row r="832" spans="1:35">
      <c r="A832" s="34" t="s">
        <v>2479</v>
      </c>
      <c r="B832" s="34" t="s">
        <v>2480</v>
      </c>
      <c r="C832" s="787" t="s">
        <v>20</v>
      </c>
      <c r="D832" s="788" t="s">
        <v>20</v>
      </c>
      <c r="E832" s="788" t="s">
        <v>20</v>
      </c>
      <c r="F832" s="787" t="s">
        <v>20</v>
      </c>
      <c r="G832" s="788" t="s">
        <v>20</v>
      </c>
      <c r="H832" s="788" t="s">
        <v>20</v>
      </c>
      <c r="I832" s="787" t="s">
        <v>20</v>
      </c>
      <c r="J832" s="788" t="s">
        <v>20</v>
      </c>
      <c r="K832" s="788" t="s">
        <v>20</v>
      </c>
      <c r="L832" s="787" t="s">
        <v>20</v>
      </c>
      <c r="M832" s="788" t="s">
        <v>20</v>
      </c>
      <c r="N832" s="788" t="s">
        <v>20</v>
      </c>
      <c r="O832" s="787" t="s">
        <v>20</v>
      </c>
      <c r="P832" s="788" t="s">
        <v>20</v>
      </c>
      <c r="Q832" s="788" t="s">
        <v>20</v>
      </c>
      <c r="R832" s="787" t="s">
        <v>20</v>
      </c>
      <c r="S832" s="788" t="s">
        <v>20</v>
      </c>
      <c r="T832" s="788" t="s">
        <v>20</v>
      </c>
      <c r="U832" s="787" t="s">
        <v>20</v>
      </c>
      <c r="V832" s="788" t="s">
        <v>20</v>
      </c>
      <c r="W832" s="788" t="s">
        <v>20</v>
      </c>
      <c r="X832" s="787" t="s">
        <v>20</v>
      </c>
      <c r="Y832" s="788" t="s">
        <v>20</v>
      </c>
      <c r="Z832" s="788" t="s">
        <v>20</v>
      </c>
      <c r="AA832" s="787" t="s">
        <v>20</v>
      </c>
      <c r="AB832" s="788" t="s">
        <v>20</v>
      </c>
      <c r="AC832" s="788" t="s">
        <v>20</v>
      </c>
      <c r="AD832" s="787" t="s">
        <v>20</v>
      </c>
      <c r="AE832" s="788" t="s">
        <v>20</v>
      </c>
      <c r="AF832" s="788" t="s">
        <v>20</v>
      </c>
      <c r="AG832" s="34" t="s">
        <v>20</v>
      </c>
      <c r="AH832" s="34" t="s">
        <v>20</v>
      </c>
      <c r="AI832" s="34" t="s">
        <v>20</v>
      </c>
    </row>
    <row r="833" spans="1:35">
      <c r="A833" s="34" t="s">
        <v>2481</v>
      </c>
      <c r="B833" s="34" t="s">
        <v>2482</v>
      </c>
      <c r="C833" s="787" t="s">
        <v>20</v>
      </c>
      <c r="D833" s="788" t="s">
        <v>20</v>
      </c>
      <c r="E833" s="788" t="s">
        <v>20</v>
      </c>
      <c r="F833" s="787" t="s">
        <v>20</v>
      </c>
      <c r="G833" s="788" t="s">
        <v>20</v>
      </c>
      <c r="H833" s="788" t="s">
        <v>20</v>
      </c>
      <c r="I833" s="787" t="s">
        <v>20</v>
      </c>
      <c r="J833" s="788" t="s">
        <v>20</v>
      </c>
      <c r="K833" s="788" t="s">
        <v>20</v>
      </c>
      <c r="L833" s="787" t="s">
        <v>20</v>
      </c>
      <c r="M833" s="788" t="s">
        <v>20</v>
      </c>
      <c r="N833" s="788" t="s">
        <v>20</v>
      </c>
      <c r="O833" s="787" t="s">
        <v>20</v>
      </c>
      <c r="P833" s="788" t="s">
        <v>20</v>
      </c>
      <c r="Q833" s="788" t="s">
        <v>20</v>
      </c>
      <c r="R833" s="787" t="s">
        <v>20</v>
      </c>
      <c r="S833" s="788" t="s">
        <v>20</v>
      </c>
      <c r="T833" s="788" t="s">
        <v>20</v>
      </c>
      <c r="U833" s="787" t="s">
        <v>20</v>
      </c>
      <c r="V833" s="788" t="s">
        <v>20</v>
      </c>
      <c r="W833" s="788" t="s">
        <v>20</v>
      </c>
      <c r="X833" s="787" t="s">
        <v>20</v>
      </c>
      <c r="Y833" s="788" t="s">
        <v>20</v>
      </c>
      <c r="Z833" s="788" t="s">
        <v>20</v>
      </c>
      <c r="AA833" s="787" t="s">
        <v>20</v>
      </c>
      <c r="AB833" s="788" t="s">
        <v>20</v>
      </c>
      <c r="AC833" s="788" t="s">
        <v>20</v>
      </c>
      <c r="AD833" s="787" t="s">
        <v>20</v>
      </c>
      <c r="AE833" s="788" t="s">
        <v>20</v>
      </c>
      <c r="AF833" s="788" t="s">
        <v>20</v>
      </c>
      <c r="AG833" s="34" t="s">
        <v>20</v>
      </c>
      <c r="AH833" s="34" t="s">
        <v>20</v>
      </c>
      <c r="AI833" s="34" t="s">
        <v>20</v>
      </c>
    </row>
    <row r="834" spans="1:35">
      <c r="A834" s="34" t="s">
        <v>2483</v>
      </c>
      <c r="B834" s="34" t="s">
        <v>2484</v>
      </c>
      <c r="C834" s="787" t="s">
        <v>20</v>
      </c>
      <c r="D834" s="788" t="s">
        <v>20</v>
      </c>
      <c r="E834" s="788" t="s">
        <v>20</v>
      </c>
      <c r="F834" s="787" t="s">
        <v>20</v>
      </c>
      <c r="G834" s="788" t="s">
        <v>20</v>
      </c>
      <c r="H834" s="788" t="s">
        <v>20</v>
      </c>
      <c r="I834" s="787" t="s">
        <v>20</v>
      </c>
      <c r="J834" s="788" t="s">
        <v>20</v>
      </c>
      <c r="K834" s="788" t="s">
        <v>20</v>
      </c>
      <c r="L834" s="787" t="s">
        <v>20</v>
      </c>
      <c r="M834" s="788" t="s">
        <v>20</v>
      </c>
      <c r="N834" s="788" t="s">
        <v>20</v>
      </c>
      <c r="O834" s="787" t="s">
        <v>20</v>
      </c>
      <c r="P834" s="788" t="s">
        <v>20</v>
      </c>
      <c r="Q834" s="788" t="s">
        <v>20</v>
      </c>
      <c r="R834" s="787" t="s">
        <v>20</v>
      </c>
      <c r="S834" s="788" t="s">
        <v>20</v>
      </c>
      <c r="T834" s="788" t="s">
        <v>20</v>
      </c>
      <c r="U834" s="787" t="s">
        <v>20</v>
      </c>
      <c r="V834" s="788" t="s">
        <v>20</v>
      </c>
      <c r="W834" s="788" t="s">
        <v>20</v>
      </c>
      <c r="X834" s="787" t="s">
        <v>20</v>
      </c>
      <c r="Y834" s="788" t="s">
        <v>20</v>
      </c>
      <c r="Z834" s="788" t="s">
        <v>20</v>
      </c>
      <c r="AA834" s="787" t="s">
        <v>20</v>
      </c>
      <c r="AB834" s="788" t="s">
        <v>20</v>
      </c>
      <c r="AC834" s="788" t="s">
        <v>20</v>
      </c>
      <c r="AD834" s="787" t="s">
        <v>20</v>
      </c>
      <c r="AE834" s="788" t="s">
        <v>20</v>
      </c>
      <c r="AF834" s="788" t="s">
        <v>20</v>
      </c>
      <c r="AG834" s="34" t="s">
        <v>20</v>
      </c>
      <c r="AH834" s="34" t="s">
        <v>20</v>
      </c>
      <c r="AI834" s="34" t="s">
        <v>20</v>
      </c>
    </row>
    <row r="835" spans="1:35">
      <c r="A835" s="34" t="s">
        <v>2485</v>
      </c>
      <c r="B835" s="34" t="s">
        <v>3404</v>
      </c>
      <c r="C835" s="787" t="s">
        <v>20</v>
      </c>
      <c r="D835" s="788" t="s">
        <v>20</v>
      </c>
      <c r="E835" s="788" t="s">
        <v>20</v>
      </c>
      <c r="F835" s="787" t="s">
        <v>20</v>
      </c>
      <c r="G835" s="788" t="s">
        <v>20</v>
      </c>
      <c r="H835" s="788" t="s">
        <v>20</v>
      </c>
      <c r="I835" s="787" t="s">
        <v>20</v>
      </c>
      <c r="J835" s="788" t="s">
        <v>20</v>
      </c>
      <c r="K835" s="788" t="s">
        <v>20</v>
      </c>
      <c r="L835" s="787" t="s">
        <v>20</v>
      </c>
      <c r="M835" s="788" t="s">
        <v>20</v>
      </c>
      <c r="N835" s="788" t="s">
        <v>20</v>
      </c>
      <c r="O835" s="787" t="s">
        <v>20</v>
      </c>
      <c r="P835" s="788" t="s">
        <v>20</v>
      </c>
      <c r="Q835" s="788" t="s">
        <v>20</v>
      </c>
      <c r="R835" s="787" t="s">
        <v>20</v>
      </c>
      <c r="S835" s="788" t="s">
        <v>20</v>
      </c>
      <c r="T835" s="788" t="s">
        <v>20</v>
      </c>
      <c r="U835" s="787" t="s">
        <v>20</v>
      </c>
      <c r="V835" s="788" t="s">
        <v>20</v>
      </c>
      <c r="W835" s="788" t="s">
        <v>20</v>
      </c>
      <c r="X835" s="787" t="s">
        <v>20</v>
      </c>
      <c r="Y835" s="788" t="s">
        <v>20</v>
      </c>
      <c r="Z835" s="788" t="s">
        <v>20</v>
      </c>
      <c r="AA835" s="787" t="s">
        <v>20</v>
      </c>
      <c r="AB835" s="788" t="s">
        <v>20</v>
      </c>
      <c r="AC835" s="788" t="s">
        <v>20</v>
      </c>
      <c r="AD835" s="787" t="s">
        <v>20</v>
      </c>
      <c r="AE835" s="788" t="s">
        <v>20</v>
      </c>
      <c r="AF835" s="788" t="s">
        <v>20</v>
      </c>
      <c r="AG835" s="34" t="s">
        <v>20</v>
      </c>
      <c r="AH835" s="34" t="s">
        <v>20</v>
      </c>
      <c r="AI835" s="34" t="s">
        <v>20</v>
      </c>
    </row>
    <row r="836" spans="1:35">
      <c r="A836" s="34" t="s">
        <v>2486</v>
      </c>
      <c r="B836" s="34" t="s">
        <v>2487</v>
      </c>
      <c r="C836" s="787" t="s">
        <v>20</v>
      </c>
      <c r="D836" s="788" t="s">
        <v>20</v>
      </c>
      <c r="E836" s="788" t="s">
        <v>20</v>
      </c>
      <c r="F836" s="787" t="s">
        <v>20</v>
      </c>
      <c r="G836" s="788" t="s">
        <v>20</v>
      </c>
      <c r="H836" s="788" t="s">
        <v>20</v>
      </c>
      <c r="I836" s="787" t="s">
        <v>20</v>
      </c>
      <c r="J836" s="788" t="s">
        <v>20</v>
      </c>
      <c r="K836" s="788" t="s">
        <v>20</v>
      </c>
      <c r="L836" s="787" t="s">
        <v>20</v>
      </c>
      <c r="M836" s="788" t="s">
        <v>20</v>
      </c>
      <c r="N836" s="788" t="s">
        <v>20</v>
      </c>
      <c r="O836" s="787" t="s">
        <v>20</v>
      </c>
      <c r="P836" s="788" t="s">
        <v>20</v>
      </c>
      <c r="Q836" s="788" t="s">
        <v>20</v>
      </c>
      <c r="R836" s="787" t="s">
        <v>20</v>
      </c>
      <c r="S836" s="788" t="s">
        <v>20</v>
      </c>
      <c r="T836" s="788" t="s">
        <v>20</v>
      </c>
      <c r="U836" s="787" t="s">
        <v>20</v>
      </c>
      <c r="V836" s="788" t="s">
        <v>20</v>
      </c>
      <c r="W836" s="788" t="s">
        <v>20</v>
      </c>
      <c r="X836" s="787" t="s">
        <v>20</v>
      </c>
      <c r="Y836" s="788" t="s">
        <v>20</v>
      </c>
      <c r="Z836" s="788" t="s">
        <v>20</v>
      </c>
      <c r="AA836" s="787" t="s">
        <v>20</v>
      </c>
      <c r="AB836" s="788" t="s">
        <v>20</v>
      </c>
      <c r="AC836" s="788" t="s">
        <v>20</v>
      </c>
      <c r="AD836" s="787" t="s">
        <v>20</v>
      </c>
      <c r="AE836" s="788" t="s">
        <v>20</v>
      </c>
      <c r="AF836" s="788" t="s">
        <v>20</v>
      </c>
      <c r="AG836" s="34" t="s">
        <v>20</v>
      </c>
      <c r="AH836" s="34" t="s">
        <v>20</v>
      </c>
      <c r="AI836" s="34" t="s">
        <v>20</v>
      </c>
    </row>
    <row r="837" spans="1:35">
      <c r="A837" s="34" t="s">
        <v>2488</v>
      </c>
      <c r="B837" s="34" t="s">
        <v>3318</v>
      </c>
      <c r="C837" s="787" t="s">
        <v>20</v>
      </c>
      <c r="D837" s="788" t="s">
        <v>20</v>
      </c>
      <c r="E837" s="788" t="s">
        <v>20</v>
      </c>
      <c r="F837" s="787" t="s">
        <v>20</v>
      </c>
      <c r="G837" s="788" t="s">
        <v>20</v>
      </c>
      <c r="H837" s="788" t="s">
        <v>20</v>
      </c>
      <c r="I837" s="787" t="s">
        <v>20</v>
      </c>
      <c r="J837" s="788" t="s">
        <v>20</v>
      </c>
      <c r="K837" s="788" t="s">
        <v>20</v>
      </c>
      <c r="L837" s="787" t="s">
        <v>20</v>
      </c>
      <c r="M837" s="788" t="s">
        <v>20</v>
      </c>
      <c r="N837" s="788" t="s">
        <v>20</v>
      </c>
      <c r="O837" s="787" t="s">
        <v>20</v>
      </c>
      <c r="P837" s="788" t="s">
        <v>20</v>
      </c>
      <c r="Q837" s="788" t="s">
        <v>20</v>
      </c>
      <c r="R837" s="787" t="s">
        <v>20</v>
      </c>
      <c r="S837" s="788" t="s">
        <v>20</v>
      </c>
      <c r="T837" s="788" t="s">
        <v>20</v>
      </c>
      <c r="U837" s="787" t="s">
        <v>20</v>
      </c>
      <c r="V837" s="788" t="s">
        <v>20</v>
      </c>
      <c r="W837" s="788" t="s">
        <v>20</v>
      </c>
      <c r="X837" s="787" t="s">
        <v>20</v>
      </c>
      <c r="Y837" s="788" t="s">
        <v>20</v>
      </c>
      <c r="Z837" s="788" t="s">
        <v>20</v>
      </c>
      <c r="AA837" s="787" t="s">
        <v>20</v>
      </c>
      <c r="AB837" s="788" t="s">
        <v>20</v>
      </c>
      <c r="AC837" s="788" t="s">
        <v>20</v>
      </c>
      <c r="AD837" s="787" t="s">
        <v>20</v>
      </c>
      <c r="AE837" s="788" t="s">
        <v>20</v>
      </c>
      <c r="AF837" s="788" t="s">
        <v>20</v>
      </c>
      <c r="AG837" s="34" t="s">
        <v>20</v>
      </c>
      <c r="AH837" s="34" t="s">
        <v>20</v>
      </c>
      <c r="AI837" s="34" t="s">
        <v>20</v>
      </c>
    </row>
    <row r="838" spans="1:35">
      <c r="A838" s="34" t="s">
        <v>2489</v>
      </c>
      <c r="B838" s="34" t="s">
        <v>2490</v>
      </c>
      <c r="C838" s="787" t="s">
        <v>20</v>
      </c>
      <c r="D838" s="788" t="s">
        <v>20</v>
      </c>
      <c r="E838" s="788" t="s">
        <v>20</v>
      </c>
      <c r="F838" s="787" t="s">
        <v>20</v>
      </c>
      <c r="G838" s="788" t="s">
        <v>20</v>
      </c>
      <c r="H838" s="788" t="s">
        <v>20</v>
      </c>
      <c r="I838" s="787" t="s">
        <v>20</v>
      </c>
      <c r="J838" s="788" t="s">
        <v>20</v>
      </c>
      <c r="K838" s="788" t="s">
        <v>20</v>
      </c>
      <c r="L838" s="787" t="s">
        <v>20</v>
      </c>
      <c r="M838" s="788" t="s">
        <v>20</v>
      </c>
      <c r="N838" s="788" t="s">
        <v>20</v>
      </c>
      <c r="O838" s="787" t="s">
        <v>20</v>
      </c>
      <c r="P838" s="788" t="s">
        <v>20</v>
      </c>
      <c r="Q838" s="788" t="s">
        <v>20</v>
      </c>
      <c r="R838" s="787" t="s">
        <v>20</v>
      </c>
      <c r="S838" s="788" t="s">
        <v>20</v>
      </c>
      <c r="T838" s="788" t="s">
        <v>20</v>
      </c>
      <c r="U838" s="787" t="s">
        <v>20</v>
      </c>
      <c r="V838" s="788" t="s">
        <v>20</v>
      </c>
      <c r="W838" s="788" t="s">
        <v>20</v>
      </c>
      <c r="X838" s="787" t="s">
        <v>20</v>
      </c>
      <c r="Y838" s="788" t="s">
        <v>20</v>
      </c>
      <c r="Z838" s="788" t="s">
        <v>20</v>
      </c>
      <c r="AA838" s="787" t="s">
        <v>20</v>
      </c>
      <c r="AB838" s="788" t="s">
        <v>20</v>
      </c>
      <c r="AC838" s="788" t="s">
        <v>20</v>
      </c>
      <c r="AD838" s="787" t="s">
        <v>20</v>
      </c>
      <c r="AE838" s="788" t="s">
        <v>20</v>
      </c>
      <c r="AF838" s="788" t="s">
        <v>20</v>
      </c>
      <c r="AG838" s="34" t="s">
        <v>20</v>
      </c>
      <c r="AH838" s="34" t="s">
        <v>20</v>
      </c>
      <c r="AI838" s="34" t="s">
        <v>20</v>
      </c>
    </row>
    <row r="839" spans="1:35">
      <c r="A839" s="34" t="s">
        <v>2491</v>
      </c>
      <c r="B839" s="34" t="s">
        <v>2492</v>
      </c>
      <c r="C839" s="787" t="s">
        <v>20</v>
      </c>
      <c r="D839" s="788" t="s">
        <v>20</v>
      </c>
      <c r="E839" s="788" t="s">
        <v>20</v>
      </c>
      <c r="F839" s="787" t="s">
        <v>20</v>
      </c>
      <c r="G839" s="788" t="s">
        <v>20</v>
      </c>
      <c r="H839" s="788" t="s">
        <v>20</v>
      </c>
      <c r="I839" s="787" t="s">
        <v>20</v>
      </c>
      <c r="J839" s="788" t="s">
        <v>20</v>
      </c>
      <c r="K839" s="788" t="s">
        <v>20</v>
      </c>
      <c r="L839" s="787" t="s">
        <v>20</v>
      </c>
      <c r="M839" s="788" t="s">
        <v>20</v>
      </c>
      <c r="N839" s="788" t="s">
        <v>20</v>
      </c>
      <c r="O839" s="787" t="s">
        <v>20</v>
      </c>
      <c r="P839" s="788" t="s">
        <v>20</v>
      </c>
      <c r="Q839" s="788" t="s">
        <v>20</v>
      </c>
      <c r="R839" s="787" t="s">
        <v>20</v>
      </c>
      <c r="S839" s="788" t="s">
        <v>20</v>
      </c>
      <c r="T839" s="788" t="s">
        <v>20</v>
      </c>
      <c r="U839" s="787" t="s">
        <v>20</v>
      </c>
      <c r="V839" s="788" t="s">
        <v>20</v>
      </c>
      <c r="W839" s="788" t="s">
        <v>20</v>
      </c>
      <c r="X839" s="787" t="s">
        <v>20</v>
      </c>
      <c r="Y839" s="788" t="s">
        <v>20</v>
      </c>
      <c r="Z839" s="788" t="s">
        <v>20</v>
      </c>
      <c r="AA839" s="787" t="s">
        <v>20</v>
      </c>
      <c r="AB839" s="788" t="s">
        <v>20</v>
      </c>
      <c r="AC839" s="788" t="s">
        <v>20</v>
      </c>
      <c r="AD839" s="787" t="s">
        <v>20</v>
      </c>
      <c r="AE839" s="788" t="s">
        <v>20</v>
      </c>
      <c r="AF839" s="788" t="s">
        <v>20</v>
      </c>
      <c r="AG839" s="34" t="s">
        <v>20</v>
      </c>
      <c r="AH839" s="34" t="s">
        <v>20</v>
      </c>
      <c r="AI839" s="34" t="s">
        <v>20</v>
      </c>
    </row>
    <row r="840" spans="1:35">
      <c r="A840" s="34" t="s">
        <v>2512</v>
      </c>
      <c r="B840" s="34" t="s">
        <v>3319</v>
      </c>
      <c r="C840" s="787" t="s">
        <v>20</v>
      </c>
      <c r="D840" s="788" t="s">
        <v>20</v>
      </c>
      <c r="E840" s="788" t="s">
        <v>20</v>
      </c>
      <c r="F840" s="787" t="s">
        <v>20</v>
      </c>
      <c r="G840" s="788" t="s">
        <v>20</v>
      </c>
      <c r="H840" s="788" t="s">
        <v>20</v>
      </c>
      <c r="I840" s="787" t="s">
        <v>20</v>
      </c>
      <c r="J840" s="788" t="s">
        <v>20</v>
      </c>
      <c r="K840" s="788" t="s">
        <v>20</v>
      </c>
      <c r="L840" s="787" t="s">
        <v>20</v>
      </c>
      <c r="M840" s="788" t="s">
        <v>20</v>
      </c>
      <c r="N840" s="788" t="s">
        <v>20</v>
      </c>
      <c r="O840" s="787" t="s">
        <v>20</v>
      </c>
      <c r="P840" s="788" t="s">
        <v>20</v>
      </c>
      <c r="Q840" s="788" t="s">
        <v>20</v>
      </c>
      <c r="R840" s="787" t="s">
        <v>20</v>
      </c>
      <c r="S840" s="788" t="s">
        <v>20</v>
      </c>
      <c r="T840" s="788" t="s">
        <v>20</v>
      </c>
      <c r="U840" s="787" t="s">
        <v>20</v>
      </c>
      <c r="V840" s="788" t="s">
        <v>20</v>
      </c>
      <c r="W840" s="788" t="s">
        <v>20</v>
      </c>
      <c r="X840" s="787" t="s">
        <v>20</v>
      </c>
      <c r="Y840" s="788" t="s">
        <v>20</v>
      </c>
      <c r="Z840" s="788" t="s">
        <v>20</v>
      </c>
      <c r="AA840" s="787" t="s">
        <v>20</v>
      </c>
      <c r="AB840" s="788" t="s">
        <v>20</v>
      </c>
      <c r="AC840" s="788" t="s">
        <v>20</v>
      </c>
      <c r="AD840" s="787" t="s">
        <v>20</v>
      </c>
      <c r="AE840" s="788" t="s">
        <v>20</v>
      </c>
      <c r="AF840" s="788" t="s">
        <v>20</v>
      </c>
      <c r="AG840" s="34" t="s">
        <v>20</v>
      </c>
      <c r="AH840" s="34" t="s">
        <v>20</v>
      </c>
      <c r="AI840" s="34" t="s">
        <v>20</v>
      </c>
    </row>
    <row r="841" spans="1:35">
      <c r="A841" s="34" t="s">
        <v>2514</v>
      </c>
      <c r="B841" s="34" t="s">
        <v>3320</v>
      </c>
      <c r="C841" s="787" t="s">
        <v>20</v>
      </c>
      <c r="D841" s="788" t="s">
        <v>20</v>
      </c>
      <c r="E841" s="788" t="s">
        <v>20</v>
      </c>
      <c r="F841" s="787" t="s">
        <v>20</v>
      </c>
      <c r="G841" s="788" t="s">
        <v>20</v>
      </c>
      <c r="H841" s="788" t="s">
        <v>20</v>
      </c>
      <c r="I841" s="787" t="s">
        <v>20</v>
      </c>
      <c r="J841" s="788" t="s">
        <v>20</v>
      </c>
      <c r="K841" s="788" t="s">
        <v>20</v>
      </c>
      <c r="L841" s="787" t="s">
        <v>20</v>
      </c>
      <c r="M841" s="788" t="s">
        <v>20</v>
      </c>
      <c r="N841" s="788" t="s">
        <v>20</v>
      </c>
      <c r="O841" s="787" t="s">
        <v>20</v>
      </c>
      <c r="P841" s="788" t="s">
        <v>20</v>
      </c>
      <c r="Q841" s="788" t="s">
        <v>20</v>
      </c>
      <c r="R841" s="787" t="s">
        <v>20</v>
      </c>
      <c r="S841" s="788" t="s">
        <v>20</v>
      </c>
      <c r="T841" s="788" t="s">
        <v>20</v>
      </c>
      <c r="U841" s="787" t="s">
        <v>20</v>
      </c>
      <c r="V841" s="788" t="s">
        <v>20</v>
      </c>
      <c r="W841" s="788" t="s">
        <v>20</v>
      </c>
      <c r="X841" s="787" t="s">
        <v>20</v>
      </c>
      <c r="Y841" s="788" t="s">
        <v>20</v>
      </c>
      <c r="Z841" s="788" t="s">
        <v>20</v>
      </c>
      <c r="AA841" s="787" t="s">
        <v>20</v>
      </c>
      <c r="AB841" s="788" t="s">
        <v>20</v>
      </c>
      <c r="AC841" s="788" t="s">
        <v>20</v>
      </c>
      <c r="AD841" s="787" t="s">
        <v>20</v>
      </c>
      <c r="AE841" s="788" t="s">
        <v>20</v>
      </c>
      <c r="AF841" s="788" t="s">
        <v>20</v>
      </c>
      <c r="AG841" s="34" t="s">
        <v>20</v>
      </c>
      <c r="AH841" s="34" t="s">
        <v>20</v>
      </c>
      <c r="AI841" s="34" t="s">
        <v>20</v>
      </c>
    </row>
    <row r="842" spans="1:35">
      <c r="A842" s="34" t="s">
        <v>2516</v>
      </c>
      <c r="B842" s="34" t="s">
        <v>3321</v>
      </c>
      <c r="C842" s="787" t="s">
        <v>20</v>
      </c>
      <c r="D842" s="788" t="s">
        <v>20</v>
      </c>
      <c r="E842" s="788" t="s">
        <v>20</v>
      </c>
      <c r="F842" s="787" t="s">
        <v>20</v>
      </c>
      <c r="G842" s="788" t="s">
        <v>20</v>
      </c>
      <c r="H842" s="788" t="s">
        <v>20</v>
      </c>
      <c r="I842" s="787" t="s">
        <v>20</v>
      </c>
      <c r="J842" s="788" t="s">
        <v>20</v>
      </c>
      <c r="K842" s="788" t="s">
        <v>20</v>
      </c>
      <c r="L842" s="787" t="s">
        <v>20</v>
      </c>
      <c r="M842" s="788" t="s">
        <v>20</v>
      </c>
      <c r="N842" s="788" t="s">
        <v>20</v>
      </c>
      <c r="O842" s="787" t="s">
        <v>20</v>
      </c>
      <c r="P842" s="788" t="s">
        <v>20</v>
      </c>
      <c r="Q842" s="788" t="s">
        <v>20</v>
      </c>
      <c r="R842" s="787" t="s">
        <v>20</v>
      </c>
      <c r="S842" s="788" t="s">
        <v>20</v>
      </c>
      <c r="T842" s="788" t="s">
        <v>20</v>
      </c>
      <c r="U842" s="787" t="s">
        <v>20</v>
      </c>
      <c r="V842" s="788" t="s">
        <v>20</v>
      </c>
      <c r="W842" s="788" t="s">
        <v>20</v>
      </c>
      <c r="X842" s="787" t="s">
        <v>20</v>
      </c>
      <c r="Y842" s="788" t="s">
        <v>20</v>
      </c>
      <c r="Z842" s="788" t="s">
        <v>20</v>
      </c>
      <c r="AA842" s="787" t="s">
        <v>20</v>
      </c>
      <c r="AB842" s="788" t="s">
        <v>20</v>
      </c>
      <c r="AC842" s="788" t="s">
        <v>20</v>
      </c>
      <c r="AD842" s="787" t="s">
        <v>20</v>
      </c>
      <c r="AE842" s="788" t="s">
        <v>20</v>
      </c>
      <c r="AF842" s="788" t="s">
        <v>20</v>
      </c>
      <c r="AG842" s="34" t="s">
        <v>20</v>
      </c>
      <c r="AH842" s="34" t="s">
        <v>20</v>
      </c>
      <c r="AI842" s="34" t="s">
        <v>20</v>
      </c>
    </row>
    <row r="843" spans="1:35">
      <c r="A843" s="34" t="s">
        <v>2518</v>
      </c>
      <c r="B843" s="34" t="s">
        <v>3322</v>
      </c>
      <c r="C843" s="787" t="s">
        <v>20</v>
      </c>
      <c r="D843" s="788" t="s">
        <v>20</v>
      </c>
      <c r="E843" s="788" t="s">
        <v>20</v>
      </c>
      <c r="F843" s="787" t="s">
        <v>20</v>
      </c>
      <c r="G843" s="788" t="s">
        <v>20</v>
      </c>
      <c r="H843" s="788" t="s">
        <v>20</v>
      </c>
      <c r="I843" s="787" t="s">
        <v>20</v>
      </c>
      <c r="J843" s="788" t="s">
        <v>20</v>
      </c>
      <c r="K843" s="788" t="s">
        <v>20</v>
      </c>
      <c r="L843" s="787" t="s">
        <v>20</v>
      </c>
      <c r="M843" s="788" t="s">
        <v>20</v>
      </c>
      <c r="N843" s="788" t="s">
        <v>20</v>
      </c>
      <c r="O843" s="787" t="s">
        <v>20</v>
      </c>
      <c r="P843" s="788" t="s">
        <v>20</v>
      </c>
      <c r="Q843" s="788" t="s">
        <v>20</v>
      </c>
      <c r="R843" s="787" t="s">
        <v>20</v>
      </c>
      <c r="S843" s="788" t="s">
        <v>20</v>
      </c>
      <c r="T843" s="788" t="s">
        <v>20</v>
      </c>
      <c r="U843" s="787" t="s">
        <v>20</v>
      </c>
      <c r="V843" s="788" t="s">
        <v>20</v>
      </c>
      <c r="W843" s="788" t="s">
        <v>20</v>
      </c>
      <c r="X843" s="787" t="s">
        <v>20</v>
      </c>
      <c r="Y843" s="788" t="s">
        <v>20</v>
      </c>
      <c r="Z843" s="788" t="s">
        <v>20</v>
      </c>
      <c r="AA843" s="787" t="s">
        <v>20</v>
      </c>
      <c r="AB843" s="788" t="s">
        <v>20</v>
      </c>
      <c r="AC843" s="788" t="s">
        <v>20</v>
      </c>
      <c r="AD843" s="787" t="s">
        <v>20</v>
      </c>
      <c r="AE843" s="788" t="s">
        <v>20</v>
      </c>
      <c r="AF843" s="788" t="s">
        <v>20</v>
      </c>
      <c r="AG843" s="34" t="s">
        <v>20</v>
      </c>
      <c r="AH843" s="34" t="s">
        <v>20</v>
      </c>
      <c r="AI843" s="34" t="s">
        <v>20</v>
      </c>
    </row>
    <row r="844" spans="1:35">
      <c r="A844" s="34" t="s">
        <v>2520</v>
      </c>
      <c r="B844" s="34" t="s">
        <v>3323</v>
      </c>
      <c r="C844" s="787" t="s">
        <v>20</v>
      </c>
      <c r="D844" s="788" t="s">
        <v>20</v>
      </c>
      <c r="E844" s="788" t="s">
        <v>20</v>
      </c>
      <c r="F844" s="787" t="s">
        <v>20</v>
      </c>
      <c r="G844" s="788" t="s">
        <v>20</v>
      </c>
      <c r="H844" s="788" t="s">
        <v>20</v>
      </c>
      <c r="I844" s="787" t="s">
        <v>20</v>
      </c>
      <c r="J844" s="788" t="s">
        <v>20</v>
      </c>
      <c r="K844" s="788" t="s">
        <v>20</v>
      </c>
      <c r="L844" s="787" t="s">
        <v>20</v>
      </c>
      <c r="M844" s="788" t="s">
        <v>20</v>
      </c>
      <c r="N844" s="788" t="s">
        <v>20</v>
      </c>
      <c r="O844" s="787" t="s">
        <v>20</v>
      </c>
      <c r="P844" s="788" t="s">
        <v>20</v>
      </c>
      <c r="Q844" s="788" t="s">
        <v>20</v>
      </c>
      <c r="R844" s="787" t="s">
        <v>20</v>
      </c>
      <c r="S844" s="788" t="s">
        <v>20</v>
      </c>
      <c r="T844" s="788" t="s">
        <v>20</v>
      </c>
      <c r="U844" s="787" t="s">
        <v>20</v>
      </c>
      <c r="V844" s="788" t="s">
        <v>20</v>
      </c>
      <c r="W844" s="788" t="s">
        <v>20</v>
      </c>
      <c r="X844" s="787" t="s">
        <v>20</v>
      </c>
      <c r="Y844" s="788" t="s">
        <v>20</v>
      </c>
      <c r="Z844" s="788" t="s">
        <v>20</v>
      </c>
      <c r="AA844" s="787" t="s">
        <v>20</v>
      </c>
      <c r="AB844" s="788" t="s">
        <v>20</v>
      </c>
      <c r="AC844" s="788" t="s">
        <v>20</v>
      </c>
      <c r="AD844" s="787" t="s">
        <v>20</v>
      </c>
      <c r="AE844" s="788" t="s">
        <v>20</v>
      </c>
      <c r="AF844" s="788" t="s">
        <v>20</v>
      </c>
      <c r="AG844" s="34" t="s">
        <v>20</v>
      </c>
      <c r="AH844" s="34" t="s">
        <v>20</v>
      </c>
      <c r="AI844" s="34" t="s">
        <v>20</v>
      </c>
    </row>
    <row r="845" spans="1:35">
      <c r="A845" s="34" t="s">
        <v>2522</v>
      </c>
      <c r="B845" s="34" t="s">
        <v>3324</v>
      </c>
      <c r="C845" s="787" t="s">
        <v>20</v>
      </c>
      <c r="D845" s="788" t="s">
        <v>20</v>
      </c>
      <c r="E845" s="788" t="s">
        <v>20</v>
      </c>
      <c r="F845" s="787" t="s">
        <v>20</v>
      </c>
      <c r="G845" s="788" t="s">
        <v>20</v>
      </c>
      <c r="H845" s="788" t="s">
        <v>20</v>
      </c>
      <c r="I845" s="787" t="s">
        <v>20</v>
      </c>
      <c r="J845" s="788" t="s">
        <v>20</v>
      </c>
      <c r="K845" s="788" t="s">
        <v>20</v>
      </c>
      <c r="L845" s="787" t="s">
        <v>20</v>
      </c>
      <c r="M845" s="788" t="s">
        <v>20</v>
      </c>
      <c r="N845" s="788" t="s">
        <v>20</v>
      </c>
      <c r="O845" s="787" t="s">
        <v>20</v>
      </c>
      <c r="P845" s="788" t="s">
        <v>20</v>
      </c>
      <c r="Q845" s="788" t="s">
        <v>20</v>
      </c>
      <c r="R845" s="787" t="s">
        <v>20</v>
      </c>
      <c r="S845" s="788" t="s">
        <v>20</v>
      </c>
      <c r="T845" s="788" t="s">
        <v>20</v>
      </c>
      <c r="U845" s="787" t="s">
        <v>20</v>
      </c>
      <c r="V845" s="788" t="s">
        <v>20</v>
      </c>
      <c r="W845" s="788" t="s">
        <v>20</v>
      </c>
      <c r="X845" s="787" t="s">
        <v>20</v>
      </c>
      <c r="Y845" s="788" t="s">
        <v>20</v>
      </c>
      <c r="Z845" s="788" t="s">
        <v>20</v>
      </c>
      <c r="AA845" s="787" t="s">
        <v>20</v>
      </c>
      <c r="AB845" s="788" t="s">
        <v>20</v>
      </c>
      <c r="AC845" s="788" t="s">
        <v>20</v>
      </c>
      <c r="AD845" s="787" t="s">
        <v>20</v>
      </c>
      <c r="AE845" s="788" t="s">
        <v>20</v>
      </c>
      <c r="AF845" s="788" t="s">
        <v>20</v>
      </c>
      <c r="AG845" s="34" t="s">
        <v>20</v>
      </c>
      <c r="AH845" s="34" t="s">
        <v>20</v>
      </c>
      <c r="AI845" s="34" t="s">
        <v>20</v>
      </c>
    </row>
    <row r="846" spans="1:35">
      <c r="A846" s="34" t="s">
        <v>2524</v>
      </c>
      <c r="B846" s="34" t="s">
        <v>3325</v>
      </c>
      <c r="C846" s="787" t="s">
        <v>20</v>
      </c>
      <c r="D846" s="788" t="s">
        <v>20</v>
      </c>
      <c r="E846" s="788" t="s">
        <v>20</v>
      </c>
      <c r="F846" s="787" t="s">
        <v>20</v>
      </c>
      <c r="G846" s="788" t="s">
        <v>20</v>
      </c>
      <c r="H846" s="788" t="s">
        <v>20</v>
      </c>
      <c r="I846" s="787" t="s">
        <v>20</v>
      </c>
      <c r="J846" s="788" t="s">
        <v>20</v>
      </c>
      <c r="K846" s="788" t="s">
        <v>20</v>
      </c>
      <c r="L846" s="787" t="s">
        <v>20</v>
      </c>
      <c r="M846" s="788" t="s">
        <v>20</v>
      </c>
      <c r="N846" s="788" t="s">
        <v>20</v>
      </c>
      <c r="O846" s="787" t="s">
        <v>20</v>
      </c>
      <c r="P846" s="788" t="s">
        <v>20</v>
      </c>
      <c r="Q846" s="788" t="s">
        <v>20</v>
      </c>
      <c r="R846" s="787" t="s">
        <v>20</v>
      </c>
      <c r="S846" s="788" t="s">
        <v>20</v>
      </c>
      <c r="T846" s="788" t="s">
        <v>20</v>
      </c>
      <c r="U846" s="787" t="s">
        <v>20</v>
      </c>
      <c r="V846" s="788" t="s">
        <v>20</v>
      </c>
      <c r="W846" s="788" t="s">
        <v>20</v>
      </c>
      <c r="X846" s="787" t="s">
        <v>20</v>
      </c>
      <c r="Y846" s="788" t="s">
        <v>20</v>
      </c>
      <c r="Z846" s="788" t="s">
        <v>20</v>
      </c>
      <c r="AA846" s="787" t="s">
        <v>20</v>
      </c>
      <c r="AB846" s="788" t="s">
        <v>20</v>
      </c>
      <c r="AC846" s="788" t="s">
        <v>20</v>
      </c>
      <c r="AD846" s="787" t="s">
        <v>20</v>
      </c>
      <c r="AE846" s="788" t="s">
        <v>20</v>
      </c>
      <c r="AF846" s="788" t="s">
        <v>20</v>
      </c>
      <c r="AG846" s="34" t="s">
        <v>20</v>
      </c>
      <c r="AH846" s="34" t="s">
        <v>20</v>
      </c>
      <c r="AI846" s="34" t="s">
        <v>20</v>
      </c>
    </row>
    <row r="847" spans="1:35">
      <c r="A847" s="34" t="s">
        <v>2526</v>
      </c>
      <c r="B847" s="34" t="s">
        <v>3326</v>
      </c>
      <c r="C847" s="787" t="s">
        <v>20</v>
      </c>
      <c r="D847" s="788" t="s">
        <v>20</v>
      </c>
      <c r="E847" s="788" t="s">
        <v>20</v>
      </c>
      <c r="F847" s="787" t="s">
        <v>20</v>
      </c>
      <c r="G847" s="788" t="s">
        <v>20</v>
      </c>
      <c r="H847" s="788" t="s">
        <v>20</v>
      </c>
      <c r="I847" s="787" t="s">
        <v>20</v>
      </c>
      <c r="J847" s="788" t="s">
        <v>20</v>
      </c>
      <c r="K847" s="788" t="s">
        <v>20</v>
      </c>
      <c r="L847" s="787" t="s">
        <v>20</v>
      </c>
      <c r="M847" s="788" t="s">
        <v>20</v>
      </c>
      <c r="N847" s="788" t="s">
        <v>20</v>
      </c>
      <c r="O847" s="787" t="s">
        <v>20</v>
      </c>
      <c r="P847" s="788" t="s">
        <v>20</v>
      </c>
      <c r="Q847" s="788" t="s">
        <v>20</v>
      </c>
      <c r="R847" s="787" t="s">
        <v>20</v>
      </c>
      <c r="S847" s="788" t="s">
        <v>20</v>
      </c>
      <c r="T847" s="788" t="s">
        <v>20</v>
      </c>
      <c r="U847" s="787" t="s">
        <v>20</v>
      </c>
      <c r="V847" s="788" t="s">
        <v>20</v>
      </c>
      <c r="W847" s="788" t="s">
        <v>20</v>
      </c>
      <c r="X847" s="787" t="s">
        <v>20</v>
      </c>
      <c r="Y847" s="788" t="s">
        <v>20</v>
      </c>
      <c r="Z847" s="788" t="s">
        <v>20</v>
      </c>
      <c r="AA847" s="787" t="s">
        <v>20</v>
      </c>
      <c r="AB847" s="788" t="s">
        <v>20</v>
      </c>
      <c r="AC847" s="788" t="s">
        <v>20</v>
      </c>
      <c r="AD847" s="787" t="s">
        <v>20</v>
      </c>
      <c r="AE847" s="788" t="s">
        <v>20</v>
      </c>
      <c r="AF847" s="788" t="s">
        <v>20</v>
      </c>
      <c r="AG847" s="34" t="s">
        <v>20</v>
      </c>
      <c r="AH847" s="34" t="s">
        <v>20</v>
      </c>
      <c r="AI847" s="34" t="s">
        <v>20</v>
      </c>
    </row>
    <row r="848" spans="1:35">
      <c r="A848" s="34" t="s">
        <v>2528</v>
      </c>
      <c r="B848" s="34" t="s">
        <v>3327</v>
      </c>
      <c r="C848" s="787" t="s">
        <v>20</v>
      </c>
      <c r="D848" s="788" t="s">
        <v>20</v>
      </c>
      <c r="E848" s="788" t="s">
        <v>20</v>
      </c>
      <c r="F848" s="787" t="s">
        <v>20</v>
      </c>
      <c r="G848" s="788" t="s">
        <v>20</v>
      </c>
      <c r="H848" s="788" t="s">
        <v>20</v>
      </c>
      <c r="I848" s="787" t="s">
        <v>20</v>
      </c>
      <c r="J848" s="788" t="s">
        <v>20</v>
      </c>
      <c r="K848" s="788" t="s">
        <v>20</v>
      </c>
      <c r="L848" s="787" t="s">
        <v>20</v>
      </c>
      <c r="M848" s="788" t="s">
        <v>20</v>
      </c>
      <c r="N848" s="788" t="s">
        <v>20</v>
      </c>
      <c r="O848" s="787" t="s">
        <v>20</v>
      </c>
      <c r="P848" s="788" t="s">
        <v>20</v>
      </c>
      <c r="Q848" s="788" t="s">
        <v>20</v>
      </c>
      <c r="R848" s="787" t="s">
        <v>20</v>
      </c>
      <c r="S848" s="788" t="s">
        <v>20</v>
      </c>
      <c r="T848" s="788" t="s">
        <v>20</v>
      </c>
      <c r="U848" s="787" t="s">
        <v>20</v>
      </c>
      <c r="V848" s="788" t="s">
        <v>20</v>
      </c>
      <c r="W848" s="788" t="s">
        <v>20</v>
      </c>
      <c r="X848" s="787" t="s">
        <v>20</v>
      </c>
      <c r="Y848" s="788" t="s">
        <v>20</v>
      </c>
      <c r="Z848" s="788" t="s">
        <v>20</v>
      </c>
      <c r="AA848" s="787" t="s">
        <v>20</v>
      </c>
      <c r="AB848" s="788" t="s">
        <v>20</v>
      </c>
      <c r="AC848" s="788" t="s">
        <v>20</v>
      </c>
      <c r="AD848" s="787" t="s">
        <v>20</v>
      </c>
      <c r="AE848" s="788" t="s">
        <v>20</v>
      </c>
      <c r="AF848" s="788" t="s">
        <v>20</v>
      </c>
      <c r="AG848" s="34" t="s">
        <v>20</v>
      </c>
      <c r="AH848" s="34" t="s">
        <v>20</v>
      </c>
      <c r="AI848" s="34" t="s">
        <v>20</v>
      </c>
    </row>
    <row r="849" spans="1:35">
      <c r="A849" s="34" t="s">
        <v>2530</v>
      </c>
      <c r="B849" s="34" t="s">
        <v>3328</v>
      </c>
      <c r="C849" s="787" t="s">
        <v>20</v>
      </c>
      <c r="D849" s="788" t="s">
        <v>20</v>
      </c>
      <c r="E849" s="788" t="s">
        <v>20</v>
      </c>
      <c r="F849" s="787" t="s">
        <v>20</v>
      </c>
      <c r="G849" s="788" t="s">
        <v>20</v>
      </c>
      <c r="H849" s="788" t="s">
        <v>20</v>
      </c>
      <c r="I849" s="787" t="s">
        <v>20</v>
      </c>
      <c r="J849" s="788" t="s">
        <v>20</v>
      </c>
      <c r="K849" s="788" t="s">
        <v>20</v>
      </c>
      <c r="L849" s="787" t="s">
        <v>20</v>
      </c>
      <c r="M849" s="788" t="s">
        <v>20</v>
      </c>
      <c r="N849" s="788" t="s">
        <v>20</v>
      </c>
      <c r="O849" s="787" t="s">
        <v>20</v>
      </c>
      <c r="P849" s="788" t="s">
        <v>20</v>
      </c>
      <c r="Q849" s="788" t="s">
        <v>20</v>
      </c>
      <c r="R849" s="787" t="s">
        <v>20</v>
      </c>
      <c r="S849" s="788" t="s">
        <v>20</v>
      </c>
      <c r="T849" s="788" t="s">
        <v>20</v>
      </c>
      <c r="U849" s="787" t="s">
        <v>20</v>
      </c>
      <c r="V849" s="788" t="s">
        <v>20</v>
      </c>
      <c r="W849" s="788" t="s">
        <v>20</v>
      </c>
      <c r="X849" s="787" t="s">
        <v>20</v>
      </c>
      <c r="Y849" s="788" t="s">
        <v>20</v>
      </c>
      <c r="Z849" s="788" t="s">
        <v>20</v>
      </c>
      <c r="AA849" s="787" t="s">
        <v>20</v>
      </c>
      <c r="AB849" s="788" t="s">
        <v>20</v>
      </c>
      <c r="AC849" s="788" t="s">
        <v>20</v>
      </c>
      <c r="AD849" s="787" t="s">
        <v>20</v>
      </c>
      <c r="AE849" s="788" t="s">
        <v>20</v>
      </c>
      <c r="AF849" s="788" t="s">
        <v>20</v>
      </c>
      <c r="AG849" s="34" t="s">
        <v>20</v>
      </c>
      <c r="AH849" s="34" t="s">
        <v>20</v>
      </c>
      <c r="AI849" s="34" t="s">
        <v>20</v>
      </c>
    </row>
    <row r="850" spans="1:35">
      <c r="A850" s="34" t="s">
        <v>2532</v>
      </c>
      <c r="B850" s="34" t="s">
        <v>3329</v>
      </c>
      <c r="C850" s="787" t="s">
        <v>20</v>
      </c>
      <c r="D850" s="788" t="s">
        <v>20</v>
      </c>
      <c r="E850" s="788" t="s">
        <v>20</v>
      </c>
      <c r="F850" s="787" t="s">
        <v>20</v>
      </c>
      <c r="G850" s="788" t="s">
        <v>20</v>
      </c>
      <c r="H850" s="788" t="s">
        <v>20</v>
      </c>
      <c r="I850" s="787" t="s">
        <v>20</v>
      </c>
      <c r="J850" s="788" t="s">
        <v>20</v>
      </c>
      <c r="K850" s="788" t="s">
        <v>20</v>
      </c>
      <c r="L850" s="787" t="s">
        <v>20</v>
      </c>
      <c r="M850" s="788" t="s">
        <v>20</v>
      </c>
      <c r="N850" s="788" t="s">
        <v>20</v>
      </c>
      <c r="O850" s="787" t="s">
        <v>20</v>
      </c>
      <c r="P850" s="788" t="s">
        <v>20</v>
      </c>
      <c r="Q850" s="788" t="s">
        <v>20</v>
      </c>
      <c r="R850" s="787" t="s">
        <v>20</v>
      </c>
      <c r="S850" s="788" t="s">
        <v>20</v>
      </c>
      <c r="T850" s="788" t="s">
        <v>20</v>
      </c>
      <c r="U850" s="787" t="s">
        <v>20</v>
      </c>
      <c r="V850" s="788" t="s">
        <v>20</v>
      </c>
      <c r="W850" s="788" t="s">
        <v>20</v>
      </c>
      <c r="X850" s="787" t="s">
        <v>20</v>
      </c>
      <c r="Y850" s="788" t="s">
        <v>20</v>
      </c>
      <c r="Z850" s="788" t="s">
        <v>20</v>
      </c>
      <c r="AA850" s="787" t="s">
        <v>20</v>
      </c>
      <c r="AB850" s="788" t="s">
        <v>20</v>
      </c>
      <c r="AC850" s="788" t="s">
        <v>20</v>
      </c>
      <c r="AD850" s="787" t="s">
        <v>20</v>
      </c>
      <c r="AE850" s="788" t="s">
        <v>20</v>
      </c>
      <c r="AF850" s="788" t="s">
        <v>20</v>
      </c>
      <c r="AG850" s="34" t="s">
        <v>20</v>
      </c>
      <c r="AH850" s="34" t="s">
        <v>20</v>
      </c>
      <c r="AI850" s="34" t="s">
        <v>20</v>
      </c>
    </row>
    <row r="851" spans="1:35">
      <c r="A851" s="34" t="s">
        <v>2534</v>
      </c>
      <c r="B851" s="34" t="s">
        <v>3330</v>
      </c>
      <c r="C851" s="787" t="s">
        <v>20</v>
      </c>
      <c r="D851" s="788" t="s">
        <v>20</v>
      </c>
      <c r="E851" s="788" t="s">
        <v>20</v>
      </c>
      <c r="F851" s="787" t="s">
        <v>20</v>
      </c>
      <c r="G851" s="788" t="s">
        <v>20</v>
      </c>
      <c r="H851" s="788" t="s">
        <v>20</v>
      </c>
      <c r="I851" s="787" t="s">
        <v>20</v>
      </c>
      <c r="J851" s="788" t="s">
        <v>20</v>
      </c>
      <c r="K851" s="788" t="s">
        <v>20</v>
      </c>
      <c r="L851" s="787" t="s">
        <v>20</v>
      </c>
      <c r="M851" s="788" t="s">
        <v>20</v>
      </c>
      <c r="N851" s="788" t="s">
        <v>20</v>
      </c>
      <c r="O851" s="787" t="s">
        <v>20</v>
      </c>
      <c r="P851" s="788" t="s">
        <v>20</v>
      </c>
      <c r="Q851" s="788" t="s">
        <v>20</v>
      </c>
      <c r="R851" s="787" t="s">
        <v>20</v>
      </c>
      <c r="S851" s="788" t="s">
        <v>20</v>
      </c>
      <c r="T851" s="788" t="s">
        <v>20</v>
      </c>
      <c r="U851" s="787" t="s">
        <v>20</v>
      </c>
      <c r="V851" s="788" t="s">
        <v>20</v>
      </c>
      <c r="W851" s="788" t="s">
        <v>20</v>
      </c>
      <c r="X851" s="787" t="s">
        <v>20</v>
      </c>
      <c r="Y851" s="788" t="s">
        <v>20</v>
      </c>
      <c r="Z851" s="788" t="s">
        <v>20</v>
      </c>
      <c r="AA851" s="787" t="s">
        <v>20</v>
      </c>
      <c r="AB851" s="788" t="s">
        <v>20</v>
      </c>
      <c r="AC851" s="788" t="s">
        <v>20</v>
      </c>
      <c r="AD851" s="787" t="s">
        <v>20</v>
      </c>
      <c r="AE851" s="788" t="s">
        <v>20</v>
      </c>
      <c r="AF851" s="788" t="s">
        <v>20</v>
      </c>
      <c r="AG851" s="34" t="s">
        <v>20</v>
      </c>
      <c r="AH851" s="34" t="s">
        <v>20</v>
      </c>
      <c r="AI851" s="34" t="s">
        <v>20</v>
      </c>
    </row>
    <row r="852" spans="1:35">
      <c r="A852" s="34" t="s">
        <v>2536</v>
      </c>
      <c r="B852" s="34" t="s">
        <v>3331</v>
      </c>
      <c r="C852" s="787" t="s">
        <v>20</v>
      </c>
      <c r="D852" s="788" t="s">
        <v>20</v>
      </c>
      <c r="E852" s="788" t="s">
        <v>20</v>
      </c>
      <c r="F852" s="787" t="s">
        <v>20</v>
      </c>
      <c r="G852" s="788" t="s">
        <v>20</v>
      </c>
      <c r="H852" s="788" t="s">
        <v>20</v>
      </c>
      <c r="I852" s="787" t="s">
        <v>20</v>
      </c>
      <c r="J852" s="788" t="s">
        <v>20</v>
      </c>
      <c r="K852" s="788" t="s">
        <v>20</v>
      </c>
      <c r="L852" s="787" t="s">
        <v>20</v>
      </c>
      <c r="M852" s="788" t="s">
        <v>20</v>
      </c>
      <c r="N852" s="788" t="s">
        <v>20</v>
      </c>
      <c r="O852" s="787" t="s">
        <v>20</v>
      </c>
      <c r="P852" s="788" t="s">
        <v>20</v>
      </c>
      <c r="Q852" s="788" t="s">
        <v>20</v>
      </c>
      <c r="R852" s="787" t="s">
        <v>20</v>
      </c>
      <c r="S852" s="788" t="s">
        <v>20</v>
      </c>
      <c r="T852" s="788" t="s">
        <v>20</v>
      </c>
      <c r="U852" s="787" t="s">
        <v>20</v>
      </c>
      <c r="V852" s="788" t="s">
        <v>20</v>
      </c>
      <c r="W852" s="788" t="s">
        <v>20</v>
      </c>
      <c r="X852" s="787" t="s">
        <v>20</v>
      </c>
      <c r="Y852" s="788" t="s">
        <v>20</v>
      </c>
      <c r="Z852" s="788" t="s">
        <v>20</v>
      </c>
      <c r="AA852" s="787" t="s">
        <v>20</v>
      </c>
      <c r="AB852" s="788" t="s">
        <v>20</v>
      </c>
      <c r="AC852" s="788" t="s">
        <v>20</v>
      </c>
      <c r="AD852" s="787" t="s">
        <v>20</v>
      </c>
      <c r="AE852" s="788" t="s">
        <v>20</v>
      </c>
      <c r="AF852" s="788" t="s">
        <v>20</v>
      </c>
      <c r="AG852" s="34" t="s">
        <v>20</v>
      </c>
      <c r="AH852" s="34" t="s">
        <v>20</v>
      </c>
      <c r="AI852" s="34" t="s">
        <v>20</v>
      </c>
    </row>
    <row r="853" spans="1:35">
      <c r="A853" s="34" t="s">
        <v>2538</v>
      </c>
      <c r="B853" s="34" t="s">
        <v>3332</v>
      </c>
      <c r="C853" s="787" t="s">
        <v>20</v>
      </c>
      <c r="D853" s="788" t="s">
        <v>20</v>
      </c>
      <c r="E853" s="788" t="s">
        <v>20</v>
      </c>
      <c r="F853" s="787" t="s">
        <v>20</v>
      </c>
      <c r="G853" s="788" t="s">
        <v>20</v>
      </c>
      <c r="H853" s="788" t="s">
        <v>20</v>
      </c>
      <c r="I853" s="787" t="s">
        <v>20</v>
      </c>
      <c r="J853" s="788" t="s">
        <v>20</v>
      </c>
      <c r="K853" s="788" t="s">
        <v>20</v>
      </c>
      <c r="L853" s="787" t="s">
        <v>20</v>
      </c>
      <c r="M853" s="788" t="s">
        <v>20</v>
      </c>
      <c r="N853" s="788" t="s">
        <v>20</v>
      </c>
      <c r="O853" s="787" t="s">
        <v>20</v>
      </c>
      <c r="P853" s="788" t="s">
        <v>20</v>
      </c>
      <c r="Q853" s="788" t="s">
        <v>20</v>
      </c>
      <c r="R853" s="787" t="s">
        <v>20</v>
      </c>
      <c r="S853" s="788" t="s">
        <v>20</v>
      </c>
      <c r="T853" s="788" t="s">
        <v>20</v>
      </c>
      <c r="U853" s="787" t="s">
        <v>20</v>
      </c>
      <c r="V853" s="788" t="s">
        <v>20</v>
      </c>
      <c r="W853" s="788" t="s">
        <v>20</v>
      </c>
      <c r="X853" s="787" t="s">
        <v>20</v>
      </c>
      <c r="Y853" s="788" t="s">
        <v>20</v>
      </c>
      <c r="Z853" s="788" t="s">
        <v>20</v>
      </c>
      <c r="AA853" s="787" t="s">
        <v>20</v>
      </c>
      <c r="AB853" s="788" t="s">
        <v>20</v>
      </c>
      <c r="AC853" s="788" t="s">
        <v>20</v>
      </c>
      <c r="AD853" s="787" t="s">
        <v>20</v>
      </c>
      <c r="AE853" s="788" t="s">
        <v>20</v>
      </c>
      <c r="AF853" s="788" t="s">
        <v>20</v>
      </c>
      <c r="AG853" s="34" t="s">
        <v>20</v>
      </c>
      <c r="AH853" s="34" t="s">
        <v>20</v>
      </c>
      <c r="AI853" s="34" t="s">
        <v>20</v>
      </c>
    </row>
    <row r="854" spans="1:35">
      <c r="A854" s="34" t="s">
        <v>2540</v>
      </c>
      <c r="B854" s="34" t="s">
        <v>3333</v>
      </c>
      <c r="C854" s="787" t="s">
        <v>20</v>
      </c>
      <c r="D854" s="788" t="s">
        <v>20</v>
      </c>
      <c r="E854" s="788" t="s">
        <v>20</v>
      </c>
      <c r="F854" s="787" t="s">
        <v>20</v>
      </c>
      <c r="G854" s="788" t="s">
        <v>20</v>
      </c>
      <c r="H854" s="788" t="s">
        <v>20</v>
      </c>
      <c r="I854" s="787" t="s">
        <v>20</v>
      </c>
      <c r="J854" s="788" t="s">
        <v>20</v>
      </c>
      <c r="K854" s="788" t="s">
        <v>20</v>
      </c>
      <c r="L854" s="787" t="s">
        <v>20</v>
      </c>
      <c r="M854" s="788" t="s">
        <v>20</v>
      </c>
      <c r="N854" s="788" t="s">
        <v>20</v>
      </c>
      <c r="O854" s="787" t="s">
        <v>20</v>
      </c>
      <c r="P854" s="788" t="s">
        <v>20</v>
      </c>
      <c r="Q854" s="788" t="s">
        <v>20</v>
      </c>
      <c r="R854" s="787" t="s">
        <v>20</v>
      </c>
      <c r="S854" s="788" t="s">
        <v>20</v>
      </c>
      <c r="T854" s="788" t="s">
        <v>20</v>
      </c>
      <c r="U854" s="787" t="s">
        <v>20</v>
      </c>
      <c r="V854" s="788" t="s">
        <v>20</v>
      </c>
      <c r="W854" s="788" t="s">
        <v>20</v>
      </c>
      <c r="X854" s="787" t="s">
        <v>20</v>
      </c>
      <c r="Y854" s="788" t="s">
        <v>20</v>
      </c>
      <c r="Z854" s="788" t="s">
        <v>20</v>
      </c>
      <c r="AA854" s="787" t="s">
        <v>20</v>
      </c>
      <c r="AB854" s="788" t="s">
        <v>20</v>
      </c>
      <c r="AC854" s="788" t="s">
        <v>20</v>
      </c>
      <c r="AD854" s="787" t="s">
        <v>20</v>
      </c>
      <c r="AE854" s="788" t="s">
        <v>20</v>
      </c>
      <c r="AF854" s="788" t="s">
        <v>20</v>
      </c>
      <c r="AG854" s="34" t="s">
        <v>20</v>
      </c>
      <c r="AH854" s="34" t="s">
        <v>20</v>
      </c>
      <c r="AI854" s="34" t="s">
        <v>20</v>
      </c>
    </row>
    <row r="855" spans="1:35">
      <c r="A855" s="34" t="s">
        <v>2542</v>
      </c>
      <c r="B855" s="34" t="s">
        <v>3334</v>
      </c>
      <c r="C855" s="787" t="s">
        <v>20</v>
      </c>
      <c r="D855" s="788" t="s">
        <v>20</v>
      </c>
      <c r="E855" s="788" t="s">
        <v>20</v>
      </c>
      <c r="F855" s="787" t="s">
        <v>20</v>
      </c>
      <c r="G855" s="788" t="s">
        <v>20</v>
      </c>
      <c r="H855" s="788" t="s">
        <v>20</v>
      </c>
      <c r="I855" s="787" t="s">
        <v>20</v>
      </c>
      <c r="J855" s="788" t="s">
        <v>20</v>
      </c>
      <c r="K855" s="788" t="s">
        <v>20</v>
      </c>
      <c r="L855" s="787" t="s">
        <v>20</v>
      </c>
      <c r="M855" s="788" t="s">
        <v>20</v>
      </c>
      <c r="N855" s="788" t="s">
        <v>20</v>
      </c>
      <c r="O855" s="787" t="s">
        <v>20</v>
      </c>
      <c r="P855" s="788" t="s">
        <v>20</v>
      </c>
      <c r="Q855" s="788" t="s">
        <v>20</v>
      </c>
      <c r="R855" s="787" t="s">
        <v>20</v>
      </c>
      <c r="S855" s="788" t="s">
        <v>20</v>
      </c>
      <c r="T855" s="788" t="s">
        <v>20</v>
      </c>
      <c r="U855" s="787" t="s">
        <v>20</v>
      </c>
      <c r="V855" s="788" t="s">
        <v>20</v>
      </c>
      <c r="W855" s="788" t="s">
        <v>20</v>
      </c>
      <c r="X855" s="787" t="s">
        <v>20</v>
      </c>
      <c r="Y855" s="788" t="s">
        <v>20</v>
      </c>
      <c r="Z855" s="788" t="s">
        <v>20</v>
      </c>
      <c r="AA855" s="787" t="s">
        <v>20</v>
      </c>
      <c r="AB855" s="788" t="s">
        <v>20</v>
      </c>
      <c r="AC855" s="788" t="s">
        <v>20</v>
      </c>
      <c r="AD855" s="787" t="s">
        <v>20</v>
      </c>
      <c r="AE855" s="788" t="s">
        <v>20</v>
      </c>
      <c r="AF855" s="788" t="s">
        <v>20</v>
      </c>
      <c r="AG855" s="34" t="s">
        <v>20</v>
      </c>
      <c r="AH855" s="34" t="s">
        <v>20</v>
      </c>
      <c r="AI855" s="34" t="s">
        <v>20</v>
      </c>
    </row>
    <row r="856" spans="1:35">
      <c r="A856" s="34" t="s">
        <v>2544</v>
      </c>
      <c r="B856" s="34" t="s">
        <v>3335</v>
      </c>
      <c r="C856" s="787" t="s">
        <v>20</v>
      </c>
      <c r="D856" s="788" t="s">
        <v>20</v>
      </c>
      <c r="E856" s="788" t="s">
        <v>20</v>
      </c>
      <c r="F856" s="787" t="s">
        <v>20</v>
      </c>
      <c r="G856" s="788" t="s">
        <v>20</v>
      </c>
      <c r="H856" s="788" t="s">
        <v>20</v>
      </c>
      <c r="I856" s="787" t="s">
        <v>20</v>
      </c>
      <c r="J856" s="788" t="s">
        <v>20</v>
      </c>
      <c r="K856" s="788" t="s">
        <v>20</v>
      </c>
      <c r="L856" s="787" t="s">
        <v>20</v>
      </c>
      <c r="M856" s="788" t="s">
        <v>20</v>
      </c>
      <c r="N856" s="788" t="s">
        <v>20</v>
      </c>
      <c r="O856" s="787" t="s">
        <v>20</v>
      </c>
      <c r="P856" s="788" t="s">
        <v>20</v>
      </c>
      <c r="Q856" s="788" t="s">
        <v>20</v>
      </c>
      <c r="R856" s="787" t="s">
        <v>20</v>
      </c>
      <c r="S856" s="788" t="s">
        <v>20</v>
      </c>
      <c r="T856" s="788" t="s">
        <v>20</v>
      </c>
      <c r="U856" s="787" t="s">
        <v>20</v>
      </c>
      <c r="V856" s="788" t="s">
        <v>20</v>
      </c>
      <c r="W856" s="788" t="s">
        <v>20</v>
      </c>
      <c r="X856" s="787" t="s">
        <v>20</v>
      </c>
      <c r="Y856" s="788" t="s">
        <v>20</v>
      </c>
      <c r="Z856" s="788" t="s">
        <v>20</v>
      </c>
      <c r="AA856" s="787" t="s">
        <v>20</v>
      </c>
      <c r="AB856" s="788" t="s">
        <v>20</v>
      </c>
      <c r="AC856" s="788" t="s">
        <v>20</v>
      </c>
      <c r="AD856" s="787" t="s">
        <v>20</v>
      </c>
      <c r="AE856" s="788" t="s">
        <v>20</v>
      </c>
      <c r="AF856" s="788" t="s">
        <v>20</v>
      </c>
      <c r="AG856" s="34" t="s">
        <v>20</v>
      </c>
      <c r="AH856" s="34" t="s">
        <v>20</v>
      </c>
      <c r="AI856" s="34" t="s">
        <v>20</v>
      </c>
    </row>
    <row r="857" spans="1:35">
      <c r="A857" s="34" t="s">
        <v>2546</v>
      </c>
      <c r="B857" s="34" t="s">
        <v>3336</v>
      </c>
      <c r="C857" s="787" t="s">
        <v>20</v>
      </c>
      <c r="D857" s="788" t="s">
        <v>20</v>
      </c>
      <c r="E857" s="788" t="s">
        <v>20</v>
      </c>
      <c r="F857" s="787" t="s">
        <v>20</v>
      </c>
      <c r="G857" s="788" t="s">
        <v>20</v>
      </c>
      <c r="H857" s="788" t="s">
        <v>20</v>
      </c>
      <c r="I857" s="787" t="s">
        <v>20</v>
      </c>
      <c r="J857" s="788" t="s">
        <v>20</v>
      </c>
      <c r="K857" s="788" t="s">
        <v>20</v>
      </c>
      <c r="L857" s="787" t="s">
        <v>20</v>
      </c>
      <c r="M857" s="788" t="s">
        <v>20</v>
      </c>
      <c r="N857" s="788" t="s">
        <v>20</v>
      </c>
      <c r="O857" s="787" t="s">
        <v>20</v>
      </c>
      <c r="P857" s="788" t="s">
        <v>20</v>
      </c>
      <c r="Q857" s="788" t="s">
        <v>20</v>
      </c>
      <c r="R857" s="787" t="s">
        <v>20</v>
      </c>
      <c r="S857" s="788" t="s">
        <v>20</v>
      </c>
      <c r="T857" s="788" t="s">
        <v>20</v>
      </c>
      <c r="U857" s="787" t="s">
        <v>20</v>
      </c>
      <c r="V857" s="788" t="s">
        <v>20</v>
      </c>
      <c r="W857" s="788" t="s">
        <v>20</v>
      </c>
      <c r="X857" s="787" t="s">
        <v>20</v>
      </c>
      <c r="Y857" s="788" t="s">
        <v>20</v>
      </c>
      <c r="Z857" s="788" t="s">
        <v>20</v>
      </c>
      <c r="AA857" s="787" t="s">
        <v>20</v>
      </c>
      <c r="AB857" s="788" t="s">
        <v>20</v>
      </c>
      <c r="AC857" s="788" t="s">
        <v>20</v>
      </c>
      <c r="AD857" s="787" t="s">
        <v>20</v>
      </c>
      <c r="AE857" s="788" t="s">
        <v>20</v>
      </c>
      <c r="AF857" s="788" t="s">
        <v>20</v>
      </c>
      <c r="AG857" s="34" t="s">
        <v>20</v>
      </c>
      <c r="AH857" s="34" t="s">
        <v>20</v>
      </c>
      <c r="AI857" s="34" t="s">
        <v>20</v>
      </c>
    </row>
    <row r="858" spans="1:35">
      <c r="A858" s="34" t="s">
        <v>2548</v>
      </c>
      <c r="B858" s="34" t="s">
        <v>3337</v>
      </c>
      <c r="C858" s="787" t="s">
        <v>20</v>
      </c>
      <c r="D858" s="788" t="s">
        <v>20</v>
      </c>
      <c r="E858" s="788" t="s">
        <v>20</v>
      </c>
      <c r="F858" s="787" t="s">
        <v>20</v>
      </c>
      <c r="G858" s="788" t="s">
        <v>20</v>
      </c>
      <c r="H858" s="788" t="s">
        <v>20</v>
      </c>
      <c r="I858" s="787" t="s">
        <v>20</v>
      </c>
      <c r="J858" s="788" t="s">
        <v>20</v>
      </c>
      <c r="K858" s="788" t="s">
        <v>20</v>
      </c>
      <c r="L858" s="787" t="s">
        <v>20</v>
      </c>
      <c r="M858" s="788" t="s">
        <v>20</v>
      </c>
      <c r="N858" s="788" t="s">
        <v>20</v>
      </c>
      <c r="O858" s="787" t="s">
        <v>20</v>
      </c>
      <c r="P858" s="788" t="s">
        <v>20</v>
      </c>
      <c r="Q858" s="788" t="s">
        <v>20</v>
      </c>
      <c r="R858" s="787" t="s">
        <v>20</v>
      </c>
      <c r="S858" s="788" t="s">
        <v>20</v>
      </c>
      <c r="T858" s="788" t="s">
        <v>20</v>
      </c>
      <c r="U858" s="787" t="s">
        <v>20</v>
      </c>
      <c r="V858" s="788" t="s">
        <v>20</v>
      </c>
      <c r="W858" s="788" t="s">
        <v>20</v>
      </c>
      <c r="X858" s="787" t="s">
        <v>20</v>
      </c>
      <c r="Y858" s="788" t="s">
        <v>20</v>
      </c>
      <c r="Z858" s="788" t="s">
        <v>20</v>
      </c>
      <c r="AA858" s="787" t="s">
        <v>20</v>
      </c>
      <c r="AB858" s="788" t="s">
        <v>20</v>
      </c>
      <c r="AC858" s="788" t="s">
        <v>20</v>
      </c>
      <c r="AD858" s="787" t="s">
        <v>20</v>
      </c>
      <c r="AE858" s="788" t="s">
        <v>20</v>
      </c>
      <c r="AF858" s="788" t="s">
        <v>20</v>
      </c>
      <c r="AG858" s="34" t="s">
        <v>20</v>
      </c>
      <c r="AH858" s="34" t="s">
        <v>20</v>
      </c>
      <c r="AI858" s="34" t="s">
        <v>20</v>
      </c>
    </row>
    <row r="859" spans="1:35">
      <c r="A859" s="34" t="s">
        <v>2550</v>
      </c>
      <c r="B859" s="34" t="s">
        <v>3338</v>
      </c>
      <c r="C859" s="787" t="s">
        <v>20</v>
      </c>
      <c r="D859" s="788" t="s">
        <v>20</v>
      </c>
      <c r="E859" s="788" t="s">
        <v>20</v>
      </c>
      <c r="F859" s="787" t="s">
        <v>20</v>
      </c>
      <c r="G859" s="788" t="s">
        <v>20</v>
      </c>
      <c r="H859" s="788" t="s">
        <v>20</v>
      </c>
      <c r="I859" s="787" t="s">
        <v>20</v>
      </c>
      <c r="J859" s="788" t="s">
        <v>20</v>
      </c>
      <c r="K859" s="788" t="s">
        <v>20</v>
      </c>
      <c r="L859" s="787" t="s">
        <v>20</v>
      </c>
      <c r="M859" s="788" t="s">
        <v>20</v>
      </c>
      <c r="N859" s="788" t="s">
        <v>20</v>
      </c>
      <c r="O859" s="787" t="s">
        <v>20</v>
      </c>
      <c r="P859" s="788" t="s">
        <v>20</v>
      </c>
      <c r="Q859" s="788" t="s">
        <v>20</v>
      </c>
      <c r="R859" s="787" t="s">
        <v>20</v>
      </c>
      <c r="S859" s="788" t="s">
        <v>20</v>
      </c>
      <c r="T859" s="788" t="s">
        <v>20</v>
      </c>
      <c r="U859" s="787" t="s">
        <v>20</v>
      </c>
      <c r="V859" s="788" t="s">
        <v>20</v>
      </c>
      <c r="W859" s="788" t="s">
        <v>20</v>
      </c>
      <c r="X859" s="787" t="s">
        <v>20</v>
      </c>
      <c r="Y859" s="788" t="s">
        <v>20</v>
      </c>
      <c r="Z859" s="788" t="s">
        <v>20</v>
      </c>
      <c r="AA859" s="787" t="s">
        <v>20</v>
      </c>
      <c r="AB859" s="788" t="s">
        <v>20</v>
      </c>
      <c r="AC859" s="788" t="s">
        <v>20</v>
      </c>
      <c r="AD859" s="787" t="s">
        <v>20</v>
      </c>
      <c r="AE859" s="788" t="s">
        <v>20</v>
      </c>
      <c r="AF859" s="788" t="s">
        <v>20</v>
      </c>
      <c r="AG859" s="34" t="s">
        <v>20</v>
      </c>
      <c r="AH859" s="34" t="s">
        <v>20</v>
      </c>
      <c r="AI859" s="34" t="s">
        <v>20</v>
      </c>
    </row>
    <row r="860" spans="1:35">
      <c r="A860" s="34" t="s">
        <v>2552</v>
      </c>
      <c r="B860" s="34" t="s">
        <v>3339</v>
      </c>
      <c r="C860" s="787" t="s">
        <v>20</v>
      </c>
      <c r="D860" s="788" t="s">
        <v>20</v>
      </c>
      <c r="E860" s="788" t="s">
        <v>20</v>
      </c>
      <c r="F860" s="787" t="s">
        <v>20</v>
      </c>
      <c r="G860" s="788" t="s">
        <v>20</v>
      </c>
      <c r="H860" s="788" t="s">
        <v>20</v>
      </c>
      <c r="I860" s="787" t="s">
        <v>20</v>
      </c>
      <c r="J860" s="788" t="s">
        <v>20</v>
      </c>
      <c r="K860" s="788" t="s">
        <v>20</v>
      </c>
      <c r="L860" s="787" t="s">
        <v>20</v>
      </c>
      <c r="M860" s="788" t="s">
        <v>20</v>
      </c>
      <c r="N860" s="788" t="s">
        <v>20</v>
      </c>
      <c r="O860" s="787" t="s">
        <v>20</v>
      </c>
      <c r="P860" s="788" t="s">
        <v>20</v>
      </c>
      <c r="Q860" s="788" t="s">
        <v>20</v>
      </c>
      <c r="R860" s="787" t="s">
        <v>20</v>
      </c>
      <c r="S860" s="788" t="s">
        <v>20</v>
      </c>
      <c r="T860" s="788" t="s">
        <v>20</v>
      </c>
      <c r="U860" s="787" t="s">
        <v>20</v>
      </c>
      <c r="V860" s="788" t="s">
        <v>20</v>
      </c>
      <c r="W860" s="788" t="s">
        <v>20</v>
      </c>
      <c r="X860" s="787" t="s">
        <v>20</v>
      </c>
      <c r="Y860" s="788" t="s">
        <v>20</v>
      </c>
      <c r="Z860" s="788" t="s">
        <v>20</v>
      </c>
      <c r="AA860" s="787" t="s">
        <v>20</v>
      </c>
      <c r="AB860" s="788" t="s">
        <v>20</v>
      </c>
      <c r="AC860" s="788" t="s">
        <v>20</v>
      </c>
      <c r="AD860" s="787" t="s">
        <v>20</v>
      </c>
      <c r="AE860" s="788" t="s">
        <v>20</v>
      </c>
      <c r="AF860" s="788" t="s">
        <v>20</v>
      </c>
      <c r="AG860" s="34" t="s">
        <v>20</v>
      </c>
      <c r="AH860" s="34" t="s">
        <v>20</v>
      </c>
      <c r="AI860" s="34" t="s">
        <v>20</v>
      </c>
    </row>
    <row r="861" spans="1:35">
      <c r="A861" s="34" t="s">
        <v>2554</v>
      </c>
      <c r="B861" s="34" t="s">
        <v>3340</v>
      </c>
      <c r="C861" s="787" t="s">
        <v>20</v>
      </c>
      <c r="D861" s="788" t="s">
        <v>20</v>
      </c>
      <c r="E861" s="788" t="s">
        <v>20</v>
      </c>
      <c r="F861" s="787" t="s">
        <v>20</v>
      </c>
      <c r="G861" s="788" t="s">
        <v>20</v>
      </c>
      <c r="H861" s="788" t="s">
        <v>20</v>
      </c>
      <c r="I861" s="787" t="s">
        <v>20</v>
      </c>
      <c r="J861" s="788" t="s">
        <v>20</v>
      </c>
      <c r="K861" s="788" t="s">
        <v>20</v>
      </c>
      <c r="L861" s="787" t="s">
        <v>20</v>
      </c>
      <c r="M861" s="788" t="s">
        <v>20</v>
      </c>
      <c r="N861" s="788" t="s">
        <v>20</v>
      </c>
      <c r="O861" s="787" t="s">
        <v>20</v>
      </c>
      <c r="P861" s="788" t="s">
        <v>20</v>
      </c>
      <c r="Q861" s="788" t="s">
        <v>20</v>
      </c>
      <c r="R861" s="787" t="s">
        <v>20</v>
      </c>
      <c r="S861" s="788" t="s">
        <v>20</v>
      </c>
      <c r="T861" s="788" t="s">
        <v>20</v>
      </c>
      <c r="U861" s="787" t="s">
        <v>20</v>
      </c>
      <c r="V861" s="788" t="s">
        <v>20</v>
      </c>
      <c r="W861" s="788" t="s">
        <v>20</v>
      </c>
      <c r="X861" s="787" t="s">
        <v>20</v>
      </c>
      <c r="Y861" s="788" t="s">
        <v>20</v>
      </c>
      <c r="Z861" s="788" t="s">
        <v>20</v>
      </c>
      <c r="AA861" s="787" t="s">
        <v>20</v>
      </c>
      <c r="AB861" s="788" t="s">
        <v>20</v>
      </c>
      <c r="AC861" s="788" t="s">
        <v>20</v>
      </c>
      <c r="AD861" s="787" t="s">
        <v>20</v>
      </c>
      <c r="AE861" s="788" t="s">
        <v>20</v>
      </c>
      <c r="AF861" s="788" t="s">
        <v>20</v>
      </c>
      <c r="AG861" s="34" t="s">
        <v>20</v>
      </c>
      <c r="AH861" s="34" t="s">
        <v>20</v>
      </c>
      <c r="AI861" s="34" t="s">
        <v>20</v>
      </c>
    </row>
    <row r="862" spans="1:35">
      <c r="A862" s="34" t="s">
        <v>2556</v>
      </c>
      <c r="B862" s="34" t="s">
        <v>3341</v>
      </c>
      <c r="C862" s="787" t="s">
        <v>20</v>
      </c>
      <c r="D862" s="788" t="s">
        <v>20</v>
      </c>
      <c r="E862" s="788" t="s">
        <v>20</v>
      </c>
      <c r="F862" s="787" t="s">
        <v>20</v>
      </c>
      <c r="G862" s="788" t="s">
        <v>20</v>
      </c>
      <c r="H862" s="788" t="s">
        <v>20</v>
      </c>
      <c r="I862" s="787" t="s">
        <v>20</v>
      </c>
      <c r="J862" s="788" t="s">
        <v>20</v>
      </c>
      <c r="K862" s="788" t="s">
        <v>20</v>
      </c>
      <c r="L862" s="787" t="s">
        <v>20</v>
      </c>
      <c r="M862" s="788" t="s">
        <v>20</v>
      </c>
      <c r="N862" s="788" t="s">
        <v>20</v>
      </c>
      <c r="O862" s="787" t="s">
        <v>20</v>
      </c>
      <c r="P862" s="788" t="s">
        <v>20</v>
      </c>
      <c r="Q862" s="788" t="s">
        <v>20</v>
      </c>
      <c r="R862" s="787" t="s">
        <v>20</v>
      </c>
      <c r="S862" s="788" t="s">
        <v>20</v>
      </c>
      <c r="T862" s="788" t="s">
        <v>20</v>
      </c>
      <c r="U862" s="787" t="s">
        <v>20</v>
      </c>
      <c r="V862" s="788" t="s">
        <v>20</v>
      </c>
      <c r="W862" s="788" t="s">
        <v>20</v>
      </c>
      <c r="X862" s="787" t="s">
        <v>20</v>
      </c>
      <c r="Y862" s="788" t="s">
        <v>20</v>
      </c>
      <c r="Z862" s="788" t="s">
        <v>20</v>
      </c>
      <c r="AA862" s="787" t="s">
        <v>20</v>
      </c>
      <c r="AB862" s="788" t="s">
        <v>20</v>
      </c>
      <c r="AC862" s="788" t="s">
        <v>20</v>
      </c>
      <c r="AD862" s="787" t="s">
        <v>20</v>
      </c>
      <c r="AE862" s="788" t="s">
        <v>20</v>
      </c>
      <c r="AF862" s="788" t="s">
        <v>20</v>
      </c>
      <c r="AG862" s="34" t="s">
        <v>20</v>
      </c>
      <c r="AH862" s="34" t="s">
        <v>20</v>
      </c>
      <c r="AI862" s="34" t="s">
        <v>20</v>
      </c>
    </row>
    <row r="863" spans="1:35">
      <c r="A863" s="34" t="s">
        <v>2558</v>
      </c>
      <c r="B863" s="34" t="s">
        <v>3342</v>
      </c>
      <c r="C863" s="787" t="s">
        <v>20</v>
      </c>
      <c r="D863" s="788" t="s">
        <v>20</v>
      </c>
      <c r="E863" s="788" t="s">
        <v>20</v>
      </c>
      <c r="F863" s="787" t="s">
        <v>20</v>
      </c>
      <c r="G863" s="788" t="s">
        <v>20</v>
      </c>
      <c r="H863" s="788" t="s">
        <v>20</v>
      </c>
      <c r="I863" s="787" t="s">
        <v>20</v>
      </c>
      <c r="J863" s="788" t="s">
        <v>20</v>
      </c>
      <c r="K863" s="788" t="s">
        <v>20</v>
      </c>
      <c r="L863" s="787" t="s">
        <v>20</v>
      </c>
      <c r="M863" s="788" t="s">
        <v>20</v>
      </c>
      <c r="N863" s="788" t="s">
        <v>20</v>
      </c>
      <c r="O863" s="787" t="s">
        <v>20</v>
      </c>
      <c r="P863" s="788" t="s">
        <v>20</v>
      </c>
      <c r="Q863" s="788" t="s">
        <v>20</v>
      </c>
      <c r="R863" s="787" t="s">
        <v>20</v>
      </c>
      <c r="S863" s="788" t="s">
        <v>20</v>
      </c>
      <c r="T863" s="788" t="s">
        <v>20</v>
      </c>
      <c r="U863" s="787" t="s">
        <v>20</v>
      </c>
      <c r="V863" s="788" t="s">
        <v>20</v>
      </c>
      <c r="W863" s="788" t="s">
        <v>20</v>
      </c>
      <c r="X863" s="787" t="s">
        <v>20</v>
      </c>
      <c r="Y863" s="788" t="s">
        <v>20</v>
      </c>
      <c r="Z863" s="788" t="s">
        <v>20</v>
      </c>
      <c r="AA863" s="787" t="s">
        <v>20</v>
      </c>
      <c r="AB863" s="788" t="s">
        <v>20</v>
      </c>
      <c r="AC863" s="788" t="s">
        <v>20</v>
      </c>
      <c r="AD863" s="787" t="s">
        <v>20</v>
      </c>
      <c r="AE863" s="788" t="s">
        <v>20</v>
      </c>
      <c r="AF863" s="788" t="s">
        <v>20</v>
      </c>
      <c r="AG863" s="34" t="s">
        <v>20</v>
      </c>
      <c r="AH863" s="34" t="s">
        <v>20</v>
      </c>
      <c r="AI863" s="34" t="s">
        <v>20</v>
      </c>
    </row>
    <row r="864" spans="1:35">
      <c r="A864" s="34" t="s">
        <v>2560</v>
      </c>
      <c r="B864" s="34" t="s">
        <v>3343</v>
      </c>
      <c r="C864" s="787" t="s">
        <v>20</v>
      </c>
      <c r="D864" s="788" t="s">
        <v>20</v>
      </c>
      <c r="E864" s="788" t="s">
        <v>20</v>
      </c>
      <c r="F864" s="787" t="s">
        <v>20</v>
      </c>
      <c r="G864" s="788" t="s">
        <v>20</v>
      </c>
      <c r="H864" s="788" t="s">
        <v>20</v>
      </c>
      <c r="I864" s="787" t="s">
        <v>20</v>
      </c>
      <c r="J864" s="788" t="s">
        <v>20</v>
      </c>
      <c r="K864" s="788" t="s">
        <v>20</v>
      </c>
      <c r="L864" s="787" t="s">
        <v>20</v>
      </c>
      <c r="M864" s="788" t="s">
        <v>20</v>
      </c>
      <c r="N864" s="788" t="s">
        <v>20</v>
      </c>
      <c r="O864" s="787" t="s">
        <v>20</v>
      </c>
      <c r="P864" s="788" t="s">
        <v>20</v>
      </c>
      <c r="Q864" s="788" t="s">
        <v>20</v>
      </c>
      <c r="R864" s="787" t="s">
        <v>20</v>
      </c>
      <c r="S864" s="788" t="s">
        <v>20</v>
      </c>
      <c r="T864" s="788" t="s">
        <v>20</v>
      </c>
      <c r="U864" s="787" t="s">
        <v>20</v>
      </c>
      <c r="V864" s="788" t="s">
        <v>20</v>
      </c>
      <c r="W864" s="788" t="s">
        <v>20</v>
      </c>
      <c r="X864" s="787" t="s">
        <v>20</v>
      </c>
      <c r="Y864" s="788" t="s">
        <v>20</v>
      </c>
      <c r="Z864" s="788" t="s">
        <v>20</v>
      </c>
      <c r="AA864" s="787" t="s">
        <v>20</v>
      </c>
      <c r="AB864" s="788" t="s">
        <v>20</v>
      </c>
      <c r="AC864" s="788" t="s">
        <v>20</v>
      </c>
      <c r="AD864" s="787" t="s">
        <v>20</v>
      </c>
      <c r="AE864" s="788" t="s">
        <v>20</v>
      </c>
      <c r="AF864" s="788" t="s">
        <v>20</v>
      </c>
      <c r="AG864" s="34" t="s">
        <v>20</v>
      </c>
      <c r="AH864" s="34" t="s">
        <v>20</v>
      </c>
      <c r="AI864" s="34" t="s">
        <v>20</v>
      </c>
    </row>
    <row r="865" spans="1:35">
      <c r="A865" s="18" t="s">
        <v>3347</v>
      </c>
      <c r="B865" s="18" t="s">
        <v>3405</v>
      </c>
      <c r="C865" s="818" t="s">
        <v>20</v>
      </c>
      <c r="D865" s="819" t="s">
        <v>20</v>
      </c>
      <c r="E865" s="819" t="s">
        <v>20</v>
      </c>
      <c r="F865" s="818" t="s">
        <v>20</v>
      </c>
      <c r="G865" s="819" t="s">
        <v>20</v>
      </c>
      <c r="H865" s="819" t="s">
        <v>20</v>
      </c>
      <c r="I865" s="818" t="s">
        <v>20</v>
      </c>
      <c r="J865" s="819" t="s">
        <v>20</v>
      </c>
      <c r="K865" s="819" t="s">
        <v>20</v>
      </c>
      <c r="L865" s="818" t="s">
        <v>20</v>
      </c>
      <c r="M865" s="819" t="s">
        <v>20</v>
      </c>
      <c r="N865" s="819" t="s">
        <v>20</v>
      </c>
      <c r="O865" s="818" t="s">
        <v>20</v>
      </c>
      <c r="P865" s="819" t="s">
        <v>20</v>
      </c>
      <c r="Q865" s="819" t="s">
        <v>20</v>
      </c>
      <c r="R865" s="818" t="s">
        <v>20</v>
      </c>
      <c r="S865" s="819" t="s">
        <v>20</v>
      </c>
      <c r="T865" s="819" t="s">
        <v>20</v>
      </c>
      <c r="U865" s="818" t="s">
        <v>20</v>
      </c>
      <c r="V865" s="819" t="s">
        <v>20</v>
      </c>
      <c r="W865" s="819" t="s">
        <v>20</v>
      </c>
      <c r="X865" s="818" t="s">
        <v>20</v>
      </c>
      <c r="Y865" s="819" t="s">
        <v>20</v>
      </c>
      <c r="Z865" s="819" t="s">
        <v>20</v>
      </c>
      <c r="AA865" s="818" t="s">
        <v>20</v>
      </c>
      <c r="AB865" s="819" t="s">
        <v>20</v>
      </c>
      <c r="AC865" s="819" t="s">
        <v>20</v>
      </c>
      <c r="AD865" s="818" t="s">
        <v>20</v>
      </c>
      <c r="AE865" s="819" t="s">
        <v>20</v>
      </c>
      <c r="AF865" s="819" t="s">
        <v>20</v>
      </c>
      <c r="AG865" s="34" t="s">
        <v>20</v>
      </c>
      <c r="AH865" s="34" t="s">
        <v>20</v>
      </c>
      <c r="AI865" s="34" t="s">
        <v>20</v>
      </c>
    </row>
    <row r="866" spans="1:35">
      <c r="A866" s="34" t="s">
        <v>3348</v>
      </c>
      <c r="B866" s="34" t="s">
        <v>3406</v>
      </c>
      <c r="C866" s="34" t="s">
        <v>20</v>
      </c>
      <c r="D866" s="34" t="s">
        <v>20</v>
      </c>
      <c r="E866" s="34" t="s">
        <v>20</v>
      </c>
      <c r="F866" s="34" t="s">
        <v>20</v>
      </c>
      <c r="G866" s="34" t="s">
        <v>20</v>
      </c>
      <c r="H866" s="34" t="s">
        <v>20</v>
      </c>
      <c r="I866" s="34" t="s">
        <v>20</v>
      </c>
      <c r="J866" s="34" t="s">
        <v>20</v>
      </c>
      <c r="K866" s="34" t="s">
        <v>20</v>
      </c>
      <c r="L866" s="34" t="s">
        <v>20</v>
      </c>
      <c r="M866" s="34" t="s">
        <v>20</v>
      </c>
      <c r="N866" s="34" t="s">
        <v>20</v>
      </c>
      <c r="O866" s="34" t="s">
        <v>20</v>
      </c>
      <c r="P866" s="34" t="s">
        <v>20</v>
      </c>
      <c r="Q866" s="34" t="s">
        <v>20</v>
      </c>
      <c r="R866" s="34" t="s">
        <v>20</v>
      </c>
      <c r="S866" s="34" t="s">
        <v>20</v>
      </c>
      <c r="T866" s="34" t="s">
        <v>20</v>
      </c>
      <c r="U866" s="34" t="s">
        <v>20</v>
      </c>
      <c r="V866" s="34" t="s">
        <v>20</v>
      </c>
      <c r="W866" s="34" t="s">
        <v>20</v>
      </c>
      <c r="X866" s="34" t="s">
        <v>20</v>
      </c>
      <c r="Y866" s="34" t="s">
        <v>20</v>
      </c>
      <c r="Z866" s="34" t="s">
        <v>20</v>
      </c>
      <c r="AA866" s="34" t="s">
        <v>20</v>
      </c>
      <c r="AB866" s="34" t="s">
        <v>20</v>
      </c>
      <c r="AC866" s="34" t="s">
        <v>20</v>
      </c>
      <c r="AD866" s="34" t="s">
        <v>20</v>
      </c>
      <c r="AE866" s="34" t="s">
        <v>20</v>
      </c>
      <c r="AF866" s="34" t="s">
        <v>20</v>
      </c>
      <c r="AG866" s="34" t="s">
        <v>20</v>
      </c>
      <c r="AH866" s="34" t="s">
        <v>20</v>
      </c>
      <c r="AI866" s="34" t="s">
        <v>20</v>
      </c>
    </row>
    <row r="867" spans="1:35">
      <c r="A867" s="34" t="s">
        <v>3349</v>
      </c>
      <c r="B867" s="34" t="s">
        <v>3407</v>
      </c>
      <c r="C867" s="34" t="s">
        <v>20</v>
      </c>
      <c r="D867" s="34" t="s">
        <v>20</v>
      </c>
      <c r="E867" s="34" t="s">
        <v>20</v>
      </c>
      <c r="F867" s="34" t="s">
        <v>20</v>
      </c>
      <c r="G867" s="34" t="s">
        <v>20</v>
      </c>
      <c r="H867" s="34" t="s">
        <v>20</v>
      </c>
      <c r="I867" s="34" t="s">
        <v>20</v>
      </c>
      <c r="J867" s="34" t="s">
        <v>20</v>
      </c>
      <c r="K867" s="34" t="s">
        <v>20</v>
      </c>
      <c r="L867" s="34" t="s">
        <v>20</v>
      </c>
      <c r="M867" s="34" t="s">
        <v>20</v>
      </c>
      <c r="N867" s="34" t="s">
        <v>20</v>
      </c>
      <c r="O867" s="34" t="s">
        <v>20</v>
      </c>
      <c r="P867" s="34" t="s">
        <v>20</v>
      </c>
      <c r="Q867" s="34" t="s">
        <v>20</v>
      </c>
      <c r="R867" s="34" t="s">
        <v>20</v>
      </c>
      <c r="S867" s="34" t="s">
        <v>20</v>
      </c>
      <c r="T867" s="34" t="s">
        <v>20</v>
      </c>
      <c r="U867" s="34" t="s">
        <v>20</v>
      </c>
      <c r="V867" s="34" t="s">
        <v>20</v>
      </c>
      <c r="W867" s="34" t="s">
        <v>20</v>
      </c>
      <c r="X867" s="34" t="s">
        <v>20</v>
      </c>
      <c r="Y867" s="34" t="s">
        <v>20</v>
      </c>
      <c r="Z867" s="34" t="s">
        <v>20</v>
      </c>
      <c r="AA867" s="34" t="s">
        <v>20</v>
      </c>
      <c r="AB867" s="34" t="s">
        <v>20</v>
      </c>
      <c r="AC867" s="34" t="s">
        <v>20</v>
      </c>
      <c r="AD867" s="34" t="s">
        <v>20</v>
      </c>
      <c r="AE867" s="34" t="s">
        <v>20</v>
      </c>
      <c r="AF867" s="34" t="s">
        <v>20</v>
      </c>
      <c r="AG867" s="34" t="s">
        <v>20</v>
      </c>
      <c r="AH867" s="34" t="s">
        <v>20</v>
      </c>
      <c r="AI867" s="34" t="s">
        <v>20</v>
      </c>
    </row>
    <row r="868" spans="1:35">
      <c r="A868" s="34" t="s">
        <v>3350</v>
      </c>
      <c r="B868" s="34" t="s">
        <v>3408</v>
      </c>
      <c r="C868" s="34" t="s">
        <v>20</v>
      </c>
      <c r="D868" s="34" t="s">
        <v>20</v>
      </c>
      <c r="E868" s="34" t="s">
        <v>20</v>
      </c>
      <c r="F868" s="34" t="s">
        <v>20</v>
      </c>
      <c r="G868" s="34" t="s">
        <v>20</v>
      </c>
      <c r="H868" s="34" t="s">
        <v>20</v>
      </c>
      <c r="I868" s="34" t="s">
        <v>20</v>
      </c>
      <c r="J868" s="34" t="s">
        <v>20</v>
      </c>
      <c r="K868" s="34" t="s">
        <v>20</v>
      </c>
      <c r="L868" s="34" t="s">
        <v>20</v>
      </c>
      <c r="M868" s="34" t="s">
        <v>20</v>
      </c>
      <c r="N868" s="34" t="s">
        <v>20</v>
      </c>
      <c r="O868" s="34" t="s">
        <v>20</v>
      </c>
      <c r="P868" s="34" t="s">
        <v>20</v>
      </c>
      <c r="Q868" s="34" t="s">
        <v>20</v>
      </c>
      <c r="R868" s="34" t="s">
        <v>20</v>
      </c>
      <c r="S868" s="34" t="s">
        <v>20</v>
      </c>
      <c r="T868" s="34" t="s">
        <v>20</v>
      </c>
      <c r="U868" s="34" t="s">
        <v>20</v>
      </c>
      <c r="V868" s="34" t="s">
        <v>20</v>
      </c>
      <c r="W868" s="34" t="s">
        <v>20</v>
      </c>
      <c r="X868" s="34" t="s">
        <v>20</v>
      </c>
      <c r="Y868" s="34" t="s">
        <v>20</v>
      </c>
      <c r="Z868" s="34" t="s">
        <v>20</v>
      </c>
      <c r="AA868" s="34" t="s">
        <v>20</v>
      </c>
      <c r="AB868" s="34" t="s">
        <v>20</v>
      </c>
      <c r="AC868" s="34" t="s">
        <v>20</v>
      </c>
      <c r="AD868" s="34" t="s">
        <v>20</v>
      </c>
      <c r="AE868" s="34" t="s">
        <v>20</v>
      </c>
      <c r="AF868" s="34" t="s">
        <v>20</v>
      </c>
      <c r="AG868" s="34" t="s">
        <v>20</v>
      </c>
      <c r="AH868" s="34" t="s">
        <v>20</v>
      </c>
      <c r="AI868" s="34" t="s">
        <v>20</v>
      </c>
    </row>
    <row r="869" spans="1:35">
      <c r="A869" s="34" t="s">
        <v>3351</v>
      </c>
      <c r="B869" s="34" t="s">
        <v>3409</v>
      </c>
      <c r="C869" s="34" t="s">
        <v>20</v>
      </c>
      <c r="D869" s="34" t="s">
        <v>20</v>
      </c>
      <c r="E869" s="34" t="s">
        <v>20</v>
      </c>
      <c r="F869" s="34" t="s">
        <v>20</v>
      </c>
      <c r="G869" s="34" t="s">
        <v>20</v>
      </c>
      <c r="H869" s="34" t="s">
        <v>20</v>
      </c>
      <c r="I869" s="34" t="s">
        <v>20</v>
      </c>
      <c r="J869" s="34" t="s">
        <v>20</v>
      </c>
      <c r="K869" s="34" t="s">
        <v>20</v>
      </c>
      <c r="L869" s="34" t="s">
        <v>20</v>
      </c>
      <c r="M869" s="34" t="s">
        <v>20</v>
      </c>
      <c r="N869" s="34" t="s">
        <v>20</v>
      </c>
      <c r="O869" s="34" t="s">
        <v>20</v>
      </c>
      <c r="P869" s="34" t="s">
        <v>20</v>
      </c>
      <c r="Q869" s="34" t="s">
        <v>20</v>
      </c>
      <c r="R869" s="34" t="s">
        <v>20</v>
      </c>
      <c r="S869" s="34" t="s">
        <v>20</v>
      </c>
      <c r="T869" s="34" t="s">
        <v>20</v>
      </c>
      <c r="U869" s="34" t="s">
        <v>20</v>
      </c>
      <c r="V869" s="34" t="s">
        <v>20</v>
      </c>
      <c r="W869" s="34" t="s">
        <v>20</v>
      </c>
      <c r="X869" s="34" t="s">
        <v>20</v>
      </c>
      <c r="Y869" s="34" t="s">
        <v>20</v>
      </c>
      <c r="Z869" s="34" t="s">
        <v>20</v>
      </c>
      <c r="AA869" s="34" t="s">
        <v>20</v>
      </c>
      <c r="AB869" s="34" t="s">
        <v>20</v>
      </c>
      <c r="AC869" s="34" t="s">
        <v>20</v>
      </c>
      <c r="AD869" s="34" t="s">
        <v>20</v>
      </c>
      <c r="AE869" s="34" t="s">
        <v>20</v>
      </c>
      <c r="AF869" s="34" t="s">
        <v>20</v>
      </c>
      <c r="AG869" s="34" t="s">
        <v>20</v>
      </c>
      <c r="AH869" s="34" t="s">
        <v>20</v>
      </c>
      <c r="AI869" s="34" t="s">
        <v>20</v>
      </c>
    </row>
    <row r="870" spans="1:35">
      <c r="A870" s="34" t="s">
        <v>3352</v>
      </c>
      <c r="B870" s="34" t="s">
        <v>3410</v>
      </c>
      <c r="C870" s="34" t="s">
        <v>20</v>
      </c>
      <c r="D870" s="34" t="s">
        <v>20</v>
      </c>
      <c r="E870" s="34" t="s">
        <v>20</v>
      </c>
      <c r="F870" s="34" t="s">
        <v>20</v>
      </c>
      <c r="G870" s="34" t="s">
        <v>20</v>
      </c>
      <c r="H870" s="34" t="s">
        <v>20</v>
      </c>
      <c r="I870" s="34" t="s">
        <v>20</v>
      </c>
      <c r="J870" s="34" t="s">
        <v>20</v>
      </c>
      <c r="K870" s="34" t="s">
        <v>20</v>
      </c>
      <c r="L870" s="34" t="s">
        <v>20</v>
      </c>
      <c r="M870" s="34" t="s">
        <v>20</v>
      </c>
      <c r="N870" s="34" t="s">
        <v>20</v>
      </c>
      <c r="O870" s="34" t="s">
        <v>20</v>
      </c>
      <c r="P870" s="34" t="s">
        <v>20</v>
      </c>
      <c r="Q870" s="34" t="s">
        <v>20</v>
      </c>
      <c r="R870" s="34" t="s">
        <v>20</v>
      </c>
      <c r="S870" s="34" t="s">
        <v>20</v>
      </c>
      <c r="T870" s="34" t="s">
        <v>20</v>
      </c>
      <c r="U870" s="34" t="s">
        <v>20</v>
      </c>
      <c r="V870" s="34" t="s">
        <v>20</v>
      </c>
      <c r="W870" s="34" t="s">
        <v>20</v>
      </c>
      <c r="X870" s="34" t="s">
        <v>20</v>
      </c>
      <c r="Y870" s="34" t="s">
        <v>20</v>
      </c>
      <c r="Z870" s="34" t="s">
        <v>20</v>
      </c>
      <c r="AA870" s="34" t="s">
        <v>20</v>
      </c>
      <c r="AB870" s="34" t="s">
        <v>20</v>
      </c>
      <c r="AC870" s="34" t="s">
        <v>20</v>
      </c>
      <c r="AD870" s="34" t="s">
        <v>20</v>
      </c>
      <c r="AE870" s="34" t="s">
        <v>20</v>
      </c>
      <c r="AF870" s="34" t="s">
        <v>20</v>
      </c>
      <c r="AG870" s="34" t="s">
        <v>20</v>
      </c>
      <c r="AH870" s="34" t="s">
        <v>20</v>
      </c>
      <c r="AI870" s="34" t="s">
        <v>20</v>
      </c>
    </row>
    <row r="871" spans="1:35">
      <c r="A871" s="34" t="s">
        <v>3353</v>
      </c>
      <c r="B871" s="34" t="s">
        <v>3411</v>
      </c>
      <c r="C871" s="34" t="s">
        <v>20</v>
      </c>
      <c r="D871" s="34" t="s">
        <v>20</v>
      </c>
      <c r="E871" s="34" t="s">
        <v>20</v>
      </c>
      <c r="F871" s="34" t="s">
        <v>20</v>
      </c>
      <c r="G871" s="34" t="s">
        <v>20</v>
      </c>
      <c r="H871" s="34" t="s">
        <v>20</v>
      </c>
      <c r="I871" s="34" t="s">
        <v>20</v>
      </c>
      <c r="J871" s="34" t="s">
        <v>20</v>
      </c>
      <c r="K871" s="34" t="s">
        <v>20</v>
      </c>
      <c r="L871" s="34" t="s">
        <v>20</v>
      </c>
      <c r="M871" s="34" t="s">
        <v>20</v>
      </c>
      <c r="N871" s="34" t="s">
        <v>20</v>
      </c>
      <c r="O871" s="34" t="s">
        <v>20</v>
      </c>
      <c r="P871" s="34" t="s">
        <v>20</v>
      </c>
      <c r="Q871" s="34" t="s">
        <v>20</v>
      </c>
      <c r="R871" s="34" t="s">
        <v>20</v>
      </c>
      <c r="S871" s="34" t="s">
        <v>20</v>
      </c>
      <c r="T871" s="34" t="s">
        <v>20</v>
      </c>
      <c r="U871" s="34" t="s">
        <v>20</v>
      </c>
      <c r="V871" s="34" t="s">
        <v>20</v>
      </c>
      <c r="W871" s="34" t="s">
        <v>20</v>
      </c>
      <c r="X871" s="34" t="s">
        <v>20</v>
      </c>
      <c r="Y871" s="34" t="s">
        <v>20</v>
      </c>
      <c r="Z871" s="34" t="s">
        <v>20</v>
      </c>
      <c r="AA871" s="34" t="s">
        <v>20</v>
      </c>
      <c r="AB871" s="34" t="s">
        <v>20</v>
      </c>
      <c r="AC871" s="34" t="s">
        <v>20</v>
      </c>
      <c r="AD871" s="34" t="s">
        <v>20</v>
      </c>
      <c r="AE871" s="34" t="s">
        <v>20</v>
      </c>
      <c r="AF871" s="34" t="s">
        <v>20</v>
      </c>
      <c r="AG871" s="34" t="s">
        <v>20</v>
      </c>
      <c r="AH871" s="34" t="s">
        <v>20</v>
      </c>
      <c r="AI871" s="34" t="s">
        <v>20</v>
      </c>
    </row>
    <row r="872" spans="1:35">
      <c r="A872" s="34" t="s">
        <v>3354</v>
      </c>
      <c r="B872" s="34" t="s">
        <v>3412</v>
      </c>
      <c r="C872" s="34" t="s">
        <v>20</v>
      </c>
      <c r="D872" s="34" t="s">
        <v>20</v>
      </c>
      <c r="E872" s="34" t="s">
        <v>20</v>
      </c>
      <c r="F872" s="34" t="s">
        <v>20</v>
      </c>
      <c r="G872" s="34" t="s">
        <v>20</v>
      </c>
      <c r="H872" s="34" t="s">
        <v>20</v>
      </c>
      <c r="I872" s="34" t="s">
        <v>20</v>
      </c>
      <c r="J872" s="34" t="s">
        <v>20</v>
      </c>
      <c r="K872" s="34" t="s">
        <v>20</v>
      </c>
      <c r="L872" s="34" t="s">
        <v>20</v>
      </c>
      <c r="M872" s="34" t="s">
        <v>20</v>
      </c>
      <c r="N872" s="34" t="s">
        <v>20</v>
      </c>
      <c r="O872" s="34" t="s">
        <v>20</v>
      </c>
      <c r="P872" s="34" t="s">
        <v>20</v>
      </c>
      <c r="Q872" s="34" t="s">
        <v>20</v>
      </c>
      <c r="R872" s="34" t="s">
        <v>20</v>
      </c>
      <c r="S872" s="34" t="s">
        <v>20</v>
      </c>
      <c r="T872" s="34" t="s">
        <v>20</v>
      </c>
      <c r="U872" s="34" t="s">
        <v>20</v>
      </c>
      <c r="V872" s="34" t="s">
        <v>20</v>
      </c>
      <c r="W872" s="34" t="s">
        <v>20</v>
      </c>
      <c r="X872" s="34" t="s">
        <v>20</v>
      </c>
      <c r="Y872" s="34" t="s">
        <v>20</v>
      </c>
      <c r="Z872" s="34" t="s">
        <v>20</v>
      </c>
      <c r="AA872" s="34" t="s">
        <v>20</v>
      </c>
      <c r="AB872" s="34" t="s">
        <v>20</v>
      </c>
      <c r="AC872" s="34" t="s">
        <v>20</v>
      </c>
      <c r="AD872" s="34" t="s">
        <v>20</v>
      </c>
      <c r="AE872" s="34" t="s">
        <v>20</v>
      </c>
      <c r="AF872" s="34" t="s">
        <v>20</v>
      </c>
      <c r="AG872" s="34" t="s">
        <v>20</v>
      </c>
      <c r="AH872" s="34" t="s">
        <v>20</v>
      </c>
      <c r="AI872" s="34" t="s">
        <v>20</v>
      </c>
    </row>
    <row r="873" spans="1:35">
      <c r="A873" s="34" t="s">
        <v>3355</v>
      </c>
      <c r="B873" s="34" t="s">
        <v>3413</v>
      </c>
      <c r="C873" s="34" t="s">
        <v>20</v>
      </c>
      <c r="D873" s="34" t="s">
        <v>20</v>
      </c>
      <c r="E873" s="34" t="s">
        <v>20</v>
      </c>
      <c r="F873" s="34" t="s">
        <v>20</v>
      </c>
      <c r="G873" s="34" t="s">
        <v>20</v>
      </c>
      <c r="H873" s="34" t="s">
        <v>20</v>
      </c>
      <c r="I873" s="34" t="s">
        <v>20</v>
      </c>
      <c r="J873" s="34" t="s">
        <v>20</v>
      </c>
      <c r="K873" s="34" t="s">
        <v>20</v>
      </c>
      <c r="L873" s="34" t="s">
        <v>20</v>
      </c>
      <c r="M873" s="34" t="s">
        <v>20</v>
      </c>
      <c r="N873" s="34" t="s">
        <v>20</v>
      </c>
      <c r="O873" s="34" t="s">
        <v>20</v>
      </c>
      <c r="P873" s="34" t="s">
        <v>20</v>
      </c>
      <c r="Q873" s="34" t="s">
        <v>20</v>
      </c>
      <c r="R873" s="34" t="s">
        <v>20</v>
      </c>
      <c r="S873" s="34" t="s">
        <v>20</v>
      </c>
      <c r="T873" s="34" t="s">
        <v>20</v>
      </c>
      <c r="U873" s="34" t="s">
        <v>20</v>
      </c>
      <c r="V873" s="34" t="s">
        <v>20</v>
      </c>
      <c r="W873" s="34" t="s">
        <v>20</v>
      </c>
      <c r="X873" s="34" t="s">
        <v>20</v>
      </c>
      <c r="Y873" s="34" t="s">
        <v>20</v>
      </c>
      <c r="Z873" s="34" t="s">
        <v>20</v>
      </c>
      <c r="AA873" s="34" t="s">
        <v>20</v>
      </c>
      <c r="AB873" s="34" t="s">
        <v>20</v>
      </c>
      <c r="AC873" s="34" t="s">
        <v>20</v>
      </c>
      <c r="AD873" s="34" t="s">
        <v>20</v>
      </c>
      <c r="AE873" s="34" t="s">
        <v>20</v>
      </c>
      <c r="AF873" s="34" t="s">
        <v>20</v>
      </c>
      <c r="AG873" s="34" t="s">
        <v>20</v>
      </c>
      <c r="AH873" s="34" t="s">
        <v>20</v>
      </c>
      <c r="AI873" s="34" t="s">
        <v>20</v>
      </c>
    </row>
    <row r="874" spans="1:35">
      <c r="A874" s="34" t="s">
        <v>3356</v>
      </c>
      <c r="B874" s="34" t="s">
        <v>3414</v>
      </c>
      <c r="C874" s="34" t="s">
        <v>20</v>
      </c>
      <c r="D874" s="34" t="s">
        <v>20</v>
      </c>
      <c r="E874" s="34" t="s">
        <v>20</v>
      </c>
      <c r="F874" s="34" t="s">
        <v>20</v>
      </c>
      <c r="G874" s="34" t="s">
        <v>20</v>
      </c>
      <c r="H874" s="34" t="s">
        <v>20</v>
      </c>
      <c r="I874" s="34" t="s">
        <v>20</v>
      </c>
      <c r="J874" s="34" t="s">
        <v>20</v>
      </c>
      <c r="K874" s="34" t="s">
        <v>20</v>
      </c>
      <c r="L874" s="34" t="s">
        <v>20</v>
      </c>
      <c r="M874" s="34" t="s">
        <v>20</v>
      </c>
      <c r="N874" s="34" t="s">
        <v>20</v>
      </c>
      <c r="O874" s="34" t="s">
        <v>20</v>
      </c>
      <c r="P874" s="34" t="s">
        <v>20</v>
      </c>
      <c r="Q874" s="34" t="s">
        <v>20</v>
      </c>
      <c r="R874" s="34" t="s">
        <v>20</v>
      </c>
      <c r="S874" s="34" t="s">
        <v>20</v>
      </c>
      <c r="T874" s="34" t="s">
        <v>20</v>
      </c>
      <c r="U874" s="34" t="s">
        <v>20</v>
      </c>
      <c r="V874" s="34" t="s">
        <v>20</v>
      </c>
      <c r="W874" s="34" t="s">
        <v>20</v>
      </c>
      <c r="X874" s="34" t="s">
        <v>20</v>
      </c>
      <c r="Y874" s="34" t="s">
        <v>20</v>
      </c>
      <c r="Z874" s="34" t="s">
        <v>20</v>
      </c>
      <c r="AA874" s="34" t="s">
        <v>20</v>
      </c>
      <c r="AB874" s="34" t="s">
        <v>20</v>
      </c>
      <c r="AC874" s="34" t="s">
        <v>20</v>
      </c>
      <c r="AD874" s="34" t="s">
        <v>20</v>
      </c>
      <c r="AE874" s="34" t="s">
        <v>20</v>
      </c>
      <c r="AF874" s="34" t="s">
        <v>20</v>
      </c>
      <c r="AG874" s="34" t="s">
        <v>20</v>
      </c>
      <c r="AH874" s="34" t="s">
        <v>20</v>
      </c>
      <c r="AI874" s="34" t="s">
        <v>20</v>
      </c>
    </row>
    <row r="875" spans="1:35">
      <c r="A875" s="34" t="s">
        <v>3357</v>
      </c>
      <c r="B875" s="34" t="s">
        <v>3415</v>
      </c>
      <c r="C875" s="34" t="s">
        <v>20</v>
      </c>
      <c r="D875" s="34" t="s">
        <v>20</v>
      </c>
      <c r="E875" s="34" t="s">
        <v>20</v>
      </c>
      <c r="F875" s="34" t="s">
        <v>20</v>
      </c>
      <c r="G875" s="34" t="s">
        <v>20</v>
      </c>
      <c r="H875" s="34" t="s">
        <v>20</v>
      </c>
      <c r="I875" s="34" t="s">
        <v>20</v>
      </c>
      <c r="J875" s="34" t="s">
        <v>20</v>
      </c>
      <c r="K875" s="34" t="s">
        <v>20</v>
      </c>
      <c r="L875" s="34" t="s">
        <v>20</v>
      </c>
      <c r="M875" s="34" t="s">
        <v>20</v>
      </c>
      <c r="N875" s="34" t="s">
        <v>20</v>
      </c>
      <c r="O875" s="34" t="s">
        <v>20</v>
      </c>
      <c r="P875" s="34" t="s">
        <v>20</v>
      </c>
      <c r="Q875" s="34" t="s">
        <v>20</v>
      </c>
      <c r="R875" s="34" t="s">
        <v>20</v>
      </c>
      <c r="S875" s="34" t="s">
        <v>20</v>
      </c>
      <c r="T875" s="34" t="s">
        <v>20</v>
      </c>
      <c r="U875" s="34" t="s">
        <v>20</v>
      </c>
      <c r="V875" s="34" t="s">
        <v>20</v>
      </c>
      <c r="W875" s="34" t="s">
        <v>20</v>
      </c>
      <c r="X875" s="34" t="s">
        <v>20</v>
      </c>
      <c r="Y875" s="34" t="s">
        <v>20</v>
      </c>
      <c r="Z875" s="34" t="s">
        <v>20</v>
      </c>
      <c r="AA875" s="34" t="s">
        <v>20</v>
      </c>
      <c r="AB875" s="34" t="s">
        <v>20</v>
      </c>
      <c r="AC875" s="34" t="s">
        <v>20</v>
      </c>
      <c r="AD875" s="34" t="s">
        <v>20</v>
      </c>
      <c r="AE875" s="34" t="s">
        <v>20</v>
      </c>
      <c r="AF875" s="34" t="s">
        <v>20</v>
      </c>
      <c r="AG875" s="34" t="s">
        <v>20</v>
      </c>
      <c r="AH875" s="34" t="s">
        <v>20</v>
      </c>
      <c r="AI875" s="34" t="s">
        <v>20</v>
      </c>
    </row>
    <row r="876" spans="1:35">
      <c r="A876" s="34" t="s">
        <v>3358</v>
      </c>
      <c r="B876" s="34" t="s">
        <v>3416</v>
      </c>
      <c r="C876" s="34" t="s">
        <v>20</v>
      </c>
      <c r="D876" s="34" t="s">
        <v>20</v>
      </c>
      <c r="E876" s="34" t="s">
        <v>20</v>
      </c>
      <c r="F876" s="34" t="s">
        <v>20</v>
      </c>
      <c r="G876" s="34" t="s">
        <v>20</v>
      </c>
      <c r="H876" s="34" t="s">
        <v>20</v>
      </c>
      <c r="I876" s="34" t="s">
        <v>20</v>
      </c>
      <c r="J876" s="34" t="s">
        <v>20</v>
      </c>
      <c r="K876" s="34" t="s">
        <v>20</v>
      </c>
      <c r="L876" s="34" t="s">
        <v>20</v>
      </c>
      <c r="M876" s="34" t="s">
        <v>20</v>
      </c>
      <c r="N876" s="34" t="s">
        <v>20</v>
      </c>
      <c r="O876" s="34" t="s">
        <v>20</v>
      </c>
      <c r="P876" s="34" t="s">
        <v>20</v>
      </c>
      <c r="Q876" s="34" t="s">
        <v>20</v>
      </c>
      <c r="R876" s="34" t="s">
        <v>20</v>
      </c>
      <c r="S876" s="34" t="s">
        <v>20</v>
      </c>
      <c r="T876" s="34" t="s">
        <v>20</v>
      </c>
      <c r="U876" s="34" t="s">
        <v>20</v>
      </c>
      <c r="V876" s="34" t="s">
        <v>20</v>
      </c>
      <c r="W876" s="34" t="s">
        <v>20</v>
      </c>
      <c r="X876" s="34" t="s">
        <v>20</v>
      </c>
      <c r="Y876" s="34" t="s">
        <v>20</v>
      </c>
      <c r="Z876" s="34" t="s">
        <v>20</v>
      </c>
      <c r="AA876" s="34" t="s">
        <v>20</v>
      </c>
      <c r="AB876" s="34" t="s">
        <v>20</v>
      </c>
      <c r="AC876" s="34" t="s">
        <v>20</v>
      </c>
      <c r="AD876" s="34" t="s">
        <v>20</v>
      </c>
      <c r="AE876" s="34" t="s">
        <v>20</v>
      </c>
      <c r="AF876" s="34" t="s">
        <v>20</v>
      </c>
      <c r="AG876" s="34" t="s">
        <v>20</v>
      </c>
      <c r="AH876" s="34" t="s">
        <v>20</v>
      </c>
      <c r="AI876" s="34" t="s">
        <v>20</v>
      </c>
    </row>
    <row r="877" spans="1:35">
      <c r="A877" s="34" t="s">
        <v>3359</v>
      </c>
      <c r="B877" s="34" t="s">
        <v>3417</v>
      </c>
      <c r="C877" s="34" t="s">
        <v>20</v>
      </c>
      <c r="D877" s="34" t="s">
        <v>20</v>
      </c>
      <c r="E877" s="34" t="s">
        <v>20</v>
      </c>
      <c r="F877" s="34" t="s">
        <v>20</v>
      </c>
      <c r="G877" s="34" t="s">
        <v>20</v>
      </c>
      <c r="H877" s="34" t="s">
        <v>20</v>
      </c>
      <c r="I877" s="34" t="s">
        <v>20</v>
      </c>
      <c r="J877" s="34" t="s">
        <v>20</v>
      </c>
      <c r="K877" s="34" t="s">
        <v>20</v>
      </c>
      <c r="L877" s="34" t="s">
        <v>20</v>
      </c>
      <c r="M877" s="34" t="s">
        <v>20</v>
      </c>
      <c r="N877" s="34" t="s">
        <v>20</v>
      </c>
      <c r="O877" s="34" t="s">
        <v>20</v>
      </c>
      <c r="P877" s="34" t="s">
        <v>20</v>
      </c>
      <c r="Q877" s="34" t="s">
        <v>20</v>
      </c>
      <c r="R877" s="34" t="s">
        <v>20</v>
      </c>
      <c r="S877" s="34" t="s">
        <v>20</v>
      </c>
      <c r="T877" s="34" t="s">
        <v>20</v>
      </c>
      <c r="U877" s="34" t="s">
        <v>20</v>
      </c>
      <c r="V877" s="34" t="s">
        <v>20</v>
      </c>
      <c r="W877" s="34" t="s">
        <v>20</v>
      </c>
      <c r="X877" s="34" t="s">
        <v>20</v>
      </c>
      <c r="Y877" s="34" t="s">
        <v>20</v>
      </c>
      <c r="Z877" s="34" t="s">
        <v>20</v>
      </c>
      <c r="AA877" s="34" t="s">
        <v>20</v>
      </c>
      <c r="AB877" s="34" t="s">
        <v>20</v>
      </c>
      <c r="AC877" s="34" t="s">
        <v>20</v>
      </c>
      <c r="AD877" s="34" t="s">
        <v>20</v>
      </c>
      <c r="AE877" s="34" t="s">
        <v>20</v>
      </c>
      <c r="AF877" s="34" t="s">
        <v>20</v>
      </c>
      <c r="AG877" s="34" t="s">
        <v>20</v>
      </c>
      <c r="AH877" s="34" t="s">
        <v>20</v>
      </c>
      <c r="AI877" s="34" t="s">
        <v>20</v>
      </c>
    </row>
    <row r="878" spans="1:35">
      <c r="A878" s="34" t="s">
        <v>3360</v>
      </c>
      <c r="B878" s="34" t="s">
        <v>3418</v>
      </c>
      <c r="C878" s="34" t="s">
        <v>20</v>
      </c>
      <c r="D878" s="34" t="s">
        <v>20</v>
      </c>
      <c r="E878" s="34" t="s">
        <v>20</v>
      </c>
      <c r="F878" s="34" t="s">
        <v>20</v>
      </c>
      <c r="G878" s="34" t="s">
        <v>20</v>
      </c>
      <c r="H878" s="34" t="s">
        <v>20</v>
      </c>
      <c r="I878" s="34" t="s">
        <v>20</v>
      </c>
      <c r="J878" s="34" t="s">
        <v>20</v>
      </c>
      <c r="K878" s="34" t="s">
        <v>20</v>
      </c>
      <c r="L878" s="34" t="s">
        <v>20</v>
      </c>
      <c r="M878" s="34" t="s">
        <v>20</v>
      </c>
      <c r="N878" s="34" t="s">
        <v>20</v>
      </c>
      <c r="O878" s="34" t="s">
        <v>20</v>
      </c>
      <c r="P878" s="34" t="s">
        <v>20</v>
      </c>
      <c r="Q878" s="34" t="s">
        <v>20</v>
      </c>
      <c r="R878" s="34" t="s">
        <v>20</v>
      </c>
      <c r="S878" s="34" t="s">
        <v>20</v>
      </c>
      <c r="T878" s="34" t="s">
        <v>20</v>
      </c>
      <c r="U878" s="34" t="s">
        <v>20</v>
      </c>
      <c r="V878" s="34" t="s">
        <v>20</v>
      </c>
      <c r="W878" s="34" t="s">
        <v>20</v>
      </c>
      <c r="X878" s="34" t="s">
        <v>20</v>
      </c>
      <c r="Y878" s="34" t="s">
        <v>20</v>
      </c>
      <c r="Z878" s="34" t="s">
        <v>20</v>
      </c>
      <c r="AA878" s="34" t="s">
        <v>20</v>
      </c>
      <c r="AB878" s="34" t="s">
        <v>20</v>
      </c>
      <c r="AC878" s="34" t="s">
        <v>20</v>
      </c>
      <c r="AD878" s="34" t="s">
        <v>20</v>
      </c>
      <c r="AE878" s="34" t="s">
        <v>20</v>
      </c>
      <c r="AF878" s="34" t="s">
        <v>20</v>
      </c>
      <c r="AG878" s="34" t="s">
        <v>20</v>
      </c>
      <c r="AH878" s="34" t="s">
        <v>20</v>
      </c>
      <c r="AI878" s="34" t="s">
        <v>20</v>
      </c>
    </row>
    <row r="879" spans="1:35">
      <c r="A879" s="34" t="s">
        <v>3361</v>
      </c>
      <c r="B879" s="34" t="s">
        <v>3419</v>
      </c>
      <c r="C879" s="34" t="s">
        <v>20</v>
      </c>
      <c r="D879" s="34" t="s">
        <v>20</v>
      </c>
      <c r="E879" s="34" t="s">
        <v>20</v>
      </c>
      <c r="F879" s="34" t="s">
        <v>20</v>
      </c>
      <c r="G879" s="34" t="s">
        <v>20</v>
      </c>
      <c r="H879" s="34" t="s">
        <v>20</v>
      </c>
      <c r="I879" s="34" t="s">
        <v>20</v>
      </c>
      <c r="J879" s="34" t="s">
        <v>20</v>
      </c>
      <c r="K879" s="34" t="s">
        <v>20</v>
      </c>
      <c r="L879" s="34" t="s">
        <v>20</v>
      </c>
      <c r="M879" s="34" t="s">
        <v>20</v>
      </c>
      <c r="N879" s="34" t="s">
        <v>20</v>
      </c>
      <c r="O879" s="34" t="s">
        <v>20</v>
      </c>
      <c r="P879" s="34" t="s">
        <v>20</v>
      </c>
      <c r="Q879" s="34" t="s">
        <v>20</v>
      </c>
      <c r="R879" s="34" t="s">
        <v>20</v>
      </c>
      <c r="S879" s="34" t="s">
        <v>20</v>
      </c>
      <c r="T879" s="34" t="s">
        <v>20</v>
      </c>
      <c r="U879" s="34" t="s">
        <v>20</v>
      </c>
      <c r="V879" s="34" t="s">
        <v>20</v>
      </c>
      <c r="W879" s="34" t="s">
        <v>20</v>
      </c>
      <c r="X879" s="34" t="s">
        <v>20</v>
      </c>
      <c r="Y879" s="34" t="s">
        <v>20</v>
      </c>
      <c r="Z879" s="34" t="s">
        <v>20</v>
      </c>
      <c r="AA879" s="34" t="s">
        <v>20</v>
      </c>
      <c r="AB879" s="34" t="s">
        <v>20</v>
      </c>
      <c r="AC879" s="34" t="s">
        <v>20</v>
      </c>
      <c r="AD879" s="34" t="s">
        <v>20</v>
      </c>
      <c r="AE879" s="34" t="s">
        <v>20</v>
      </c>
      <c r="AF879" s="34" t="s">
        <v>20</v>
      </c>
      <c r="AG879" s="34" t="s">
        <v>20</v>
      </c>
      <c r="AH879" s="34" t="s">
        <v>20</v>
      </c>
      <c r="AI879" s="34" t="s">
        <v>20</v>
      </c>
    </row>
    <row r="880" spans="1:35">
      <c r="A880" s="34" t="s">
        <v>3362</v>
      </c>
      <c r="B880" s="34" t="s">
        <v>3420</v>
      </c>
      <c r="C880" s="34" t="s">
        <v>20</v>
      </c>
      <c r="D880" s="34" t="s">
        <v>20</v>
      </c>
      <c r="E880" s="34" t="s">
        <v>20</v>
      </c>
      <c r="F880" s="34" t="s">
        <v>20</v>
      </c>
      <c r="G880" s="34" t="s">
        <v>20</v>
      </c>
      <c r="H880" s="34" t="s">
        <v>20</v>
      </c>
      <c r="I880" s="34" t="s">
        <v>20</v>
      </c>
      <c r="J880" s="34" t="s">
        <v>20</v>
      </c>
      <c r="K880" s="34" t="s">
        <v>20</v>
      </c>
      <c r="L880" s="34" t="s">
        <v>20</v>
      </c>
      <c r="M880" s="34" t="s">
        <v>20</v>
      </c>
      <c r="N880" s="34" t="s">
        <v>20</v>
      </c>
      <c r="O880" s="34" t="s">
        <v>20</v>
      </c>
      <c r="P880" s="34" t="s">
        <v>20</v>
      </c>
      <c r="Q880" s="34" t="s">
        <v>20</v>
      </c>
      <c r="R880" s="34" t="s">
        <v>20</v>
      </c>
      <c r="S880" s="34" t="s">
        <v>20</v>
      </c>
      <c r="T880" s="34" t="s">
        <v>20</v>
      </c>
      <c r="U880" s="34" t="s">
        <v>20</v>
      </c>
      <c r="V880" s="34" t="s">
        <v>20</v>
      </c>
      <c r="W880" s="34" t="s">
        <v>20</v>
      </c>
      <c r="X880" s="34" t="s">
        <v>20</v>
      </c>
      <c r="Y880" s="34" t="s">
        <v>20</v>
      </c>
      <c r="Z880" s="34" t="s">
        <v>20</v>
      </c>
      <c r="AA880" s="34" t="s">
        <v>20</v>
      </c>
      <c r="AB880" s="34" t="s">
        <v>20</v>
      </c>
      <c r="AC880" s="34" t="s">
        <v>20</v>
      </c>
      <c r="AD880" s="34" t="s">
        <v>20</v>
      </c>
      <c r="AE880" s="34" t="s">
        <v>20</v>
      </c>
      <c r="AF880" s="34" t="s">
        <v>20</v>
      </c>
      <c r="AG880" s="34" t="s">
        <v>20</v>
      </c>
      <c r="AH880" s="34" t="s">
        <v>20</v>
      </c>
      <c r="AI880" s="34" t="s">
        <v>20</v>
      </c>
    </row>
    <row r="881" spans="1:35">
      <c r="A881" s="34" t="s">
        <v>3363</v>
      </c>
      <c r="B881" s="34" t="s">
        <v>3421</v>
      </c>
      <c r="C881" s="34" t="s">
        <v>20</v>
      </c>
      <c r="D881" s="34" t="s">
        <v>20</v>
      </c>
      <c r="E881" s="34" t="s">
        <v>20</v>
      </c>
      <c r="F881" s="34" t="s">
        <v>20</v>
      </c>
      <c r="G881" s="34" t="s">
        <v>20</v>
      </c>
      <c r="H881" s="34" t="s">
        <v>20</v>
      </c>
      <c r="I881" s="34" t="s">
        <v>20</v>
      </c>
      <c r="J881" s="34" t="s">
        <v>20</v>
      </c>
      <c r="K881" s="34" t="s">
        <v>20</v>
      </c>
      <c r="L881" s="34" t="s">
        <v>20</v>
      </c>
      <c r="M881" s="34" t="s">
        <v>20</v>
      </c>
      <c r="N881" s="34" t="s">
        <v>20</v>
      </c>
      <c r="O881" s="34" t="s">
        <v>20</v>
      </c>
      <c r="P881" s="34" t="s">
        <v>20</v>
      </c>
      <c r="Q881" s="34" t="s">
        <v>20</v>
      </c>
      <c r="R881" s="34" t="s">
        <v>20</v>
      </c>
      <c r="S881" s="34" t="s">
        <v>20</v>
      </c>
      <c r="T881" s="34" t="s">
        <v>20</v>
      </c>
      <c r="U881" s="34" t="s">
        <v>20</v>
      </c>
      <c r="V881" s="34" t="s">
        <v>20</v>
      </c>
      <c r="W881" s="34" t="s">
        <v>20</v>
      </c>
      <c r="X881" s="34" t="s">
        <v>20</v>
      </c>
      <c r="Y881" s="34" t="s">
        <v>20</v>
      </c>
      <c r="Z881" s="34" t="s">
        <v>20</v>
      </c>
      <c r="AA881" s="34" t="s">
        <v>20</v>
      </c>
      <c r="AB881" s="34" t="s">
        <v>20</v>
      </c>
      <c r="AC881" s="34" t="s">
        <v>20</v>
      </c>
      <c r="AD881" s="34" t="s">
        <v>20</v>
      </c>
      <c r="AE881" s="34" t="s">
        <v>20</v>
      </c>
      <c r="AF881" s="34" t="s">
        <v>20</v>
      </c>
      <c r="AG881" s="34" t="s">
        <v>20</v>
      </c>
      <c r="AH881" s="34" t="s">
        <v>20</v>
      </c>
      <c r="AI881" s="34" t="s">
        <v>20</v>
      </c>
    </row>
    <row r="882" spans="1:35">
      <c r="A882" s="34" t="s">
        <v>3364</v>
      </c>
      <c r="B882" s="34" t="s">
        <v>3422</v>
      </c>
      <c r="C882" s="34" t="s">
        <v>20</v>
      </c>
      <c r="D882" s="34" t="s">
        <v>20</v>
      </c>
      <c r="E882" s="34" t="s">
        <v>20</v>
      </c>
      <c r="F882" s="34" t="s">
        <v>20</v>
      </c>
      <c r="G882" s="34" t="s">
        <v>20</v>
      </c>
      <c r="H882" s="34" t="s">
        <v>20</v>
      </c>
      <c r="I882" s="34" t="s">
        <v>20</v>
      </c>
      <c r="J882" s="34" t="s">
        <v>20</v>
      </c>
      <c r="K882" s="34" t="s">
        <v>20</v>
      </c>
      <c r="L882" s="34" t="s">
        <v>20</v>
      </c>
      <c r="M882" s="34" t="s">
        <v>20</v>
      </c>
      <c r="N882" s="34" t="s">
        <v>20</v>
      </c>
      <c r="O882" s="34" t="s">
        <v>20</v>
      </c>
      <c r="P882" s="34" t="s">
        <v>20</v>
      </c>
      <c r="Q882" s="34" t="s">
        <v>20</v>
      </c>
      <c r="R882" s="34" t="s">
        <v>20</v>
      </c>
      <c r="S882" s="34" t="s">
        <v>20</v>
      </c>
      <c r="T882" s="34" t="s">
        <v>20</v>
      </c>
      <c r="U882" s="34" t="s">
        <v>20</v>
      </c>
      <c r="V882" s="34" t="s">
        <v>20</v>
      </c>
      <c r="W882" s="34" t="s">
        <v>20</v>
      </c>
      <c r="X882" s="34" t="s">
        <v>20</v>
      </c>
      <c r="Y882" s="34" t="s">
        <v>20</v>
      </c>
      <c r="Z882" s="34" t="s">
        <v>20</v>
      </c>
      <c r="AA882" s="34" t="s">
        <v>20</v>
      </c>
      <c r="AB882" s="34" t="s">
        <v>20</v>
      </c>
      <c r="AC882" s="34" t="s">
        <v>20</v>
      </c>
      <c r="AD882" s="34" t="s">
        <v>20</v>
      </c>
      <c r="AE882" s="34" t="s">
        <v>20</v>
      </c>
      <c r="AF882" s="34" t="s">
        <v>20</v>
      </c>
      <c r="AG882" s="34" t="s">
        <v>20</v>
      </c>
      <c r="AH882" s="34" t="s">
        <v>20</v>
      </c>
      <c r="AI882" s="34" t="s">
        <v>20</v>
      </c>
    </row>
    <row r="883" spans="1:35">
      <c r="A883" s="34" t="s">
        <v>3365</v>
      </c>
      <c r="B883" s="34" t="s">
        <v>3423</v>
      </c>
      <c r="C883" s="34" t="s">
        <v>20</v>
      </c>
      <c r="D883" s="34" t="s">
        <v>20</v>
      </c>
      <c r="E883" s="34" t="s">
        <v>20</v>
      </c>
      <c r="F883" s="34" t="s">
        <v>20</v>
      </c>
      <c r="G883" s="34" t="s">
        <v>20</v>
      </c>
      <c r="H883" s="34" t="s">
        <v>20</v>
      </c>
      <c r="I883" s="34" t="s">
        <v>20</v>
      </c>
      <c r="J883" s="34" t="s">
        <v>20</v>
      </c>
      <c r="K883" s="34" t="s">
        <v>20</v>
      </c>
      <c r="L883" s="34" t="s">
        <v>20</v>
      </c>
      <c r="M883" s="34" t="s">
        <v>20</v>
      </c>
      <c r="N883" s="34" t="s">
        <v>20</v>
      </c>
      <c r="O883" s="34" t="s">
        <v>20</v>
      </c>
      <c r="P883" s="34" t="s">
        <v>20</v>
      </c>
      <c r="Q883" s="34" t="s">
        <v>20</v>
      </c>
      <c r="R883" s="34" t="s">
        <v>20</v>
      </c>
      <c r="S883" s="34" t="s">
        <v>20</v>
      </c>
      <c r="T883" s="34" t="s">
        <v>20</v>
      </c>
      <c r="U883" s="34" t="s">
        <v>20</v>
      </c>
      <c r="V883" s="34" t="s">
        <v>20</v>
      </c>
      <c r="W883" s="34" t="s">
        <v>20</v>
      </c>
      <c r="X883" s="34" t="s">
        <v>20</v>
      </c>
      <c r="Y883" s="34" t="s">
        <v>20</v>
      </c>
      <c r="Z883" s="34" t="s">
        <v>20</v>
      </c>
      <c r="AA883" s="34" t="s">
        <v>20</v>
      </c>
      <c r="AB883" s="34" t="s">
        <v>20</v>
      </c>
      <c r="AC883" s="34" t="s">
        <v>20</v>
      </c>
      <c r="AD883" s="34" t="s">
        <v>20</v>
      </c>
      <c r="AE883" s="34" t="s">
        <v>20</v>
      </c>
      <c r="AF883" s="34" t="s">
        <v>20</v>
      </c>
      <c r="AG883" s="34" t="s">
        <v>20</v>
      </c>
      <c r="AH883" s="34" t="s">
        <v>20</v>
      </c>
      <c r="AI883" s="34" t="s">
        <v>20</v>
      </c>
    </row>
    <row r="884" spans="1:35">
      <c r="A884" s="34" t="s">
        <v>3366</v>
      </c>
      <c r="B884" s="34" t="s">
        <v>3424</v>
      </c>
      <c r="C884" s="34" t="s">
        <v>20</v>
      </c>
      <c r="D884" s="34" t="s">
        <v>20</v>
      </c>
      <c r="E884" s="34" t="s">
        <v>20</v>
      </c>
      <c r="F884" s="34" t="s">
        <v>20</v>
      </c>
      <c r="G884" s="34" t="s">
        <v>20</v>
      </c>
      <c r="H884" s="34" t="s">
        <v>20</v>
      </c>
      <c r="I884" s="34" t="s">
        <v>20</v>
      </c>
      <c r="J884" s="34" t="s">
        <v>20</v>
      </c>
      <c r="K884" s="34" t="s">
        <v>20</v>
      </c>
      <c r="L884" s="34" t="s">
        <v>20</v>
      </c>
      <c r="M884" s="34" t="s">
        <v>20</v>
      </c>
      <c r="N884" s="34" t="s">
        <v>20</v>
      </c>
      <c r="O884" s="34" t="s">
        <v>20</v>
      </c>
      <c r="P884" s="34" t="s">
        <v>20</v>
      </c>
      <c r="Q884" s="34" t="s">
        <v>20</v>
      </c>
      <c r="R884" s="34" t="s">
        <v>20</v>
      </c>
      <c r="S884" s="34" t="s">
        <v>20</v>
      </c>
      <c r="T884" s="34" t="s">
        <v>20</v>
      </c>
      <c r="U884" s="34" t="s">
        <v>20</v>
      </c>
      <c r="V884" s="34" t="s">
        <v>20</v>
      </c>
      <c r="W884" s="34" t="s">
        <v>20</v>
      </c>
      <c r="X884" s="34" t="s">
        <v>20</v>
      </c>
      <c r="Y884" s="34" t="s">
        <v>20</v>
      </c>
      <c r="Z884" s="34" t="s">
        <v>20</v>
      </c>
      <c r="AA884" s="34" t="s">
        <v>20</v>
      </c>
      <c r="AB884" s="34" t="s">
        <v>20</v>
      </c>
      <c r="AC884" s="34" t="s">
        <v>20</v>
      </c>
      <c r="AD884" s="34" t="s">
        <v>20</v>
      </c>
      <c r="AE884" s="34" t="s">
        <v>20</v>
      </c>
      <c r="AF884" s="34" t="s">
        <v>20</v>
      </c>
      <c r="AG884" s="34" t="s">
        <v>20</v>
      </c>
      <c r="AH884" s="34" t="s">
        <v>20</v>
      </c>
      <c r="AI884" s="34" t="s">
        <v>20</v>
      </c>
    </row>
    <row r="885" spans="1:35">
      <c r="A885" s="34" t="s">
        <v>3367</v>
      </c>
      <c r="B885" s="34" t="s">
        <v>3425</v>
      </c>
      <c r="C885" s="34" t="s">
        <v>20</v>
      </c>
      <c r="D885" s="34" t="s">
        <v>20</v>
      </c>
      <c r="E885" s="34" t="s">
        <v>20</v>
      </c>
      <c r="F885" s="34" t="s">
        <v>20</v>
      </c>
      <c r="G885" s="34" t="s">
        <v>20</v>
      </c>
      <c r="H885" s="34" t="s">
        <v>20</v>
      </c>
      <c r="I885" s="34" t="s">
        <v>20</v>
      </c>
      <c r="J885" s="34" t="s">
        <v>20</v>
      </c>
      <c r="K885" s="34" t="s">
        <v>20</v>
      </c>
      <c r="L885" s="34" t="s">
        <v>20</v>
      </c>
      <c r="M885" s="34" t="s">
        <v>20</v>
      </c>
      <c r="N885" s="34" t="s">
        <v>20</v>
      </c>
      <c r="O885" s="34" t="s">
        <v>20</v>
      </c>
      <c r="P885" s="34" t="s">
        <v>20</v>
      </c>
      <c r="Q885" s="34" t="s">
        <v>20</v>
      </c>
      <c r="R885" s="34" t="s">
        <v>20</v>
      </c>
      <c r="S885" s="34" t="s">
        <v>20</v>
      </c>
      <c r="T885" s="34" t="s">
        <v>20</v>
      </c>
      <c r="U885" s="34" t="s">
        <v>20</v>
      </c>
      <c r="V885" s="34" t="s">
        <v>20</v>
      </c>
      <c r="W885" s="34" t="s">
        <v>20</v>
      </c>
      <c r="X885" s="34" t="s">
        <v>20</v>
      </c>
      <c r="Y885" s="34" t="s">
        <v>20</v>
      </c>
      <c r="Z885" s="34" t="s">
        <v>20</v>
      </c>
      <c r="AA885" s="34" t="s">
        <v>20</v>
      </c>
      <c r="AB885" s="34" t="s">
        <v>20</v>
      </c>
      <c r="AC885" s="34" t="s">
        <v>20</v>
      </c>
      <c r="AD885" s="34" t="s">
        <v>20</v>
      </c>
      <c r="AE885" s="34" t="s">
        <v>20</v>
      </c>
      <c r="AF885" s="34" t="s">
        <v>20</v>
      </c>
      <c r="AG885" s="34" t="s">
        <v>20</v>
      </c>
      <c r="AH885" s="34" t="s">
        <v>20</v>
      </c>
      <c r="AI885" s="34" t="s">
        <v>20</v>
      </c>
    </row>
    <row r="886" spans="1:35">
      <c r="A886" s="34" t="s">
        <v>3368</v>
      </c>
      <c r="B886" s="34" t="s">
        <v>3426</v>
      </c>
      <c r="C886" s="34" t="s">
        <v>20</v>
      </c>
      <c r="D886" s="34" t="s">
        <v>20</v>
      </c>
      <c r="E886" s="34" t="s">
        <v>20</v>
      </c>
      <c r="F886" s="34" t="s">
        <v>20</v>
      </c>
      <c r="G886" s="34" t="s">
        <v>20</v>
      </c>
      <c r="H886" s="34" t="s">
        <v>20</v>
      </c>
      <c r="I886" s="34" t="s">
        <v>20</v>
      </c>
      <c r="J886" s="34" t="s">
        <v>20</v>
      </c>
      <c r="K886" s="34" t="s">
        <v>20</v>
      </c>
      <c r="L886" s="34" t="s">
        <v>20</v>
      </c>
      <c r="M886" s="34" t="s">
        <v>20</v>
      </c>
      <c r="N886" s="34" t="s">
        <v>20</v>
      </c>
      <c r="O886" s="34" t="s">
        <v>20</v>
      </c>
      <c r="P886" s="34" t="s">
        <v>20</v>
      </c>
      <c r="Q886" s="34" t="s">
        <v>20</v>
      </c>
      <c r="R886" s="34" t="s">
        <v>20</v>
      </c>
      <c r="S886" s="34" t="s">
        <v>20</v>
      </c>
      <c r="T886" s="34" t="s">
        <v>20</v>
      </c>
      <c r="U886" s="34" t="s">
        <v>20</v>
      </c>
      <c r="V886" s="34" t="s">
        <v>20</v>
      </c>
      <c r="W886" s="34" t="s">
        <v>20</v>
      </c>
      <c r="X886" s="34" t="s">
        <v>20</v>
      </c>
      <c r="Y886" s="34" t="s">
        <v>20</v>
      </c>
      <c r="Z886" s="34" t="s">
        <v>20</v>
      </c>
      <c r="AA886" s="34" t="s">
        <v>20</v>
      </c>
      <c r="AB886" s="34" t="s">
        <v>20</v>
      </c>
      <c r="AC886" s="34" t="s">
        <v>20</v>
      </c>
      <c r="AD886" s="34" t="s">
        <v>20</v>
      </c>
      <c r="AE886" s="34" t="s">
        <v>20</v>
      </c>
      <c r="AF886" s="34" t="s">
        <v>20</v>
      </c>
      <c r="AG886" s="34" t="s">
        <v>20</v>
      </c>
      <c r="AH886" s="34" t="s">
        <v>20</v>
      </c>
      <c r="AI886" s="34" t="s">
        <v>20</v>
      </c>
    </row>
    <row r="887" spans="1:35">
      <c r="A887" s="34" t="s">
        <v>3369</v>
      </c>
      <c r="B887" s="34" t="s">
        <v>3427</v>
      </c>
      <c r="C887" s="34" t="s">
        <v>20</v>
      </c>
      <c r="D887" s="34" t="s">
        <v>20</v>
      </c>
      <c r="E887" s="34" t="s">
        <v>20</v>
      </c>
      <c r="F887" s="34" t="s">
        <v>20</v>
      </c>
      <c r="G887" s="34" t="s">
        <v>20</v>
      </c>
      <c r="H887" s="34" t="s">
        <v>20</v>
      </c>
      <c r="I887" s="34" t="s">
        <v>20</v>
      </c>
      <c r="J887" s="34" t="s">
        <v>20</v>
      </c>
      <c r="K887" s="34" t="s">
        <v>20</v>
      </c>
      <c r="L887" s="34" t="s">
        <v>20</v>
      </c>
      <c r="M887" s="34" t="s">
        <v>20</v>
      </c>
      <c r="N887" s="34" t="s">
        <v>20</v>
      </c>
      <c r="O887" s="34" t="s">
        <v>20</v>
      </c>
      <c r="P887" s="34" t="s">
        <v>20</v>
      </c>
      <c r="Q887" s="34" t="s">
        <v>20</v>
      </c>
      <c r="R887" s="34" t="s">
        <v>20</v>
      </c>
      <c r="S887" s="34" t="s">
        <v>20</v>
      </c>
      <c r="T887" s="34" t="s">
        <v>20</v>
      </c>
      <c r="U887" s="34" t="s">
        <v>20</v>
      </c>
      <c r="V887" s="34" t="s">
        <v>20</v>
      </c>
      <c r="W887" s="34" t="s">
        <v>20</v>
      </c>
      <c r="X887" s="34" t="s">
        <v>20</v>
      </c>
      <c r="Y887" s="34" t="s">
        <v>20</v>
      </c>
      <c r="Z887" s="34" t="s">
        <v>20</v>
      </c>
      <c r="AA887" s="34" t="s">
        <v>20</v>
      </c>
      <c r="AB887" s="34" t="s">
        <v>20</v>
      </c>
      <c r="AC887" s="34" t="s">
        <v>20</v>
      </c>
      <c r="AD887" s="34" t="s">
        <v>20</v>
      </c>
      <c r="AE887" s="34" t="s">
        <v>20</v>
      </c>
      <c r="AF887" s="34" t="s">
        <v>20</v>
      </c>
      <c r="AG887" s="34" t="s">
        <v>20</v>
      </c>
      <c r="AH887" s="34" t="s">
        <v>20</v>
      </c>
      <c r="AI887" s="34" t="s">
        <v>20</v>
      </c>
    </row>
    <row r="888" spans="1:35">
      <c r="A888" s="34" t="s">
        <v>3370</v>
      </c>
      <c r="B888" s="34" t="s">
        <v>3428</v>
      </c>
      <c r="C888" s="34" t="s">
        <v>20</v>
      </c>
      <c r="D888" s="34" t="s">
        <v>20</v>
      </c>
      <c r="E888" s="34" t="s">
        <v>20</v>
      </c>
      <c r="F888" s="34" t="s">
        <v>20</v>
      </c>
      <c r="G888" s="34" t="s">
        <v>20</v>
      </c>
      <c r="H888" s="34" t="s">
        <v>20</v>
      </c>
      <c r="I888" s="34" t="s">
        <v>20</v>
      </c>
      <c r="J888" s="34" t="s">
        <v>20</v>
      </c>
      <c r="K888" s="34" t="s">
        <v>20</v>
      </c>
      <c r="L888" s="34" t="s">
        <v>20</v>
      </c>
      <c r="M888" s="34" t="s">
        <v>20</v>
      </c>
      <c r="N888" s="34" t="s">
        <v>20</v>
      </c>
      <c r="O888" s="34" t="s">
        <v>20</v>
      </c>
      <c r="P888" s="34" t="s">
        <v>20</v>
      </c>
      <c r="Q888" s="34" t="s">
        <v>20</v>
      </c>
      <c r="R888" s="34" t="s">
        <v>20</v>
      </c>
      <c r="S888" s="34" t="s">
        <v>20</v>
      </c>
      <c r="T888" s="34" t="s">
        <v>20</v>
      </c>
      <c r="U888" s="34" t="s">
        <v>20</v>
      </c>
      <c r="V888" s="34" t="s">
        <v>20</v>
      </c>
      <c r="W888" s="34" t="s">
        <v>20</v>
      </c>
      <c r="X888" s="34" t="s">
        <v>20</v>
      </c>
      <c r="Y888" s="34" t="s">
        <v>20</v>
      </c>
      <c r="Z888" s="34" t="s">
        <v>20</v>
      </c>
      <c r="AA888" s="34" t="s">
        <v>20</v>
      </c>
      <c r="AB888" s="34" t="s">
        <v>20</v>
      </c>
      <c r="AC888" s="34" t="s">
        <v>20</v>
      </c>
      <c r="AD888" s="34" t="s">
        <v>20</v>
      </c>
      <c r="AE888" s="34" t="s">
        <v>20</v>
      </c>
      <c r="AF888" s="34" t="s">
        <v>20</v>
      </c>
      <c r="AG888" s="34" t="s">
        <v>20</v>
      </c>
      <c r="AH888" s="34" t="s">
        <v>20</v>
      </c>
      <c r="AI888" s="34" t="s">
        <v>20</v>
      </c>
    </row>
    <row r="889" spans="1:35">
      <c r="A889" s="34" t="s">
        <v>3371</v>
      </c>
      <c r="B889" s="34" t="s">
        <v>3429</v>
      </c>
      <c r="C889" s="34" t="s">
        <v>20</v>
      </c>
      <c r="D889" s="34" t="s">
        <v>20</v>
      </c>
      <c r="E889" s="34" t="s">
        <v>20</v>
      </c>
      <c r="F889" s="34" t="s">
        <v>20</v>
      </c>
      <c r="G889" s="34" t="s">
        <v>20</v>
      </c>
      <c r="H889" s="34" t="s">
        <v>20</v>
      </c>
      <c r="I889" s="34" t="s">
        <v>20</v>
      </c>
      <c r="J889" s="34" t="s">
        <v>20</v>
      </c>
      <c r="K889" s="34" t="s">
        <v>20</v>
      </c>
      <c r="L889" s="34" t="s">
        <v>20</v>
      </c>
      <c r="M889" s="34" t="s">
        <v>20</v>
      </c>
      <c r="N889" s="34" t="s">
        <v>20</v>
      </c>
      <c r="O889" s="34" t="s">
        <v>20</v>
      </c>
      <c r="P889" s="34" t="s">
        <v>20</v>
      </c>
      <c r="Q889" s="34" t="s">
        <v>20</v>
      </c>
      <c r="R889" s="34" t="s">
        <v>20</v>
      </c>
      <c r="S889" s="34" t="s">
        <v>20</v>
      </c>
      <c r="T889" s="34" t="s">
        <v>20</v>
      </c>
      <c r="U889" s="34" t="s">
        <v>20</v>
      </c>
      <c r="V889" s="34" t="s">
        <v>20</v>
      </c>
      <c r="W889" s="34" t="s">
        <v>20</v>
      </c>
      <c r="X889" s="34" t="s">
        <v>20</v>
      </c>
      <c r="Y889" s="34" t="s">
        <v>20</v>
      </c>
      <c r="Z889" s="34" t="s">
        <v>20</v>
      </c>
      <c r="AA889" s="34" t="s">
        <v>20</v>
      </c>
      <c r="AB889" s="34" t="s">
        <v>20</v>
      </c>
      <c r="AC889" s="34" t="s">
        <v>20</v>
      </c>
      <c r="AD889" s="34" t="s">
        <v>20</v>
      </c>
      <c r="AE889" s="34" t="s">
        <v>20</v>
      </c>
      <c r="AF889" s="34" t="s">
        <v>20</v>
      </c>
      <c r="AG889" s="34" t="s">
        <v>20</v>
      </c>
      <c r="AH889" s="34" t="s">
        <v>20</v>
      </c>
      <c r="AI889" s="34" t="s">
        <v>20</v>
      </c>
    </row>
    <row r="890" spans="1:35">
      <c r="A890" s="34" t="s">
        <v>2003</v>
      </c>
      <c r="B890" s="34" t="s">
        <v>1826</v>
      </c>
      <c r="C890" s="34" t="s">
        <v>20</v>
      </c>
      <c r="D890" s="34" t="s">
        <v>20</v>
      </c>
      <c r="E890" s="34" t="s">
        <v>20</v>
      </c>
      <c r="F890" s="34" t="s">
        <v>20</v>
      </c>
      <c r="G890" s="34" t="s">
        <v>20</v>
      </c>
      <c r="H890" s="34" t="s">
        <v>20</v>
      </c>
      <c r="I890" s="34" t="s">
        <v>20</v>
      </c>
      <c r="J890" s="34" t="s">
        <v>20</v>
      </c>
      <c r="K890" s="34" t="s">
        <v>20</v>
      </c>
      <c r="L890" s="34" t="s">
        <v>20</v>
      </c>
      <c r="M890" s="34" t="s">
        <v>20</v>
      </c>
      <c r="N890" s="34" t="s">
        <v>20</v>
      </c>
      <c r="O890" s="34" t="s">
        <v>20</v>
      </c>
      <c r="P890" s="34" t="s">
        <v>20</v>
      </c>
      <c r="Q890" s="34" t="s">
        <v>20</v>
      </c>
      <c r="R890" s="34" t="s">
        <v>20</v>
      </c>
      <c r="S890" s="34" t="s">
        <v>20</v>
      </c>
      <c r="T890" s="34" t="s">
        <v>20</v>
      </c>
      <c r="U890" s="34" t="s">
        <v>20</v>
      </c>
      <c r="V890" s="34" t="s">
        <v>20</v>
      </c>
      <c r="W890" s="34" t="s">
        <v>20</v>
      </c>
      <c r="X890" s="34" t="s">
        <v>20</v>
      </c>
      <c r="Y890" s="34" t="s">
        <v>20</v>
      </c>
      <c r="Z890" s="34" t="s">
        <v>20</v>
      </c>
      <c r="AA890" s="34" t="s">
        <v>20</v>
      </c>
      <c r="AB890" s="34" t="s">
        <v>20</v>
      </c>
      <c r="AC890" s="34" t="s">
        <v>20</v>
      </c>
      <c r="AD890" s="34" t="s">
        <v>20</v>
      </c>
      <c r="AE890" s="34" t="s">
        <v>20</v>
      </c>
      <c r="AF890" s="34" t="s">
        <v>20</v>
      </c>
      <c r="AG890" s="34" t="s">
        <v>20</v>
      </c>
      <c r="AH890" s="34" t="s">
        <v>20</v>
      </c>
      <c r="AI890" s="34" t="s">
        <v>20</v>
      </c>
    </row>
  </sheetData>
  <mergeCells count="13">
    <mergeCell ref="A2:A3"/>
    <mergeCell ref="AG2:AI2"/>
    <mergeCell ref="AD2:AF2"/>
    <mergeCell ref="B2:B3"/>
    <mergeCell ref="C2:E2"/>
    <mergeCell ref="F2:H2"/>
    <mergeCell ref="I2:K2"/>
    <mergeCell ref="L2:N2"/>
    <mergeCell ref="O2:Q2"/>
    <mergeCell ref="R2:T2"/>
    <mergeCell ref="U2:W2"/>
    <mergeCell ref="X2:Z2"/>
    <mergeCell ref="AA2:AC2"/>
  </mergeCells>
  <phoneticPr fontId="15"/>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tabColor rgb="FFFFFF00"/>
    <pageSetUpPr fitToPage="1"/>
  </sheetPr>
  <dimension ref="A1:T27"/>
  <sheetViews>
    <sheetView zoomScaleNormal="100" workbookViewId="0"/>
  </sheetViews>
  <sheetFormatPr defaultColWidth="9" defaultRowHeight="12"/>
  <cols>
    <col min="1" max="1" width="2.125" style="166" customWidth="1"/>
    <col min="2" max="2" width="1.75" style="166" customWidth="1"/>
    <col min="3" max="3" width="9.625" style="166" customWidth="1"/>
    <col min="4" max="4" width="6.625" style="166" customWidth="1"/>
    <col min="5" max="5" width="13.25" style="166" customWidth="1"/>
    <col min="6" max="6" width="2.375" style="166" customWidth="1"/>
    <col min="7" max="7" width="13.25" style="166" customWidth="1"/>
    <col min="8" max="8" width="2.375" style="166" customWidth="1"/>
    <col min="9" max="9" width="13.25" style="166" customWidth="1"/>
    <col min="10" max="10" width="2.375" style="166" customWidth="1"/>
    <col min="11" max="11" width="15" style="166" customWidth="1"/>
    <col min="12" max="12" width="2.375" style="166" customWidth="1"/>
    <col min="13" max="13" width="11.25" style="166" customWidth="1"/>
    <col min="14" max="14" width="1.75" style="166" customWidth="1"/>
    <col min="15" max="15" width="79" style="166" bestFit="1" customWidth="1"/>
    <col min="16" max="20" width="9" style="166" hidden="1" customWidth="1"/>
    <col min="21" max="16384" width="9" style="166"/>
  </cols>
  <sheetData>
    <row r="1" spans="1:20" ht="15" customHeight="1">
      <c r="A1" s="127"/>
      <c r="B1" s="128"/>
      <c r="C1" s="128"/>
      <c r="D1" s="128"/>
      <c r="E1" s="128"/>
      <c r="F1" s="128"/>
      <c r="G1" s="128"/>
      <c r="H1" s="128"/>
      <c r="I1" s="128"/>
      <c r="J1" s="128"/>
      <c r="K1" s="128"/>
      <c r="L1" s="128"/>
      <c r="M1" s="128"/>
      <c r="N1" s="128"/>
      <c r="O1" s="116" t="s">
        <v>3560</v>
      </c>
    </row>
    <row r="2" spans="1:20" ht="41.25" customHeight="1">
      <c r="A2" s="128"/>
      <c r="B2" s="128"/>
      <c r="C2" s="1083" t="s">
        <v>297</v>
      </c>
      <c r="D2" s="1083"/>
      <c r="E2" s="1083"/>
      <c r="F2" s="1083"/>
      <c r="G2" s="1083"/>
      <c r="H2" s="1083"/>
      <c r="I2" s="1083"/>
      <c r="J2" s="1083"/>
      <c r="K2" s="1083"/>
      <c r="L2" s="1083"/>
      <c r="M2" s="1083"/>
      <c r="N2" s="128"/>
      <c r="O2" s="128"/>
    </row>
    <row r="3" spans="1:20" ht="27" customHeight="1">
      <c r="A3" s="128"/>
      <c r="B3" s="128"/>
      <c r="C3" s="1083"/>
      <c r="D3" s="1083"/>
      <c r="E3" s="1083"/>
      <c r="F3" s="1083"/>
      <c r="G3" s="1083"/>
      <c r="H3" s="1083"/>
      <c r="I3" s="1083"/>
      <c r="J3" s="1083"/>
      <c r="K3" s="1083"/>
      <c r="L3" s="1083"/>
      <c r="M3" s="1083"/>
      <c r="N3" s="128"/>
      <c r="O3" s="128"/>
    </row>
    <row r="4" spans="1:20" ht="6.75" customHeight="1">
      <c r="A4" s="128"/>
      <c r="B4" s="128"/>
      <c r="C4" s="128"/>
      <c r="D4" s="128"/>
      <c r="E4" s="128"/>
      <c r="F4" s="128"/>
      <c r="G4" s="128"/>
      <c r="H4" s="128"/>
      <c r="I4" s="128"/>
      <c r="J4" s="128"/>
      <c r="K4" s="128"/>
      <c r="L4" s="128"/>
      <c r="M4" s="128"/>
      <c r="N4" s="128"/>
      <c r="O4" s="128"/>
    </row>
    <row r="5" spans="1:20" ht="18" customHeight="1">
      <c r="A5" s="128"/>
      <c r="B5" s="128"/>
      <c r="C5" s="128" t="s">
        <v>317</v>
      </c>
      <c r="D5" s="128"/>
      <c r="E5" s="128"/>
      <c r="F5" s="128"/>
      <c r="G5" s="128"/>
      <c r="H5" s="128"/>
      <c r="I5" s="128"/>
      <c r="J5" s="128"/>
      <c r="K5" s="128"/>
      <c r="L5" s="128"/>
      <c r="M5" s="128"/>
      <c r="N5" s="128"/>
      <c r="O5" s="765" t="s">
        <v>2343</v>
      </c>
    </row>
    <row r="6" spans="1:20" ht="18" customHeight="1" thickBot="1">
      <c r="A6" s="128"/>
      <c r="B6" s="128"/>
      <c r="C6" s="128" t="s">
        <v>316</v>
      </c>
      <c r="D6" s="128"/>
      <c r="E6" s="128"/>
      <c r="F6" s="128"/>
      <c r="G6" s="128"/>
      <c r="H6" s="128"/>
      <c r="I6" s="128"/>
      <c r="J6" s="128"/>
      <c r="K6" s="128"/>
      <c r="L6" s="128"/>
      <c r="M6" s="128"/>
      <c r="N6" s="128"/>
      <c r="O6" s="128"/>
    </row>
    <row r="7" spans="1:20" ht="54" customHeight="1">
      <c r="A7" s="128"/>
      <c r="B7" s="128"/>
      <c r="C7" s="1084" t="s">
        <v>315</v>
      </c>
      <c r="D7" s="1085"/>
      <c r="E7" s="1086"/>
      <c r="F7" s="1061" t="str">
        <f>IF(提出書!E10="","",提出書!E10)</f>
        <v/>
      </c>
      <c r="G7" s="1062"/>
      <c r="H7" s="1062"/>
      <c r="I7" s="1062"/>
      <c r="J7" s="1062"/>
      <c r="K7" s="1062"/>
      <c r="L7" s="1062"/>
      <c r="M7" s="1063"/>
      <c r="N7" s="128"/>
      <c r="O7" s="906" t="s">
        <v>3550</v>
      </c>
    </row>
    <row r="8" spans="1:20" ht="54" customHeight="1" thickBot="1">
      <c r="A8" s="128"/>
      <c r="B8" s="128"/>
      <c r="C8" s="1087" t="s">
        <v>314</v>
      </c>
      <c r="D8" s="1088"/>
      <c r="E8" s="1089"/>
      <c r="F8" s="1054" t="str">
        <f>IF(提出書!E9="","",提出書!E9)</f>
        <v/>
      </c>
      <c r="G8" s="1055"/>
      <c r="H8" s="1055"/>
      <c r="I8" s="1055"/>
      <c r="J8" s="1055"/>
      <c r="K8" s="1055"/>
      <c r="L8" s="1055"/>
      <c r="M8" s="1056"/>
      <c r="N8" s="128"/>
      <c r="O8" s="905" t="s">
        <v>3549</v>
      </c>
    </row>
    <row r="9" spans="1:20" ht="18" customHeight="1">
      <c r="A9" s="128"/>
      <c r="B9" s="128"/>
      <c r="C9" s="128"/>
      <c r="D9" s="128"/>
      <c r="E9" s="128"/>
      <c r="F9" s="128"/>
      <c r="G9" s="128"/>
      <c r="H9" s="128"/>
      <c r="I9" s="128"/>
      <c r="J9" s="128"/>
      <c r="K9" s="128"/>
      <c r="L9" s="128"/>
      <c r="M9" s="128"/>
      <c r="N9" s="128"/>
      <c r="O9" s="128"/>
    </row>
    <row r="10" spans="1:20" ht="18" customHeight="1" thickBot="1">
      <c r="A10" s="128"/>
      <c r="B10" s="128"/>
      <c r="C10" s="128" t="s">
        <v>313</v>
      </c>
      <c r="D10" s="128"/>
      <c r="E10" s="128"/>
      <c r="F10" s="128"/>
      <c r="G10" s="128"/>
      <c r="H10" s="128"/>
      <c r="I10" s="128"/>
      <c r="J10" s="128"/>
      <c r="K10" s="128"/>
      <c r="L10" s="128"/>
      <c r="M10" s="128"/>
      <c r="N10" s="128"/>
      <c r="O10" s="128"/>
    </row>
    <row r="11" spans="1:20" ht="39" customHeight="1">
      <c r="A11" s="128"/>
      <c r="B11" s="128"/>
      <c r="C11" s="1077" t="s">
        <v>312</v>
      </c>
      <c r="D11" s="1078"/>
      <c r="E11" s="1079"/>
      <c r="F11" s="1080"/>
      <c r="G11" s="1081"/>
      <c r="H11" s="1081"/>
      <c r="I11" s="1081"/>
      <c r="J11" s="1081"/>
      <c r="K11" s="1081"/>
      <c r="L11" s="1081"/>
      <c r="M11" s="1082"/>
      <c r="N11" s="128"/>
      <c r="O11" s="128"/>
      <c r="P11" s="168"/>
    </row>
    <row r="12" spans="1:20" ht="39" customHeight="1">
      <c r="A12" s="128"/>
      <c r="B12" s="128"/>
      <c r="C12" s="1051" t="s">
        <v>311</v>
      </c>
      <c r="D12" s="1052"/>
      <c r="E12" s="1053"/>
      <c r="F12" s="169"/>
      <c r="G12" s="128" t="s">
        <v>310</v>
      </c>
      <c r="H12" s="128"/>
      <c r="I12" s="128" t="s">
        <v>309</v>
      </c>
      <c r="J12" s="128"/>
      <c r="K12" s="128" t="s">
        <v>308</v>
      </c>
      <c r="L12" s="128"/>
      <c r="M12" s="170" t="s">
        <v>307</v>
      </c>
      <c r="N12" s="128"/>
      <c r="O12" s="128"/>
      <c r="P12" s="168" t="b">
        <v>0</v>
      </c>
      <c r="Q12" s="168" t="b">
        <v>0</v>
      </c>
      <c r="R12" s="168" t="b">
        <v>0</v>
      </c>
      <c r="S12" s="168" t="b">
        <v>0</v>
      </c>
      <c r="T12" s="168">
        <f>COUNTIF(P12:S12,"TRUE")</f>
        <v>0</v>
      </c>
    </row>
    <row r="13" spans="1:20" ht="26.25" customHeight="1">
      <c r="A13" s="128"/>
      <c r="B13" s="128"/>
      <c r="C13" s="1070" t="s">
        <v>306</v>
      </c>
      <c r="D13" s="1071"/>
      <c r="E13" s="1071"/>
      <c r="F13" s="1074" t="s">
        <v>3540</v>
      </c>
      <c r="G13" s="1074"/>
      <c r="H13" s="1075" t="str">
        <f>IF(提出書!D26="","",提出書!D26)</f>
        <v/>
      </c>
      <c r="I13" s="1075"/>
      <c r="J13" s="1075"/>
      <c r="K13" s="1075"/>
      <c r="L13" s="1075"/>
      <c r="M13" s="1076"/>
      <c r="N13" s="128"/>
      <c r="O13" s="128"/>
      <c r="P13" s="168"/>
      <c r="Q13" s="168"/>
      <c r="R13" s="168"/>
      <c r="S13" s="168"/>
      <c r="T13" s="168"/>
    </row>
    <row r="14" spans="1:20" ht="240" customHeight="1" thickBot="1">
      <c r="A14" s="128"/>
      <c r="B14" s="128"/>
      <c r="C14" s="1072"/>
      <c r="D14" s="1073"/>
      <c r="E14" s="1073"/>
      <c r="F14" s="1054"/>
      <c r="G14" s="1055"/>
      <c r="H14" s="1055"/>
      <c r="I14" s="1055"/>
      <c r="J14" s="1055"/>
      <c r="K14" s="1055"/>
      <c r="L14" s="1055"/>
      <c r="M14" s="1056"/>
      <c r="N14" s="128"/>
      <c r="O14" s="130" t="s">
        <v>340</v>
      </c>
    </row>
    <row r="15" spans="1:20" ht="18" customHeight="1">
      <c r="A15" s="128"/>
      <c r="B15" s="128"/>
      <c r="C15" s="128"/>
      <c r="D15" s="128"/>
      <c r="E15" s="128"/>
      <c r="F15" s="128"/>
      <c r="G15" s="128"/>
      <c r="H15" s="128"/>
      <c r="I15" s="128"/>
      <c r="J15" s="128"/>
      <c r="K15" s="128"/>
      <c r="L15" s="128"/>
      <c r="M15" s="128"/>
      <c r="N15" s="128"/>
      <c r="O15" s="128"/>
    </row>
    <row r="16" spans="1:20" ht="18" customHeight="1" thickBot="1">
      <c r="A16" s="128"/>
      <c r="B16" s="128"/>
      <c r="C16" s="128" t="s">
        <v>305</v>
      </c>
      <c r="D16" s="128"/>
      <c r="E16" s="128"/>
      <c r="F16" s="128"/>
      <c r="G16" s="128"/>
      <c r="H16" s="128"/>
      <c r="I16" s="128"/>
      <c r="J16" s="128"/>
      <c r="K16" s="128"/>
      <c r="L16" s="128"/>
      <c r="M16" s="128"/>
      <c r="N16" s="128"/>
      <c r="O16" s="128"/>
    </row>
    <row r="17" spans="1:16" ht="25.5" customHeight="1">
      <c r="A17" s="128"/>
      <c r="B17" s="128"/>
      <c r="C17" s="1057" t="s">
        <v>304</v>
      </c>
      <c r="D17" s="1060" t="s">
        <v>302</v>
      </c>
      <c r="E17" s="1060"/>
      <c r="F17" s="1061"/>
      <c r="G17" s="1062"/>
      <c r="H17" s="1062"/>
      <c r="I17" s="1062"/>
      <c r="J17" s="1062"/>
      <c r="K17" s="1062"/>
      <c r="L17" s="1062"/>
      <c r="M17" s="1063"/>
      <c r="N17" s="131"/>
      <c r="O17" s="129" t="s">
        <v>341</v>
      </c>
    </row>
    <row r="18" spans="1:16" ht="25.5" customHeight="1">
      <c r="A18" s="128"/>
      <c r="B18" s="128"/>
      <c r="C18" s="1058" t="s">
        <v>301</v>
      </c>
      <c r="D18" s="1064" t="s">
        <v>284</v>
      </c>
      <c r="E18" s="162" t="s">
        <v>300</v>
      </c>
      <c r="F18" s="1067"/>
      <c r="G18" s="1068"/>
      <c r="H18" s="1068"/>
      <c r="I18" s="1068"/>
      <c r="J18" s="1068"/>
      <c r="K18" s="1068"/>
      <c r="L18" s="1068"/>
      <c r="M18" s="1069"/>
      <c r="N18" s="131"/>
      <c r="O18" s="132"/>
      <c r="P18" s="166">
        <f>COUNTA(F18:M20)</f>
        <v>0</v>
      </c>
    </row>
    <row r="19" spans="1:16" ht="25.5" customHeight="1">
      <c r="A19" s="128"/>
      <c r="B19" s="128"/>
      <c r="C19" s="1058"/>
      <c r="D19" s="1065"/>
      <c r="E19" s="162" t="s">
        <v>299</v>
      </c>
      <c r="F19" s="1067"/>
      <c r="G19" s="1068"/>
      <c r="H19" s="1068"/>
      <c r="I19" s="1068"/>
      <c r="J19" s="1068"/>
      <c r="K19" s="1068"/>
      <c r="L19" s="1068"/>
      <c r="M19" s="1069"/>
      <c r="N19" s="131"/>
      <c r="O19" s="129" t="s">
        <v>342</v>
      </c>
    </row>
    <row r="20" spans="1:16" ht="25.5" customHeight="1">
      <c r="A20" s="128"/>
      <c r="B20" s="128"/>
      <c r="C20" s="1059"/>
      <c r="D20" s="1066"/>
      <c r="E20" s="162" t="s">
        <v>298</v>
      </c>
      <c r="F20" s="1067"/>
      <c r="G20" s="1068"/>
      <c r="H20" s="1068"/>
      <c r="I20" s="1068"/>
      <c r="J20" s="1068"/>
      <c r="K20" s="1068"/>
      <c r="L20" s="1068"/>
      <c r="M20" s="1069"/>
      <c r="N20" s="131"/>
      <c r="O20" s="133" t="s">
        <v>343</v>
      </c>
    </row>
    <row r="21" spans="1:16" ht="25.5" customHeight="1">
      <c r="A21" s="128"/>
      <c r="B21" s="128"/>
      <c r="C21" s="1090" t="s">
        <v>303</v>
      </c>
      <c r="D21" s="1093" t="s">
        <v>302</v>
      </c>
      <c r="E21" s="1093"/>
      <c r="F21" s="1094"/>
      <c r="G21" s="1095"/>
      <c r="H21" s="1095"/>
      <c r="I21" s="1095"/>
      <c r="J21" s="1095"/>
      <c r="K21" s="1095"/>
      <c r="L21" s="1095"/>
      <c r="M21" s="1096"/>
      <c r="N21" s="131"/>
      <c r="O21" s="129" t="s">
        <v>341</v>
      </c>
    </row>
    <row r="22" spans="1:16" ht="25.5" customHeight="1">
      <c r="A22" s="128"/>
      <c r="B22" s="128"/>
      <c r="C22" s="1091" t="s">
        <v>301</v>
      </c>
      <c r="D22" s="1064" t="s">
        <v>284</v>
      </c>
      <c r="E22" s="162" t="s">
        <v>300</v>
      </c>
      <c r="F22" s="1067"/>
      <c r="G22" s="1068"/>
      <c r="H22" s="1068"/>
      <c r="I22" s="1068"/>
      <c r="J22" s="1068"/>
      <c r="K22" s="1068"/>
      <c r="L22" s="1068"/>
      <c r="M22" s="1069"/>
      <c r="N22" s="131"/>
      <c r="O22" s="132"/>
      <c r="P22" s="166">
        <f>COUNTA(F22:M24)</f>
        <v>0</v>
      </c>
    </row>
    <row r="23" spans="1:16" ht="25.5" customHeight="1">
      <c r="A23" s="128"/>
      <c r="B23" s="128"/>
      <c r="C23" s="1091"/>
      <c r="D23" s="1065"/>
      <c r="E23" s="162" t="s">
        <v>299</v>
      </c>
      <c r="F23" s="1067"/>
      <c r="G23" s="1068"/>
      <c r="H23" s="1068"/>
      <c r="I23" s="1068"/>
      <c r="J23" s="1068"/>
      <c r="K23" s="1068"/>
      <c r="L23" s="1068"/>
      <c r="M23" s="1069"/>
      <c r="N23" s="131"/>
      <c r="O23" s="129" t="s">
        <v>342</v>
      </c>
    </row>
    <row r="24" spans="1:16" ht="25.5" customHeight="1" thickBot="1">
      <c r="A24" s="128"/>
      <c r="B24" s="128"/>
      <c r="C24" s="1092"/>
      <c r="D24" s="1097"/>
      <c r="E24" s="20" t="s">
        <v>298</v>
      </c>
      <c r="F24" s="1098"/>
      <c r="G24" s="1099"/>
      <c r="H24" s="1099"/>
      <c r="I24" s="1099"/>
      <c r="J24" s="1099"/>
      <c r="K24" s="1099"/>
      <c r="L24" s="1099"/>
      <c r="M24" s="1100"/>
      <c r="N24" s="131"/>
      <c r="O24" s="133" t="s">
        <v>343</v>
      </c>
    </row>
    <row r="25" spans="1:16" ht="16.5" customHeight="1">
      <c r="A25" s="128"/>
      <c r="B25" s="128"/>
      <c r="C25" s="128"/>
      <c r="D25" s="128"/>
      <c r="E25" s="134"/>
      <c r="F25" s="135"/>
      <c r="G25" s="128"/>
      <c r="H25" s="128"/>
      <c r="I25" s="128"/>
      <c r="J25" s="128"/>
      <c r="K25" s="128"/>
      <c r="L25" s="128"/>
      <c r="M25" s="128"/>
      <c r="N25" s="128"/>
      <c r="O25" s="128"/>
    </row>
    <row r="26" spans="1:16" ht="16.5" customHeight="1">
      <c r="A26" s="128"/>
      <c r="B26" s="128"/>
      <c r="C26" s="128"/>
      <c r="D26" s="128"/>
      <c r="E26" s="136"/>
      <c r="F26" s="135"/>
      <c r="G26" s="128"/>
      <c r="H26" s="128"/>
      <c r="I26" s="128"/>
      <c r="J26" s="128"/>
      <c r="K26" s="128"/>
      <c r="L26" s="128"/>
      <c r="M26" s="128"/>
      <c r="N26" s="128"/>
      <c r="O26" s="128"/>
    </row>
    <row r="27" spans="1:16" ht="15" customHeight="1">
      <c r="N27" s="167"/>
    </row>
  </sheetData>
  <sheetProtection algorithmName="SHA-512" hashValue="5BExQm9p+Tnt2eef714lwnEKRc9HlkdKncDnvei31Gnyq3586Yx625nd7jWJYHRfc1PNbsYULO8SvGm5AUZIwA==" saltValue="zUZ0BkgP17rmN2WzL7koeA==" spinCount="100000" sheet="1" formatCells="0"/>
  <mergeCells count="26">
    <mergeCell ref="C21:C24"/>
    <mergeCell ref="D21:E21"/>
    <mergeCell ref="F21:M21"/>
    <mergeCell ref="D22:D24"/>
    <mergeCell ref="F22:M22"/>
    <mergeCell ref="F23:M23"/>
    <mergeCell ref="F24:M24"/>
    <mergeCell ref="C11:E11"/>
    <mergeCell ref="F11:M11"/>
    <mergeCell ref="C2:M3"/>
    <mergeCell ref="C7:E7"/>
    <mergeCell ref="F7:M7"/>
    <mergeCell ref="C8:E8"/>
    <mergeCell ref="F8:M8"/>
    <mergeCell ref="C12:E12"/>
    <mergeCell ref="F14:M14"/>
    <mergeCell ref="C17:C20"/>
    <mergeCell ref="D17:E17"/>
    <mergeCell ref="F17:M17"/>
    <mergeCell ref="D18:D20"/>
    <mergeCell ref="F18:M18"/>
    <mergeCell ref="F19:M19"/>
    <mergeCell ref="F20:M20"/>
    <mergeCell ref="C13:E14"/>
    <mergeCell ref="F13:G13"/>
    <mergeCell ref="H13:M13"/>
  </mergeCells>
  <phoneticPr fontId="15"/>
  <conditionalFormatting sqref="F7:M8 H13 F14:M14 F17:M17 F21:M21">
    <cfRule type="containsBlanks" dxfId="168" priority="6">
      <formula>LEN(TRIM(F7))=0</formula>
    </cfRule>
  </conditionalFormatting>
  <conditionalFormatting sqref="F11:M11">
    <cfRule type="expression" dxfId="167" priority="3">
      <formula>$P$11=0</formula>
    </cfRule>
    <cfRule type="expression" dxfId="166" priority="5">
      <formula>$P$11="0"</formula>
    </cfRule>
  </conditionalFormatting>
  <conditionalFormatting sqref="F12:M12">
    <cfRule type="expression" dxfId="165" priority="4">
      <formula>$T$12=0</formula>
    </cfRule>
  </conditionalFormatting>
  <conditionalFormatting sqref="F18:M20">
    <cfRule type="expression" dxfId="164" priority="2">
      <formula>$P$18=0</formula>
    </cfRule>
  </conditionalFormatting>
  <conditionalFormatting sqref="F22:M24">
    <cfRule type="expression" dxfId="163" priority="1">
      <formula>$P$22=0</formula>
    </cfRule>
  </conditionalFormatting>
  <printOptions horizontalCentered="1"/>
  <pageMargins left="0" right="0" top="0.39370078740157483" bottom="0.27559055118110237" header="0.23622047244094491" footer="0.19685039370078741"/>
  <pageSetup paperSize="9" orientation="portrait" horizontalDpi="300" verticalDpi="300" r:id="rId1"/>
  <headerFooter alignWithMargins="0">
    <oddHeader>&amp;L第２号様式　その１</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5" r:id="rId4" name="Group Box 3">
              <controlPr defaultSize="0" autoFill="0" autoPict="0">
                <anchor moveWithCells="1">
                  <from>
                    <xdr:col>5</xdr:col>
                    <xdr:colOff>0</xdr:colOff>
                    <xdr:row>10</xdr:row>
                    <xdr:rowOff>0</xdr:rowOff>
                  </from>
                  <to>
                    <xdr:col>12</xdr:col>
                    <xdr:colOff>847725</xdr:colOff>
                    <xdr:row>11</xdr:row>
                    <xdr:rowOff>0</xdr:rowOff>
                  </to>
                </anchor>
              </controlPr>
            </control>
          </mc:Choice>
        </mc:AlternateContent>
        <mc:AlternateContent xmlns:mc="http://schemas.openxmlformats.org/markup-compatibility/2006">
          <mc:Choice Requires="x14">
            <control shapeId="8196" r:id="rId5" name="Option Button 4">
              <controlPr defaultSize="0" autoFill="0" autoLine="0" autoPict="0">
                <anchor moveWithCells="1">
                  <from>
                    <xdr:col>5</xdr:col>
                    <xdr:colOff>133350</xdr:colOff>
                    <xdr:row>10</xdr:row>
                    <xdr:rowOff>142875</xdr:rowOff>
                  </from>
                  <to>
                    <xdr:col>6</xdr:col>
                    <xdr:colOff>733425</xdr:colOff>
                    <xdr:row>10</xdr:row>
                    <xdr:rowOff>342900</xdr:rowOff>
                  </to>
                </anchor>
              </controlPr>
            </control>
          </mc:Choice>
        </mc:AlternateContent>
        <mc:AlternateContent xmlns:mc="http://schemas.openxmlformats.org/markup-compatibility/2006">
          <mc:Choice Requires="x14">
            <control shapeId="8197" r:id="rId6" name="Option Button 5">
              <controlPr defaultSize="0" autoFill="0" autoLine="0" autoPict="0">
                <anchor moveWithCells="1">
                  <from>
                    <xdr:col>8</xdr:col>
                    <xdr:colOff>38100</xdr:colOff>
                    <xdr:row>10</xdr:row>
                    <xdr:rowOff>142875</xdr:rowOff>
                  </from>
                  <to>
                    <xdr:col>8</xdr:col>
                    <xdr:colOff>828675</xdr:colOff>
                    <xdr:row>10</xdr:row>
                    <xdr:rowOff>342900</xdr:rowOff>
                  </to>
                </anchor>
              </controlPr>
            </control>
          </mc:Choice>
        </mc:AlternateContent>
        <mc:AlternateContent xmlns:mc="http://schemas.openxmlformats.org/markup-compatibility/2006">
          <mc:Choice Requires="x14">
            <control shapeId="8198" r:id="rId7" name="Check Box 6">
              <controlPr defaultSize="0" autoFill="0" autoLine="0" autoPict="0">
                <anchor moveWithCells="1">
                  <from>
                    <xdr:col>5</xdr:col>
                    <xdr:colOff>9525</xdr:colOff>
                    <xdr:row>11</xdr:row>
                    <xdr:rowOff>152400</xdr:rowOff>
                  </from>
                  <to>
                    <xdr:col>6</xdr:col>
                    <xdr:colOff>123825</xdr:colOff>
                    <xdr:row>11</xdr:row>
                    <xdr:rowOff>361950</xdr:rowOff>
                  </to>
                </anchor>
              </controlPr>
            </control>
          </mc:Choice>
        </mc:AlternateContent>
        <mc:AlternateContent xmlns:mc="http://schemas.openxmlformats.org/markup-compatibility/2006">
          <mc:Choice Requires="x14">
            <control shapeId="8199" r:id="rId8" name="Check Box 7">
              <controlPr defaultSize="0" autoFill="0" autoLine="0" autoPict="0">
                <anchor moveWithCells="1">
                  <from>
                    <xdr:col>6</xdr:col>
                    <xdr:colOff>942975</xdr:colOff>
                    <xdr:row>11</xdr:row>
                    <xdr:rowOff>152400</xdr:rowOff>
                  </from>
                  <to>
                    <xdr:col>8</xdr:col>
                    <xdr:colOff>47625</xdr:colOff>
                    <xdr:row>11</xdr:row>
                    <xdr:rowOff>361950</xdr:rowOff>
                  </to>
                </anchor>
              </controlPr>
            </control>
          </mc:Choice>
        </mc:AlternateContent>
        <mc:AlternateContent xmlns:mc="http://schemas.openxmlformats.org/markup-compatibility/2006">
          <mc:Choice Requires="x14">
            <control shapeId="8200" r:id="rId9" name="Check Box 8">
              <controlPr defaultSize="0" autoFill="0" autoLine="0" autoPict="0">
                <anchor moveWithCells="1">
                  <from>
                    <xdr:col>8</xdr:col>
                    <xdr:colOff>904875</xdr:colOff>
                    <xdr:row>11</xdr:row>
                    <xdr:rowOff>142875</xdr:rowOff>
                  </from>
                  <to>
                    <xdr:col>10</xdr:col>
                    <xdr:colOff>9525</xdr:colOff>
                    <xdr:row>11</xdr:row>
                    <xdr:rowOff>352425</xdr:rowOff>
                  </to>
                </anchor>
              </controlPr>
            </control>
          </mc:Choice>
        </mc:AlternateContent>
        <mc:AlternateContent xmlns:mc="http://schemas.openxmlformats.org/markup-compatibility/2006">
          <mc:Choice Requires="x14">
            <control shapeId="8201" r:id="rId10" name="Check Box 9">
              <controlPr defaultSize="0" autoFill="0" autoLine="0" autoPict="0">
                <anchor moveWithCells="1">
                  <from>
                    <xdr:col>10</xdr:col>
                    <xdr:colOff>1047750</xdr:colOff>
                    <xdr:row>11</xdr:row>
                    <xdr:rowOff>152400</xdr:rowOff>
                  </from>
                  <to>
                    <xdr:col>12</xdr:col>
                    <xdr:colOff>19050</xdr:colOff>
                    <xdr:row>11</xdr:row>
                    <xdr:rowOff>361950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theme="0" tint="-0.499984740745262"/>
  </sheetPr>
  <dimension ref="A1:M890"/>
  <sheetViews>
    <sheetView workbookViewId="0">
      <selection activeCell="L12" sqref="L12"/>
    </sheetView>
  </sheetViews>
  <sheetFormatPr defaultRowHeight="18" customHeight="1"/>
  <cols>
    <col min="2" max="2" width="26.875" customWidth="1"/>
  </cols>
  <sheetData>
    <row r="1" spans="1:13" ht="13.5" customHeight="1">
      <c r="A1" s="97" t="s">
        <v>3455</v>
      </c>
      <c r="B1" s="97"/>
    </row>
    <row r="2" spans="1:13" s="49" customFormat="1" ht="18" customHeight="1">
      <c r="A2" s="1684" t="s">
        <v>679</v>
      </c>
      <c r="B2" s="1686" t="s">
        <v>352</v>
      </c>
      <c r="C2" s="1688" t="s">
        <v>3433</v>
      </c>
      <c r="D2" s="1688"/>
      <c r="E2" s="1688"/>
      <c r="F2" s="1688"/>
      <c r="G2" s="1688"/>
      <c r="H2" s="1688"/>
      <c r="I2" s="1688"/>
      <c r="J2" s="1688"/>
      <c r="K2" s="1688"/>
      <c r="L2" s="1688"/>
      <c r="M2" s="783"/>
    </row>
    <row r="3" spans="1:13" s="50" customFormat="1" ht="36" customHeight="1">
      <c r="A3" s="1685"/>
      <c r="B3" s="1687"/>
      <c r="C3" s="820" t="s">
        <v>678</v>
      </c>
      <c r="D3" s="821" t="s">
        <v>3434</v>
      </c>
      <c r="E3" s="821" t="s">
        <v>3435</v>
      </c>
      <c r="F3" s="820" t="s">
        <v>3436</v>
      </c>
      <c r="G3" s="820" t="s">
        <v>677</v>
      </c>
      <c r="H3" s="822" t="s">
        <v>1996</v>
      </c>
      <c r="I3" s="820" t="s">
        <v>1997</v>
      </c>
      <c r="J3" s="820" t="s">
        <v>1998</v>
      </c>
      <c r="K3" s="820" t="s">
        <v>676</v>
      </c>
      <c r="L3" s="820" t="s">
        <v>1999</v>
      </c>
      <c r="M3" s="783"/>
    </row>
    <row r="4" spans="1:13" s="50" customFormat="1" ht="22.15" customHeight="1">
      <c r="A4" s="785"/>
      <c r="B4" s="786" t="s">
        <v>2495</v>
      </c>
      <c r="C4" s="789">
        <v>108</v>
      </c>
      <c r="D4" s="789">
        <v>110</v>
      </c>
      <c r="E4" s="789">
        <v>112</v>
      </c>
      <c r="F4" s="789">
        <v>114</v>
      </c>
      <c r="G4" s="789">
        <v>119</v>
      </c>
      <c r="H4" s="790">
        <v>120</v>
      </c>
      <c r="I4" s="789">
        <v>123</v>
      </c>
      <c r="J4" s="789">
        <v>124</v>
      </c>
      <c r="K4" s="789">
        <v>128</v>
      </c>
      <c r="L4" s="789">
        <v>129</v>
      </c>
      <c r="M4" s="783"/>
    </row>
    <row r="5" spans="1:13" s="50" customFormat="1" ht="21" customHeight="1">
      <c r="A5" s="785"/>
      <c r="B5" s="786" t="s">
        <v>2496</v>
      </c>
      <c r="C5" s="789">
        <v>2</v>
      </c>
      <c r="D5" s="789">
        <v>3</v>
      </c>
      <c r="E5" s="789">
        <v>3</v>
      </c>
      <c r="F5" s="789">
        <v>3</v>
      </c>
      <c r="G5" s="789">
        <v>0</v>
      </c>
      <c r="H5" s="790">
        <v>4</v>
      </c>
      <c r="I5" s="789">
        <v>0</v>
      </c>
      <c r="J5" s="789">
        <v>4</v>
      </c>
      <c r="K5" s="789">
        <v>0</v>
      </c>
      <c r="L5" s="789">
        <v>4</v>
      </c>
      <c r="M5" s="783"/>
    </row>
    <row r="6" spans="1:13" ht="13.5">
      <c r="A6" s="34" t="s">
        <v>614</v>
      </c>
      <c r="B6" s="34" t="s">
        <v>20</v>
      </c>
      <c r="C6" s="34" t="s">
        <v>20</v>
      </c>
      <c r="D6" s="34" t="s">
        <v>20</v>
      </c>
      <c r="E6" s="34" t="s">
        <v>20</v>
      </c>
      <c r="F6" s="34" t="s">
        <v>20</v>
      </c>
      <c r="G6" s="34" t="s">
        <v>20</v>
      </c>
      <c r="H6" s="784" t="s">
        <v>20</v>
      </c>
      <c r="I6" s="34" t="s">
        <v>20</v>
      </c>
      <c r="J6" s="784" t="s">
        <v>20</v>
      </c>
      <c r="K6" s="34" t="s">
        <v>20</v>
      </c>
      <c r="L6" s="784" t="s">
        <v>20</v>
      </c>
    </row>
    <row r="7" spans="1:13" ht="13.5">
      <c r="A7" s="34" t="s">
        <v>661</v>
      </c>
      <c r="B7" s="34" t="s">
        <v>20</v>
      </c>
      <c r="C7" s="34" t="s">
        <v>20</v>
      </c>
      <c r="D7" s="34" t="s">
        <v>20</v>
      </c>
      <c r="E7" s="34" t="s">
        <v>20</v>
      </c>
      <c r="F7" s="34" t="s">
        <v>20</v>
      </c>
      <c r="G7" s="34" t="s">
        <v>20</v>
      </c>
      <c r="H7" s="784" t="s">
        <v>20</v>
      </c>
      <c r="I7" s="34" t="s">
        <v>20</v>
      </c>
      <c r="J7" s="784" t="s">
        <v>20</v>
      </c>
      <c r="K7" s="34" t="s">
        <v>20</v>
      </c>
      <c r="L7" s="784" t="s">
        <v>20</v>
      </c>
    </row>
    <row r="8" spans="1:13" ht="13.5">
      <c r="A8" s="34" t="s">
        <v>437</v>
      </c>
      <c r="B8" s="34" t="s">
        <v>436</v>
      </c>
      <c r="C8" s="34">
        <v>0.57999999999999996</v>
      </c>
      <c r="D8" s="34">
        <v>0.40899999999999997</v>
      </c>
      <c r="E8" s="34" t="s">
        <v>20</v>
      </c>
      <c r="F8" s="34">
        <v>0.371</v>
      </c>
      <c r="G8" s="34">
        <v>69.5</v>
      </c>
      <c r="H8" s="784">
        <v>4.9299999999999997E-2</v>
      </c>
      <c r="I8" s="34">
        <v>69.5</v>
      </c>
      <c r="J8" s="784">
        <v>4.9299999999999997E-2</v>
      </c>
      <c r="K8" s="34">
        <v>0</v>
      </c>
      <c r="L8" s="784">
        <v>0</v>
      </c>
    </row>
    <row r="9" spans="1:13" ht="13.5">
      <c r="A9" s="34" t="s">
        <v>658</v>
      </c>
      <c r="B9" s="34" t="s">
        <v>2149</v>
      </c>
      <c r="C9" s="34">
        <v>24.27</v>
      </c>
      <c r="D9" s="34">
        <v>0.45300000000000001</v>
      </c>
      <c r="E9" s="34" t="s">
        <v>20</v>
      </c>
      <c r="F9" s="34">
        <v>0.39700000000000002</v>
      </c>
      <c r="G9" s="34">
        <v>0</v>
      </c>
      <c r="H9" s="784">
        <v>0</v>
      </c>
      <c r="I9" s="34">
        <v>0</v>
      </c>
      <c r="J9" s="784">
        <v>0</v>
      </c>
      <c r="K9" s="34">
        <v>0</v>
      </c>
      <c r="L9" s="784">
        <v>0</v>
      </c>
    </row>
    <row r="10" spans="1:13" ht="13.5">
      <c r="A10" s="34" t="s">
        <v>659</v>
      </c>
      <c r="B10" s="34" t="s">
        <v>20</v>
      </c>
      <c r="C10" s="34" t="s">
        <v>20</v>
      </c>
      <c r="D10" s="34" t="s">
        <v>20</v>
      </c>
      <c r="E10" s="34" t="s">
        <v>20</v>
      </c>
      <c r="F10" s="34" t="s">
        <v>20</v>
      </c>
      <c r="G10" s="34" t="s">
        <v>20</v>
      </c>
      <c r="H10" s="784" t="s">
        <v>20</v>
      </c>
      <c r="I10" s="34" t="s">
        <v>20</v>
      </c>
      <c r="J10" s="784" t="s">
        <v>20</v>
      </c>
      <c r="K10" s="34" t="s">
        <v>20</v>
      </c>
      <c r="L10" s="784" t="s">
        <v>20</v>
      </c>
    </row>
    <row r="11" spans="1:13" ht="13.5">
      <c r="A11" s="34" t="s">
        <v>986</v>
      </c>
      <c r="B11" s="34" t="s">
        <v>1582</v>
      </c>
      <c r="C11" s="34">
        <v>88.17</v>
      </c>
      <c r="D11" s="34">
        <v>0.433</v>
      </c>
      <c r="E11" s="34" t="s">
        <v>20</v>
      </c>
      <c r="F11" s="34">
        <v>0.432</v>
      </c>
      <c r="G11" s="34">
        <v>8675.6</v>
      </c>
      <c r="H11" s="784">
        <v>4.2599999999999999E-2</v>
      </c>
      <c r="I11" s="34">
        <v>8675.6</v>
      </c>
      <c r="J11" s="784">
        <v>4.2599999999999999E-2</v>
      </c>
      <c r="K11" s="34">
        <v>0</v>
      </c>
      <c r="L11" s="784">
        <v>0</v>
      </c>
    </row>
    <row r="12" spans="1:13" ht="13.5">
      <c r="A12" s="34" t="s">
        <v>690</v>
      </c>
      <c r="B12" s="34" t="s">
        <v>987</v>
      </c>
      <c r="C12" s="34" t="s">
        <v>20</v>
      </c>
      <c r="D12" s="34" t="s">
        <v>20</v>
      </c>
      <c r="E12" s="34" t="s">
        <v>20</v>
      </c>
      <c r="F12" s="34" t="s">
        <v>20</v>
      </c>
      <c r="G12" s="34" t="s">
        <v>20</v>
      </c>
      <c r="H12" s="784" t="s">
        <v>20</v>
      </c>
      <c r="I12" s="34" t="s">
        <v>20</v>
      </c>
      <c r="J12" s="784" t="s">
        <v>20</v>
      </c>
      <c r="K12" s="34" t="s">
        <v>20</v>
      </c>
      <c r="L12" s="784" t="s">
        <v>20</v>
      </c>
    </row>
    <row r="13" spans="1:13" ht="13.5">
      <c r="A13" s="34" t="s">
        <v>665</v>
      </c>
      <c r="B13" s="34" t="s">
        <v>664</v>
      </c>
      <c r="C13" s="34">
        <v>0.73</v>
      </c>
      <c r="D13" s="34">
        <v>0.377</v>
      </c>
      <c r="E13" s="34" t="s">
        <v>20</v>
      </c>
      <c r="F13" s="34">
        <v>0.33300000000000002</v>
      </c>
      <c r="G13" s="34">
        <v>431.1</v>
      </c>
      <c r="H13" s="784">
        <v>0.22220000000000001</v>
      </c>
      <c r="I13" s="34">
        <v>431</v>
      </c>
      <c r="J13" s="784">
        <v>0.22220000000000001</v>
      </c>
      <c r="K13" s="34">
        <v>0</v>
      </c>
      <c r="L13" s="784">
        <v>0</v>
      </c>
    </row>
    <row r="14" spans="1:13" ht="13.5">
      <c r="A14" s="34" t="s">
        <v>623</v>
      </c>
      <c r="B14" s="34" t="s">
        <v>622</v>
      </c>
      <c r="C14" s="34">
        <v>1196.4000000000001</v>
      </c>
      <c r="D14" s="34">
        <v>0.40799999999999997</v>
      </c>
      <c r="E14" s="34">
        <v>0.222</v>
      </c>
      <c r="F14" s="34">
        <v>0.33700000000000002</v>
      </c>
      <c r="G14" s="34">
        <v>23905.599999999999</v>
      </c>
      <c r="H14" s="784">
        <v>8.0999999999999996E-3</v>
      </c>
      <c r="I14" s="34">
        <v>20633</v>
      </c>
      <c r="J14" s="784">
        <v>7.0000000000000001E-3</v>
      </c>
      <c r="K14" s="34">
        <v>39982.400000000001</v>
      </c>
      <c r="L14" s="784">
        <v>1.3599999999999999E-2</v>
      </c>
    </row>
    <row r="15" spans="1:13" ht="13.5">
      <c r="A15" s="34" t="s">
        <v>428</v>
      </c>
      <c r="B15" s="34" t="s">
        <v>20</v>
      </c>
      <c r="C15" s="34" t="s">
        <v>20</v>
      </c>
      <c r="D15" s="34" t="s">
        <v>20</v>
      </c>
      <c r="E15" s="34" t="s">
        <v>20</v>
      </c>
      <c r="F15" s="34" t="s">
        <v>20</v>
      </c>
      <c r="G15" s="34" t="s">
        <v>20</v>
      </c>
      <c r="H15" s="784" t="s">
        <v>20</v>
      </c>
      <c r="I15" s="34" t="s">
        <v>20</v>
      </c>
      <c r="J15" s="784" t="s">
        <v>20</v>
      </c>
      <c r="K15" s="34" t="s">
        <v>20</v>
      </c>
      <c r="L15" s="784" t="s">
        <v>20</v>
      </c>
    </row>
    <row r="16" spans="1:13" ht="13.5">
      <c r="A16" s="34" t="s">
        <v>691</v>
      </c>
      <c r="B16" s="34" t="s">
        <v>988</v>
      </c>
      <c r="C16" s="34">
        <v>0.06</v>
      </c>
      <c r="D16" s="34">
        <v>0.432</v>
      </c>
      <c r="E16" s="34" t="s">
        <v>20</v>
      </c>
      <c r="F16" s="34">
        <v>0.441</v>
      </c>
      <c r="G16" s="34">
        <v>0</v>
      </c>
      <c r="H16" s="784">
        <v>0</v>
      </c>
      <c r="I16" s="34">
        <v>0</v>
      </c>
      <c r="J16" s="784">
        <v>0</v>
      </c>
      <c r="K16" s="34">
        <v>0</v>
      </c>
      <c r="L16" s="784">
        <v>0</v>
      </c>
    </row>
    <row r="17" spans="1:12" ht="13.5">
      <c r="A17" s="34" t="s">
        <v>551</v>
      </c>
      <c r="B17" s="34" t="s">
        <v>1836</v>
      </c>
      <c r="C17" s="34">
        <v>75.77</v>
      </c>
      <c r="D17" s="34">
        <v>0.19</v>
      </c>
      <c r="E17" s="34">
        <v>0.40899999999999997</v>
      </c>
      <c r="F17" s="34">
        <v>0.36699999999999999</v>
      </c>
      <c r="G17" s="34">
        <v>59898.6</v>
      </c>
      <c r="H17" s="784">
        <v>0.15040000000000001</v>
      </c>
      <c r="I17" s="34">
        <v>57774.2</v>
      </c>
      <c r="J17" s="784">
        <v>0.14499999999999999</v>
      </c>
      <c r="K17" s="34">
        <v>0</v>
      </c>
      <c r="L17" s="784">
        <v>0</v>
      </c>
    </row>
    <row r="18" spans="1:12" ht="13.5">
      <c r="A18" s="34" t="s">
        <v>692</v>
      </c>
      <c r="B18" s="34" t="s">
        <v>1585</v>
      </c>
      <c r="C18" s="34" t="s">
        <v>20</v>
      </c>
      <c r="D18" s="34" t="s">
        <v>20</v>
      </c>
      <c r="E18" s="34" t="s">
        <v>20</v>
      </c>
      <c r="F18" s="34" t="s">
        <v>20</v>
      </c>
      <c r="G18" s="34" t="s">
        <v>20</v>
      </c>
      <c r="H18" s="784" t="s">
        <v>20</v>
      </c>
      <c r="I18" s="34" t="s">
        <v>20</v>
      </c>
      <c r="J18" s="784" t="s">
        <v>20</v>
      </c>
      <c r="K18" s="34" t="s">
        <v>20</v>
      </c>
      <c r="L18" s="784" t="s">
        <v>20</v>
      </c>
    </row>
    <row r="19" spans="1:12" ht="13.5">
      <c r="A19" s="34" t="s">
        <v>629</v>
      </c>
      <c r="B19" s="34" t="s">
        <v>628</v>
      </c>
      <c r="C19" s="34">
        <v>32.28</v>
      </c>
      <c r="D19" s="34">
        <v>0.46500000000000002</v>
      </c>
      <c r="E19" s="34">
        <v>0.32300000000000001</v>
      </c>
      <c r="F19" s="34">
        <v>0.63800000000000001</v>
      </c>
      <c r="G19" s="34">
        <v>7465</v>
      </c>
      <c r="H19" s="784">
        <v>0.1075</v>
      </c>
      <c r="I19" s="34">
        <v>7465</v>
      </c>
      <c r="J19" s="784">
        <v>0.1075</v>
      </c>
      <c r="K19" s="34">
        <v>0</v>
      </c>
      <c r="L19" s="784">
        <v>0</v>
      </c>
    </row>
    <row r="20" spans="1:12" ht="13.5">
      <c r="A20" s="34" t="s">
        <v>582</v>
      </c>
      <c r="B20" s="34" t="s">
        <v>3279</v>
      </c>
      <c r="C20" s="34">
        <v>9.3800000000000008</v>
      </c>
      <c r="D20" s="34">
        <v>0.26500000000000001</v>
      </c>
      <c r="E20" s="34" t="s">
        <v>20</v>
      </c>
      <c r="F20" s="34">
        <v>0.26900000000000002</v>
      </c>
      <c r="G20" s="34">
        <v>0.3</v>
      </c>
      <c r="H20" s="784">
        <v>0</v>
      </c>
      <c r="I20" s="34">
        <v>0.3</v>
      </c>
      <c r="J20" s="784">
        <v>0</v>
      </c>
      <c r="K20" s="34">
        <v>0</v>
      </c>
      <c r="L20" s="784">
        <v>0</v>
      </c>
    </row>
    <row r="21" spans="1:12" ht="13.5">
      <c r="A21" s="34" t="s">
        <v>449</v>
      </c>
      <c r="B21" s="34" t="s">
        <v>448</v>
      </c>
      <c r="C21" s="34">
        <v>163.04</v>
      </c>
      <c r="D21" s="34">
        <v>0.51</v>
      </c>
      <c r="E21" s="34">
        <v>0</v>
      </c>
      <c r="F21" s="34">
        <v>0.52</v>
      </c>
      <c r="G21" s="34">
        <v>18221</v>
      </c>
      <c r="H21" s="784">
        <v>5.7000000000000002E-2</v>
      </c>
      <c r="I21" s="34">
        <v>13566.8</v>
      </c>
      <c r="J21" s="784">
        <v>4.24E-2</v>
      </c>
      <c r="K21" s="34">
        <v>5222.3999999999996</v>
      </c>
      <c r="L21" s="784">
        <v>1.6299999999999999E-2</v>
      </c>
    </row>
    <row r="22" spans="1:12" ht="13.5">
      <c r="A22" s="34" t="s">
        <v>989</v>
      </c>
      <c r="B22" s="34" t="s">
        <v>3280</v>
      </c>
      <c r="C22" s="34">
        <v>0.11</v>
      </c>
      <c r="D22" s="34">
        <v>0.41099999999999998</v>
      </c>
      <c r="E22" s="34" t="s">
        <v>20</v>
      </c>
      <c r="F22" s="34">
        <v>0.437</v>
      </c>
      <c r="G22" s="34">
        <v>0</v>
      </c>
      <c r="H22" s="784">
        <v>0</v>
      </c>
      <c r="I22" s="34">
        <v>0</v>
      </c>
      <c r="J22" s="784">
        <v>0</v>
      </c>
      <c r="K22" s="34">
        <v>0</v>
      </c>
      <c r="L22" s="784">
        <v>0</v>
      </c>
    </row>
    <row r="23" spans="1:12" ht="13.5">
      <c r="A23" s="34" t="s">
        <v>693</v>
      </c>
      <c r="B23" s="34" t="s">
        <v>990</v>
      </c>
      <c r="C23" s="34">
        <v>1.54</v>
      </c>
      <c r="D23" s="34">
        <v>0.44900000000000001</v>
      </c>
      <c r="E23" s="34" t="s">
        <v>20</v>
      </c>
      <c r="F23" s="34">
        <v>0.50800000000000001</v>
      </c>
      <c r="G23" s="34">
        <v>0</v>
      </c>
      <c r="H23" s="784">
        <v>0</v>
      </c>
      <c r="I23" s="34">
        <v>0</v>
      </c>
      <c r="J23" s="784">
        <v>0</v>
      </c>
      <c r="K23" s="34">
        <v>0</v>
      </c>
      <c r="L23" s="784">
        <v>0</v>
      </c>
    </row>
    <row r="24" spans="1:12" ht="13.5">
      <c r="A24" s="34" t="s">
        <v>486</v>
      </c>
      <c r="B24" s="34" t="s">
        <v>485</v>
      </c>
      <c r="C24" s="34">
        <v>102.22</v>
      </c>
      <c r="D24" s="34">
        <v>0.46100000000000002</v>
      </c>
      <c r="E24" s="34">
        <v>0.45100000000000001</v>
      </c>
      <c r="F24" s="34">
        <v>0.49199999999999999</v>
      </c>
      <c r="G24" s="34">
        <v>348.8</v>
      </c>
      <c r="H24" s="784">
        <v>1.6000000000000001E-3</v>
      </c>
      <c r="I24" s="34">
        <v>348.8</v>
      </c>
      <c r="J24" s="784">
        <v>1.6000000000000001E-3</v>
      </c>
      <c r="K24" s="34">
        <v>0</v>
      </c>
      <c r="L24" s="784">
        <v>0</v>
      </c>
    </row>
    <row r="25" spans="1:12" ht="13.5">
      <c r="A25" s="34" t="s">
        <v>517</v>
      </c>
      <c r="B25" s="34" t="s">
        <v>516</v>
      </c>
      <c r="C25" s="34">
        <v>36.630000000000003</v>
      </c>
      <c r="D25" s="34">
        <v>0.48599999999999999</v>
      </c>
      <c r="E25" s="34" t="s">
        <v>20</v>
      </c>
      <c r="F25" s="34">
        <v>0.438</v>
      </c>
      <c r="G25" s="34">
        <v>0</v>
      </c>
      <c r="H25" s="784">
        <v>0</v>
      </c>
      <c r="I25" s="34">
        <v>0</v>
      </c>
      <c r="J25" s="784">
        <v>0</v>
      </c>
      <c r="K25" s="34">
        <v>0</v>
      </c>
      <c r="L25" s="784">
        <v>0</v>
      </c>
    </row>
    <row r="26" spans="1:12" ht="13.5">
      <c r="A26" s="34" t="s">
        <v>430</v>
      </c>
      <c r="B26" s="34" t="s">
        <v>429</v>
      </c>
      <c r="C26" s="34">
        <v>101.12</v>
      </c>
      <c r="D26" s="34">
        <v>0.39700000000000002</v>
      </c>
      <c r="E26" s="34">
        <v>0</v>
      </c>
      <c r="F26" s="34">
        <v>0.77700000000000002</v>
      </c>
      <c r="G26" s="34">
        <v>32353.200000000001</v>
      </c>
      <c r="H26" s="784">
        <v>0.12709999999999999</v>
      </c>
      <c r="I26" s="34">
        <v>21342.400000000001</v>
      </c>
      <c r="J26" s="784">
        <v>8.3900000000000002E-2</v>
      </c>
      <c r="K26" s="34">
        <v>10865.3</v>
      </c>
      <c r="L26" s="784">
        <v>4.2700000000000002E-2</v>
      </c>
    </row>
    <row r="27" spans="1:12" ht="13.5">
      <c r="A27" s="34" t="s">
        <v>572</v>
      </c>
      <c r="B27" s="34" t="s">
        <v>20</v>
      </c>
      <c r="C27" s="34" t="s">
        <v>20</v>
      </c>
      <c r="D27" s="34" t="s">
        <v>20</v>
      </c>
      <c r="E27" s="34" t="s">
        <v>20</v>
      </c>
      <c r="F27" s="34" t="s">
        <v>20</v>
      </c>
      <c r="G27" s="34" t="s">
        <v>20</v>
      </c>
      <c r="H27" s="784" t="s">
        <v>20</v>
      </c>
      <c r="I27" s="34" t="s">
        <v>20</v>
      </c>
      <c r="J27" s="784" t="s">
        <v>20</v>
      </c>
      <c r="K27" s="34" t="s">
        <v>20</v>
      </c>
      <c r="L27" s="784" t="s">
        <v>20</v>
      </c>
    </row>
    <row r="28" spans="1:12" ht="13.5">
      <c r="A28" s="34" t="s">
        <v>694</v>
      </c>
      <c r="B28" s="34" t="s">
        <v>991</v>
      </c>
      <c r="C28" s="34" t="s">
        <v>20</v>
      </c>
      <c r="D28" s="34" t="s">
        <v>20</v>
      </c>
      <c r="E28" s="34" t="s">
        <v>20</v>
      </c>
      <c r="F28" s="34" t="s">
        <v>20</v>
      </c>
      <c r="G28" s="34" t="s">
        <v>20</v>
      </c>
      <c r="H28" s="784" t="s">
        <v>20</v>
      </c>
      <c r="I28" s="34" t="s">
        <v>20</v>
      </c>
      <c r="J28" s="784" t="s">
        <v>20</v>
      </c>
      <c r="K28" s="34" t="s">
        <v>20</v>
      </c>
      <c r="L28" s="784" t="s">
        <v>20</v>
      </c>
    </row>
    <row r="29" spans="1:12" ht="13.5">
      <c r="A29" s="34" t="s">
        <v>695</v>
      </c>
      <c r="B29" s="34" t="s">
        <v>992</v>
      </c>
      <c r="C29" s="34">
        <v>0</v>
      </c>
      <c r="D29" s="34">
        <v>0.45500000000000002</v>
      </c>
      <c r="E29" s="34">
        <v>0.38</v>
      </c>
      <c r="F29" s="34">
        <v>0.42</v>
      </c>
      <c r="G29" s="34">
        <v>0</v>
      </c>
      <c r="H29" s="784">
        <v>0</v>
      </c>
      <c r="I29" s="34">
        <v>0</v>
      </c>
      <c r="J29" s="784">
        <v>0</v>
      </c>
      <c r="K29" s="34">
        <v>0</v>
      </c>
      <c r="L29" s="784">
        <v>0</v>
      </c>
    </row>
    <row r="30" spans="1:12" ht="13.5">
      <c r="A30" s="34" t="s">
        <v>619</v>
      </c>
      <c r="B30" s="34" t="s">
        <v>618</v>
      </c>
      <c r="C30" s="34">
        <v>2.15</v>
      </c>
      <c r="D30" s="34">
        <v>0.17799999999999999</v>
      </c>
      <c r="E30" s="34">
        <v>0</v>
      </c>
      <c r="F30" s="34">
        <v>0.28399999999999997</v>
      </c>
      <c r="G30" s="34">
        <v>4128.3</v>
      </c>
      <c r="H30" s="784">
        <v>0.34139999999999998</v>
      </c>
      <c r="I30" s="34">
        <v>3692.4</v>
      </c>
      <c r="J30" s="784">
        <v>0.3054</v>
      </c>
      <c r="K30" s="34">
        <v>3307.2</v>
      </c>
      <c r="L30" s="784">
        <v>0.27350000000000002</v>
      </c>
    </row>
    <row r="31" spans="1:12" ht="13.5">
      <c r="A31" s="34" t="s">
        <v>507</v>
      </c>
      <c r="B31" s="34" t="s">
        <v>506</v>
      </c>
      <c r="C31" s="34">
        <v>14.09</v>
      </c>
      <c r="D31" s="34">
        <v>6.9000000000000006E-2</v>
      </c>
      <c r="E31" s="34">
        <v>0</v>
      </c>
      <c r="F31" s="34">
        <v>3.0000000000000001E-3</v>
      </c>
      <c r="G31" s="34">
        <v>60750.6</v>
      </c>
      <c r="H31" s="784">
        <v>0.29620000000000002</v>
      </c>
      <c r="I31" s="34">
        <v>7242.3</v>
      </c>
      <c r="J31" s="784">
        <v>3.5299999999999998E-2</v>
      </c>
      <c r="K31" s="34">
        <v>110826.6</v>
      </c>
      <c r="L31" s="784">
        <v>0.54039999999999999</v>
      </c>
    </row>
    <row r="32" spans="1:12" ht="13.5">
      <c r="A32" s="34" t="s">
        <v>533</v>
      </c>
      <c r="B32" s="34" t="s">
        <v>532</v>
      </c>
      <c r="C32" s="34">
        <v>49.69</v>
      </c>
      <c r="D32" s="34">
        <v>0.42099999999999999</v>
      </c>
      <c r="E32" s="34">
        <v>0.32700000000000001</v>
      </c>
      <c r="F32" s="34">
        <v>1.339</v>
      </c>
      <c r="G32" s="34">
        <v>15443.9</v>
      </c>
      <c r="H32" s="784">
        <v>0.13089999999999999</v>
      </c>
      <c r="I32" s="34">
        <v>5518.7</v>
      </c>
      <c r="J32" s="784">
        <v>4.6800000000000001E-2</v>
      </c>
      <c r="K32" s="34">
        <v>870.1</v>
      </c>
      <c r="L32" s="784">
        <v>7.4000000000000003E-3</v>
      </c>
    </row>
    <row r="33" spans="1:12" ht="13.5">
      <c r="A33" s="34" t="s">
        <v>656</v>
      </c>
      <c r="B33" s="34" t="s">
        <v>655</v>
      </c>
      <c r="C33" s="34">
        <v>95.56</v>
      </c>
      <c r="D33" s="34">
        <v>0.33100000000000002</v>
      </c>
      <c r="E33" s="34">
        <v>2.1999999999999999E-2</v>
      </c>
      <c r="F33" s="34">
        <v>0.377</v>
      </c>
      <c r="G33" s="34">
        <v>101320.4</v>
      </c>
      <c r="H33" s="784">
        <v>0.35070000000000001</v>
      </c>
      <c r="I33" s="34">
        <v>75623.600000000006</v>
      </c>
      <c r="J33" s="784">
        <v>0.26179999999999998</v>
      </c>
      <c r="K33" s="34">
        <v>14980.9</v>
      </c>
      <c r="L33" s="784">
        <v>5.1900000000000002E-2</v>
      </c>
    </row>
    <row r="34" spans="1:12" ht="13.5">
      <c r="A34" s="34" t="s">
        <v>463</v>
      </c>
      <c r="B34" s="34" t="s">
        <v>20</v>
      </c>
      <c r="C34" s="34" t="s">
        <v>20</v>
      </c>
      <c r="D34" s="34" t="s">
        <v>20</v>
      </c>
      <c r="E34" s="34" t="s">
        <v>20</v>
      </c>
      <c r="F34" s="34" t="s">
        <v>20</v>
      </c>
      <c r="G34" s="34" t="s">
        <v>20</v>
      </c>
      <c r="H34" s="784" t="s">
        <v>20</v>
      </c>
      <c r="I34" s="34" t="s">
        <v>20</v>
      </c>
      <c r="J34" s="784" t="s">
        <v>20</v>
      </c>
      <c r="K34" s="34" t="s">
        <v>20</v>
      </c>
      <c r="L34" s="784" t="s">
        <v>20</v>
      </c>
    </row>
    <row r="35" spans="1:12" ht="13.5">
      <c r="A35" s="34" t="s">
        <v>1586</v>
      </c>
      <c r="B35" s="34" t="s">
        <v>20</v>
      </c>
      <c r="C35" s="34" t="s">
        <v>20</v>
      </c>
      <c r="D35" s="34" t="s">
        <v>20</v>
      </c>
      <c r="E35" s="34" t="s">
        <v>20</v>
      </c>
      <c r="F35" s="34" t="s">
        <v>20</v>
      </c>
      <c r="G35" s="34" t="s">
        <v>20</v>
      </c>
      <c r="H35" s="784" t="s">
        <v>20</v>
      </c>
      <c r="I35" s="34" t="s">
        <v>20</v>
      </c>
      <c r="J35" s="784" t="s">
        <v>20</v>
      </c>
      <c r="K35" s="34" t="s">
        <v>20</v>
      </c>
      <c r="L35" s="784" t="s">
        <v>20</v>
      </c>
    </row>
    <row r="36" spans="1:12" ht="13.5">
      <c r="A36" s="34" t="s">
        <v>550</v>
      </c>
      <c r="B36" s="34" t="s">
        <v>549</v>
      </c>
      <c r="C36" s="34">
        <v>7.32</v>
      </c>
      <c r="D36" s="34">
        <v>0.45700000000000002</v>
      </c>
      <c r="E36" s="34" t="s">
        <v>20</v>
      </c>
      <c r="F36" s="34">
        <v>0.46700000000000003</v>
      </c>
      <c r="G36" s="34">
        <v>0</v>
      </c>
      <c r="H36" s="784">
        <v>0</v>
      </c>
      <c r="I36" s="34">
        <v>0</v>
      </c>
      <c r="J36" s="784">
        <v>0</v>
      </c>
      <c r="K36" s="34">
        <v>0</v>
      </c>
      <c r="L36" s="784">
        <v>0</v>
      </c>
    </row>
    <row r="37" spans="1:12" ht="13.5">
      <c r="A37" s="34" t="s">
        <v>520</v>
      </c>
      <c r="B37" s="34" t="s">
        <v>1837</v>
      </c>
      <c r="C37" s="34">
        <v>0.26</v>
      </c>
      <c r="D37" s="34">
        <v>0.46</v>
      </c>
      <c r="E37" s="34" t="s">
        <v>20</v>
      </c>
      <c r="F37" s="34">
        <v>0.40400000000000003</v>
      </c>
      <c r="G37" s="34">
        <v>0</v>
      </c>
      <c r="H37" s="784">
        <v>0</v>
      </c>
      <c r="I37" s="34">
        <v>0</v>
      </c>
      <c r="J37" s="784">
        <v>0</v>
      </c>
      <c r="K37" s="34">
        <v>0</v>
      </c>
      <c r="L37" s="784">
        <v>0</v>
      </c>
    </row>
    <row r="38" spans="1:12" ht="13.5">
      <c r="A38" s="34" t="s">
        <v>696</v>
      </c>
      <c r="B38" s="34" t="s">
        <v>993</v>
      </c>
      <c r="C38" s="34" t="s">
        <v>20</v>
      </c>
      <c r="D38" s="34" t="s">
        <v>20</v>
      </c>
      <c r="E38" s="34" t="s">
        <v>20</v>
      </c>
      <c r="F38" s="34" t="s">
        <v>20</v>
      </c>
      <c r="G38" s="34" t="s">
        <v>20</v>
      </c>
      <c r="H38" s="784" t="s">
        <v>20</v>
      </c>
      <c r="I38" s="34" t="s">
        <v>20</v>
      </c>
      <c r="J38" s="784" t="s">
        <v>20</v>
      </c>
      <c r="K38" s="34" t="s">
        <v>20</v>
      </c>
      <c r="L38" s="784" t="s">
        <v>20</v>
      </c>
    </row>
    <row r="39" spans="1:12" ht="13.5">
      <c r="A39" s="34" t="s">
        <v>697</v>
      </c>
      <c r="B39" s="34" t="s">
        <v>994</v>
      </c>
      <c r="C39" s="34" t="s">
        <v>20</v>
      </c>
      <c r="D39" s="34" t="s">
        <v>20</v>
      </c>
      <c r="E39" s="34" t="s">
        <v>20</v>
      </c>
      <c r="F39" s="34" t="s">
        <v>20</v>
      </c>
      <c r="G39" s="34" t="s">
        <v>20</v>
      </c>
      <c r="H39" s="784" t="s">
        <v>20</v>
      </c>
      <c r="I39" s="34" t="s">
        <v>20</v>
      </c>
      <c r="J39" s="784" t="s">
        <v>20</v>
      </c>
      <c r="K39" s="34" t="s">
        <v>20</v>
      </c>
      <c r="L39" s="784" t="s">
        <v>20</v>
      </c>
    </row>
    <row r="40" spans="1:12" ht="13.5">
      <c r="A40" s="34" t="s">
        <v>537</v>
      </c>
      <c r="B40" s="34" t="s">
        <v>2399</v>
      </c>
      <c r="C40" s="34">
        <v>46.28</v>
      </c>
      <c r="D40" s="34">
        <v>0.876</v>
      </c>
      <c r="E40" s="34">
        <v>0.82</v>
      </c>
      <c r="F40" s="34">
        <v>0.93</v>
      </c>
      <c r="G40" s="34">
        <v>15659.6</v>
      </c>
      <c r="H40" s="784">
        <v>0.29630000000000001</v>
      </c>
      <c r="I40" s="34">
        <v>15659.6</v>
      </c>
      <c r="J40" s="784">
        <v>0.29630000000000001</v>
      </c>
      <c r="K40" s="34">
        <v>0</v>
      </c>
      <c r="L40" s="784">
        <v>0</v>
      </c>
    </row>
    <row r="41" spans="1:12" ht="13.5">
      <c r="A41" s="34" t="s">
        <v>698</v>
      </c>
      <c r="B41" s="34" t="s">
        <v>995</v>
      </c>
      <c r="C41" s="34" t="s">
        <v>20</v>
      </c>
      <c r="D41" s="34" t="s">
        <v>20</v>
      </c>
      <c r="E41" s="34" t="s">
        <v>20</v>
      </c>
      <c r="F41" s="34" t="s">
        <v>20</v>
      </c>
      <c r="G41" s="34" t="s">
        <v>20</v>
      </c>
      <c r="H41" s="784" t="s">
        <v>20</v>
      </c>
      <c r="I41" s="34" t="s">
        <v>20</v>
      </c>
      <c r="J41" s="784" t="s">
        <v>20</v>
      </c>
      <c r="K41" s="34" t="s">
        <v>20</v>
      </c>
      <c r="L41" s="784" t="s">
        <v>20</v>
      </c>
    </row>
    <row r="42" spans="1:12" ht="13.5">
      <c r="A42" s="34" t="s">
        <v>643</v>
      </c>
      <c r="B42" s="34" t="s">
        <v>642</v>
      </c>
      <c r="C42" s="34" t="s">
        <v>20</v>
      </c>
      <c r="D42" s="34" t="s">
        <v>20</v>
      </c>
      <c r="E42" s="34" t="s">
        <v>20</v>
      </c>
      <c r="F42" s="34" t="s">
        <v>20</v>
      </c>
      <c r="G42" s="34" t="s">
        <v>20</v>
      </c>
      <c r="H42" s="784" t="s">
        <v>20</v>
      </c>
      <c r="I42" s="34" t="s">
        <v>20</v>
      </c>
      <c r="J42" s="784" t="s">
        <v>20</v>
      </c>
      <c r="K42" s="34" t="s">
        <v>20</v>
      </c>
      <c r="L42" s="784" t="s">
        <v>20</v>
      </c>
    </row>
    <row r="43" spans="1:12" ht="13.5">
      <c r="A43" s="34" t="s">
        <v>1587</v>
      </c>
      <c r="B43" s="34" t="s">
        <v>20</v>
      </c>
      <c r="C43" s="34" t="s">
        <v>20</v>
      </c>
      <c r="D43" s="34" t="s">
        <v>20</v>
      </c>
      <c r="E43" s="34" t="s">
        <v>20</v>
      </c>
      <c r="F43" s="34" t="s">
        <v>20</v>
      </c>
      <c r="G43" s="34" t="s">
        <v>20</v>
      </c>
      <c r="H43" s="784" t="s">
        <v>20</v>
      </c>
      <c r="I43" s="34" t="s">
        <v>20</v>
      </c>
      <c r="J43" s="784" t="s">
        <v>20</v>
      </c>
      <c r="K43" s="34" t="s">
        <v>20</v>
      </c>
      <c r="L43" s="784" t="s">
        <v>20</v>
      </c>
    </row>
    <row r="44" spans="1:12" ht="13.5">
      <c r="A44" s="34" t="s">
        <v>699</v>
      </c>
      <c r="B44" s="34" t="s">
        <v>998</v>
      </c>
      <c r="C44" s="34" t="s">
        <v>20</v>
      </c>
      <c r="D44" s="34" t="s">
        <v>20</v>
      </c>
      <c r="E44" s="34" t="s">
        <v>20</v>
      </c>
      <c r="F44" s="34" t="s">
        <v>20</v>
      </c>
      <c r="G44" s="34" t="s">
        <v>20</v>
      </c>
      <c r="H44" s="784" t="s">
        <v>20</v>
      </c>
      <c r="I44" s="34" t="s">
        <v>20</v>
      </c>
      <c r="J44" s="784" t="s">
        <v>20</v>
      </c>
      <c r="K44" s="34" t="s">
        <v>20</v>
      </c>
      <c r="L44" s="784" t="s">
        <v>20</v>
      </c>
    </row>
    <row r="45" spans="1:12" ht="13.5">
      <c r="A45" s="34" t="s">
        <v>996</v>
      </c>
      <c r="B45" s="34" t="s">
        <v>2400</v>
      </c>
      <c r="C45" s="34">
        <v>0.01</v>
      </c>
      <c r="D45" s="34">
        <v>0.4</v>
      </c>
      <c r="E45" s="34" t="s">
        <v>20</v>
      </c>
      <c r="F45" s="34">
        <v>0.34399999999999997</v>
      </c>
      <c r="G45" s="34">
        <v>0</v>
      </c>
      <c r="H45" s="784">
        <v>0</v>
      </c>
      <c r="I45" s="34">
        <v>0</v>
      </c>
      <c r="J45" s="784">
        <v>0</v>
      </c>
      <c r="K45" s="34">
        <v>0</v>
      </c>
      <c r="L45" s="784">
        <v>0</v>
      </c>
    </row>
    <row r="46" spans="1:12" ht="13.5">
      <c r="A46" s="34" t="s">
        <v>997</v>
      </c>
      <c r="B46" s="34" t="s">
        <v>3372</v>
      </c>
      <c r="C46" s="34" t="s">
        <v>20</v>
      </c>
      <c r="D46" s="34" t="s">
        <v>20</v>
      </c>
      <c r="E46" s="34" t="s">
        <v>20</v>
      </c>
      <c r="F46" s="34" t="s">
        <v>20</v>
      </c>
      <c r="G46" s="34" t="s">
        <v>20</v>
      </c>
      <c r="H46" s="784" t="s">
        <v>20</v>
      </c>
      <c r="I46" s="34" t="s">
        <v>20</v>
      </c>
      <c r="J46" s="784" t="s">
        <v>20</v>
      </c>
      <c r="K46" s="34" t="s">
        <v>20</v>
      </c>
      <c r="L46" s="784" t="s">
        <v>20</v>
      </c>
    </row>
    <row r="47" spans="1:12" ht="13.5">
      <c r="A47" s="34" t="s">
        <v>700</v>
      </c>
      <c r="B47" s="34" t="s">
        <v>999</v>
      </c>
      <c r="C47" s="34" t="s">
        <v>20</v>
      </c>
      <c r="D47" s="34" t="s">
        <v>20</v>
      </c>
      <c r="E47" s="34" t="s">
        <v>20</v>
      </c>
      <c r="F47" s="34" t="s">
        <v>20</v>
      </c>
      <c r="G47" s="34" t="s">
        <v>20</v>
      </c>
      <c r="H47" s="784" t="s">
        <v>20</v>
      </c>
      <c r="I47" s="34" t="s">
        <v>20</v>
      </c>
      <c r="J47" s="784" t="s">
        <v>20</v>
      </c>
      <c r="K47" s="34" t="s">
        <v>20</v>
      </c>
      <c r="L47" s="784" t="s">
        <v>20</v>
      </c>
    </row>
    <row r="48" spans="1:12" ht="13.5">
      <c r="A48" s="34" t="s">
        <v>654</v>
      </c>
      <c r="B48" s="34" t="s">
        <v>653</v>
      </c>
      <c r="C48" s="34">
        <v>7.4</v>
      </c>
      <c r="D48" s="34">
        <v>0.502</v>
      </c>
      <c r="E48" s="34">
        <v>0.55400000000000005</v>
      </c>
      <c r="F48" s="34">
        <v>3.0939999999999999</v>
      </c>
      <c r="G48" s="34">
        <v>2841.4</v>
      </c>
      <c r="H48" s="784">
        <v>0.19259999999999999</v>
      </c>
      <c r="I48" s="34">
        <v>1684.8</v>
      </c>
      <c r="J48" s="784">
        <v>0.1142</v>
      </c>
      <c r="K48" s="34">
        <v>3</v>
      </c>
      <c r="L48" s="784">
        <v>2.0000000000000001E-4</v>
      </c>
    </row>
    <row r="49" spans="1:12" ht="13.5">
      <c r="A49" s="34" t="s">
        <v>1588</v>
      </c>
      <c r="B49" s="34" t="s">
        <v>20</v>
      </c>
      <c r="C49" s="34" t="s">
        <v>20</v>
      </c>
      <c r="D49" s="34" t="s">
        <v>20</v>
      </c>
      <c r="E49" s="34" t="s">
        <v>20</v>
      </c>
      <c r="F49" s="34" t="s">
        <v>20</v>
      </c>
      <c r="G49" s="34" t="s">
        <v>20</v>
      </c>
      <c r="H49" s="784" t="s">
        <v>20</v>
      </c>
      <c r="I49" s="34" t="s">
        <v>20</v>
      </c>
      <c r="J49" s="784" t="s">
        <v>20</v>
      </c>
      <c r="K49" s="34" t="s">
        <v>20</v>
      </c>
      <c r="L49" s="784" t="s">
        <v>20</v>
      </c>
    </row>
    <row r="50" spans="1:12" ht="13.5">
      <c r="A50" s="34" t="s">
        <v>469</v>
      </c>
      <c r="B50" s="34" t="s">
        <v>468</v>
      </c>
      <c r="C50" s="34">
        <v>21</v>
      </c>
      <c r="D50" s="34">
        <v>0.32</v>
      </c>
      <c r="E50" s="34">
        <v>0.26700000000000002</v>
      </c>
      <c r="F50" s="34">
        <v>0.39</v>
      </c>
      <c r="G50" s="34">
        <v>11386.8</v>
      </c>
      <c r="H50" s="784">
        <v>0.1736</v>
      </c>
      <c r="I50" s="34">
        <v>10703.3</v>
      </c>
      <c r="J50" s="784">
        <v>0.16320000000000001</v>
      </c>
      <c r="K50" s="34">
        <v>7987.9</v>
      </c>
      <c r="L50" s="784">
        <v>0.12180000000000001</v>
      </c>
    </row>
    <row r="51" spans="1:12" ht="13.5">
      <c r="A51" s="34" t="s">
        <v>531</v>
      </c>
      <c r="B51" s="34" t="s">
        <v>530</v>
      </c>
      <c r="C51" s="34">
        <v>0.28000000000000003</v>
      </c>
      <c r="D51" s="34">
        <v>0.34399999999999997</v>
      </c>
      <c r="E51" s="34" t="s">
        <v>20</v>
      </c>
      <c r="F51" s="34">
        <v>0</v>
      </c>
      <c r="G51" s="34">
        <v>0</v>
      </c>
      <c r="H51" s="784">
        <v>0</v>
      </c>
      <c r="I51" s="34">
        <v>0</v>
      </c>
      <c r="J51" s="784">
        <v>0</v>
      </c>
      <c r="K51" s="34">
        <v>0</v>
      </c>
      <c r="L51" s="784">
        <v>0</v>
      </c>
    </row>
    <row r="52" spans="1:12" ht="13.5">
      <c r="A52" s="34" t="s">
        <v>1589</v>
      </c>
      <c r="B52" s="34" t="s">
        <v>20</v>
      </c>
      <c r="C52" s="34" t="s">
        <v>20</v>
      </c>
      <c r="D52" s="34" t="s">
        <v>20</v>
      </c>
      <c r="E52" s="34" t="s">
        <v>20</v>
      </c>
      <c r="F52" s="34" t="s">
        <v>20</v>
      </c>
      <c r="G52" s="34" t="s">
        <v>20</v>
      </c>
      <c r="H52" s="784" t="s">
        <v>20</v>
      </c>
      <c r="I52" s="34" t="s">
        <v>20</v>
      </c>
      <c r="J52" s="784" t="s">
        <v>20</v>
      </c>
      <c r="K52" s="34" t="s">
        <v>20</v>
      </c>
      <c r="L52" s="784" t="s">
        <v>20</v>
      </c>
    </row>
    <row r="53" spans="1:12" ht="13.5">
      <c r="A53" s="34" t="s">
        <v>604</v>
      </c>
      <c r="B53" s="34" t="s">
        <v>603</v>
      </c>
      <c r="C53" s="34" t="s">
        <v>20</v>
      </c>
      <c r="D53" s="34" t="s">
        <v>20</v>
      </c>
      <c r="E53" s="34" t="s">
        <v>20</v>
      </c>
      <c r="F53" s="34" t="s">
        <v>20</v>
      </c>
      <c r="G53" s="34" t="s">
        <v>20</v>
      </c>
      <c r="H53" s="784" t="s">
        <v>20</v>
      </c>
      <c r="I53" s="34" t="s">
        <v>20</v>
      </c>
      <c r="J53" s="784" t="s">
        <v>20</v>
      </c>
      <c r="K53" s="34" t="s">
        <v>20</v>
      </c>
      <c r="L53" s="784" t="s">
        <v>20</v>
      </c>
    </row>
    <row r="54" spans="1:12" ht="13.5">
      <c r="A54" s="34" t="s">
        <v>613</v>
      </c>
      <c r="B54" s="34" t="s">
        <v>612</v>
      </c>
      <c r="C54" s="34">
        <v>17.45</v>
      </c>
      <c r="D54" s="34">
        <v>0.36499999999999999</v>
      </c>
      <c r="E54" s="34">
        <v>0.32300000000000001</v>
      </c>
      <c r="F54" s="34">
        <v>0.46400000000000002</v>
      </c>
      <c r="G54" s="34">
        <v>0</v>
      </c>
      <c r="H54" s="784">
        <v>0</v>
      </c>
      <c r="I54" s="34">
        <v>0</v>
      </c>
      <c r="J54" s="784">
        <v>0</v>
      </c>
      <c r="K54" s="34">
        <v>0</v>
      </c>
      <c r="L54" s="784">
        <v>0</v>
      </c>
    </row>
    <row r="55" spans="1:12" ht="13.5">
      <c r="A55" s="34" t="s">
        <v>573</v>
      </c>
      <c r="B55" s="34" t="s">
        <v>2150</v>
      </c>
      <c r="C55" s="34">
        <v>561.42999999999995</v>
      </c>
      <c r="D55" s="34">
        <v>0.38700000000000001</v>
      </c>
      <c r="E55" s="34">
        <v>0.251</v>
      </c>
      <c r="F55" s="34">
        <v>0.42399999999999999</v>
      </c>
      <c r="G55" s="34">
        <v>153636.20000000001</v>
      </c>
      <c r="H55" s="784">
        <v>0.10580000000000001</v>
      </c>
      <c r="I55" s="34">
        <v>78406.5</v>
      </c>
      <c r="J55" s="784">
        <v>5.3999999999999999E-2</v>
      </c>
      <c r="K55" s="34">
        <v>11180.4</v>
      </c>
      <c r="L55" s="784">
        <v>7.7000000000000002E-3</v>
      </c>
    </row>
    <row r="56" spans="1:12" ht="13.5">
      <c r="A56" s="34" t="s">
        <v>701</v>
      </c>
      <c r="B56" s="34" t="s">
        <v>1000</v>
      </c>
      <c r="C56" s="34" t="s">
        <v>20</v>
      </c>
      <c r="D56" s="34" t="s">
        <v>20</v>
      </c>
      <c r="E56" s="34" t="s">
        <v>20</v>
      </c>
      <c r="F56" s="34" t="s">
        <v>20</v>
      </c>
      <c r="G56" s="34" t="s">
        <v>20</v>
      </c>
      <c r="H56" s="784" t="s">
        <v>20</v>
      </c>
      <c r="I56" s="34" t="s">
        <v>20</v>
      </c>
      <c r="J56" s="784" t="s">
        <v>20</v>
      </c>
      <c r="K56" s="34" t="s">
        <v>20</v>
      </c>
      <c r="L56" s="784" t="s">
        <v>20</v>
      </c>
    </row>
    <row r="57" spans="1:12" ht="13.5">
      <c r="A57" s="34" t="s">
        <v>452</v>
      </c>
      <c r="B57" s="34" t="s">
        <v>451</v>
      </c>
      <c r="C57" s="34">
        <v>19.14</v>
      </c>
      <c r="D57" s="34">
        <v>0.35699999999999998</v>
      </c>
      <c r="E57" s="34" t="s">
        <v>20</v>
      </c>
      <c r="F57" s="34">
        <v>0.45</v>
      </c>
      <c r="G57" s="34">
        <v>0</v>
      </c>
      <c r="H57" s="784">
        <v>0</v>
      </c>
      <c r="I57" s="34">
        <v>0</v>
      </c>
      <c r="J57" s="784">
        <v>0</v>
      </c>
      <c r="K57" s="34">
        <v>0</v>
      </c>
      <c r="L57" s="784">
        <v>0</v>
      </c>
    </row>
    <row r="58" spans="1:12" ht="13.5">
      <c r="A58" s="34" t="s">
        <v>602</v>
      </c>
      <c r="B58" s="34" t="s">
        <v>601</v>
      </c>
      <c r="C58" s="34">
        <v>153.51</v>
      </c>
      <c r="D58" s="34">
        <v>0.60399999999999998</v>
      </c>
      <c r="E58" s="34">
        <v>0.53400000000000003</v>
      </c>
      <c r="F58" s="34">
        <v>0.73199999999999998</v>
      </c>
      <c r="G58" s="34">
        <v>57480.6</v>
      </c>
      <c r="H58" s="784">
        <v>0.22600000000000001</v>
      </c>
      <c r="I58" s="34">
        <v>57088.1</v>
      </c>
      <c r="J58" s="784">
        <v>0.22450000000000001</v>
      </c>
      <c r="K58" s="34">
        <v>193.3</v>
      </c>
      <c r="L58" s="784">
        <v>8.0000000000000004E-4</v>
      </c>
    </row>
    <row r="59" spans="1:12" ht="13.5">
      <c r="A59" s="34" t="s">
        <v>627</v>
      </c>
      <c r="B59" s="34" t="s">
        <v>626</v>
      </c>
      <c r="C59" s="34">
        <v>1.23</v>
      </c>
      <c r="D59" s="34">
        <v>0.46</v>
      </c>
      <c r="E59" s="34" t="s">
        <v>20</v>
      </c>
      <c r="F59" s="34">
        <v>0.40400000000000003</v>
      </c>
      <c r="G59" s="34">
        <v>0</v>
      </c>
      <c r="H59" s="784">
        <v>0</v>
      </c>
      <c r="I59" s="34">
        <v>0</v>
      </c>
      <c r="J59" s="784">
        <v>0</v>
      </c>
      <c r="K59" s="34">
        <v>0</v>
      </c>
      <c r="L59" s="784">
        <v>0</v>
      </c>
    </row>
    <row r="60" spans="1:12" ht="13.5">
      <c r="A60" s="34" t="s">
        <v>442</v>
      </c>
      <c r="B60" s="34" t="s">
        <v>2401</v>
      </c>
      <c r="C60" s="34">
        <v>3.92</v>
      </c>
      <c r="D60" s="34">
        <v>3.5999999999999997E-2</v>
      </c>
      <c r="E60" s="34">
        <v>0</v>
      </c>
      <c r="F60" s="34">
        <v>0</v>
      </c>
      <c r="G60" s="34">
        <v>98536.1</v>
      </c>
      <c r="H60" s="784">
        <v>0.90410000000000001</v>
      </c>
      <c r="I60" s="34">
        <v>85503.7</v>
      </c>
      <c r="J60" s="784">
        <v>0.78449999999999998</v>
      </c>
      <c r="K60" s="34">
        <v>0</v>
      </c>
      <c r="L60" s="784">
        <v>0</v>
      </c>
    </row>
    <row r="61" spans="1:12" ht="13.5">
      <c r="A61" s="34" t="s">
        <v>585</v>
      </c>
      <c r="B61" s="34" t="s">
        <v>1590</v>
      </c>
      <c r="C61" s="34">
        <v>36.450000000000003</v>
      </c>
      <c r="D61" s="34">
        <v>0.46899999999999997</v>
      </c>
      <c r="E61" s="34" t="s">
        <v>20</v>
      </c>
      <c r="F61" s="34">
        <v>0.45</v>
      </c>
      <c r="G61" s="34">
        <v>805.9</v>
      </c>
      <c r="H61" s="784">
        <v>1.04E-2</v>
      </c>
      <c r="I61" s="34">
        <v>0</v>
      </c>
      <c r="J61" s="784">
        <v>0</v>
      </c>
      <c r="K61" s="34">
        <v>0</v>
      </c>
      <c r="L61" s="784">
        <v>0</v>
      </c>
    </row>
    <row r="62" spans="1:12" ht="13.5">
      <c r="A62" s="34" t="s">
        <v>581</v>
      </c>
      <c r="B62" s="34" t="s">
        <v>580</v>
      </c>
      <c r="C62" s="34">
        <v>2.82</v>
      </c>
      <c r="D62" s="34">
        <v>0.45400000000000001</v>
      </c>
      <c r="E62" s="34" t="s">
        <v>20</v>
      </c>
      <c r="F62" s="34">
        <v>0.44800000000000001</v>
      </c>
      <c r="G62" s="34">
        <v>0</v>
      </c>
      <c r="H62" s="784">
        <v>0</v>
      </c>
      <c r="I62" s="34">
        <v>0</v>
      </c>
      <c r="J62" s="784">
        <v>0</v>
      </c>
      <c r="K62" s="34">
        <v>0</v>
      </c>
      <c r="L62" s="784">
        <v>0</v>
      </c>
    </row>
    <row r="63" spans="1:12" ht="13.5">
      <c r="A63" s="34" t="s">
        <v>702</v>
      </c>
      <c r="B63" s="34" t="s">
        <v>1001</v>
      </c>
      <c r="C63" s="34" t="s">
        <v>20</v>
      </c>
      <c r="D63" s="34" t="s">
        <v>20</v>
      </c>
      <c r="E63" s="34" t="s">
        <v>20</v>
      </c>
      <c r="F63" s="34" t="s">
        <v>20</v>
      </c>
      <c r="G63" s="34" t="s">
        <v>20</v>
      </c>
      <c r="H63" s="784" t="s">
        <v>20</v>
      </c>
      <c r="I63" s="34" t="s">
        <v>20</v>
      </c>
      <c r="J63" s="784" t="s">
        <v>20</v>
      </c>
      <c r="K63" s="34" t="s">
        <v>20</v>
      </c>
      <c r="L63" s="784" t="s">
        <v>20</v>
      </c>
    </row>
    <row r="64" spans="1:12" ht="13.5">
      <c r="A64" s="34" t="s">
        <v>1591</v>
      </c>
      <c r="B64" s="34" t="s">
        <v>20</v>
      </c>
      <c r="C64" s="34" t="s">
        <v>20</v>
      </c>
      <c r="D64" s="34" t="s">
        <v>20</v>
      </c>
      <c r="E64" s="34" t="s">
        <v>20</v>
      </c>
      <c r="F64" s="34" t="s">
        <v>20</v>
      </c>
      <c r="G64" s="34" t="s">
        <v>20</v>
      </c>
      <c r="H64" s="784" t="s">
        <v>20</v>
      </c>
      <c r="I64" s="34" t="s">
        <v>20</v>
      </c>
      <c r="J64" s="784" t="s">
        <v>20</v>
      </c>
      <c r="K64" s="34" t="s">
        <v>20</v>
      </c>
      <c r="L64" s="784" t="s">
        <v>20</v>
      </c>
    </row>
    <row r="65" spans="1:12" ht="13.5">
      <c r="A65" s="34" t="s">
        <v>672</v>
      </c>
      <c r="B65" s="34" t="s">
        <v>671</v>
      </c>
      <c r="C65" s="34">
        <v>28.54</v>
      </c>
      <c r="D65" s="34">
        <v>0.46100000000000002</v>
      </c>
      <c r="E65" s="34" t="s">
        <v>20</v>
      </c>
      <c r="F65" s="34">
        <v>0.38700000000000001</v>
      </c>
      <c r="G65" s="34">
        <v>0</v>
      </c>
      <c r="H65" s="784">
        <v>0</v>
      </c>
      <c r="I65" s="34">
        <v>0</v>
      </c>
      <c r="J65" s="784">
        <v>0</v>
      </c>
      <c r="K65" s="34">
        <v>0</v>
      </c>
      <c r="L65" s="784">
        <v>0</v>
      </c>
    </row>
    <row r="66" spans="1:12" ht="13.5">
      <c r="A66" s="34" t="s">
        <v>579</v>
      </c>
      <c r="B66" s="34" t="s">
        <v>578</v>
      </c>
      <c r="C66" s="34">
        <v>139.76</v>
      </c>
      <c r="D66" s="34">
        <v>0.438</v>
      </c>
      <c r="E66" s="34">
        <v>0.28899999999999998</v>
      </c>
      <c r="F66" s="34">
        <v>0.42599999999999999</v>
      </c>
      <c r="G66" s="34">
        <v>9726</v>
      </c>
      <c r="H66" s="784">
        <v>3.0499999999999999E-2</v>
      </c>
      <c r="I66" s="34">
        <v>8158.9</v>
      </c>
      <c r="J66" s="784">
        <v>2.5600000000000001E-2</v>
      </c>
      <c r="K66" s="34">
        <v>0</v>
      </c>
      <c r="L66" s="784">
        <v>0</v>
      </c>
    </row>
    <row r="67" spans="1:12" ht="13.5">
      <c r="A67" s="34" t="s">
        <v>435</v>
      </c>
      <c r="B67" s="34" t="s">
        <v>434</v>
      </c>
      <c r="C67" s="34">
        <v>24.85</v>
      </c>
      <c r="D67" s="34">
        <v>0.38400000000000001</v>
      </c>
      <c r="E67" s="34" t="s">
        <v>20</v>
      </c>
      <c r="F67" s="34">
        <v>0.375</v>
      </c>
      <c r="G67" s="34">
        <v>0</v>
      </c>
      <c r="H67" s="784">
        <v>0</v>
      </c>
      <c r="I67" s="34">
        <v>0</v>
      </c>
      <c r="J67" s="784">
        <v>0</v>
      </c>
      <c r="K67" s="34">
        <v>0</v>
      </c>
      <c r="L67" s="784">
        <v>0</v>
      </c>
    </row>
    <row r="68" spans="1:12" ht="13.5">
      <c r="A68" s="34" t="s">
        <v>621</v>
      </c>
      <c r="B68" s="34" t="s">
        <v>620</v>
      </c>
      <c r="C68" s="34">
        <v>6.51</v>
      </c>
      <c r="D68" s="34">
        <v>0.44700000000000001</v>
      </c>
      <c r="E68" s="34" t="s">
        <v>20</v>
      </c>
      <c r="F68" s="34">
        <v>1.109</v>
      </c>
      <c r="G68" s="34">
        <v>0</v>
      </c>
      <c r="H68" s="784">
        <v>0</v>
      </c>
      <c r="I68" s="34">
        <v>0</v>
      </c>
      <c r="J68" s="784">
        <v>0</v>
      </c>
      <c r="K68" s="34">
        <v>0</v>
      </c>
      <c r="L68" s="784">
        <v>0</v>
      </c>
    </row>
    <row r="69" spans="1:12" ht="13.5">
      <c r="A69" s="34" t="s">
        <v>505</v>
      </c>
      <c r="B69" s="34" t="s">
        <v>504</v>
      </c>
      <c r="C69" s="34">
        <v>2235.67</v>
      </c>
      <c r="D69" s="34">
        <v>0.35599999999999998</v>
      </c>
      <c r="E69" s="34">
        <v>0.34</v>
      </c>
      <c r="F69" s="34">
        <v>0.33</v>
      </c>
      <c r="G69" s="34">
        <v>90348.1</v>
      </c>
      <c r="H69" s="784">
        <v>1.44E-2</v>
      </c>
      <c r="I69" s="34">
        <v>28855.7</v>
      </c>
      <c r="J69" s="784">
        <v>4.5999999999999999E-3</v>
      </c>
      <c r="K69" s="34">
        <v>88341.2</v>
      </c>
      <c r="L69" s="784">
        <v>1.41E-2</v>
      </c>
    </row>
    <row r="70" spans="1:12" ht="13.5">
      <c r="A70" s="34" t="s">
        <v>703</v>
      </c>
      <c r="B70" s="34" t="s">
        <v>1002</v>
      </c>
      <c r="C70" s="34">
        <v>1.73</v>
      </c>
      <c r="D70" s="34">
        <v>0.52700000000000002</v>
      </c>
      <c r="E70" s="34" t="s">
        <v>20</v>
      </c>
      <c r="F70" s="34">
        <v>0.47199999999999998</v>
      </c>
      <c r="G70" s="34">
        <v>0</v>
      </c>
      <c r="H70" s="784">
        <v>0</v>
      </c>
      <c r="I70" s="34">
        <v>0</v>
      </c>
      <c r="J70" s="784">
        <v>0</v>
      </c>
      <c r="K70" s="34">
        <v>0</v>
      </c>
      <c r="L70" s="784">
        <v>0</v>
      </c>
    </row>
    <row r="71" spans="1:12" ht="13.5">
      <c r="A71" s="34" t="s">
        <v>606</v>
      </c>
      <c r="B71" s="34" t="s">
        <v>605</v>
      </c>
      <c r="C71" s="34">
        <v>12.01</v>
      </c>
      <c r="D71" s="34">
        <v>0.45400000000000001</v>
      </c>
      <c r="E71" s="34" t="s">
        <v>20</v>
      </c>
      <c r="F71" s="34">
        <v>0.39700000000000002</v>
      </c>
      <c r="G71" s="34">
        <v>65.8</v>
      </c>
      <c r="H71" s="784">
        <v>2.5000000000000001E-3</v>
      </c>
      <c r="I71" s="34">
        <v>65.8</v>
      </c>
      <c r="J71" s="784">
        <v>2.5000000000000001E-3</v>
      </c>
      <c r="K71" s="34">
        <v>0</v>
      </c>
      <c r="L71" s="784">
        <v>0</v>
      </c>
    </row>
    <row r="72" spans="1:12" ht="13.5">
      <c r="A72" s="34" t="s">
        <v>663</v>
      </c>
      <c r="B72" s="34" t="s">
        <v>662</v>
      </c>
      <c r="C72" s="34">
        <v>17.39</v>
      </c>
      <c r="D72" s="34">
        <v>0.45100000000000001</v>
      </c>
      <c r="E72" s="34" t="s">
        <v>20</v>
      </c>
      <c r="F72" s="34">
        <v>0.32800000000000001</v>
      </c>
      <c r="G72" s="34">
        <v>0</v>
      </c>
      <c r="H72" s="784">
        <v>0</v>
      </c>
      <c r="I72" s="34">
        <v>0</v>
      </c>
      <c r="J72" s="784">
        <v>0</v>
      </c>
      <c r="K72" s="34">
        <v>0</v>
      </c>
      <c r="L72" s="784">
        <v>0</v>
      </c>
    </row>
    <row r="73" spans="1:12" ht="13.5">
      <c r="A73" s="34" t="s">
        <v>652</v>
      </c>
      <c r="B73" s="34" t="s">
        <v>1592</v>
      </c>
      <c r="C73" s="34">
        <v>8.1199999999999992</v>
      </c>
      <c r="D73" s="34">
        <v>0.58299999999999996</v>
      </c>
      <c r="E73" s="34" t="s">
        <v>20</v>
      </c>
      <c r="F73" s="34">
        <v>0.52700000000000002</v>
      </c>
      <c r="G73" s="34">
        <v>0</v>
      </c>
      <c r="H73" s="784">
        <v>0</v>
      </c>
      <c r="I73" s="34">
        <v>0</v>
      </c>
      <c r="J73" s="784">
        <v>0</v>
      </c>
      <c r="K73" s="34">
        <v>0</v>
      </c>
      <c r="L73" s="784">
        <v>0</v>
      </c>
    </row>
    <row r="74" spans="1:12" ht="13.5">
      <c r="A74" s="34" t="s">
        <v>509</v>
      </c>
      <c r="B74" s="34" t="s">
        <v>508</v>
      </c>
      <c r="C74" s="34">
        <v>302.39</v>
      </c>
      <c r="D74" s="34">
        <v>0.443</v>
      </c>
      <c r="E74" s="34" t="s">
        <v>20</v>
      </c>
      <c r="F74" s="34">
        <v>0.34899999999999998</v>
      </c>
      <c r="G74" s="34">
        <v>1594.7</v>
      </c>
      <c r="H74" s="784">
        <v>2.3E-3</v>
      </c>
      <c r="I74" s="34">
        <v>183.4</v>
      </c>
      <c r="J74" s="784">
        <v>2.9999999999999997E-4</v>
      </c>
      <c r="K74" s="34">
        <v>0</v>
      </c>
      <c r="L74" s="784">
        <v>0</v>
      </c>
    </row>
    <row r="75" spans="1:12" ht="13.5">
      <c r="A75" s="34" t="s">
        <v>608</v>
      </c>
      <c r="B75" s="34" t="s">
        <v>607</v>
      </c>
      <c r="C75" s="34">
        <v>3.01</v>
      </c>
      <c r="D75" s="34">
        <v>0.35899999999999999</v>
      </c>
      <c r="E75" s="34">
        <v>5.0999999999999997E-2</v>
      </c>
      <c r="F75" s="34">
        <v>0.77500000000000002</v>
      </c>
      <c r="G75" s="34">
        <v>3769</v>
      </c>
      <c r="H75" s="784">
        <v>0.45</v>
      </c>
      <c r="I75" s="34">
        <v>3769</v>
      </c>
      <c r="J75" s="784">
        <v>0.45</v>
      </c>
      <c r="K75" s="34">
        <v>0</v>
      </c>
      <c r="L75" s="784">
        <v>0</v>
      </c>
    </row>
    <row r="76" spans="1:12" ht="13.5">
      <c r="A76" s="34" t="s">
        <v>651</v>
      </c>
      <c r="B76" s="34" t="s">
        <v>650</v>
      </c>
      <c r="C76" s="34">
        <v>1.37</v>
      </c>
      <c r="D76" s="34">
        <v>0.45200000000000001</v>
      </c>
      <c r="E76" s="34">
        <v>0.60499999999999998</v>
      </c>
      <c r="F76" s="34">
        <v>3.72</v>
      </c>
      <c r="G76" s="34">
        <v>35.5</v>
      </c>
      <c r="H76" s="784">
        <v>1.17E-2</v>
      </c>
      <c r="I76" s="34">
        <v>34.700000000000003</v>
      </c>
      <c r="J76" s="784">
        <v>1.14E-2</v>
      </c>
      <c r="K76" s="34">
        <v>0</v>
      </c>
      <c r="L76" s="784">
        <v>0</v>
      </c>
    </row>
    <row r="77" spans="1:12" ht="13.5">
      <c r="A77" s="34" t="s">
        <v>638</v>
      </c>
      <c r="B77" s="34" t="s">
        <v>637</v>
      </c>
      <c r="C77" s="34">
        <v>0.7</v>
      </c>
      <c r="D77" s="34">
        <v>0.621</v>
      </c>
      <c r="E77" s="34" t="s">
        <v>20</v>
      </c>
      <c r="F77" s="34">
        <v>0.82399999999999995</v>
      </c>
      <c r="G77" s="34">
        <v>163.19999999999999</v>
      </c>
      <c r="H77" s="784">
        <v>0.14430000000000001</v>
      </c>
      <c r="I77" s="34">
        <v>163.19999999999999</v>
      </c>
      <c r="J77" s="784">
        <v>0.14430000000000001</v>
      </c>
      <c r="K77" s="34">
        <v>0</v>
      </c>
      <c r="L77" s="784">
        <v>0</v>
      </c>
    </row>
    <row r="78" spans="1:12" ht="13.5">
      <c r="A78" s="34" t="s">
        <v>649</v>
      </c>
      <c r="B78" s="34" t="s">
        <v>648</v>
      </c>
      <c r="C78" s="34">
        <v>0.13</v>
      </c>
      <c r="D78" s="34">
        <v>0.45400000000000001</v>
      </c>
      <c r="E78" s="34" t="s">
        <v>20</v>
      </c>
      <c r="F78" s="34">
        <v>0.39800000000000002</v>
      </c>
      <c r="G78" s="34">
        <v>0</v>
      </c>
      <c r="H78" s="784">
        <v>0</v>
      </c>
      <c r="I78" s="34">
        <v>0</v>
      </c>
      <c r="J78" s="784">
        <v>0</v>
      </c>
      <c r="K78" s="34">
        <v>0</v>
      </c>
      <c r="L78" s="784">
        <v>0</v>
      </c>
    </row>
    <row r="79" spans="1:12" ht="13.5">
      <c r="A79" s="34" t="s">
        <v>704</v>
      </c>
      <c r="B79" s="34" t="s">
        <v>1003</v>
      </c>
      <c r="C79" s="34">
        <v>19.350000000000001</v>
      </c>
      <c r="D79" s="34">
        <v>0.48899999999999999</v>
      </c>
      <c r="E79" s="34">
        <v>0.80800000000000005</v>
      </c>
      <c r="F79" s="34">
        <v>0.46500000000000002</v>
      </c>
      <c r="G79" s="34">
        <v>38.6</v>
      </c>
      <c r="H79" s="784">
        <v>1E-3</v>
      </c>
      <c r="I79" s="34">
        <v>38.6</v>
      </c>
      <c r="J79" s="784">
        <v>1E-3</v>
      </c>
      <c r="K79" s="34">
        <v>164.6</v>
      </c>
      <c r="L79" s="784">
        <v>4.1999999999999997E-3</v>
      </c>
    </row>
    <row r="80" spans="1:12" ht="13.5">
      <c r="A80" s="34" t="s">
        <v>492</v>
      </c>
      <c r="B80" s="34" t="s">
        <v>1593</v>
      </c>
      <c r="C80" s="34">
        <v>0.89</v>
      </c>
      <c r="D80" s="34">
        <v>0.39100000000000001</v>
      </c>
      <c r="E80" s="34" t="s">
        <v>20</v>
      </c>
      <c r="F80" s="34">
        <v>0.41099999999999998</v>
      </c>
      <c r="G80" s="34">
        <v>398.4</v>
      </c>
      <c r="H80" s="784">
        <v>0.17549999999999999</v>
      </c>
      <c r="I80" s="34">
        <v>398.4</v>
      </c>
      <c r="J80" s="784">
        <v>0.17549999999999999</v>
      </c>
      <c r="K80" s="34">
        <v>0</v>
      </c>
      <c r="L80" s="784">
        <v>0</v>
      </c>
    </row>
    <row r="81" spans="1:12" ht="13.5">
      <c r="A81" s="34" t="s">
        <v>548</v>
      </c>
      <c r="B81" s="34" t="s">
        <v>1594</v>
      </c>
      <c r="C81" s="34">
        <v>53.21</v>
      </c>
      <c r="D81" s="34">
        <v>0.57199999999999995</v>
      </c>
      <c r="E81" s="34">
        <v>0.66700000000000004</v>
      </c>
      <c r="F81" s="34">
        <v>0.67500000000000004</v>
      </c>
      <c r="G81" s="34">
        <v>4080.4</v>
      </c>
      <c r="H81" s="784">
        <v>4.3799999999999999E-2</v>
      </c>
      <c r="I81" s="34">
        <v>4080.4</v>
      </c>
      <c r="J81" s="784">
        <v>4.3799999999999999E-2</v>
      </c>
      <c r="K81" s="34">
        <v>3875.1</v>
      </c>
      <c r="L81" s="784">
        <v>4.1599999999999998E-2</v>
      </c>
    </row>
    <row r="82" spans="1:12" ht="13.5">
      <c r="A82" s="34" t="s">
        <v>586</v>
      </c>
      <c r="B82" s="34" t="s">
        <v>3281</v>
      </c>
      <c r="C82" s="34">
        <v>206.28</v>
      </c>
      <c r="D82" s="34">
        <v>0.40899999999999997</v>
      </c>
      <c r="E82" s="34">
        <v>0.66700000000000004</v>
      </c>
      <c r="F82" s="34">
        <v>0.38700000000000001</v>
      </c>
      <c r="G82" s="34">
        <v>1.9</v>
      </c>
      <c r="H82" s="784">
        <v>0</v>
      </c>
      <c r="I82" s="34">
        <v>0</v>
      </c>
      <c r="J82" s="784">
        <v>0</v>
      </c>
      <c r="K82" s="34">
        <v>0</v>
      </c>
      <c r="L82" s="784">
        <v>0</v>
      </c>
    </row>
    <row r="83" spans="1:12" ht="13.5">
      <c r="A83" s="34" t="s">
        <v>453</v>
      </c>
      <c r="B83" s="34" t="s">
        <v>20</v>
      </c>
      <c r="C83" s="34" t="s">
        <v>20</v>
      </c>
      <c r="D83" s="34" t="s">
        <v>20</v>
      </c>
      <c r="E83" s="34" t="s">
        <v>20</v>
      </c>
      <c r="F83" s="34" t="s">
        <v>20</v>
      </c>
      <c r="G83" s="34" t="s">
        <v>20</v>
      </c>
      <c r="H83" s="784" t="s">
        <v>20</v>
      </c>
      <c r="I83" s="34" t="s">
        <v>20</v>
      </c>
      <c r="J83" s="784" t="s">
        <v>20</v>
      </c>
      <c r="K83" s="34" t="s">
        <v>20</v>
      </c>
      <c r="L83" s="784" t="s">
        <v>20</v>
      </c>
    </row>
    <row r="84" spans="1:12" ht="13.5">
      <c r="A84" s="34" t="s">
        <v>647</v>
      </c>
      <c r="B84" s="34" t="s">
        <v>646</v>
      </c>
      <c r="C84" s="34">
        <v>0.17</v>
      </c>
      <c r="D84" s="34">
        <v>0.78700000000000003</v>
      </c>
      <c r="E84" s="34" t="s">
        <v>20</v>
      </c>
      <c r="F84" s="34">
        <v>0.74</v>
      </c>
      <c r="G84" s="34">
        <v>0</v>
      </c>
      <c r="H84" s="784">
        <v>0</v>
      </c>
      <c r="I84" s="34">
        <v>0</v>
      </c>
      <c r="J84" s="784">
        <v>0</v>
      </c>
      <c r="K84" s="34">
        <v>0</v>
      </c>
      <c r="L84" s="784">
        <v>0</v>
      </c>
    </row>
    <row r="85" spans="1:12" ht="13.5">
      <c r="A85" s="34" t="s">
        <v>645</v>
      </c>
      <c r="B85" s="34" t="s">
        <v>644</v>
      </c>
      <c r="C85" s="34">
        <v>1.99</v>
      </c>
      <c r="D85" s="34">
        <v>0.63300000000000001</v>
      </c>
      <c r="E85" s="34" t="s">
        <v>20</v>
      </c>
      <c r="F85" s="34">
        <v>0.58699999999999997</v>
      </c>
      <c r="G85" s="34">
        <v>0</v>
      </c>
      <c r="H85" s="784">
        <v>0</v>
      </c>
      <c r="I85" s="34">
        <v>0</v>
      </c>
      <c r="J85" s="784">
        <v>0</v>
      </c>
      <c r="K85" s="34">
        <v>0</v>
      </c>
      <c r="L85" s="784">
        <v>0</v>
      </c>
    </row>
    <row r="86" spans="1:12" ht="13.5">
      <c r="A86" s="34" t="s">
        <v>584</v>
      </c>
      <c r="B86" s="34" t="s">
        <v>583</v>
      </c>
      <c r="C86" s="34">
        <v>1.43</v>
      </c>
      <c r="D86" s="34">
        <v>0.44500000000000001</v>
      </c>
      <c r="E86" s="34">
        <v>0</v>
      </c>
      <c r="F86" s="34">
        <v>0.39500000000000002</v>
      </c>
      <c r="G86" s="34">
        <v>84.9</v>
      </c>
      <c r="H86" s="784">
        <v>2.63E-2</v>
      </c>
      <c r="I86" s="34">
        <v>84.9</v>
      </c>
      <c r="J86" s="784">
        <v>2.63E-2</v>
      </c>
      <c r="K86" s="34">
        <v>0</v>
      </c>
      <c r="L86" s="784">
        <v>0</v>
      </c>
    </row>
    <row r="87" spans="1:12" ht="13.5">
      <c r="A87" s="34" t="s">
        <v>524</v>
      </c>
      <c r="B87" s="34" t="s">
        <v>523</v>
      </c>
      <c r="C87" s="34">
        <v>10.39</v>
      </c>
      <c r="D87" s="34">
        <v>0.17499999999999999</v>
      </c>
      <c r="E87" s="34">
        <v>0</v>
      </c>
      <c r="F87" s="34">
        <v>0.442</v>
      </c>
      <c r="G87" s="34">
        <v>38494.199999999997</v>
      </c>
      <c r="H87" s="784">
        <v>0.64800000000000002</v>
      </c>
      <c r="I87" s="34">
        <v>32778.699999999997</v>
      </c>
      <c r="J87" s="784">
        <v>0.55179999999999996</v>
      </c>
      <c r="K87" s="34">
        <v>0</v>
      </c>
      <c r="L87" s="784">
        <v>0</v>
      </c>
    </row>
    <row r="88" spans="1:12" ht="13.5">
      <c r="A88" s="34" t="s">
        <v>705</v>
      </c>
      <c r="B88" s="34" t="s">
        <v>1004</v>
      </c>
      <c r="C88" s="34" t="s">
        <v>20</v>
      </c>
      <c r="D88" s="34" t="s">
        <v>20</v>
      </c>
      <c r="E88" s="34" t="s">
        <v>20</v>
      </c>
      <c r="F88" s="34" t="s">
        <v>20</v>
      </c>
      <c r="G88" s="34" t="s">
        <v>20</v>
      </c>
      <c r="H88" s="784" t="s">
        <v>20</v>
      </c>
      <c r="I88" s="34" t="s">
        <v>20</v>
      </c>
      <c r="J88" s="784" t="s">
        <v>20</v>
      </c>
      <c r="K88" s="34" t="s">
        <v>20</v>
      </c>
      <c r="L88" s="784" t="s">
        <v>20</v>
      </c>
    </row>
    <row r="89" spans="1:12" ht="13.5">
      <c r="A89" s="34" t="s">
        <v>706</v>
      </c>
      <c r="B89" s="34" t="s">
        <v>1005</v>
      </c>
      <c r="C89" s="34" t="s">
        <v>20</v>
      </c>
      <c r="D89" s="34" t="s">
        <v>20</v>
      </c>
      <c r="E89" s="34" t="s">
        <v>20</v>
      </c>
      <c r="F89" s="34" t="s">
        <v>20</v>
      </c>
      <c r="G89" s="34" t="s">
        <v>20</v>
      </c>
      <c r="H89" s="784" t="s">
        <v>20</v>
      </c>
      <c r="I89" s="34" t="s">
        <v>20</v>
      </c>
      <c r="J89" s="784" t="s">
        <v>20</v>
      </c>
      <c r="K89" s="34" t="s">
        <v>20</v>
      </c>
      <c r="L89" s="784" t="s">
        <v>20</v>
      </c>
    </row>
    <row r="90" spans="1:12" ht="13.5">
      <c r="A90" s="34" t="s">
        <v>707</v>
      </c>
      <c r="B90" s="34" t="s">
        <v>1006</v>
      </c>
      <c r="C90" s="34" t="s">
        <v>20</v>
      </c>
      <c r="D90" s="34" t="s">
        <v>20</v>
      </c>
      <c r="E90" s="34" t="s">
        <v>20</v>
      </c>
      <c r="F90" s="34" t="s">
        <v>20</v>
      </c>
      <c r="G90" s="34" t="s">
        <v>20</v>
      </c>
      <c r="H90" s="784" t="s">
        <v>20</v>
      </c>
      <c r="I90" s="34" t="s">
        <v>20</v>
      </c>
      <c r="J90" s="784" t="s">
        <v>20</v>
      </c>
      <c r="K90" s="34" t="s">
        <v>20</v>
      </c>
      <c r="L90" s="784" t="s">
        <v>20</v>
      </c>
    </row>
    <row r="91" spans="1:12" ht="13.5">
      <c r="A91" s="34" t="s">
        <v>555</v>
      </c>
      <c r="B91" s="34" t="s">
        <v>554</v>
      </c>
      <c r="C91" s="34">
        <v>26.23</v>
      </c>
      <c r="D91" s="34">
        <v>0.42399999999999999</v>
      </c>
      <c r="E91" s="34" t="s">
        <v>20</v>
      </c>
      <c r="F91" s="34">
        <v>0.50900000000000001</v>
      </c>
      <c r="G91" s="34">
        <v>1059.8</v>
      </c>
      <c r="H91" s="784">
        <v>1.7100000000000001E-2</v>
      </c>
      <c r="I91" s="34">
        <v>1044.5</v>
      </c>
      <c r="J91" s="784">
        <v>1.6899999999999998E-2</v>
      </c>
      <c r="K91" s="34">
        <v>0</v>
      </c>
      <c r="L91" s="784">
        <v>0</v>
      </c>
    </row>
    <row r="92" spans="1:12" ht="13.5">
      <c r="A92" s="34" t="s">
        <v>556</v>
      </c>
      <c r="B92" s="34" t="s">
        <v>20</v>
      </c>
      <c r="C92" s="34" t="s">
        <v>20</v>
      </c>
      <c r="D92" s="34" t="s">
        <v>20</v>
      </c>
      <c r="E92" s="34" t="s">
        <v>20</v>
      </c>
      <c r="F92" s="34" t="s">
        <v>20</v>
      </c>
      <c r="G92" s="34" t="s">
        <v>20</v>
      </c>
      <c r="H92" s="784" t="s">
        <v>20</v>
      </c>
      <c r="I92" s="34" t="s">
        <v>20</v>
      </c>
      <c r="J92" s="784" t="s">
        <v>20</v>
      </c>
      <c r="K92" s="34" t="s">
        <v>20</v>
      </c>
      <c r="L92" s="784" t="s">
        <v>20</v>
      </c>
    </row>
    <row r="93" spans="1:12" ht="13.5">
      <c r="A93" s="34" t="s">
        <v>600</v>
      </c>
      <c r="B93" s="34" t="s">
        <v>2151</v>
      </c>
      <c r="C93" s="34">
        <v>0.69</v>
      </c>
      <c r="D93" s="34">
        <v>0.317</v>
      </c>
      <c r="E93" s="34" t="s">
        <v>20</v>
      </c>
      <c r="F93" s="34">
        <v>0.28999999999999998</v>
      </c>
      <c r="G93" s="34">
        <v>0</v>
      </c>
      <c r="H93" s="784">
        <v>0</v>
      </c>
      <c r="I93" s="34">
        <v>0</v>
      </c>
      <c r="J93" s="784">
        <v>0</v>
      </c>
      <c r="K93" s="34">
        <v>0</v>
      </c>
      <c r="L93" s="784">
        <v>0</v>
      </c>
    </row>
    <row r="94" spans="1:12" ht="13.5">
      <c r="A94" s="34" t="s">
        <v>708</v>
      </c>
      <c r="B94" s="34" t="s">
        <v>1007</v>
      </c>
      <c r="C94" s="34" t="s">
        <v>20</v>
      </c>
      <c r="D94" s="34" t="s">
        <v>20</v>
      </c>
      <c r="E94" s="34" t="s">
        <v>20</v>
      </c>
      <c r="F94" s="34" t="s">
        <v>20</v>
      </c>
      <c r="G94" s="34" t="s">
        <v>20</v>
      </c>
      <c r="H94" s="784" t="s">
        <v>20</v>
      </c>
      <c r="I94" s="34" t="s">
        <v>20</v>
      </c>
      <c r="J94" s="784" t="s">
        <v>20</v>
      </c>
      <c r="K94" s="34" t="s">
        <v>20</v>
      </c>
      <c r="L94" s="784" t="s">
        <v>20</v>
      </c>
    </row>
    <row r="95" spans="1:12" ht="13.5">
      <c r="A95" s="34" t="s">
        <v>433</v>
      </c>
      <c r="B95" s="34" t="s">
        <v>432</v>
      </c>
      <c r="C95" s="34">
        <v>36.909999999999997</v>
      </c>
      <c r="D95" s="34">
        <v>0.44600000000000001</v>
      </c>
      <c r="E95" s="34" t="s">
        <v>20</v>
      </c>
      <c r="F95" s="34">
        <v>0.47499999999999998</v>
      </c>
      <c r="G95" s="34">
        <v>0</v>
      </c>
      <c r="H95" s="784">
        <v>0</v>
      </c>
      <c r="I95" s="34">
        <v>0</v>
      </c>
      <c r="J95" s="784">
        <v>0</v>
      </c>
      <c r="K95" s="34">
        <v>0</v>
      </c>
      <c r="L95" s="784">
        <v>0</v>
      </c>
    </row>
    <row r="96" spans="1:12" ht="13.5">
      <c r="A96" s="34" t="s">
        <v>709</v>
      </c>
      <c r="B96" s="34" t="s">
        <v>710</v>
      </c>
      <c r="C96" s="34" t="s">
        <v>20</v>
      </c>
      <c r="D96" s="34" t="s">
        <v>20</v>
      </c>
      <c r="E96" s="34" t="s">
        <v>20</v>
      </c>
      <c r="F96" s="34" t="s">
        <v>20</v>
      </c>
      <c r="G96" s="34" t="s">
        <v>20</v>
      </c>
      <c r="H96" s="784" t="s">
        <v>20</v>
      </c>
      <c r="I96" s="34" t="s">
        <v>20</v>
      </c>
      <c r="J96" s="784" t="s">
        <v>20</v>
      </c>
      <c r="K96" s="34" t="s">
        <v>20</v>
      </c>
      <c r="L96" s="784" t="s">
        <v>20</v>
      </c>
    </row>
    <row r="97" spans="1:12" ht="13.5">
      <c r="A97" s="34" t="s">
        <v>711</v>
      </c>
      <c r="B97" s="34" t="s">
        <v>1008</v>
      </c>
      <c r="C97" s="34" t="s">
        <v>20</v>
      </c>
      <c r="D97" s="34" t="s">
        <v>20</v>
      </c>
      <c r="E97" s="34" t="s">
        <v>20</v>
      </c>
      <c r="F97" s="34" t="s">
        <v>20</v>
      </c>
      <c r="G97" s="34" t="s">
        <v>20</v>
      </c>
      <c r="H97" s="784" t="s">
        <v>20</v>
      </c>
      <c r="I97" s="34" t="s">
        <v>20</v>
      </c>
      <c r="J97" s="784" t="s">
        <v>20</v>
      </c>
      <c r="K97" s="34" t="s">
        <v>20</v>
      </c>
      <c r="L97" s="784" t="s">
        <v>20</v>
      </c>
    </row>
    <row r="98" spans="1:12" ht="13.5">
      <c r="A98" s="34" t="s">
        <v>483</v>
      </c>
      <c r="B98" s="34" t="s">
        <v>482</v>
      </c>
      <c r="C98" s="34">
        <v>1.33</v>
      </c>
      <c r="D98" s="34">
        <v>0.157</v>
      </c>
      <c r="E98" s="34" t="s">
        <v>20</v>
      </c>
      <c r="F98" s="34">
        <v>0.60499999999999998</v>
      </c>
      <c r="G98" s="34">
        <v>5079.5</v>
      </c>
      <c r="H98" s="784">
        <v>0.59950000000000003</v>
      </c>
      <c r="I98" s="34">
        <v>5013.8999999999996</v>
      </c>
      <c r="J98" s="784">
        <v>0.5917</v>
      </c>
      <c r="K98" s="34">
        <v>0</v>
      </c>
      <c r="L98" s="784">
        <v>0</v>
      </c>
    </row>
    <row r="99" spans="1:12" ht="13.5">
      <c r="A99" s="34" t="s">
        <v>712</v>
      </c>
      <c r="B99" s="34" t="s">
        <v>20</v>
      </c>
      <c r="C99" s="34" t="s">
        <v>20</v>
      </c>
      <c r="D99" s="34" t="s">
        <v>20</v>
      </c>
      <c r="E99" s="34" t="s">
        <v>20</v>
      </c>
      <c r="F99" s="34" t="s">
        <v>20</v>
      </c>
      <c r="G99" s="34" t="s">
        <v>20</v>
      </c>
      <c r="H99" s="784" t="s">
        <v>20</v>
      </c>
      <c r="I99" s="34" t="s">
        <v>20</v>
      </c>
      <c r="J99" s="784" t="s">
        <v>20</v>
      </c>
      <c r="K99" s="34" t="s">
        <v>20</v>
      </c>
      <c r="L99" s="784" t="s">
        <v>20</v>
      </c>
    </row>
    <row r="100" spans="1:12" ht="13.5">
      <c r="A100" s="34" t="s">
        <v>571</v>
      </c>
      <c r="B100" s="34" t="s">
        <v>20</v>
      </c>
      <c r="C100" s="34" t="s">
        <v>20</v>
      </c>
      <c r="D100" s="34" t="s">
        <v>20</v>
      </c>
      <c r="E100" s="34" t="s">
        <v>20</v>
      </c>
      <c r="F100" s="34" t="s">
        <v>20</v>
      </c>
      <c r="G100" s="34" t="s">
        <v>20</v>
      </c>
      <c r="H100" s="784" t="s">
        <v>20</v>
      </c>
      <c r="I100" s="34" t="s">
        <v>20</v>
      </c>
      <c r="J100" s="784" t="s">
        <v>20</v>
      </c>
      <c r="K100" s="34" t="s">
        <v>20</v>
      </c>
      <c r="L100" s="784" t="s">
        <v>20</v>
      </c>
    </row>
    <row r="101" spans="1:12" ht="13.5">
      <c r="A101" s="34" t="s">
        <v>570</v>
      </c>
      <c r="B101" s="34" t="s">
        <v>20</v>
      </c>
      <c r="C101" s="34" t="s">
        <v>20</v>
      </c>
      <c r="D101" s="34" t="s">
        <v>20</v>
      </c>
      <c r="E101" s="34" t="s">
        <v>20</v>
      </c>
      <c r="F101" s="34" t="s">
        <v>20</v>
      </c>
      <c r="G101" s="34" t="s">
        <v>20</v>
      </c>
      <c r="H101" s="784" t="s">
        <v>20</v>
      </c>
      <c r="I101" s="34" t="s">
        <v>20</v>
      </c>
      <c r="J101" s="784" t="s">
        <v>20</v>
      </c>
      <c r="K101" s="34" t="s">
        <v>20</v>
      </c>
      <c r="L101" s="784" t="s">
        <v>20</v>
      </c>
    </row>
    <row r="102" spans="1:12" ht="13.5">
      <c r="A102" s="34" t="s">
        <v>713</v>
      </c>
      <c r="B102" s="34" t="s">
        <v>20</v>
      </c>
      <c r="C102" s="34" t="s">
        <v>20</v>
      </c>
      <c r="D102" s="34" t="s">
        <v>20</v>
      </c>
      <c r="E102" s="34" t="s">
        <v>20</v>
      </c>
      <c r="F102" s="34" t="s">
        <v>20</v>
      </c>
      <c r="G102" s="34" t="s">
        <v>20</v>
      </c>
      <c r="H102" s="784" t="s">
        <v>20</v>
      </c>
      <c r="I102" s="34" t="s">
        <v>20</v>
      </c>
      <c r="J102" s="784" t="s">
        <v>20</v>
      </c>
      <c r="K102" s="34" t="s">
        <v>20</v>
      </c>
      <c r="L102" s="784" t="s">
        <v>20</v>
      </c>
    </row>
    <row r="103" spans="1:12" ht="13.5">
      <c r="A103" s="34" t="s">
        <v>714</v>
      </c>
      <c r="B103" s="34" t="s">
        <v>1009</v>
      </c>
      <c r="C103" s="34" t="s">
        <v>20</v>
      </c>
      <c r="D103" s="34" t="s">
        <v>20</v>
      </c>
      <c r="E103" s="34" t="s">
        <v>20</v>
      </c>
      <c r="F103" s="34" t="s">
        <v>20</v>
      </c>
      <c r="G103" s="34" t="s">
        <v>20</v>
      </c>
      <c r="H103" s="784" t="s">
        <v>20</v>
      </c>
      <c r="I103" s="34" t="s">
        <v>20</v>
      </c>
      <c r="J103" s="784" t="s">
        <v>20</v>
      </c>
      <c r="K103" s="34" t="s">
        <v>20</v>
      </c>
      <c r="L103" s="784" t="s">
        <v>20</v>
      </c>
    </row>
    <row r="104" spans="1:12" ht="13.5">
      <c r="A104" s="34" t="s">
        <v>569</v>
      </c>
      <c r="B104" s="34" t="s">
        <v>20</v>
      </c>
      <c r="C104" s="34" t="s">
        <v>20</v>
      </c>
      <c r="D104" s="34" t="s">
        <v>20</v>
      </c>
      <c r="E104" s="34" t="s">
        <v>20</v>
      </c>
      <c r="F104" s="34" t="s">
        <v>20</v>
      </c>
      <c r="G104" s="34" t="s">
        <v>20</v>
      </c>
      <c r="H104" s="784" t="s">
        <v>20</v>
      </c>
      <c r="I104" s="34" t="s">
        <v>20</v>
      </c>
      <c r="J104" s="784" t="s">
        <v>20</v>
      </c>
      <c r="K104" s="34" t="s">
        <v>20</v>
      </c>
      <c r="L104" s="784" t="s">
        <v>20</v>
      </c>
    </row>
    <row r="105" spans="1:12" ht="13.5">
      <c r="A105" s="34" t="s">
        <v>1595</v>
      </c>
      <c r="B105" s="34" t="s">
        <v>20</v>
      </c>
      <c r="C105" s="34" t="s">
        <v>20</v>
      </c>
      <c r="D105" s="34" t="s">
        <v>20</v>
      </c>
      <c r="E105" s="34" t="s">
        <v>20</v>
      </c>
      <c r="F105" s="34" t="s">
        <v>20</v>
      </c>
      <c r="G105" s="34" t="s">
        <v>20</v>
      </c>
      <c r="H105" s="784" t="s">
        <v>20</v>
      </c>
      <c r="I105" s="34" t="s">
        <v>20</v>
      </c>
      <c r="J105" s="784" t="s">
        <v>20</v>
      </c>
      <c r="K105" s="34" t="s">
        <v>20</v>
      </c>
      <c r="L105" s="784" t="s">
        <v>20</v>
      </c>
    </row>
    <row r="106" spans="1:12" ht="13.5">
      <c r="A106" s="34" t="s">
        <v>715</v>
      </c>
      <c r="B106" s="34" t="s">
        <v>20</v>
      </c>
      <c r="C106" s="34" t="s">
        <v>20</v>
      </c>
      <c r="D106" s="34" t="s">
        <v>20</v>
      </c>
      <c r="E106" s="34" t="s">
        <v>20</v>
      </c>
      <c r="F106" s="34" t="s">
        <v>20</v>
      </c>
      <c r="G106" s="34" t="s">
        <v>20</v>
      </c>
      <c r="H106" s="784" t="s">
        <v>20</v>
      </c>
      <c r="I106" s="34" t="s">
        <v>20</v>
      </c>
      <c r="J106" s="784" t="s">
        <v>20</v>
      </c>
      <c r="K106" s="34" t="s">
        <v>20</v>
      </c>
      <c r="L106" s="784" t="s">
        <v>20</v>
      </c>
    </row>
    <row r="107" spans="1:12" ht="13.5">
      <c r="A107" s="34" t="s">
        <v>716</v>
      </c>
      <c r="B107" s="34" t="s">
        <v>20</v>
      </c>
      <c r="C107" s="34" t="s">
        <v>20</v>
      </c>
      <c r="D107" s="34" t="s">
        <v>20</v>
      </c>
      <c r="E107" s="34" t="s">
        <v>20</v>
      </c>
      <c r="F107" s="34" t="s">
        <v>20</v>
      </c>
      <c r="G107" s="34" t="s">
        <v>20</v>
      </c>
      <c r="H107" s="784" t="s">
        <v>20</v>
      </c>
      <c r="I107" s="34" t="s">
        <v>20</v>
      </c>
      <c r="J107" s="784" t="s">
        <v>20</v>
      </c>
      <c r="K107" s="34" t="s">
        <v>20</v>
      </c>
      <c r="L107" s="784" t="s">
        <v>20</v>
      </c>
    </row>
    <row r="108" spans="1:12" ht="13.5">
      <c r="A108" s="34" t="s">
        <v>717</v>
      </c>
      <c r="B108" s="34" t="s">
        <v>1838</v>
      </c>
      <c r="C108" s="34" t="s">
        <v>20</v>
      </c>
      <c r="D108" s="34" t="s">
        <v>20</v>
      </c>
      <c r="E108" s="34" t="s">
        <v>20</v>
      </c>
      <c r="F108" s="34" t="s">
        <v>20</v>
      </c>
      <c r="G108" s="34" t="s">
        <v>20</v>
      </c>
      <c r="H108" s="784" t="s">
        <v>20</v>
      </c>
      <c r="I108" s="34" t="s">
        <v>20</v>
      </c>
      <c r="J108" s="784" t="s">
        <v>20</v>
      </c>
      <c r="K108" s="34" t="s">
        <v>20</v>
      </c>
      <c r="L108" s="784" t="s">
        <v>20</v>
      </c>
    </row>
    <row r="109" spans="1:12" ht="13.5">
      <c r="A109" s="34" t="s">
        <v>718</v>
      </c>
      <c r="B109" s="34" t="s">
        <v>1010</v>
      </c>
      <c r="C109" s="34" t="s">
        <v>20</v>
      </c>
      <c r="D109" s="34" t="s">
        <v>20</v>
      </c>
      <c r="E109" s="34" t="s">
        <v>20</v>
      </c>
      <c r="F109" s="34" t="s">
        <v>20</v>
      </c>
      <c r="G109" s="34" t="s">
        <v>20</v>
      </c>
      <c r="H109" s="784" t="s">
        <v>20</v>
      </c>
      <c r="I109" s="34" t="s">
        <v>20</v>
      </c>
      <c r="J109" s="784" t="s">
        <v>20</v>
      </c>
      <c r="K109" s="34" t="s">
        <v>20</v>
      </c>
      <c r="L109" s="784" t="s">
        <v>20</v>
      </c>
    </row>
    <row r="110" spans="1:12" ht="13.5">
      <c r="A110" s="34" t="s">
        <v>719</v>
      </c>
      <c r="B110" s="34" t="s">
        <v>1839</v>
      </c>
      <c r="C110" s="34">
        <v>14.53</v>
      </c>
      <c r="D110" s="34">
        <v>0.39200000000000002</v>
      </c>
      <c r="E110" s="34" t="s">
        <v>20</v>
      </c>
      <c r="F110" s="34">
        <v>0.39100000000000001</v>
      </c>
      <c r="G110" s="34">
        <v>4542.3</v>
      </c>
      <c r="H110" s="784">
        <v>0.1227</v>
      </c>
      <c r="I110" s="34">
        <v>4542.3</v>
      </c>
      <c r="J110" s="784">
        <v>0.1227</v>
      </c>
      <c r="K110" s="34">
        <v>0</v>
      </c>
      <c r="L110" s="784">
        <v>0</v>
      </c>
    </row>
    <row r="111" spans="1:12" ht="13.5">
      <c r="A111" s="34" t="s">
        <v>568</v>
      </c>
      <c r="B111" s="34" t="s">
        <v>20</v>
      </c>
      <c r="C111" s="34" t="s">
        <v>20</v>
      </c>
      <c r="D111" s="34" t="s">
        <v>20</v>
      </c>
      <c r="E111" s="34" t="s">
        <v>20</v>
      </c>
      <c r="F111" s="34" t="s">
        <v>20</v>
      </c>
      <c r="G111" s="34" t="s">
        <v>20</v>
      </c>
      <c r="H111" s="784" t="s">
        <v>20</v>
      </c>
      <c r="I111" s="34" t="s">
        <v>20</v>
      </c>
      <c r="J111" s="784" t="s">
        <v>20</v>
      </c>
      <c r="K111" s="34" t="s">
        <v>20</v>
      </c>
      <c r="L111" s="784" t="s">
        <v>20</v>
      </c>
    </row>
    <row r="112" spans="1:12" ht="13.5">
      <c r="A112" s="34" t="s">
        <v>720</v>
      </c>
      <c r="B112" s="34" t="s">
        <v>1011</v>
      </c>
      <c r="C112" s="34">
        <v>10.37</v>
      </c>
      <c r="D112" s="34">
        <v>0.39200000000000002</v>
      </c>
      <c r="E112" s="34" t="s">
        <v>20</v>
      </c>
      <c r="F112" s="34">
        <v>0.435</v>
      </c>
      <c r="G112" s="34">
        <v>3241.8</v>
      </c>
      <c r="H112" s="784">
        <v>0.1227</v>
      </c>
      <c r="I112" s="34">
        <v>3241.8</v>
      </c>
      <c r="J112" s="784">
        <v>0.1227</v>
      </c>
      <c r="K112" s="34">
        <v>0</v>
      </c>
      <c r="L112" s="784">
        <v>0</v>
      </c>
    </row>
    <row r="113" spans="1:12" ht="13.5">
      <c r="A113" s="34" t="s">
        <v>721</v>
      </c>
      <c r="B113" s="34" t="s">
        <v>20</v>
      </c>
      <c r="C113" s="34" t="s">
        <v>20</v>
      </c>
      <c r="D113" s="34" t="s">
        <v>20</v>
      </c>
      <c r="E113" s="34" t="s">
        <v>20</v>
      </c>
      <c r="F113" s="34" t="s">
        <v>20</v>
      </c>
      <c r="G113" s="34" t="s">
        <v>20</v>
      </c>
      <c r="H113" s="784" t="s">
        <v>20</v>
      </c>
      <c r="I113" s="34" t="s">
        <v>20</v>
      </c>
      <c r="J113" s="784" t="s">
        <v>20</v>
      </c>
      <c r="K113" s="34" t="s">
        <v>20</v>
      </c>
      <c r="L113" s="784" t="s">
        <v>20</v>
      </c>
    </row>
    <row r="114" spans="1:12" ht="13.5">
      <c r="A114" s="34" t="s">
        <v>567</v>
      </c>
      <c r="B114" s="34" t="s">
        <v>20</v>
      </c>
      <c r="C114" s="34" t="s">
        <v>20</v>
      </c>
      <c r="D114" s="34" t="s">
        <v>20</v>
      </c>
      <c r="E114" s="34" t="s">
        <v>20</v>
      </c>
      <c r="F114" s="34" t="s">
        <v>20</v>
      </c>
      <c r="G114" s="34" t="s">
        <v>20</v>
      </c>
      <c r="H114" s="784" t="s">
        <v>20</v>
      </c>
      <c r="I114" s="34" t="s">
        <v>20</v>
      </c>
      <c r="J114" s="784" t="s">
        <v>20</v>
      </c>
      <c r="K114" s="34" t="s">
        <v>20</v>
      </c>
      <c r="L114" s="784" t="s">
        <v>20</v>
      </c>
    </row>
    <row r="115" spans="1:12" ht="13.5">
      <c r="A115" s="34" t="s">
        <v>566</v>
      </c>
      <c r="B115" s="34" t="s">
        <v>565</v>
      </c>
      <c r="C115" s="34">
        <v>368.94</v>
      </c>
      <c r="D115" s="34">
        <v>0.39200000000000002</v>
      </c>
      <c r="E115" s="34" t="s">
        <v>20</v>
      </c>
      <c r="F115" s="34">
        <v>0.39900000000000002</v>
      </c>
      <c r="G115" s="34">
        <v>115341.2</v>
      </c>
      <c r="H115" s="784">
        <v>0.1227</v>
      </c>
      <c r="I115" s="34">
        <v>115341.2</v>
      </c>
      <c r="J115" s="784">
        <v>0.1227</v>
      </c>
      <c r="K115" s="34">
        <v>0</v>
      </c>
      <c r="L115" s="784">
        <v>0</v>
      </c>
    </row>
    <row r="116" spans="1:12" ht="13.5">
      <c r="A116" s="34" t="s">
        <v>564</v>
      </c>
      <c r="B116" s="34" t="s">
        <v>20</v>
      </c>
      <c r="C116" s="34" t="s">
        <v>20</v>
      </c>
      <c r="D116" s="34" t="s">
        <v>20</v>
      </c>
      <c r="E116" s="34" t="s">
        <v>20</v>
      </c>
      <c r="F116" s="34" t="s">
        <v>20</v>
      </c>
      <c r="G116" s="34" t="s">
        <v>20</v>
      </c>
      <c r="H116" s="784" t="s">
        <v>20</v>
      </c>
      <c r="I116" s="34" t="s">
        <v>20</v>
      </c>
      <c r="J116" s="784" t="s">
        <v>20</v>
      </c>
      <c r="K116" s="34" t="s">
        <v>20</v>
      </c>
      <c r="L116" s="784" t="s">
        <v>20</v>
      </c>
    </row>
    <row r="117" spans="1:12" ht="13.5">
      <c r="A117" s="34" t="s">
        <v>563</v>
      </c>
      <c r="B117" s="34" t="s">
        <v>20</v>
      </c>
      <c r="C117" s="34" t="s">
        <v>20</v>
      </c>
      <c r="D117" s="34" t="s">
        <v>20</v>
      </c>
      <c r="E117" s="34" t="s">
        <v>20</v>
      </c>
      <c r="F117" s="34" t="s">
        <v>20</v>
      </c>
      <c r="G117" s="34" t="s">
        <v>20</v>
      </c>
      <c r="H117" s="784" t="s">
        <v>20</v>
      </c>
      <c r="I117" s="34" t="s">
        <v>20</v>
      </c>
      <c r="J117" s="784" t="s">
        <v>20</v>
      </c>
      <c r="K117" s="34" t="s">
        <v>20</v>
      </c>
      <c r="L117" s="784" t="s">
        <v>20</v>
      </c>
    </row>
    <row r="118" spans="1:12" ht="13.5">
      <c r="A118" s="34" t="s">
        <v>562</v>
      </c>
      <c r="B118" s="34" t="s">
        <v>20</v>
      </c>
      <c r="C118" s="34" t="s">
        <v>20</v>
      </c>
      <c r="D118" s="34" t="s">
        <v>20</v>
      </c>
      <c r="E118" s="34" t="s">
        <v>20</v>
      </c>
      <c r="F118" s="34" t="s">
        <v>20</v>
      </c>
      <c r="G118" s="34" t="s">
        <v>20</v>
      </c>
      <c r="H118" s="784" t="s">
        <v>20</v>
      </c>
      <c r="I118" s="34" t="s">
        <v>20</v>
      </c>
      <c r="J118" s="784" t="s">
        <v>20</v>
      </c>
      <c r="K118" s="34" t="s">
        <v>20</v>
      </c>
      <c r="L118" s="784" t="s">
        <v>20</v>
      </c>
    </row>
    <row r="119" spans="1:12" ht="13.5">
      <c r="A119" s="34" t="s">
        <v>561</v>
      </c>
      <c r="B119" s="34" t="s">
        <v>20</v>
      </c>
      <c r="C119" s="34" t="s">
        <v>20</v>
      </c>
      <c r="D119" s="34" t="s">
        <v>20</v>
      </c>
      <c r="E119" s="34" t="s">
        <v>20</v>
      </c>
      <c r="F119" s="34" t="s">
        <v>20</v>
      </c>
      <c r="G119" s="34" t="s">
        <v>20</v>
      </c>
      <c r="H119" s="784" t="s">
        <v>20</v>
      </c>
      <c r="I119" s="34" t="s">
        <v>20</v>
      </c>
      <c r="J119" s="784" t="s">
        <v>20</v>
      </c>
      <c r="K119" s="34" t="s">
        <v>20</v>
      </c>
      <c r="L119" s="784" t="s">
        <v>20</v>
      </c>
    </row>
    <row r="120" spans="1:12" ht="13.5">
      <c r="A120" s="34" t="s">
        <v>722</v>
      </c>
      <c r="B120" s="34" t="s">
        <v>20</v>
      </c>
      <c r="C120" s="34" t="s">
        <v>20</v>
      </c>
      <c r="D120" s="34" t="s">
        <v>20</v>
      </c>
      <c r="E120" s="34" t="s">
        <v>20</v>
      </c>
      <c r="F120" s="34" t="s">
        <v>20</v>
      </c>
      <c r="G120" s="34" t="s">
        <v>20</v>
      </c>
      <c r="H120" s="784" t="s">
        <v>20</v>
      </c>
      <c r="I120" s="34" t="s">
        <v>20</v>
      </c>
      <c r="J120" s="784" t="s">
        <v>20</v>
      </c>
      <c r="K120" s="34" t="s">
        <v>20</v>
      </c>
      <c r="L120" s="784" t="s">
        <v>20</v>
      </c>
    </row>
    <row r="121" spans="1:12" ht="13.5">
      <c r="A121" s="34" t="s">
        <v>560</v>
      </c>
      <c r="B121" s="34" t="s">
        <v>20</v>
      </c>
      <c r="C121" s="34" t="s">
        <v>20</v>
      </c>
      <c r="D121" s="34" t="s">
        <v>20</v>
      </c>
      <c r="E121" s="34" t="s">
        <v>20</v>
      </c>
      <c r="F121" s="34" t="s">
        <v>20</v>
      </c>
      <c r="G121" s="34" t="s">
        <v>20</v>
      </c>
      <c r="H121" s="784" t="s">
        <v>20</v>
      </c>
      <c r="I121" s="34" t="s">
        <v>20</v>
      </c>
      <c r="J121" s="784" t="s">
        <v>20</v>
      </c>
      <c r="K121" s="34" t="s">
        <v>20</v>
      </c>
      <c r="L121" s="784" t="s">
        <v>20</v>
      </c>
    </row>
    <row r="122" spans="1:12" ht="13.5">
      <c r="A122" s="34" t="s">
        <v>723</v>
      </c>
      <c r="B122" s="34" t="s">
        <v>20</v>
      </c>
      <c r="C122" s="34" t="s">
        <v>20</v>
      </c>
      <c r="D122" s="34" t="s">
        <v>20</v>
      </c>
      <c r="E122" s="34" t="s">
        <v>20</v>
      </c>
      <c r="F122" s="34" t="s">
        <v>20</v>
      </c>
      <c r="G122" s="34" t="s">
        <v>20</v>
      </c>
      <c r="H122" s="784" t="s">
        <v>20</v>
      </c>
      <c r="I122" s="34" t="s">
        <v>20</v>
      </c>
      <c r="J122" s="784" t="s">
        <v>20</v>
      </c>
      <c r="K122" s="34" t="s">
        <v>20</v>
      </c>
      <c r="L122" s="784" t="s">
        <v>20</v>
      </c>
    </row>
    <row r="123" spans="1:12" ht="13.5">
      <c r="A123" s="34" t="s">
        <v>559</v>
      </c>
      <c r="B123" s="34" t="s">
        <v>20</v>
      </c>
      <c r="C123" s="34" t="s">
        <v>20</v>
      </c>
      <c r="D123" s="34" t="s">
        <v>20</v>
      </c>
      <c r="E123" s="34" t="s">
        <v>20</v>
      </c>
      <c r="F123" s="34" t="s">
        <v>20</v>
      </c>
      <c r="G123" s="34" t="s">
        <v>20</v>
      </c>
      <c r="H123" s="784" t="s">
        <v>20</v>
      </c>
      <c r="I123" s="34" t="s">
        <v>20</v>
      </c>
      <c r="J123" s="784" t="s">
        <v>20</v>
      </c>
      <c r="K123" s="34" t="s">
        <v>20</v>
      </c>
      <c r="L123" s="784" t="s">
        <v>20</v>
      </c>
    </row>
    <row r="124" spans="1:12" ht="13.5">
      <c r="A124" s="34" t="s">
        <v>724</v>
      </c>
      <c r="B124" s="34" t="s">
        <v>1012</v>
      </c>
      <c r="C124" s="34" t="s">
        <v>20</v>
      </c>
      <c r="D124" s="34" t="s">
        <v>20</v>
      </c>
      <c r="E124" s="34" t="s">
        <v>20</v>
      </c>
      <c r="F124" s="34" t="s">
        <v>20</v>
      </c>
      <c r="G124" s="34" t="s">
        <v>20</v>
      </c>
      <c r="H124" s="784" t="s">
        <v>20</v>
      </c>
      <c r="I124" s="34" t="s">
        <v>20</v>
      </c>
      <c r="J124" s="784" t="s">
        <v>20</v>
      </c>
      <c r="K124" s="34" t="s">
        <v>20</v>
      </c>
      <c r="L124" s="784" t="s">
        <v>20</v>
      </c>
    </row>
    <row r="125" spans="1:12" ht="13.5">
      <c r="A125" s="34" t="s">
        <v>725</v>
      </c>
      <c r="B125" s="34" t="s">
        <v>1013</v>
      </c>
      <c r="C125" s="34" t="s">
        <v>20</v>
      </c>
      <c r="D125" s="34" t="s">
        <v>20</v>
      </c>
      <c r="E125" s="34" t="s">
        <v>20</v>
      </c>
      <c r="F125" s="34" t="s">
        <v>20</v>
      </c>
      <c r="G125" s="34" t="s">
        <v>20</v>
      </c>
      <c r="H125" s="784" t="s">
        <v>20</v>
      </c>
      <c r="I125" s="34" t="s">
        <v>20</v>
      </c>
      <c r="J125" s="784" t="s">
        <v>20</v>
      </c>
      <c r="K125" s="34" t="s">
        <v>20</v>
      </c>
      <c r="L125" s="784" t="s">
        <v>20</v>
      </c>
    </row>
    <row r="126" spans="1:12" ht="13.5">
      <c r="A126" s="34" t="s">
        <v>726</v>
      </c>
      <c r="B126" s="34" t="s">
        <v>1014</v>
      </c>
      <c r="C126" s="34" t="s">
        <v>20</v>
      </c>
      <c r="D126" s="34" t="s">
        <v>20</v>
      </c>
      <c r="E126" s="34" t="s">
        <v>20</v>
      </c>
      <c r="F126" s="34" t="s">
        <v>20</v>
      </c>
      <c r="G126" s="34" t="s">
        <v>20</v>
      </c>
      <c r="H126" s="784" t="s">
        <v>20</v>
      </c>
      <c r="I126" s="34" t="s">
        <v>20</v>
      </c>
      <c r="J126" s="784" t="s">
        <v>20</v>
      </c>
      <c r="K126" s="34" t="s">
        <v>20</v>
      </c>
      <c r="L126" s="784" t="s">
        <v>20</v>
      </c>
    </row>
    <row r="127" spans="1:12" ht="13.5">
      <c r="A127" s="34" t="s">
        <v>674</v>
      </c>
      <c r="B127" s="34" t="s">
        <v>673</v>
      </c>
      <c r="C127" s="34">
        <v>11.63</v>
      </c>
      <c r="D127" s="34">
        <v>0.29699999999999999</v>
      </c>
      <c r="E127" s="34">
        <v>4.5999999999999999E-2</v>
      </c>
      <c r="F127" s="34">
        <v>0.64400000000000002</v>
      </c>
      <c r="G127" s="34">
        <v>11310.7</v>
      </c>
      <c r="H127" s="784">
        <v>0.28849999999999998</v>
      </c>
      <c r="I127" s="34">
        <v>9646.6</v>
      </c>
      <c r="J127" s="784">
        <v>0.24610000000000001</v>
      </c>
      <c r="K127" s="34">
        <v>5226.2</v>
      </c>
      <c r="L127" s="784">
        <v>0.1333</v>
      </c>
    </row>
    <row r="128" spans="1:12" ht="13.5">
      <c r="A128" s="34" t="s">
        <v>473</v>
      </c>
      <c r="B128" s="34" t="s">
        <v>2152</v>
      </c>
      <c r="C128" s="34">
        <v>5.51</v>
      </c>
      <c r="D128" s="34">
        <v>0.44500000000000001</v>
      </c>
      <c r="E128" s="34" t="s">
        <v>20</v>
      </c>
      <c r="F128" s="34">
        <v>0.441</v>
      </c>
      <c r="G128" s="34">
        <v>0</v>
      </c>
      <c r="H128" s="784">
        <v>0</v>
      </c>
      <c r="I128" s="34">
        <v>0</v>
      </c>
      <c r="J128" s="784">
        <v>0</v>
      </c>
      <c r="K128" s="34">
        <v>0</v>
      </c>
      <c r="L128" s="784">
        <v>0</v>
      </c>
    </row>
    <row r="129" spans="1:12" ht="13.5">
      <c r="A129" s="34" t="s">
        <v>727</v>
      </c>
      <c r="B129" s="34" t="s">
        <v>728</v>
      </c>
      <c r="C129" s="34" t="s">
        <v>20</v>
      </c>
      <c r="D129" s="34" t="s">
        <v>20</v>
      </c>
      <c r="E129" s="34" t="s">
        <v>20</v>
      </c>
      <c r="F129" s="34" t="s">
        <v>20</v>
      </c>
      <c r="G129" s="34" t="s">
        <v>20</v>
      </c>
      <c r="H129" s="784" t="s">
        <v>20</v>
      </c>
      <c r="I129" s="34" t="s">
        <v>20</v>
      </c>
      <c r="J129" s="784" t="s">
        <v>20</v>
      </c>
      <c r="K129" s="34" t="s">
        <v>20</v>
      </c>
      <c r="L129" s="784" t="s">
        <v>20</v>
      </c>
    </row>
    <row r="130" spans="1:12" ht="13.5">
      <c r="A130" s="34" t="s">
        <v>729</v>
      </c>
      <c r="B130" s="34" t="s">
        <v>20</v>
      </c>
      <c r="C130" s="34" t="s">
        <v>20</v>
      </c>
      <c r="D130" s="34" t="s">
        <v>20</v>
      </c>
      <c r="E130" s="34" t="s">
        <v>20</v>
      </c>
      <c r="F130" s="34" t="s">
        <v>20</v>
      </c>
      <c r="G130" s="34" t="s">
        <v>20</v>
      </c>
      <c r="H130" s="784" t="s">
        <v>20</v>
      </c>
      <c r="I130" s="34" t="s">
        <v>20</v>
      </c>
      <c r="J130" s="784" t="s">
        <v>20</v>
      </c>
      <c r="K130" s="34" t="s">
        <v>20</v>
      </c>
      <c r="L130" s="784" t="s">
        <v>20</v>
      </c>
    </row>
    <row r="131" spans="1:12" ht="13.5">
      <c r="A131" s="34" t="s">
        <v>527</v>
      </c>
      <c r="B131" s="34" t="s">
        <v>526</v>
      </c>
      <c r="C131" s="34">
        <v>3.04</v>
      </c>
      <c r="D131" s="34">
        <v>0.13</v>
      </c>
      <c r="E131" s="34">
        <v>0</v>
      </c>
      <c r="F131" s="34">
        <v>0.20200000000000001</v>
      </c>
      <c r="G131" s="34">
        <v>7959.9</v>
      </c>
      <c r="H131" s="784">
        <v>0.34129999999999999</v>
      </c>
      <c r="I131" s="34">
        <v>7788.4</v>
      </c>
      <c r="J131" s="784">
        <v>0.33400000000000002</v>
      </c>
      <c r="K131" s="34">
        <v>7688.2</v>
      </c>
      <c r="L131" s="784">
        <v>0.32969999999999999</v>
      </c>
    </row>
    <row r="132" spans="1:12" ht="13.5">
      <c r="A132" s="34" t="s">
        <v>543</v>
      </c>
      <c r="B132" s="34" t="s">
        <v>542</v>
      </c>
      <c r="C132" s="34">
        <v>0.27</v>
      </c>
      <c r="D132" s="34">
        <v>0.27200000000000002</v>
      </c>
      <c r="E132" s="34" t="s">
        <v>20</v>
      </c>
      <c r="F132" s="34">
        <v>0.30499999999999999</v>
      </c>
      <c r="G132" s="34">
        <v>396.9</v>
      </c>
      <c r="H132" s="784">
        <v>0.39610000000000001</v>
      </c>
      <c r="I132" s="34">
        <v>279.2</v>
      </c>
      <c r="J132" s="784">
        <v>0.27860000000000001</v>
      </c>
      <c r="K132" s="34">
        <v>0</v>
      </c>
      <c r="L132" s="784">
        <v>0</v>
      </c>
    </row>
    <row r="133" spans="1:12" ht="13.5">
      <c r="A133" s="34" t="s">
        <v>447</v>
      </c>
      <c r="B133" s="34" t="s">
        <v>446</v>
      </c>
      <c r="C133" s="34">
        <v>0.02</v>
      </c>
      <c r="D133" s="34">
        <v>0.32100000000000001</v>
      </c>
      <c r="E133" s="34" t="s">
        <v>20</v>
      </c>
      <c r="F133" s="34">
        <v>0.377</v>
      </c>
      <c r="G133" s="34">
        <v>12.5</v>
      </c>
      <c r="H133" s="784">
        <v>0.21229999999999999</v>
      </c>
      <c r="I133" s="34">
        <v>12.5</v>
      </c>
      <c r="J133" s="784">
        <v>0.21229999999999999</v>
      </c>
      <c r="K133" s="34">
        <v>0</v>
      </c>
      <c r="L133" s="784">
        <v>0</v>
      </c>
    </row>
    <row r="134" spans="1:12" ht="13.5">
      <c r="A134" s="34" t="s">
        <v>1596</v>
      </c>
      <c r="B134" s="34" t="s">
        <v>20</v>
      </c>
      <c r="C134" s="34" t="s">
        <v>20</v>
      </c>
      <c r="D134" s="34" t="s">
        <v>20</v>
      </c>
      <c r="E134" s="34" t="s">
        <v>20</v>
      </c>
      <c r="F134" s="34" t="s">
        <v>20</v>
      </c>
      <c r="G134" s="34" t="s">
        <v>20</v>
      </c>
      <c r="H134" s="784" t="s">
        <v>20</v>
      </c>
      <c r="I134" s="34" t="s">
        <v>20</v>
      </c>
      <c r="J134" s="784" t="s">
        <v>20</v>
      </c>
      <c r="K134" s="34" t="s">
        <v>20</v>
      </c>
      <c r="L134" s="784" t="s">
        <v>20</v>
      </c>
    </row>
    <row r="135" spans="1:12" ht="13.5">
      <c r="A135" s="34" t="s">
        <v>455</v>
      </c>
      <c r="B135" s="34" t="s">
        <v>454</v>
      </c>
      <c r="C135" s="34">
        <v>191.62</v>
      </c>
      <c r="D135" s="34">
        <v>0.51300000000000001</v>
      </c>
      <c r="E135" s="34">
        <v>0.59899999999999998</v>
      </c>
      <c r="F135" s="34">
        <v>0.57199999999999995</v>
      </c>
      <c r="G135" s="34">
        <v>38746</v>
      </c>
      <c r="H135" s="784">
        <v>0.1038</v>
      </c>
      <c r="I135" s="34">
        <v>36335.4</v>
      </c>
      <c r="J135" s="784">
        <v>9.7299999999999998E-2</v>
      </c>
      <c r="K135" s="34">
        <v>952.7</v>
      </c>
      <c r="L135" s="784">
        <v>2.5999999999999999E-3</v>
      </c>
    </row>
    <row r="136" spans="1:12" ht="13.5">
      <c r="A136" s="34" t="s">
        <v>634</v>
      </c>
      <c r="B136" s="34" t="s">
        <v>20</v>
      </c>
      <c r="C136" s="34" t="s">
        <v>20</v>
      </c>
      <c r="D136" s="34" t="s">
        <v>20</v>
      </c>
      <c r="E136" s="34" t="s">
        <v>20</v>
      </c>
      <c r="F136" s="34" t="s">
        <v>20</v>
      </c>
      <c r="G136" s="34" t="s">
        <v>20</v>
      </c>
      <c r="H136" s="784" t="s">
        <v>20</v>
      </c>
      <c r="I136" s="34" t="s">
        <v>20</v>
      </c>
      <c r="J136" s="784" t="s">
        <v>20</v>
      </c>
      <c r="K136" s="34" t="s">
        <v>20</v>
      </c>
      <c r="L136" s="784" t="s">
        <v>20</v>
      </c>
    </row>
    <row r="137" spans="1:12" ht="13.5">
      <c r="A137" s="34" t="s">
        <v>1015</v>
      </c>
      <c r="B137" s="34" t="s">
        <v>1016</v>
      </c>
      <c r="C137" s="34" t="s">
        <v>20</v>
      </c>
      <c r="D137" s="34" t="s">
        <v>20</v>
      </c>
      <c r="E137" s="34" t="s">
        <v>20</v>
      </c>
      <c r="F137" s="34" t="s">
        <v>20</v>
      </c>
      <c r="G137" s="34" t="s">
        <v>20</v>
      </c>
      <c r="H137" s="784" t="s">
        <v>20</v>
      </c>
      <c r="I137" s="34" t="s">
        <v>20</v>
      </c>
      <c r="J137" s="784" t="s">
        <v>20</v>
      </c>
      <c r="K137" s="34" t="s">
        <v>20</v>
      </c>
      <c r="L137" s="784" t="s">
        <v>20</v>
      </c>
    </row>
    <row r="138" spans="1:12" ht="13.5">
      <c r="A138" s="34" t="s">
        <v>730</v>
      </c>
      <c r="B138" s="34" t="s">
        <v>1017</v>
      </c>
      <c r="C138" s="34" t="s">
        <v>20</v>
      </c>
      <c r="D138" s="34" t="s">
        <v>20</v>
      </c>
      <c r="E138" s="34" t="s">
        <v>20</v>
      </c>
      <c r="F138" s="34" t="s">
        <v>20</v>
      </c>
      <c r="G138" s="34" t="s">
        <v>20</v>
      </c>
      <c r="H138" s="784" t="s">
        <v>20</v>
      </c>
      <c r="I138" s="34" t="s">
        <v>20</v>
      </c>
      <c r="J138" s="784" t="s">
        <v>20</v>
      </c>
      <c r="K138" s="34" t="s">
        <v>20</v>
      </c>
      <c r="L138" s="784" t="s">
        <v>20</v>
      </c>
    </row>
    <row r="139" spans="1:12" ht="13.5">
      <c r="A139" s="34" t="s">
        <v>471</v>
      </c>
      <c r="B139" s="34" t="s">
        <v>470</v>
      </c>
      <c r="C139" s="34">
        <v>28.67</v>
      </c>
      <c r="D139" s="34">
        <v>0.184</v>
      </c>
      <c r="E139" s="34">
        <v>3.3000000000000002E-2</v>
      </c>
      <c r="F139" s="34">
        <v>0.16200000000000001</v>
      </c>
      <c r="G139" s="34">
        <v>37905.699999999997</v>
      </c>
      <c r="H139" s="784">
        <v>0.24379999999999999</v>
      </c>
      <c r="I139" s="34">
        <v>32678.400000000001</v>
      </c>
      <c r="J139" s="784">
        <v>0.2102</v>
      </c>
      <c r="K139" s="34">
        <v>54613.4</v>
      </c>
      <c r="L139" s="784">
        <v>0.3513</v>
      </c>
    </row>
    <row r="140" spans="1:12" ht="13.5">
      <c r="A140" s="34" t="s">
        <v>535</v>
      </c>
      <c r="B140" s="34" t="s">
        <v>534</v>
      </c>
      <c r="C140" s="34">
        <v>0.45</v>
      </c>
      <c r="D140" s="34">
        <v>0.45400000000000001</v>
      </c>
      <c r="E140" s="34" t="s">
        <v>20</v>
      </c>
      <c r="F140" s="34">
        <v>0.38200000000000001</v>
      </c>
      <c r="G140" s="34">
        <v>0</v>
      </c>
      <c r="H140" s="784">
        <v>0</v>
      </c>
      <c r="I140" s="34">
        <v>0</v>
      </c>
      <c r="J140" s="784">
        <v>0</v>
      </c>
      <c r="K140" s="34">
        <v>0</v>
      </c>
      <c r="L140" s="784">
        <v>0</v>
      </c>
    </row>
    <row r="141" spans="1:12" ht="13.5">
      <c r="A141" s="34" t="s">
        <v>480</v>
      </c>
      <c r="B141" s="34" t="s">
        <v>2402</v>
      </c>
      <c r="C141" s="34">
        <v>0.57999999999999996</v>
      </c>
      <c r="D141" s="34">
        <v>0.45900000000000002</v>
      </c>
      <c r="E141" s="34" t="s">
        <v>20</v>
      </c>
      <c r="F141" s="34">
        <v>0.71699999999999997</v>
      </c>
      <c r="G141" s="34">
        <v>0</v>
      </c>
      <c r="H141" s="784">
        <v>0</v>
      </c>
      <c r="I141" s="34">
        <v>0</v>
      </c>
      <c r="J141" s="784">
        <v>0</v>
      </c>
      <c r="K141" s="34">
        <v>0</v>
      </c>
      <c r="L141" s="784">
        <v>0</v>
      </c>
    </row>
    <row r="142" spans="1:12" ht="13.5">
      <c r="A142" s="34" t="s">
        <v>669</v>
      </c>
      <c r="B142" s="34" t="s">
        <v>668</v>
      </c>
      <c r="C142" s="34">
        <v>0.55000000000000004</v>
      </c>
      <c r="D142" s="34">
        <v>0.46</v>
      </c>
      <c r="E142" s="34" t="s">
        <v>20</v>
      </c>
      <c r="F142" s="34">
        <v>0.46100000000000002</v>
      </c>
      <c r="G142" s="34">
        <v>0</v>
      </c>
      <c r="H142" s="784">
        <v>0</v>
      </c>
      <c r="I142" s="34">
        <v>0</v>
      </c>
      <c r="J142" s="784">
        <v>0</v>
      </c>
      <c r="K142" s="34">
        <v>0</v>
      </c>
      <c r="L142" s="784">
        <v>0</v>
      </c>
    </row>
    <row r="143" spans="1:12" ht="13.5">
      <c r="A143" s="34" t="s">
        <v>597</v>
      </c>
      <c r="B143" s="34" t="s">
        <v>596</v>
      </c>
      <c r="C143" s="34">
        <v>456.63</v>
      </c>
      <c r="D143" s="34">
        <v>0.51800000000000002</v>
      </c>
      <c r="E143" s="34">
        <v>0.627</v>
      </c>
      <c r="F143" s="34">
        <v>0.54100000000000004</v>
      </c>
      <c r="G143" s="34">
        <v>4965.7</v>
      </c>
      <c r="H143" s="784">
        <v>5.5999999999999999E-3</v>
      </c>
      <c r="I143" s="34">
        <v>4965.7</v>
      </c>
      <c r="J143" s="784">
        <v>5.5999999999999999E-3</v>
      </c>
      <c r="K143" s="34">
        <v>0</v>
      </c>
      <c r="L143" s="784">
        <v>0</v>
      </c>
    </row>
    <row r="144" spans="1:12" ht="13.5">
      <c r="A144" s="34" t="s">
        <v>1018</v>
      </c>
      <c r="B144" s="34" t="s">
        <v>2153</v>
      </c>
      <c r="C144" s="34" t="s">
        <v>20</v>
      </c>
      <c r="D144" s="34" t="s">
        <v>20</v>
      </c>
      <c r="E144" s="34" t="s">
        <v>20</v>
      </c>
      <c r="F144" s="34" t="s">
        <v>20</v>
      </c>
      <c r="G144" s="34" t="s">
        <v>20</v>
      </c>
      <c r="H144" s="784" t="s">
        <v>20</v>
      </c>
      <c r="I144" s="34" t="s">
        <v>20</v>
      </c>
      <c r="J144" s="784" t="s">
        <v>20</v>
      </c>
      <c r="K144" s="34" t="s">
        <v>20</v>
      </c>
      <c r="L144" s="784" t="s">
        <v>20</v>
      </c>
    </row>
    <row r="145" spans="1:12" ht="13.5">
      <c r="A145" s="34" t="s">
        <v>611</v>
      </c>
      <c r="B145" s="34" t="s">
        <v>3373</v>
      </c>
      <c r="C145" s="34">
        <v>54.2</v>
      </c>
      <c r="D145" s="34">
        <v>0.43099999999999999</v>
      </c>
      <c r="E145" s="34">
        <v>0.35899999999999999</v>
      </c>
      <c r="F145" s="34">
        <v>0.39600000000000002</v>
      </c>
      <c r="G145" s="34">
        <v>898.4</v>
      </c>
      <c r="H145" s="784">
        <v>7.1000000000000004E-3</v>
      </c>
      <c r="I145" s="34">
        <v>888.1</v>
      </c>
      <c r="J145" s="784">
        <v>7.1000000000000004E-3</v>
      </c>
      <c r="K145" s="34">
        <v>0</v>
      </c>
      <c r="L145" s="784">
        <v>0</v>
      </c>
    </row>
    <row r="146" spans="1:12" ht="13.5">
      <c r="A146" s="34" t="s">
        <v>731</v>
      </c>
      <c r="B146" s="34" t="s">
        <v>1019</v>
      </c>
      <c r="C146" s="34" t="s">
        <v>20</v>
      </c>
      <c r="D146" s="34" t="s">
        <v>20</v>
      </c>
      <c r="E146" s="34" t="s">
        <v>20</v>
      </c>
      <c r="F146" s="34" t="s">
        <v>20</v>
      </c>
      <c r="G146" s="34" t="s">
        <v>20</v>
      </c>
      <c r="H146" s="784" t="s">
        <v>20</v>
      </c>
      <c r="I146" s="34" t="s">
        <v>20</v>
      </c>
      <c r="J146" s="784" t="s">
        <v>20</v>
      </c>
      <c r="K146" s="34" t="s">
        <v>20</v>
      </c>
      <c r="L146" s="784" t="s">
        <v>20</v>
      </c>
    </row>
    <row r="147" spans="1:12" ht="13.5">
      <c r="A147" s="34" t="s">
        <v>732</v>
      </c>
      <c r="B147" s="34" t="s">
        <v>1020</v>
      </c>
      <c r="C147" s="34">
        <v>7.0000000000000007E-2</v>
      </c>
      <c r="D147" s="34">
        <v>0.45400000000000001</v>
      </c>
      <c r="E147" s="34" t="s">
        <v>20</v>
      </c>
      <c r="F147" s="34">
        <v>0.39600000000000002</v>
      </c>
      <c r="G147" s="34">
        <v>0.3</v>
      </c>
      <c r="H147" s="784">
        <v>2.0999999999999999E-3</v>
      </c>
      <c r="I147" s="34">
        <v>0.3</v>
      </c>
      <c r="J147" s="784">
        <v>2.0999999999999999E-3</v>
      </c>
      <c r="K147" s="34">
        <v>0</v>
      </c>
      <c r="L147" s="784">
        <v>0</v>
      </c>
    </row>
    <row r="148" spans="1:12" ht="13.5">
      <c r="A148" s="34" t="s">
        <v>445</v>
      </c>
      <c r="B148" s="34" t="s">
        <v>2403</v>
      </c>
      <c r="C148" s="34">
        <v>0.19</v>
      </c>
      <c r="D148" s="34">
        <v>0.251</v>
      </c>
      <c r="E148" s="34" t="s">
        <v>20</v>
      </c>
      <c r="F148" s="34">
        <v>0.29199999999999998</v>
      </c>
      <c r="G148" s="34">
        <v>161.19999999999999</v>
      </c>
      <c r="H148" s="784">
        <v>0.21460000000000001</v>
      </c>
      <c r="I148" s="34">
        <v>153.19999999999999</v>
      </c>
      <c r="J148" s="784">
        <v>0.2041</v>
      </c>
      <c r="K148" s="34">
        <v>0</v>
      </c>
      <c r="L148" s="784">
        <v>0</v>
      </c>
    </row>
    <row r="149" spans="1:12" ht="13.5">
      <c r="A149" s="34" t="s">
        <v>733</v>
      </c>
      <c r="B149" s="34" t="s">
        <v>1021</v>
      </c>
      <c r="C149" s="34" t="s">
        <v>20</v>
      </c>
      <c r="D149" s="34" t="s">
        <v>20</v>
      </c>
      <c r="E149" s="34" t="s">
        <v>20</v>
      </c>
      <c r="F149" s="34" t="s">
        <v>20</v>
      </c>
      <c r="G149" s="34" t="s">
        <v>20</v>
      </c>
      <c r="H149" s="784" t="s">
        <v>20</v>
      </c>
      <c r="I149" s="34" t="s">
        <v>20</v>
      </c>
      <c r="J149" s="784" t="s">
        <v>20</v>
      </c>
      <c r="K149" s="34" t="s">
        <v>20</v>
      </c>
      <c r="L149" s="784" t="s">
        <v>20</v>
      </c>
    </row>
    <row r="150" spans="1:12" ht="13.5">
      <c r="A150" s="34" t="s">
        <v>734</v>
      </c>
      <c r="B150" s="34" t="s">
        <v>1022</v>
      </c>
      <c r="C150" s="34" t="s">
        <v>20</v>
      </c>
      <c r="D150" s="34" t="s">
        <v>20</v>
      </c>
      <c r="E150" s="34" t="s">
        <v>20</v>
      </c>
      <c r="F150" s="34" t="s">
        <v>20</v>
      </c>
      <c r="G150" s="34" t="s">
        <v>20</v>
      </c>
      <c r="H150" s="784" t="s">
        <v>20</v>
      </c>
      <c r="I150" s="34" t="s">
        <v>20</v>
      </c>
      <c r="J150" s="784" t="s">
        <v>20</v>
      </c>
      <c r="K150" s="34" t="s">
        <v>20</v>
      </c>
      <c r="L150" s="784" t="s">
        <v>20</v>
      </c>
    </row>
    <row r="151" spans="1:12" ht="13.5">
      <c r="A151" s="34" t="s">
        <v>735</v>
      </c>
      <c r="B151" s="34" t="s">
        <v>1023</v>
      </c>
      <c r="C151" s="34" t="s">
        <v>20</v>
      </c>
      <c r="D151" s="34" t="s">
        <v>20</v>
      </c>
      <c r="E151" s="34" t="s">
        <v>20</v>
      </c>
      <c r="F151" s="34" t="s">
        <v>20</v>
      </c>
      <c r="G151" s="34" t="s">
        <v>20</v>
      </c>
      <c r="H151" s="784" t="s">
        <v>20</v>
      </c>
      <c r="I151" s="34" t="s">
        <v>20</v>
      </c>
      <c r="J151" s="784" t="s">
        <v>20</v>
      </c>
      <c r="K151" s="34" t="s">
        <v>20</v>
      </c>
      <c r="L151" s="784" t="s">
        <v>20</v>
      </c>
    </row>
    <row r="152" spans="1:12" ht="13.5">
      <c r="A152" s="34" t="s">
        <v>736</v>
      </c>
      <c r="B152" s="34" t="s">
        <v>1024</v>
      </c>
      <c r="C152" s="34" t="s">
        <v>20</v>
      </c>
      <c r="D152" s="34" t="s">
        <v>20</v>
      </c>
      <c r="E152" s="34" t="s">
        <v>20</v>
      </c>
      <c r="F152" s="34" t="s">
        <v>20</v>
      </c>
      <c r="G152" s="34" t="s">
        <v>20</v>
      </c>
      <c r="H152" s="784" t="s">
        <v>20</v>
      </c>
      <c r="I152" s="34" t="s">
        <v>20</v>
      </c>
      <c r="J152" s="784" t="s">
        <v>20</v>
      </c>
      <c r="K152" s="34" t="s">
        <v>20</v>
      </c>
      <c r="L152" s="784" t="s">
        <v>20</v>
      </c>
    </row>
    <row r="153" spans="1:12" ht="13.5">
      <c r="A153" s="34" t="s">
        <v>1597</v>
      </c>
      <c r="B153" s="34" t="s">
        <v>20</v>
      </c>
      <c r="C153" s="34" t="s">
        <v>20</v>
      </c>
      <c r="D153" s="34" t="s">
        <v>20</v>
      </c>
      <c r="E153" s="34" t="s">
        <v>20</v>
      </c>
      <c r="F153" s="34" t="s">
        <v>20</v>
      </c>
      <c r="G153" s="34" t="s">
        <v>20</v>
      </c>
      <c r="H153" s="784" t="s">
        <v>20</v>
      </c>
      <c r="I153" s="34" t="s">
        <v>20</v>
      </c>
      <c r="J153" s="784" t="s">
        <v>20</v>
      </c>
      <c r="K153" s="34" t="s">
        <v>20</v>
      </c>
      <c r="L153" s="784" t="s">
        <v>20</v>
      </c>
    </row>
    <row r="154" spans="1:12" ht="13.5">
      <c r="A154" s="34" t="s">
        <v>590</v>
      </c>
      <c r="B154" s="34" t="s">
        <v>589</v>
      </c>
      <c r="C154" s="34">
        <v>6.25</v>
      </c>
      <c r="D154" s="34">
        <v>0.215</v>
      </c>
      <c r="E154" s="34" t="s">
        <v>20</v>
      </c>
      <c r="F154" s="34">
        <v>0.32</v>
      </c>
      <c r="G154" s="34">
        <v>15.5</v>
      </c>
      <c r="H154" s="784">
        <v>5.0000000000000001E-4</v>
      </c>
      <c r="I154" s="34">
        <v>0</v>
      </c>
      <c r="J154" s="784">
        <v>0</v>
      </c>
      <c r="K154" s="34">
        <v>0</v>
      </c>
      <c r="L154" s="784">
        <v>0</v>
      </c>
    </row>
    <row r="155" spans="1:12" ht="13.5">
      <c r="A155" s="34" t="s">
        <v>737</v>
      </c>
      <c r="B155" s="34" t="s">
        <v>1025</v>
      </c>
      <c r="C155" s="34" t="s">
        <v>20</v>
      </c>
      <c r="D155" s="34" t="s">
        <v>20</v>
      </c>
      <c r="E155" s="34" t="s">
        <v>20</v>
      </c>
      <c r="F155" s="34" t="s">
        <v>20</v>
      </c>
      <c r="G155" s="34" t="s">
        <v>20</v>
      </c>
      <c r="H155" s="784" t="s">
        <v>20</v>
      </c>
      <c r="I155" s="34" t="s">
        <v>20</v>
      </c>
      <c r="J155" s="784" t="s">
        <v>20</v>
      </c>
      <c r="K155" s="34" t="s">
        <v>20</v>
      </c>
      <c r="L155" s="784" t="s">
        <v>20</v>
      </c>
    </row>
    <row r="156" spans="1:12" ht="13.5">
      <c r="A156" s="34" t="s">
        <v>493</v>
      </c>
      <c r="B156" s="34" t="s">
        <v>1598</v>
      </c>
      <c r="C156" s="34">
        <v>14.96</v>
      </c>
      <c r="D156" s="34">
        <v>0.442</v>
      </c>
      <c r="E156" s="34" t="s">
        <v>20</v>
      </c>
      <c r="F156" s="34">
        <v>0.39900000000000002</v>
      </c>
      <c r="G156" s="34">
        <v>0</v>
      </c>
      <c r="H156" s="784">
        <v>0</v>
      </c>
      <c r="I156" s="34">
        <v>0</v>
      </c>
      <c r="J156" s="784">
        <v>0</v>
      </c>
      <c r="K156" s="34">
        <v>0</v>
      </c>
      <c r="L156" s="784">
        <v>0</v>
      </c>
    </row>
    <row r="157" spans="1:12" ht="13.5">
      <c r="A157" s="34" t="s">
        <v>546</v>
      </c>
      <c r="B157" s="34" t="s">
        <v>20</v>
      </c>
      <c r="C157" s="34" t="s">
        <v>20</v>
      </c>
      <c r="D157" s="34" t="s">
        <v>20</v>
      </c>
      <c r="E157" s="34" t="s">
        <v>20</v>
      </c>
      <c r="F157" s="34" t="s">
        <v>20</v>
      </c>
      <c r="G157" s="34" t="s">
        <v>20</v>
      </c>
      <c r="H157" s="784" t="s">
        <v>20</v>
      </c>
      <c r="I157" s="34" t="s">
        <v>20</v>
      </c>
      <c r="J157" s="784" t="s">
        <v>20</v>
      </c>
      <c r="K157" s="34" t="s">
        <v>20</v>
      </c>
      <c r="L157" s="784" t="s">
        <v>20</v>
      </c>
    </row>
    <row r="158" spans="1:12" ht="13.5">
      <c r="A158" s="34" t="s">
        <v>633</v>
      </c>
      <c r="B158" s="34" t="s">
        <v>632</v>
      </c>
      <c r="C158" s="34">
        <v>190.4</v>
      </c>
      <c r="D158" s="34">
        <v>0.41899999999999998</v>
      </c>
      <c r="E158" s="34">
        <v>0.20799999999999999</v>
      </c>
      <c r="F158" s="34">
        <v>0.51100000000000001</v>
      </c>
      <c r="G158" s="34">
        <v>47002.400000000001</v>
      </c>
      <c r="H158" s="784">
        <v>0.10340000000000001</v>
      </c>
      <c r="I158" s="34">
        <v>46956.2</v>
      </c>
      <c r="J158" s="784">
        <v>0.1033</v>
      </c>
      <c r="K158" s="34">
        <v>0</v>
      </c>
      <c r="L158" s="784">
        <v>0</v>
      </c>
    </row>
    <row r="159" spans="1:12" ht="13.5">
      <c r="A159" s="34" t="s">
        <v>1026</v>
      </c>
      <c r="B159" s="34" t="s">
        <v>1840</v>
      </c>
      <c r="C159" s="34">
        <v>0.1</v>
      </c>
      <c r="D159" s="34">
        <v>0.438</v>
      </c>
      <c r="E159" s="34" t="s">
        <v>20</v>
      </c>
      <c r="F159" s="34">
        <v>0.434</v>
      </c>
      <c r="G159" s="34">
        <v>0</v>
      </c>
      <c r="H159" s="784">
        <v>0</v>
      </c>
      <c r="I159" s="34">
        <v>0</v>
      </c>
      <c r="J159" s="784">
        <v>0</v>
      </c>
      <c r="K159" s="34">
        <v>0</v>
      </c>
      <c r="L159" s="784">
        <v>0</v>
      </c>
    </row>
    <row r="160" spans="1:12" ht="13.5">
      <c r="A160" s="34" t="s">
        <v>738</v>
      </c>
      <c r="B160" s="34" t="s">
        <v>1027</v>
      </c>
      <c r="C160" s="34" t="s">
        <v>20</v>
      </c>
      <c r="D160" s="34" t="s">
        <v>20</v>
      </c>
      <c r="E160" s="34" t="s">
        <v>20</v>
      </c>
      <c r="F160" s="34" t="s">
        <v>20</v>
      </c>
      <c r="G160" s="34" t="s">
        <v>20</v>
      </c>
      <c r="H160" s="784" t="s">
        <v>20</v>
      </c>
      <c r="I160" s="34" t="s">
        <v>20</v>
      </c>
      <c r="J160" s="784" t="s">
        <v>20</v>
      </c>
      <c r="K160" s="34" t="s">
        <v>20</v>
      </c>
      <c r="L160" s="784" t="s">
        <v>20</v>
      </c>
    </row>
    <row r="161" spans="1:12" ht="13.5">
      <c r="A161" s="34" t="s">
        <v>617</v>
      </c>
      <c r="B161" s="34" t="s">
        <v>616</v>
      </c>
      <c r="C161" s="34">
        <v>0.02</v>
      </c>
      <c r="D161" s="34">
        <v>0.44400000000000001</v>
      </c>
      <c r="E161" s="34" t="s">
        <v>20</v>
      </c>
      <c r="F161" s="34">
        <v>1.2210000000000001</v>
      </c>
      <c r="G161" s="34">
        <v>0</v>
      </c>
      <c r="H161" s="784">
        <v>0</v>
      </c>
      <c r="I161" s="34">
        <v>0</v>
      </c>
      <c r="J161" s="784">
        <v>0</v>
      </c>
      <c r="K161" s="34">
        <v>0</v>
      </c>
      <c r="L161" s="784">
        <v>0</v>
      </c>
    </row>
    <row r="162" spans="1:12" ht="13.5">
      <c r="A162" s="34" t="s">
        <v>541</v>
      </c>
      <c r="B162" s="34" t="s">
        <v>540</v>
      </c>
      <c r="C162" s="34">
        <v>1.1399999999999999</v>
      </c>
      <c r="D162" s="34">
        <v>6.7000000000000004E-2</v>
      </c>
      <c r="E162" s="34" t="s">
        <v>20</v>
      </c>
      <c r="F162" s="34">
        <v>0.44</v>
      </c>
      <c r="G162" s="34">
        <v>14332.2</v>
      </c>
      <c r="H162" s="784">
        <v>0.84430000000000005</v>
      </c>
      <c r="I162" s="34">
        <v>14278.3</v>
      </c>
      <c r="J162" s="784">
        <v>0.84109999999999996</v>
      </c>
      <c r="K162" s="34">
        <v>0</v>
      </c>
      <c r="L162" s="784">
        <v>0</v>
      </c>
    </row>
    <row r="163" spans="1:12" ht="13.5">
      <c r="A163" s="34" t="s">
        <v>739</v>
      </c>
      <c r="B163" s="34" t="s">
        <v>740</v>
      </c>
      <c r="C163" s="34" t="s">
        <v>20</v>
      </c>
      <c r="D163" s="34" t="s">
        <v>20</v>
      </c>
      <c r="E163" s="34" t="s">
        <v>20</v>
      </c>
      <c r="F163" s="34" t="s">
        <v>20</v>
      </c>
      <c r="G163" s="34" t="s">
        <v>20</v>
      </c>
      <c r="H163" s="784" t="s">
        <v>20</v>
      </c>
      <c r="I163" s="34" t="s">
        <v>20</v>
      </c>
      <c r="J163" s="784" t="s">
        <v>20</v>
      </c>
      <c r="K163" s="34" t="s">
        <v>20</v>
      </c>
      <c r="L163" s="784" t="s">
        <v>20</v>
      </c>
    </row>
    <row r="164" spans="1:12" ht="13.5">
      <c r="A164" s="34" t="s">
        <v>577</v>
      </c>
      <c r="B164" s="34" t="s">
        <v>576</v>
      </c>
      <c r="C164" s="34">
        <v>0.79</v>
      </c>
      <c r="D164" s="34">
        <v>0.45400000000000001</v>
      </c>
      <c r="E164" s="34" t="s">
        <v>20</v>
      </c>
      <c r="F164" s="34">
        <v>0.39800000000000002</v>
      </c>
      <c r="G164" s="34">
        <v>0</v>
      </c>
      <c r="H164" s="784">
        <v>0</v>
      </c>
      <c r="I164" s="34">
        <v>0</v>
      </c>
      <c r="J164" s="784">
        <v>0</v>
      </c>
      <c r="K164" s="34">
        <v>0</v>
      </c>
      <c r="L164" s="784">
        <v>0</v>
      </c>
    </row>
    <row r="165" spans="1:12" ht="13.5">
      <c r="A165" s="34" t="s">
        <v>741</v>
      </c>
      <c r="B165" s="34" t="s">
        <v>1028</v>
      </c>
      <c r="C165" s="34">
        <v>0.15</v>
      </c>
      <c r="D165" s="34">
        <v>0.45400000000000001</v>
      </c>
      <c r="E165" s="34" t="s">
        <v>20</v>
      </c>
      <c r="F165" s="34">
        <v>0.39800000000000002</v>
      </c>
      <c r="G165" s="34">
        <v>0</v>
      </c>
      <c r="H165" s="784">
        <v>0</v>
      </c>
      <c r="I165" s="34">
        <v>0</v>
      </c>
      <c r="J165" s="784">
        <v>0</v>
      </c>
      <c r="K165" s="34">
        <v>0</v>
      </c>
      <c r="L165" s="784">
        <v>0</v>
      </c>
    </row>
    <row r="166" spans="1:12" ht="13.5">
      <c r="A166" s="34" t="s">
        <v>742</v>
      </c>
      <c r="B166" s="34" t="s">
        <v>1029</v>
      </c>
      <c r="C166" s="34" t="s">
        <v>20</v>
      </c>
      <c r="D166" s="34" t="s">
        <v>20</v>
      </c>
      <c r="E166" s="34" t="s">
        <v>20</v>
      </c>
      <c r="F166" s="34" t="s">
        <v>20</v>
      </c>
      <c r="G166" s="34" t="s">
        <v>20</v>
      </c>
      <c r="H166" s="784" t="s">
        <v>20</v>
      </c>
      <c r="I166" s="34" t="s">
        <v>20</v>
      </c>
      <c r="J166" s="784" t="s">
        <v>20</v>
      </c>
      <c r="K166" s="34" t="s">
        <v>20</v>
      </c>
      <c r="L166" s="784" t="s">
        <v>20</v>
      </c>
    </row>
    <row r="167" spans="1:12" ht="13.5">
      <c r="A167" s="34" t="s">
        <v>495</v>
      </c>
      <c r="B167" s="34" t="s">
        <v>494</v>
      </c>
      <c r="C167" s="34">
        <v>12.94</v>
      </c>
      <c r="D167" s="34">
        <v>0.46100000000000002</v>
      </c>
      <c r="E167" s="34" t="s">
        <v>20</v>
      </c>
      <c r="F167" s="34">
        <v>0.442</v>
      </c>
      <c r="G167" s="34">
        <v>11.5</v>
      </c>
      <c r="H167" s="784">
        <v>4.0000000000000002E-4</v>
      </c>
      <c r="I167" s="34">
        <v>9.9</v>
      </c>
      <c r="J167" s="784">
        <v>4.0000000000000002E-4</v>
      </c>
      <c r="K167" s="34">
        <v>0</v>
      </c>
      <c r="L167" s="784">
        <v>0</v>
      </c>
    </row>
    <row r="168" spans="1:12" ht="13.5">
      <c r="A168" s="34" t="s">
        <v>743</v>
      </c>
      <c r="B168" s="34" t="s">
        <v>1030</v>
      </c>
      <c r="C168" s="34" t="s">
        <v>20</v>
      </c>
      <c r="D168" s="34" t="s">
        <v>20</v>
      </c>
      <c r="E168" s="34" t="s">
        <v>20</v>
      </c>
      <c r="F168" s="34" t="s">
        <v>20</v>
      </c>
      <c r="G168" s="34" t="s">
        <v>20</v>
      </c>
      <c r="H168" s="784" t="s">
        <v>20</v>
      </c>
      <c r="I168" s="34" t="s">
        <v>20</v>
      </c>
      <c r="J168" s="784" t="s">
        <v>20</v>
      </c>
      <c r="K168" s="34" t="s">
        <v>20</v>
      </c>
      <c r="L168" s="784" t="s">
        <v>20</v>
      </c>
    </row>
    <row r="169" spans="1:12" ht="13.5">
      <c r="A169" s="34" t="s">
        <v>595</v>
      </c>
      <c r="B169" s="34" t="s">
        <v>594</v>
      </c>
      <c r="C169" s="34">
        <v>4.8099999999999996</v>
      </c>
      <c r="D169" s="34">
        <v>0.45400000000000001</v>
      </c>
      <c r="E169" s="34" t="s">
        <v>20</v>
      </c>
      <c r="F169" s="34">
        <v>0.39800000000000002</v>
      </c>
      <c r="G169" s="34">
        <v>0</v>
      </c>
      <c r="H169" s="784">
        <v>0</v>
      </c>
      <c r="I169" s="34">
        <v>0</v>
      </c>
      <c r="J169" s="784">
        <v>0</v>
      </c>
      <c r="K169" s="34">
        <v>0</v>
      </c>
      <c r="L169" s="784">
        <v>0</v>
      </c>
    </row>
    <row r="170" spans="1:12" ht="13.5">
      <c r="A170" s="34" t="s">
        <v>744</v>
      </c>
      <c r="B170" s="34" t="s">
        <v>1031</v>
      </c>
      <c r="C170" s="34" t="s">
        <v>20</v>
      </c>
      <c r="D170" s="34" t="s">
        <v>20</v>
      </c>
      <c r="E170" s="34" t="s">
        <v>20</v>
      </c>
      <c r="F170" s="34" t="s">
        <v>20</v>
      </c>
      <c r="G170" s="34" t="s">
        <v>20</v>
      </c>
      <c r="H170" s="784" t="s">
        <v>20</v>
      </c>
      <c r="I170" s="34" t="s">
        <v>20</v>
      </c>
      <c r="J170" s="784" t="s">
        <v>20</v>
      </c>
      <c r="K170" s="34" t="s">
        <v>20</v>
      </c>
      <c r="L170" s="784" t="s">
        <v>20</v>
      </c>
    </row>
    <row r="171" spans="1:12" ht="13.5">
      <c r="A171" s="34" t="s">
        <v>745</v>
      </c>
      <c r="B171" s="34" t="s">
        <v>1032</v>
      </c>
      <c r="C171" s="34">
        <v>4.28</v>
      </c>
      <c r="D171" s="34">
        <v>0.48699999999999999</v>
      </c>
      <c r="E171" s="34" t="s">
        <v>20</v>
      </c>
      <c r="F171" s="34">
        <v>0.54300000000000004</v>
      </c>
      <c r="G171" s="34">
        <v>0</v>
      </c>
      <c r="H171" s="784">
        <v>0</v>
      </c>
      <c r="I171" s="34">
        <v>0</v>
      </c>
      <c r="J171" s="784">
        <v>0</v>
      </c>
      <c r="K171" s="34">
        <v>0</v>
      </c>
      <c r="L171" s="784">
        <v>0</v>
      </c>
    </row>
    <row r="172" spans="1:12" ht="13.5">
      <c r="A172" s="34" t="s">
        <v>746</v>
      </c>
      <c r="B172" s="34" t="s">
        <v>1033</v>
      </c>
      <c r="C172" s="34" t="s">
        <v>20</v>
      </c>
      <c r="D172" s="34" t="s">
        <v>20</v>
      </c>
      <c r="E172" s="34" t="s">
        <v>20</v>
      </c>
      <c r="F172" s="34" t="s">
        <v>20</v>
      </c>
      <c r="G172" s="34" t="s">
        <v>20</v>
      </c>
      <c r="H172" s="784" t="s">
        <v>20</v>
      </c>
      <c r="I172" s="34" t="s">
        <v>20</v>
      </c>
      <c r="J172" s="784" t="s">
        <v>20</v>
      </c>
      <c r="K172" s="34" t="s">
        <v>20</v>
      </c>
      <c r="L172" s="784" t="s">
        <v>20</v>
      </c>
    </row>
    <row r="173" spans="1:12" ht="13.5">
      <c r="A173" s="34" t="s">
        <v>747</v>
      </c>
      <c r="B173" s="34" t="s">
        <v>1034</v>
      </c>
      <c r="C173" s="34" t="s">
        <v>20</v>
      </c>
      <c r="D173" s="34" t="s">
        <v>20</v>
      </c>
      <c r="E173" s="34" t="s">
        <v>20</v>
      </c>
      <c r="F173" s="34" t="s">
        <v>20</v>
      </c>
      <c r="G173" s="34" t="s">
        <v>20</v>
      </c>
      <c r="H173" s="784" t="s">
        <v>20</v>
      </c>
      <c r="I173" s="34" t="s">
        <v>20</v>
      </c>
      <c r="J173" s="784" t="s">
        <v>20</v>
      </c>
      <c r="K173" s="34" t="s">
        <v>20</v>
      </c>
      <c r="L173" s="784" t="s">
        <v>20</v>
      </c>
    </row>
    <row r="174" spans="1:12" ht="13.5">
      <c r="A174" s="34" t="s">
        <v>441</v>
      </c>
      <c r="B174" s="34" t="s">
        <v>440</v>
      </c>
      <c r="C174" s="34">
        <v>0.03</v>
      </c>
      <c r="D174" s="34">
        <v>1.4999999999999999E-2</v>
      </c>
      <c r="E174" s="34">
        <v>0</v>
      </c>
      <c r="F174" s="34">
        <v>0.38600000000000001</v>
      </c>
      <c r="G174" s="34">
        <v>1646.2</v>
      </c>
      <c r="H174" s="784">
        <v>0.96609999999999996</v>
      </c>
      <c r="I174" s="34">
        <v>1202.3</v>
      </c>
      <c r="J174" s="784">
        <v>0.7056</v>
      </c>
      <c r="K174" s="34">
        <v>0</v>
      </c>
      <c r="L174" s="784">
        <v>0</v>
      </c>
    </row>
    <row r="175" spans="1:12" ht="13.5">
      <c r="A175" s="34" t="s">
        <v>529</v>
      </c>
      <c r="B175" s="34" t="s">
        <v>528</v>
      </c>
      <c r="C175" s="34">
        <v>136.08000000000001</v>
      </c>
      <c r="D175" s="34">
        <v>0.48499999999999999</v>
      </c>
      <c r="E175" s="34" t="s">
        <v>20</v>
      </c>
      <c r="F175" s="34">
        <v>0.42599999999999999</v>
      </c>
      <c r="G175" s="34">
        <v>1000.3</v>
      </c>
      <c r="H175" s="784">
        <v>3.5999999999999999E-3</v>
      </c>
      <c r="I175" s="34">
        <v>817.7</v>
      </c>
      <c r="J175" s="784">
        <v>2.8999999999999998E-3</v>
      </c>
      <c r="K175" s="34">
        <v>0</v>
      </c>
      <c r="L175" s="784">
        <v>0</v>
      </c>
    </row>
    <row r="176" spans="1:12" ht="13.5">
      <c r="A176" s="34" t="s">
        <v>427</v>
      </c>
      <c r="B176" s="34" t="s">
        <v>20</v>
      </c>
      <c r="C176" s="34" t="s">
        <v>20</v>
      </c>
      <c r="D176" s="34" t="s">
        <v>20</v>
      </c>
      <c r="E176" s="34" t="s">
        <v>20</v>
      </c>
      <c r="F176" s="34" t="s">
        <v>20</v>
      </c>
      <c r="G176" s="34" t="s">
        <v>20</v>
      </c>
      <c r="H176" s="784" t="s">
        <v>20</v>
      </c>
      <c r="I176" s="34" t="s">
        <v>20</v>
      </c>
      <c r="J176" s="784" t="s">
        <v>20</v>
      </c>
      <c r="K176" s="34" t="s">
        <v>20</v>
      </c>
      <c r="L176" s="784" t="s">
        <v>20</v>
      </c>
    </row>
    <row r="177" spans="1:12" ht="13.5">
      <c r="A177" s="34" t="s">
        <v>639</v>
      </c>
      <c r="B177" s="34" t="s">
        <v>3374</v>
      </c>
      <c r="C177" s="34">
        <v>9.3800000000000008</v>
      </c>
      <c r="D177" s="34">
        <v>0.503</v>
      </c>
      <c r="E177" s="34">
        <v>0.45300000000000001</v>
      </c>
      <c r="F177" s="34">
        <v>0.54900000000000004</v>
      </c>
      <c r="G177" s="34">
        <v>0</v>
      </c>
      <c r="H177" s="784">
        <v>0</v>
      </c>
      <c r="I177" s="34">
        <v>0</v>
      </c>
      <c r="J177" s="784">
        <v>0</v>
      </c>
      <c r="K177" s="34">
        <v>0</v>
      </c>
      <c r="L177" s="784">
        <v>0</v>
      </c>
    </row>
    <row r="178" spans="1:12" ht="13.5">
      <c r="A178" s="34" t="s">
        <v>748</v>
      </c>
      <c r="B178" s="34" t="s">
        <v>1035</v>
      </c>
      <c r="C178" s="34" t="s">
        <v>20</v>
      </c>
      <c r="D178" s="34" t="s">
        <v>20</v>
      </c>
      <c r="E178" s="34" t="s">
        <v>20</v>
      </c>
      <c r="F178" s="34" t="s">
        <v>20</v>
      </c>
      <c r="G178" s="34" t="s">
        <v>20</v>
      </c>
      <c r="H178" s="784" t="s">
        <v>20</v>
      </c>
      <c r="I178" s="34" t="s">
        <v>20</v>
      </c>
      <c r="J178" s="784" t="s">
        <v>20</v>
      </c>
      <c r="K178" s="34" t="s">
        <v>20</v>
      </c>
      <c r="L178" s="784" t="s">
        <v>20</v>
      </c>
    </row>
    <row r="179" spans="1:12" ht="13.5">
      <c r="A179" s="34" t="s">
        <v>749</v>
      </c>
      <c r="B179" s="34" t="s">
        <v>20</v>
      </c>
      <c r="C179" s="34" t="s">
        <v>20</v>
      </c>
      <c r="D179" s="34" t="s">
        <v>20</v>
      </c>
      <c r="E179" s="34" t="s">
        <v>20</v>
      </c>
      <c r="F179" s="34" t="s">
        <v>20</v>
      </c>
      <c r="G179" s="34" t="s">
        <v>20</v>
      </c>
      <c r="H179" s="784" t="s">
        <v>20</v>
      </c>
      <c r="I179" s="34" t="s">
        <v>20</v>
      </c>
      <c r="J179" s="784" t="s">
        <v>20</v>
      </c>
      <c r="K179" s="34" t="s">
        <v>20</v>
      </c>
      <c r="L179" s="784" t="s">
        <v>20</v>
      </c>
    </row>
    <row r="180" spans="1:12" ht="13.5">
      <c r="A180" s="34" t="s">
        <v>750</v>
      </c>
      <c r="B180" s="34" t="s">
        <v>1036</v>
      </c>
      <c r="C180" s="34">
        <v>0.03</v>
      </c>
      <c r="D180" s="34">
        <v>0.42699999999999999</v>
      </c>
      <c r="E180" s="34" t="s">
        <v>20</v>
      </c>
      <c r="F180" s="34">
        <v>0.54400000000000004</v>
      </c>
      <c r="G180" s="34">
        <v>0</v>
      </c>
      <c r="H180" s="784">
        <v>0</v>
      </c>
      <c r="I180" s="34">
        <v>0</v>
      </c>
      <c r="J180" s="784">
        <v>0</v>
      </c>
      <c r="K180" s="34">
        <v>0</v>
      </c>
      <c r="L180" s="784">
        <v>0</v>
      </c>
    </row>
    <row r="181" spans="1:12" ht="13.5">
      <c r="A181" s="34" t="s">
        <v>488</v>
      </c>
      <c r="B181" s="34" t="s">
        <v>487</v>
      </c>
      <c r="C181" s="34" t="s">
        <v>20</v>
      </c>
      <c r="D181" s="34" t="s">
        <v>20</v>
      </c>
      <c r="E181" s="34" t="s">
        <v>20</v>
      </c>
      <c r="F181" s="34" t="s">
        <v>20</v>
      </c>
      <c r="G181" s="34" t="s">
        <v>20</v>
      </c>
      <c r="H181" s="784" t="s">
        <v>20</v>
      </c>
      <c r="I181" s="34" t="s">
        <v>20</v>
      </c>
      <c r="J181" s="784" t="s">
        <v>20</v>
      </c>
      <c r="K181" s="34" t="s">
        <v>20</v>
      </c>
      <c r="L181" s="784" t="s">
        <v>20</v>
      </c>
    </row>
    <row r="182" spans="1:12" ht="13.5">
      <c r="A182" s="34" t="s">
        <v>751</v>
      </c>
      <c r="B182" s="34" t="s">
        <v>1037</v>
      </c>
      <c r="C182" s="34" t="s">
        <v>20</v>
      </c>
      <c r="D182" s="34" t="s">
        <v>20</v>
      </c>
      <c r="E182" s="34" t="s">
        <v>20</v>
      </c>
      <c r="F182" s="34" t="s">
        <v>20</v>
      </c>
      <c r="G182" s="34" t="s">
        <v>20</v>
      </c>
      <c r="H182" s="784" t="s">
        <v>20</v>
      </c>
      <c r="I182" s="34" t="s">
        <v>20</v>
      </c>
      <c r="J182" s="784" t="s">
        <v>20</v>
      </c>
      <c r="K182" s="34" t="s">
        <v>20</v>
      </c>
      <c r="L182" s="784" t="s">
        <v>20</v>
      </c>
    </row>
    <row r="183" spans="1:12" ht="13.5">
      <c r="A183" s="34" t="s">
        <v>536</v>
      </c>
      <c r="B183" s="34" t="s">
        <v>2154</v>
      </c>
      <c r="C183" s="34">
        <v>0.02</v>
      </c>
      <c r="D183" s="34">
        <v>0.35799999999999998</v>
      </c>
      <c r="E183" s="34">
        <v>1.9E-2</v>
      </c>
      <c r="F183" s="34">
        <v>0.40600000000000003</v>
      </c>
      <c r="G183" s="34">
        <v>0</v>
      </c>
      <c r="H183" s="784">
        <v>0</v>
      </c>
      <c r="I183" s="34">
        <v>0</v>
      </c>
      <c r="J183" s="784">
        <v>0</v>
      </c>
      <c r="K183" s="34">
        <v>7.5</v>
      </c>
      <c r="L183" s="784">
        <v>0.1774</v>
      </c>
    </row>
    <row r="184" spans="1:12" ht="13.5">
      <c r="A184" s="34" t="s">
        <v>666</v>
      </c>
      <c r="B184" s="34" t="s">
        <v>2404</v>
      </c>
      <c r="C184" s="34">
        <v>6.73</v>
      </c>
      <c r="D184" s="34">
        <v>0.443</v>
      </c>
      <c r="E184" s="34" t="s">
        <v>20</v>
      </c>
      <c r="F184" s="34">
        <v>0.49</v>
      </c>
      <c r="G184" s="34">
        <v>0</v>
      </c>
      <c r="H184" s="784">
        <v>0</v>
      </c>
      <c r="I184" s="34">
        <v>0</v>
      </c>
      <c r="J184" s="784">
        <v>0</v>
      </c>
      <c r="K184" s="34">
        <v>0</v>
      </c>
      <c r="L184" s="784">
        <v>0</v>
      </c>
    </row>
    <row r="185" spans="1:12" ht="13.5">
      <c r="A185" s="34" t="s">
        <v>462</v>
      </c>
      <c r="B185" s="34" t="s">
        <v>2405</v>
      </c>
      <c r="C185" s="34">
        <v>0</v>
      </c>
      <c r="D185" s="327">
        <v>0.441</v>
      </c>
      <c r="E185" s="34" t="s">
        <v>20</v>
      </c>
      <c r="F185" s="327">
        <v>0.441</v>
      </c>
      <c r="G185" s="34">
        <v>45.2</v>
      </c>
      <c r="H185" s="784">
        <v>3.2800000000000003E-2</v>
      </c>
      <c r="I185" s="34">
        <v>45.2</v>
      </c>
      <c r="J185" s="784">
        <v>3.2800000000000003E-2</v>
      </c>
      <c r="K185" s="34">
        <v>0</v>
      </c>
      <c r="L185" s="784">
        <v>0</v>
      </c>
    </row>
    <row r="186" spans="1:12" ht="13.5">
      <c r="A186" s="34" t="s">
        <v>545</v>
      </c>
      <c r="B186" s="34" t="s">
        <v>544</v>
      </c>
      <c r="C186" s="34">
        <v>0.34</v>
      </c>
      <c r="D186" s="34">
        <v>0.46100000000000002</v>
      </c>
      <c r="E186" s="34" t="s">
        <v>20</v>
      </c>
      <c r="F186" s="34">
        <v>0.35499999999999998</v>
      </c>
      <c r="G186" s="34">
        <v>0</v>
      </c>
      <c r="H186" s="784">
        <v>0</v>
      </c>
      <c r="I186" s="34">
        <v>0</v>
      </c>
      <c r="J186" s="784">
        <v>0</v>
      </c>
      <c r="K186" s="34">
        <v>0</v>
      </c>
      <c r="L186" s="784">
        <v>0</v>
      </c>
    </row>
    <row r="187" spans="1:12" ht="13.5">
      <c r="A187" s="34" t="s">
        <v>1599</v>
      </c>
      <c r="B187" s="34" t="s">
        <v>20</v>
      </c>
      <c r="C187" s="34" t="s">
        <v>20</v>
      </c>
      <c r="D187" s="34" t="s">
        <v>20</v>
      </c>
      <c r="E187" s="34" t="s">
        <v>20</v>
      </c>
      <c r="F187" s="34" t="s">
        <v>20</v>
      </c>
      <c r="G187" s="34" t="s">
        <v>20</v>
      </c>
      <c r="H187" s="784" t="s">
        <v>20</v>
      </c>
      <c r="I187" s="34" t="s">
        <v>20</v>
      </c>
      <c r="J187" s="784" t="s">
        <v>20</v>
      </c>
      <c r="K187" s="34" t="s">
        <v>20</v>
      </c>
      <c r="L187" s="784" t="s">
        <v>20</v>
      </c>
    </row>
    <row r="188" spans="1:12" ht="13.5">
      <c r="A188" s="34" t="s">
        <v>752</v>
      </c>
      <c r="B188" s="34" t="s">
        <v>3375</v>
      </c>
      <c r="C188" s="34" t="s">
        <v>20</v>
      </c>
      <c r="D188" s="34" t="s">
        <v>20</v>
      </c>
      <c r="E188" s="34" t="s">
        <v>20</v>
      </c>
      <c r="F188" s="34" t="s">
        <v>20</v>
      </c>
      <c r="G188" s="34" t="s">
        <v>20</v>
      </c>
      <c r="H188" s="784" t="s">
        <v>20</v>
      </c>
      <c r="I188" s="34" t="s">
        <v>20</v>
      </c>
      <c r="J188" s="784" t="s">
        <v>20</v>
      </c>
      <c r="K188" s="34" t="s">
        <v>20</v>
      </c>
      <c r="L188" s="784" t="s">
        <v>20</v>
      </c>
    </row>
    <row r="189" spans="1:12" ht="13.5">
      <c r="A189" s="34" t="s">
        <v>426</v>
      </c>
      <c r="B189" s="34" t="s">
        <v>1841</v>
      </c>
      <c r="C189" s="34">
        <v>7.53</v>
      </c>
      <c r="D189" s="34">
        <v>0.42199999999999999</v>
      </c>
      <c r="E189" s="34" t="s">
        <v>20</v>
      </c>
      <c r="F189" s="34">
        <v>0.376</v>
      </c>
      <c r="G189" s="34">
        <v>743.4</v>
      </c>
      <c r="H189" s="784">
        <v>4.1599999999999998E-2</v>
      </c>
      <c r="I189" s="34">
        <v>743.4</v>
      </c>
      <c r="J189" s="784">
        <v>4.1599999999999998E-2</v>
      </c>
      <c r="K189" s="34">
        <v>0</v>
      </c>
      <c r="L189" s="784">
        <v>0</v>
      </c>
    </row>
    <row r="190" spans="1:12" ht="13.5">
      <c r="A190" s="34" t="s">
        <v>475</v>
      </c>
      <c r="B190" s="34" t="s">
        <v>474</v>
      </c>
      <c r="C190" s="34">
        <v>11.66</v>
      </c>
      <c r="D190" s="34">
        <v>0.186</v>
      </c>
      <c r="E190" s="34">
        <v>0</v>
      </c>
      <c r="F190" s="34">
        <v>0.47299999999999998</v>
      </c>
      <c r="G190" s="34">
        <v>28156</v>
      </c>
      <c r="H190" s="784">
        <v>0.4501</v>
      </c>
      <c r="I190" s="34">
        <v>28060.9</v>
      </c>
      <c r="J190" s="784">
        <v>0.4486</v>
      </c>
      <c r="K190" s="34">
        <v>0</v>
      </c>
      <c r="L190" s="784">
        <v>0</v>
      </c>
    </row>
    <row r="191" spans="1:12" ht="13.5">
      <c r="A191" s="34" t="s">
        <v>636</v>
      </c>
      <c r="B191" s="34" t="s">
        <v>635</v>
      </c>
      <c r="C191" s="34">
        <v>459.7</v>
      </c>
      <c r="D191" s="34">
        <v>0.50700000000000001</v>
      </c>
      <c r="E191" s="34" t="s">
        <v>20</v>
      </c>
      <c r="F191" s="34">
        <v>0.51600000000000001</v>
      </c>
      <c r="G191" s="34">
        <v>1923.6</v>
      </c>
      <c r="H191" s="784">
        <v>2.0999999999999999E-3</v>
      </c>
      <c r="I191" s="34">
        <v>1923.6</v>
      </c>
      <c r="J191" s="784">
        <v>2.0999999999999999E-3</v>
      </c>
      <c r="K191" s="34">
        <v>0</v>
      </c>
      <c r="L191" s="784">
        <v>0</v>
      </c>
    </row>
    <row r="192" spans="1:12" ht="13.5">
      <c r="A192" s="34" t="s">
        <v>631</v>
      </c>
      <c r="B192" s="34" t="s">
        <v>1600</v>
      </c>
      <c r="C192" s="34">
        <v>60.47</v>
      </c>
      <c r="D192" s="34">
        <v>0.45800000000000002</v>
      </c>
      <c r="E192" s="34" t="s">
        <v>20</v>
      </c>
      <c r="F192" s="34">
        <v>0.36899999999999999</v>
      </c>
      <c r="G192" s="34">
        <v>306.8</v>
      </c>
      <c r="H192" s="784">
        <v>2.3E-3</v>
      </c>
      <c r="I192" s="34">
        <v>0</v>
      </c>
      <c r="J192" s="784">
        <v>0</v>
      </c>
      <c r="K192" s="34">
        <v>0</v>
      </c>
      <c r="L192" s="784">
        <v>0</v>
      </c>
    </row>
    <row r="193" spans="1:12" ht="13.5">
      <c r="A193" s="34" t="s">
        <v>753</v>
      </c>
      <c r="B193" s="34" t="s">
        <v>1038</v>
      </c>
      <c r="C193" s="34" t="s">
        <v>20</v>
      </c>
      <c r="D193" s="34" t="s">
        <v>20</v>
      </c>
      <c r="E193" s="34" t="s">
        <v>20</v>
      </c>
      <c r="F193" s="34" t="s">
        <v>20</v>
      </c>
      <c r="G193" s="34" t="s">
        <v>20</v>
      </c>
      <c r="H193" s="784" t="s">
        <v>20</v>
      </c>
      <c r="I193" s="34" t="s">
        <v>20</v>
      </c>
      <c r="J193" s="784" t="s">
        <v>20</v>
      </c>
      <c r="K193" s="34" t="s">
        <v>20</v>
      </c>
      <c r="L193" s="784" t="s">
        <v>20</v>
      </c>
    </row>
    <row r="194" spans="1:12" ht="13.5">
      <c r="A194" s="34" t="s">
        <v>754</v>
      </c>
      <c r="B194" s="34" t="s">
        <v>1039</v>
      </c>
      <c r="C194" s="34" t="s">
        <v>20</v>
      </c>
      <c r="D194" s="34" t="s">
        <v>20</v>
      </c>
      <c r="E194" s="34" t="s">
        <v>20</v>
      </c>
      <c r="F194" s="34" t="s">
        <v>20</v>
      </c>
      <c r="G194" s="34" t="s">
        <v>20</v>
      </c>
      <c r="H194" s="784" t="s">
        <v>20</v>
      </c>
      <c r="I194" s="34" t="s">
        <v>20</v>
      </c>
      <c r="J194" s="784" t="s">
        <v>20</v>
      </c>
      <c r="K194" s="34" t="s">
        <v>20</v>
      </c>
      <c r="L194" s="784" t="s">
        <v>20</v>
      </c>
    </row>
    <row r="195" spans="1:12" ht="13.5">
      <c r="A195" s="34" t="s">
        <v>755</v>
      </c>
      <c r="B195" s="34" t="s">
        <v>1609</v>
      </c>
      <c r="C195" s="34" t="s">
        <v>20</v>
      </c>
      <c r="D195" s="34" t="s">
        <v>20</v>
      </c>
      <c r="E195" s="34" t="s">
        <v>20</v>
      </c>
      <c r="F195" s="34" t="s">
        <v>20</v>
      </c>
      <c r="G195" s="34" t="s">
        <v>20</v>
      </c>
      <c r="H195" s="784" t="s">
        <v>20</v>
      </c>
      <c r="I195" s="34" t="s">
        <v>20</v>
      </c>
      <c r="J195" s="784" t="s">
        <v>20</v>
      </c>
      <c r="K195" s="34" t="s">
        <v>20</v>
      </c>
      <c r="L195" s="784" t="s">
        <v>20</v>
      </c>
    </row>
    <row r="196" spans="1:12" ht="13.5">
      <c r="A196" s="34" t="s">
        <v>756</v>
      </c>
      <c r="B196" s="34" t="s">
        <v>1040</v>
      </c>
      <c r="C196" s="34" t="s">
        <v>20</v>
      </c>
      <c r="D196" s="34" t="s">
        <v>20</v>
      </c>
      <c r="E196" s="34" t="s">
        <v>20</v>
      </c>
      <c r="F196" s="34" t="s">
        <v>20</v>
      </c>
      <c r="G196" s="34" t="s">
        <v>20</v>
      </c>
      <c r="H196" s="784" t="s">
        <v>20</v>
      </c>
      <c r="I196" s="34" t="s">
        <v>20</v>
      </c>
      <c r="J196" s="784" t="s">
        <v>20</v>
      </c>
      <c r="K196" s="34" t="s">
        <v>20</v>
      </c>
      <c r="L196" s="784" t="s">
        <v>20</v>
      </c>
    </row>
    <row r="197" spans="1:12" ht="13.5">
      <c r="A197" s="34" t="s">
        <v>757</v>
      </c>
      <c r="B197" s="34" t="s">
        <v>1041</v>
      </c>
      <c r="C197" s="34" t="s">
        <v>20</v>
      </c>
      <c r="D197" s="34" t="s">
        <v>20</v>
      </c>
      <c r="E197" s="34" t="s">
        <v>20</v>
      </c>
      <c r="F197" s="34" t="s">
        <v>20</v>
      </c>
      <c r="G197" s="34" t="s">
        <v>20</v>
      </c>
      <c r="H197" s="784" t="s">
        <v>20</v>
      </c>
      <c r="I197" s="34" t="s">
        <v>20</v>
      </c>
      <c r="J197" s="784" t="s">
        <v>20</v>
      </c>
      <c r="K197" s="34" t="s">
        <v>20</v>
      </c>
      <c r="L197" s="784" t="s">
        <v>20</v>
      </c>
    </row>
    <row r="198" spans="1:12" ht="13.5">
      <c r="A198" s="34" t="s">
        <v>593</v>
      </c>
      <c r="B198" s="34" t="s">
        <v>592</v>
      </c>
      <c r="C198" s="34">
        <v>115.44</v>
      </c>
      <c r="D198" s="34">
        <v>0.441</v>
      </c>
      <c r="E198" s="34">
        <v>0</v>
      </c>
      <c r="F198" s="34">
        <v>0.45300000000000001</v>
      </c>
      <c r="G198" s="34">
        <v>3031.1</v>
      </c>
      <c r="H198" s="784">
        <v>1.1599999999999999E-2</v>
      </c>
      <c r="I198" s="34">
        <v>0</v>
      </c>
      <c r="J198" s="784">
        <v>0</v>
      </c>
      <c r="K198" s="34">
        <v>1774.7</v>
      </c>
      <c r="L198" s="784">
        <v>6.7999999999999996E-3</v>
      </c>
    </row>
    <row r="199" spans="1:12" ht="13.5">
      <c r="A199" s="34" t="s">
        <v>450</v>
      </c>
      <c r="B199" s="34" t="s">
        <v>1601</v>
      </c>
      <c r="C199" s="34">
        <v>16.27</v>
      </c>
      <c r="D199" s="34">
        <v>0.33100000000000002</v>
      </c>
      <c r="E199" s="34" t="s">
        <v>20</v>
      </c>
      <c r="F199" s="34">
        <v>0.27500000000000002</v>
      </c>
      <c r="G199" s="34">
        <v>0</v>
      </c>
      <c r="H199" s="784">
        <v>0</v>
      </c>
      <c r="I199" s="34">
        <v>0</v>
      </c>
      <c r="J199" s="784">
        <v>0</v>
      </c>
      <c r="K199" s="34">
        <v>0</v>
      </c>
      <c r="L199" s="784">
        <v>0</v>
      </c>
    </row>
    <row r="200" spans="1:12" ht="13.5">
      <c r="A200" s="34" t="s">
        <v>758</v>
      </c>
      <c r="B200" s="34" t="s">
        <v>1043</v>
      </c>
      <c r="C200" s="34" t="s">
        <v>20</v>
      </c>
      <c r="D200" s="34" t="s">
        <v>20</v>
      </c>
      <c r="E200" s="34" t="s">
        <v>20</v>
      </c>
      <c r="F200" s="34" t="s">
        <v>20</v>
      </c>
      <c r="G200" s="34" t="s">
        <v>20</v>
      </c>
      <c r="H200" s="784" t="s">
        <v>20</v>
      </c>
      <c r="I200" s="34" t="s">
        <v>20</v>
      </c>
      <c r="J200" s="784" t="s">
        <v>20</v>
      </c>
      <c r="K200" s="34" t="s">
        <v>20</v>
      </c>
      <c r="L200" s="784" t="s">
        <v>20</v>
      </c>
    </row>
    <row r="201" spans="1:12" ht="13.5">
      <c r="A201" s="34" t="s">
        <v>759</v>
      </c>
      <c r="B201" s="34" t="s">
        <v>1044</v>
      </c>
      <c r="C201" s="34">
        <v>0.01</v>
      </c>
      <c r="D201" s="34">
        <v>0.45400000000000001</v>
      </c>
      <c r="E201" s="34" t="s">
        <v>20</v>
      </c>
      <c r="F201" s="34">
        <v>0.39800000000000002</v>
      </c>
      <c r="G201" s="34">
        <v>0</v>
      </c>
      <c r="H201" s="784">
        <v>0</v>
      </c>
      <c r="I201" s="34">
        <v>0</v>
      </c>
      <c r="J201" s="784">
        <v>0</v>
      </c>
      <c r="K201" s="34">
        <v>0</v>
      </c>
      <c r="L201" s="784">
        <v>0</v>
      </c>
    </row>
    <row r="202" spans="1:12" ht="13.5">
      <c r="A202" s="34" t="s">
        <v>760</v>
      </c>
      <c r="B202" s="34" t="s">
        <v>1045</v>
      </c>
      <c r="C202" s="34" t="s">
        <v>20</v>
      </c>
      <c r="D202" s="34" t="s">
        <v>20</v>
      </c>
      <c r="E202" s="34" t="s">
        <v>20</v>
      </c>
      <c r="F202" s="34" t="s">
        <v>20</v>
      </c>
      <c r="G202" s="34" t="s">
        <v>20</v>
      </c>
      <c r="H202" s="784" t="s">
        <v>20</v>
      </c>
      <c r="I202" s="34" t="s">
        <v>20</v>
      </c>
      <c r="J202" s="784" t="s">
        <v>20</v>
      </c>
      <c r="K202" s="34" t="s">
        <v>20</v>
      </c>
      <c r="L202" s="784" t="s">
        <v>20</v>
      </c>
    </row>
    <row r="203" spans="1:12" ht="13.5">
      <c r="A203" s="34" t="s">
        <v>1042</v>
      </c>
      <c r="B203" s="34" t="s">
        <v>3283</v>
      </c>
      <c r="C203" s="34" t="s">
        <v>20</v>
      </c>
      <c r="D203" s="34" t="s">
        <v>20</v>
      </c>
      <c r="E203" s="34" t="s">
        <v>20</v>
      </c>
      <c r="F203" s="34" t="s">
        <v>20</v>
      </c>
      <c r="G203" s="34" t="s">
        <v>20</v>
      </c>
      <c r="H203" s="784" t="s">
        <v>20</v>
      </c>
      <c r="I203" s="34" t="s">
        <v>20</v>
      </c>
      <c r="J203" s="784" t="s">
        <v>20</v>
      </c>
      <c r="K203" s="34" t="s">
        <v>20</v>
      </c>
      <c r="L203" s="784" t="s">
        <v>20</v>
      </c>
    </row>
    <row r="204" spans="1:12" ht="13.5">
      <c r="A204" s="34" t="s">
        <v>761</v>
      </c>
      <c r="B204" s="34" t="s">
        <v>1046</v>
      </c>
      <c r="C204" s="34" t="s">
        <v>20</v>
      </c>
      <c r="D204" s="34" t="s">
        <v>20</v>
      </c>
      <c r="E204" s="34" t="s">
        <v>20</v>
      </c>
      <c r="F204" s="34" t="s">
        <v>20</v>
      </c>
      <c r="G204" s="34" t="s">
        <v>20</v>
      </c>
      <c r="H204" s="784" t="s">
        <v>20</v>
      </c>
      <c r="I204" s="34" t="s">
        <v>20</v>
      </c>
      <c r="J204" s="784" t="s">
        <v>20</v>
      </c>
      <c r="K204" s="34" t="s">
        <v>20</v>
      </c>
      <c r="L204" s="784" t="s">
        <v>20</v>
      </c>
    </row>
    <row r="205" spans="1:12" ht="13.5">
      <c r="A205" s="34" t="s">
        <v>625</v>
      </c>
      <c r="B205" s="34" t="s">
        <v>624</v>
      </c>
      <c r="C205" s="34">
        <v>3.88</v>
      </c>
      <c r="D205" s="34">
        <v>0.27800000000000002</v>
      </c>
      <c r="E205" s="34" t="s">
        <v>20</v>
      </c>
      <c r="F205" s="34">
        <v>0.20300000000000001</v>
      </c>
      <c r="G205" s="34">
        <v>5213.8</v>
      </c>
      <c r="H205" s="784">
        <v>0.37330000000000002</v>
      </c>
      <c r="I205" s="34">
        <v>4332.2</v>
      </c>
      <c r="J205" s="784">
        <v>0.31019999999999998</v>
      </c>
      <c r="K205" s="34">
        <v>0</v>
      </c>
      <c r="L205" s="784">
        <v>0</v>
      </c>
    </row>
    <row r="206" spans="1:12" ht="13.5">
      <c r="A206" s="34" t="s">
        <v>1047</v>
      </c>
      <c r="B206" s="34" t="s">
        <v>2406</v>
      </c>
      <c r="C206" s="34" t="s">
        <v>20</v>
      </c>
      <c r="D206" s="34" t="s">
        <v>20</v>
      </c>
      <c r="E206" s="34" t="s">
        <v>20</v>
      </c>
      <c r="F206" s="34" t="s">
        <v>20</v>
      </c>
      <c r="G206" s="34" t="s">
        <v>20</v>
      </c>
      <c r="H206" s="784" t="s">
        <v>20</v>
      </c>
      <c r="I206" s="34" t="s">
        <v>20</v>
      </c>
      <c r="J206" s="784" t="s">
        <v>20</v>
      </c>
      <c r="K206" s="34" t="s">
        <v>20</v>
      </c>
      <c r="L206" s="784" t="s">
        <v>20</v>
      </c>
    </row>
    <row r="207" spans="1:12" ht="13.5">
      <c r="A207" s="34" t="s">
        <v>575</v>
      </c>
      <c r="B207" s="34" t="s">
        <v>20</v>
      </c>
      <c r="C207" s="34" t="s">
        <v>20</v>
      </c>
      <c r="D207" s="34" t="s">
        <v>20</v>
      </c>
      <c r="E207" s="34" t="s">
        <v>20</v>
      </c>
      <c r="F207" s="34" t="s">
        <v>20</v>
      </c>
      <c r="G207" s="34" t="s">
        <v>20</v>
      </c>
      <c r="H207" s="784" t="s">
        <v>20</v>
      </c>
      <c r="I207" s="34" t="s">
        <v>20</v>
      </c>
      <c r="J207" s="784" t="s">
        <v>20</v>
      </c>
      <c r="K207" s="34" t="s">
        <v>20</v>
      </c>
      <c r="L207" s="784" t="s">
        <v>20</v>
      </c>
    </row>
    <row r="208" spans="1:12" ht="13.5">
      <c r="A208" s="34" t="s">
        <v>525</v>
      </c>
      <c r="B208" s="34" t="s">
        <v>2407</v>
      </c>
      <c r="C208" s="34">
        <v>1.33</v>
      </c>
      <c r="D208" s="34">
        <v>0.45</v>
      </c>
      <c r="E208" s="34" t="s">
        <v>20</v>
      </c>
      <c r="F208" s="34">
        <v>0.50800000000000001</v>
      </c>
      <c r="G208" s="34">
        <v>0</v>
      </c>
      <c r="H208" s="784">
        <v>0</v>
      </c>
      <c r="I208" s="34">
        <v>0</v>
      </c>
      <c r="J208" s="784">
        <v>0</v>
      </c>
      <c r="K208" s="34">
        <v>0</v>
      </c>
      <c r="L208" s="784">
        <v>0</v>
      </c>
    </row>
    <row r="209" spans="1:12" ht="13.5">
      <c r="A209" s="34" t="s">
        <v>762</v>
      </c>
      <c r="B209" s="34" t="s">
        <v>1048</v>
      </c>
      <c r="C209" s="34" t="s">
        <v>20</v>
      </c>
      <c r="D209" s="34" t="s">
        <v>20</v>
      </c>
      <c r="E209" s="34" t="s">
        <v>20</v>
      </c>
      <c r="F209" s="34" t="s">
        <v>20</v>
      </c>
      <c r="G209" s="34" t="s">
        <v>20</v>
      </c>
      <c r="H209" s="784" t="s">
        <v>20</v>
      </c>
      <c r="I209" s="34" t="s">
        <v>20</v>
      </c>
      <c r="J209" s="784" t="s">
        <v>20</v>
      </c>
      <c r="K209" s="34" t="s">
        <v>20</v>
      </c>
      <c r="L209" s="784" t="s">
        <v>20</v>
      </c>
    </row>
    <row r="210" spans="1:12" ht="13.5">
      <c r="A210" s="34" t="s">
        <v>763</v>
      </c>
      <c r="B210" s="34" t="s">
        <v>20</v>
      </c>
      <c r="C210" s="34" t="s">
        <v>20</v>
      </c>
      <c r="D210" s="34" t="s">
        <v>20</v>
      </c>
      <c r="E210" s="34" t="s">
        <v>20</v>
      </c>
      <c r="F210" s="34" t="s">
        <v>20</v>
      </c>
      <c r="G210" s="34" t="s">
        <v>20</v>
      </c>
      <c r="H210" s="784" t="s">
        <v>20</v>
      </c>
      <c r="I210" s="34" t="s">
        <v>20</v>
      </c>
      <c r="J210" s="784" t="s">
        <v>20</v>
      </c>
      <c r="K210" s="34" t="s">
        <v>20</v>
      </c>
      <c r="L210" s="784" t="s">
        <v>20</v>
      </c>
    </row>
    <row r="211" spans="1:12" ht="13.5">
      <c r="A211" s="34" t="s">
        <v>764</v>
      </c>
      <c r="B211" s="34" t="s">
        <v>1049</v>
      </c>
      <c r="C211" s="34">
        <v>0</v>
      </c>
      <c r="D211" s="34">
        <v>7.0000000000000001E-3</v>
      </c>
      <c r="E211" s="34">
        <v>0</v>
      </c>
      <c r="F211" s="34">
        <v>0.30599999999999999</v>
      </c>
      <c r="G211" s="34">
        <v>24.1</v>
      </c>
      <c r="H211" s="784">
        <v>0.92589999999999995</v>
      </c>
      <c r="I211" s="34">
        <v>24.1</v>
      </c>
      <c r="J211" s="784">
        <v>0.92589999999999995</v>
      </c>
      <c r="K211" s="34">
        <v>0</v>
      </c>
      <c r="L211" s="784">
        <v>0</v>
      </c>
    </row>
    <row r="212" spans="1:12" ht="13.5">
      <c r="A212" s="34" t="s">
        <v>765</v>
      </c>
      <c r="B212" s="34" t="s">
        <v>1050</v>
      </c>
      <c r="C212" s="34">
        <v>0.01</v>
      </c>
      <c r="D212" s="34">
        <v>8.2000000000000003E-2</v>
      </c>
      <c r="E212" s="34">
        <v>0</v>
      </c>
      <c r="F212" s="34">
        <v>0.44</v>
      </c>
      <c r="G212" s="34">
        <v>106.8</v>
      </c>
      <c r="H212" s="784">
        <v>0.82130000000000003</v>
      </c>
      <c r="I212" s="34">
        <v>106.8</v>
      </c>
      <c r="J212" s="784">
        <v>0.82130000000000003</v>
      </c>
      <c r="K212" s="34">
        <v>0</v>
      </c>
      <c r="L212" s="784">
        <v>0</v>
      </c>
    </row>
    <row r="213" spans="1:12" ht="13.5">
      <c r="A213" s="34" t="s">
        <v>766</v>
      </c>
      <c r="B213" s="34" t="s">
        <v>20</v>
      </c>
      <c r="C213" s="34" t="s">
        <v>20</v>
      </c>
      <c r="D213" s="34" t="s">
        <v>20</v>
      </c>
      <c r="E213" s="34" t="s">
        <v>20</v>
      </c>
      <c r="F213" s="34" t="s">
        <v>20</v>
      </c>
      <c r="G213" s="34" t="s">
        <v>20</v>
      </c>
      <c r="H213" s="784" t="s">
        <v>20</v>
      </c>
      <c r="I213" s="34" t="s">
        <v>20</v>
      </c>
      <c r="J213" s="784" t="s">
        <v>20</v>
      </c>
      <c r="K213" s="34" t="s">
        <v>20</v>
      </c>
      <c r="L213" s="784" t="s">
        <v>20</v>
      </c>
    </row>
    <row r="214" spans="1:12" ht="13.5">
      <c r="A214" s="34" t="s">
        <v>767</v>
      </c>
      <c r="B214" s="34" t="s">
        <v>1051</v>
      </c>
      <c r="C214" s="34" t="s">
        <v>20</v>
      </c>
      <c r="D214" s="34" t="s">
        <v>20</v>
      </c>
      <c r="E214" s="34" t="s">
        <v>20</v>
      </c>
      <c r="F214" s="34" t="s">
        <v>20</v>
      </c>
      <c r="G214" s="34" t="s">
        <v>20</v>
      </c>
      <c r="H214" s="784" t="s">
        <v>20</v>
      </c>
      <c r="I214" s="34" t="s">
        <v>20</v>
      </c>
      <c r="J214" s="784" t="s">
        <v>20</v>
      </c>
      <c r="K214" s="34" t="s">
        <v>20</v>
      </c>
      <c r="L214" s="784" t="s">
        <v>20</v>
      </c>
    </row>
    <row r="215" spans="1:12" ht="13.5">
      <c r="A215" s="34" t="s">
        <v>768</v>
      </c>
      <c r="B215" s="34" t="s">
        <v>1052</v>
      </c>
      <c r="C215" s="34" t="s">
        <v>20</v>
      </c>
      <c r="D215" s="34" t="s">
        <v>20</v>
      </c>
      <c r="E215" s="34" t="s">
        <v>20</v>
      </c>
      <c r="F215" s="34" t="s">
        <v>20</v>
      </c>
      <c r="G215" s="34" t="s">
        <v>20</v>
      </c>
      <c r="H215" s="784" t="s">
        <v>20</v>
      </c>
      <c r="I215" s="34" t="s">
        <v>20</v>
      </c>
      <c r="J215" s="784" t="s">
        <v>20</v>
      </c>
      <c r="K215" s="34" t="s">
        <v>20</v>
      </c>
      <c r="L215" s="784" t="s">
        <v>20</v>
      </c>
    </row>
    <row r="216" spans="1:12" ht="13.5">
      <c r="A216" s="34" t="s">
        <v>431</v>
      </c>
      <c r="B216" s="34" t="s">
        <v>1602</v>
      </c>
      <c r="C216" s="34">
        <v>2.61</v>
      </c>
      <c r="D216" s="34">
        <v>0.435</v>
      </c>
      <c r="E216" s="34" t="s">
        <v>20</v>
      </c>
      <c r="F216" s="34">
        <v>0.40400000000000003</v>
      </c>
      <c r="G216" s="34">
        <v>0</v>
      </c>
      <c r="H216" s="784">
        <v>0</v>
      </c>
      <c r="I216" s="34">
        <v>0</v>
      </c>
      <c r="J216" s="784">
        <v>0</v>
      </c>
      <c r="K216" s="34">
        <v>0</v>
      </c>
      <c r="L216" s="784">
        <v>0</v>
      </c>
    </row>
    <row r="217" spans="1:12" ht="13.5">
      <c r="A217" s="34" t="s">
        <v>1053</v>
      </c>
      <c r="B217" s="34" t="s">
        <v>1054</v>
      </c>
      <c r="C217" s="34" t="s">
        <v>20</v>
      </c>
      <c r="D217" s="34" t="s">
        <v>20</v>
      </c>
      <c r="E217" s="34" t="s">
        <v>20</v>
      </c>
      <c r="F217" s="34" t="s">
        <v>20</v>
      </c>
      <c r="G217" s="34" t="s">
        <v>20</v>
      </c>
      <c r="H217" s="784" t="s">
        <v>20</v>
      </c>
      <c r="I217" s="34" t="s">
        <v>20</v>
      </c>
      <c r="J217" s="784" t="s">
        <v>20</v>
      </c>
      <c r="K217" s="34" t="s">
        <v>20</v>
      </c>
      <c r="L217" s="784" t="s">
        <v>20</v>
      </c>
    </row>
    <row r="218" spans="1:12" ht="13.5">
      <c r="A218" s="34" t="s">
        <v>439</v>
      </c>
      <c r="B218" s="34" t="s">
        <v>3376</v>
      </c>
      <c r="C218" s="34">
        <v>8.0399999999999991</v>
      </c>
      <c r="D218" s="34">
        <v>0.55500000000000005</v>
      </c>
      <c r="E218" s="34" t="s">
        <v>20</v>
      </c>
      <c r="F218" s="34">
        <v>0.443</v>
      </c>
      <c r="G218" s="34">
        <v>236.4</v>
      </c>
      <c r="H218" s="784">
        <v>1.6299999999999999E-2</v>
      </c>
      <c r="I218" s="34">
        <v>236.4</v>
      </c>
      <c r="J218" s="784">
        <v>1.6299999999999999E-2</v>
      </c>
      <c r="K218" s="34">
        <v>0</v>
      </c>
      <c r="L218" s="784">
        <v>0</v>
      </c>
    </row>
    <row r="219" spans="1:12" ht="13.5">
      <c r="A219" s="34" t="s">
        <v>1055</v>
      </c>
      <c r="B219" s="34" t="s">
        <v>3284</v>
      </c>
      <c r="C219" s="34" t="s">
        <v>20</v>
      </c>
      <c r="D219" s="34" t="s">
        <v>20</v>
      </c>
      <c r="E219" s="34" t="s">
        <v>20</v>
      </c>
      <c r="F219" s="34" t="s">
        <v>20</v>
      </c>
      <c r="G219" s="34" t="s">
        <v>20</v>
      </c>
      <c r="H219" s="784" t="s">
        <v>20</v>
      </c>
      <c r="I219" s="34" t="s">
        <v>20</v>
      </c>
      <c r="J219" s="784" t="s">
        <v>20</v>
      </c>
      <c r="K219" s="34" t="s">
        <v>20</v>
      </c>
      <c r="L219" s="784" t="s">
        <v>20</v>
      </c>
    </row>
    <row r="220" spans="1:12" ht="13.5">
      <c r="A220" s="34" t="s">
        <v>479</v>
      </c>
      <c r="B220" s="34" t="s">
        <v>478</v>
      </c>
      <c r="C220" s="34" t="s">
        <v>20</v>
      </c>
      <c r="D220" s="34" t="s">
        <v>20</v>
      </c>
      <c r="E220" s="34" t="s">
        <v>20</v>
      </c>
      <c r="F220" s="34" t="s">
        <v>20</v>
      </c>
      <c r="G220" s="34" t="s">
        <v>20</v>
      </c>
      <c r="H220" s="784" t="s">
        <v>20</v>
      </c>
      <c r="I220" s="34" t="s">
        <v>20</v>
      </c>
      <c r="J220" s="784" t="s">
        <v>20</v>
      </c>
      <c r="K220" s="34" t="s">
        <v>20</v>
      </c>
      <c r="L220" s="784" t="s">
        <v>20</v>
      </c>
    </row>
    <row r="221" spans="1:12" ht="13.5">
      <c r="A221" s="34" t="s">
        <v>769</v>
      </c>
      <c r="B221" s="34" t="s">
        <v>1056</v>
      </c>
      <c r="C221" s="34" t="s">
        <v>20</v>
      </c>
      <c r="D221" s="34" t="s">
        <v>20</v>
      </c>
      <c r="E221" s="34" t="s">
        <v>20</v>
      </c>
      <c r="F221" s="34" t="s">
        <v>20</v>
      </c>
      <c r="G221" s="34" t="s">
        <v>20</v>
      </c>
      <c r="H221" s="784" t="s">
        <v>20</v>
      </c>
      <c r="I221" s="34" t="s">
        <v>20</v>
      </c>
      <c r="J221" s="784" t="s">
        <v>20</v>
      </c>
      <c r="K221" s="34" t="s">
        <v>20</v>
      </c>
      <c r="L221" s="784" t="s">
        <v>20</v>
      </c>
    </row>
    <row r="222" spans="1:12" ht="13.5">
      <c r="A222" s="34" t="s">
        <v>770</v>
      </c>
      <c r="B222" s="34" t="s">
        <v>1057</v>
      </c>
      <c r="C222" s="34" t="s">
        <v>20</v>
      </c>
      <c r="D222" s="34" t="s">
        <v>20</v>
      </c>
      <c r="E222" s="34" t="s">
        <v>20</v>
      </c>
      <c r="F222" s="34" t="s">
        <v>20</v>
      </c>
      <c r="G222" s="34" t="s">
        <v>20</v>
      </c>
      <c r="H222" s="784" t="s">
        <v>20</v>
      </c>
      <c r="I222" s="34" t="s">
        <v>20</v>
      </c>
      <c r="J222" s="784" t="s">
        <v>20</v>
      </c>
      <c r="K222" s="34" t="s">
        <v>20</v>
      </c>
      <c r="L222" s="784" t="s">
        <v>20</v>
      </c>
    </row>
    <row r="223" spans="1:12" ht="13.5">
      <c r="A223" s="34" t="s">
        <v>771</v>
      </c>
      <c r="B223" s="34" t="s">
        <v>1058</v>
      </c>
      <c r="C223" s="34">
        <v>0.03</v>
      </c>
      <c r="D223" s="34">
        <v>0.27500000000000002</v>
      </c>
      <c r="E223" s="34" t="s">
        <v>20</v>
      </c>
      <c r="F223" s="34">
        <v>0.435</v>
      </c>
      <c r="G223" s="34">
        <v>36.9</v>
      </c>
      <c r="H223" s="784">
        <v>0.36919999999999997</v>
      </c>
      <c r="I223" s="34">
        <v>34.799999999999997</v>
      </c>
      <c r="J223" s="784">
        <v>0.34820000000000001</v>
      </c>
      <c r="K223" s="34">
        <v>0</v>
      </c>
      <c r="L223" s="784">
        <v>0</v>
      </c>
    </row>
    <row r="224" spans="1:12" ht="13.5">
      <c r="A224" s="34" t="s">
        <v>496</v>
      </c>
      <c r="B224" s="34" t="s">
        <v>20</v>
      </c>
      <c r="C224" s="34" t="s">
        <v>20</v>
      </c>
      <c r="D224" s="34" t="s">
        <v>20</v>
      </c>
      <c r="E224" s="34" t="s">
        <v>20</v>
      </c>
      <c r="F224" s="34" t="s">
        <v>20</v>
      </c>
      <c r="G224" s="34" t="s">
        <v>20</v>
      </c>
      <c r="H224" s="784" t="s">
        <v>20</v>
      </c>
      <c r="I224" s="34" t="s">
        <v>20</v>
      </c>
      <c r="J224" s="784" t="s">
        <v>20</v>
      </c>
      <c r="K224" s="34" t="s">
        <v>20</v>
      </c>
      <c r="L224" s="784" t="s">
        <v>20</v>
      </c>
    </row>
    <row r="225" spans="1:12" ht="13.5">
      <c r="A225" s="34" t="s">
        <v>490</v>
      </c>
      <c r="B225" s="34" t="s">
        <v>489</v>
      </c>
      <c r="C225" s="34">
        <v>5.86</v>
      </c>
      <c r="D225" s="34">
        <v>0.436</v>
      </c>
      <c r="E225" s="34" t="s">
        <v>20</v>
      </c>
      <c r="F225" s="34">
        <v>0.374</v>
      </c>
      <c r="G225" s="34">
        <v>0</v>
      </c>
      <c r="H225" s="784">
        <v>0</v>
      </c>
      <c r="I225" s="34">
        <v>0</v>
      </c>
      <c r="J225" s="784">
        <v>0</v>
      </c>
      <c r="K225" s="34">
        <v>0</v>
      </c>
      <c r="L225" s="784">
        <v>0</v>
      </c>
    </row>
    <row r="226" spans="1:12" ht="13.5">
      <c r="A226" s="34" t="s">
        <v>574</v>
      </c>
      <c r="B226" s="34" t="s">
        <v>3285</v>
      </c>
      <c r="C226" s="34">
        <v>1.32</v>
      </c>
      <c r="D226" s="34">
        <v>0.49099999999999999</v>
      </c>
      <c r="E226" s="34" t="s">
        <v>20</v>
      </c>
      <c r="F226" s="34">
        <v>0.47199999999999998</v>
      </c>
      <c r="G226" s="34">
        <v>0</v>
      </c>
      <c r="H226" s="784">
        <v>0</v>
      </c>
      <c r="I226" s="34">
        <v>0</v>
      </c>
      <c r="J226" s="784">
        <v>0</v>
      </c>
      <c r="K226" s="34">
        <v>0</v>
      </c>
      <c r="L226" s="784">
        <v>0</v>
      </c>
    </row>
    <row r="227" spans="1:12" ht="13.5">
      <c r="A227" s="34" t="s">
        <v>481</v>
      </c>
      <c r="B227" s="34" t="s">
        <v>1603</v>
      </c>
      <c r="C227" s="34">
        <v>21.2</v>
      </c>
      <c r="D227" s="34">
        <v>0.54600000000000004</v>
      </c>
      <c r="E227" s="34" t="s">
        <v>20</v>
      </c>
      <c r="F227" s="34">
        <v>0.57499999999999996</v>
      </c>
      <c r="G227" s="34">
        <v>0</v>
      </c>
      <c r="H227" s="784">
        <v>0</v>
      </c>
      <c r="I227" s="34">
        <v>0</v>
      </c>
      <c r="J227" s="784">
        <v>0</v>
      </c>
      <c r="K227" s="34">
        <v>0</v>
      </c>
      <c r="L227" s="784">
        <v>0</v>
      </c>
    </row>
    <row r="228" spans="1:12" ht="13.5">
      <c r="A228" s="34" t="s">
        <v>772</v>
      </c>
      <c r="B228" s="34" t="s">
        <v>1059</v>
      </c>
      <c r="C228" s="34" t="s">
        <v>20</v>
      </c>
      <c r="D228" s="34" t="s">
        <v>20</v>
      </c>
      <c r="E228" s="34" t="s">
        <v>20</v>
      </c>
      <c r="F228" s="34" t="s">
        <v>20</v>
      </c>
      <c r="G228" s="34" t="s">
        <v>20</v>
      </c>
      <c r="H228" s="784" t="s">
        <v>20</v>
      </c>
      <c r="I228" s="34" t="s">
        <v>20</v>
      </c>
      <c r="J228" s="784" t="s">
        <v>20</v>
      </c>
      <c r="K228" s="34" t="s">
        <v>20</v>
      </c>
      <c r="L228" s="784" t="s">
        <v>20</v>
      </c>
    </row>
    <row r="229" spans="1:12" ht="13.5">
      <c r="A229" s="34" t="s">
        <v>773</v>
      </c>
      <c r="B229" s="34" t="s">
        <v>20</v>
      </c>
      <c r="C229" s="34" t="s">
        <v>20</v>
      </c>
      <c r="D229" s="34" t="s">
        <v>20</v>
      </c>
      <c r="E229" s="34" t="s">
        <v>20</v>
      </c>
      <c r="F229" s="34" t="s">
        <v>20</v>
      </c>
      <c r="G229" s="34" t="s">
        <v>20</v>
      </c>
      <c r="H229" s="784" t="s">
        <v>20</v>
      </c>
      <c r="I229" s="34" t="s">
        <v>20</v>
      </c>
      <c r="J229" s="784" t="s">
        <v>20</v>
      </c>
      <c r="K229" s="34" t="s">
        <v>20</v>
      </c>
      <c r="L229" s="784" t="s">
        <v>20</v>
      </c>
    </row>
    <row r="230" spans="1:12" ht="13.5">
      <c r="A230" s="34" t="s">
        <v>499</v>
      </c>
      <c r="B230" s="34" t="s">
        <v>1604</v>
      </c>
      <c r="C230" s="34" t="s">
        <v>20</v>
      </c>
      <c r="D230" s="34" t="s">
        <v>20</v>
      </c>
      <c r="E230" s="34" t="s">
        <v>20</v>
      </c>
      <c r="F230" s="34" t="s">
        <v>20</v>
      </c>
      <c r="G230" s="34" t="s">
        <v>20</v>
      </c>
      <c r="H230" s="784" t="s">
        <v>20</v>
      </c>
      <c r="I230" s="34" t="s">
        <v>20</v>
      </c>
      <c r="J230" s="784" t="s">
        <v>20</v>
      </c>
      <c r="K230" s="34" t="s">
        <v>20</v>
      </c>
      <c r="L230" s="784" t="s">
        <v>20</v>
      </c>
    </row>
    <row r="231" spans="1:12" ht="13.5">
      <c r="A231" s="34" t="s">
        <v>484</v>
      </c>
      <c r="B231" s="34" t="s">
        <v>2155</v>
      </c>
      <c r="C231" s="34">
        <v>0.19</v>
      </c>
      <c r="D231" s="34">
        <v>0.39700000000000002</v>
      </c>
      <c r="E231" s="34" t="s">
        <v>20</v>
      </c>
      <c r="F231" s="34">
        <v>0</v>
      </c>
      <c r="G231" s="34">
        <v>0</v>
      </c>
      <c r="H231" s="784">
        <v>0</v>
      </c>
      <c r="I231" s="34">
        <v>0</v>
      </c>
      <c r="J231" s="784">
        <v>0</v>
      </c>
      <c r="K231" s="34">
        <v>0</v>
      </c>
      <c r="L231" s="784">
        <v>0</v>
      </c>
    </row>
    <row r="232" spans="1:12" ht="13.5">
      <c r="A232" s="34" t="s">
        <v>774</v>
      </c>
      <c r="B232" s="34" t="s">
        <v>1061</v>
      </c>
      <c r="C232" s="34" t="s">
        <v>20</v>
      </c>
      <c r="D232" s="34" t="s">
        <v>20</v>
      </c>
      <c r="E232" s="34" t="s">
        <v>20</v>
      </c>
      <c r="F232" s="34" t="s">
        <v>20</v>
      </c>
      <c r="G232" s="34" t="s">
        <v>20</v>
      </c>
      <c r="H232" s="784" t="s">
        <v>20</v>
      </c>
      <c r="I232" s="34" t="s">
        <v>20</v>
      </c>
      <c r="J232" s="784" t="s">
        <v>20</v>
      </c>
      <c r="K232" s="34" t="s">
        <v>20</v>
      </c>
      <c r="L232" s="784" t="s">
        <v>20</v>
      </c>
    </row>
    <row r="233" spans="1:12" ht="13.5">
      <c r="A233" s="34" t="s">
        <v>775</v>
      </c>
      <c r="B233" s="34" t="s">
        <v>1062</v>
      </c>
      <c r="C233" s="34" t="s">
        <v>20</v>
      </c>
      <c r="D233" s="34" t="s">
        <v>20</v>
      </c>
      <c r="E233" s="34" t="s">
        <v>20</v>
      </c>
      <c r="F233" s="34" t="s">
        <v>20</v>
      </c>
      <c r="G233" s="34" t="s">
        <v>20</v>
      </c>
      <c r="H233" s="784" t="s">
        <v>20</v>
      </c>
      <c r="I233" s="34" t="s">
        <v>20</v>
      </c>
      <c r="J233" s="784" t="s">
        <v>20</v>
      </c>
      <c r="K233" s="34" t="s">
        <v>20</v>
      </c>
      <c r="L233" s="784" t="s">
        <v>20</v>
      </c>
    </row>
    <row r="234" spans="1:12" ht="13.5">
      <c r="A234" s="34" t="s">
        <v>1060</v>
      </c>
      <c r="B234" s="34" t="s">
        <v>1063</v>
      </c>
      <c r="C234" s="34">
        <v>0.99</v>
      </c>
      <c r="D234" s="34">
        <v>4.0000000000000001E-3</v>
      </c>
      <c r="E234" s="34">
        <v>1.0999999999999999E-2</v>
      </c>
      <c r="F234" s="34">
        <v>0.216</v>
      </c>
      <c r="G234" s="34">
        <v>205503.2</v>
      </c>
      <c r="H234" s="784">
        <v>0.85009999999999997</v>
      </c>
      <c r="I234" s="34">
        <v>198560.8</v>
      </c>
      <c r="J234" s="784">
        <v>0.82140000000000002</v>
      </c>
      <c r="K234" s="34">
        <v>33974.9</v>
      </c>
      <c r="L234" s="784">
        <v>0.14050000000000001</v>
      </c>
    </row>
    <row r="235" spans="1:12" ht="13.5">
      <c r="A235" s="34" t="s">
        <v>670</v>
      </c>
      <c r="B235" s="34" t="s">
        <v>2156</v>
      </c>
      <c r="C235" s="34">
        <v>1.24</v>
      </c>
      <c r="D235" s="34">
        <v>0.38500000000000001</v>
      </c>
      <c r="E235" s="34">
        <v>0</v>
      </c>
      <c r="F235" s="34">
        <v>1.5369999999999999</v>
      </c>
      <c r="G235" s="34">
        <v>299.3</v>
      </c>
      <c r="H235" s="784">
        <v>9.2700000000000005E-2</v>
      </c>
      <c r="I235" s="34">
        <v>183.1</v>
      </c>
      <c r="J235" s="784">
        <v>5.67E-2</v>
      </c>
      <c r="K235" s="34">
        <v>17.7</v>
      </c>
      <c r="L235" s="784">
        <v>5.4999999999999997E-3</v>
      </c>
    </row>
    <row r="236" spans="1:12" ht="13.5">
      <c r="A236" s="34" t="s">
        <v>776</v>
      </c>
      <c r="B236" s="34" t="s">
        <v>1064</v>
      </c>
      <c r="C236" s="34" t="s">
        <v>20</v>
      </c>
      <c r="D236" s="34" t="s">
        <v>20</v>
      </c>
      <c r="E236" s="34" t="s">
        <v>20</v>
      </c>
      <c r="F236" s="34" t="s">
        <v>20</v>
      </c>
      <c r="G236" s="34" t="s">
        <v>20</v>
      </c>
      <c r="H236" s="784" t="s">
        <v>20</v>
      </c>
      <c r="I236" s="34" t="s">
        <v>20</v>
      </c>
      <c r="J236" s="784" t="s">
        <v>20</v>
      </c>
      <c r="K236" s="34" t="s">
        <v>20</v>
      </c>
      <c r="L236" s="784" t="s">
        <v>20</v>
      </c>
    </row>
    <row r="237" spans="1:12" ht="13.5">
      <c r="A237" s="34" t="s">
        <v>777</v>
      </c>
      <c r="B237" s="34" t="s">
        <v>1065</v>
      </c>
      <c r="C237" s="34" t="s">
        <v>20</v>
      </c>
      <c r="D237" s="34" t="s">
        <v>20</v>
      </c>
      <c r="E237" s="34" t="s">
        <v>20</v>
      </c>
      <c r="F237" s="34" t="s">
        <v>20</v>
      </c>
      <c r="G237" s="34" t="s">
        <v>20</v>
      </c>
      <c r="H237" s="784" t="s">
        <v>20</v>
      </c>
      <c r="I237" s="34" t="s">
        <v>20</v>
      </c>
      <c r="J237" s="784" t="s">
        <v>20</v>
      </c>
      <c r="K237" s="34" t="s">
        <v>20</v>
      </c>
      <c r="L237" s="784" t="s">
        <v>20</v>
      </c>
    </row>
    <row r="238" spans="1:12" ht="13.5">
      <c r="A238" s="34" t="s">
        <v>778</v>
      </c>
      <c r="B238" s="34" t="s">
        <v>20</v>
      </c>
      <c r="C238" s="34" t="s">
        <v>20</v>
      </c>
      <c r="D238" s="34" t="s">
        <v>20</v>
      </c>
      <c r="E238" s="34" t="s">
        <v>20</v>
      </c>
      <c r="F238" s="34" t="s">
        <v>20</v>
      </c>
      <c r="G238" s="34" t="s">
        <v>20</v>
      </c>
      <c r="H238" s="784" t="s">
        <v>20</v>
      </c>
      <c r="I238" s="34" t="s">
        <v>20</v>
      </c>
      <c r="J238" s="784" t="s">
        <v>20</v>
      </c>
      <c r="K238" s="34" t="s">
        <v>20</v>
      </c>
      <c r="L238" s="784" t="s">
        <v>20</v>
      </c>
    </row>
    <row r="239" spans="1:12" ht="13.5">
      <c r="A239" s="34" t="s">
        <v>779</v>
      </c>
      <c r="B239" s="34" t="s">
        <v>1066</v>
      </c>
      <c r="C239" s="34" t="s">
        <v>20</v>
      </c>
      <c r="D239" s="34" t="s">
        <v>20</v>
      </c>
      <c r="E239" s="34" t="s">
        <v>20</v>
      </c>
      <c r="F239" s="34" t="s">
        <v>20</v>
      </c>
      <c r="G239" s="34" t="s">
        <v>20</v>
      </c>
      <c r="H239" s="784" t="s">
        <v>20</v>
      </c>
      <c r="I239" s="34" t="s">
        <v>20</v>
      </c>
      <c r="J239" s="784" t="s">
        <v>20</v>
      </c>
      <c r="K239" s="34" t="s">
        <v>20</v>
      </c>
      <c r="L239" s="784" t="s">
        <v>20</v>
      </c>
    </row>
    <row r="240" spans="1:12" ht="13.5">
      <c r="A240" s="34" t="s">
        <v>780</v>
      </c>
      <c r="B240" s="34" t="s">
        <v>20</v>
      </c>
      <c r="C240" s="34" t="s">
        <v>20</v>
      </c>
      <c r="D240" s="34" t="s">
        <v>20</v>
      </c>
      <c r="E240" s="34" t="s">
        <v>20</v>
      </c>
      <c r="F240" s="34" t="s">
        <v>20</v>
      </c>
      <c r="G240" s="34" t="s">
        <v>20</v>
      </c>
      <c r="H240" s="784" t="s">
        <v>20</v>
      </c>
      <c r="I240" s="34" t="s">
        <v>20</v>
      </c>
      <c r="J240" s="784" t="s">
        <v>20</v>
      </c>
      <c r="K240" s="34" t="s">
        <v>20</v>
      </c>
      <c r="L240" s="784" t="s">
        <v>20</v>
      </c>
    </row>
    <row r="241" spans="1:12" ht="13.5">
      <c r="A241" s="34" t="s">
        <v>781</v>
      </c>
      <c r="B241" s="34" t="s">
        <v>3286</v>
      </c>
      <c r="C241" s="34">
        <v>0.04</v>
      </c>
      <c r="D241" s="34">
        <v>0.4</v>
      </c>
      <c r="E241" s="34" t="s">
        <v>20</v>
      </c>
      <c r="F241" s="34">
        <v>0.33100000000000002</v>
      </c>
      <c r="G241" s="34">
        <v>0</v>
      </c>
      <c r="H241" s="784">
        <v>0</v>
      </c>
      <c r="I241" s="34">
        <v>0</v>
      </c>
      <c r="J241" s="784">
        <v>0</v>
      </c>
      <c r="K241" s="34">
        <v>0</v>
      </c>
      <c r="L241" s="784">
        <v>0</v>
      </c>
    </row>
    <row r="242" spans="1:12" ht="13.5">
      <c r="A242" s="34" t="s">
        <v>782</v>
      </c>
      <c r="B242" s="34" t="s">
        <v>1067</v>
      </c>
      <c r="C242" s="34" t="s">
        <v>20</v>
      </c>
      <c r="D242" s="34" t="s">
        <v>20</v>
      </c>
      <c r="E242" s="34" t="s">
        <v>20</v>
      </c>
      <c r="F242" s="34" t="s">
        <v>20</v>
      </c>
      <c r="G242" s="34" t="s">
        <v>20</v>
      </c>
      <c r="H242" s="784" t="s">
        <v>20</v>
      </c>
      <c r="I242" s="34" t="s">
        <v>20</v>
      </c>
      <c r="J242" s="784" t="s">
        <v>20</v>
      </c>
      <c r="K242" s="34" t="s">
        <v>20</v>
      </c>
      <c r="L242" s="784" t="s">
        <v>20</v>
      </c>
    </row>
    <row r="243" spans="1:12" ht="13.5">
      <c r="A243" s="34" t="s">
        <v>783</v>
      </c>
      <c r="B243" s="34" t="s">
        <v>3287</v>
      </c>
      <c r="C243" s="34">
        <v>0</v>
      </c>
      <c r="D243" s="34">
        <v>2.7E-2</v>
      </c>
      <c r="E243" s="34">
        <v>0</v>
      </c>
      <c r="F243" s="34">
        <v>0.59099999999999997</v>
      </c>
      <c r="G243" s="34">
        <v>4.8</v>
      </c>
      <c r="H243" s="784">
        <v>0.95240000000000002</v>
      </c>
      <c r="I243" s="34">
        <v>0.5</v>
      </c>
      <c r="J243" s="784">
        <v>9.5200000000000007E-2</v>
      </c>
      <c r="K243" s="34">
        <v>0</v>
      </c>
      <c r="L243" s="784">
        <v>0</v>
      </c>
    </row>
    <row r="244" spans="1:12" ht="13.5">
      <c r="A244" s="34" t="s">
        <v>784</v>
      </c>
      <c r="B244" s="34" t="s">
        <v>1068</v>
      </c>
      <c r="C244" s="34" t="s">
        <v>20</v>
      </c>
      <c r="D244" s="34" t="s">
        <v>20</v>
      </c>
      <c r="E244" s="34" t="s">
        <v>20</v>
      </c>
      <c r="F244" s="34" t="s">
        <v>20</v>
      </c>
      <c r="G244" s="34" t="s">
        <v>20</v>
      </c>
      <c r="H244" s="784" t="s">
        <v>20</v>
      </c>
      <c r="I244" s="34" t="s">
        <v>20</v>
      </c>
      <c r="J244" s="784" t="s">
        <v>20</v>
      </c>
      <c r="K244" s="34" t="s">
        <v>20</v>
      </c>
      <c r="L244" s="784" t="s">
        <v>20</v>
      </c>
    </row>
    <row r="245" spans="1:12" ht="13.5">
      <c r="A245" s="34" t="s">
        <v>785</v>
      </c>
      <c r="B245" s="34" t="s">
        <v>1069</v>
      </c>
      <c r="C245" s="34" t="s">
        <v>20</v>
      </c>
      <c r="D245" s="34" t="s">
        <v>20</v>
      </c>
      <c r="E245" s="34" t="s">
        <v>20</v>
      </c>
      <c r="F245" s="34" t="s">
        <v>20</v>
      </c>
      <c r="G245" s="34" t="s">
        <v>20</v>
      </c>
      <c r="H245" s="784" t="s">
        <v>20</v>
      </c>
      <c r="I245" s="34" t="s">
        <v>20</v>
      </c>
      <c r="J245" s="784" t="s">
        <v>20</v>
      </c>
      <c r="K245" s="34" t="s">
        <v>20</v>
      </c>
      <c r="L245" s="784" t="s">
        <v>20</v>
      </c>
    </row>
    <row r="246" spans="1:12" ht="13.5">
      <c r="A246" s="34" t="s">
        <v>786</v>
      </c>
      <c r="B246" s="34" t="s">
        <v>1070</v>
      </c>
      <c r="C246" s="34" t="s">
        <v>20</v>
      </c>
      <c r="D246" s="34" t="s">
        <v>20</v>
      </c>
      <c r="E246" s="34" t="s">
        <v>20</v>
      </c>
      <c r="F246" s="34" t="s">
        <v>20</v>
      </c>
      <c r="G246" s="34" t="s">
        <v>20</v>
      </c>
      <c r="H246" s="784" t="s">
        <v>20</v>
      </c>
      <c r="I246" s="34" t="s">
        <v>20</v>
      </c>
      <c r="J246" s="784" t="s">
        <v>20</v>
      </c>
      <c r="K246" s="34" t="s">
        <v>20</v>
      </c>
      <c r="L246" s="784" t="s">
        <v>20</v>
      </c>
    </row>
    <row r="247" spans="1:12" ht="13.5">
      <c r="A247" s="34" t="s">
        <v>630</v>
      </c>
      <c r="B247" s="34" t="s">
        <v>20</v>
      </c>
      <c r="C247" s="34" t="s">
        <v>20</v>
      </c>
      <c r="D247" s="34" t="s">
        <v>20</v>
      </c>
      <c r="E247" s="34" t="s">
        <v>20</v>
      </c>
      <c r="F247" s="34" t="s">
        <v>20</v>
      </c>
      <c r="G247" s="34" t="s">
        <v>20</v>
      </c>
      <c r="H247" s="784" t="s">
        <v>20</v>
      </c>
      <c r="I247" s="34" t="s">
        <v>20</v>
      </c>
      <c r="J247" s="784" t="s">
        <v>20</v>
      </c>
      <c r="K247" s="34" t="s">
        <v>20</v>
      </c>
      <c r="L247" s="784" t="s">
        <v>20</v>
      </c>
    </row>
    <row r="248" spans="1:12" ht="13.5">
      <c r="A248" s="34" t="s">
        <v>787</v>
      </c>
      <c r="B248" s="34" t="s">
        <v>1072</v>
      </c>
      <c r="C248" s="34" t="s">
        <v>20</v>
      </c>
      <c r="D248" s="34" t="s">
        <v>20</v>
      </c>
      <c r="E248" s="34" t="s">
        <v>20</v>
      </c>
      <c r="F248" s="34" t="s">
        <v>20</v>
      </c>
      <c r="G248" s="34" t="s">
        <v>20</v>
      </c>
      <c r="H248" s="784" t="s">
        <v>20</v>
      </c>
      <c r="I248" s="34" t="s">
        <v>20</v>
      </c>
      <c r="J248" s="784" t="s">
        <v>20</v>
      </c>
      <c r="K248" s="34" t="s">
        <v>20</v>
      </c>
      <c r="L248" s="784" t="s">
        <v>20</v>
      </c>
    </row>
    <row r="249" spans="1:12" ht="13.5">
      <c r="A249" s="34" t="s">
        <v>1071</v>
      </c>
      <c r="B249" s="34" t="s">
        <v>3288</v>
      </c>
      <c r="C249" s="34" t="s">
        <v>20</v>
      </c>
      <c r="D249" s="34" t="s">
        <v>20</v>
      </c>
      <c r="E249" s="34" t="s">
        <v>20</v>
      </c>
      <c r="F249" s="34" t="s">
        <v>20</v>
      </c>
      <c r="G249" s="34" t="s">
        <v>20</v>
      </c>
      <c r="H249" s="784" t="s">
        <v>20</v>
      </c>
      <c r="I249" s="34" t="s">
        <v>20</v>
      </c>
      <c r="J249" s="784" t="s">
        <v>20</v>
      </c>
      <c r="K249" s="34" t="s">
        <v>20</v>
      </c>
      <c r="L249" s="784" t="s">
        <v>20</v>
      </c>
    </row>
    <row r="250" spans="1:12" ht="13.5">
      <c r="A250" s="34" t="s">
        <v>788</v>
      </c>
      <c r="B250" s="34" t="s">
        <v>1073</v>
      </c>
      <c r="C250" s="34" t="s">
        <v>20</v>
      </c>
      <c r="D250" s="34" t="s">
        <v>20</v>
      </c>
      <c r="E250" s="34" t="s">
        <v>20</v>
      </c>
      <c r="F250" s="34" t="s">
        <v>20</v>
      </c>
      <c r="G250" s="34" t="s">
        <v>20</v>
      </c>
      <c r="H250" s="784" t="s">
        <v>20</v>
      </c>
      <c r="I250" s="34" t="s">
        <v>20</v>
      </c>
      <c r="J250" s="784" t="s">
        <v>20</v>
      </c>
      <c r="K250" s="34" t="s">
        <v>20</v>
      </c>
      <c r="L250" s="784" t="s">
        <v>20</v>
      </c>
    </row>
    <row r="251" spans="1:12" ht="13.5">
      <c r="A251" s="34" t="s">
        <v>789</v>
      </c>
      <c r="B251" s="34" t="s">
        <v>1074</v>
      </c>
      <c r="C251" s="34" t="s">
        <v>20</v>
      </c>
      <c r="D251" s="34" t="s">
        <v>20</v>
      </c>
      <c r="E251" s="34" t="s">
        <v>20</v>
      </c>
      <c r="F251" s="34" t="s">
        <v>20</v>
      </c>
      <c r="G251" s="34" t="s">
        <v>20</v>
      </c>
      <c r="H251" s="784" t="s">
        <v>20</v>
      </c>
      <c r="I251" s="34" t="s">
        <v>20</v>
      </c>
      <c r="J251" s="784" t="s">
        <v>20</v>
      </c>
      <c r="K251" s="34" t="s">
        <v>20</v>
      </c>
      <c r="L251" s="784" t="s">
        <v>20</v>
      </c>
    </row>
    <row r="252" spans="1:12" ht="13.5">
      <c r="A252" s="34" t="s">
        <v>790</v>
      </c>
      <c r="B252" s="34" t="s">
        <v>20</v>
      </c>
      <c r="C252" s="34" t="s">
        <v>20</v>
      </c>
      <c r="D252" s="34" t="s">
        <v>20</v>
      </c>
      <c r="E252" s="34" t="s">
        <v>20</v>
      </c>
      <c r="F252" s="34" t="s">
        <v>20</v>
      </c>
      <c r="G252" s="34" t="s">
        <v>20</v>
      </c>
      <c r="H252" s="784" t="s">
        <v>20</v>
      </c>
      <c r="I252" s="34" t="s">
        <v>20</v>
      </c>
      <c r="J252" s="784" t="s">
        <v>20</v>
      </c>
      <c r="K252" s="34" t="s">
        <v>20</v>
      </c>
      <c r="L252" s="784" t="s">
        <v>20</v>
      </c>
    </row>
    <row r="253" spans="1:12" ht="13.5">
      <c r="A253" s="34" t="s">
        <v>791</v>
      </c>
      <c r="B253" s="34" t="s">
        <v>1075</v>
      </c>
      <c r="C253" s="34" t="s">
        <v>20</v>
      </c>
      <c r="D253" s="34" t="s">
        <v>20</v>
      </c>
      <c r="E253" s="34" t="s">
        <v>20</v>
      </c>
      <c r="F253" s="34" t="s">
        <v>20</v>
      </c>
      <c r="G253" s="34" t="s">
        <v>20</v>
      </c>
      <c r="H253" s="784" t="s">
        <v>20</v>
      </c>
      <c r="I253" s="34" t="s">
        <v>20</v>
      </c>
      <c r="J253" s="784" t="s">
        <v>20</v>
      </c>
      <c r="K253" s="34" t="s">
        <v>20</v>
      </c>
      <c r="L253" s="784" t="s">
        <v>20</v>
      </c>
    </row>
    <row r="254" spans="1:12" ht="13.5">
      <c r="A254" s="34" t="s">
        <v>792</v>
      </c>
      <c r="B254" s="34" t="s">
        <v>20</v>
      </c>
      <c r="C254" s="34" t="s">
        <v>20</v>
      </c>
      <c r="D254" s="34" t="s">
        <v>20</v>
      </c>
      <c r="E254" s="34" t="s">
        <v>20</v>
      </c>
      <c r="F254" s="34" t="s">
        <v>20</v>
      </c>
      <c r="G254" s="34" t="s">
        <v>20</v>
      </c>
      <c r="H254" s="784" t="s">
        <v>20</v>
      </c>
      <c r="I254" s="34" t="s">
        <v>20</v>
      </c>
      <c r="J254" s="784" t="s">
        <v>20</v>
      </c>
      <c r="K254" s="34" t="s">
        <v>20</v>
      </c>
      <c r="L254" s="784" t="s">
        <v>20</v>
      </c>
    </row>
    <row r="255" spans="1:12" ht="13.5">
      <c r="A255" s="34" t="s">
        <v>793</v>
      </c>
      <c r="B255" s="34" t="s">
        <v>1076</v>
      </c>
      <c r="C255" s="34">
        <v>0.14000000000000001</v>
      </c>
      <c r="D255" s="34">
        <v>0.45300000000000001</v>
      </c>
      <c r="E255" s="34" t="s">
        <v>20</v>
      </c>
      <c r="F255" s="34">
        <v>0.45700000000000002</v>
      </c>
      <c r="G255" s="34">
        <v>0</v>
      </c>
      <c r="H255" s="784">
        <v>0</v>
      </c>
      <c r="I255" s="34">
        <v>0</v>
      </c>
      <c r="J255" s="784">
        <v>0</v>
      </c>
      <c r="K255" s="34">
        <v>0</v>
      </c>
      <c r="L255" s="784">
        <v>0</v>
      </c>
    </row>
    <row r="256" spans="1:12" ht="13.5">
      <c r="A256" s="34" t="s">
        <v>457</v>
      </c>
      <c r="B256" s="34" t="s">
        <v>456</v>
      </c>
      <c r="C256" s="34" t="s">
        <v>20</v>
      </c>
      <c r="D256" s="34" t="s">
        <v>20</v>
      </c>
      <c r="E256" s="34" t="s">
        <v>20</v>
      </c>
      <c r="F256" s="34" t="s">
        <v>20</v>
      </c>
      <c r="G256" s="34" t="s">
        <v>20</v>
      </c>
      <c r="H256" s="784" t="s">
        <v>20</v>
      </c>
      <c r="I256" s="34" t="s">
        <v>20</v>
      </c>
      <c r="J256" s="784" t="s">
        <v>20</v>
      </c>
      <c r="K256" s="34" t="s">
        <v>20</v>
      </c>
      <c r="L256" s="784" t="s">
        <v>20</v>
      </c>
    </row>
    <row r="257" spans="1:12" ht="13.5">
      <c r="A257" s="34" t="s">
        <v>794</v>
      </c>
      <c r="B257" s="34" t="s">
        <v>1077</v>
      </c>
      <c r="C257" s="34" t="s">
        <v>20</v>
      </c>
      <c r="D257" s="34" t="s">
        <v>20</v>
      </c>
      <c r="E257" s="34" t="s">
        <v>20</v>
      </c>
      <c r="F257" s="34" t="s">
        <v>20</v>
      </c>
      <c r="G257" s="34" t="s">
        <v>20</v>
      </c>
      <c r="H257" s="784" t="s">
        <v>20</v>
      </c>
      <c r="I257" s="34" t="s">
        <v>20</v>
      </c>
      <c r="J257" s="784" t="s">
        <v>20</v>
      </c>
      <c r="K257" s="34" t="s">
        <v>20</v>
      </c>
      <c r="L257" s="784" t="s">
        <v>20</v>
      </c>
    </row>
    <row r="258" spans="1:12" ht="13.5">
      <c r="A258" s="34" t="s">
        <v>657</v>
      </c>
      <c r="B258" s="34" t="s">
        <v>2408</v>
      </c>
      <c r="C258" s="34">
        <v>5.67</v>
      </c>
      <c r="D258" s="34">
        <v>0.441</v>
      </c>
      <c r="E258" s="34" t="s">
        <v>20</v>
      </c>
      <c r="F258" s="34">
        <v>0.38500000000000001</v>
      </c>
      <c r="G258" s="34">
        <v>0</v>
      </c>
      <c r="H258" s="784">
        <v>0</v>
      </c>
      <c r="I258" s="34">
        <v>0</v>
      </c>
      <c r="J258" s="784">
        <v>0</v>
      </c>
      <c r="K258" s="34">
        <v>0</v>
      </c>
      <c r="L258" s="784">
        <v>0</v>
      </c>
    </row>
    <row r="259" spans="1:12" ht="13.5">
      <c r="A259" s="34" t="s">
        <v>795</v>
      </c>
      <c r="B259" s="34" t="s">
        <v>1083</v>
      </c>
      <c r="C259" s="34" t="s">
        <v>20</v>
      </c>
      <c r="D259" s="34" t="s">
        <v>20</v>
      </c>
      <c r="E259" s="34" t="s">
        <v>20</v>
      </c>
      <c r="F259" s="34" t="s">
        <v>20</v>
      </c>
      <c r="G259" s="34" t="s">
        <v>20</v>
      </c>
      <c r="H259" s="784" t="s">
        <v>20</v>
      </c>
      <c r="I259" s="34" t="s">
        <v>20</v>
      </c>
      <c r="J259" s="784" t="s">
        <v>20</v>
      </c>
      <c r="K259" s="34" t="s">
        <v>20</v>
      </c>
      <c r="L259" s="784" t="s">
        <v>20</v>
      </c>
    </row>
    <row r="260" spans="1:12" ht="13.5">
      <c r="A260" s="34" t="s">
        <v>1078</v>
      </c>
      <c r="B260" s="34" t="s">
        <v>20</v>
      </c>
      <c r="C260" s="34" t="s">
        <v>20</v>
      </c>
      <c r="D260" s="34" t="s">
        <v>20</v>
      </c>
      <c r="E260" s="34" t="s">
        <v>20</v>
      </c>
      <c r="F260" s="34" t="s">
        <v>20</v>
      </c>
      <c r="G260" s="34" t="s">
        <v>20</v>
      </c>
      <c r="H260" s="784" t="s">
        <v>20</v>
      </c>
      <c r="I260" s="34" t="s">
        <v>20</v>
      </c>
      <c r="J260" s="784" t="s">
        <v>20</v>
      </c>
      <c r="K260" s="34" t="s">
        <v>20</v>
      </c>
      <c r="L260" s="784" t="s">
        <v>20</v>
      </c>
    </row>
    <row r="261" spans="1:12" ht="13.5">
      <c r="A261" s="34" t="s">
        <v>796</v>
      </c>
      <c r="B261" s="34" t="s">
        <v>1084</v>
      </c>
      <c r="C261" s="34" t="s">
        <v>20</v>
      </c>
      <c r="D261" s="34" t="s">
        <v>20</v>
      </c>
      <c r="E261" s="34" t="s">
        <v>20</v>
      </c>
      <c r="F261" s="34" t="s">
        <v>20</v>
      </c>
      <c r="G261" s="34" t="s">
        <v>20</v>
      </c>
      <c r="H261" s="784" t="s">
        <v>20</v>
      </c>
      <c r="I261" s="34" t="s">
        <v>20</v>
      </c>
      <c r="J261" s="784" t="s">
        <v>20</v>
      </c>
      <c r="K261" s="34" t="s">
        <v>20</v>
      </c>
      <c r="L261" s="784" t="s">
        <v>20</v>
      </c>
    </row>
    <row r="262" spans="1:12" ht="13.5">
      <c r="A262" s="34" t="s">
        <v>797</v>
      </c>
      <c r="B262" s="34" t="s">
        <v>1085</v>
      </c>
      <c r="C262" s="34" t="s">
        <v>20</v>
      </c>
      <c r="D262" s="34" t="s">
        <v>20</v>
      </c>
      <c r="E262" s="34" t="s">
        <v>20</v>
      </c>
      <c r="F262" s="34" t="s">
        <v>20</v>
      </c>
      <c r="G262" s="34" t="s">
        <v>20</v>
      </c>
      <c r="H262" s="784" t="s">
        <v>20</v>
      </c>
      <c r="I262" s="34" t="s">
        <v>20</v>
      </c>
      <c r="J262" s="784" t="s">
        <v>20</v>
      </c>
      <c r="K262" s="34" t="s">
        <v>20</v>
      </c>
      <c r="L262" s="784" t="s">
        <v>20</v>
      </c>
    </row>
    <row r="263" spans="1:12" ht="13.5">
      <c r="A263" s="34" t="s">
        <v>798</v>
      </c>
      <c r="B263" s="34" t="s">
        <v>3377</v>
      </c>
      <c r="C263" s="34" t="s">
        <v>20</v>
      </c>
      <c r="D263" s="34" t="s">
        <v>20</v>
      </c>
      <c r="E263" s="34" t="s">
        <v>20</v>
      </c>
      <c r="F263" s="34" t="s">
        <v>20</v>
      </c>
      <c r="G263" s="34" t="s">
        <v>20</v>
      </c>
      <c r="H263" s="784" t="s">
        <v>20</v>
      </c>
      <c r="I263" s="34" t="s">
        <v>20</v>
      </c>
      <c r="J263" s="784" t="s">
        <v>20</v>
      </c>
      <c r="K263" s="34" t="s">
        <v>20</v>
      </c>
      <c r="L263" s="784" t="s">
        <v>20</v>
      </c>
    </row>
    <row r="264" spans="1:12" ht="13.5">
      <c r="A264" s="34" t="s">
        <v>799</v>
      </c>
      <c r="B264" s="34" t="s">
        <v>1086</v>
      </c>
      <c r="C264" s="34" t="s">
        <v>20</v>
      </c>
      <c r="D264" s="34" t="s">
        <v>20</v>
      </c>
      <c r="E264" s="34" t="s">
        <v>20</v>
      </c>
      <c r="F264" s="34" t="s">
        <v>20</v>
      </c>
      <c r="G264" s="34" t="s">
        <v>20</v>
      </c>
      <c r="H264" s="784" t="s">
        <v>20</v>
      </c>
      <c r="I264" s="34" t="s">
        <v>20</v>
      </c>
      <c r="J264" s="784" t="s">
        <v>20</v>
      </c>
      <c r="K264" s="34" t="s">
        <v>20</v>
      </c>
      <c r="L264" s="784" t="s">
        <v>20</v>
      </c>
    </row>
    <row r="265" spans="1:12" ht="13.5">
      <c r="A265" s="34" t="s">
        <v>1079</v>
      </c>
      <c r="B265" s="34" t="s">
        <v>3289</v>
      </c>
      <c r="C265" s="34" t="s">
        <v>20</v>
      </c>
      <c r="D265" s="34" t="s">
        <v>20</v>
      </c>
      <c r="E265" s="34" t="s">
        <v>20</v>
      </c>
      <c r="F265" s="34" t="s">
        <v>20</v>
      </c>
      <c r="G265" s="34" t="s">
        <v>20</v>
      </c>
      <c r="H265" s="784" t="s">
        <v>20</v>
      </c>
      <c r="I265" s="34" t="s">
        <v>20</v>
      </c>
      <c r="J265" s="784" t="s">
        <v>20</v>
      </c>
      <c r="K265" s="34" t="s">
        <v>20</v>
      </c>
      <c r="L265" s="784" t="s">
        <v>20</v>
      </c>
    </row>
    <row r="266" spans="1:12" ht="13.5">
      <c r="A266" s="34" t="s">
        <v>800</v>
      </c>
      <c r="B266" s="34" t="s">
        <v>1087</v>
      </c>
      <c r="C266" s="34" t="s">
        <v>20</v>
      </c>
      <c r="D266" s="34" t="s">
        <v>20</v>
      </c>
      <c r="E266" s="34" t="s">
        <v>20</v>
      </c>
      <c r="F266" s="34" t="s">
        <v>20</v>
      </c>
      <c r="G266" s="34" t="s">
        <v>20</v>
      </c>
      <c r="H266" s="784" t="s">
        <v>20</v>
      </c>
      <c r="I266" s="34" t="s">
        <v>20</v>
      </c>
      <c r="J266" s="784" t="s">
        <v>20</v>
      </c>
      <c r="K266" s="34" t="s">
        <v>20</v>
      </c>
      <c r="L266" s="784" t="s">
        <v>20</v>
      </c>
    </row>
    <row r="267" spans="1:12" ht="13.5">
      <c r="A267" s="34" t="s">
        <v>1080</v>
      </c>
      <c r="B267" s="34" t="s">
        <v>1088</v>
      </c>
      <c r="C267" s="34" t="s">
        <v>20</v>
      </c>
      <c r="D267" s="34" t="s">
        <v>20</v>
      </c>
      <c r="E267" s="34" t="s">
        <v>20</v>
      </c>
      <c r="F267" s="34" t="s">
        <v>20</v>
      </c>
      <c r="G267" s="34" t="s">
        <v>20</v>
      </c>
      <c r="H267" s="784" t="s">
        <v>20</v>
      </c>
      <c r="I267" s="34" t="s">
        <v>20</v>
      </c>
      <c r="J267" s="784" t="s">
        <v>20</v>
      </c>
      <c r="K267" s="34" t="s">
        <v>20</v>
      </c>
      <c r="L267" s="784" t="s">
        <v>20</v>
      </c>
    </row>
    <row r="268" spans="1:12" ht="13.5">
      <c r="A268" s="34" t="s">
        <v>1081</v>
      </c>
      <c r="B268" s="34" t="s">
        <v>1089</v>
      </c>
      <c r="C268" s="34" t="s">
        <v>20</v>
      </c>
      <c r="D268" s="34" t="s">
        <v>20</v>
      </c>
      <c r="E268" s="34" t="s">
        <v>20</v>
      </c>
      <c r="F268" s="34" t="s">
        <v>20</v>
      </c>
      <c r="G268" s="34" t="s">
        <v>20</v>
      </c>
      <c r="H268" s="784" t="s">
        <v>20</v>
      </c>
      <c r="I268" s="34" t="s">
        <v>20</v>
      </c>
      <c r="J268" s="784" t="s">
        <v>20</v>
      </c>
      <c r="K268" s="34" t="s">
        <v>20</v>
      </c>
      <c r="L268" s="784" t="s">
        <v>20</v>
      </c>
    </row>
    <row r="269" spans="1:12" ht="13.5">
      <c r="A269" s="34" t="s">
        <v>1082</v>
      </c>
      <c r="B269" s="34" t="s">
        <v>1090</v>
      </c>
      <c r="C269" s="34" t="s">
        <v>20</v>
      </c>
      <c r="D269" s="34" t="s">
        <v>20</v>
      </c>
      <c r="E269" s="34" t="s">
        <v>20</v>
      </c>
      <c r="F269" s="34" t="s">
        <v>20</v>
      </c>
      <c r="G269" s="34" t="s">
        <v>20</v>
      </c>
      <c r="H269" s="784" t="s">
        <v>20</v>
      </c>
      <c r="I269" s="34" t="s">
        <v>20</v>
      </c>
      <c r="J269" s="784" t="s">
        <v>20</v>
      </c>
      <c r="K269" s="34" t="s">
        <v>20</v>
      </c>
      <c r="L269" s="784" t="s">
        <v>20</v>
      </c>
    </row>
    <row r="270" spans="1:12" ht="13.5">
      <c r="A270" s="34" t="s">
        <v>465</v>
      </c>
      <c r="B270" s="34" t="s">
        <v>464</v>
      </c>
      <c r="C270" s="34">
        <v>7.61</v>
      </c>
      <c r="D270" s="34">
        <v>0.45400000000000001</v>
      </c>
      <c r="E270" s="34" t="s">
        <v>20</v>
      </c>
      <c r="F270" s="34">
        <v>0.39500000000000002</v>
      </c>
      <c r="G270" s="34">
        <v>105.8</v>
      </c>
      <c r="H270" s="784">
        <v>6.3E-3</v>
      </c>
      <c r="I270" s="34">
        <v>105.8</v>
      </c>
      <c r="J270" s="784">
        <v>6.3E-3</v>
      </c>
      <c r="K270" s="34">
        <v>0</v>
      </c>
      <c r="L270" s="784">
        <v>0</v>
      </c>
    </row>
    <row r="271" spans="1:12" ht="13.5">
      <c r="A271" s="34" t="s">
        <v>801</v>
      </c>
      <c r="B271" s="34" t="s">
        <v>3378</v>
      </c>
      <c r="C271" s="34" t="s">
        <v>20</v>
      </c>
      <c r="D271" s="34" t="s">
        <v>20</v>
      </c>
      <c r="E271" s="34" t="s">
        <v>20</v>
      </c>
      <c r="F271" s="34" t="s">
        <v>20</v>
      </c>
      <c r="G271" s="34" t="s">
        <v>20</v>
      </c>
      <c r="H271" s="784" t="s">
        <v>20</v>
      </c>
      <c r="I271" s="34" t="s">
        <v>20</v>
      </c>
      <c r="J271" s="784" t="s">
        <v>20</v>
      </c>
      <c r="K271" s="34" t="s">
        <v>20</v>
      </c>
      <c r="L271" s="784" t="s">
        <v>20</v>
      </c>
    </row>
    <row r="272" spans="1:12" ht="13.5">
      <c r="A272" s="34" t="s">
        <v>802</v>
      </c>
      <c r="B272" s="34" t="s">
        <v>1091</v>
      </c>
      <c r="C272" s="34">
        <v>29.16</v>
      </c>
      <c r="D272" s="34">
        <v>0.41299999999999998</v>
      </c>
      <c r="E272" s="34" t="s">
        <v>20</v>
      </c>
      <c r="F272" s="34">
        <v>0.41499999999999998</v>
      </c>
      <c r="G272" s="34">
        <v>0</v>
      </c>
      <c r="H272" s="784">
        <v>0</v>
      </c>
      <c r="I272" s="34">
        <v>0</v>
      </c>
      <c r="J272" s="784">
        <v>0</v>
      </c>
      <c r="K272" s="34">
        <v>0</v>
      </c>
      <c r="L272" s="784">
        <v>0</v>
      </c>
    </row>
    <row r="273" spans="1:12" ht="13.5">
      <c r="A273" s="34" t="s">
        <v>498</v>
      </c>
      <c r="B273" s="34" t="s">
        <v>497</v>
      </c>
      <c r="C273" s="34">
        <v>110.02</v>
      </c>
      <c r="D273" s="34">
        <v>0.51</v>
      </c>
      <c r="E273" s="34">
        <v>0</v>
      </c>
      <c r="F273" s="34">
        <v>0.49299999999999999</v>
      </c>
      <c r="G273" s="34">
        <v>42443.8</v>
      </c>
      <c r="H273" s="784">
        <v>0.1968</v>
      </c>
      <c r="I273" s="34">
        <v>19337.2</v>
      </c>
      <c r="J273" s="784">
        <v>8.9599999999999999E-2</v>
      </c>
      <c r="K273" s="34">
        <v>0</v>
      </c>
      <c r="L273" s="784">
        <v>0</v>
      </c>
    </row>
    <row r="274" spans="1:12" ht="13.5">
      <c r="A274" s="34" t="s">
        <v>503</v>
      </c>
      <c r="B274" s="34" t="s">
        <v>502</v>
      </c>
      <c r="C274" s="34">
        <v>20925.28</v>
      </c>
      <c r="D274" s="34">
        <v>0.45700000000000002</v>
      </c>
      <c r="E274" s="34">
        <v>0.51100000000000001</v>
      </c>
      <c r="F274" s="34">
        <v>0.376</v>
      </c>
      <c r="G274" s="34">
        <v>6225473.4000000004</v>
      </c>
      <c r="H274" s="784">
        <v>0.13600000000000001</v>
      </c>
      <c r="I274" s="34">
        <v>3318389.7</v>
      </c>
      <c r="J274" s="784">
        <v>7.2499999999999995E-2</v>
      </c>
      <c r="K274" s="34">
        <v>579139</v>
      </c>
      <c r="L274" s="784">
        <v>1.2699999999999999E-2</v>
      </c>
    </row>
    <row r="275" spans="1:12" ht="13.5">
      <c r="A275" s="34" t="s">
        <v>513</v>
      </c>
      <c r="B275" s="34" t="s">
        <v>1842</v>
      </c>
      <c r="C275" s="34">
        <v>47.21</v>
      </c>
      <c r="D275" s="34">
        <v>0.433</v>
      </c>
      <c r="E275" s="34">
        <v>0.50700000000000001</v>
      </c>
      <c r="F275" s="34">
        <v>0.44</v>
      </c>
      <c r="G275" s="34">
        <v>16922.5</v>
      </c>
      <c r="H275" s="784">
        <v>0.15509999999999999</v>
      </c>
      <c r="I275" s="34">
        <v>8508</v>
      </c>
      <c r="J275" s="784">
        <v>7.8E-2</v>
      </c>
      <c r="K275" s="34">
        <v>21.8</v>
      </c>
      <c r="L275" s="784">
        <v>2.0000000000000001E-4</v>
      </c>
    </row>
    <row r="276" spans="1:12" ht="13.5">
      <c r="A276" s="34" t="s">
        <v>461</v>
      </c>
      <c r="B276" s="34" t="s">
        <v>460</v>
      </c>
      <c r="C276" s="34">
        <v>340.36</v>
      </c>
      <c r="D276" s="34">
        <v>0.45100000000000001</v>
      </c>
      <c r="E276" s="34" t="s">
        <v>20</v>
      </c>
      <c r="F276" s="34">
        <v>0.46300000000000002</v>
      </c>
      <c r="G276" s="34">
        <v>0</v>
      </c>
      <c r="H276" s="784">
        <v>0</v>
      </c>
      <c r="I276" s="34">
        <v>0</v>
      </c>
      <c r="J276" s="784">
        <v>0</v>
      </c>
      <c r="K276" s="34">
        <v>0</v>
      </c>
      <c r="L276" s="784">
        <v>0</v>
      </c>
    </row>
    <row r="277" spans="1:12" ht="13.5">
      <c r="A277" s="34" t="s">
        <v>599</v>
      </c>
      <c r="B277" s="34" t="s">
        <v>598</v>
      </c>
      <c r="C277" s="34">
        <v>29.14</v>
      </c>
      <c r="D277" s="34">
        <v>0.32500000000000001</v>
      </c>
      <c r="E277" s="34">
        <v>0.47099999999999997</v>
      </c>
      <c r="F277" s="34">
        <v>0.38600000000000001</v>
      </c>
      <c r="G277" s="34">
        <v>13505.5</v>
      </c>
      <c r="H277" s="784">
        <v>0.15079999999999999</v>
      </c>
      <c r="I277" s="34">
        <v>3384.1</v>
      </c>
      <c r="J277" s="784">
        <v>3.78E-2</v>
      </c>
      <c r="K277" s="34">
        <v>1806.7</v>
      </c>
      <c r="L277" s="784">
        <v>2.0199999999999999E-2</v>
      </c>
    </row>
    <row r="278" spans="1:12" ht="13.5">
      <c r="A278" s="34" t="s">
        <v>515</v>
      </c>
      <c r="B278" s="34" t="s">
        <v>514</v>
      </c>
      <c r="C278" s="34">
        <v>27.67</v>
      </c>
      <c r="D278" s="34">
        <v>0.54700000000000004</v>
      </c>
      <c r="E278" s="34">
        <v>0.69399999999999995</v>
      </c>
      <c r="F278" s="34">
        <v>0.55500000000000005</v>
      </c>
      <c r="G278" s="34">
        <v>8738.7000000000007</v>
      </c>
      <c r="H278" s="784">
        <v>0.17269999999999999</v>
      </c>
      <c r="I278" s="34">
        <v>6154.7</v>
      </c>
      <c r="J278" s="784">
        <v>0.1216</v>
      </c>
      <c r="K278" s="34">
        <v>140.4</v>
      </c>
      <c r="L278" s="784">
        <v>2.8E-3</v>
      </c>
    </row>
    <row r="279" spans="1:12" ht="13.5">
      <c r="A279" s="34" t="s">
        <v>558</v>
      </c>
      <c r="B279" s="34" t="s">
        <v>557</v>
      </c>
      <c r="C279" s="34">
        <v>143.68</v>
      </c>
      <c r="D279" s="34">
        <v>0.37</v>
      </c>
      <c r="E279" s="34">
        <v>0.77500000000000002</v>
      </c>
      <c r="F279" s="34">
        <v>0.44700000000000001</v>
      </c>
      <c r="G279" s="34">
        <v>58053.2</v>
      </c>
      <c r="H279" s="784">
        <v>0.14960000000000001</v>
      </c>
      <c r="I279" s="34">
        <v>44132</v>
      </c>
      <c r="J279" s="784">
        <v>0.1137</v>
      </c>
      <c r="K279" s="34">
        <v>234.9</v>
      </c>
      <c r="L279" s="784">
        <v>5.9999999999999995E-4</v>
      </c>
    </row>
    <row r="280" spans="1:12" ht="13.5">
      <c r="A280" s="34" t="s">
        <v>803</v>
      </c>
      <c r="B280" s="34" t="s">
        <v>1092</v>
      </c>
      <c r="C280" s="34">
        <v>326.97000000000003</v>
      </c>
      <c r="D280" s="34">
        <v>0.29699999999999999</v>
      </c>
      <c r="E280" s="34">
        <v>0.59299999999999997</v>
      </c>
      <c r="F280" s="34">
        <v>0.35199999999999998</v>
      </c>
      <c r="G280" s="34">
        <v>175851.1</v>
      </c>
      <c r="H280" s="784">
        <v>0.15989999999999999</v>
      </c>
      <c r="I280" s="34">
        <v>0</v>
      </c>
      <c r="J280" s="784">
        <v>0</v>
      </c>
      <c r="K280" s="34">
        <v>0</v>
      </c>
      <c r="L280" s="784">
        <v>0</v>
      </c>
    </row>
    <row r="281" spans="1:12" ht="13.5">
      <c r="A281" s="34" t="s">
        <v>804</v>
      </c>
      <c r="B281" s="34" t="s">
        <v>1093</v>
      </c>
      <c r="C281" s="34" t="s">
        <v>20</v>
      </c>
      <c r="D281" s="34" t="s">
        <v>20</v>
      </c>
      <c r="E281" s="34" t="s">
        <v>20</v>
      </c>
      <c r="F281" s="34" t="s">
        <v>20</v>
      </c>
      <c r="G281" s="34" t="s">
        <v>20</v>
      </c>
      <c r="H281" s="784" t="s">
        <v>20</v>
      </c>
      <c r="I281" s="34" t="s">
        <v>20</v>
      </c>
      <c r="J281" s="784" t="s">
        <v>20</v>
      </c>
      <c r="K281" s="34" t="s">
        <v>20</v>
      </c>
      <c r="L281" s="784" t="s">
        <v>20</v>
      </c>
    </row>
    <row r="282" spans="1:12" ht="13.5">
      <c r="A282" s="34" t="s">
        <v>805</v>
      </c>
      <c r="B282" s="34" t="s">
        <v>1094</v>
      </c>
      <c r="C282" s="34" t="s">
        <v>20</v>
      </c>
      <c r="D282" s="34" t="s">
        <v>20</v>
      </c>
      <c r="E282" s="34" t="s">
        <v>20</v>
      </c>
      <c r="F282" s="34" t="s">
        <v>20</v>
      </c>
      <c r="G282" s="34" t="s">
        <v>20</v>
      </c>
      <c r="H282" s="784" t="s">
        <v>20</v>
      </c>
      <c r="I282" s="34" t="s">
        <v>20</v>
      </c>
      <c r="J282" s="784" t="s">
        <v>20</v>
      </c>
      <c r="K282" s="34" t="s">
        <v>20</v>
      </c>
      <c r="L282" s="784" t="s">
        <v>20</v>
      </c>
    </row>
    <row r="283" spans="1:12" ht="13.5">
      <c r="A283" s="34" t="s">
        <v>522</v>
      </c>
      <c r="B283" s="34" t="s">
        <v>521</v>
      </c>
      <c r="C283" s="34">
        <v>0.41</v>
      </c>
      <c r="D283" s="34">
        <v>0.41799999999999998</v>
      </c>
      <c r="E283" s="34" t="s">
        <v>20</v>
      </c>
      <c r="F283" s="34">
        <v>0.495</v>
      </c>
      <c r="G283" s="34">
        <v>80.099999999999994</v>
      </c>
      <c r="H283" s="784">
        <v>8.1299999999999997E-2</v>
      </c>
      <c r="I283" s="34">
        <v>65.3</v>
      </c>
      <c r="J283" s="784">
        <v>6.6299999999999998E-2</v>
      </c>
      <c r="K283" s="34">
        <v>0</v>
      </c>
      <c r="L283" s="784">
        <v>0</v>
      </c>
    </row>
    <row r="284" spans="1:12" ht="13.5">
      <c r="A284" s="34" t="s">
        <v>459</v>
      </c>
      <c r="B284" s="34" t="s">
        <v>458</v>
      </c>
      <c r="C284" s="34">
        <v>3.91</v>
      </c>
      <c r="D284" s="34">
        <v>0.58299999999999996</v>
      </c>
      <c r="E284" s="34" t="s">
        <v>20</v>
      </c>
      <c r="F284" s="34">
        <v>0.52700000000000002</v>
      </c>
      <c r="G284" s="34">
        <v>4.4000000000000004</v>
      </c>
      <c r="H284" s="784">
        <v>6.9999999999999999E-4</v>
      </c>
      <c r="I284" s="34">
        <v>4.4000000000000004</v>
      </c>
      <c r="J284" s="784">
        <v>6.9999999999999999E-4</v>
      </c>
      <c r="K284" s="34">
        <v>0</v>
      </c>
      <c r="L284" s="784">
        <v>0</v>
      </c>
    </row>
    <row r="285" spans="1:12" ht="13.5">
      <c r="A285" s="34" t="s">
        <v>1095</v>
      </c>
      <c r="B285" s="34" t="s">
        <v>1096</v>
      </c>
      <c r="C285" s="34" t="s">
        <v>20</v>
      </c>
      <c r="D285" s="34" t="s">
        <v>20</v>
      </c>
      <c r="E285" s="34" t="s">
        <v>20</v>
      </c>
      <c r="F285" s="34" t="s">
        <v>20</v>
      </c>
      <c r="G285" s="34" t="s">
        <v>20</v>
      </c>
      <c r="H285" s="784" t="s">
        <v>20</v>
      </c>
      <c r="I285" s="34" t="s">
        <v>20</v>
      </c>
      <c r="J285" s="784" t="s">
        <v>20</v>
      </c>
      <c r="K285" s="34" t="s">
        <v>20</v>
      </c>
      <c r="L285" s="784" t="s">
        <v>20</v>
      </c>
    </row>
    <row r="286" spans="1:12" ht="13.5">
      <c r="A286" s="34" t="s">
        <v>675</v>
      </c>
      <c r="B286" s="34" t="s">
        <v>3290</v>
      </c>
      <c r="C286" s="34">
        <v>1.55</v>
      </c>
      <c r="D286" s="34">
        <v>0.44400000000000001</v>
      </c>
      <c r="E286" s="34" t="s">
        <v>20</v>
      </c>
      <c r="F286" s="34">
        <v>0.47</v>
      </c>
      <c r="G286" s="34">
        <v>0</v>
      </c>
      <c r="H286" s="784">
        <v>0</v>
      </c>
      <c r="I286" s="34">
        <v>0</v>
      </c>
      <c r="J286" s="784">
        <v>0</v>
      </c>
      <c r="K286" s="34">
        <v>0</v>
      </c>
      <c r="L286" s="784">
        <v>0</v>
      </c>
    </row>
    <row r="287" spans="1:12" ht="13.5">
      <c r="A287" s="34" t="s">
        <v>806</v>
      </c>
      <c r="B287" s="34" t="s">
        <v>20</v>
      </c>
      <c r="C287" s="34" t="s">
        <v>20</v>
      </c>
      <c r="D287" s="34" t="s">
        <v>20</v>
      </c>
      <c r="E287" s="34" t="s">
        <v>20</v>
      </c>
      <c r="F287" s="34" t="s">
        <v>20</v>
      </c>
      <c r="G287" s="34" t="s">
        <v>20</v>
      </c>
      <c r="H287" s="784" t="s">
        <v>20</v>
      </c>
      <c r="I287" s="34" t="s">
        <v>20</v>
      </c>
      <c r="J287" s="784" t="s">
        <v>20</v>
      </c>
      <c r="K287" s="34" t="s">
        <v>20</v>
      </c>
      <c r="L287" s="784" t="s">
        <v>20</v>
      </c>
    </row>
    <row r="288" spans="1:12" ht="13.5">
      <c r="A288" s="34" t="s">
        <v>807</v>
      </c>
      <c r="B288" s="34" t="s">
        <v>1098</v>
      </c>
      <c r="C288" s="34" t="s">
        <v>20</v>
      </c>
      <c r="D288" s="34" t="s">
        <v>20</v>
      </c>
      <c r="E288" s="34" t="s">
        <v>20</v>
      </c>
      <c r="F288" s="34" t="s">
        <v>20</v>
      </c>
      <c r="G288" s="34" t="s">
        <v>20</v>
      </c>
      <c r="H288" s="784" t="s">
        <v>20</v>
      </c>
      <c r="I288" s="34" t="s">
        <v>20</v>
      </c>
      <c r="J288" s="784" t="s">
        <v>20</v>
      </c>
      <c r="K288" s="34" t="s">
        <v>20</v>
      </c>
      <c r="L288" s="784" t="s">
        <v>20</v>
      </c>
    </row>
    <row r="289" spans="1:12" ht="13.5">
      <c r="A289" s="34" t="s">
        <v>808</v>
      </c>
      <c r="B289" s="34" t="s">
        <v>3291</v>
      </c>
      <c r="C289" s="34" t="s">
        <v>20</v>
      </c>
      <c r="D289" s="34" t="s">
        <v>20</v>
      </c>
      <c r="E289" s="34" t="s">
        <v>20</v>
      </c>
      <c r="F289" s="34" t="s">
        <v>20</v>
      </c>
      <c r="G289" s="34" t="s">
        <v>20</v>
      </c>
      <c r="H289" s="784" t="s">
        <v>20</v>
      </c>
      <c r="I289" s="34" t="s">
        <v>20</v>
      </c>
      <c r="J289" s="784" t="s">
        <v>20</v>
      </c>
      <c r="K289" s="34" t="s">
        <v>20</v>
      </c>
      <c r="L289" s="784" t="s">
        <v>20</v>
      </c>
    </row>
    <row r="290" spans="1:12" ht="13.5">
      <c r="A290" s="34" t="s">
        <v>1097</v>
      </c>
      <c r="B290" s="34" t="s">
        <v>1099</v>
      </c>
      <c r="C290" s="34" t="s">
        <v>20</v>
      </c>
      <c r="D290" s="34" t="s">
        <v>20</v>
      </c>
      <c r="E290" s="34" t="s">
        <v>20</v>
      </c>
      <c r="F290" s="34" t="s">
        <v>20</v>
      </c>
      <c r="G290" s="34" t="s">
        <v>20</v>
      </c>
      <c r="H290" s="784" t="s">
        <v>20</v>
      </c>
      <c r="I290" s="34" t="s">
        <v>20</v>
      </c>
      <c r="J290" s="784" t="s">
        <v>20</v>
      </c>
      <c r="K290" s="34" t="s">
        <v>20</v>
      </c>
      <c r="L290" s="784" t="s">
        <v>20</v>
      </c>
    </row>
    <row r="291" spans="1:12" ht="13.5">
      <c r="A291" s="34" t="s">
        <v>610</v>
      </c>
      <c r="B291" s="34" t="s">
        <v>609</v>
      </c>
      <c r="C291" s="34">
        <v>6.64</v>
      </c>
      <c r="D291" s="34">
        <v>0.435</v>
      </c>
      <c r="E291" s="34">
        <v>0</v>
      </c>
      <c r="F291" s="34">
        <v>0.495</v>
      </c>
      <c r="G291" s="34">
        <v>0</v>
      </c>
      <c r="H291" s="784">
        <v>0</v>
      </c>
      <c r="I291" s="34">
        <v>0</v>
      </c>
      <c r="J291" s="784">
        <v>0</v>
      </c>
      <c r="K291" s="34">
        <v>349.7</v>
      </c>
      <c r="L291" s="784">
        <v>2.29E-2</v>
      </c>
    </row>
    <row r="292" spans="1:12" ht="13.5">
      <c r="A292" s="34" t="s">
        <v>1100</v>
      </c>
      <c r="B292" s="34" t="s">
        <v>1101</v>
      </c>
      <c r="C292" s="34" t="s">
        <v>20</v>
      </c>
      <c r="D292" s="34" t="s">
        <v>20</v>
      </c>
      <c r="E292" s="34" t="s">
        <v>20</v>
      </c>
      <c r="F292" s="34" t="s">
        <v>20</v>
      </c>
      <c r="G292" s="34" t="s">
        <v>20</v>
      </c>
      <c r="H292" s="784" t="s">
        <v>20</v>
      </c>
      <c r="I292" s="34" t="s">
        <v>20</v>
      </c>
      <c r="J292" s="784" t="s">
        <v>20</v>
      </c>
      <c r="K292" s="34" t="s">
        <v>20</v>
      </c>
      <c r="L292" s="784" t="s">
        <v>20</v>
      </c>
    </row>
    <row r="293" spans="1:12" ht="13.5">
      <c r="A293" s="34" t="s">
        <v>809</v>
      </c>
      <c r="B293" s="34" t="s">
        <v>1102</v>
      </c>
      <c r="C293" s="34" t="s">
        <v>20</v>
      </c>
      <c r="D293" s="34" t="s">
        <v>20</v>
      </c>
      <c r="E293" s="34" t="s">
        <v>20</v>
      </c>
      <c r="F293" s="34" t="s">
        <v>20</v>
      </c>
      <c r="G293" s="34" t="s">
        <v>20</v>
      </c>
      <c r="H293" s="784" t="s">
        <v>20</v>
      </c>
      <c r="I293" s="34" t="s">
        <v>20</v>
      </c>
      <c r="J293" s="784" t="s">
        <v>20</v>
      </c>
      <c r="K293" s="34" t="s">
        <v>20</v>
      </c>
      <c r="L293" s="784" t="s">
        <v>20</v>
      </c>
    </row>
    <row r="294" spans="1:12" ht="13.5">
      <c r="A294" s="34" t="s">
        <v>810</v>
      </c>
      <c r="B294" s="34" t="s">
        <v>1103</v>
      </c>
      <c r="C294" s="34" t="s">
        <v>20</v>
      </c>
      <c r="D294" s="34" t="s">
        <v>20</v>
      </c>
      <c r="E294" s="34" t="s">
        <v>20</v>
      </c>
      <c r="F294" s="34" t="s">
        <v>20</v>
      </c>
      <c r="G294" s="34" t="s">
        <v>20</v>
      </c>
      <c r="H294" s="784" t="s">
        <v>20</v>
      </c>
      <c r="I294" s="34" t="s">
        <v>20</v>
      </c>
      <c r="J294" s="784" t="s">
        <v>20</v>
      </c>
      <c r="K294" s="34" t="s">
        <v>20</v>
      </c>
      <c r="L294" s="784" t="s">
        <v>20</v>
      </c>
    </row>
    <row r="295" spans="1:12" ht="13.5">
      <c r="A295" s="34" t="s">
        <v>466</v>
      </c>
      <c r="B295" s="34" t="s">
        <v>20</v>
      </c>
      <c r="C295" s="34" t="s">
        <v>20</v>
      </c>
      <c r="D295" s="34" t="s">
        <v>20</v>
      </c>
      <c r="E295" s="34" t="s">
        <v>20</v>
      </c>
      <c r="F295" s="34" t="s">
        <v>20</v>
      </c>
      <c r="G295" s="34" t="s">
        <v>20</v>
      </c>
      <c r="H295" s="784" t="s">
        <v>20</v>
      </c>
      <c r="I295" s="34" t="s">
        <v>20</v>
      </c>
      <c r="J295" s="784" t="s">
        <v>20</v>
      </c>
      <c r="K295" s="34" t="s">
        <v>20</v>
      </c>
      <c r="L295" s="784" t="s">
        <v>20</v>
      </c>
    </row>
    <row r="296" spans="1:12" ht="13.5">
      <c r="A296" s="34" t="s">
        <v>1104</v>
      </c>
      <c r="B296" s="34" t="s">
        <v>3379</v>
      </c>
      <c r="C296" s="34" t="s">
        <v>20</v>
      </c>
      <c r="D296" s="34" t="s">
        <v>20</v>
      </c>
      <c r="E296" s="34" t="s">
        <v>20</v>
      </c>
      <c r="F296" s="34" t="s">
        <v>20</v>
      </c>
      <c r="G296" s="34" t="s">
        <v>20</v>
      </c>
      <c r="H296" s="784" t="s">
        <v>20</v>
      </c>
      <c r="I296" s="34" t="s">
        <v>20</v>
      </c>
      <c r="J296" s="784" t="s">
        <v>20</v>
      </c>
      <c r="K296" s="34" t="s">
        <v>20</v>
      </c>
      <c r="L296" s="784" t="s">
        <v>20</v>
      </c>
    </row>
    <row r="297" spans="1:12" ht="13.5">
      <c r="A297" s="34" t="s">
        <v>811</v>
      </c>
      <c r="B297" s="34" t="s">
        <v>1106</v>
      </c>
      <c r="C297" s="34" t="s">
        <v>20</v>
      </c>
      <c r="D297" s="34" t="s">
        <v>20</v>
      </c>
      <c r="E297" s="34" t="s">
        <v>20</v>
      </c>
      <c r="F297" s="34" t="s">
        <v>20</v>
      </c>
      <c r="G297" s="34" t="s">
        <v>20</v>
      </c>
      <c r="H297" s="784" t="s">
        <v>20</v>
      </c>
      <c r="I297" s="34" t="s">
        <v>20</v>
      </c>
      <c r="J297" s="784" t="s">
        <v>20</v>
      </c>
      <c r="K297" s="34" t="s">
        <v>20</v>
      </c>
      <c r="L297" s="784" t="s">
        <v>20</v>
      </c>
    </row>
    <row r="298" spans="1:12" ht="13.5">
      <c r="A298" s="34" t="s">
        <v>1105</v>
      </c>
      <c r="B298" s="34" t="s">
        <v>1107</v>
      </c>
      <c r="C298" s="34" t="s">
        <v>20</v>
      </c>
      <c r="D298" s="34" t="s">
        <v>20</v>
      </c>
      <c r="E298" s="34" t="s">
        <v>20</v>
      </c>
      <c r="F298" s="34" t="s">
        <v>20</v>
      </c>
      <c r="G298" s="34" t="s">
        <v>20</v>
      </c>
      <c r="H298" s="784" t="s">
        <v>20</v>
      </c>
      <c r="I298" s="34" t="s">
        <v>20</v>
      </c>
      <c r="J298" s="784" t="s">
        <v>20</v>
      </c>
      <c r="K298" s="34" t="s">
        <v>20</v>
      </c>
      <c r="L298" s="784" t="s">
        <v>20</v>
      </c>
    </row>
    <row r="299" spans="1:12" ht="13.5">
      <c r="A299" s="34" t="s">
        <v>812</v>
      </c>
      <c r="B299" s="34" t="s">
        <v>1108</v>
      </c>
      <c r="C299" s="34" t="s">
        <v>20</v>
      </c>
      <c r="D299" s="34" t="s">
        <v>20</v>
      </c>
      <c r="E299" s="34" t="s">
        <v>20</v>
      </c>
      <c r="F299" s="34" t="s">
        <v>20</v>
      </c>
      <c r="G299" s="34" t="s">
        <v>20</v>
      </c>
      <c r="H299" s="784" t="s">
        <v>20</v>
      </c>
      <c r="I299" s="34" t="s">
        <v>20</v>
      </c>
      <c r="J299" s="784" t="s">
        <v>20</v>
      </c>
      <c r="K299" s="34" t="s">
        <v>20</v>
      </c>
      <c r="L299" s="784" t="s">
        <v>20</v>
      </c>
    </row>
    <row r="300" spans="1:12" ht="13.5">
      <c r="A300" s="34" t="s">
        <v>813</v>
      </c>
      <c r="B300" s="34" t="s">
        <v>1843</v>
      </c>
      <c r="C300" s="34" t="s">
        <v>20</v>
      </c>
      <c r="D300" s="34" t="s">
        <v>20</v>
      </c>
      <c r="E300" s="34" t="s">
        <v>20</v>
      </c>
      <c r="F300" s="34" t="s">
        <v>20</v>
      </c>
      <c r="G300" s="34" t="s">
        <v>20</v>
      </c>
      <c r="H300" s="784" t="s">
        <v>20</v>
      </c>
      <c r="I300" s="34" t="s">
        <v>20</v>
      </c>
      <c r="J300" s="784" t="s">
        <v>20</v>
      </c>
      <c r="K300" s="34" t="s">
        <v>20</v>
      </c>
      <c r="L300" s="784" t="s">
        <v>20</v>
      </c>
    </row>
    <row r="301" spans="1:12" ht="13.5">
      <c r="A301" s="34" t="s">
        <v>501</v>
      </c>
      <c r="B301" s="34" t="s">
        <v>500</v>
      </c>
      <c r="C301" s="34">
        <v>0.05</v>
      </c>
      <c r="D301" s="34">
        <v>3.2000000000000001E-2</v>
      </c>
      <c r="E301" s="34">
        <v>0</v>
      </c>
      <c r="F301" s="34">
        <v>0.30299999999999999</v>
      </c>
      <c r="G301" s="34">
        <v>1543.8</v>
      </c>
      <c r="H301" s="784">
        <v>0.92449999999999999</v>
      </c>
      <c r="I301" s="34">
        <v>1543.8</v>
      </c>
      <c r="J301" s="784">
        <v>0.92449999999999999</v>
      </c>
      <c r="K301" s="34">
        <v>0</v>
      </c>
      <c r="L301" s="784">
        <v>0</v>
      </c>
    </row>
    <row r="302" spans="1:12" ht="13.5">
      <c r="A302" s="34" t="s">
        <v>1109</v>
      </c>
      <c r="B302" s="34" t="s">
        <v>1116</v>
      </c>
      <c r="C302" s="34" t="s">
        <v>20</v>
      </c>
      <c r="D302" s="34" t="s">
        <v>20</v>
      </c>
      <c r="E302" s="34" t="s">
        <v>20</v>
      </c>
      <c r="F302" s="34" t="s">
        <v>20</v>
      </c>
      <c r="G302" s="34" t="s">
        <v>20</v>
      </c>
      <c r="H302" s="784" t="s">
        <v>20</v>
      </c>
      <c r="I302" s="34" t="s">
        <v>20</v>
      </c>
      <c r="J302" s="784" t="s">
        <v>20</v>
      </c>
      <c r="K302" s="34" t="s">
        <v>20</v>
      </c>
      <c r="L302" s="784" t="s">
        <v>20</v>
      </c>
    </row>
    <row r="303" spans="1:12" ht="13.5">
      <c r="A303" s="34" t="s">
        <v>1110</v>
      </c>
      <c r="B303" s="34" t="s">
        <v>1117</v>
      </c>
      <c r="C303" s="34">
        <v>0.26</v>
      </c>
      <c r="D303" s="34">
        <v>0.39100000000000001</v>
      </c>
      <c r="E303" s="34" t="s">
        <v>20</v>
      </c>
      <c r="F303" s="34">
        <v>0.33500000000000002</v>
      </c>
      <c r="G303" s="34">
        <v>0</v>
      </c>
      <c r="H303" s="784">
        <v>0</v>
      </c>
      <c r="I303" s="34">
        <v>0</v>
      </c>
      <c r="J303" s="784">
        <v>0</v>
      </c>
      <c r="K303" s="34">
        <v>0</v>
      </c>
      <c r="L303" s="784">
        <v>0</v>
      </c>
    </row>
    <row r="304" spans="1:12" ht="13.5">
      <c r="A304" s="34" t="s">
        <v>1111</v>
      </c>
      <c r="B304" s="34" t="s">
        <v>3292</v>
      </c>
      <c r="C304" s="34" t="s">
        <v>20</v>
      </c>
      <c r="D304" s="34" t="s">
        <v>20</v>
      </c>
      <c r="E304" s="34" t="s">
        <v>20</v>
      </c>
      <c r="F304" s="34" t="s">
        <v>20</v>
      </c>
      <c r="G304" s="34" t="s">
        <v>20</v>
      </c>
      <c r="H304" s="784" t="s">
        <v>20</v>
      </c>
      <c r="I304" s="34" t="s">
        <v>20</v>
      </c>
      <c r="J304" s="784" t="s">
        <v>20</v>
      </c>
      <c r="K304" s="34" t="s">
        <v>20</v>
      </c>
      <c r="L304" s="784" t="s">
        <v>20</v>
      </c>
    </row>
    <row r="305" spans="1:12" ht="13.5">
      <c r="A305" s="34" t="s">
        <v>814</v>
      </c>
      <c r="B305" s="34" t="s">
        <v>1118</v>
      </c>
      <c r="C305" s="34">
        <v>14.05</v>
      </c>
      <c r="D305" s="34">
        <v>0.46500000000000002</v>
      </c>
      <c r="E305" s="34" t="s">
        <v>20</v>
      </c>
      <c r="F305" s="34">
        <v>0.437</v>
      </c>
      <c r="G305" s="34">
        <v>4087.7</v>
      </c>
      <c r="H305" s="784">
        <v>0.13519999999999999</v>
      </c>
      <c r="I305" s="34">
        <v>0</v>
      </c>
      <c r="J305" s="784">
        <v>0</v>
      </c>
      <c r="K305" s="34">
        <v>0</v>
      </c>
      <c r="L305" s="784">
        <v>0</v>
      </c>
    </row>
    <row r="306" spans="1:12" ht="13.5">
      <c r="A306" s="34" t="s">
        <v>1605</v>
      </c>
      <c r="B306" s="34" t="s">
        <v>20</v>
      </c>
      <c r="C306" s="34" t="s">
        <v>20</v>
      </c>
      <c r="D306" s="34" t="s">
        <v>20</v>
      </c>
      <c r="E306" s="34" t="s">
        <v>20</v>
      </c>
      <c r="F306" s="34" t="s">
        <v>20</v>
      </c>
      <c r="G306" s="34" t="s">
        <v>20</v>
      </c>
      <c r="H306" s="784" t="s">
        <v>20</v>
      </c>
      <c r="I306" s="34" t="s">
        <v>20</v>
      </c>
      <c r="J306" s="784" t="s">
        <v>20</v>
      </c>
      <c r="K306" s="34" t="s">
        <v>20</v>
      </c>
      <c r="L306" s="784" t="s">
        <v>20</v>
      </c>
    </row>
    <row r="307" spans="1:12" ht="13.5">
      <c r="A307" s="34" t="s">
        <v>1112</v>
      </c>
      <c r="B307" s="34" t="s">
        <v>1119</v>
      </c>
      <c r="C307" s="34" t="s">
        <v>20</v>
      </c>
      <c r="D307" s="34" t="s">
        <v>20</v>
      </c>
      <c r="E307" s="34" t="s">
        <v>20</v>
      </c>
      <c r="F307" s="34" t="s">
        <v>20</v>
      </c>
      <c r="G307" s="34" t="s">
        <v>20</v>
      </c>
      <c r="H307" s="784" t="s">
        <v>20</v>
      </c>
      <c r="I307" s="34" t="s">
        <v>20</v>
      </c>
      <c r="J307" s="784" t="s">
        <v>20</v>
      </c>
      <c r="K307" s="34" t="s">
        <v>20</v>
      </c>
      <c r="L307" s="784" t="s">
        <v>20</v>
      </c>
    </row>
    <row r="308" spans="1:12" ht="13.5">
      <c r="A308" s="34" t="s">
        <v>815</v>
      </c>
      <c r="B308" s="34" t="s">
        <v>3293</v>
      </c>
      <c r="C308" s="34">
        <v>0.24</v>
      </c>
      <c r="D308" s="34">
        <v>0.44700000000000001</v>
      </c>
      <c r="E308" s="34" t="s">
        <v>20</v>
      </c>
      <c r="F308" s="34">
        <v>0.45500000000000002</v>
      </c>
      <c r="G308" s="34">
        <v>0</v>
      </c>
      <c r="H308" s="784">
        <v>0</v>
      </c>
      <c r="I308" s="34">
        <v>0</v>
      </c>
      <c r="J308" s="784">
        <v>0</v>
      </c>
      <c r="K308" s="34">
        <v>0</v>
      </c>
      <c r="L308" s="784">
        <v>0</v>
      </c>
    </row>
    <row r="309" spans="1:12" ht="13.5">
      <c r="A309" s="34" t="s">
        <v>1113</v>
      </c>
      <c r="B309" s="34" t="s">
        <v>1120</v>
      </c>
      <c r="C309" s="34" t="s">
        <v>20</v>
      </c>
      <c r="D309" s="34" t="s">
        <v>20</v>
      </c>
      <c r="E309" s="34" t="s">
        <v>20</v>
      </c>
      <c r="F309" s="34" t="s">
        <v>20</v>
      </c>
      <c r="G309" s="34" t="s">
        <v>20</v>
      </c>
      <c r="H309" s="784" t="s">
        <v>20</v>
      </c>
      <c r="I309" s="34" t="s">
        <v>20</v>
      </c>
      <c r="J309" s="784" t="s">
        <v>20</v>
      </c>
      <c r="K309" s="34" t="s">
        <v>20</v>
      </c>
      <c r="L309" s="784" t="s">
        <v>20</v>
      </c>
    </row>
    <row r="310" spans="1:12" ht="13.5">
      <c r="A310" s="34" t="s">
        <v>816</v>
      </c>
      <c r="B310" s="34" t="s">
        <v>1844</v>
      </c>
      <c r="C310" s="34">
        <v>0.01</v>
      </c>
      <c r="D310" s="34">
        <v>0.439</v>
      </c>
      <c r="E310" s="34" t="s">
        <v>20</v>
      </c>
      <c r="F310" s="34">
        <v>0.44900000000000001</v>
      </c>
      <c r="G310" s="34">
        <v>0</v>
      </c>
      <c r="H310" s="784">
        <v>0</v>
      </c>
      <c r="I310" s="34">
        <v>0</v>
      </c>
      <c r="J310" s="784">
        <v>0</v>
      </c>
      <c r="K310" s="34">
        <v>0</v>
      </c>
      <c r="L310" s="784">
        <v>0</v>
      </c>
    </row>
    <row r="311" spans="1:12" ht="13.5">
      <c r="A311" s="34" t="s">
        <v>1114</v>
      </c>
      <c r="B311" s="34" t="s">
        <v>3380</v>
      </c>
      <c r="C311" s="34">
        <v>1.05</v>
      </c>
      <c r="D311" s="34">
        <v>0.38100000000000001</v>
      </c>
      <c r="E311" s="34" t="s">
        <v>20</v>
      </c>
      <c r="F311" s="34">
        <v>0.38</v>
      </c>
      <c r="G311" s="34">
        <v>0</v>
      </c>
      <c r="H311" s="784">
        <v>0</v>
      </c>
      <c r="I311" s="34">
        <v>0</v>
      </c>
      <c r="J311" s="784">
        <v>0</v>
      </c>
      <c r="K311" s="34">
        <v>0</v>
      </c>
      <c r="L311" s="784">
        <v>0</v>
      </c>
    </row>
    <row r="312" spans="1:12" ht="13.5">
      <c r="A312" s="34" t="s">
        <v>1115</v>
      </c>
      <c r="B312" s="34" t="s">
        <v>1121</v>
      </c>
      <c r="C312" s="34" t="s">
        <v>20</v>
      </c>
      <c r="D312" s="34" t="s">
        <v>20</v>
      </c>
      <c r="E312" s="34" t="s">
        <v>20</v>
      </c>
      <c r="F312" s="34" t="s">
        <v>20</v>
      </c>
      <c r="G312" s="34" t="s">
        <v>20</v>
      </c>
      <c r="H312" s="784" t="s">
        <v>20</v>
      </c>
      <c r="I312" s="34" t="s">
        <v>20</v>
      </c>
      <c r="J312" s="784" t="s">
        <v>20</v>
      </c>
      <c r="K312" s="34" t="s">
        <v>20</v>
      </c>
      <c r="L312" s="784" t="s">
        <v>20</v>
      </c>
    </row>
    <row r="313" spans="1:12" ht="13.5">
      <c r="A313" s="34" t="s">
        <v>817</v>
      </c>
      <c r="B313" s="34" t="s">
        <v>1122</v>
      </c>
      <c r="C313" s="34">
        <v>0.32</v>
      </c>
      <c r="D313" s="34">
        <v>0.42</v>
      </c>
      <c r="E313" s="34">
        <v>0</v>
      </c>
      <c r="F313" s="34">
        <v>0.11600000000000001</v>
      </c>
      <c r="G313" s="34">
        <v>203.4</v>
      </c>
      <c r="H313" s="784">
        <v>0.26690000000000003</v>
      </c>
      <c r="I313" s="34">
        <v>46.2</v>
      </c>
      <c r="J313" s="784">
        <v>6.0600000000000001E-2</v>
      </c>
      <c r="K313" s="34">
        <v>0</v>
      </c>
      <c r="L313" s="784">
        <v>0</v>
      </c>
    </row>
    <row r="314" spans="1:12" ht="13.5">
      <c r="A314" s="34" t="s">
        <v>818</v>
      </c>
      <c r="B314" s="34" t="s">
        <v>3295</v>
      </c>
      <c r="C314" s="34" t="s">
        <v>20</v>
      </c>
      <c r="D314" s="34" t="s">
        <v>20</v>
      </c>
      <c r="E314" s="34" t="s">
        <v>20</v>
      </c>
      <c r="F314" s="34" t="s">
        <v>20</v>
      </c>
      <c r="G314" s="34" t="s">
        <v>20</v>
      </c>
      <c r="H314" s="784" t="s">
        <v>20</v>
      </c>
      <c r="I314" s="34" t="s">
        <v>20</v>
      </c>
      <c r="J314" s="784" t="s">
        <v>20</v>
      </c>
      <c r="K314" s="34" t="s">
        <v>20</v>
      </c>
      <c r="L314" s="784" t="s">
        <v>20</v>
      </c>
    </row>
    <row r="315" spans="1:12" ht="13.5">
      <c r="A315" s="34" t="s">
        <v>539</v>
      </c>
      <c r="B315" s="34" t="s">
        <v>538</v>
      </c>
      <c r="C315" s="34">
        <v>1.83</v>
      </c>
      <c r="D315" s="34">
        <v>0.45900000000000002</v>
      </c>
      <c r="E315" s="34" t="s">
        <v>20</v>
      </c>
      <c r="F315" s="34">
        <v>0.45400000000000001</v>
      </c>
      <c r="G315" s="34">
        <v>0</v>
      </c>
      <c r="H315" s="784">
        <v>0</v>
      </c>
      <c r="I315" s="34">
        <v>0</v>
      </c>
      <c r="J315" s="784">
        <v>0</v>
      </c>
      <c r="K315" s="34">
        <v>0</v>
      </c>
      <c r="L315" s="784">
        <v>0</v>
      </c>
    </row>
    <row r="316" spans="1:12" ht="13.5">
      <c r="A316" s="34" t="s">
        <v>477</v>
      </c>
      <c r="B316" s="34" t="s">
        <v>476</v>
      </c>
      <c r="C316" s="34">
        <v>165.64</v>
      </c>
      <c r="D316" s="34">
        <v>0.44600000000000001</v>
      </c>
      <c r="E316" s="34" t="s">
        <v>20</v>
      </c>
      <c r="F316" s="34">
        <v>0.39</v>
      </c>
      <c r="G316" s="34">
        <v>0</v>
      </c>
      <c r="H316" s="784">
        <v>0</v>
      </c>
      <c r="I316" s="34">
        <v>0</v>
      </c>
      <c r="J316" s="784">
        <v>0</v>
      </c>
      <c r="K316" s="34">
        <v>0</v>
      </c>
      <c r="L316" s="784">
        <v>0</v>
      </c>
    </row>
    <row r="317" spans="1:12" ht="13.5">
      <c r="A317" s="34" t="s">
        <v>1123</v>
      </c>
      <c r="B317" s="34" t="s">
        <v>20</v>
      </c>
      <c r="C317" s="34" t="s">
        <v>20</v>
      </c>
      <c r="D317" s="34" t="s">
        <v>20</v>
      </c>
      <c r="E317" s="34" t="s">
        <v>20</v>
      </c>
      <c r="F317" s="34" t="s">
        <v>20</v>
      </c>
      <c r="G317" s="34" t="s">
        <v>20</v>
      </c>
      <c r="H317" s="784" t="s">
        <v>20</v>
      </c>
      <c r="I317" s="34" t="s">
        <v>20</v>
      </c>
      <c r="J317" s="784" t="s">
        <v>20</v>
      </c>
      <c r="K317" s="34" t="s">
        <v>20</v>
      </c>
      <c r="L317" s="784" t="s">
        <v>20</v>
      </c>
    </row>
    <row r="318" spans="1:12" ht="13.5">
      <c r="A318" s="34" t="s">
        <v>819</v>
      </c>
      <c r="B318" s="34" t="s">
        <v>1127</v>
      </c>
      <c r="C318" s="34">
        <v>0.54</v>
      </c>
      <c r="D318" s="34">
        <v>0.45400000000000001</v>
      </c>
      <c r="E318" s="34" t="s">
        <v>20</v>
      </c>
      <c r="F318" s="34">
        <v>0.41099999999999998</v>
      </c>
      <c r="G318" s="34">
        <v>0</v>
      </c>
      <c r="H318" s="784">
        <v>0</v>
      </c>
      <c r="I318" s="34">
        <v>0</v>
      </c>
      <c r="J318" s="784">
        <v>0</v>
      </c>
      <c r="K318" s="34">
        <v>0</v>
      </c>
      <c r="L318" s="784">
        <v>0</v>
      </c>
    </row>
    <row r="319" spans="1:12" ht="13.5">
      <c r="A319" s="34" t="s">
        <v>1124</v>
      </c>
      <c r="B319" s="34" t="s">
        <v>1128</v>
      </c>
      <c r="C319" s="34" t="s">
        <v>20</v>
      </c>
      <c r="D319" s="34" t="s">
        <v>20</v>
      </c>
      <c r="E319" s="34" t="s">
        <v>20</v>
      </c>
      <c r="F319" s="34" t="s">
        <v>20</v>
      </c>
      <c r="G319" s="34" t="s">
        <v>20</v>
      </c>
      <c r="H319" s="784" t="s">
        <v>20</v>
      </c>
      <c r="I319" s="34" t="s">
        <v>20</v>
      </c>
      <c r="J319" s="784" t="s">
        <v>20</v>
      </c>
      <c r="K319" s="34" t="s">
        <v>20</v>
      </c>
      <c r="L319" s="784" t="s">
        <v>20</v>
      </c>
    </row>
    <row r="320" spans="1:12" ht="13.5">
      <c r="A320" s="34" t="s">
        <v>820</v>
      </c>
      <c r="B320" s="34" t="s">
        <v>1129</v>
      </c>
      <c r="C320" s="34" t="s">
        <v>20</v>
      </c>
      <c r="D320" s="34" t="s">
        <v>20</v>
      </c>
      <c r="E320" s="34" t="s">
        <v>20</v>
      </c>
      <c r="F320" s="34" t="s">
        <v>20</v>
      </c>
      <c r="G320" s="34" t="s">
        <v>20</v>
      </c>
      <c r="H320" s="784" t="s">
        <v>20</v>
      </c>
      <c r="I320" s="34" t="s">
        <v>20</v>
      </c>
      <c r="J320" s="784" t="s">
        <v>20</v>
      </c>
      <c r="K320" s="34" t="s">
        <v>20</v>
      </c>
      <c r="L320" s="784" t="s">
        <v>20</v>
      </c>
    </row>
    <row r="321" spans="1:12" ht="13.5">
      <c r="A321" s="34" t="s">
        <v>1125</v>
      </c>
      <c r="B321" s="34" t="s">
        <v>1130</v>
      </c>
      <c r="C321" s="34" t="s">
        <v>20</v>
      </c>
      <c r="D321" s="34" t="s">
        <v>20</v>
      </c>
      <c r="E321" s="34" t="s">
        <v>20</v>
      </c>
      <c r="F321" s="34" t="s">
        <v>20</v>
      </c>
      <c r="G321" s="34" t="s">
        <v>20</v>
      </c>
      <c r="H321" s="784" t="s">
        <v>20</v>
      </c>
      <c r="I321" s="34" t="s">
        <v>20</v>
      </c>
      <c r="J321" s="784" t="s">
        <v>20</v>
      </c>
      <c r="K321" s="34" t="s">
        <v>20</v>
      </c>
      <c r="L321" s="784" t="s">
        <v>20</v>
      </c>
    </row>
    <row r="322" spans="1:12" ht="13.5">
      <c r="A322" s="34" t="s">
        <v>821</v>
      </c>
      <c r="B322" s="34" t="s">
        <v>1131</v>
      </c>
      <c r="C322" s="34" t="s">
        <v>20</v>
      </c>
      <c r="D322" s="34" t="s">
        <v>20</v>
      </c>
      <c r="E322" s="34" t="s">
        <v>20</v>
      </c>
      <c r="F322" s="34" t="s">
        <v>20</v>
      </c>
      <c r="G322" s="34" t="s">
        <v>20</v>
      </c>
      <c r="H322" s="784" t="s">
        <v>20</v>
      </c>
      <c r="I322" s="34" t="s">
        <v>20</v>
      </c>
      <c r="J322" s="784" t="s">
        <v>20</v>
      </c>
      <c r="K322" s="34" t="s">
        <v>20</v>
      </c>
      <c r="L322" s="784" t="s">
        <v>20</v>
      </c>
    </row>
    <row r="323" spans="1:12" ht="13.5">
      <c r="A323" s="34" t="s">
        <v>822</v>
      </c>
      <c r="B323" s="34" t="s">
        <v>1132</v>
      </c>
      <c r="C323" s="34">
        <v>0.98</v>
      </c>
      <c r="D323" s="34">
        <v>0.44400000000000001</v>
      </c>
      <c r="E323" s="34" t="s">
        <v>20</v>
      </c>
      <c r="F323" s="34">
        <v>0.50600000000000001</v>
      </c>
      <c r="G323" s="34">
        <v>0</v>
      </c>
      <c r="H323" s="784">
        <v>0</v>
      </c>
      <c r="I323" s="34">
        <v>0</v>
      </c>
      <c r="J323" s="784">
        <v>0</v>
      </c>
      <c r="K323" s="34">
        <v>0</v>
      </c>
      <c r="L323" s="784">
        <v>0</v>
      </c>
    </row>
    <row r="324" spans="1:12" ht="13.5">
      <c r="A324" s="34" t="s">
        <v>1126</v>
      </c>
      <c r="B324" s="34" t="s">
        <v>1845</v>
      </c>
      <c r="C324" s="34" t="s">
        <v>20</v>
      </c>
      <c r="D324" s="34" t="s">
        <v>20</v>
      </c>
      <c r="E324" s="34" t="s">
        <v>20</v>
      </c>
      <c r="F324" s="34" t="s">
        <v>20</v>
      </c>
      <c r="G324" s="34" t="s">
        <v>20</v>
      </c>
      <c r="H324" s="784" t="s">
        <v>20</v>
      </c>
      <c r="I324" s="34" t="s">
        <v>20</v>
      </c>
      <c r="J324" s="784" t="s">
        <v>20</v>
      </c>
      <c r="K324" s="34" t="s">
        <v>20</v>
      </c>
      <c r="L324" s="784" t="s">
        <v>20</v>
      </c>
    </row>
    <row r="325" spans="1:12" ht="13.5">
      <c r="A325" s="34" t="s">
        <v>591</v>
      </c>
      <c r="B325" s="34" t="s">
        <v>20</v>
      </c>
      <c r="C325" s="34" t="s">
        <v>20</v>
      </c>
      <c r="D325" s="34" t="s">
        <v>20</v>
      </c>
      <c r="E325" s="34" t="s">
        <v>20</v>
      </c>
      <c r="F325" s="34" t="s">
        <v>20</v>
      </c>
      <c r="G325" s="34" t="s">
        <v>20</v>
      </c>
      <c r="H325" s="784" t="s">
        <v>20</v>
      </c>
      <c r="I325" s="34" t="s">
        <v>20</v>
      </c>
      <c r="J325" s="784" t="s">
        <v>20</v>
      </c>
      <c r="K325" s="34" t="s">
        <v>20</v>
      </c>
      <c r="L325" s="784" t="s">
        <v>20</v>
      </c>
    </row>
    <row r="326" spans="1:12" ht="13.5">
      <c r="A326" s="34" t="s">
        <v>1133</v>
      </c>
      <c r="B326" s="34" t="s">
        <v>20</v>
      </c>
      <c r="C326" s="34" t="s">
        <v>20</v>
      </c>
      <c r="D326" s="34" t="s">
        <v>20</v>
      </c>
      <c r="E326" s="34" t="s">
        <v>20</v>
      </c>
      <c r="F326" s="34" t="s">
        <v>20</v>
      </c>
      <c r="G326" s="34" t="s">
        <v>20</v>
      </c>
      <c r="H326" s="784" t="s">
        <v>20</v>
      </c>
      <c r="I326" s="34" t="s">
        <v>20</v>
      </c>
      <c r="J326" s="784" t="s">
        <v>20</v>
      </c>
      <c r="K326" s="34" t="s">
        <v>20</v>
      </c>
      <c r="L326" s="784" t="s">
        <v>20</v>
      </c>
    </row>
    <row r="327" spans="1:12" ht="13.5">
      <c r="A327" s="34" t="s">
        <v>1606</v>
      </c>
      <c r="B327" s="34" t="s">
        <v>20</v>
      </c>
      <c r="C327" s="34" t="s">
        <v>20</v>
      </c>
      <c r="D327" s="34" t="s">
        <v>20</v>
      </c>
      <c r="E327" s="34" t="s">
        <v>20</v>
      </c>
      <c r="F327" s="34" t="s">
        <v>20</v>
      </c>
      <c r="G327" s="34" t="s">
        <v>20</v>
      </c>
      <c r="H327" s="784" t="s">
        <v>20</v>
      </c>
      <c r="I327" s="34" t="s">
        <v>20</v>
      </c>
      <c r="J327" s="784" t="s">
        <v>20</v>
      </c>
      <c r="K327" s="34" t="s">
        <v>20</v>
      </c>
      <c r="L327" s="784" t="s">
        <v>20</v>
      </c>
    </row>
    <row r="328" spans="1:12" ht="13.5">
      <c r="A328" s="34" t="s">
        <v>823</v>
      </c>
      <c r="B328" s="34" t="s">
        <v>1136</v>
      </c>
      <c r="C328" s="34" t="s">
        <v>20</v>
      </c>
      <c r="D328" s="34" t="s">
        <v>20</v>
      </c>
      <c r="E328" s="34" t="s">
        <v>20</v>
      </c>
      <c r="F328" s="34" t="s">
        <v>20</v>
      </c>
      <c r="G328" s="34" t="s">
        <v>20</v>
      </c>
      <c r="H328" s="784" t="s">
        <v>20</v>
      </c>
      <c r="I328" s="34" t="s">
        <v>20</v>
      </c>
      <c r="J328" s="784" t="s">
        <v>20</v>
      </c>
      <c r="K328" s="34" t="s">
        <v>20</v>
      </c>
      <c r="L328" s="784" t="s">
        <v>20</v>
      </c>
    </row>
    <row r="329" spans="1:12" ht="13.5">
      <c r="A329" s="34" t="s">
        <v>824</v>
      </c>
      <c r="B329" s="34" t="s">
        <v>20</v>
      </c>
      <c r="C329" s="34" t="s">
        <v>20</v>
      </c>
      <c r="D329" s="34" t="s">
        <v>20</v>
      </c>
      <c r="E329" s="34" t="s">
        <v>20</v>
      </c>
      <c r="F329" s="34" t="s">
        <v>20</v>
      </c>
      <c r="G329" s="34" t="s">
        <v>20</v>
      </c>
      <c r="H329" s="784" t="s">
        <v>20</v>
      </c>
      <c r="I329" s="34" t="s">
        <v>20</v>
      </c>
      <c r="J329" s="784" t="s">
        <v>20</v>
      </c>
      <c r="K329" s="34" t="s">
        <v>20</v>
      </c>
      <c r="L329" s="784" t="s">
        <v>20</v>
      </c>
    </row>
    <row r="330" spans="1:12" ht="13.5">
      <c r="A330" s="34" t="s">
        <v>1134</v>
      </c>
      <c r="B330" s="34" t="s">
        <v>1137</v>
      </c>
      <c r="C330" s="34" t="s">
        <v>20</v>
      </c>
      <c r="D330" s="34" t="s">
        <v>20</v>
      </c>
      <c r="E330" s="34" t="s">
        <v>20</v>
      </c>
      <c r="F330" s="34" t="s">
        <v>20</v>
      </c>
      <c r="G330" s="34" t="s">
        <v>20</v>
      </c>
      <c r="H330" s="784" t="s">
        <v>20</v>
      </c>
      <c r="I330" s="34" t="s">
        <v>20</v>
      </c>
      <c r="J330" s="784" t="s">
        <v>20</v>
      </c>
      <c r="K330" s="34" t="s">
        <v>20</v>
      </c>
      <c r="L330" s="784" t="s">
        <v>20</v>
      </c>
    </row>
    <row r="331" spans="1:12" ht="13.5">
      <c r="A331" s="34" t="s">
        <v>1135</v>
      </c>
      <c r="B331" s="34" t="s">
        <v>1138</v>
      </c>
      <c r="C331" s="34" t="s">
        <v>20</v>
      </c>
      <c r="D331" s="34" t="s">
        <v>20</v>
      </c>
      <c r="E331" s="34" t="s">
        <v>20</v>
      </c>
      <c r="F331" s="34" t="s">
        <v>20</v>
      </c>
      <c r="G331" s="34" t="s">
        <v>20</v>
      </c>
      <c r="H331" s="784" t="s">
        <v>20</v>
      </c>
      <c r="I331" s="34" t="s">
        <v>20</v>
      </c>
      <c r="J331" s="784" t="s">
        <v>20</v>
      </c>
      <c r="K331" s="34" t="s">
        <v>20</v>
      </c>
      <c r="L331" s="784" t="s">
        <v>20</v>
      </c>
    </row>
    <row r="332" spans="1:12" ht="13.5">
      <c r="A332" s="34" t="s">
        <v>512</v>
      </c>
      <c r="B332" s="34" t="s">
        <v>20</v>
      </c>
      <c r="C332" s="34" t="s">
        <v>20</v>
      </c>
      <c r="D332" s="34" t="s">
        <v>20</v>
      </c>
      <c r="E332" s="34" t="s">
        <v>20</v>
      </c>
      <c r="F332" s="34" t="s">
        <v>20</v>
      </c>
      <c r="G332" s="34" t="s">
        <v>20</v>
      </c>
      <c r="H332" s="784" t="s">
        <v>20</v>
      </c>
      <c r="I332" s="34" t="s">
        <v>20</v>
      </c>
      <c r="J332" s="784" t="s">
        <v>20</v>
      </c>
      <c r="K332" s="34" t="s">
        <v>20</v>
      </c>
      <c r="L332" s="784" t="s">
        <v>20</v>
      </c>
    </row>
    <row r="333" spans="1:12" ht="13.5">
      <c r="A333" s="34" t="s">
        <v>491</v>
      </c>
      <c r="B333" s="34" t="s">
        <v>20</v>
      </c>
      <c r="C333" s="34" t="s">
        <v>20</v>
      </c>
      <c r="D333" s="34" t="s">
        <v>20</v>
      </c>
      <c r="E333" s="34" t="s">
        <v>20</v>
      </c>
      <c r="F333" s="34" t="s">
        <v>20</v>
      </c>
      <c r="G333" s="34" t="s">
        <v>20</v>
      </c>
      <c r="H333" s="784" t="s">
        <v>20</v>
      </c>
      <c r="I333" s="34" t="s">
        <v>20</v>
      </c>
      <c r="J333" s="784" t="s">
        <v>20</v>
      </c>
      <c r="K333" s="34" t="s">
        <v>20</v>
      </c>
      <c r="L333" s="784" t="s">
        <v>20</v>
      </c>
    </row>
    <row r="334" spans="1:12" ht="13.5">
      <c r="A334" s="34" t="s">
        <v>826</v>
      </c>
      <c r="B334" s="34" t="s">
        <v>20</v>
      </c>
      <c r="C334" s="34" t="s">
        <v>20</v>
      </c>
      <c r="D334" s="34" t="s">
        <v>20</v>
      </c>
      <c r="E334" s="34" t="s">
        <v>20</v>
      </c>
      <c r="F334" s="34" t="s">
        <v>20</v>
      </c>
      <c r="G334" s="34" t="s">
        <v>20</v>
      </c>
      <c r="H334" s="784" t="s">
        <v>20</v>
      </c>
      <c r="I334" s="34" t="s">
        <v>20</v>
      </c>
      <c r="J334" s="784" t="s">
        <v>20</v>
      </c>
      <c r="K334" s="34" t="s">
        <v>20</v>
      </c>
      <c r="L334" s="784" t="s">
        <v>20</v>
      </c>
    </row>
    <row r="335" spans="1:12" ht="13.5">
      <c r="A335" s="34" t="s">
        <v>827</v>
      </c>
      <c r="B335" s="34" t="s">
        <v>1140</v>
      </c>
      <c r="C335" s="34">
        <v>0.76</v>
      </c>
      <c r="D335" s="34">
        <v>0.46</v>
      </c>
      <c r="E335" s="34" t="s">
        <v>20</v>
      </c>
      <c r="F335" s="34">
        <v>0.47399999999999998</v>
      </c>
      <c r="G335" s="34">
        <v>0</v>
      </c>
      <c r="H335" s="784">
        <v>0</v>
      </c>
      <c r="I335" s="34">
        <v>0</v>
      </c>
      <c r="J335" s="784">
        <v>0</v>
      </c>
      <c r="K335" s="34">
        <v>0</v>
      </c>
      <c r="L335" s="784">
        <v>0</v>
      </c>
    </row>
    <row r="336" spans="1:12" ht="13.5">
      <c r="A336" s="34" t="s">
        <v>828</v>
      </c>
      <c r="B336" s="34" t="s">
        <v>20</v>
      </c>
      <c r="C336" s="34" t="s">
        <v>20</v>
      </c>
      <c r="D336" s="34" t="s">
        <v>20</v>
      </c>
      <c r="E336" s="34" t="s">
        <v>20</v>
      </c>
      <c r="F336" s="34" t="s">
        <v>20</v>
      </c>
      <c r="G336" s="34" t="s">
        <v>20</v>
      </c>
      <c r="H336" s="784" t="s">
        <v>20</v>
      </c>
      <c r="I336" s="34" t="s">
        <v>20</v>
      </c>
      <c r="J336" s="784" t="s">
        <v>20</v>
      </c>
      <c r="K336" s="34" t="s">
        <v>20</v>
      </c>
      <c r="L336" s="784" t="s">
        <v>20</v>
      </c>
    </row>
    <row r="337" spans="1:12" ht="13.5">
      <c r="A337" s="34" t="s">
        <v>1139</v>
      </c>
      <c r="B337" s="34" t="s">
        <v>1141</v>
      </c>
      <c r="C337" s="34">
        <v>54.71</v>
      </c>
      <c r="D337" s="34">
        <v>0.51100000000000001</v>
      </c>
      <c r="E337" s="34" t="s">
        <v>20</v>
      </c>
      <c r="F337" s="34">
        <v>0.45400000000000001</v>
      </c>
      <c r="G337" s="34">
        <v>0</v>
      </c>
      <c r="H337" s="784">
        <v>0</v>
      </c>
      <c r="I337" s="34">
        <v>0</v>
      </c>
      <c r="J337" s="784">
        <v>0</v>
      </c>
      <c r="K337" s="34">
        <v>0</v>
      </c>
      <c r="L337" s="784">
        <v>0</v>
      </c>
    </row>
    <row r="338" spans="1:12" ht="13.5">
      <c r="A338" s="34" t="s">
        <v>472</v>
      </c>
      <c r="B338" s="34" t="s">
        <v>20</v>
      </c>
      <c r="C338" s="34" t="s">
        <v>20</v>
      </c>
      <c r="D338" s="34" t="s">
        <v>20</v>
      </c>
      <c r="E338" s="34" t="s">
        <v>20</v>
      </c>
      <c r="F338" s="34" t="s">
        <v>20</v>
      </c>
      <c r="G338" s="34" t="s">
        <v>20</v>
      </c>
      <c r="H338" s="784" t="s">
        <v>20</v>
      </c>
      <c r="I338" s="34" t="s">
        <v>20</v>
      </c>
      <c r="J338" s="784" t="s">
        <v>20</v>
      </c>
      <c r="K338" s="34" t="s">
        <v>20</v>
      </c>
      <c r="L338" s="784" t="s">
        <v>20</v>
      </c>
    </row>
    <row r="339" spans="1:12" ht="13.5">
      <c r="A339" s="34" t="s">
        <v>829</v>
      </c>
      <c r="B339" s="34" t="s">
        <v>20</v>
      </c>
      <c r="C339" s="34" t="s">
        <v>20</v>
      </c>
      <c r="D339" s="34" t="s">
        <v>20</v>
      </c>
      <c r="E339" s="34" t="s">
        <v>20</v>
      </c>
      <c r="F339" s="34" t="s">
        <v>20</v>
      </c>
      <c r="G339" s="34" t="s">
        <v>20</v>
      </c>
      <c r="H339" s="784" t="s">
        <v>20</v>
      </c>
      <c r="I339" s="34" t="s">
        <v>20</v>
      </c>
      <c r="J339" s="784" t="s">
        <v>20</v>
      </c>
      <c r="K339" s="34" t="s">
        <v>20</v>
      </c>
      <c r="L339" s="784" t="s">
        <v>20</v>
      </c>
    </row>
    <row r="340" spans="1:12" ht="13.5">
      <c r="A340" s="34" t="s">
        <v>830</v>
      </c>
      <c r="B340" s="34" t="s">
        <v>20</v>
      </c>
      <c r="C340" s="34" t="s">
        <v>20</v>
      </c>
      <c r="D340" s="34" t="s">
        <v>20</v>
      </c>
      <c r="E340" s="34" t="s">
        <v>20</v>
      </c>
      <c r="F340" s="34" t="s">
        <v>20</v>
      </c>
      <c r="G340" s="34" t="s">
        <v>20</v>
      </c>
      <c r="H340" s="784" t="s">
        <v>20</v>
      </c>
      <c r="I340" s="34" t="s">
        <v>20</v>
      </c>
      <c r="J340" s="784" t="s">
        <v>20</v>
      </c>
      <c r="K340" s="34" t="s">
        <v>20</v>
      </c>
      <c r="L340" s="784" t="s">
        <v>20</v>
      </c>
    </row>
    <row r="341" spans="1:12" ht="13.5">
      <c r="A341" s="34" t="s">
        <v>831</v>
      </c>
      <c r="B341" s="34" t="s">
        <v>1144</v>
      </c>
      <c r="C341" s="34" t="s">
        <v>20</v>
      </c>
      <c r="D341" s="34" t="s">
        <v>20</v>
      </c>
      <c r="E341" s="34" t="s">
        <v>20</v>
      </c>
      <c r="F341" s="34" t="s">
        <v>20</v>
      </c>
      <c r="G341" s="34" t="s">
        <v>20</v>
      </c>
      <c r="H341" s="784" t="s">
        <v>20</v>
      </c>
      <c r="I341" s="34" t="s">
        <v>20</v>
      </c>
      <c r="J341" s="784" t="s">
        <v>20</v>
      </c>
      <c r="K341" s="34" t="s">
        <v>20</v>
      </c>
      <c r="L341" s="784" t="s">
        <v>20</v>
      </c>
    </row>
    <row r="342" spans="1:12" ht="13.5">
      <c r="A342" s="34" t="s">
        <v>1142</v>
      </c>
      <c r="B342" s="34" t="s">
        <v>1145</v>
      </c>
      <c r="C342" s="34" t="s">
        <v>20</v>
      </c>
      <c r="D342" s="34" t="s">
        <v>20</v>
      </c>
      <c r="E342" s="34" t="s">
        <v>20</v>
      </c>
      <c r="F342" s="34" t="s">
        <v>20</v>
      </c>
      <c r="G342" s="34" t="s">
        <v>20</v>
      </c>
      <c r="H342" s="784" t="s">
        <v>20</v>
      </c>
      <c r="I342" s="34" t="s">
        <v>20</v>
      </c>
      <c r="J342" s="784" t="s">
        <v>20</v>
      </c>
      <c r="K342" s="34" t="s">
        <v>20</v>
      </c>
      <c r="L342" s="784" t="s">
        <v>20</v>
      </c>
    </row>
    <row r="343" spans="1:12" ht="13.5">
      <c r="A343" s="34" t="s">
        <v>1143</v>
      </c>
      <c r="B343" s="34" t="s">
        <v>2409</v>
      </c>
      <c r="C343" s="34">
        <v>0.44</v>
      </c>
      <c r="D343" s="34">
        <v>0.314</v>
      </c>
      <c r="E343" s="34" t="s">
        <v>20</v>
      </c>
      <c r="F343" s="34">
        <v>0.25800000000000001</v>
      </c>
      <c r="G343" s="34">
        <v>0</v>
      </c>
      <c r="H343" s="784">
        <v>0</v>
      </c>
      <c r="I343" s="34">
        <v>0</v>
      </c>
      <c r="J343" s="784">
        <v>0</v>
      </c>
      <c r="K343" s="34">
        <v>0</v>
      </c>
      <c r="L343" s="784">
        <v>0</v>
      </c>
    </row>
    <row r="344" spans="1:12" ht="13.5">
      <c r="A344" s="34" t="s">
        <v>832</v>
      </c>
      <c r="B344" s="34" t="s">
        <v>20</v>
      </c>
      <c r="C344" s="34" t="s">
        <v>20</v>
      </c>
      <c r="D344" s="34" t="s">
        <v>20</v>
      </c>
      <c r="E344" s="34" t="s">
        <v>20</v>
      </c>
      <c r="F344" s="34" t="s">
        <v>20</v>
      </c>
      <c r="G344" s="34" t="s">
        <v>20</v>
      </c>
      <c r="H344" s="784" t="s">
        <v>20</v>
      </c>
      <c r="I344" s="34" t="s">
        <v>20</v>
      </c>
      <c r="J344" s="784" t="s">
        <v>20</v>
      </c>
      <c r="K344" s="34" t="s">
        <v>20</v>
      </c>
      <c r="L344" s="784" t="s">
        <v>20</v>
      </c>
    </row>
    <row r="345" spans="1:12" ht="13.5">
      <c r="A345" s="34" t="s">
        <v>641</v>
      </c>
      <c r="B345" s="34" t="s">
        <v>640</v>
      </c>
      <c r="C345" s="34">
        <v>0.41</v>
      </c>
      <c r="D345" s="34">
        <v>0.45100000000000001</v>
      </c>
      <c r="E345" s="34" t="s">
        <v>20</v>
      </c>
      <c r="F345" s="34">
        <v>0.39500000000000002</v>
      </c>
      <c r="G345" s="34">
        <v>0</v>
      </c>
      <c r="H345" s="784">
        <v>0</v>
      </c>
      <c r="I345" s="34">
        <v>0</v>
      </c>
      <c r="J345" s="784">
        <v>0</v>
      </c>
      <c r="K345" s="34">
        <v>0</v>
      </c>
      <c r="L345" s="784">
        <v>0</v>
      </c>
    </row>
    <row r="346" spans="1:12" ht="13.5">
      <c r="A346" s="34" t="s">
        <v>1146</v>
      </c>
      <c r="B346" s="34" t="s">
        <v>1151</v>
      </c>
      <c r="C346" s="34" t="s">
        <v>20</v>
      </c>
      <c r="D346" s="34" t="s">
        <v>20</v>
      </c>
      <c r="E346" s="34" t="s">
        <v>20</v>
      </c>
      <c r="F346" s="34" t="s">
        <v>20</v>
      </c>
      <c r="G346" s="34" t="s">
        <v>20</v>
      </c>
      <c r="H346" s="784" t="s">
        <v>20</v>
      </c>
      <c r="I346" s="34" t="s">
        <v>20</v>
      </c>
      <c r="J346" s="784" t="s">
        <v>20</v>
      </c>
      <c r="K346" s="34" t="s">
        <v>20</v>
      </c>
      <c r="L346" s="784" t="s">
        <v>20</v>
      </c>
    </row>
    <row r="347" spans="1:12" ht="13.5">
      <c r="A347" s="34" t="s">
        <v>833</v>
      </c>
      <c r="B347" s="34" t="s">
        <v>1152</v>
      </c>
      <c r="C347" s="34" t="s">
        <v>20</v>
      </c>
      <c r="D347" s="34" t="s">
        <v>20</v>
      </c>
      <c r="E347" s="34" t="s">
        <v>20</v>
      </c>
      <c r="F347" s="34" t="s">
        <v>20</v>
      </c>
      <c r="G347" s="34" t="s">
        <v>20</v>
      </c>
      <c r="H347" s="784" t="s">
        <v>20</v>
      </c>
      <c r="I347" s="34" t="s">
        <v>20</v>
      </c>
      <c r="J347" s="784" t="s">
        <v>20</v>
      </c>
      <c r="K347" s="34" t="s">
        <v>20</v>
      </c>
      <c r="L347" s="784" t="s">
        <v>20</v>
      </c>
    </row>
    <row r="348" spans="1:12" ht="13.5">
      <c r="A348" s="34" t="s">
        <v>1147</v>
      </c>
      <c r="B348" s="34" t="s">
        <v>3296</v>
      </c>
      <c r="C348" s="34">
        <v>0.02</v>
      </c>
      <c r="D348" s="34">
        <v>0.44400000000000001</v>
      </c>
      <c r="E348" s="34" t="s">
        <v>20</v>
      </c>
      <c r="F348" s="34">
        <v>0.5</v>
      </c>
      <c r="G348" s="34">
        <v>0</v>
      </c>
      <c r="H348" s="784">
        <v>0</v>
      </c>
      <c r="I348" s="34">
        <v>0</v>
      </c>
      <c r="J348" s="784">
        <v>0</v>
      </c>
      <c r="K348" s="34">
        <v>0</v>
      </c>
      <c r="L348" s="784">
        <v>0</v>
      </c>
    </row>
    <row r="349" spans="1:12" ht="13.5">
      <c r="A349" s="34" t="s">
        <v>1148</v>
      </c>
      <c r="B349" s="34" t="s">
        <v>1153</v>
      </c>
      <c r="C349" s="34" t="s">
        <v>20</v>
      </c>
      <c r="D349" s="34" t="s">
        <v>20</v>
      </c>
      <c r="E349" s="34" t="s">
        <v>20</v>
      </c>
      <c r="F349" s="34" t="s">
        <v>20</v>
      </c>
      <c r="G349" s="34" t="s">
        <v>20</v>
      </c>
      <c r="H349" s="784" t="s">
        <v>20</v>
      </c>
      <c r="I349" s="34" t="s">
        <v>20</v>
      </c>
      <c r="J349" s="784" t="s">
        <v>20</v>
      </c>
      <c r="K349" s="34" t="s">
        <v>20</v>
      </c>
      <c r="L349" s="784" t="s">
        <v>20</v>
      </c>
    </row>
    <row r="350" spans="1:12" ht="13.5">
      <c r="A350" s="34" t="s">
        <v>1149</v>
      </c>
      <c r="B350" s="34" t="s">
        <v>1154</v>
      </c>
      <c r="C350" s="34" t="s">
        <v>20</v>
      </c>
      <c r="D350" s="34" t="s">
        <v>20</v>
      </c>
      <c r="E350" s="34" t="s">
        <v>20</v>
      </c>
      <c r="F350" s="34" t="s">
        <v>20</v>
      </c>
      <c r="G350" s="34" t="s">
        <v>20</v>
      </c>
      <c r="H350" s="784" t="s">
        <v>20</v>
      </c>
      <c r="I350" s="34" t="s">
        <v>20</v>
      </c>
      <c r="J350" s="784" t="s">
        <v>20</v>
      </c>
      <c r="K350" s="34" t="s">
        <v>20</v>
      </c>
      <c r="L350" s="784" t="s">
        <v>20</v>
      </c>
    </row>
    <row r="351" spans="1:12" ht="13.5">
      <c r="A351" s="34" t="s">
        <v>1150</v>
      </c>
      <c r="B351" s="34" t="s">
        <v>3381</v>
      </c>
      <c r="C351" s="34" t="s">
        <v>20</v>
      </c>
      <c r="D351" s="34" t="s">
        <v>20</v>
      </c>
      <c r="E351" s="34" t="s">
        <v>20</v>
      </c>
      <c r="F351" s="34" t="s">
        <v>20</v>
      </c>
      <c r="G351" s="34" t="s">
        <v>20</v>
      </c>
      <c r="H351" s="784" t="s">
        <v>20</v>
      </c>
      <c r="I351" s="34" t="s">
        <v>20</v>
      </c>
      <c r="J351" s="784" t="s">
        <v>20</v>
      </c>
      <c r="K351" s="34" t="s">
        <v>20</v>
      </c>
      <c r="L351" s="784" t="s">
        <v>20</v>
      </c>
    </row>
    <row r="352" spans="1:12" ht="13.5">
      <c r="A352" s="34" t="s">
        <v>615</v>
      </c>
      <c r="B352" s="34" t="s">
        <v>20</v>
      </c>
      <c r="C352" s="34" t="s">
        <v>20</v>
      </c>
      <c r="D352" s="34" t="s">
        <v>20</v>
      </c>
      <c r="E352" s="34" t="s">
        <v>20</v>
      </c>
      <c r="F352" s="34" t="s">
        <v>20</v>
      </c>
      <c r="G352" s="34" t="s">
        <v>20</v>
      </c>
      <c r="H352" s="784" t="s">
        <v>20</v>
      </c>
      <c r="I352" s="34" t="s">
        <v>20</v>
      </c>
      <c r="J352" s="784" t="s">
        <v>20</v>
      </c>
      <c r="K352" s="34" t="s">
        <v>20</v>
      </c>
      <c r="L352" s="784" t="s">
        <v>20</v>
      </c>
    </row>
    <row r="353" spans="1:12" ht="13.5">
      <c r="A353" s="34" t="s">
        <v>834</v>
      </c>
      <c r="B353" s="34" t="s">
        <v>1155</v>
      </c>
      <c r="C353" s="34" t="s">
        <v>20</v>
      </c>
      <c r="D353" s="34" t="s">
        <v>20</v>
      </c>
      <c r="E353" s="34" t="s">
        <v>20</v>
      </c>
      <c r="F353" s="34" t="s">
        <v>20</v>
      </c>
      <c r="G353" s="34" t="s">
        <v>20</v>
      </c>
      <c r="H353" s="784" t="s">
        <v>20</v>
      </c>
      <c r="I353" s="34" t="s">
        <v>20</v>
      </c>
      <c r="J353" s="784" t="s">
        <v>20</v>
      </c>
      <c r="K353" s="34" t="s">
        <v>20</v>
      </c>
      <c r="L353" s="784" t="s">
        <v>20</v>
      </c>
    </row>
    <row r="354" spans="1:12" ht="13.5">
      <c r="A354" s="34" t="s">
        <v>835</v>
      </c>
      <c r="B354" s="34" t="s">
        <v>1156</v>
      </c>
      <c r="C354" s="34">
        <v>18.04</v>
      </c>
      <c r="D354" s="34">
        <v>0.44400000000000001</v>
      </c>
      <c r="E354" s="34" t="s">
        <v>20</v>
      </c>
      <c r="F354" s="34">
        <v>0.48799999999999999</v>
      </c>
      <c r="G354" s="34">
        <v>0</v>
      </c>
      <c r="H354" s="784">
        <v>0</v>
      </c>
      <c r="I354" s="34">
        <v>0</v>
      </c>
      <c r="J354" s="784">
        <v>0</v>
      </c>
      <c r="K354" s="34">
        <v>0</v>
      </c>
      <c r="L354" s="784">
        <v>0</v>
      </c>
    </row>
    <row r="355" spans="1:12" ht="13.5">
      <c r="A355" s="34" t="s">
        <v>836</v>
      </c>
      <c r="B355" s="34" t="s">
        <v>1157</v>
      </c>
      <c r="C355" s="34" t="s">
        <v>20</v>
      </c>
      <c r="D355" s="34" t="s">
        <v>20</v>
      </c>
      <c r="E355" s="34" t="s">
        <v>20</v>
      </c>
      <c r="F355" s="34" t="s">
        <v>20</v>
      </c>
      <c r="G355" s="34" t="s">
        <v>20</v>
      </c>
      <c r="H355" s="784" t="s">
        <v>20</v>
      </c>
      <c r="I355" s="34" t="s">
        <v>20</v>
      </c>
      <c r="J355" s="784" t="s">
        <v>20</v>
      </c>
      <c r="K355" s="34" t="s">
        <v>20</v>
      </c>
      <c r="L355" s="784" t="s">
        <v>20</v>
      </c>
    </row>
    <row r="356" spans="1:12" ht="13.5">
      <c r="A356" s="34" t="s">
        <v>837</v>
      </c>
      <c r="B356" s="34" t="s">
        <v>3297</v>
      </c>
      <c r="C356" s="34" t="s">
        <v>20</v>
      </c>
      <c r="D356" s="34" t="s">
        <v>20</v>
      </c>
      <c r="E356" s="34" t="s">
        <v>20</v>
      </c>
      <c r="F356" s="34" t="s">
        <v>20</v>
      </c>
      <c r="G356" s="34" t="s">
        <v>20</v>
      </c>
      <c r="H356" s="784" t="s">
        <v>20</v>
      </c>
      <c r="I356" s="34" t="s">
        <v>20</v>
      </c>
      <c r="J356" s="784" t="s">
        <v>20</v>
      </c>
      <c r="K356" s="34" t="s">
        <v>20</v>
      </c>
      <c r="L356" s="784" t="s">
        <v>20</v>
      </c>
    </row>
    <row r="357" spans="1:12" ht="13.5">
      <c r="A357" s="34" t="s">
        <v>838</v>
      </c>
      <c r="B357" s="34" t="s">
        <v>1158</v>
      </c>
      <c r="C357" s="34" t="s">
        <v>20</v>
      </c>
      <c r="D357" s="34" t="s">
        <v>20</v>
      </c>
      <c r="E357" s="34" t="s">
        <v>20</v>
      </c>
      <c r="F357" s="34" t="s">
        <v>20</v>
      </c>
      <c r="G357" s="34" t="s">
        <v>20</v>
      </c>
      <c r="H357" s="784" t="s">
        <v>20</v>
      </c>
      <c r="I357" s="34" t="s">
        <v>20</v>
      </c>
      <c r="J357" s="784" t="s">
        <v>20</v>
      </c>
      <c r="K357" s="34" t="s">
        <v>20</v>
      </c>
      <c r="L357" s="784" t="s">
        <v>20</v>
      </c>
    </row>
    <row r="358" spans="1:12" ht="13.5">
      <c r="A358" s="34" t="s">
        <v>839</v>
      </c>
      <c r="B358" s="34" t="s">
        <v>1159</v>
      </c>
      <c r="C358" s="34" t="s">
        <v>20</v>
      </c>
      <c r="D358" s="34" t="s">
        <v>20</v>
      </c>
      <c r="E358" s="34" t="s">
        <v>20</v>
      </c>
      <c r="F358" s="34" t="s">
        <v>20</v>
      </c>
      <c r="G358" s="34" t="s">
        <v>20</v>
      </c>
      <c r="H358" s="784" t="s">
        <v>20</v>
      </c>
      <c r="I358" s="34" t="s">
        <v>20</v>
      </c>
      <c r="J358" s="784" t="s">
        <v>20</v>
      </c>
      <c r="K358" s="34" t="s">
        <v>20</v>
      </c>
      <c r="L358" s="784" t="s">
        <v>20</v>
      </c>
    </row>
    <row r="359" spans="1:12" ht="13.5">
      <c r="A359" s="34" t="s">
        <v>553</v>
      </c>
      <c r="B359" s="34" t="s">
        <v>552</v>
      </c>
      <c r="C359" s="34" t="s">
        <v>20</v>
      </c>
      <c r="D359" s="34" t="s">
        <v>20</v>
      </c>
      <c r="E359" s="34" t="s">
        <v>20</v>
      </c>
      <c r="F359" s="34" t="s">
        <v>20</v>
      </c>
      <c r="G359" s="34" t="s">
        <v>20</v>
      </c>
      <c r="H359" s="784" t="s">
        <v>20</v>
      </c>
      <c r="I359" s="34" t="s">
        <v>20</v>
      </c>
      <c r="J359" s="784" t="s">
        <v>20</v>
      </c>
      <c r="K359" s="34" t="s">
        <v>20</v>
      </c>
      <c r="L359" s="784" t="s">
        <v>20</v>
      </c>
    </row>
    <row r="360" spans="1:12" ht="13.5">
      <c r="A360" s="34" t="s">
        <v>519</v>
      </c>
      <c r="B360" s="34" t="s">
        <v>518</v>
      </c>
      <c r="C360" s="34">
        <v>18.12</v>
      </c>
      <c r="D360" s="34">
        <v>0.63200000000000001</v>
      </c>
      <c r="E360" s="34" t="s">
        <v>20</v>
      </c>
      <c r="F360" s="34">
        <v>0.63500000000000001</v>
      </c>
      <c r="G360" s="34">
        <v>0</v>
      </c>
      <c r="H360" s="784">
        <v>0</v>
      </c>
      <c r="I360" s="34">
        <v>0</v>
      </c>
      <c r="J360" s="784">
        <v>0</v>
      </c>
      <c r="K360" s="34">
        <v>0</v>
      </c>
      <c r="L360" s="784">
        <v>0</v>
      </c>
    </row>
    <row r="361" spans="1:12" ht="13.5">
      <c r="A361" s="34" t="s">
        <v>840</v>
      </c>
      <c r="B361" s="34" t="s">
        <v>1162</v>
      </c>
      <c r="C361" s="34" t="s">
        <v>20</v>
      </c>
      <c r="D361" s="34" t="s">
        <v>20</v>
      </c>
      <c r="E361" s="34" t="s">
        <v>20</v>
      </c>
      <c r="F361" s="34" t="s">
        <v>20</v>
      </c>
      <c r="G361" s="34" t="s">
        <v>20</v>
      </c>
      <c r="H361" s="784" t="s">
        <v>20</v>
      </c>
      <c r="I361" s="34" t="s">
        <v>20</v>
      </c>
      <c r="J361" s="784" t="s">
        <v>20</v>
      </c>
      <c r="K361" s="34" t="s">
        <v>20</v>
      </c>
      <c r="L361" s="784" t="s">
        <v>20</v>
      </c>
    </row>
    <row r="362" spans="1:12" ht="13.5">
      <c r="A362" s="34" t="s">
        <v>1160</v>
      </c>
      <c r="B362" s="34" t="s">
        <v>2410</v>
      </c>
      <c r="C362" s="34" t="s">
        <v>20</v>
      </c>
      <c r="D362" s="34" t="s">
        <v>20</v>
      </c>
      <c r="E362" s="34" t="s">
        <v>20</v>
      </c>
      <c r="F362" s="34" t="s">
        <v>20</v>
      </c>
      <c r="G362" s="34" t="s">
        <v>20</v>
      </c>
      <c r="H362" s="784" t="s">
        <v>20</v>
      </c>
      <c r="I362" s="34" t="s">
        <v>20</v>
      </c>
      <c r="J362" s="784" t="s">
        <v>20</v>
      </c>
      <c r="K362" s="34" t="s">
        <v>20</v>
      </c>
      <c r="L362" s="784" t="s">
        <v>20</v>
      </c>
    </row>
    <row r="363" spans="1:12" ht="13.5">
      <c r="A363" s="34" t="s">
        <v>1161</v>
      </c>
      <c r="B363" s="34" t="s">
        <v>1163</v>
      </c>
      <c r="C363" s="34" t="s">
        <v>20</v>
      </c>
      <c r="D363" s="34" t="s">
        <v>20</v>
      </c>
      <c r="E363" s="34" t="s">
        <v>20</v>
      </c>
      <c r="F363" s="34" t="s">
        <v>20</v>
      </c>
      <c r="G363" s="34" t="s">
        <v>20</v>
      </c>
      <c r="H363" s="784" t="s">
        <v>20</v>
      </c>
      <c r="I363" s="34" t="s">
        <v>20</v>
      </c>
      <c r="J363" s="784" t="s">
        <v>20</v>
      </c>
      <c r="K363" s="34" t="s">
        <v>20</v>
      </c>
      <c r="L363" s="784" t="s">
        <v>20</v>
      </c>
    </row>
    <row r="364" spans="1:12" ht="13.5">
      <c r="A364" s="34" t="s">
        <v>511</v>
      </c>
      <c r="B364" s="34" t="s">
        <v>510</v>
      </c>
      <c r="C364" s="34" t="s">
        <v>20</v>
      </c>
      <c r="D364" s="34" t="s">
        <v>20</v>
      </c>
      <c r="E364" s="34" t="s">
        <v>20</v>
      </c>
      <c r="F364" s="34" t="s">
        <v>20</v>
      </c>
      <c r="G364" s="34" t="s">
        <v>20</v>
      </c>
      <c r="H364" s="784" t="s">
        <v>20</v>
      </c>
      <c r="I364" s="34" t="s">
        <v>20</v>
      </c>
      <c r="J364" s="784" t="s">
        <v>20</v>
      </c>
      <c r="K364" s="34" t="s">
        <v>20</v>
      </c>
      <c r="L364" s="784" t="s">
        <v>20</v>
      </c>
    </row>
    <row r="365" spans="1:12" ht="13.5">
      <c r="A365" s="34" t="s">
        <v>588</v>
      </c>
      <c r="B365" s="34" t="s">
        <v>587</v>
      </c>
      <c r="C365" s="34">
        <v>1.1499999999999999</v>
      </c>
      <c r="D365" s="34">
        <v>0.433</v>
      </c>
      <c r="E365" s="34" t="s">
        <v>20</v>
      </c>
      <c r="F365" s="34">
        <v>0.52500000000000002</v>
      </c>
      <c r="G365" s="34">
        <v>0</v>
      </c>
      <c r="H365" s="784">
        <v>0</v>
      </c>
      <c r="I365" s="34">
        <v>0</v>
      </c>
      <c r="J365" s="784">
        <v>0</v>
      </c>
      <c r="K365" s="34">
        <v>0</v>
      </c>
      <c r="L365" s="784">
        <v>0</v>
      </c>
    </row>
    <row r="366" spans="1:12" ht="13.5">
      <c r="A366" s="34" t="s">
        <v>1164</v>
      </c>
      <c r="B366" s="34" t="s">
        <v>20</v>
      </c>
      <c r="C366" s="34" t="s">
        <v>20</v>
      </c>
      <c r="D366" s="34" t="s">
        <v>20</v>
      </c>
      <c r="E366" s="34" t="s">
        <v>20</v>
      </c>
      <c r="F366" s="34" t="s">
        <v>20</v>
      </c>
      <c r="G366" s="34" t="s">
        <v>20</v>
      </c>
      <c r="H366" s="784" t="s">
        <v>20</v>
      </c>
      <c r="I366" s="34" t="s">
        <v>20</v>
      </c>
      <c r="J366" s="784" t="s">
        <v>20</v>
      </c>
      <c r="K366" s="34" t="s">
        <v>20</v>
      </c>
      <c r="L366" s="784" t="s">
        <v>20</v>
      </c>
    </row>
    <row r="367" spans="1:12" ht="13.5">
      <c r="A367" s="34" t="s">
        <v>841</v>
      </c>
      <c r="B367" s="34" t="s">
        <v>3298</v>
      </c>
      <c r="C367" s="34" t="s">
        <v>20</v>
      </c>
      <c r="D367" s="34" t="s">
        <v>20</v>
      </c>
      <c r="E367" s="34" t="s">
        <v>20</v>
      </c>
      <c r="F367" s="34" t="s">
        <v>20</v>
      </c>
      <c r="G367" s="34" t="s">
        <v>20</v>
      </c>
      <c r="H367" s="784" t="s">
        <v>20</v>
      </c>
      <c r="I367" s="34" t="s">
        <v>20</v>
      </c>
      <c r="J367" s="784" t="s">
        <v>20</v>
      </c>
      <c r="K367" s="34" t="s">
        <v>20</v>
      </c>
      <c r="L367" s="784" t="s">
        <v>20</v>
      </c>
    </row>
    <row r="368" spans="1:12" ht="13.5">
      <c r="A368" s="34" t="s">
        <v>1165</v>
      </c>
      <c r="B368" s="34" t="s">
        <v>1166</v>
      </c>
      <c r="C368" s="34" t="s">
        <v>20</v>
      </c>
      <c r="D368" s="34" t="s">
        <v>20</v>
      </c>
      <c r="E368" s="34" t="s">
        <v>20</v>
      </c>
      <c r="F368" s="34" t="s">
        <v>20</v>
      </c>
      <c r="G368" s="34" t="s">
        <v>20</v>
      </c>
      <c r="H368" s="784" t="s">
        <v>20</v>
      </c>
      <c r="I368" s="34" t="s">
        <v>20</v>
      </c>
      <c r="J368" s="784" t="s">
        <v>20</v>
      </c>
      <c r="K368" s="34" t="s">
        <v>20</v>
      </c>
      <c r="L368" s="784" t="s">
        <v>20</v>
      </c>
    </row>
    <row r="369" spans="1:12" ht="13.5">
      <c r="A369" s="34" t="s">
        <v>842</v>
      </c>
      <c r="B369" s="34" t="s">
        <v>1167</v>
      </c>
      <c r="C369" s="34" t="s">
        <v>20</v>
      </c>
      <c r="D369" s="34" t="s">
        <v>20</v>
      </c>
      <c r="E369" s="34" t="s">
        <v>20</v>
      </c>
      <c r="F369" s="34" t="s">
        <v>20</v>
      </c>
      <c r="G369" s="34" t="s">
        <v>20</v>
      </c>
      <c r="H369" s="784" t="s">
        <v>20</v>
      </c>
      <c r="I369" s="34" t="s">
        <v>20</v>
      </c>
      <c r="J369" s="784" t="s">
        <v>20</v>
      </c>
      <c r="K369" s="34" t="s">
        <v>20</v>
      </c>
      <c r="L369" s="784" t="s">
        <v>20</v>
      </c>
    </row>
    <row r="370" spans="1:12" ht="13.5">
      <c r="A370" s="34" t="s">
        <v>547</v>
      </c>
      <c r="B370" s="34" t="s">
        <v>2157</v>
      </c>
      <c r="C370" s="34">
        <v>17.02</v>
      </c>
      <c r="D370" s="34">
        <v>0.45300000000000001</v>
      </c>
      <c r="E370" s="34" t="s">
        <v>20</v>
      </c>
      <c r="F370" s="34">
        <v>0.39600000000000002</v>
      </c>
      <c r="G370" s="34">
        <v>0</v>
      </c>
      <c r="H370" s="784">
        <v>0</v>
      </c>
      <c r="I370" s="34">
        <v>0</v>
      </c>
      <c r="J370" s="784">
        <v>0</v>
      </c>
      <c r="K370" s="34">
        <v>0</v>
      </c>
      <c r="L370" s="784">
        <v>0</v>
      </c>
    </row>
    <row r="371" spans="1:12" ht="13.5">
      <c r="A371" s="34" t="s">
        <v>843</v>
      </c>
      <c r="B371" s="34" t="s">
        <v>1180</v>
      </c>
      <c r="C371" s="34">
        <v>11.73</v>
      </c>
      <c r="D371" s="34">
        <v>0.78200000000000003</v>
      </c>
      <c r="E371" s="34" t="s">
        <v>20</v>
      </c>
      <c r="F371" s="34">
        <v>0.72</v>
      </c>
      <c r="G371" s="34">
        <v>0</v>
      </c>
      <c r="H371" s="784">
        <v>0</v>
      </c>
      <c r="I371" s="34">
        <v>0</v>
      </c>
      <c r="J371" s="784">
        <v>0</v>
      </c>
      <c r="K371" s="34">
        <v>0</v>
      </c>
      <c r="L371" s="784">
        <v>0</v>
      </c>
    </row>
    <row r="372" spans="1:12" ht="13.5">
      <c r="A372" s="34" t="s">
        <v>844</v>
      </c>
      <c r="B372" s="34" t="s">
        <v>1181</v>
      </c>
      <c r="C372" s="34" t="s">
        <v>20</v>
      </c>
      <c r="D372" s="34" t="s">
        <v>20</v>
      </c>
      <c r="E372" s="34" t="s">
        <v>20</v>
      </c>
      <c r="F372" s="34" t="s">
        <v>20</v>
      </c>
      <c r="G372" s="34" t="s">
        <v>20</v>
      </c>
      <c r="H372" s="784" t="s">
        <v>20</v>
      </c>
      <c r="I372" s="34" t="s">
        <v>20</v>
      </c>
      <c r="J372" s="784" t="s">
        <v>20</v>
      </c>
      <c r="K372" s="34" t="s">
        <v>20</v>
      </c>
      <c r="L372" s="784" t="s">
        <v>20</v>
      </c>
    </row>
    <row r="373" spans="1:12" ht="13.5">
      <c r="A373" s="34" t="s">
        <v>845</v>
      </c>
      <c r="B373" s="34" t="s">
        <v>1182</v>
      </c>
      <c r="C373" s="34">
        <v>5.89</v>
      </c>
      <c r="D373" s="34">
        <v>0.43</v>
      </c>
      <c r="E373" s="34" t="s">
        <v>20</v>
      </c>
      <c r="F373" s="34">
        <v>0.374</v>
      </c>
      <c r="G373" s="34">
        <v>0</v>
      </c>
      <c r="H373" s="784">
        <v>0</v>
      </c>
      <c r="I373" s="34">
        <v>0</v>
      </c>
      <c r="J373" s="784">
        <v>0</v>
      </c>
      <c r="K373" s="34">
        <v>0</v>
      </c>
      <c r="L373" s="784">
        <v>0</v>
      </c>
    </row>
    <row r="374" spans="1:12" ht="13.5">
      <c r="A374" s="34" t="s">
        <v>1168</v>
      </c>
      <c r="B374" s="34" t="s">
        <v>1183</v>
      </c>
      <c r="C374" s="34" t="s">
        <v>20</v>
      </c>
      <c r="D374" s="34" t="s">
        <v>20</v>
      </c>
      <c r="E374" s="34" t="s">
        <v>20</v>
      </c>
      <c r="F374" s="34" t="s">
        <v>20</v>
      </c>
      <c r="G374" s="34" t="s">
        <v>20</v>
      </c>
      <c r="H374" s="784" t="s">
        <v>20</v>
      </c>
      <c r="I374" s="34" t="s">
        <v>20</v>
      </c>
      <c r="J374" s="784" t="s">
        <v>20</v>
      </c>
      <c r="K374" s="34" t="s">
        <v>20</v>
      </c>
      <c r="L374" s="784" t="s">
        <v>20</v>
      </c>
    </row>
    <row r="375" spans="1:12" ht="13.5">
      <c r="A375" s="34" t="s">
        <v>1169</v>
      </c>
      <c r="B375" s="34" t="s">
        <v>1184</v>
      </c>
      <c r="C375" s="34" t="s">
        <v>20</v>
      </c>
      <c r="D375" s="34" t="s">
        <v>20</v>
      </c>
      <c r="E375" s="34" t="s">
        <v>20</v>
      </c>
      <c r="F375" s="34" t="s">
        <v>20</v>
      </c>
      <c r="G375" s="34" t="s">
        <v>20</v>
      </c>
      <c r="H375" s="784" t="s">
        <v>20</v>
      </c>
      <c r="I375" s="34" t="s">
        <v>20</v>
      </c>
      <c r="J375" s="784" t="s">
        <v>20</v>
      </c>
      <c r="K375" s="34" t="s">
        <v>20</v>
      </c>
      <c r="L375" s="784" t="s">
        <v>20</v>
      </c>
    </row>
    <row r="376" spans="1:12" ht="13.5">
      <c r="A376" s="34" t="s">
        <v>846</v>
      </c>
      <c r="B376" s="34" t="s">
        <v>1846</v>
      </c>
      <c r="C376" s="34">
        <v>0.48</v>
      </c>
      <c r="D376" s="34">
        <v>0.438</v>
      </c>
      <c r="E376" s="34" t="s">
        <v>20</v>
      </c>
      <c r="F376" s="34">
        <v>0.502</v>
      </c>
      <c r="G376" s="34">
        <v>0</v>
      </c>
      <c r="H376" s="784">
        <v>0</v>
      </c>
      <c r="I376" s="34">
        <v>0</v>
      </c>
      <c r="J376" s="784">
        <v>0</v>
      </c>
      <c r="K376" s="34">
        <v>0</v>
      </c>
      <c r="L376" s="784">
        <v>0</v>
      </c>
    </row>
    <row r="377" spans="1:12" ht="13.5">
      <c r="A377" s="34" t="s">
        <v>847</v>
      </c>
      <c r="B377" s="34" t="s">
        <v>1185</v>
      </c>
      <c r="C377" s="34">
        <v>56.64</v>
      </c>
      <c r="D377" s="34">
        <v>0.436</v>
      </c>
      <c r="E377" s="34" t="s">
        <v>20</v>
      </c>
      <c r="F377" s="34">
        <v>0.46100000000000002</v>
      </c>
      <c r="G377" s="34">
        <v>0</v>
      </c>
      <c r="H377" s="784">
        <v>0</v>
      </c>
      <c r="I377" s="34">
        <v>0</v>
      </c>
      <c r="J377" s="784">
        <v>0</v>
      </c>
      <c r="K377" s="34">
        <v>0</v>
      </c>
      <c r="L377" s="784">
        <v>0</v>
      </c>
    </row>
    <row r="378" spans="1:12" ht="13.5">
      <c r="A378" s="34" t="s">
        <v>1170</v>
      </c>
      <c r="B378" s="34" t="s">
        <v>1186</v>
      </c>
      <c r="C378" s="34">
        <v>19.62</v>
      </c>
      <c r="D378" s="34">
        <v>0.53800000000000003</v>
      </c>
      <c r="E378" s="34" t="s">
        <v>20</v>
      </c>
      <c r="F378" s="34">
        <v>0.17199999999999999</v>
      </c>
      <c r="G378" s="34">
        <v>0</v>
      </c>
      <c r="H378" s="784">
        <v>0</v>
      </c>
      <c r="I378" s="34">
        <v>0</v>
      </c>
      <c r="J378" s="784">
        <v>0</v>
      </c>
      <c r="K378" s="34">
        <v>0</v>
      </c>
      <c r="L378" s="784">
        <v>0</v>
      </c>
    </row>
    <row r="379" spans="1:12" ht="13.5">
      <c r="A379" s="34" t="s">
        <v>1171</v>
      </c>
      <c r="B379" s="34" t="s">
        <v>3382</v>
      </c>
      <c r="C379" s="34" t="s">
        <v>20</v>
      </c>
      <c r="D379" s="34" t="s">
        <v>20</v>
      </c>
      <c r="E379" s="34" t="s">
        <v>20</v>
      </c>
      <c r="F379" s="34" t="s">
        <v>20</v>
      </c>
      <c r="G379" s="34" t="s">
        <v>20</v>
      </c>
      <c r="H379" s="784" t="s">
        <v>20</v>
      </c>
      <c r="I379" s="34" t="s">
        <v>20</v>
      </c>
      <c r="J379" s="784" t="s">
        <v>20</v>
      </c>
      <c r="K379" s="34" t="s">
        <v>20</v>
      </c>
      <c r="L379" s="784" t="s">
        <v>20</v>
      </c>
    </row>
    <row r="380" spans="1:12" ht="13.5">
      <c r="A380" s="34" t="s">
        <v>1172</v>
      </c>
      <c r="B380" s="34" t="s">
        <v>20</v>
      </c>
      <c r="C380" s="34" t="s">
        <v>20</v>
      </c>
      <c r="D380" s="34" t="s">
        <v>20</v>
      </c>
      <c r="E380" s="34" t="s">
        <v>20</v>
      </c>
      <c r="F380" s="34" t="s">
        <v>20</v>
      </c>
      <c r="G380" s="34" t="s">
        <v>20</v>
      </c>
      <c r="H380" s="784" t="s">
        <v>20</v>
      </c>
      <c r="I380" s="34" t="s">
        <v>20</v>
      </c>
      <c r="J380" s="784" t="s">
        <v>20</v>
      </c>
      <c r="K380" s="34" t="s">
        <v>20</v>
      </c>
      <c r="L380" s="784" t="s">
        <v>20</v>
      </c>
    </row>
    <row r="381" spans="1:12" ht="13.5">
      <c r="A381" s="34" t="s">
        <v>848</v>
      </c>
      <c r="B381" s="34" t="s">
        <v>1188</v>
      </c>
      <c r="C381" s="34">
        <v>1.7</v>
      </c>
      <c r="D381" s="34">
        <v>0.45700000000000002</v>
      </c>
      <c r="E381" s="34" t="s">
        <v>20</v>
      </c>
      <c r="F381" s="34">
        <v>1.4E-2</v>
      </c>
      <c r="G381" s="34">
        <v>0</v>
      </c>
      <c r="H381" s="784">
        <v>0</v>
      </c>
      <c r="I381" s="34">
        <v>0</v>
      </c>
      <c r="J381" s="784">
        <v>0</v>
      </c>
      <c r="K381" s="34">
        <v>0</v>
      </c>
      <c r="L381" s="784">
        <v>0</v>
      </c>
    </row>
    <row r="382" spans="1:12" ht="13.5">
      <c r="A382" s="34" t="s">
        <v>1173</v>
      </c>
      <c r="B382" s="34" t="s">
        <v>1189</v>
      </c>
      <c r="C382" s="34" t="s">
        <v>20</v>
      </c>
      <c r="D382" s="34" t="s">
        <v>20</v>
      </c>
      <c r="E382" s="34" t="s">
        <v>20</v>
      </c>
      <c r="F382" s="34" t="s">
        <v>20</v>
      </c>
      <c r="G382" s="34" t="s">
        <v>20</v>
      </c>
      <c r="H382" s="784" t="s">
        <v>20</v>
      </c>
      <c r="I382" s="34" t="s">
        <v>20</v>
      </c>
      <c r="J382" s="784" t="s">
        <v>20</v>
      </c>
      <c r="K382" s="34" t="s">
        <v>20</v>
      </c>
      <c r="L382" s="784" t="s">
        <v>20</v>
      </c>
    </row>
    <row r="383" spans="1:12" ht="13.5">
      <c r="A383" s="34" t="s">
        <v>1174</v>
      </c>
      <c r="B383" s="34" t="s">
        <v>1190</v>
      </c>
      <c r="C383" s="34" t="s">
        <v>20</v>
      </c>
      <c r="D383" s="34" t="s">
        <v>20</v>
      </c>
      <c r="E383" s="34" t="s">
        <v>20</v>
      </c>
      <c r="F383" s="34" t="s">
        <v>20</v>
      </c>
      <c r="G383" s="34" t="s">
        <v>20</v>
      </c>
      <c r="H383" s="784" t="s">
        <v>20</v>
      </c>
      <c r="I383" s="34" t="s">
        <v>20</v>
      </c>
      <c r="J383" s="784" t="s">
        <v>20</v>
      </c>
      <c r="K383" s="34" t="s">
        <v>20</v>
      </c>
      <c r="L383" s="784" t="s">
        <v>20</v>
      </c>
    </row>
    <row r="384" spans="1:12" ht="13.5">
      <c r="A384" s="34" t="s">
        <v>1175</v>
      </c>
      <c r="B384" s="34" t="s">
        <v>1191</v>
      </c>
      <c r="C384" s="34" t="s">
        <v>20</v>
      </c>
      <c r="D384" s="34" t="s">
        <v>20</v>
      </c>
      <c r="E384" s="34" t="s">
        <v>20</v>
      </c>
      <c r="F384" s="34" t="s">
        <v>20</v>
      </c>
      <c r="G384" s="34" t="s">
        <v>20</v>
      </c>
      <c r="H384" s="784" t="s">
        <v>20</v>
      </c>
      <c r="I384" s="34" t="s">
        <v>20</v>
      </c>
      <c r="J384" s="784" t="s">
        <v>20</v>
      </c>
      <c r="K384" s="34" t="s">
        <v>20</v>
      </c>
      <c r="L384" s="784" t="s">
        <v>20</v>
      </c>
    </row>
    <row r="385" spans="1:12" ht="13.5">
      <c r="A385" s="34" t="s">
        <v>1176</v>
      </c>
      <c r="B385" s="34" t="s">
        <v>1192</v>
      </c>
      <c r="C385" s="34" t="s">
        <v>20</v>
      </c>
      <c r="D385" s="34" t="s">
        <v>20</v>
      </c>
      <c r="E385" s="34" t="s">
        <v>20</v>
      </c>
      <c r="F385" s="34" t="s">
        <v>20</v>
      </c>
      <c r="G385" s="34" t="s">
        <v>20</v>
      </c>
      <c r="H385" s="784" t="s">
        <v>20</v>
      </c>
      <c r="I385" s="34" t="s">
        <v>20</v>
      </c>
      <c r="J385" s="784" t="s">
        <v>20</v>
      </c>
      <c r="K385" s="34" t="s">
        <v>20</v>
      </c>
      <c r="L385" s="784" t="s">
        <v>20</v>
      </c>
    </row>
    <row r="386" spans="1:12" ht="13.5">
      <c r="A386" s="34" t="s">
        <v>1177</v>
      </c>
      <c r="B386" s="34" t="s">
        <v>1193</v>
      </c>
      <c r="C386" s="34">
        <v>1.02</v>
      </c>
      <c r="D386" s="34">
        <v>0.42199999999999999</v>
      </c>
      <c r="E386" s="34" t="s">
        <v>20</v>
      </c>
      <c r="F386" s="34">
        <v>0.49</v>
      </c>
      <c r="G386" s="34">
        <v>152.19999999999999</v>
      </c>
      <c r="H386" s="784">
        <v>6.3299999999999995E-2</v>
      </c>
      <c r="I386" s="34">
        <v>0</v>
      </c>
      <c r="J386" s="784">
        <v>0</v>
      </c>
      <c r="K386" s="34">
        <v>0</v>
      </c>
      <c r="L386" s="784">
        <v>0</v>
      </c>
    </row>
    <row r="387" spans="1:12" ht="13.5">
      <c r="A387" s="34" t="s">
        <v>1178</v>
      </c>
      <c r="B387" s="34" t="s">
        <v>1195</v>
      </c>
      <c r="C387" s="34" t="s">
        <v>20</v>
      </c>
      <c r="D387" s="34" t="s">
        <v>20</v>
      </c>
      <c r="E387" s="34" t="s">
        <v>20</v>
      </c>
      <c r="F387" s="34" t="s">
        <v>20</v>
      </c>
      <c r="G387" s="34" t="s">
        <v>20</v>
      </c>
      <c r="H387" s="784" t="s">
        <v>20</v>
      </c>
      <c r="I387" s="34" t="s">
        <v>20</v>
      </c>
      <c r="J387" s="784" t="s">
        <v>20</v>
      </c>
      <c r="K387" s="34" t="s">
        <v>20</v>
      </c>
      <c r="L387" s="784" t="s">
        <v>20</v>
      </c>
    </row>
    <row r="388" spans="1:12" ht="13.5">
      <c r="A388" s="34" t="s">
        <v>1179</v>
      </c>
      <c r="B388" s="34" t="s">
        <v>1194</v>
      </c>
      <c r="C388" s="34" t="s">
        <v>20</v>
      </c>
      <c r="D388" s="34" t="s">
        <v>20</v>
      </c>
      <c r="E388" s="34" t="s">
        <v>20</v>
      </c>
      <c r="F388" s="34" t="s">
        <v>20</v>
      </c>
      <c r="G388" s="34" t="s">
        <v>20</v>
      </c>
      <c r="H388" s="784" t="s">
        <v>20</v>
      </c>
      <c r="I388" s="34" t="s">
        <v>20</v>
      </c>
      <c r="J388" s="784" t="s">
        <v>20</v>
      </c>
      <c r="K388" s="34" t="s">
        <v>20</v>
      </c>
      <c r="L388" s="784" t="s">
        <v>20</v>
      </c>
    </row>
    <row r="389" spans="1:12" ht="13.5">
      <c r="A389" s="34" t="s">
        <v>467</v>
      </c>
      <c r="B389" s="34" t="s">
        <v>20</v>
      </c>
      <c r="C389" s="34" t="s">
        <v>20</v>
      </c>
      <c r="D389" s="34" t="s">
        <v>20</v>
      </c>
      <c r="E389" s="34" t="s">
        <v>20</v>
      </c>
      <c r="F389" s="34" t="s">
        <v>20</v>
      </c>
      <c r="G389" s="34" t="s">
        <v>20</v>
      </c>
      <c r="H389" s="784" t="s">
        <v>20</v>
      </c>
      <c r="I389" s="34" t="s">
        <v>20</v>
      </c>
      <c r="J389" s="784" t="s">
        <v>20</v>
      </c>
      <c r="K389" s="34" t="s">
        <v>20</v>
      </c>
      <c r="L389" s="784" t="s">
        <v>20</v>
      </c>
    </row>
    <row r="390" spans="1:12" ht="13.5">
      <c r="A390" s="34" t="s">
        <v>1197</v>
      </c>
      <c r="B390" s="34" t="s">
        <v>1196</v>
      </c>
      <c r="C390" s="34">
        <v>0</v>
      </c>
      <c r="D390" s="34">
        <v>0.40699999999999997</v>
      </c>
      <c r="E390" s="34" t="s">
        <v>20</v>
      </c>
      <c r="F390" s="34">
        <v>0.35399999999999998</v>
      </c>
      <c r="G390" s="34">
        <v>0</v>
      </c>
      <c r="H390" s="784">
        <v>0</v>
      </c>
      <c r="I390" s="34">
        <v>0</v>
      </c>
      <c r="J390" s="784">
        <v>0</v>
      </c>
      <c r="K390" s="34">
        <v>0</v>
      </c>
      <c r="L390" s="784">
        <v>0</v>
      </c>
    </row>
    <row r="391" spans="1:12" ht="13.5">
      <c r="A391" s="34" t="s">
        <v>444</v>
      </c>
      <c r="B391" s="34" t="s">
        <v>443</v>
      </c>
      <c r="C391" s="34">
        <v>4.5199999999999996</v>
      </c>
      <c r="D391" s="34">
        <v>0.42</v>
      </c>
      <c r="E391" s="34" t="s">
        <v>20</v>
      </c>
      <c r="F391" s="34">
        <v>0.36499999999999999</v>
      </c>
      <c r="G391" s="34">
        <v>0</v>
      </c>
      <c r="H391" s="784">
        <v>0</v>
      </c>
      <c r="I391" s="34">
        <v>0</v>
      </c>
      <c r="J391" s="784">
        <v>0</v>
      </c>
      <c r="K391" s="34">
        <v>0</v>
      </c>
      <c r="L391" s="784">
        <v>0</v>
      </c>
    </row>
    <row r="392" spans="1:12" ht="13.5">
      <c r="A392" s="34" t="s">
        <v>1198</v>
      </c>
      <c r="B392" s="34" t="s">
        <v>1199</v>
      </c>
      <c r="C392" s="34">
        <v>0.31</v>
      </c>
      <c r="D392" s="34">
        <v>0.44</v>
      </c>
      <c r="E392" s="34" t="s">
        <v>20</v>
      </c>
      <c r="F392" s="34">
        <v>0.46400000000000002</v>
      </c>
      <c r="G392" s="34">
        <v>0</v>
      </c>
      <c r="H392" s="784">
        <v>0</v>
      </c>
      <c r="I392" s="34">
        <v>0</v>
      </c>
      <c r="J392" s="784">
        <v>0</v>
      </c>
      <c r="K392" s="34">
        <v>0</v>
      </c>
      <c r="L392" s="784">
        <v>0</v>
      </c>
    </row>
    <row r="393" spans="1:12" ht="13.5">
      <c r="A393" s="34" t="s">
        <v>438</v>
      </c>
      <c r="B393" s="34" t="s">
        <v>2158</v>
      </c>
      <c r="C393" s="34">
        <v>136.91</v>
      </c>
      <c r="D393" s="34">
        <v>0.45500000000000002</v>
      </c>
      <c r="E393" s="34">
        <v>0.85799999999999998</v>
      </c>
      <c r="F393" s="34">
        <v>0.42</v>
      </c>
      <c r="G393" s="34">
        <v>2201.6</v>
      </c>
      <c r="H393" s="784">
        <v>7.3000000000000001E-3</v>
      </c>
      <c r="I393" s="34">
        <v>2200.5</v>
      </c>
      <c r="J393" s="784">
        <v>7.3000000000000001E-3</v>
      </c>
      <c r="K393" s="34">
        <v>0</v>
      </c>
      <c r="L393" s="784">
        <v>0</v>
      </c>
    </row>
    <row r="394" spans="1:12" ht="13.5">
      <c r="A394" s="34" t="s">
        <v>1200</v>
      </c>
      <c r="B394" s="34" t="s">
        <v>1212</v>
      </c>
      <c r="C394" s="34" t="s">
        <v>20</v>
      </c>
      <c r="D394" s="34" t="s">
        <v>20</v>
      </c>
      <c r="E394" s="34" t="s">
        <v>20</v>
      </c>
      <c r="F394" s="34" t="s">
        <v>20</v>
      </c>
      <c r="G394" s="34" t="s">
        <v>20</v>
      </c>
      <c r="H394" s="784" t="s">
        <v>20</v>
      </c>
      <c r="I394" s="34" t="s">
        <v>20</v>
      </c>
      <c r="J394" s="784" t="s">
        <v>20</v>
      </c>
      <c r="K394" s="34" t="s">
        <v>20</v>
      </c>
      <c r="L394" s="784" t="s">
        <v>20</v>
      </c>
    </row>
    <row r="395" spans="1:12" ht="13.5">
      <c r="A395" s="34" t="s">
        <v>1201</v>
      </c>
      <c r="B395" s="34" t="s">
        <v>3383</v>
      </c>
      <c r="C395" s="34">
        <v>0.03</v>
      </c>
      <c r="D395" s="34">
        <v>0.443</v>
      </c>
      <c r="E395" s="34" t="s">
        <v>20</v>
      </c>
      <c r="F395" s="34">
        <v>0.46800000000000003</v>
      </c>
      <c r="G395" s="34">
        <v>0</v>
      </c>
      <c r="H395" s="784">
        <v>0</v>
      </c>
      <c r="I395" s="34">
        <v>0</v>
      </c>
      <c r="J395" s="784">
        <v>0</v>
      </c>
      <c r="K395" s="34">
        <v>0</v>
      </c>
      <c r="L395" s="784">
        <v>0</v>
      </c>
    </row>
    <row r="396" spans="1:12" ht="13.5">
      <c r="A396" s="34" t="s">
        <v>1202</v>
      </c>
      <c r="B396" s="34" t="s">
        <v>1607</v>
      </c>
      <c r="C396" s="34">
        <v>0.86</v>
      </c>
      <c r="D396" s="34">
        <v>0.45500000000000002</v>
      </c>
      <c r="E396" s="34" t="s">
        <v>20</v>
      </c>
      <c r="F396" s="34">
        <v>0.5</v>
      </c>
      <c r="G396" s="34">
        <v>0</v>
      </c>
      <c r="H396" s="784">
        <v>0</v>
      </c>
      <c r="I396" s="34">
        <v>0</v>
      </c>
      <c r="J396" s="784">
        <v>0</v>
      </c>
      <c r="K396" s="34">
        <v>0</v>
      </c>
      <c r="L396" s="784">
        <v>0</v>
      </c>
    </row>
    <row r="397" spans="1:12" ht="13.5">
      <c r="A397" s="34" t="s">
        <v>1203</v>
      </c>
      <c r="B397" s="34" t="s">
        <v>1213</v>
      </c>
      <c r="C397" s="34" t="s">
        <v>20</v>
      </c>
      <c r="D397" s="34" t="s">
        <v>20</v>
      </c>
      <c r="E397" s="34" t="s">
        <v>20</v>
      </c>
      <c r="F397" s="34" t="s">
        <v>20</v>
      </c>
      <c r="G397" s="34" t="s">
        <v>20</v>
      </c>
      <c r="H397" s="784" t="s">
        <v>20</v>
      </c>
      <c r="I397" s="34" t="s">
        <v>20</v>
      </c>
      <c r="J397" s="784" t="s">
        <v>20</v>
      </c>
      <c r="K397" s="34" t="s">
        <v>20</v>
      </c>
      <c r="L397" s="784" t="s">
        <v>20</v>
      </c>
    </row>
    <row r="398" spans="1:12" ht="13.5">
      <c r="A398" s="34" t="s">
        <v>1204</v>
      </c>
      <c r="B398" s="34" t="s">
        <v>1214</v>
      </c>
      <c r="C398" s="34">
        <v>1.34</v>
      </c>
      <c r="D398" s="34">
        <v>0.58299999999999996</v>
      </c>
      <c r="E398" s="34" t="s">
        <v>20</v>
      </c>
      <c r="F398" s="34">
        <v>0.52700000000000002</v>
      </c>
      <c r="G398" s="34">
        <v>0</v>
      </c>
      <c r="H398" s="784">
        <v>0</v>
      </c>
      <c r="I398" s="34">
        <v>0</v>
      </c>
      <c r="J398" s="784">
        <v>0</v>
      </c>
      <c r="K398" s="34">
        <v>0</v>
      </c>
      <c r="L398" s="784">
        <v>0</v>
      </c>
    </row>
    <row r="399" spans="1:12" ht="13.5">
      <c r="A399" s="34" t="s">
        <v>1205</v>
      </c>
      <c r="B399" s="34" t="s">
        <v>1215</v>
      </c>
      <c r="C399" s="34" t="s">
        <v>20</v>
      </c>
      <c r="D399" s="34" t="s">
        <v>20</v>
      </c>
      <c r="E399" s="34" t="s">
        <v>20</v>
      </c>
      <c r="F399" s="34" t="s">
        <v>20</v>
      </c>
      <c r="G399" s="34" t="s">
        <v>20</v>
      </c>
      <c r="H399" s="784" t="s">
        <v>20</v>
      </c>
      <c r="I399" s="34" t="s">
        <v>20</v>
      </c>
      <c r="J399" s="784" t="s">
        <v>20</v>
      </c>
      <c r="K399" s="34" t="s">
        <v>20</v>
      </c>
      <c r="L399" s="784" t="s">
        <v>20</v>
      </c>
    </row>
    <row r="400" spans="1:12" ht="13.5">
      <c r="A400" s="34" t="s">
        <v>1206</v>
      </c>
      <c r="B400" s="34" t="s">
        <v>20</v>
      </c>
      <c r="C400" s="34" t="s">
        <v>20</v>
      </c>
      <c r="D400" s="34" t="s">
        <v>20</v>
      </c>
      <c r="E400" s="34" t="s">
        <v>20</v>
      </c>
      <c r="F400" s="34" t="s">
        <v>20</v>
      </c>
      <c r="G400" s="34" t="s">
        <v>20</v>
      </c>
      <c r="H400" s="784" t="s">
        <v>20</v>
      </c>
      <c r="I400" s="34" t="s">
        <v>20</v>
      </c>
      <c r="J400" s="784" t="s">
        <v>20</v>
      </c>
      <c r="K400" s="34" t="s">
        <v>20</v>
      </c>
      <c r="L400" s="784" t="s">
        <v>20</v>
      </c>
    </row>
    <row r="401" spans="1:12" ht="13.5">
      <c r="A401" s="34" t="s">
        <v>1207</v>
      </c>
      <c r="B401" s="34" t="s">
        <v>1216</v>
      </c>
      <c r="C401" s="34">
        <v>5.35</v>
      </c>
      <c r="D401" s="34">
        <v>0.46100000000000002</v>
      </c>
      <c r="E401" s="34" t="s">
        <v>20</v>
      </c>
      <c r="F401" s="34">
        <v>0.40600000000000003</v>
      </c>
      <c r="G401" s="34">
        <v>0</v>
      </c>
      <c r="H401" s="784">
        <v>0</v>
      </c>
      <c r="I401" s="34">
        <v>0</v>
      </c>
      <c r="J401" s="784">
        <v>0</v>
      </c>
      <c r="K401" s="34">
        <v>0</v>
      </c>
      <c r="L401" s="784">
        <v>0</v>
      </c>
    </row>
    <row r="402" spans="1:12" ht="13.5">
      <c r="A402" s="34" t="s">
        <v>1208</v>
      </c>
      <c r="B402" s="34" t="s">
        <v>1217</v>
      </c>
      <c r="C402" s="34" t="s">
        <v>20</v>
      </c>
      <c r="D402" s="34" t="s">
        <v>20</v>
      </c>
      <c r="E402" s="34" t="s">
        <v>20</v>
      </c>
      <c r="F402" s="34" t="s">
        <v>20</v>
      </c>
      <c r="G402" s="34" t="s">
        <v>20</v>
      </c>
      <c r="H402" s="784" t="s">
        <v>20</v>
      </c>
      <c r="I402" s="34" t="s">
        <v>20</v>
      </c>
      <c r="J402" s="784" t="s">
        <v>20</v>
      </c>
      <c r="K402" s="34" t="s">
        <v>20</v>
      </c>
      <c r="L402" s="784" t="s">
        <v>20</v>
      </c>
    </row>
    <row r="403" spans="1:12" ht="13.5">
      <c r="A403" s="34" t="s">
        <v>1209</v>
      </c>
      <c r="B403" s="34" t="s">
        <v>1218</v>
      </c>
      <c r="C403" s="34">
        <v>0.78</v>
      </c>
      <c r="D403" s="34">
        <v>0.44400000000000001</v>
      </c>
      <c r="E403" s="34" t="s">
        <v>20</v>
      </c>
      <c r="F403" s="34">
        <v>0.5</v>
      </c>
      <c r="G403" s="34">
        <v>0</v>
      </c>
      <c r="H403" s="784">
        <v>0</v>
      </c>
      <c r="I403" s="34">
        <v>0</v>
      </c>
      <c r="J403" s="784">
        <v>0</v>
      </c>
      <c r="K403" s="34">
        <v>0</v>
      </c>
      <c r="L403" s="784">
        <v>0</v>
      </c>
    </row>
    <row r="404" spans="1:12" ht="13.5">
      <c r="A404" s="34" t="s">
        <v>1210</v>
      </c>
      <c r="B404" s="34" t="s">
        <v>20</v>
      </c>
      <c r="C404" s="34" t="s">
        <v>20</v>
      </c>
      <c r="D404" s="34" t="s">
        <v>20</v>
      </c>
      <c r="E404" s="34" t="s">
        <v>20</v>
      </c>
      <c r="F404" s="34" t="s">
        <v>20</v>
      </c>
      <c r="G404" s="34" t="s">
        <v>20</v>
      </c>
      <c r="H404" s="784" t="s">
        <v>20</v>
      </c>
      <c r="I404" s="34" t="s">
        <v>20</v>
      </c>
      <c r="J404" s="784" t="s">
        <v>20</v>
      </c>
      <c r="K404" s="34" t="s">
        <v>20</v>
      </c>
      <c r="L404" s="784" t="s">
        <v>20</v>
      </c>
    </row>
    <row r="405" spans="1:12" ht="13.5">
      <c r="A405" s="34" t="s">
        <v>1211</v>
      </c>
      <c r="B405" s="34" t="s">
        <v>20</v>
      </c>
      <c r="C405" s="34" t="s">
        <v>20</v>
      </c>
      <c r="D405" s="34" t="s">
        <v>20</v>
      </c>
      <c r="E405" s="34" t="s">
        <v>20</v>
      </c>
      <c r="F405" s="34" t="s">
        <v>20</v>
      </c>
      <c r="G405" s="34" t="s">
        <v>20</v>
      </c>
      <c r="H405" s="784" t="s">
        <v>20</v>
      </c>
      <c r="I405" s="34" t="s">
        <v>20</v>
      </c>
      <c r="J405" s="784" t="s">
        <v>20</v>
      </c>
      <c r="K405" s="34" t="s">
        <v>20</v>
      </c>
      <c r="L405" s="784" t="s">
        <v>20</v>
      </c>
    </row>
    <row r="406" spans="1:12" ht="13.5">
      <c r="A406" s="34" t="s">
        <v>667</v>
      </c>
      <c r="B406" s="34" t="s">
        <v>20</v>
      </c>
      <c r="C406" s="34" t="s">
        <v>20</v>
      </c>
      <c r="D406" s="34" t="s">
        <v>20</v>
      </c>
      <c r="E406" s="34" t="s">
        <v>20</v>
      </c>
      <c r="F406" s="34" t="s">
        <v>20</v>
      </c>
      <c r="G406" s="34" t="s">
        <v>20</v>
      </c>
      <c r="H406" s="784" t="s">
        <v>20</v>
      </c>
      <c r="I406" s="34" t="s">
        <v>20</v>
      </c>
      <c r="J406" s="784" t="s">
        <v>20</v>
      </c>
      <c r="K406" s="34" t="s">
        <v>20</v>
      </c>
      <c r="L406" s="784" t="s">
        <v>20</v>
      </c>
    </row>
    <row r="407" spans="1:12" ht="13.5">
      <c r="A407" s="34" t="s">
        <v>1219</v>
      </c>
      <c r="B407" s="34" t="s">
        <v>1313</v>
      </c>
      <c r="C407" s="34">
        <v>0.04</v>
      </c>
      <c r="D407" s="34">
        <v>0.44400000000000001</v>
      </c>
      <c r="E407" s="34" t="s">
        <v>20</v>
      </c>
      <c r="F407" s="34">
        <v>0.502</v>
      </c>
      <c r="G407" s="34">
        <v>0</v>
      </c>
      <c r="H407" s="784">
        <v>0</v>
      </c>
      <c r="I407" s="34">
        <v>0</v>
      </c>
      <c r="J407" s="784">
        <v>0</v>
      </c>
      <c r="K407" s="34">
        <v>0</v>
      </c>
      <c r="L407" s="784">
        <v>0</v>
      </c>
    </row>
    <row r="408" spans="1:12" ht="13.5">
      <c r="A408" s="34" t="s">
        <v>1220</v>
      </c>
      <c r="B408" s="34" t="s">
        <v>1314</v>
      </c>
      <c r="C408" s="34" t="s">
        <v>20</v>
      </c>
      <c r="D408" s="34" t="s">
        <v>20</v>
      </c>
      <c r="E408" s="34" t="s">
        <v>20</v>
      </c>
      <c r="F408" s="34" t="s">
        <v>20</v>
      </c>
      <c r="G408" s="34" t="s">
        <v>20</v>
      </c>
      <c r="H408" s="784" t="s">
        <v>20</v>
      </c>
      <c r="I408" s="34" t="s">
        <v>20</v>
      </c>
      <c r="J408" s="784" t="s">
        <v>20</v>
      </c>
      <c r="K408" s="34" t="s">
        <v>20</v>
      </c>
      <c r="L408" s="784" t="s">
        <v>20</v>
      </c>
    </row>
    <row r="409" spans="1:12" ht="13.5">
      <c r="A409" s="34" t="s">
        <v>1221</v>
      </c>
      <c r="B409" s="34" t="s">
        <v>20</v>
      </c>
      <c r="C409" s="34" t="s">
        <v>20</v>
      </c>
      <c r="D409" s="34" t="s">
        <v>20</v>
      </c>
      <c r="E409" s="34" t="s">
        <v>20</v>
      </c>
      <c r="F409" s="34" t="s">
        <v>20</v>
      </c>
      <c r="G409" s="34" t="s">
        <v>20</v>
      </c>
      <c r="H409" s="784" t="s">
        <v>20</v>
      </c>
      <c r="I409" s="34" t="s">
        <v>20</v>
      </c>
      <c r="J409" s="784" t="s">
        <v>20</v>
      </c>
      <c r="K409" s="34" t="s">
        <v>20</v>
      </c>
      <c r="L409" s="784" t="s">
        <v>20</v>
      </c>
    </row>
    <row r="410" spans="1:12" ht="13.5">
      <c r="A410" s="34" t="s">
        <v>1222</v>
      </c>
      <c r="B410" s="34" t="s">
        <v>2411</v>
      </c>
      <c r="C410" s="34">
        <v>1.93</v>
      </c>
      <c r="D410" s="34">
        <v>0.41099999999999998</v>
      </c>
      <c r="E410" s="34" t="s">
        <v>20</v>
      </c>
      <c r="F410" s="34">
        <v>0.35399999999999998</v>
      </c>
      <c r="G410" s="34">
        <v>41.5</v>
      </c>
      <c r="H410" s="784">
        <v>8.8000000000000005E-3</v>
      </c>
      <c r="I410" s="34">
        <v>41.5</v>
      </c>
      <c r="J410" s="784">
        <v>8.8000000000000005E-3</v>
      </c>
      <c r="K410" s="34">
        <v>0</v>
      </c>
      <c r="L410" s="784">
        <v>0</v>
      </c>
    </row>
    <row r="411" spans="1:12" ht="13.5">
      <c r="A411" s="34" t="s">
        <v>1223</v>
      </c>
      <c r="B411" s="34" t="s">
        <v>1315</v>
      </c>
      <c r="C411" s="34">
        <v>30.54</v>
      </c>
      <c r="D411" s="34">
        <v>0.34399999999999997</v>
      </c>
      <c r="E411" s="34" t="s">
        <v>20</v>
      </c>
      <c r="F411" s="34">
        <v>0.28799999999999998</v>
      </c>
      <c r="G411" s="34">
        <v>0</v>
      </c>
      <c r="H411" s="784">
        <v>0</v>
      </c>
      <c r="I411" s="34">
        <v>0</v>
      </c>
      <c r="J411" s="784">
        <v>0</v>
      </c>
      <c r="K411" s="34">
        <v>0</v>
      </c>
      <c r="L411" s="784">
        <v>0</v>
      </c>
    </row>
    <row r="412" spans="1:12" ht="13.5">
      <c r="A412" s="34" t="s">
        <v>1224</v>
      </c>
      <c r="B412" s="34" t="s">
        <v>3384</v>
      </c>
      <c r="C412" s="34" t="s">
        <v>20</v>
      </c>
      <c r="D412" s="34" t="s">
        <v>20</v>
      </c>
      <c r="E412" s="34" t="s">
        <v>20</v>
      </c>
      <c r="F412" s="34" t="s">
        <v>20</v>
      </c>
      <c r="G412" s="34" t="s">
        <v>20</v>
      </c>
      <c r="H412" s="784" t="s">
        <v>20</v>
      </c>
      <c r="I412" s="34" t="s">
        <v>20</v>
      </c>
      <c r="J412" s="784" t="s">
        <v>20</v>
      </c>
      <c r="K412" s="34" t="s">
        <v>20</v>
      </c>
      <c r="L412" s="784" t="s">
        <v>20</v>
      </c>
    </row>
    <row r="413" spans="1:12" ht="13.5">
      <c r="A413" s="34" t="s">
        <v>1225</v>
      </c>
      <c r="B413" s="34" t="s">
        <v>20</v>
      </c>
      <c r="C413" s="34" t="s">
        <v>20</v>
      </c>
      <c r="D413" s="34" t="s">
        <v>20</v>
      </c>
      <c r="E413" s="34" t="s">
        <v>20</v>
      </c>
      <c r="F413" s="34" t="s">
        <v>20</v>
      </c>
      <c r="G413" s="34" t="s">
        <v>20</v>
      </c>
      <c r="H413" s="784" t="s">
        <v>20</v>
      </c>
      <c r="I413" s="34" t="s">
        <v>20</v>
      </c>
      <c r="J413" s="784" t="s">
        <v>20</v>
      </c>
      <c r="K413" s="34" t="s">
        <v>20</v>
      </c>
      <c r="L413" s="784" t="s">
        <v>20</v>
      </c>
    </row>
    <row r="414" spans="1:12" ht="13.5">
      <c r="A414" s="34" t="s">
        <v>1226</v>
      </c>
      <c r="B414" s="34" t="s">
        <v>1847</v>
      </c>
      <c r="C414" s="34" t="s">
        <v>20</v>
      </c>
      <c r="D414" s="34" t="s">
        <v>20</v>
      </c>
      <c r="E414" s="34" t="s">
        <v>20</v>
      </c>
      <c r="F414" s="34" t="s">
        <v>20</v>
      </c>
      <c r="G414" s="34" t="s">
        <v>20</v>
      </c>
      <c r="H414" s="784" t="s">
        <v>20</v>
      </c>
      <c r="I414" s="34" t="s">
        <v>20</v>
      </c>
      <c r="J414" s="784" t="s">
        <v>20</v>
      </c>
      <c r="K414" s="34" t="s">
        <v>20</v>
      </c>
      <c r="L414" s="784" t="s">
        <v>20</v>
      </c>
    </row>
    <row r="415" spans="1:12" ht="13.5">
      <c r="A415" s="34" t="s">
        <v>1227</v>
      </c>
      <c r="B415" s="34" t="s">
        <v>20</v>
      </c>
      <c r="C415" s="34" t="s">
        <v>20</v>
      </c>
      <c r="D415" s="34" t="s">
        <v>20</v>
      </c>
      <c r="E415" s="34" t="s">
        <v>20</v>
      </c>
      <c r="F415" s="34" t="s">
        <v>20</v>
      </c>
      <c r="G415" s="34" t="s">
        <v>20</v>
      </c>
      <c r="H415" s="784" t="s">
        <v>20</v>
      </c>
      <c r="I415" s="34" t="s">
        <v>20</v>
      </c>
      <c r="J415" s="784" t="s">
        <v>20</v>
      </c>
      <c r="K415" s="34" t="s">
        <v>20</v>
      </c>
      <c r="L415" s="784" t="s">
        <v>20</v>
      </c>
    </row>
    <row r="416" spans="1:12" ht="13.5">
      <c r="A416" s="34" t="s">
        <v>1228</v>
      </c>
      <c r="B416" s="34" t="s">
        <v>1316</v>
      </c>
      <c r="C416" s="34" t="s">
        <v>20</v>
      </c>
      <c r="D416" s="34" t="s">
        <v>20</v>
      </c>
      <c r="E416" s="34" t="s">
        <v>20</v>
      </c>
      <c r="F416" s="34" t="s">
        <v>20</v>
      </c>
      <c r="G416" s="34" t="s">
        <v>20</v>
      </c>
      <c r="H416" s="784" t="s">
        <v>20</v>
      </c>
      <c r="I416" s="34" t="s">
        <v>20</v>
      </c>
      <c r="J416" s="784" t="s">
        <v>20</v>
      </c>
      <c r="K416" s="34" t="s">
        <v>20</v>
      </c>
      <c r="L416" s="784" t="s">
        <v>20</v>
      </c>
    </row>
    <row r="417" spans="1:12" ht="13.5">
      <c r="A417" s="34" t="s">
        <v>1229</v>
      </c>
      <c r="B417" s="34" t="s">
        <v>20</v>
      </c>
      <c r="C417" s="34" t="s">
        <v>20</v>
      </c>
      <c r="D417" s="34" t="s">
        <v>20</v>
      </c>
      <c r="E417" s="34" t="s">
        <v>20</v>
      </c>
      <c r="F417" s="34" t="s">
        <v>20</v>
      </c>
      <c r="G417" s="34" t="s">
        <v>20</v>
      </c>
      <c r="H417" s="784" t="s">
        <v>20</v>
      </c>
      <c r="I417" s="34" t="s">
        <v>20</v>
      </c>
      <c r="J417" s="784" t="s">
        <v>20</v>
      </c>
      <c r="K417" s="34" t="s">
        <v>20</v>
      </c>
      <c r="L417" s="784" t="s">
        <v>20</v>
      </c>
    </row>
    <row r="418" spans="1:12" ht="13.5">
      <c r="A418" s="34" t="s">
        <v>1230</v>
      </c>
      <c r="B418" s="34" t="s">
        <v>1317</v>
      </c>
      <c r="C418" s="34" t="s">
        <v>20</v>
      </c>
      <c r="D418" s="34" t="s">
        <v>20</v>
      </c>
      <c r="E418" s="34" t="s">
        <v>20</v>
      </c>
      <c r="F418" s="34" t="s">
        <v>20</v>
      </c>
      <c r="G418" s="34" t="s">
        <v>20</v>
      </c>
      <c r="H418" s="784" t="s">
        <v>20</v>
      </c>
      <c r="I418" s="34" t="s">
        <v>20</v>
      </c>
      <c r="J418" s="784" t="s">
        <v>20</v>
      </c>
      <c r="K418" s="34" t="s">
        <v>20</v>
      </c>
      <c r="L418" s="784" t="s">
        <v>20</v>
      </c>
    </row>
    <row r="419" spans="1:12" ht="13.5">
      <c r="A419" s="34" t="s">
        <v>1231</v>
      </c>
      <c r="B419" s="34" t="s">
        <v>20</v>
      </c>
      <c r="C419" s="34" t="s">
        <v>20</v>
      </c>
      <c r="D419" s="34" t="s">
        <v>20</v>
      </c>
      <c r="E419" s="34" t="s">
        <v>20</v>
      </c>
      <c r="F419" s="34" t="s">
        <v>20</v>
      </c>
      <c r="G419" s="34" t="s">
        <v>20</v>
      </c>
      <c r="H419" s="784" t="s">
        <v>20</v>
      </c>
      <c r="I419" s="34" t="s">
        <v>20</v>
      </c>
      <c r="J419" s="784" t="s">
        <v>20</v>
      </c>
      <c r="K419" s="34" t="s">
        <v>20</v>
      </c>
      <c r="L419" s="784" t="s">
        <v>20</v>
      </c>
    </row>
    <row r="420" spans="1:12" ht="13.5">
      <c r="A420" s="34" t="s">
        <v>1232</v>
      </c>
      <c r="B420" s="34" t="s">
        <v>1608</v>
      </c>
      <c r="C420" s="34">
        <v>0.15</v>
      </c>
      <c r="D420" s="34">
        <v>0.41399999999999998</v>
      </c>
      <c r="E420" s="34" t="s">
        <v>20</v>
      </c>
      <c r="F420" s="34">
        <v>0.35899999999999999</v>
      </c>
      <c r="G420" s="34">
        <v>0</v>
      </c>
      <c r="H420" s="784">
        <v>0</v>
      </c>
      <c r="I420" s="34">
        <v>0</v>
      </c>
      <c r="J420" s="784">
        <v>0</v>
      </c>
      <c r="K420" s="34">
        <v>0</v>
      </c>
      <c r="L420" s="784">
        <v>0</v>
      </c>
    </row>
    <row r="421" spans="1:12" ht="13.5">
      <c r="A421" s="34" t="s">
        <v>1233</v>
      </c>
      <c r="B421" s="34" t="s">
        <v>1318</v>
      </c>
      <c r="C421" s="34">
        <v>1.62</v>
      </c>
      <c r="D421" s="34">
        <v>0.43</v>
      </c>
      <c r="E421" s="34" t="s">
        <v>20</v>
      </c>
      <c r="F421" s="34">
        <v>0.45200000000000001</v>
      </c>
      <c r="G421" s="34">
        <v>0</v>
      </c>
      <c r="H421" s="784">
        <v>0</v>
      </c>
      <c r="I421" s="34">
        <v>0</v>
      </c>
      <c r="J421" s="784">
        <v>0</v>
      </c>
      <c r="K421" s="34">
        <v>0</v>
      </c>
      <c r="L421" s="784">
        <v>0</v>
      </c>
    </row>
    <row r="422" spans="1:12" ht="13.5">
      <c r="A422" s="34" t="s">
        <v>1234</v>
      </c>
      <c r="B422" s="34" t="s">
        <v>20</v>
      </c>
      <c r="C422" s="34" t="s">
        <v>20</v>
      </c>
      <c r="D422" s="34" t="s">
        <v>20</v>
      </c>
      <c r="E422" s="34" t="s">
        <v>20</v>
      </c>
      <c r="F422" s="34" t="s">
        <v>20</v>
      </c>
      <c r="G422" s="34" t="s">
        <v>20</v>
      </c>
      <c r="H422" s="784" t="s">
        <v>20</v>
      </c>
      <c r="I422" s="34" t="s">
        <v>20</v>
      </c>
      <c r="J422" s="784" t="s">
        <v>20</v>
      </c>
      <c r="K422" s="34" t="s">
        <v>20</v>
      </c>
      <c r="L422" s="784" t="s">
        <v>20</v>
      </c>
    </row>
    <row r="423" spans="1:12" ht="13.5">
      <c r="A423" s="34" t="s">
        <v>1235</v>
      </c>
      <c r="B423" s="34" t="s">
        <v>1319</v>
      </c>
      <c r="C423" s="34" t="s">
        <v>20</v>
      </c>
      <c r="D423" s="34" t="s">
        <v>20</v>
      </c>
      <c r="E423" s="34" t="s">
        <v>20</v>
      </c>
      <c r="F423" s="34" t="s">
        <v>20</v>
      </c>
      <c r="G423" s="34" t="s">
        <v>20</v>
      </c>
      <c r="H423" s="784" t="s">
        <v>20</v>
      </c>
      <c r="I423" s="34" t="s">
        <v>20</v>
      </c>
      <c r="J423" s="784" t="s">
        <v>20</v>
      </c>
      <c r="K423" s="34" t="s">
        <v>20</v>
      </c>
      <c r="L423" s="784" t="s">
        <v>20</v>
      </c>
    </row>
    <row r="424" spans="1:12" ht="13.5">
      <c r="A424" s="34" t="s">
        <v>1236</v>
      </c>
      <c r="B424" s="34" t="s">
        <v>1320</v>
      </c>
      <c r="C424" s="34" t="s">
        <v>20</v>
      </c>
      <c r="D424" s="34" t="s">
        <v>20</v>
      </c>
      <c r="E424" s="34" t="s">
        <v>20</v>
      </c>
      <c r="F424" s="34" t="s">
        <v>20</v>
      </c>
      <c r="G424" s="34" t="s">
        <v>20</v>
      </c>
      <c r="H424" s="784" t="s">
        <v>20</v>
      </c>
      <c r="I424" s="34" t="s">
        <v>20</v>
      </c>
      <c r="J424" s="784" t="s">
        <v>20</v>
      </c>
      <c r="K424" s="34" t="s">
        <v>20</v>
      </c>
      <c r="L424" s="784" t="s">
        <v>20</v>
      </c>
    </row>
    <row r="425" spans="1:12" ht="13.5">
      <c r="A425" s="34" t="s">
        <v>1237</v>
      </c>
      <c r="B425" s="34" t="s">
        <v>1321</v>
      </c>
      <c r="C425" s="34" t="s">
        <v>20</v>
      </c>
      <c r="D425" s="34" t="s">
        <v>20</v>
      </c>
      <c r="E425" s="34" t="s">
        <v>20</v>
      </c>
      <c r="F425" s="34" t="s">
        <v>20</v>
      </c>
      <c r="G425" s="34" t="s">
        <v>20</v>
      </c>
      <c r="H425" s="784" t="s">
        <v>20</v>
      </c>
      <c r="I425" s="34" t="s">
        <v>20</v>
      </c>
      <c r="J425" s="784" t="s">
        <v>20</v>
      </c>
      <c r="K425" s="34" t="s">
        <v>20</v>
      </c>
      <c r="L425" s="784" t="s">
        <v>20</v>
      </c>
    </row>
    <row r="426" spans="1:12" ht="13.5">
      <c r="A426" s="34" t="s">
        <v>1238</v>
      </c>
      <c r="B426" s="34" t="s">
        <v>1322</v>
      </c>
      <c r="C426" s="34" t="s">
        <v>20</v>
      </c>
      <c r="D426" s="34" t="s">
        <v>20</v>
      </c>
      <c r="E426" s="34" t="s">
        <v>20</v>
      </c>
      <c r="F426" s="34" t="s">
        <v>20</v>
      </c>
      <c r="G426" s="34" t="s">
        <v>20</v>
      </c>
      <c r="H426" s="784" t="s">
        <v>20</v>
      </c>
      <c r="I426" s="34" t="s">
        <v>20</v>
      </c>
      <c r="J426" s="784" t="s">
        <v>20</v>
      </c>
      <c r="K426" s="34" t="s">
        <v>20</v>
      </c>
      <c r="L426" s="784" t="s">
        <v>20</v>
      </c>
    </row>
    <row r="427" spans="1:12" ht="13.5">
      <c r="A427" s="34" t="s">
        <v>1239</v>
      </c>
      <c r="B427" s="34" t="s">
        <v>3299</v>
      </c>
      <c r="C427" s="34" t="s">
        <v>20</v>
      </c>
      <c r="D427" s="34" t="s">
        <v>20</v>
      </c>
      <c r="E427" s="34" t="s">
        <v>20</v>
      </c>
      <c r="F427" s="34" t="s">
        <v>20</v>
      </c>
      <c r="G427" s="34" t="s">
        <v>20</v>
      </c>
      <c r="H427" s="784" t="s">
        <v>20</v>
      </c>
      <c r="I427" s="34" t="s">
        <v>20</v>
      </c>
      <c r="J427" s="784" t="s">
        <v>20</v>
      </c>
      <c r="K427" s="34" t="s">
        <v>20</v>
      </c>
      <c r="L427" s="784" t="s">
        <v>20</v>
      </c>
    </row>
    <row r="428" spans="1:12" ht="13.5">
      <c r="A428" s="34" t="s">
        <v>1240</v>
      </c>
      <c r="B428" s="34" t="s">
        <v>20</v>
      </c>
      <c r="C428" s="34" t="s">
        <v>20</v>
      </c>
      <c r="D428" s="34" t="s">
        <v>20</v>
      </c>
      <c r="E428" s="34" t="s">
        <v>20</v>
      </c>
      <c r="F428" s="34" t="s">
        <v>20</v>
      </c>
      <c r="G428" s="34" t="s">
        <v>20</v>
      </c>
      <c r="H428" s="784" t="s">
        <v>20</v>
      </c>
      <c r="I428" s="34" t="s">
        <v>20</v>
      </c>
      <c r="J428" s="784" t="s">
        <v>20</v>
      </c>
      <c r="K428" s="34" t="s">
        <v>20</v>
      </c>
      <c r="L428" s="784" t="s">
        <v>20</v>
      </c>
    </row>
    <row r="429" spans="1:12" ht="13.5">
      <c r="A429" s="34" t="s">
        <v>1241</v>
      </c>
      <c r="B429" s="34" t="s">
        <v>1323</v>
      </c>
      <c r="C429" s="34" t="s">
        <v>20</v>
      </c>
      <c r="D429" s="34" t="s">
        <v>20</v>
      </c>
      <c r="E429" s="34" t="s">
        <v>20</v>
      </c>
      <c r="F429" s="34" t="s">
        <v>20</v>
      </c>
      <c r="G429" s="34" t="s">
        <v>20</v>
      </c>
      <c r="H429" s="784" t="s">
        <v>20</v>
      </c>
      <c r="I429" s="34" t="s">
        <v>20</v>
      </c>
      <c r="J429" s="784" t="s">
        <v>20</v>
      </c>
      <c r="K429" s="34" t="s">
        <v>20</v>
      </c>
      <c r="L429" s="784" t="s">
        <v>20</v>
      </c>
    </row>
    <row r="430" spans="1:12" ht="13.5">
      <c r="A430" s="34" t="s">
        <v>1242</v>
      </c>
      <c r="B430" s="34" t="s">
        <v>1324</v>
      </c>
      <c r="C430" s="34">
        <v>0</v>
      </c>
      <c r="D430" s="34">
        <v>0.438</v>
      </c>
      <c r="E430" s="34" t="s">
        <v>20</v>
      </c>
      <c r="F430" s="34">
        <v>0.40699999999999997</v>
      </c>
      <c r="G430" s="34">
        <v>0</v>
      </c>
      <c r="H430" s="784">
        <v>0</v>
      </c>
      <c r="I430" s="34">
        <v>0</v>
      </c>
      <c r="J430" s="784">
        <v>0</v>
      </c>
      <c r="K430" s="34">
        <v>0</v>
      </c>
      <c r="L430" s="784">
        <v>0</v>
      </c>
    </row>
    <row r="431" spans="1:12" ht="13.5">
      <c r="A431" s="34" t="s">
        <v>1243</v>
      </c>
      <c r="B431" s="34" t="s">
        <v>3300</v>
      </c>
      <c r="C431" s="34" t="s">
        <v>20</v>
      </c>
      <c r="D431" s="34" t="s">
        <v>20</v>
      </c>
      <c r="E431" s="34" t="s">
        <v>20</v>
      </c>
      <c r="F431" s="34" t="s">
        <v>20</v>
      </c>
      <c r="G431" s="34" t="s">
        <v>20</v>
      </c>
      <c r="H431" s="784" t="s">
        <v>20</v>
      </c>
      <c r="I431" s="34" t="s">
        <v>20</v>
      </c>
      <c r="J431" s="784" t="s">
        <v>20</v>
      </c>
      <c r="K431" s="34" t="s">
        <v>20</v>
      </c>
      <c r="L431" s="784" t="s">
        <v>20</v>
      </c>
    </row>
    <row r="432" spans="1:12" ht="13.5">
      <c r="A432" s="34" t="s">
        <v>1244</v>
      </c>
      <c r="B432" s="34" t="s">
        <v>1325</v>
      </c>
      <c r="C432" s="34" t="s">
        <v>20</v>
      </c>
      <c r="D432" s="34" t="s">
        <v>20</v>
      </c>
      <c r="E432" s="34" t="s">
        <v>20</v>
      </c>
      <c r="F432" s="34" t="s">
        <v>20</v>
      </c>
      <c r="G432" s="34" t="s">
        <v>20</v>
      </c>
      <c r="H432" s="784" t="s">
        <v>20</v>
      </c>
      <c r="I432" s="34" t="s">
        <v>20</v>
      </c>
      <c r="J432" s="784" t="s">
        <v>20</v>
      </c>
      <c r="K432" s="34" t="s">
        <v>20</v>
      </c>
      <c r="L432" s="784" t="s">
        <v>20</v>
      </c>
    </row>
    <row r="433" spans="1:12" ht="13.5">
      <c r="A433" s="34" t="s">
        <v>1245</v>
      </c>
      <c r="B433" s="34" t="s">
        <v>20</v>
      </c>
      <c r="C433" s="34" t="s">
        <v>20</v>
      </c>
      <c r="D433" s="34" t="s">
        <v>20</v>
      </c>
      <c r="E433" s="34" t="s">
        <v>20</v>
      </c>
      <c r="F433" s="34" t="s">
        <v>20</v>
      </c>
      <c r="G433" s="34" t="s">
        <v>20</v>
      </c>
      <c r="H433" s="784" t="s">
        <v>20</v>
      </c>
      <c r="I433" s="34" t="s">
        <v>20</v>
      </c>
      <c r="J433" s="784" t="s">
        <v>20</v>
      </c>
      <c r="K433" s="34" t="s">
        <v>20</v>
      </c>
      <c r="L433" s="784" t="s">
        <v>20</v>
      </c>
    </row>
    <row r="434" spans="1:12" ht="13.5">
      <c r="A434" s="34" t="s">
        <v>1246</v>
      </c>
      <c r="B434" s="34" t="s">
        <v>1326</v>
      </c>
      <c r="C434" s="34" t="s">
        <v>20</v>
      </c>
      <c r="D434" s="34" t="s">
        <v>20</v>
      </c>
      <c r="E434" s="34" t="s">
        <v>20</v>
      </c>
      <c r="F434" s="34" t="s">
        <v>20</v>
      </c>
      <c r="G434" s="34" t="s">
        <v>20</v>
      </c>
      <c r="H434" s="784" t="s">
        <v>20</v>
      </c>
      <c r="I434" s="34" t="s">
        <v>20</v>
      </c>
      <c r="J434" s="784" t="s">
        <v>20</v>
      </c>
      <c r="K434" s="34" t="s">
        <v>20</v>
      </c>
      <c r="L434" s="784" t="s">
        <v>20</v>
      </c>
    </row>
    <row r="435" spans="1:12" ht="13.5">
      <c r="A435" s="34" t="s">
        <v>1247</v>
      </c>
      <c r="B435" s="34" t="s">
        <v>1327</v>
      </c>
      <c r="C435" s="34" t="s">
        <v>20</v>
      </c>
      <c r="D435" s="34" t="s">
        <v>20</v>
      </c>
      <c r="E435" s="34" t="s">
        <v>20</v>
      </c>
      <c r="F435" s="34" t="s">
        <v>20</v>
      </c>
      <c r="G435" s="34" t="s">
        <v>20</v>
      </c>
      <c r="H435" s="784" t="s">
        <v>20</v>
      </c>
      <c r="I435" s="34" t="s">
        <v>20</v>
      </c>
      <c r="J435" s="784" t="s">
        <v>20</v>
      </c>
      <c r="K435" s="34" t="s">
        <v>20</v>
      </c>
      <c r="L435" s="784" t="s">
        <v>20</v>
      </c>
    </row>
    <row r="436" spans="1:12" ht="13.5">
      <c r="A436" s="34" t="s">
        <v>1248</v>
      </c>
      <c r="B436" s="34" t="s">
        <v>1328</v>
      </c>
      <c r="C436" s="34">
        <v>0.35</v>
      </c>
      <c r="D436" s="34">
        <v>0.17199999999999999</v>
      </c>
      <c r="E436" s="34" t="s">
        <v>20</v>
      </c>
      <c r="F436" s="34">
        <v>0.11600000000000001</v>
      </c>
      <c r="G436" s="34">
        <v>0</v>
      </c>
      <c r="H436" s="784">
        <v>0</v>
      </c>
      <c r="I436" s="34">
        <v>0</v>
      </c>
      <c r="J436" s="784">
        <v>0</v>
      </c>
      <c r="K436" s="34">
        <v>0</v>
      </c>
      <c r="L436" s="784">
        <v>0</v>
      </c>
    </row>
    <row r="437" spans="1:12" ht="13.5">
      <c r="A437" s="34" t="s">
        <v>1249</v>
      </c>
      <c r="B437" s="34" t="s">
        <v>1329</v>
      </c>
      <c r="C437" s="34" t="s">
        <v>20</v>
      </c>
      <c r="D437" s="34" t="s">
        <v>20</v>
      </c>
      <c r="E437" s="34" t="s">
        <v>20</v>
      </c>
      <c r="F437" s="34" t="s">
        <v>20</v>
      </c>
      <c r="G437" s="34" t="s">
        <v>20</v>
      </c>
      <c r="H437" s="784" t="s">
        <v>20</v>
      </c>
      <c r="I437" s="34" t="s">
        <v>20</v>
      </c>
      <c r="J437" s="784" t="s">
        <v>20</v>
      </c>
      <c r="K437" s="34" t="s">
        <v>20</v>
      </c>
      <c r="L437" s="784" t="s">
        <v>20</v>
      </c>
    </row>
    <row r="438" spans="1:12" ht="13.5">
      <c r="A438" s="34" t="s">
        <v>1250</v>
      </c>
      <c r="B438" s="34" t="s">
        <v>20</v>
      </c>
      <c r="C438" s="34" t="s">
        <v>20</v>
      </c>
      <c r="D438" s="34" t="s">
        <v>20</v>
      </c>
      <c r="E438" s="34" t="s">
        <v>20</v>
      </c>
      <c r="F438" s="34" t="s">
        <v>20</v>
      </c>
      <c r="G438" s="34" t="s">
        <v>20</v>
      </c>
      <c r="H438" s="784" t="s">
        <v>20</v>
      </c>
      <c r="I438" s="34" t="s">
        <v>20</v>
      </c>
      <c r="J438" s="784" t="s">
        <v>20</v>
      </c>
      <c r="K438" s="34" t="s">
        <v>20</v>
      </c>
      <c r="L438" s="784" t="s">
        <v>20</v>
      </c>
    </row>
    <row r="439" spans="1:12" ht="13.5">
      <c r="A439" s="34" t="s">
        <v>1251</v>
      </c>
      <c r="B439" s="34" t="s">
        <v>1330</v>
      </c>
      <c r="C439" s="34" t="s">
        <v>20</v>
      </c>
      <c r="D439" s="34" t="s">
        <v>20</v>
      </c>
      <c r="E439" s="34" t="s">
        <v>20</v>
      </c>
      <c r="F439" s="34" t="s">
        <v>20</v>
      </c>
      <c r="G439" s="34" t="s">
        <v>20</v>
      </c>
      <c r="H439" s="784" t="s">
        <v>20</v>
      </c>
      <c r="I439" s="34" t="s">
        <v>20</v>
      </c>
      <c r="J439" s="784" t="s">
        <v>20</v>
      </c>
      <c r="K439" s="34" t="s">
        <v>20</v>
      </c>
      <c r="L439" s="784" t="s">
        <v>20</v>
      </c>
    </row>
    <row r="440" spans="1:12" ht="13.5">
      <c r="A440" s="34" t="s">
        <v>1252</v>
      </c>
      <c r="B440" s="34" t="s">
        <v>1331</v>
      </c>
      <c r="C440" s="34" t="s">
        <v>20</v>
      </c>
      <c r="D440" s="34" t="s">
        <v>20</v>
      </c>
      <c r="E440" s="34" t="s">
        <v>20</v>
      </c>
      <c r="F440" s="34" t="s">
        <v>20</v>
      </c>
      <c r="G440" s="34" t="s">
        <v>20</v>
      </c>
      <c r="H440" s="784" t="s">
        <v>20</v>
      </c>
      <c r="I440" s="34" t="s">
        <v>20</v>
      </c>
      <c r="J440" s="784" t="s">
        <v>20</v>
      </c>
      <c r="K440" s="34" t="s">
        <v>20</v>
      </c>
      <c r="L440" s="784" t="s">
        <v>20</v>
      </c>
    </row>
    <row r="441" spans="1:12" ht="13.5">
      <c r="A441" s="34" t="s">
        <v>1253</v>
      </c>
      <c r="B441" s="34" t="s">
        <v>1332</v>
      </c>
      <c r="C441" s="34" t="s">
        <v>20</v>
      </c>
      <c r="D441" s="34" t="s">
        <v>20</v>
      </c>
      <c r="E441" s="34" t="s">
        <v>20</v>
      </c>
      <c r="F441" s="34" t="s">
        <v>20</v>
      </c>
      <c r="G441" s="34" t="s">
        <v>20</v>
      </c>
      <c r="H441" s="784" t="s">
        <v>20</v>
      </c>
      <c r="I441" s="34" t="s">
        <v>20</v>
      </c>
      <c r="J441" s="784" t="s">
        <v>20</v>
      </c>
      <c r="K441" s="34" t="s">
        <v>20</v>
      </c>
      <c r="L441" s="784" t="s">
        <v>20</v>
      </c>
    </row>
    <row r="442" spans="1:12" ht="13.5">
      <c r="A442" s="34" t="s">
        <v>1254</v>
      </c>
      <c r="B442" s="34" t="s">
        <v>1333</v>
      </c>
      <c r="C442" s="34" t="s">
        <v>20</v>
      </c>
      <c r="D442" s="34" t="s">
        <v>20</v>
      </c>
      <c r="E442" s="34" t="s">
        <v>20</v>
      </c>
      <c r="F442" s="34" t="s">
        <v>20</v>
      </c>
      <c r="G442" s="34" t="s">
        <v>20</v>
      </c>
      <c r="H442" s="784" t="s">
        <v>20</v>
      </c>
      <c r="I442" s="34" t="s">
        <v>20</v>
      </c>
      <c r="J442" s="784" t="s">
        <v>20</v>
      </c>
      <c r="K442" s="34" t="s">
        <v>20</v>
      </c>
      <c r="L442" s="784" t="s">
        <v>20</v>
      </c>
    </row>
    <row r="443" spans="1:12" ht="13.5">
      <c r="A443" s="34" t="s">
        <v>1255</v>
      </c>
      <c r="B443" s="34" t="s">
        <v>1334</v>
      </c>
      <c r="C443" s="34" t="s">
        <v>20</v>
      </c>
      <c r="D443" s="34" t="s">
        <v>20</v>
      </c>
      <c r="E443" s="34" t="s">
        <v>20</v>
      </c>
      <c r="F443" s="34" t="s">
        <v>20</v>
      </c>
      <c r="G443" s="34" t="s">
        <v>20</v>
      </c>
      <c r="H443" s="784" t="s">
        <v>20</v>
      </c>
      <c r="I443" s="34" t="s">
        <v>20</v>
      </c>
      <c r="J443" s="784" t="s">
        <v>20</v>
      </c>
      <c r="K443" s="34" t="s">
        <v>20</v>
      </c>
      <c r="L443" s="784" t="s">
        <v>20</v>
      </c>
    </row>
    <row r="444" spans="1:12" ht="13.5">
      <c r="A444" s="34" t="s">
        <v>1256</v>
      </c>
      <c r="B444" s="34" t="s">
        <v>1335</v>
      </c>
      <c r="C444" s="34" t="s">
        <v>20</v>
      </c>
      <c r="D444" s="34" t="s">
        <v>20</v>
      </c>
      <c r="E444" s="34" t="s">
        <v>20</v>
      </c>
      <c r="F444" s="34" t="s">
        <v>20</v>
      </c>
      <c r="G444" s="34" t="s">
        <v>20</v>
      </c>
      <c r="H444" s="784" t="s">
        <v>20</v>
      </c>
      <c r="I444" s="34" t="s">
        <v>20</v>
      </c>
      <c r="J444" s="784" t="s">
        <v>20</v>
      </c>
      <c r="K444" s="34" t="s">
        <v>20</v>
      </c>
      <c r="L444" s="784" t="s">
        <v>20</v>
      </c>
    </row>
    <row r="445" spans="1:12" ht="13.5">
      <c r="A445" s="34" t="s">
        <v>1257</v>
      </c>
      <c r="B445" s="34" t="s">
        <v>1609</v>
      </c>
      <c r="C445" s="34">
        <v>69.95</v>
      </c>
      <c r="D445" s="34">
        <v>0.51500000000000001</v>
      </c>
      <c r="E445" s="34" t="s">
        <v>20</v>
      </c>
      <c r="F445" s="34">
        <v>0.436</v>
      </c>
      <c r="G445" s="34">
        <v>0</v>
      </c>
      <c r="H445" s="784">
        <v>0</v>
      </c>
      <c r="I445" s="34">
        <v>0</v>
      </c>
      <c r="J445" s="784">
        <v>0</v>
      </c>
      <c r="K445" s="34">
        <v>0</v>
      </c>
      <c r="L445" s="784">
        <v>0</v>
      </c>
    </row>
    <row r="446" spans="1:12" ht="13.5">
      <c r="A446" s="34" t="s">
        <v>1258</v>
      </c>
      <c r="B446" s="34" t="s">
        <v>3385</v>
      </c>
      <c r="C446" s="34" t="s">
        <v>20</v>
      </c>
      <c r="D446" s="34" t="s">
        <v>20</v>
      </c>
      <c r="E446" s="34" t="s">
        <v>20</v>
      </c>
      <c r="F446" s="34" t="s">
        <v>20</v>
      </c>
      <c r="G446" s="34" t="s">
        <v>20</v>
      </c>
      <c r="H446" s="784" t="s">
        <v>20</v>
      </c>
      <c r="I446" s="34" t="s">
        <v>20</v>
      </c>
      <c r="J446" s="784" t="s">
        <v>20</v>
      </c>
      <c r="K446" s="34" t="s">
        <v>20</v>
      </c>
      <c r="L446" s="784" t="s">
        <v>20</v>
      </c>
    </row>
    <row r="447" spans="1:12" ht="13.5">
      <c r="A447" s="34" t="s">
        <v>1259</v>
      </c>
      <c r="B447" s="34" t="s">
        <v>1336</v>
      </c>
      <c r="C447" s="34">
        <v>2.2799999999999998</v>
      </c>
      <c r="D447" s="34">
        <v>0.4</v>
      </c>
      <c r="E447" s="34" t="s">
        <v>20</v>
      </c>
      <c r="F447" s="34">
        <v>0.34399999999999997</v>
      </c>
      <c r="G447" s="34">
        <v>0</v>
      </c>
      <c r="H447" s="784">
        <v>0</v>
      </c>
      <c r="I447" s="34">
        <v>0</v>
      </c>
      <c r="J447" s="784">
        <v>0</v>
      </c>
      <c r="K447" s="34">
        <v>0</v>
      </c>
      <c r="L447" s="784">
        <v>0</v>
      </c>
    </row>
    <row r="448" spans="1:12" ht="13.5">
      <c r="A448" s="34" t="s">
        <v>1260</v>
      </c>
      <c r="B448" s="34" t="s">
        <v>1337</v>
      </c>
      <c r="C448" s="34">
        <v>0.03</v>
      </c>
      <c r="D448" s="34">
        <v>0.441</v>
      </c>
      <c r="E448" s="34" t="s">
        <v>20</v>
      </c>
      <c r="F448" s="34">
        <v>0.45200000000000001</v>
      </c>
      <c r="G448" s="34">
        <v>0</v>
      </c>
      <c r="H448" s="784">
        <v>0</v>
      </c>
      <c r="I448" s="34">
        <v>0</v>
      </c>
      <c r="J448" s="784">
        <v>0</v>
      </c>
      <c r="K448" s="34">
        <v>0</v>
      </c>
      <c r="L448" s="784">
        <v>0</v>
      </c>
    </row>
    <row r="449" spans="1:12" ht="13.5">
      <c r="A449" s="34" t="s">
        <v>1261</v>
      </c>
      <c r="B449" s="34" t="s">
        <v>2412</v>
      </c>
      <c r="C449" s="34" t="s">
        <v>20</v>
      </c>
      <c r="D449" s="34" t="s">
        <v>20</v>
      </c>
      <c r="E449" s="34" t="s">
        <v>20</v>
      </c>
      <c r="F449" s="34" t="s">
        <v>20</v>
      </c>
      <c r="G449" s="34" t="s">
        <v>20</v>
      </c>
      <c r="H449" s="784" t="s">
        <v>20</v>
      </c>
      <c r="I449" s="34" t="s">
        <v>20</v>
      </c>
      <c r="J449" s="784" t="s">
        <v>20</v>
      </c>
      <c r="K449" s="34" t="s">
        <v>20</v>
      </c>
      <c r="L449" s="784" t="s">
        <v>20</v>
      </c>
    </row>
    <row r="450" spans="1:12" ht="13.5">
      <c r="A450" s="34" t="s">
        <v>1262</v>
      </c>
      <c r="B450" s="34" t="s">
        <v>3386</v>
      </c>
      <c r="C450" s="34" t="s">
        <v>20</v>
      </c>
      <c r="D450" s="34" t="s">
        <v>20</v>
      </c>
      <c r="E450" s="34" t="s">
        <v>20</v>
      </c>
      <c r="F450" s="34" t="s">
        <v>20</v>
      </c>
      <c r="G450" s="34" t="s">
        <v>20</v>
      </c>
      <c r="H450" s="784" t="s">
        <v>20</v>
      </c>
      <c r="I450" s="34" t="s">
        <v>20</v>
      </c>
      <c r="J450" s="784" t="s">
        <v>20</v>
      </c>
      <c r="K450" s="34" t="s">
        <v>20</v>
      </c>
      <c r="L450" s="784" t="s">
        <v>20</v>
      </c>
    </row>
    <row r="451" spans="1:12" ht="13.5">
      <c r="A451" s="34" t="s">
        <v>1263</v>
      </c>
      <c r="B451" s="34" t="s">
        <v>1338</v>
      </c>
      <c r="C451" s="34">
        <v>1.42</v>
      </c>
      <c r="D451" s="34">
        <v>0.443</v>
      </c>
      <c r="E451" s="34" t="s">
        <v>20</v>
      </c>
      <c r="F451" s="34">
        <v>0.5</v>
      </c>
      <c r="G451" s="34">
        <v>0</v>
      </c>
      <c r="H451" s="784">
        <v>0</v>
      </c>
      <c r="I451" s="34">
        <v>0</v>
      </c>
      <c r="J451" s="784">
        <v>0</v>
      </c>
      <c r="K451" s="34">
        <v>0</v>
      </c>
      <c r="L451" s="784">
        <v>0</v>
      </c>
    </row>
    <row r="452" spans="1:12" ht="13.5">
      <c r="A452" s="34" t="s">
        <v>1264</v>
      </c>
      <c r="B452" s="34" t="s">
        <v>1339</v>
      </c>
      <c r="C452" s="34" t="s">
        <v>20</v>
      </c>
      <c r="D452" s="34" t="s">
        <v>20</v>
      </c>
      <c r="E452" s="34" t="s">
        <v>20</v>
      </c>
      <c r="F452" s="34" t="s">
        <v>20</v>
      </c>
      <c r="G452" s="34" t="s">
        <v>20</v>
      </c>
      <c r="H452" s="784" t="s">
        <v>20</v>
      </c>
      <c r="I452" s="34" t="s">
        <v>20</v>
      </c>
      <c r="J452" s="784" t="s">
        <v>20</v>
      </c>
      <c r="K452" s="34" t="s">
        <v>20</v>
      </c>
      <c r="L452" s="784" t="s">
        <v>20</v>
      </c>
    </row>
    <row r="453" spans="1:12" ht="13.5">
      <c r="A453" s="34" t="s">
        <v>1265</v>
      </c>
      <c r="B453" s="34" t="s">
        <v>1340</v>
      </c>
      <c r="C453" s="34">
        <v>13.45</v>
      </c>
      <c r="D453" s="34">
        <v>0.439</v>
      </c>
      <c r="E453" s="34" t="s">
        <v>20</v>
      </c>
      <c r="F453" s="34">
        <v>0.38300000000000001</v>
      </c>
      <c r="G453" s="34">
        <v>425.2</v>
      </c>
      <c r="H453" s="784">
        <v>1.3899999999999999E-2</v>
      </c>
      <c r="I453" s="34">
        <v>0</v>
      </c>
      <c r="J453" s="784">
        <v>0</v>
      </c>
      <c r="K453" s="34">
        <v>0</v>
      </c>
      <c r="L453" s="784">
        <v>0</v>
      </c>
    </row>
    <row r="454" spans="1:12" ht="13.5">
      <c r="A454" s="34" t="s">
        <v>1266</v>
      </c>
      <c r="B454" s="34" t="s">
        <v>1341</v>
      </c>
      <c r="C454" s="34" t="s">
        <v>20</v>
      </c>
      <c r="D454" s="34" t="s">
        <v>20</v>
      </c>
      <c r="E454" s="34" t="s">
        <v>20</v>
      </c>
      <c r="F454" s="34" t="s">
        <v>20</v>
      </c>
      <c r="G454" s="34" t="s">
        <v>20</v>
      </c>
      <c r="H454" s="784" t="s">
        <v>20</v>
      </c>
      <c r="I454" s="34" t="s">
        <v>20</v>
      </c>
      <c r="J454" s="784" t="s">
        <v>20</v>
      </c>
      <c r="K454" s="34" t="s">
        <v>20</v>
      </c>
      <c r="L454" s="784" t="s">
        <v>20</v>
      </c>
    </row>
    <row r="455" spans="1:12" ht="13.5">
      <c r="A455" s="34" t="s">
        <v>1267</v>
      </c>
      <c r="B455" s="34" t="s">
        <v>1342</v>
      </c>
      <c r="C455" s="34" t="s">
        <v>20</v>
      </c>
      <c r="D455" s="34" t="s">
        <v>20</v>
      </c>
      <c r="E455" s="34" t="s">
        <v>20</v>
      </c>
      <c r="F455" s="34" t="s">
        <v>20</v>
      </c>
      <c r="G455" s="34" t="s">
        <v>20</v>
      </c>
      <c r="H455" s="784" t="s">
        <v>20</v>
      </c>
      <c r="I455" s="34" t="s">
        <v>20</v>
      </c>
      <c r="J455" s="784" t="s">
        <v>20</v>
      </c>
      <c r="K455" s="34" t="s">
        <v>20</v>
      </c>
      <c r="L455" s="784" t="s">
        <v>20</v>
      </c>
    </row>
    <row r="456" spans="1:12" ht="13.5">
      <c r="A456" s="34" t="s">
        <v>1268</v>
      </c>
      <c r="B456" s="34" t="s">
        <v>1343</v>
      </c>
      <c r="C456" s="34" t="s">
        <v>20</v>
      </c>
      <c r="D456" s="34" t="s">
        <v>20</v>
      </c>
      <c r="E456" s="34" t="s">
        <v>20</v>
      </c>
      <c r="F456" s="34" t="s">
        <v>20</v>
      </c>
      <c r="G456" s="34" t="s">
        <v>20</v>
      </c>
      <c r="H456" s="784" t="s">
        <v>20</v>
      </c>
      <c r="I456" s="34" t="s">
        <v>20</v>
      </c>
      <c r="J456" s="784" t="s">
        <v>20</v>
      </c>
      <c r="K456" s="34" t="s">
        <v>20</v>
      </c>
      <c r="L456" s="784" t="s">
        <v>20</v>
      </c>
    </row>
    <row r="457" spans="1:12" ht="13.5">
      <c r="A457" s="34" t="s">
        <v>1269</v>
      </c>
      <c r="B457" s="34" t="s">
        <v>1344</v>
      </c>
      <c r="C457" s="34" t="s">
        <v>20</v>
      </c>
      <c r="D457" s="34" t="s">
        <v>20</v>
      </c>
      <c r="E457" s="34" t="s">
        <v>20</v>
      </c>
      <c r="F457" s="34" t="s">
        <v>20</v>
      </c>
      <c r="G457" s="34" t="s">
        <v>20</v>
      </c>
      <c r="H457" s="784" t="s">
        <v>20</v>
      </c>
      <c r="I457" s="34" t="s">
        <v>20</v>
      </c>
      <c r="J457" s="784" t="s">
        <v>20</v>
      </c>
      <c r="K457" s="34" t="s">
        <v>20</v>
      </c>
      <c r="L457" s="784" t="s">
        <v>20</v>
      </c>
    </row>
    <row r="458" spans="1:12" ht="13.5">
      <c r="A458" s="34" t="s">
        <v>1270</v>
      </c>
      <c r="B458" s="34" t="s">
        <v>1345</v>
      </c>
      <c r="C458" s="34">
        <v>0.27</v>
      </c>
      <c r="D458" s="34">
        <v>0.42199999999999999</v>
      </c>
      <c r="E458" s="34" t="s">
        <v>20</v>
      </c>
      <c r="F458" s="34">
        <v>0.33400000000000002</v>
      </c>
      <c r="G458" s="34">
        <v>19.8</v>
      </c>
      <c r="H458" s="784">
        <v>3.1300000000000001E-2</v>
      </c>
      <c r="I458" s="34">
        <v>19.8</v>
      </c>
      <c r="J458" s="784">
        <v>3.1300000000000001E-2</v>
      </c>
      <c r="K458" s="34">
        <v>0</v>
      </c>
      <c r="L458" s="784">
        <v>0</v>
      </c>
    </row>
    <row r="459" spans="1:12" ht="13.5">
      <c r="A459" s="34" t="s">
        <v>1271</v>
      </c>
      <c r="B459" s="34" t="s">
        <v>1346</v>
      </c>
      <c r="C459" s="34">
        <v>0.05</v>
      </c>
      <c r="D459" s="34">
        <v>0.42599999999999999</v>
      </c>
      <c r="E459" s="34" t="s">
        <v>20</v>
      </c>
      <c r="F459" s="34">
        <v>0.47499999999999998</v>
      </c>
      <c r="G459" s="34">
        <v>4.2</v>
      </c>
      <c r="H459" s="784">
        <v>3.5099999999999999E-2</v>
      </c>
      <c r="I459" s="34">
        <v>4.2</v>
      </c>
      <c r="J459" s="784">
        <v>3.5099999999999999E-2</v>
      </c>
      <c r="K459" s="34">
        <v>0</v>
      </c>
      <c r="L459" s="784">
        <v>0</v>
      </c>
    </row>
    <row r="460" spans="1:12" ht="13.5">
      <c r="A460" s="34" t="s">
        <v>1272</v>
      </c>
      <c r="B460" s="34" t="s">
        <v>1347</v>
      </c>
      <c r="C460" s="34">
        <v>1.8</v>
      </c>
      <c r="D460" s="34">
        <v>0.435</v>
      </c>
      <c r="E460" s="34" t="s">
        <v>20</v>
      </c>
      <c r="F460" s="34">
        <v>0.41299999999999998</v>
      </c>
      <c r="G460" s="34">
        <v>0</v>
      </c>
      <c r="H460" s="784">
        <v>0</v>
      </c>
      <c r="I460" s="34">
        <v>0</v>
      </c>
      <c r="J460" s="784">
        <v>0</v>
      </c>
      <c r="K460" s="34">
        <v>0</v>
      </c>
      <c r="L460" s="784">
        <v>0</v>
      </c>
    </row>
    <row r="461" spans="1:12" ht="13.5">
      <c r="A461" s="34" t="s">
        <v>1273</v>
      </c>
      <c r="B461" s="34" t="s">
        <v>1348</v>
      </c>
      <c r="C461" s="34" t="s">
        <v>20</v>
      </c>
      <c r="D461" s="34" t="s">
        <v>20</v>
      </c>
      <c r="E461" s="34" t="s">
        <v>20</v>
      </c>
      <c r="F461" s="34" t="s">
        <v>20</v>
      </c>
      <c r="G461" s="34" t="s">
        <v>20</v>
      </c>
      <c r="H461" s="784" t="s">
        <v>20</v>
      </c>
      <c r="I461" s="34" t="s">
        <v>20</v>
      </c>
      <c r="J461" s="784" t="s">
        <v>20</v>
      </c>
      <c r="K461" s="34" t="s">
        <v>20</v>
      </c>
      <c r="L461" s="784" t="s">
        <v>20</v>
      </c>
    </row>
    <row r="462" spans="1:12" ht="13.5">
      <c r="A462" s="34" t="s">
        <v>1274</v>
      </c>
      <c r="B462" s="34" t="s">
        <v>2413</v>
      </c>
      <c r="C462" s="34">
        <v>0.1</v>
      </c>
      <c r="D462" s="34">
        <v>0.44</v>
      </c>
      <c r="E462" s="34" t="s">
        <v>20</v>
      </c>
      <c r="F462" s="34">
        <v>0.41699999999999998</v>
      </c>
      <c r="G462" s="34">
        <v>0</v>
      </c>
      <c r="H462" s="784">
        <v>0</v>
      </c>
      <c r="I462" s="34">
        <v>0</v>
      </c>
      <c r="J462" s="784">
        <v>0</v>
      </c>
      <c r="K462" s="34">
        <v>0</v>
      </c>
      <c r="L462" s="784">
        <v>0</v>
      </c>
    </row>
    <row r="463" spans="1:12" ht="13.5">
      <c r="A463" s="34" t="s">
        <v>1275</v>
      </c>
      <c r="B463" s="34" t="s">
        <v>3301</v>
      </c>
      <c r="C463" s="34">
        <v>0</v>
      </c>
      <c r="D463" s="34">
        <v>0.437</v>
      </c>
      <c r="E463" s="34" t="s">
        <v>20</v>
      </c>
      <c r="F463" s="34">
        <v>0.42699999999999999</v>
      </c>
      <c r="G463" s="34">
        <v>0</v>
      </c>
      <c r="H463" s="784">
        <v>0</v>
      </c>
      <c r="I463" s="34">
        <v>0</v>
      </c>
      <c r="J463" s="784">
        <v>0</v>
      </c>
      <c r="K463" s="34">
        <v>0</v>
      </c>
      <c r="L463" s="784">
        <v>0</v>
      </c>
    </row>
    <row r="464" spans="1:12" ht="13.5">
      <c r="A464" s="34" t="s">
        <v>1276</v>
      </c>
      <c r="B464" s="34" t="s">
        <v>1349</v>
      </c>
      <c r="C464" s="34" t="s">
        <v>20</v>
      </c>
      <c r="D464" s="34" t="s">
        <v>20</v>
      </c>
      <c r="E464" s="34" t="s">
        <v>20</v>
      </c>
      <c r="F464" s="34" t="s">
        <v>20</v>
      </c>
      <c r="G464" s="34" t="s">
        <v>20</v>
      </c>
      <c r="H464" s="784" t="s">
        <v>20</v>
      </c>
      <c r="I464" s="34" t="s">
        <v>20</v>
      </c>
      <c r="J464" s="784" t="s">
        <v>20</v>
      </c>
      <c r="K464" s="34" t="s">
        <v>20</v>
      </c>
      <c r="L464" s="784" t="s">
        <v>20</v>
      </c>
    </row>
    <row r="465" spans="1:12" ht="13.5">
      <c r="A465" s="34" t="s">
        <v>1277</v>
      </c>
      <c r="B465" s="34" t="s">
        <v>20</v>
      </c>
      <c r="C465" s="34" t="s">
        <v>20</v>
      </c>
      <c r="D465" s="34" t="s">
        <v>20</v>
      </c>
      <c r="E465" s="34" t="s">
        <v>20</v>
      </c>
      <c r="F465" s="34" t="s">
        <v>20</v>
      </c>
      <c r="G465" s="34" t="s">
        <v>20</v>
      </c>
      <c r="H465" s="784" t="s">
        <v>20</v>
      </c>
      <c r="I465" s="34" t="s">
        <v>20</v>
      </c>
      <c r="J465" s="784" t="s">
        <v>20</v>
      </c>
      <c r="K465" s="34" t="s">
        <v>20</v>
      </c>
      <c r="L465" s="784" t="s">
        <v>20</v>
      </c>
    </row>
    <row r="466" spans="1:12" ht="13.5">
      <c r="A466" s="34" t="s">
        <v>1278</v>
      </c>
      <c r="B466" s="34" t="s">
        <v>1350</v>
      </c>
      <c r="C466" s="34">
        <v>0.56000000000000005</v>
      </c>
      <c r="D466" s="34">
        <v>0.47799999999999998</v>
      </c>
      <c r="E466" s="34" t="s">
        <v>20</v>
      </c>
      <c r="F466" s="34">
        <v>0.39900000000000002</v>
      </c>
      <c r="G466" s="34">
        <v>0</v>
      </c>
      <c r="H466" s="784">
        <v>0</v>
      </c>
      <c r="I466" s="34">
        <v>0</v>
      </c>
      <c r="J466" s="784">
        <v>0</v>
      </c>
      <c r="K466" s="34">
        <v>0</v>
      </c>
      <c r="L466" s="784">
        <v>0</v>
      </c>
    </row>
    <row r="467" spans="1:12" ht="13.5">
      <c r="A467" s="34" t="s">
        <v>1279</v>
      </c>
      <c r="B467" s="34" t="s">
        <v>20</v>
      </c>
      <c r="C467" s="34" t="s">
        <v>20</v>
      </c>
      <c r="D467" s="34" t="s">
        <v>20</v>
      </c>
      <c r="E467" s="34" t="s">
        <v>20</v>
      </c>
      <c r="F467" s="34" t="s">
        <v>20</v>
      </c>
      <c r="G467" s="34" t="s">
        <v>20</v>
      </c>
      <c r="H467" s="784" t="s">
        <v>20</v>
      </c>
      <c r="I467" s="34" t="s">
        <v>20</v>
      </c>
      <c r="J467" s="784" t="s">
        <v>20</v>
      </c>
      <c r="K467" s="34" t="s">
        <v>20</v>
      </c>
      <c r="L467" s="784" t="s">
        <v>20</v>
      </c>
    </row>
    <row r="468" spans="1:12" ht="13.5">
      <c r="A468" s="34" t="s">
        <v>1280</v>
      </c>
      <c r="B468" s="34" t="s">
        <v>1610</v>
      </c>
      <c r="C468" s="34">
        <v>5.33</v>
      </c>
      <c r="D468" s="34">
        <v>0.44500000000000001</v>
      </c>
      <c r="E468" s="34" t="s">
        <v>20</v>
      </c>
      <c r="F468" s="34">
        <v>0.501</v>
      </c>
      <c r="G468" s="34">
        <v>0</v>
      </c>
      <c r="H468" s="784">
        <v>0</v>
      </c>
      <c r="I468" s="34">
        <v>0</v>
      </c>
      <c r="J468" s="784">
        <v>0</v>
      </c>
      <c r="K468" s="34">
        <v>0</v>
      </c>
      <c r="L468" s="784">
        <v>0</v>
      </c>
    </row>
    <row r="469" spans="1:12" ht="13.5">
      <c r="A469" s="34" t="s">
        <v>1281</v>
      </c>
      <c r="B469" s="34" t="s">
        <v>1351</v>
      </c>
      <c r="C469" s="34" t="s">
        <v>20</v>
      </c>
      <c r="D469" s="34" t="s">
        <v>20</v>
      </c>
      <c r="E469" s="34" t="s">
        <v>20</v>
      </c>
      <c r="F469" s="34" t="s">
        <v>20</v>
      </c>
      <c r="G469" s="34" t="s">
        <v>20</v>
      </c>
      <c r="H469" s="784" t="s">
        <v>20</v>
      </c>
      <c r="I469" s="34" t="s">
        <v>20</v>
      </c>
      <c r="J469" s="784" t="s">
        <v>20</v>
      </c>
      <c r="K469" s="34" t="s">
        <v>20</v>
      </c>
      <c r="L469" s="784" t="s">
        <v>20</v>
      </c>
    </row>
    <row r="470" spans="1:12" ht="13.5">
      <c r="A470" s="34" t="s">
        <v>1282</v>
      </c>
      <c r="B470" s="34" t="s">
        <v>3387</v>
      </c>
      <c r="C470" s="34">
        <v>2.23</v>
      </c>
      <c r="D470" s="34">
        <v>0.4</v>
      </c>
      <c r="E470" s="34" t="s">
        <v>20</v>
      </c>
      <c r="F470" s="34">
        <v>0.34399999999999997</v>
      </c>
      <c r="G470" s="34">
        <v>0</v>
      </c>
      <c r="H470" s="784">
        <v>0</v>
      </c>
      <c r="I470" s="34">
        <v>0</v>
      </c>
      <c r="J470" s="784">
        <v>0</v>
      </c>
      <c r="K470" s="34">
        <v>0</v>
      </c>
      <c r="L470" s="784">
        <v>0</v>
      </c>
    </row>
    <row r="471" spans="1:12" ht="13.5">
      <c r="A471" s="34" t="s">
        <v>1283</v>
      </c>
      <c r="B471" s="34" t="s">
        <v>1352</v>
      </c>
      <c r="C471" s="34">
        <v>0.03</v>
      </c>
      <c r="D471" s="34">
        <v>0.56499999999999995</v>
      </c>
      <c r="E471" s="34" t="s">
        <v>20</v>
      </c>
      <c r="F471" s="34">
        <v>0.50900000000000001</v>
      </c>
      <c r="G471" s="34">
        <v>0</v>
      </c>
      <c r="H471" s="784">
        <v>0</v>
      </c>
      <c r="I471" s="34">
        <v>0</v>
      </c>
      <c r="J471" s="784">
        <v>0</v>
      </c>
      <c r="K471" s="34">
        <v>0</v>
      </c>
      <c r="L471" s="784">
        <v>0</v>
      </c>
    </row>
    <row r="472" spans="1:12" ht="13.5">
      <c r="A472" s="34" t="s">
        <v>1284</v>
      </c>
      <c r="B472" s="34" t="s">
        <v>1353</v>
      </c>
      <c r="C472" s="34">
        <v>0.92</v>
      </c>
      <c r="D472" s="34">
        <v>0.44400000000000001</v>
      </c>
      <c r="E472" s="34" t="s">
        <v>20</v>
      </c>
      <c r="F472" s="34">
        <v>0.45300000000000001</v>
      </c>
      <c r="G472" s="34">
        <v>0</v>
      </c>
      <c r="H472" s="784">
        <v>0</v>
      </c>
      <c r="I472" s="34">
        <v>0</v>
      </c>
      <c r="J472" s="784">
        <v>0</v>
      </c>
      <c r="K472" s="34">
        <v>0</v>
      </c>
      <c r="L472" s="784">
        <v>0</v>
      </c>
    </row>
    <row r="473" spans="1:12" ht="13.5">
      <c r="A473" s="34" t="s">
        <v>1285</v>
      </c>
      <c r="B473" s="34" t="s">
        <v>1354</v>
      </c>
      <c r="C473" s="34" t="s">
        <v>20</v>
      </c>
      <c r="D473" s="34" t="s">
        <v>20</v>
      </c>
      <c r="E473" s="34" t="s">
        <v>20</v>
      </c>
      <c r="F473" s="34" t="s">
        <v>20</v>
      </c>
      <c r="G473" s="34" t="s">
        <v>20</v>
      </c>
      <c r="H473" s="784" t="s">
        <v>20</v>
      </c>
      <c r="I473" s="34" t="s">
        <v>20</v>
      </c>
      <c r="J473" s="784" t="s">
        <v>20</v>
      </c>
      <c r="K473" s="34" t="s">
        <v>20</v>
      </c>
      <c r="L473" s="784" t="s">
        <v>20</v>
      </c>
    </row>
    <row r="474" spans="1:12" ht="13.5">
      <c r="A474" s="34" t="s">
        <v>1286</v>
      </c>
      <c r="B474" s="34" t="s">
        <v>3388</v>
      </c>
      <c r="C474" s="34" t="s">
        <v>20</v>
      </c>
      <c r="D474" s="34" t="s">
        <v>20</v>
      </c>
      <c r="E474" s="34" t="s">
        <v>20</v>
      </c>
      <c r="F474" s="34" t="s">
        <v>20</v>
      </c>
      <c r="G474" s="34" t="s">
        <v>20</v>
      </c>
      <c r="H474" s="784" t="s">
        <v>20</v>
      </c>
      <c r="I474" s="34" t="s">
        <v>20</v>
      </c>
      <c r="J474" s="784" t="s">
        <v>20</v>
      </c>
      <c r="K474" s="34" t="s">
        <v>20</v>
      </c>
      <c r="L474" s="784" t="s">
        <v>20</v>
      </c>
    </row>
    <row r="475" spans="1:12" ht="13.5">
      <c r="A475" s="34" t="s">
        <v>1287</v>
      </c>
      <c r="B475" s="34" t="s">
        <v>1355</v>
      </c>
      <c r="C475" s="34" t="s">
        <v>20</v>
      </c>
      <c r="D475" s="34" t="s">
        <v>20</v>
      </c>
      <c r="E475" s="34" t="s">
        <v>20</v>
      </c>
      <c r="F475" s="34" t="s">
        <v>20</v>
      </c>
      <c r="G475" s="34" t="s">
        <v>20</v>
      </c>
      <c r="H475" s="784" t="s">
        <v>20</v>
      </c>
      <c r="I475" s="34" t="s">
        <v>20</v>
      </c>
      <c r="J475" s="784" t="s">
        <v>20</v>
      </c>
      <c r="K475" s="34" t="s">
        <v>20</v>
      </c>
      <c r="L475" s="784" t="s">
        <v>20</v>
      </c>
    </row>
    <row r="476" spans="1:12" ht="13.5">
      <c r="A476" s="34" t="s">
        <v>1288</v>
      </c>
      <c r="B476" s="34" t="s">
        <v>1356</v>
      </c>
      <c r="C476" s="34" t="s">
        <v>20</v>
      </c>
      <c r="D476" s="34" t="s">
        <v>20</v>
      </c>
      <c r="E476" s="34" t="s">
        <v>20</v>
      </c>
      <c r="F476" s="34" t="s">
        <v>20</v>
      </c>
      <c r="G476" s="34" t="s">
        <v>20</v>
      </c>
      <c r="H476" s="784" t="s">
        <v>20</v>
      </c>
      <c r="I476" s="34" t="s">
        <v>20</v>
      </c>
      <c r="J476" s="784" t="s">
        <v>20</v>
      </c>
      <c r="K476" s="34" t="s">
        <v>20</v>
      </c>
      <c r="L476" s="784" t="s">
        <v>20</v>
      </c>
    </row>
    <row r="477" spans="1:12" ht="13.5">
      <c r="A477" s="34" t="s">
        <v>1289</v>
      </c>
      <c r="B477" s="34" t="s">
        <v>1357</v>
      </c>
      <c r="C477" s="34" t="s">
        <v>20</v>
      </c>
      <c r="D477" s="34" t="s">
        <v>20</v>
      </c>
      <c r="E477" s="34" t="s">
        <v>20</v>
      </c>
      <c r="F477" s="34" t="s">
        <v>20</v>
      </c>
      <c r="G477" s="34" t="s">
        <v>20</v>
      </c>
      <c r="H477" s="784" t="s">
        <v>20</v>
      </c>
      <c r="I477" s="34" t="s">
        <v>20</v>
      </c>
      <c r="J477" s="784" t="s">
        <v>20</v>
      </c>
      <c r="K477" s="34" t="s">
        <v>20</v>
      </c>
      <c r="L477" s="784" t="s">
        <v>20</v>
      </c>
    </row>
    <row r="478" spans="1:12" ht="13.5">
      <c r="A478" s="34" t="s">
        <v>1290</v>
      </c>
      <c r="B478" s="34" t="s">
        <v>1358</v>
      </c>
      <c r="C478" s="34">
        <v>9.73</v>
      </c>
      <c r="D478" s="34">
        <v>0.48</v>
      </c>
      <c r="E478" s="34" t="s">
        <v>20</v>
      </c>
      <c r="F478" s="34">
        <v>0.42399999999999999</v>
      </c>
      <c r="G478" s="34">
        <v>0</v>
      </c>
      <c r="H478" s="784">
        <v>0</v>
      </c>
      <c r="I478" s="34">
        <v>0</v>
      </c>
      <c r="J478" s="784">
        <v>0</v>
      </c>
      <c r="K478" s="34">
        <v>0</v>
      </c>
      <c r="L478" s="784">
        <v>0</v>
      </c>
    </row>
    <row r="479" spans="1:12" ht="13.5">
      <c r="A479" s="34" t="s">
        <v>1291</v>
      </c>
      <c r="B479" s="34" t="s">
        <v>20</v>
      </c>
      <c r="C479" s="34" t="s">
        <v>20</v>
      </c>
      <c r="D479" s="34" t="s">
        <v>20</v>
      </c>
      <c r="E479" s="34" t="s">
        <v>20</v>
      </c>
      <c r="F479" s="34" t="s">
        <v>20</v>
      </c>
      <c r="G479" s="34" t="s">
        <v>20</v>
      </c>
      <c r="H479" s="784" t="s">
        <v>20</v>
      </c>
      <c r="I479" s="34" t="s">
        <v>20</v>
      </c>
      <c r="J479" s="784" t="s">
        <v>20</v>
      </c>
      <c r="K479" s="34" t="s">
        <v>20</v>
      </c>
      <c r="L479" s="784" t="s">
        <v>20</v>
      </c>
    </row>
    <row r="480" spans="1:12" ht="13.5">
      <c r="A480" s="34" t="s">
        <v>1292</v>
      </c>
      <c r="B480" s="34" t="s">
        <v>20</v>
      </c>
      <c r="C480" s="34" t="s">
        <v>20</v>
      </c>
      <c r="D480" s="34" t="s">
        <v>20</v>
      </c>
      <c r="E480" s="34" t="s">
        <v>20</v>
      </c>
      <c r="F480" s="34" t="s">
        <v>20</v>
      </c>
      <c r="G480" s="34" t="s">
        <v>20</v>
      </c>
      <c r="H480" s="784" t="s">
        <v>20</v>
      </c>
      <c r="I480" s="34" t="s">
        <v>20</v>
      </c>
      <c r="J480" s="784" t="s">
        <v>20</v>
      </c>
      <c r="K480" s="34" t="s">
        <v>20</v>
      </c>
      <c r="L480" s="784" t="s">
        <v>20</v>
      </c>
    </row>
    <row r="481" spans="1:12" ht="13.5">
      <c r="A481" s="34" t="s">
        <v>1293</v>
      </c>
      <c r="B481" s="34" t="s">
        <v>2159</v>
      </c>
      <c r="C481" s="34">
        <v>81.84</v>
      </c>
      <c r="D481" s="34">
        <v>0.44500000000000001</v>
      </c>
      <c r="E481" s="34" t="s">
        <v>20</v>
      </c>
      <c r="F481" s="34">
        <v>0.50700000000000001</v>
      </c>
      <c r="G481" s="34">
        <v>0</v>
      </c>
      <c r="H481" s="784">
        <v>0</v>
      </c>
      <c r="I481" s="34">
        <v>0</v>
      </c>
      <c r="J481" s="784">
        <v>0</v>
      </c>
      <c r="K481" s="34">
        <v>0</v>
      </c>
      <c r="L481" s="784">
        <v>0</v>
      </c>
    </row>
    <row r="482" spans="1:12" ht="13.5">
      <c r="A482" s="34" t="s">
        <v>1294</v>
      </c>
      <c r="B482" s="34" t="s">
        <v>1359</v>
      </c>
      <c r="C482" s="34" t="s">
        <v>20</v>
      </c>
      <c r="D482" s="34" t="s">
        <v>20</v>
      </c>
      <c r="E482" s="34" t="s">
        <v>20</v>
      </c>
      <c r="F482" s="34" t="s">
        <v>20</v>
      </c>
      <c r="G482" s="34" t="s">
        <v>20</v>
      </c>
      <c r="H482" s="784" t="s">
        <v>20</v>
      </c>
      <c r="I482" s="34" t="s">
        <v>20</v>
      </c>
      <c r="J482" s="784" t="s">
        <v>20</v>
      </c>
      <c r="K482" s="34" t="s">
        <v>20</v>
      </c>
      <c r="L482" s="784" t="s">
        <v>20</v>
      </c>
    </row>
    <row r="483" spans="1:12" ht="13.5">
      <c r="A483" s="34" t="s">
        <v>1295</v>
      </c>
      <c r="B483" s="34" t="s">
        <v>20</v>
      </c>
      <c r="C483" s="34" t="s">
        <v>20</v>
      </c>
      <c r="D483" s="34" t="s">
        <v>20</v>
      </c>
      <c r="E483" s="34" t="s">
        <v>20</v>
      </c>
      <c r="F483" s="34" t="s">
        <v>20</v>
      </c>
      <c r="G483" s="34" t="s">
        <v>20</v>
      </c>
      <c r="H483" s="784" t="s">
        <v>20</v>
      </c>
      <c r="I483" s="34" t="s">
        <v>20</v>
      </c>
      <c r="J483" s="784" t="s">
        <v>20</v>
      </c>
      <c r="K483" s="34" t="s">
        <v>20</v>
      </c>
      <c r="L483" s="784" t="s">
        <v>20</v>
      </c>
    </row>
    <row r="484" spans="1:12" ht="13.5">
      <c r="A484" s="34" t="s">
        <v>1296</v>
      </c>
      <c r="B484" s="34" t="s">
        <v>20</v>
      </c>
      <c r="C484" s="34" t="s">
        <v>20</v>
      </c>
      <c r="D484" s="34" t="s">
        <v>20</v>
      </c>
      <c r="E484" s="34" t="s">
        <v>20</v>
      </c>
      <c r="F484" s="34" t="s">
        <v>20</v>
      </c>
      <c r="G484" s="34" t="s">
        <v>20</v>
      </c>
      <c r="H484" s="784" t="s">
        <v>20</v>
      </c>
      <c r="I484" s="34" t="s">
        <v>20</v>
      </c>
      <c r="J484" s="784" t="s">
        <v>20</v>
      </c>
      <c r="K484" s="34" t="s">
        <v>20</v>
      </c>
      <c r="L484" s="784" t="s">
        <v>20</v>
      </c>
    </row>
    <row r="485" spans="1:12" ht="13.5">
      <c r="A485" s="34" t="s">
        <v>1297</v>
      </c>
      <c r="B485" s="34" t="s">
        <v>1360</v>
      </c>
      <c r="C485" s="34" t="s">
        <v>20</v>
      </c>
      <c r="D485" s="34" t="s">
        <v>20</v>
      </c>
      <c r="E485" s="34" t="s">
        <v>20</v>
      </c>
      <c r="F485" s="34" t="s">
        <v>20</v>
      </c>
      <c r="G485" s="34" t="s">
        <v>20</v>
      </c>
      <c r="H485" s="784" t="s">
        <v>20</v>
      </c>
      <c r="I485" s="34" t="s">
        <v>20</v>
      </c>
      <c r="J485" s="784" t="s">
        <v>20</v>
      </c>
      <c r="K485" s="34" t="s">
        <v>20</v>
      </c>
      <c r="L485" s="784" t="s">
        <v>20</v>
      </c>
    </row>
    <row r="486" spans="1:12" ht="13.5">
      <c r="A486" s="34" t="s">
        <v>1298</v>
      </c>
      <c r="B486" s="34" t="s">
        <v>1361</v>
      </c>
      <c r="C486" s="34">
        <v>10.210000000000001</v>
      </c>
      <c r="D486" s="34">
        <v>0.20599999999999999</v>
      </c>
      <c r="E486" s="34" t="s">
        <v>20</v>
      </c>
      <c r="F486" s="34">
        <v>0.47299999999999998</v>
      </c>
      <c r="G486" s="34">
        <v>23638.2</v>
      </c>
      <c r="H486" s="784">
        <v>0.47639999999999999</v>
      </c>
      <c r="I486" s="34">
        <v>1770.4</v>
      </c>
      <c r="J486" s="784">
        <v>3.5700000000000003E-2</v>
      </c>
      <c r="K486" s="34">
        <v>0</v>
      </c>
      <c r="L486" s="784">
        <v>0</v>
      </c>
    </row>
    <row r="487" spans="1:12" ht="13.5">
      <c r="A487" s="34" t="s">
        <v>1299</v>
      </c>
      <c r="B487" s="34" t="s">
        <v>1611</v>
      </c>
      <c r="C487" s="34" t="s">
        <v>20</v>
      </c>
      <c r="D487" s="34" t="s">
        <v>20</v>
      </c>
      <c r="E487" s="34" t="s">
        <v>20</v>
      </c>
      <c r="F487" s="34" t="s">
        <v>20</v>
      </c>
      <c r="G487" s="34" t="s">
        <v>20</v>
      </c>
      <c r="H487" s="784" t="s">
        <v>20</v>
      </c>
      <c r="I487" s="34" t="s">
        <v>20</v>
      </c>
      <c r="J487" s="784" t="s">
        <v>20</v>
      </c>
      <c r="K487" s="34" t="s">
        <v>20</v>
      </c>
      <c r="L487" s="784" t="s">
        <v>20</v>
      </c>
    </row>
    <row r="488" spans="1:12" ht="13.5">
      <c r="A488" s="34" t="s">
        <v>1300</v>
      </c>
      <c r="B488" s="34" t="s">
        <v>20</v>
      </c>
      <c r="C488" s="34" t="s">
        <v>20</v>
      </c>
      <c r="D488" s="34" t="s">
        <v>20</v>
      </c>
      <c r="E488" s="34" t="s">
        <v>20</v>
      </c>
      <c r="F488" s="34" t="s">
        <v>20</v>
      </c>
      <c r="G488" s="34" t="s">
        <v>20</v>
      </c>
      <c r="H488" s="784" t="s">
        <v>20</v>
      </c>
      <c r="I488" s="34" t="s">
        <v>20</v>
      </c>
      <c r="J488" s="784" t="s">
        <v>20</v>
      </c>
      <c r="K488" s="34" t="s">
        <v>20</v>
      </c>
      <c r="L488" s="784" t="s">
        <v>20</v>
      </c>
    </row>
    <row r="489" spans="1:12" ht="13.5">
      <c r="A489" s="34" t="s">
        <v>1301</v>
      </c>
      <c r="B489" s="34" t="s">
        <v>1362</v>
      </c>
      <c r="C489" s="34" t="s">
        <v>20</v>
      </c>
      <c r="D489" s="34" t="s">
        <v>20</v>
      </c>
      <c r="E489" s="34" t="s">
        <v>20</v>
      </c>
      <c r="F489" s="34" t="s">
        <v>20</v>
      </c>
      <c r="G489" s="34" t="s">
        <v>20</v>
      </c>
      <c r="H489" s="784" t="s">
        <v>20</v>
      </c>
      <c r="I489" s="34" t="s">
        <v>20</v>
      </c>
      <c r="J489" s="784" t="s">
        <v>20</v>
      </c>
      <c r="K489" s="34" t="s">
        <v>20</v>
      </c>
      <c r="L489" s="784" t="s">
        <v>20</v>
      </c>
    </row>
    <row r="490" spans="1:12" ht="13.5">
      <c r="A490" s="34" t="s">
        <v>1302</v>
      </c>
      <c r="B490" s="34" t="s">
        <v>1848</v>
      </c>
      <c r="C490" s="34" t="s">
        <v>20</v>
      </c>
      <c r="D490" s="34" t="s">
        <v>20</v>
      </c>
      <c r="E490" s="34" t="s">
        <v>20</v>
      </c>
      <c r="F490" s="34" t="s">
        <v>20</v>
      </c>
      <c r="G490" s="34" t="s">
        <v>20</v>
      </c>
      <c r="H490" s="784" t="s">
        <v>20</v>
      </c>
      <c r="I490" s="34" t="s">
        <v>20</v>
      </c>
      <c r="J490" s="784" t="s">
        <v>20</v>
      </c>
      <c r="K490" s="34" t="s">
        <v>20</v>
      </c>
      <c r="L490" s="784" t="s">
        <v>20</v>
      </c>
    </row>
    <row r="491" spans="1:12" ht="13.5">
      <c r="A491" s="34" t="s">
        <v>1303</v>
      </c>
      <c r="B491" s="34" t="s">
        <v>1363</v>
      </c>
      <c r="C491" s="34">
        <v>0.93</v>
      </c>
      <c r="D491" s="34">
        <v>0.437</v>
      </c>
      <c r="E491" s="34" t="s">
        <v>20</v>
      </c>
      <c r="F491" s="34">
        <v>0.432</v>
      </c>
      <c r="G491" s="34">
        <v>0</v>
      </c>
      <c r="H491" s="784">
        <v>0</v>
      </c>
      <c r="I491" s="34">
        <v>0</v>
      </c>
      <c r="J491" s="784">
        <v>0</v>
      </c>
      <c r="K491" s="34">
        <v>0</v>
      </c>
      <c r="L491" s="784">
        <v>0</v>
      </c>
    </row>
    <row r="492" spans="1:12" ht="13.5">
      <c r="A492" s="34" t="s">
        <v>1304</v>
      </c>
      <c r="B492" s="34" t="s">
        <v>1364</v>
      </c>
      <c r="C492" s="34" t="s">
        <v>20</v>
      </c>
      <c r="D492" s="34" t="s">
        <v>20</v>
      </c>
      <c r="E492" s="34" t="s">
        <v>20</v>
      </c>
      <c r="F492" s="34" t="s">
        <v>20</v>
      </c>
      <c r="G492" s="34" t="s">
        <v>20</v>
      </c>
      <c r="H492" s="784" t="s">
        <v>20</v>
      </c>
      <c r="I492" s="34" t="s">
        <v>20</v>
      </c>
      <c r="J492" s="784" t="s">
        <v>20</v>
      </c>
      <c r="K492" s="34" t="s">
        <v>20</v>
      </c>
      <c r="L492" s="784" t="s">
        <v>20</v>
      </c>
    </row>
    <row r="493" spans="1:12" ht="13.5">
      <c r="A493" s="34" t="s">
        <v>1305</v>
      </c>
      <c r="B493" s="34" t="s">
        <v>20</v>
      </c>
      <c r="C493" s="34" t="s">
        <v>20</v>
      </c>
      <c r="D493" s="34" t="s">
        <v>20</v>
      </c>
      <c r="E493" s="34" t="s">
        <v>20</v>
      </c>
      <c r="F493" s="34" t="s">
        <v>20</v>
      </c>
      <c r="G493" s="34" t="s">
        <v>20</v>
      </c>
      <c r="H493" s="784" t="s">
        <v>20</v>
      </c>
      <c r="I493" s="34" t="s">
        <v>20</v>
      </c>
      <c r="J493" s="784" t="s">
        <v>20</v>
      </c>
      <c r="K493" s="34" t="s">
        <v>20</v>
      </c>
      <c r="L493" s="784" t="s">
        <v>20</v>
      </c>
    </row>
    <row r="494" spans="1:12" ht="13.5">
      <c r="A494" s="34" t="s">
        <v>1306</v>
      </c>
      <c r="B494" s="34" t="s">
        <v>1365</v>
      </c>
      <c r="C494" s="34" t="s">
        <v>20</v>
      </c>
      <c r="D494" s="34" t="s">
        <v>20</v>
      </c>
      <c r="E494" s="34" t="s">
        <v>20</v>
      </c>
      <c r="F494" s="34" t="s">
        <v>20</v>
      </c>
      <c r="G494" s="34" t="s">
        <v>20</v>
      </c>
      <c r="H494" s="784" t="s">
        <v>20</v>
      </c>
      <c r="I494" s="34" t="s">
        <v>20</v>
      </c>
      <c r="J494" s="784" t="s">
        <v>20</v>
      </c>
      <c r="K494" s="34" t="s">
        <v>20</v>
      </c>
      <c r="L494" s="784" t="s">
        <v>20</v>
      </c>
    </row>
    <row r="495" spans="1:12" ht="13.5">
      <c r="A495" s="34" t="s">
        <v>1307</v>
      </c>
      <c r="B495" s="34" t="s">
        <v>1366</v>
      </c>
      <c r="C495" s="34">
        <v>372.34</v>
      </c>
      <c r="D495" s="34">
        <v>0.44900000000000001</v>
      </c>
      <c r="E495" s="34" t="s">
        <v>20</v>
      </c>
      <c r="F495" s="34">
        <v>0.36899999999999999</v>
      </c>
      <c r="G495" s="34">
        <v>0</v>
      </c>
      <c r="H495" s="784">
        <v>0</v>
      </c>
      <c r="I495" s="34">
        <v>0</v>
      </c>
      <c r="J495" s="784">
        <v>0</v>
      </c>
      <c r="K495" s="34">
        <v>0</v>
      </c>
      <c r="L495" s="784">
        <v>0</v>
      </c>
    </row>
    <row r="496" spans="1:12" ht="13.5">
      <c r="A496" s="34" t="s">
        <v>1308</v>
      </c>
      <c r="B496" s="34" t="s">
        <v>3389</v>
      </c>
      <c r="C496" s="34">
        <v>22.37</v>
      </c>
      <c r="D496" s="34">
        <v>0.41099999999999998</v>
      </c>
      <c r="E496" s="34" t="s">
        <v>20</v>
      </c>
      <c r="F496" s="34">
        <v>0.38800000000000001</v>
      </c>
      <c r="G496" s="34">
        <v>0</v>
      </c>
      <c r="H496" s="784">
        <v>0</v>
      </c>
      <c r="I496" s="34">
        <v>0</v>
      </c>
      <c r="J496" s="784">
        <v>0</v>
      </c>
      <c r="K496" s="34">
        <v>0</v>
      </c>
      <c r="L496" s="784">
        <v>0</v>
      </c>
    </row>
    <row r="497" spans="1:12" ht="13.5">
      <c r="A497" s="34" t="s">
        <v>1309</v>
      </c>
      <c r="B497" s="34" t="s">
        <v>2414</v>
      </c>
      <c r="C497" s="34" t="s">
        <v>20</v>
      </c>
      <c r="D497" s="34" t="s">
        <v>20</v>
      </c>
      <c r="E497" s="34" t="s">
        <v>20</v>
      </c>
      <c r="F497" s="34" t="s">
        <v>20</v>
      </c>
      <c r="G497" s="34" t="s">
        <v>20</v>
      </c>
      <c r="H497" s="784" t="s">
        <v>20</v>
      </c>
      <c r="I497" s="34" t="s">
        <v>20</v>
      </c>
      <c r="J497" s="784" t="s">
        <v>20</v>
      </c>
      <c r="K497" s="34" t="s">
        <v>20</v>
      </c>
      <c r="L497" s="784" t="s">
        <v>20</v>
      </c>
    </row>
    <row r="498" spans="1:12" ht="13.5">
      <c r="A498" s="34" t="s">
        <v>1310</v>
      </c>
      <c r="B498" s="34" t="s">
        <v>1367</v>
      </c>
      <c r="C498" s="34" t="s">
        <v>20</v>
      </c>
      <c r="D498" s="34" t="s">
        <v>20</v>
      </c>
      <c r="E498" s="34" t="s">
        <v>20</v>
      </c>
      <c r="F498" s="34" t="s">
        <v>20</v>
      </c>
      <c r="G498" s="34" t="s">
        <v>20</v>
      </c>
      <c r="H498" s="784" t="s">
        <v>20</v>
      </c>
      <c r="I498" s="34" t="s">
        <v>20</v>
      </c>
      <c r="J498" s="784" t="s">
        <v>20</v>
      </c>
      <c r="K498" s="34" t="s">
        <v>20</v>
      </c>
      <c r="L498" s="784" t="s">
        <v>20</v>
      </c>
    </row>
    <row r="499" spans="1:12" ht="13.5">
      <c r="A499" s="34" t="s">
        <v>1311</v>
      </c>
      <c r="B499" s="34" t="s">
        <v>1368</v>
      </c>
      <c r="C499" s="34">
        <v>0.02</v>
      </c>
      <c r="D499" s="34">
        <v>0.44700000000000001</v>
      </c>
      <c r="E499" s="34" t="s">
        <v>20</v>
      </c>
      <c r="F499" s="34">
        <v>0.39100000000000001</v>
      </c>
      <c r="G499" s="34">
        <v>0</v>
      </c>
      <c r="H499" s="784">
        <v>0</v>
      </c>
      <c r="I499" s="34">
        <v>0</v>
      </c>
      <c r="J499" s="784">
        <v>0</v>
      </c>
      <c r="K499" s="34">
        <v>0</v>
      </c>
      <c r="L499" s="784">
        <v>0</v>
      </c>
    </row>
    <row r="500" spans="1:12" ht="13.5">
      <c r="A500" s="34" t="s">
        <v>1312</v>
      </c>
      <c r="B500" s="34" t="s">
        <v>1369</v>
      </c>
      <c r="C500" s="34">
        <v>0.03</v>
      </c>
      <c r="D500" s="34">
        <v>0.56499999999999995</v>
      </c>
      <c r="E500" s="34" t="s">
        <v>20</v>
      </c>
      <c r="F500" s="34">
        <v>0.50900000000000001</v>
      </c>
      <c r="G500" s="34">
        <v>0</v>
      </c>
      <c r="H500" s="784">
        <v>0</v>
      </c>
      <c r="I500" s="34">
        <v>0</v>
      </c>
      <c r="J500" s="784">
        <v>0</v>
      </c>
      <c r="K500" s="34">
        <v>0</v>
      </c>
      <c r="L500" s="784">
        <v>0</v>
      </c>
    </row>
    <row r="501" spans="1:12" ht="13.5">
      <c r="A501" s="34" t="s">
        <v>1612</v>
      </c>
      <c r="B501" s="34" t="s">
        <v>20</v>
      </c>
      <c r="C501" s="34" t="s">
        <v>20</v>
      </c>
      <c r="D501" s="34" t="s">
        <v>20</v>
      </c>
      <c r="E501" s="34" t="s">
        <v>20</v>
      </c>
      <c r="F501" s="34" t="s">
        <v>20</v>
      </c>
      <c r="G501" s="34" t="s">
        <v>20</v>
      </c>
      <c r="H501" s="784" t="s">
        <v>20</v>
      </c>
      <c r="I501" s="34" t="s">
        <v>20</v>
      </c>
      <c r="J501" s="784" t="s">
        <v>20</v>
      </c>
      <c r="K501" s="34" t="s">
        <v>20</v>
      </c>
      <c r="L501" s="784" t="s">
        <v>20</v>
      </c>
    </row>
    <row r="502" spans="1:12" ht="13.5">
      <c r="A502" s="34" t="s">
        <v>1613</v>
      </c>
      <c r="B502" s="34" t="s">
        <v>1614</v>
      </c>
      <c r="C502" s="34" t="s">
        <v>20</v>
      </c>
      <c r="D502" s="34" t="s">
        <v>20</v>
      </c>
      <c r="E502" s="34" t="s">
        <v>20</v>
      </c>
      <c r="F502" s="34" t="s">
        <v>20</v>
      </c>
      <c r="G502" s="34" t="s">
        <v>20</v>
      </c>
      <c r="H502" s="784" t="s">
        <v>20</v>
      </c>
      <c r="I502" s="34" t="s">
        <v>20</v>
      </c>
      <c r="J502" s="784" t="s">
        <v>20</v>
      </c>
      <c r="K502" s="34" t="s">
        <v>20</v>
      </c>
      <c r="L502" s="784" t="s">
        <v>20</v>
      </c>
    </row>
    <row r="503" spans="1:12" ht="13.5">
      <c r="A503" s="34" t="s">
        <v>1615</v>
      </c>
      <c r="B503" s="34" t="s">
        <v>20</v>
      </c>
      <c r="C503" s="34" t="s">
        <v>20</v>
      </c>
      <c r="D503" s="34" t="s">
        <v>20</v>
      </c>
      <c r="E503" s="34" t="s">
        <v>20</v>
      </c>
      <c r="F503" s="34" t="s">
        <v>20</v>
      </c>
      <c r="G503" s="34" t="s">
        <v>20</v>
      </c>
      <c r="H503" s="784" t="s">
        <v>20</v>
      </c>
      <c r="I503" s="34" t="s">
        <v>20</v>
      </c>
      <c r="J503" s="784" t="s">
        <v>20</v>
      </c>
      <c r="K503" s="34" t="s">
        <v>20</v>
      </c>
      <c r="L503" s="784" t="s">
        <v>20</v>
      </c>
    </row>
    <row r="504" spans="1:12" ht="13.5">
      <c r="A504" s="34" t="s">
        <v>1616</v>
      </c>
      <c r="B504" s="34" t="s">
        <v>1617</v>
      </c>
      <c r="C504" s="34" t="s">
        <v>20</v>
      </c>
      <c r="D504" s="34" t="s">
        <v>20</v>
      </c>
      <c r="E504" s="34" t="s">
        <v>20</v>
      </c>
      <c r="F504" s="34" t="s">
        <v>20</v>
      </c>
      <c r="G504" s="34" t="s">
        <v>20</v>
      </c>
      <c r="H504" s="784" t="s">
        <v>20</v>
      </c>
      <c r="I504" s="34" t="s">
        <v>20</v>
      </c>
      <c r="J504" s="784" t="s">
        <v>20</v>
      </c>
      <c r="K504" s="34" t="s">
        <v>20</v>
      </c>
      <c r="L504" s="784" t="s">
        <v>20</v>
      </c>
    </row>
    <row r="505" spans="1:12" ht="13.5">
      <c r="A505" s="34" t="s">
        <v>1618</v>
      </c>
      <c r="B505" s="34" t="s">
        <v>1619</v>
      </c>
      <c r="C505" s="34">
        <v>0.31</v>
      </c>
      <c r="D505" s="34">
        <v>0.56499999999999995</v>
      </c>
      <c r="E505" s="34" t="s">
        <v>20</v>
      </c>
      <c r="F505" s="34">
        <v>0.50900000000000001</v>
      </c>
      <c r="G505" s="34">
        <v>0</v>
      </c>
      <c r="H505" s="784">
        <v>0</v>
      </c>
      <c r="I505" s="34">
        <v>0</v>
      </c>
      <c r="J505" s="784">
        <v>0</v>
      </c>
      <c r="K505" s="34">
        <v>0</v>
      </c>
      <c r="L505" s="784">
        <v>0</v>
      </c>
    </row>
    <row r="506" spans="1:12" ht="13.5">
      <c r="A506" s="34" t="s">
        <v>1620</v>
      </c>
      <c r="B506" s="34" t="s">
        <v>1621</v>
      </c>
      <c r="C506" s="34" t="s">
        <v>20</v>
      </c>
      <c r="D506" s="34" t="s">
        <v>20</v>
      </c>
      <c r="E506" s="34" t="s">
        <v>20</v>
      </c>
      <c r="F506" s="34" t="s">
        <v>20</v>
      </c>
      <c r="G506" s="34" t="s">
        <v>20</v>
      </c>
      <c r="H506" s="784" t="s">
        <v>20</v>
      </c>
      <c r="I506" s="34" t="s">
        <v>20</v>
      </c>
      <c r="J506" s="784" t="s">
        <v>20</v>
      </c>
      <c r="K506" s="34" t="s">
        <v>20</v>
      </c>
      <c r="L506" s="784" t="s">
        <v>20</v>
      </c>
    </row>
    <row r="507" spans="1:12" ht="13.5">
      <c r="A507" s="34" t="s">
        <v>1622</v>
      </c>
      <c r="B507" s="34" t="s">
        <v>1623</v>
      </c>
      <c r="C507" s="34" t="s">
        <v>20</v>
      </c>
      <c r="D507" s="34" t="s">
        <v>20</v>
      </c>
      <c r="E507" s="34" t="s">
        <v>20</v>
      </c>
      <c r="F507" s="34" t="s">
        <v>20</v>
      </c>
      <c r="G507" s="34" t="s">
        <v>20</v>
      </c>
      <c r="H507" s="784" t="s">
        <v>20</v>
      </c>
      <c r="I507" s="34" t="s">
        <v>20</v>
      </c>
      <c r="J507" s="784" t="s">
        <v>20</v>
      </c>
      <c r="K507" s="34" t="s">
        <v>20</v>
      </c>
      <c r="L507" s="784" t="s">
        <v>20</v>
      </c>
    </row>
    <row r="508" spans="1:12" ht="13.5">
      <c r="A508" s="34" t="s">
        <v>1624</v>
      </c>
      <c r="B508" s="34" t="s">
        <v>1625</v>
      </c>
      <c r="C508" s="34">
        <v>0.1</v>
      </c>
      <c r="D508" s="34">
        <v>0.42099999999999999</v>
      </c>
      <c r="E508" s="34">
        <v>0.39200000000000002</v>
      </c>
      <c r="F508" s="34">
        <v>0.379</v>
      </c>
      <c r="G508" s="34">
        <v>0</v>
      </c>
      <c r="H508" s="784">
        <v>1E-4</v>
      </c>
      <c r="I508" s="34">
        <v>0</v>
      </c>
      <c r="J508" s="784">
        <v>0</v>
      </c>
      <c r="K508" s="34">
        <v>0</v>
      </c>
      <c r="L508" s="784">
        <v>0</v>
      </c>
    </row>
    <row r="509" spans="1:12" ht="13.5">
      <c r="A509" s="34" t="s">
        <v>1626</v>
      </c>
      <c r="B509" s="34" t="s">
        <v>1627</v>
      </c>
      <c r="C509" s="34" t="s">
        <v>20</v>
      </c>
      <c r="D509" s="34" t="s">
        <v>20</v>
      </c>
      <c r="E509" s="34" t="s">
        <v>20</v>
      </c>
      <c r="F509" s="34" t="s">
        <v>20</v>
      </c>
      <c r="G509" s="34" t="s">
        <v>20</v>
      </c>
      <c r="H509" s="784" t="s">
        <v>20</v>
      </c>
      <c r="I509" s="34" t="s">
        <v>20</v>
      </c>
      <c r="J509" s="784" t="s">
        <v>20</v>
      </c>
      <c r="K509" s="34" t="s">
        <v>20</v>
      </c>
      <c r="L509" s="784" t="s">
        <v>20</v>
      </c>
    </row>
    <row r="510" spans="1:12" ht="13.5">
      <c r="A510" s="34" t="s">
        <v>1628</v>
      </c>
      <c r="B510" s="34" t="s">
        <v>20</v>
      </c>
      <c r="C510" s="34" t="s">
        <v>20</v>
      </c>
      <c r="D510" s="34" t="s">
        <v>20</v>
      </c>
      <c r="E510" s="34" t="s">
        <v>20</v>
      </c>
      <c r="F510" s="34" t="s">
        <v>20</v>
      </c>
      <c r="G510" s="34" t="s">
        <v>20</v>
      </c>
      <c r="H510" s="784" t="s">
        <v>20</v>
      </c>
      <c r="I510" s="34" t="s">
        <v>20</v>
      </c>
      <c r="J510" s="784" t="s">
        <v>20</v>
      </c>
      <c r="K510" s="34" t="s">
        <v>20</v>
      </c>
      <c r="L510" s="784" t="s">
        <v>20</v>
      </c>
    </row>
    <row r="511" spans="1:12" ht="13.5">
      <c r="A511" s="34" t="s">
        <v>1629</v>
      </c>
      <c r="B511" s="34" t="s">
        <v>1630</v>
      </c>
      <c r="C511" s="34">
        <v>0.83</v>
      </c>
      <c r="D511" s="34">
        <v>0.46</v>
      </c>
      <c r="E511" s="34" t="s">
        <v>20</v>
      </c>
      <c r="F511" s="34">
        <v>0.36</v>
      </c>
      <c r="G511" s="34">
        <v>5.7</v>
      </c>
      <c r="H511" s="784">
        <v>3.0999999999999999E-3</v>
      </c>
      <c r="I511" s="34">
        <v>0</v>
      </c>
      <c r="J511" s="784">
        <v>0</v>
      </c>
      <c r="K511" s="34">
        <v>0</v>
      </c>
      <c r="L511" s="784">
        <v>0</v>
      </c>
    </row>
    <row r="512" spans="1:12" ht="13.5">
      <c r="A512" s="34" t="s">
        <v>1631</v>
      </c>
      <c r="B512" s="34" t="s">
        <v>1632</v>
      </c>
      <c r="C512" s="34" t="s">
        <v>20</v>
      </c>
      <c r="D512" s="34" t="s">
        <v>20</v>
      </c>
      <c r="E512" s="34" t="s">
        <v>20</v>
      </c>
      <c r="F512" s="34" t="s">
        <v>20</v>
      </c>
      <c r="G512" s="34" t="s">
        <v>20</v>
      </c>
      <c r="H512" s="784" t="s">
        <v>20</v>
      </c>
      <c r="I512" s="34" t="s">
        <v>20</v>
      </c>
      <c r="J512" s="784" t="s">
        <v>20</v>
      </c>
      <c r="K512" s="34" t="s">
        <v>20</v>
      </c>
      <c r="L512" s="784" t="s">
        <v>20</v>
      </c>
    </row>
    <row r="513" spans="1:12" ht="13.5">
      <c r="A513" s="34" t="s">
        <v>1633</v>
      </c>
      <c r="B513" s="34" t="s">
        <v>1634</v>
      </c>
      <c r="C513" s="34" t="s">
        <v>20</v>
      </c>
      <c r="D513" s="34" t="s">
        <v>20</v>
      </c>
      <c r="E513" s="34" t="s">
        <v>20</v>
      </c>
      <c r="F513" s="34" t="s">
        <v>20</v>
      </c>
      <c r="G513" s="34" t="s">
        <v>20</v>
      </c>
      <c r="H513" s="784" t="s">
        <v>20</v>
      </c>
      <c r="I513" s="34" t="s">
        <v>20</v>
      </c>
      <c r="J513" s="784" t="s">
        <v>20</v>
      </c>
      <c r="K513" s="34" t="s">
        <v>20</v>
      </c>
      <c r="L513" s="784" t="s">
        <v>20</v>
      </c>
    </row>
    <row r="514" spans="1:12" ht="13.5">
      <c r="A514" s="34" t="s">
        <v>1635</v>
      </c>
      <c r="B514" s="34" t="s">
        <v>1636</v>
      </c>
      <c r="C514" s="34" t="s">
        <v>20</v>
      </c>
      <c r="D514" s="34" t="s">
        <v>20</v>
      </c>
      <c r="E514" s="34" t="s">
        <v>20</v>
      </c>
      <c r="F514" s="34" t="s">
        <v>20</v>
      </c>
      <c r="G514" s="34" t="s">
        <v>20</v>
      </c>
      <c r="H514" s="784" t="s">
        <v>20</v>
      </c>
      <c r="I514" s="34" t="s">
        <v>20</v>
      </c>
      <c r="J514" s="784" t="s">
        <v>20</v>
      </c>
      <c r="K514" s="34" t="s">
        <v>20</v>
      </c>
      <c r="L514" s="784" t="s">
        <v>20</v>
      </c>
    </row>
    <row r="515" spans="1:12" ht="13.5">
      <c r="A515" s="34" t="s">
        <v>1637</v>
      </c>
      <c r="B515" s="34" t="s">
        <v>1638</v>
      </c>
      <c r="C515" s="34" t="s">
        <v>20</v>
      </c>
      <c r="D515" s="34" t="s">
        <v>20</v>
      </c>
      <c r="E515" s="34" t="s">
        <v>20</v>
      </c>
      <c r="F515" s="34" t="s">
        <v>20</v>
      </c>
      <c r="G515" s="34" t="s">
        <v>20</v>
      </c>
      <c r="H515" s="784" t="s">
        <v>20</v>
      </c>
      <c r="I515" s="34" t="s">
        <v>20</v>
      </c>
      <c r="J515" s="784" t="s">
        <v>20</v>
      </c>
      <c r="K515" s="34" t="s">
        <v>20</v>
      </c>
      <c r="L515" s="784" t="s">
        <v>20</v>
      </c>
    </row>
    <row r="516" spans="1:12" ht="13.5">
      <c r="A516" s="34" t="s">
        <v>1639</v>
      </c>
      <c r="B516" s="34" t="s">
        <v>1640</v>
      </c>
      <c r="C516" s="34" t="s">
        <v>20</v>
      </c>
      <c r="D516" s="34" t="s">
        <v>20</v>
      </c>
      <c r="E516" s="34" t="s">
        <v>20</v>
      </c>
      <c r="F516" s="34" t="s">
        <v>20</v>
      </c>
      <c r="G516" s="34" t="s">
        <v>20</v>
      </c>
      <c r="H516" s="784" t="s">
        <v>20</v>
      </c>
      <c r="I516" s="34" t="s">
        <v>20</v>
      </c>
      <c r="J516" s="784" t="s">
        <v>20</v>
      </c>
      <c r="K516" s="34" t="s">
        <v>20</v>
      </c>
      <c r="L516" s="784" t="s">
        <v>20</v>
      </c>
    </row>
    <row r="517" spans="1:12" ht="13.5">
      <c r="A517" s="34" t="s">
        <v>1641</v>
      </c>
      <c r="B517" s="34" t="s">
        <v>20</v>
      </c>
      <c r="C517" s="34" t="s">
        <v>20</v>
      </c>
      <c r="D517" s="34" t="s">
        <v>20</v>
      </c>
      <c r="E517" s="34" t="s">
        <v>20</v>
      </c>
      <c r="F517" s="34" t="s">
        <v>20</v>
      </c>
      <c r="G517" s="34" t="s">
        <v>20</v>
      </c>
      <c r="H517" s="784" t="s">
        <v>20</v>
      </c>
      <c r="I517" s="34" t="s">
        <v>20</v>
      </c>
      <c r="J517" s="784" t="s">
        <v>20</v>
      </c>
      <c r="K517" s="34" t="s">
        <v>20</v>
      </c>
      <c r="L517" s="784" t="s">
        <v>20</v>
      </c>
    </row>
    <row r="518" spans="1:12" ht="13.5">
      <c r="A518" s="34" t="s">
        <v>1642</v>
      </c>
      <c r="B518" s="34" t="s">
        <v>1643</v>
      </c>
      <c r="C518" s="34">
        <v>0.06</v>
      </c>
      <c r="D518" s="34">
        <v>0.44500000000000001</v>
      </c>
      <c r="E518" s="34" t="s">
        <v>20</v>
      </c>
      <c r="F518" s="34">
        <v>0.49399999999999999</v>
      </c>
      <c r="G518" s="34">
        <v>0</v>
      </c>
      <c r="H518" s="784">
        <v>0</v>
      </c>
      <c r="I518" s="34">
        <v>0</v>
      </c>
      <c r="J518" s="784">
        <v>0</v>
      </c>
      <c r="K518" s="34">
        <v>0</v>
      </c>
      <c r="L518" s="784">
        <v>0</v>
      </c>
    </row>
    <row r="519" spans="1:12" ht="13.5">
      <c r="A519" s="34" t="s">
        <v>1644</v>
      </c>
      <c r="B519" s="34" t="s">
        <v>1645</v>
      </c>
      <c r="C519" s="34" t="s">
        <v>20</v>
      </c>
      <c r="D519" s="34" t="s">
        <v>20</v>
      </c>
      <c r="E519" s="34" t="s">
        <v>20</v>
      </c>
      <c r="F519" s="34" t="s">
        <v>20</v>
      </c>
      <c r="G519" s="34" t="s">
        <v>20</v>
      </c>
      <c r="H519" s="784" t="s">
        <v>20</v>
      </c>
      <c r="I519" s="34" t="s">
        <v>20</v>
      </c>
      <c r="J519" s="784" t="s">
        <v>20</v>
      </c>
      <c r="K519" s="34" t="s">
        <v>20</v>
      </c>
      <c r="L519" s="784" t="s">
        <v>20</v>
      </c>
    </row>
    <row r="520" spans="1:12" ht="13.5">
      <c r="A520" s="34" t="s">
        <v>1646</v>
      </c>
      <c r="B520" s="34" t="s">
        <v>1647</v>
      </c>
      <c r="C520" s="34">
        <v>2.4700000000000002</v>
      </c>
      <c r="D520" s="34">
        <v>0.443</v>
      </c>
      <c r="E520" s="34" t="s">
        <v>20</v>
      </c>
      <c r="F520" s="34">
        <v>0.496</v>
      </c>
      <c r="G520" s="34">
        <v>0</v>
      </c>
      <c r="H520" s="784">
        <v>0</v>
      </c>
      <c r="I520" s="34">
        <v>0</v>
      </c>
      <c r="J520" s="784">
        <v>0</v>
      </c>
      <c r="K520" s="34">
        <v>0</v>
      </c>
      <c r="L520" s="784">
        <v>0</v>
      </c>
    </row>
    <row r="521" spans="1:12" ht="13.5">
      <c r="A521" s="34" t="s">
        <v>1648</v>
      </c>
      <c r="B521" s="34" t="s">
        <v>1649</v>
      </c>
      <c r="C521" s="34" t="s">
        <v>20</v>
      </c>
      <c r="D521" s="34" t="s">
        <v>20</v>
      </c>
      <c r="E521" s="34" t="s">
        <v>20</v>
      </c>
      <c r="F521" s="34" t="s">
        <v>20</v>
      </c>
      <c r="G521" s="34" t="s">
        <v>20</v>
      </c>
      <c r="H521" s="784" t="s">
        <v>20</v>
      </c>
      <c r="I521" s="34" t="s">
        <v>20</v>
      </c>
      <c r="J521" s="784" t="s">
        <v>20</v>
      </c>
      <c r="K521" s="34" t="s">
        <v>20</v>
      </c>
      <c r="L521" s="784" t="s">
        <v>20</v>
      </c>
    </row>
    <row r="522" spans="1:12" ht="13.5">
      <c r="A522" s="34" t="s">
        <v>1650</v>
      </c>
      <c r="B522" s="34" t="s">
        <v>1651</v>
      </c>
      <c r="C522" s="34" t="s">
        <v>20</v>
      </c>
      <c r="D522" s="34" t="s">
        <v>20</v>
      </c>
      <c r="E522" s="34" t="s">
        <v>20</v>
      </c>
      <c r="F522" s="34" t="s">
        <v>20</v>
      </c>
      <c r="G522" s="34" t="s">
        <v>20</v>
      </c>
      <c r="H522" s="784" t="s">
        <v>20</v>
      </c>
      <c r="I522" s="34" t="s">
        <v>20</v>
      </c>
      <c r="J522" s="784" t="s">
        <v>20</v>
      </c>
      <c r="K522" s="34" t="s">
        <v>20</v>
      </c>
      <c r="L522" s="784" t="s">
        <v>20</v>
      </c>
    </row>
    <row r="523" spans="1:12" ht="13.5">
      <c r="A523" s="34" t="s">
        <v>1652</v>
      </c>
      <c r="B523" s="34" t="s">
        <v>1653</v>
      </c>
      <c r="C523" s="34">
        <v>0</v>
      </c>
      <c r="D523" s="34">
        <v>0.45400000000000001</v>
      </c>
      <c r="E523" s="34" t="s">
        <v>20</v>
      </c>
      <c r="F523" s="34">
        <v>0.39800000000000002</v>
      </c>
      <c r="G523" s="34">
        <v>0</v>
      </c>
      <c r="H523" s="784">
        <v>0</v>
      </c>
      <c r="I523" s="34">
        <v>0</v>
      </c>
      <c r="J523" s="784">
        <v>0</v>
      </c>
      <c r="K523" s="34">
        <v>0</v>
      </c>
      <c r="L523" s="784">
        <v>0</v>
      </c>
    </row>
    <row r="524" spans="1:12" ht="13.5">
      <c r="A524" s="34" t="s">
        <v>1654</v>
      </c>
      <c r="B524" s="34" t="s">
        <v>1655</v>
      </c>
      <c r="C524" s="34">
        <v>0</v>
      </c>
      <c r="D524" s="34">
        <v>0</v>
      </c>
      <c r="E524" s="34" t="s">
        <v>20</v>
      </c>
      <c r="F524" s="34">
        <v>0</v>
      </c>
      <c r="G524" s="34">
        <v>0</v>
      </c>
      <c r="H524" s="784">
        <v>0</v>
      </c>
      <c r="I524" s="34">
        <v>0</v>
      </c>
      <c r="J524" s="784">
        <v>0</v>
      </c>
      <c r="K524" s="34">
        <v>0</v>
      </c>
      <c r="L524" s="784">
        <v>0</v>
      </c>
    </row>
    <row r="525" spans="1:12" ht="13.5">
      <c r="A525" s="34" t="s">
        <v>1656</v>
      </c>
      <c r="B525" s="34" t="s">
        <v>1657</v>
      </c>
      <c r="C525" s="34" t="s">
        <v>20</v>
      </c>
      <c r="D525" s="34" t="s">
        <v>20</v>
      </c>
      <c r="E525" s="34" t="s">
        <v>20</v>
      </c>
      <c r="F525" s="34" t="s">
        <v>20</v>
      </c>
      <c r="G525" s="34" t="s">
        <v>20</v>
      </c>
      <c r="H525" s="784" t="s">
        <v>20</v>
      </c>
      <c r="I525" s="34" t="s">
        <v>20</v>
      </c>
      <c r="J525" s="784" t="s">
        <v>20</v>
      </c>
      <c r="K525" s="34" t="s">
        <v>20</v>
      </c>
      <c r="L525" s="784" t="s">
        <v>20</v>
      </c>
    </row>
    <row r="526" spans="1:12" ht="13.5">
      <c r="A526" s="34" t="s">
        <v>1658</v>
      </c>
      <c r="B526" s="34" t="s">
        <v>20</v>
      </c>
      <c r="C526" s="34" t="s">
        <v>20</v>
      </c>
      <c r="D526" s="34" t="s">
        <v>20</v>
      </c>
      <c r="E526" s="34" t="s">
        <v>20</v>
      </c>
      <c r="F526" s="34" t="s">
        <v>20</v>
      </c>
      <c r="G526" s="34" t="s">
        <v>20</v>
      </c>
      <c r="H526" s="784" t="s">
        <v>20</v>
      </c>
      <c r="I526" s="34" t="s">
        <v>20</v>
      </c>
      <c r="J526" s="784" t="s">
        <v>20</v>
      </c>
      <c r="K526" s="34" t="s">
        <v>20</v>
      </c>
      <c r="L526" s="784" t="s">
        <v>20</v>
      </c>
    </row>
    <row r="527" spans="1:12" ht="13.5">
      <c r="A527" s="34" t="s">
        <v>1659</v>
      </c>
      <c r="B527" s="34" t="s">
        <v>1660</v>
      </c>
      <c r="C527" s="34">
        <v>0.22</v>
      </c>
      <c r="D527" s="34">
        <v>0.44400000000000001</v>
      </c>
      <c r="E527" s="34" t="s">
        <v>20</v>
      </c>
      <c r="F527" s="34">
        <v>0.46</v>
      </c>
      <c r="G527" s="34">
        <v>0</v>
      </c>
      <c r="H527" s="784">
        <v>0</v>
      </c>
      <c r="I527" s="34">
        <v>0</v>
      </c>
      <c r="J527" s="784">
        <v>0</v>
      </c>
      <c r="K527" s="34">
        <v>0</v>
      </c>
      <c r="L527" s="784">
        <v>0</v>
      </c>
    </row>
    <row r="528" spans="1:12" ht="13.5">
      <c r="A528" s="34" t="s">
        <v>1661</v>
      </c>
      <c r="B528" s="34" t="s">
        <v>1662</v>
      </c>
      <c r="C528" s="34" t="s">
        <v>20</v>
      </c>
      <c r="D528" s="34" t="s">
        <v>20</v>
      </c>
      <c r="E528" s="34" t="s">
        <v>20</v>
      </c>
      <c r="F528" s="34" t="s">
        <v>20</v>
      </c>
      <c r="G528" s="34" t="s">
        <v>20</v>
      </c>
      <c r="H528" s="784" t="s">
        <v>20</v>
      </c>
      <c r="I528" s="34" t="s">
        <v>20</v>
      </c>
      <c r="J528" s="784" t="s">
        <v>20</v>
      </c>
      <c r="K528" s="34" t="s">
        <v>20</v>
      </c>
      <c r="L528" s="784" t="s">
        <v>20</v>
      </c>
    </row>
    <row r="529" spans="1:12" ht="13.5">
      <c r="A529" s="34" t="s">
        <v>1663</v>
      </c>
      <c r="B529" s="34" t="s">
        <v>20</v>
      </c>
      <c r="C529" s="34" t="s">
        <v>20</v>
      </c>
      <c r="D529" s="34" t="s">
        <v>20</v>
      </c>
      <c r="E529" s="34" t="s">
        <v>20</v>
      </c>
      <c r="F529" s="34" t="s">
        <v>20</v>
      </c>
      <c r="G529" s="34" t="s">
        <v>20</v>
      </c>
      <c r="H529" s="784" t="s">
        <v>20</v>
      </c>
      <c r="I529" s="34" t="s">
        <v>20</v>
      </c>
      <c r="J529" s="784" t="s">
        <v>20</v>
      </c>
      <c r="K529" s="34" t="s">
        <v>20</v>
      </c>
      <c r="L529" s="784" t="s">
        <v>20</v>
      </c>
    </row>
    <row r="530" spans="1:12" ht="13.5">
      <c r="A530" s="34" t="s">
        <v>1664</v>
      </c>
      <c r="B530" s="34" t="s">
        <v>1665</v>
      </c>
      <c r="C530" s="34">
        <v>0.01</v>
      </c>
      <c r="D530" s="34">
        <v>0.156</v>
      </c>
      <c r="E530" s="34">
        <v>0</v>
      </c>
      <c r="F530" s="34">
        <v>0.13600000000000001</v>
      </c>
      <c r="G530" s="34">
        <v>12.7</v>
      </c>
      <c r="H530" s="784">
        <v>0.18609999999999999</v>
      </c>
      <c r="I530" s="34">
        <v>0</v>
      </c>
      <c r="J530" s="784">
        <v>0</v>
      </c>
      <c r="K530" s="34">
        <v>6.7</v>
      </c>
      <c r="L530" s="784">
        <v>9.8000000000000004E-2</v>
      </c>
    </row>
    <row r="531" spans="1:12" ht="13.5">
      <c r="A531" s="34" t="s">
        <v>1666</v>
      </c>
      <c r="B531" s="34" t="s">
        <v>1667</v>
      </c>
      <c r="C531" s="34" t="s">
        <v>20</v>
      </c>
      <c r="D531" s="34" t="s">
        <v>20</v>
      </c>
      <c r="E531" s="34" t="s">
        <v>20</v>
      </c>
      <c r="F531" s="34" t="s">
        <v>20</v>
      </c>
      <c r="G531" s="34" t="s">
        <v>20</v>
      </c>
      <c r="H531" s="784" t="s">
        <v>20</v>
      </c>
      <c r="I531" s="34" t="s">
        <v>20</v>
      </c>
      <c r="J531" s="784" t="s">
        <v>20</v>
      </c>
      <c r="K531" s="34" t="s">
        <v>20</v>
      </c>
      <c r="L531" s="784" t="s">
        <v>20</v>
      </c>
    </row>
    <row r="532" spans="1:12" ht="13.5">
      <c r="A532" s="34" t="s">
        <v>1668</v>
      </c>
      <c r="B532" s="34" t="s">
        <v>20</v>
      </c>
      <c r="C532" s="34" t="s">
        <v>20</v>
      </c>
      <c r="D532" s="34" t="s">
        <v>20</v>
      </c>
      <c r="E532" s="34" t="s">
        <v>20</v>
      </c>
      <c r="F532" s="34" t="s">
        <v>20</v>
      </c>
      <c r="G532" s="34" t="s">
        <v>20</v>
      </c>
      <c r="H532" s="784" t="s">
        <v>20</v>
      </c>
      <c r="I532" s="34" t="s">
        <v>20</v>
      </c>
      <c r="J532" s="784" t="s">
        <v>20</v>
      </c>
      <c r="K532" s="34" t="s">
        <v>20</v>
      </c>
      <c r="L532" s="784" t="s">
        <v>20</v>
      </c>
    </row>
    <row r="533" spans="1:12" ht="13.5">
      <c r="A533" s="34" t="s">
        <v>1669</v>
      </c>
      <c r="B533" s="34" t="s">
        <v>1670</v>
      </c>
      <c r="C533" s="34" t="s">
        <v>20</v>
      </c>
      <c r="D533" s="34" t="s">
        <v>20</v>
      </c>
      <c r="E533" s="34" t="s">
        <v>20</v>
      </c>
      <c r="F533" s="34" t="s">
        <v>20</v>
      </c>
      <c r="G533" s="34" t="s">
        <v>20</v>
      </c>
      <c r="H533" s="784" t="s">
        <v>20</v>
      </c>
      <c r="I533" s="34" t="s">
        <v>20</v>
      </c>
      <c r="J533" s="784" t="s">
        <v>20</v>
      </c>
      <c r="K533" s="34" t="s">
        <v>20</v>
      </c>
      <c r="L533" s="784" t="s">
        <v>20</v>
      </c>
    </row>
    <row r="534" spans="1:12" ht="13.5">
      <c r="A534" s="34" t="s">
        <v>1671</v>
      </c>
      <c r="B534" s="34" t="s">
        <v>2160</v>
      </c>
      <c r="C534" s="34">
        <v>0.01</v>
      </c>
      <c r="D534" s="34">
        <v>0.44500000000000001</v>
      </c>
      <c r="E534" s="34" t="s">
        <v>20</v>
      </c>
      <c r="F534" s="34">
        <v>0.501</v>
      </c>
      <c r="G534" s="34">
        <v>0</v>
      </c>
      <c r="H534" s="784">
        <v>0</v>
      </c>
      <c r="I534" s="34">
        <v>0</v>
      </c>
      <c r="J534" s="784">
        <v>0</v>
      </c>
      <c r="K534" s="34">
        <v>0</v>
      </c>
      <c r="L534" s="784">
        <v>0</v>
      </c>
    </row>
    <row r="535" spans="1:12" ht="13.5">
      <c r="A535" s="34" t="s">
        <v>1672</v>
      </c>
      <c r="B535" s="34" t="s">
        <v>1673</v>
      </c>
      <c r="C535" s="34" t="s">
        <v>20</v>
      </c>
      <c r="D535" s="34" t="s">
        <v>20</v>
      </c>
      <c r="E535" s="34" t="s">
        <v>20</v>
      </c>
      <c r="F535" s="34" t="s">
        <v>20</v>
      </c>
      <c r="G535" s="34" t="s">
        <v>20</v>
      </c>
      <c r="H535" s="784" t="s">
        <v>20</v>
      </c>
      <c r="I535" s="34" t="s">
        <v>20</v>
      </c>
      <c r="J535" s="784" t="s">
        <v>20</v>
      </c>
      <c r="K535" s="34" t="s">
        <v>20</v>
      </c>
      <c r="L535" s="784" t="s">
        <v>20</v>
      </c>
    </row>
    <row r="536" spans="1:12" ht="13.5">
      <c r="A536" s="34" t="s">
        <v>1674</v>
      </c>
      <c r="B536" s="34" t="s">
        <v>20</v>
      </c>
      <c r="C536" s="34" t="s">
        <v>20</v>
      </c>
      <c r="D536" s="34" t="s">
        <v>20</v>
      </c>
      <c r="E536" s="34" t="s">
        <v>20</v>
      </c>
      <c r="F536" s="34" t="s">
        <v>20</v>
      </c>
      <c r="G536" s="34" t="s">
        <v>20</v>
      </c>
      <c r="H536" s="784" t="s">
        <v>20</v>
      </c>
      <c r="I536" s="34" t="s">
        <v>20</v>
      </c>
      <c r="J536" s="784" t="s">
        <v>20</v>
      </c>
      <c r="K536" s="34" t="s">
        <v>20</v>
      </c>
      <c r="L536" s="784" t="s">
        <v>20</v>
      </c>
    </row>
    <row r="537" spans="1:12" ht="13.5">
      <c r="A537" s="34" t="s">
        <v>1675</v>
      </c>
      <c r="B537" s="34" t="s">
        <v>1849</v>
      </c>
      <c r="C537" s="34" t="s">
        <v>20</v>
      </c>
      <c r="D537" s="34" t="s">
        <v>20</v>
      </c>
      <c r="E537" s="34" t="s">
        <v>20</v>
      </c>
      <c r="F537" s="34" t="s">
        <v>20</v>
      </c>
      <c r="G537" s="34" t="s">
        <v>20</v>
      </c>
      <c r="H537" s="784" t="s">
        <v>20</v>
      </c>
      <c r="I537" s="34" t="s">
        <v>20</v>
      </c>
      <c r="J537" s="784" t="s">
        <v>20</v>
      </c>
      <c r="K537" s="34" t="s">
        <v>20</v>
      </c>
      <c r="L537" s="784" t="s">
        <v>20</v>
      </c>
    </row>
    <row r="538" spans="1:12" ht="13.5">
      <c r="A538" s="34" t="s">
        <v>1676</v>
      </c>
      <c r="B538" s="34" t="s">
        <v>1677</v>
      </c>
      <c r="C538" s="34">
        <v>0.94</v>
      </c>
      <c r="D538" s="34">
        <v>0.30399999999999999</v>
      </c>
      <c r="E538" s="34">
        <v>0</v>
      </c>
      <c r="F538" s="34">
        <v>0.24399999999999999</v>
      </c>
      <c r="G538" s="34">
        <v>788.2</v>
      </c>
      <c r="H538" s="784">
        <v>0.25490000000000002</v>
      </c>
      <c r="I538" s="34">
        <v>765.8</v>
      </c>
      <c r="J538" s="784">
        <v>0.2477</v>
      </c>
      <c r="K538" s="34">
        <v>229.6</v>
      </c>
      <c r="L538" s="784">
        <v>7.4300000000000005E-2</v>
      </c>
    </row>
    <row r="539" spans="1:12" ht="13.5">
      <c r="A539" s="34" t="s">
        <v>1678</v>
      </c>
      <c r="B539" s="34" t="s">
        <v>1679</v>
      </c>
      <c r="C539" s="34" t="s">
        <v>20</v>
      </c>
      <c r="D539" s="34" t="s">
        <v>20</v>
      </c>
      <c r="E539" s="34" t="s">
        <v>20</v>
      </c>
      <c r="F539" s="34" t="s">
        <v>20</v>
      </c>
      <c r="G539" s="34" t="s">
        <v>20</v>
      </c>
      <c r="H539" s="784" t="s">
        <v>20</v>
      </c>
      <c r="I539" s="34" t="s">
        <v>20</v>
      </c>
      <c r="J539" s="784" t="s">
        <v>20</v>
      </c>
      <c r="K539" s="34" t="s">
        <v>20</v>
      </c>
      <c r="L539" s="784" t="s">
        <v>20</v>
      </c>
    </row>
    <row r="540" spans="1:12" ht="13.5">
      <c r="A540" s="34" t="s">
        <v>1680</v>
      </c>
      <c r="B540" s="34" t="s">
        <v>3303</v>
      </c>
      <c r="C540" s="34" t="s">
        <v>20</v>
      </c>
      <c r="D540" s="34" t="s">
        <v>20</v>
      </c>
      <c r="E540" s="34" t="s">
        <v>20</v>
      </c>
      <c r="F540" s="34" t="s">
        <v>20</v>
      </c>
      <c r="G540" s="34" t="s">
        <v>20</v>
      </c>
      <c r="H540" s="784" t="s">
        <v>20</v>
      </c>
      <c r="I540" s="34" t="s">
        <v>20</v>
      </c>
      <c r="J540" s="784" t="s">
        <v>20</v>
      </c>
      <c r="K540" s="34" t="s">
        <v>20</v>
      </c>
      <c r="L540" s="784" t="s">
        <v>20</v>
      </c>
    </row>
    <row r="541" spans="1:12" ht="13.5">
      <c r="A541" s="34" t="s">
        <v>1681</v>
      </c>
      <c r="B541" s="34" t="s">
        <v>1682</v>
      </c>
      <c r="C541" s="34">
        <v>1.18</v>
      </c>
      <c r="D541" s="34">
        <v>0.46</v>
      </c>
      <c r="E541" s="34" t="s">
        <v>20</v>
      </c>
      <c r="F541" s="34">
        <v>0.39100000000000001</v>
      </c>
      <c r="G541" s="34">
        <v>0</v>
      </c>
      <c r="H541" s="784">
        <v>0</v>
      </c>
      <c r="I541" s="34">
        <v>0</v>
      </c>
      <c r="J541" s="784">
        <v>0</v>
      </c>
      <c r="K541" s="34">
        <v>0</v>
      </c>
      <c r="L541" s="784">
        <v>0</v>
      </c>
    </row>
    <row r="542" spans="1:12" ht="13.5">
      <c r="A542" s="34" t="s">
        <v>1683</v>
      </c>
      <c r="B542" s="34" t="s">
        <v>1684</v>
      </c>
      <c r="C542" s="34">
        <v>0.6</v>
      </c>
      <c r="D542" s="34">
        <v>0.46</v>
      </c>
      <c r="E542" s="34" t="s">
        <v>20</v>
      </c>
      <c r="F542" s="34">
        <v>0.39100000000000001</v>
      </c>
      <c r="G542" s="34">
        <v>0</v>
      </c>
      <c r="H542" s="784">
        <v>0</v>
      </c>
      <c r="I542" s="34">
        <v>0</v>
      </c>
      <c r="J542" s="784">
        <v>0</v>
      </c>
      <c r="K542" s="34">
        <v>0</v>
      </c>
      <c r="L542" s="784">
        <v>0</v>
      </c>
    </row>
    <row r="543" spans="1:12" ht="13.5">
      <c r="A543" s="34" t="s">
        <v>1685</v>
      </c>
      <c r="B543" s="34" t="s">
        <v>1686</v>
      </c>
      <c r="C543" s="34">
        <v>7.0000000000000007E-2</v>
      </c>
      <c r="D543" s="34">
        <v>0.442</v>
      </c>
      <c r="E543" s="34" t="s">
        <v>20</v>
      </c>
      <c r="F543" s="34">
        <v>0.498</v>
      </c>
      <c r="G543" s="34">
        <v>0</v>
      </c>
      <c r="H543" s="784">
        <v>0</v>
      </c>
      <c r="I543" s="34">
        <v>0</v>
      </c>
      <c r="J543" s="784">
        <v>0</v>
      </c>
      <c r="K543" s="34">
        <v>0</v>
      </c>
      <c r="L543" s="784">
        <v>0</v>
      </c>
    </row>
    <row r="544" spans="1:12" ht="13.5">
      <c r="A544" s="34" t="s">
        <v>1687</v>
      </c>
      <c r="B544" s="34" t="s">
        <v>1688</v>
      </c>
      <c r="C544" s="34" t="s">
        <v>20</v>
      </c>
      <c r="D544" s="34" t="s">
        <v>20</v>
      </c>
      <c r="E544" s="34" t="s">
        <v>20</v>
      </c>
      <c r="F544" s="34" t="s">
        <v>20</v>
      </c>
      <c r="G544" s="34" t="s">
        <v>20</v>
      </c>
      <c r="H544" s="784" t="s">
        <v>20</v>
      </c>
      <c r="I544" s="34" t="s">
        <v>20</v>
      </c>
      <c r="J544" s="784" t="s">
        <v>20</v>
      </c>
      <c r="K544" s="34" t="s">
        <v>20</v>
      </c>
      <c r="L544" s="784" t="s">
        <v>20</v>
      </c>
    </row>
    <row r="545" spans="1:12" ht="13.5">
      <c r="A545" s="34" t="s">
        <v>1689</v>
      </c>
      <c r="B545" s="34" t="s">
        <v>1690</v>
      </c>
      <c r="C545" s="34" t="s">
        <v>20</v>
      </c>
      <c r="D545" s="34" t="s">
        <v>20</v>
      </c>
      <c r="E545" s="34" t="s">
        <v>20</v>
      </c>
      <c r="F545" s="34" t="s">
        <v>20</v>
      </c>
      <c r="G545" s="34" t="s">
        <v>20</v>
      </c>
      <c r="H545" s="784" t="s">
        <v>20</v>
      </c>
      <c r="I545" s="34" t="s">
        <v>20</v>
      </c>
      <c r="J545" s="784" t="s">
        <v>20</v>
      </c>
      <c r="K545" s="34" t="s">
        <v>20</v>
      </c>
      <c r="L545" s="784" t="s">
        <v>20</v>
      </c>
    </row>
    <row r="546" spans="1:12" ht="13.5">
      <c r="A546" s="34" t="s">
        <v>1691</v>
      </c>
      <c r="B546" s="34" t="s">
        <v>1692</v>
      </c>
      <c r="C546" s="34" t="s">
        <v>20</v>
      </c>
      <c r="D546" s="34" t="s">
        <v>20</v>
      </c>
      <c r="E546" s="34" t="s">
        <v>20</v>
      </c>
      <c r="F546" s="34" t="s">
        <v>20</v>
      </c>
      <c r="G546" s="34" t="s">
        <v>20</v>
      </c>
      <c r="H546" s="784" t="s">
        <v>20</v>
      </c>
      <c r="I546" s="34" t="s">
        <v>20</v>
      </c>
      <c r="J546" s="784" t="s">
        <v>20</v>
      </c>
      <c r="K546" s="34" t="s">
        <v>20</v>
      </c>
      <c r="L546" s="784" t="s">
        <v>20</v>
      </c>
    </row>
    <row r="547" spans="1:12" ht="13.5">
      <c r="A547" s="34" t="s">
        <v>1693</v>
      </c>
      <c r="B547" s="34" t="s">
        <v>20</v>
      </c>
      <c r="C547" s="34" t="s">
        <v>20</v>
      </c>
      <c r="D547" s="34" t="s">
        <v>20</v>
      </c>
      <c r="E547" s="34" t="s">
        <v>20</v>
      </c>
      <c r="F547" s="34" t="s">
        <v>20</v>
      </c>
      <c r="G547" s="34" t="s">
        <v>20</v>
      </c>
      <c r="H547" s="784" t="s">
        <v>20</v>
      </c>
      <c r="I547" s="34" t="s">
        <v>20</v>
      </c>
      <c r="J547" s="784" t="s">
        <v>20</v>
      </c>
      <c r="K547" s="34" t="s">
        <v>20</v>
      </c>
      <c r="L547" s="784" t="s">
        <v>20</v>
      </c>
    </row>
    <row r="548" spans="1:12" ht="13.5">
      <c r="A548" s="34" t="s">
        <v>1694</v>
      </c>
      <c r="B548" s="34" t="s">
        <v>1695</v>
      </c>
      <c r="C548" s="34" t="s">
        <v>20</v>
      </c>
      <c r="D548" s="34" t="s">
        <v>20</v>
      </c>
      <c r="E548" s="34" t="s">
        <v>20</v>
      </c>
      <c r="F548" s="34" t="s">
        <v>20</v>
      </c>
      <c r="G548" s="34" t="s">
        <v>20</v>
      </c>
      <c r="H548" s="784" t="s">
        <v>20</v>
      </c>
      <c r="I548" s="34" t="s">
        <v>20</v>
      </c>
      <c r="J548" s="784" t="s">
        <v>20</v>
      </c>
      <c r="K548" s="34" t="s">
        <v>20</v>
      </c>
      <c r="L548" s="784" t="s">
        <v>20</v>
      </c>
    </row>
    <row r="549" spans="1:12" ht="13.5">
      <c r="A549" s="34" t="s">
        <v>1696</v>
      </c>
      <c r="B549" s="34" t="s">
        <v>20</v>
      </c>
      <c r="C549" s="34" t="s">
        <v>20</v>
      </c>
      <c r="D549" s="34" t="s">
        <v>20</v>
      </c>
      <c r="E549" s="34" t="s">
        <v>20</v>
      </c>
      <c r="F549" s="34" t="s">
        <v>20</v>
      </c>
      <c r="G549" s="34" t="s">
        <v>20</v>
      </c>
      <c r="H549" s="784" t="s">
        <v>20</v>
      </c>
      <c r="I549" s="34" t="s">
        <v>20</v>
      </c>
      <c r="J549" s="784" t="s">
        <v>20</v>
      </c>
      <c r="K549" s="34" t="s">
        <v>20</v>
      </c>
      <c r="L549" s="784" t="s">
        <v>20</v>
      </c>
    </row>
    <row r="550" spans="1:12" ht="13.5">
      <c r="A550" s="34" t="s">
        <v>1697</v>
      </c>
      <c r="B550" s="34" t="s">
        <v>1698</v>
      </c>
      <c r="C550" s="34" t="s">
        <v>20</v>
      </c>
      <c r="D550" s="34" t="s">
        <v>20</v>
      </c>
      <c r="E550" s="34" t="s">
        <v>20</v>
      </c>
      <c r="F550" s="34" t="s">
        <v>20</v>
      </c>
      <c r="G550" s="34" t="s">
        <v>20</v>
      </c>
      <c r="H550" s="784" t="s">
        <v>20</v>
      </c>
      <c r="I550" s="34" t="s">
        <v>20</v>
      </c>
      <c r="J550" s="784" t="s">
        <v>20</v>
      </c>
      <c r="K550" s="34" t="s">
        <v>20</v>
      </c>
      <c r="L550" s="784" t="s">
        <v>20</v>
      </c>
    </row>
    <row r="551" spans="1:12" ht="13.5">
      <c r="A551" s="34" t="s">
        <v>1699</v>
      </c>
      <c r="B551" s="34" t="s">
        <v>1700</v>
      </c>
      <c r="C551" s="34" t="s">
        <v>20</v>
      </c>
      <c r="D551" s="34" t="s">
        <v>20</v>
      </c>
      <c r="E551" s="34" t="s">
        <v>20</v>
      </c>
      <c r="F551" s="34" t="s">
        <v>20</v>
      </c>
      <c r="G551" s="34" t="s">
        <v>20</v>
      </c>
      <c r="H551" s="784" t="s">
        <v>20</v>
      </c>
      <c r="I551" s="34" t="s">
        <v>20</v>
      </c>
      <c r="J551" s="784" t="s">
        <v>20</v>
      </c>
      <c r="K551" s="34" t="s">
        <v>20</v>
      </c>
      <c r="L551" s="784" t="s">
        <v>20</v>
      </c>
    </row>
    <row r="552" spans="1:12" ht="13.5">
      <c r="A552" s="34" t="s">
        <v>1701</v>
      </c>
      <c r="B552" s="34" t="s">
        <v>1702</v>
      </c>
      <c r="C552" s="34">
        <v>1.39</v>
      </c>
      <c r="D552" s="34">
        <v>0.56499999999999995</v>
      </c>
      <c r="E552" s="34" t="s">
        <v>20</v>
      </c>
      <c r="F552" s="34">
        <v>0.50900000000000001</v>
      </c>
      <c r="G552" s="34">
        <v>0</v>
      </c>
      <c r="H552" s="784">
        <v>0</v>
      </c>
      <c r="I552" s="34">
        <v>0</v>
      </c>
      <c r="J552" s="784">
        <v>0</v>
      </c>
      <c r="K552" s="34">
        <v>0</v>
      </c>
      <c r="L552" s="784">
        <v>0</v>
      </c>
    </row>
    <row r="553" spans="1:12" ht="13.5">
      <c r="A553" s="34" t="s">
        <v>1703</v>
      </c>
      <c r="B553" s="34" t="s">
        <v>1704</v>
      </c>
      <c r="C553" s="34">
        <v>0.01</v>
      </c>
      <c r="D553" s="34">
        <v>0.46</v>
      </c>
      <c r="E553" s="34" t="s">
        <v>20</v>
      </c>
      <c r="F553" s="34">
        <v>0.40400000000000003</v>
      </c>
      <c r="G553" s="34">
        <v>0</v>
      </c>
      <c r="H553" s="784">
        <v>0</v>
      </c>
      <c r="I553" s="34">
        <v>0</v>
      </c>
      <c r="J553" s="784">
        <v>0</v>
      </c>
      <c r="K553" s="34">
        <v>0</v>
      </c>
      <c r="L553" s="784">
        <v>0</v>
      </c>
    </row>
    <row r="554" spans="1:12" ht="13.5">
      <c r="A554" s="34" t="s">
        <v>1705</v>
      </c>
      <c r="B554" s="34" t="s">
        <v>3304</v>
      </c>
      <c r="C554" s="34">
        <v>0.13</v>
      </c>
      <c r="D554" s="34">
        <v>0.437</v>
      </c>
      <c r="E554" s="34" t="s">
        <v>20</v>
      </c>
      <c r="F554" s="34">
        <v>0.44600000000000001</v>
      </c>
      <c r="G554" s="34">
        <v>0</v>
      </c>
      <c r="H554" s="784">
        <v>0</v>
      </c>
      <c r="I554" s="34">
        <v>0</v>
      </c>
      <c r="J554" s="784">
        <v>0</v>
      </c>
      <c r="K554" s="34">
        <v>0</v>
      </c>
      <c r="L554" s="784">
        <v>0</v>
      </c>
    </row>
    <row r="555" spans="1:12" ht="13.5">
      <c r="A555" s="34" t="s">
        <v>1706</v>
      </c>
      <c r="B555" s="34" t="s">
        <v>2161</v>
      </c>
      <c r="C555" s="34">
        <v>7.1</v>
      </c>
      <c r="D555" s="34">
        <v>0.441</v>
      </c>
      <c r="E555" s="34" t="s">
        <v>20</v>
      </c>
      <c r="F555" s="34">
        <v>0.44400000000000001</v>
      </c>
      <c r="G555" s="34">
        <v>0</v>
      </c>
      <c r="H555" s="784">
        <v>0</v>
      </c>
      <c r="I555" s="34">
        <v>0</v>
      </c>
      <c r="J555" s="784">
        <v>0</v>
      </c>
      <c r="K555" s="34">
        <v>0</v>
      </c>
      <c r="L555" s="784">
        <v>0</v>
      </c>
    </row>
    <row r="556" spans="1:12" ht="13.5">
      <c r="A556" s="34" t="s">
        <v>1707</v>
      </c>
      <c r="B556" s="34" t="s">
        <v>1708</v>
      </c>
      <c r="C556" s="34" t="s">
        <v>20</v>
      </c>
      <c r="D556" s="34" t="s">
        <v>20</v>
      </c>
      <c r="E556" s="34" t="s">
        <v>20</v>
      </c>
      <c r="F556" s="34" t="s">
        <v>20</v>
      </c>
      <c r="G556" s="34" t="s">
        <v>20</v>
      </c>
      <c r="H556" s="784" t="s">
        <v>20</v>
      </c>
      <c r="I556" s="34" t="s">
        <v>20</v>
      </c>
      <c r="J556" s="784" t="s">
        <v>20</v>
      </c>
      <c r="K556" s="34" t="s">
        <v>20</v>
      </c>
      <c r="L556" s="784" t="s">
        <v>20</v>
      </c>
    </row>
    <row r="557" spans="1:12" ht="13.5">
      <c r="A557" s="34" t="s">
        <v>1709</v>
      </c>
      <c r="B557" s="34" t="s">
        <v>1710</v>
      </c>
      <c r="C557" s="34" t="s">
        <v>20</v>
      </c>
      <c r="D557" s="34" t="s">
        <v>20</v>
      </c>
      <c r="E557" s="34" t="s">
        <v>20</v>
      </c>
      <c r="F557" s="34" t="s">
        <v>20</v>
      </c>
      <c r="G557" s="34" t="s">
        <v>20</v>
      </c>
      <c r="H557" s="784" t="s">
        <v>20</v>
      </c>
      <c r="I557" s="34" t="s">
        <v>20</v>
      </c>
      <c r="J557" s="784" t="s">
        <v>20</v>
      </c>
      <c r="K557" s="34" t="s">
        <v>20</v>
      </c>
      <c r="L557" s="784" t="s">
        <v>20</v>
      </c>
    </row>
    <row r="558" spans="1:12" ht="13.5">
      <c r="A558" s="34" t="s">
        <v>1711</v>
      </c>
      <c r="B558" s="34" t="s">
        <v>1712</v>
      </c>
      <c r="C558" s="34">
        <v>0.16</v>
      </c>
      <c r="D558" s="34">
        <v>0.433</v>
      </c>
      <c r="E558" s="34" t="s">
        <v>20</v>
      </c>
      <c r="F558" s="34">
        <v>3.6549999999999998</v>
      </c>
      <c r="G558" s="34">
        <v>0</v>
      </c>
      <c r="H558" s="784">
        <v>0</v>
      </c>
      <c r="I558" s="34">
        <v>0</v>
      </c>
      <c r="J558" s="784">
        <v>0</v>
      </c>
      <c r="K558" s="34">
        <v>0</v>
      </c>
      <c r="L558" s="784">
        <v>0</v>
      </c>
    </row>
    <row r="559" spans="1:12" ht="13.5">
      <c r="A559" s="34" t="s">
        <v>1713</v>
      </c>
      <c r="B559" s="34" t="s">
        <v>1714</v>
      </c>
      <c r="C559" s="34" t="s">
        <v>20</v>
      </c>
      <c r="D559" s="34" t="s">
        <v>20</v>
      </c>
      <c r="E559" s="34" t="s">
        <v>20</v>
      </c>
      <c r="F559" s="34" t="s">
        <v>20</v>
      </c>
      <c r="G559" s="34" t="s">
        <v>20</v>
      </c>
      <c r="H559" s="784" t="s">
        <v>20</v>
      </c>
      <c r="I559" s="34" t="s">
        <v>20</v>
      </c>
      <c r="J559" s="784" t="s">
        <v>20</v>
      </c>
      <c r="K559" s="34" t="s">
        <v>20</v>
      </c>
      <c r="L559" s="784" t="s">
        <v>20</v>
      </c>
    </row>
    <row r="560" spans="1:12" ht="13.5">
      <c r="A560" s="34" t="s">
        <v>1715</v>
      </c>
      <c r="B560" s="34" t="s">
        <v>1716</v>
      </c>
      <c r="C560" s="34" t="s">
        <v>20</v>
      </c>
      <c r="D560" s="34" t="s">
        <v>20</v>
      </c>
      <c r="E560" s="34" t="s">
        <v>20</v>
      </c>
      <c r="F560" s="34" t="s">
        <v>20</v>
      </c>
      <c r="G560" s="34" t="s">
        <v>20</v>
      </c>
      <c r="H560" s="784" t="s">
        <v>20</v>
      </c>
      <c r="I560" s="34" t="s">
        <v>20</v>
      </c>
      <c r="J560" s="784" t="s">
        <v>20</v>
      </c>
      <c r="K560" s="34" t="s">
        <v>20</v>
      </c>
      <c r="L560" s="784" t="s">
        <v>20</v>
      </c>
    </row>
    <row r="561" spans="1:12" ht="13.5">
      <c r="A561" s="34" t="s">
        <v>1717</v>
      </c>
      <c r="B561" s="34" t="s">
        <v>1718</v>
      </c>
      <c r="C561" s="34" t="s">
        <v>20</v>
      </c>
      <c r="D561" s="34" t="s">
        <v>20</v>
      </c>
      <c r="E561" s="34" t="s">
        <v>20</v>
      </c>
      <c r="F561" s="34" t="s">
        <v>20</v>
      </c>
      <c r="G561" s="34" t="s">
        <v>20</v>
      </c>
      <c r="H561" s="784" t="s">
        <v>20</v>
      </c>
      <c r="I561" s="34" t="s">
        <v>20</v>
      </c>
      <c r="J561" s="784" t="s">
        <v>20</v>
      </c>
      <c r="K561" s="34" t="s">
        <v>20</v>
      </c>
      <c r="L561" s="784" t="s">
        <v>20</v>
      </c>
    </row>
    <row r="562" spans="1:12" ht="13.5">
      <c r="A562" s="34" t="s">
        <v>1719</v>
      </c>
      <c r="B562" s="34" t="s">
        <v>3390</v>
      </c>
      <c r="C562" s="34">
        <v>0</v>
      </c>
      <c r="D562" s="34">
        <v>1.7000000000000001E-2</v>
      </c>
      <c r="E562" s="34">
        <v>0</v>
      </c>
      <c r="F562" s="34">
        <v>0.45</v>
      </c>
      <c r="G562" s="34">
        <v>42.3</v>
      </c>
      <c r="H562" s="784">
        <v>0.96240000000000003</v>
      </c>
      <c r="I562" s="34">
        <v>42.3</v>
      </c>
      <c r="J562" s="784">
        <v>0.96240000000000003</v>
      </c>
      <c r="K562" s="34">
        <v>0</v>
      </c>
      <c r="L562" s="784">
        <v>0</v>
      </c>
    </row>
    <row r="563" spans="1:12" ht="13.5">
      <c r="A563" s="34" t="s">
        <v>1720</v>
      </c>
      <c r="B563" s="34" t="s">
        <v>1721</v>
      </c>
      <c r="C563" s="34" t="s">
        <v>20</v>
      </c>
      <c r="D563" s="34" t="s">
        <v>20</v>
      </c>
      <c r="E563" s="34" t="s">
        <v>20</v>
      </c>
      <c r="F563" s="34" t="s">
        <v>20</v>
      </c>
      <c r="G563" s="34" t="s">
        <v>20</v>
      </c>
      <c r="H563" s="784" t="s">
        <v>20</v>
      </c>
      <c r="I563" s="34" t="s">
        <v>20</v>
      </c>
      <c r="J563" s="784" t="s">
        <v>20</v>
      </c>
      <c r="K563" s="34" t="s">
        <v>20</v>
      </c>
      <c r="L563" s="784" t="s">
        <v>20</v>
      </c>
    </row>
    <row r="564" spans="1:12" ht="13.5">
      <c r="A564" s="34" t="s">
        <v>1722</v>
      </c>
      <c r="B564" s="34" t="s">
        <v>2162</v>
      </c>
      <c r="C564" s="34" t="s">
        <v>20</v>
      </c>
      <c r="D564" s="34" t="s">
        <v>20</v>
      </c>
      <c r="E564" s="34" t="s">
        <v>20</v>
      </c>
      <c r="F564" s="34" t="s">
        <v>20</v>
      </c>
      <c r="G564" s="34" t="s">
        <v>20</v>
      </c>
      <c r="H564" s="784" t="s">
        <v>20</v>
      </c>
      <c r="I564" s="34" t="s">
        <v>20</v>
      </c>
      <c r="J564" s="784" t="s">
        <v>20</v>
      </c>
      <c r="K564" s="34" t="s">
        <v>20</v>
      </c>
      <c r="L564" s="784" t="s">
        <v>20</v>
      </c>
    </row>
    <row r="565" spans="1:12" ht="13.5">
      <c r="A565" s="34" t="s">
        <v>1723</v>
      </c>
      <c r="B565" s="34" t="s">
        <v>1724</v>
      </c>
      <c r="C565" s="34">
        <v>1.91</v>
      </c>
      <c r="D565" s="34">
        <v>0.45200000000000001</v>
      </c>
      <c r="E565" s="34" t="s">
        <v>20</v>
      </c>
      <c r="F565" s="34">
        <v>0.39600000000000002</v>
      </c>
      <c r="G565" s="34">
        <v>0</v>
      </c>
      <c r="H565" s="784">
        <v>0</v>
      </c>
      <c r="I565" s="34">
        <v>0</v>
      </c>
      <c r="J565" s="784">
        <v>0</v>
      </c>
      <c r="K565" s="34">
        <v>0</v>
      </c>
      <c r="L565" s="784">
        <v>0</v>
      </c>
    </row>
    <row r="566" spans="1:12" ht="13.5">
      <c r="A566" s="34" t="s">
        <v>1725</v>
      </c>
      <c r="B566" s="34" t="s">
        <v>2163</v>
      </c>
      <c r="C566" s="34" t="s">
        <v>20</v>
      </c>
      <c r="D566" s="34" t="s">
        <v>20</v>
      </c>
      <c r="E566" s="34" t="s">
        <v>20</v>
      </c>
      <c r="F566" s="34" t="s">
        <v>20</v>
      </c>
      <c r="G566" s="34" t="s">
        <v>20</v>
      </c>
      <c r="H566" s="784" t="s">
        <v>20</v>
      </c>
      <c r="I566" s="34" t="s">
        <v>20</v>
      </c>
      <c r="J566" s="784" t="s">
        <v>20</v>
      </c>
      <c r="K566" s="34" t="s">
        <v>20</v>
      </c>
      <c r="L566" s="784" t="s">
        <v>20</v>
      </c>
    </row>
    <row r="567" spans="1:12" ht="13.5">
      <c r="A567" s="34" t="s">
        <v>1726</v>
      </c>
      <c r="B567" s="34" t="s">
        <v>1727</v>
      </c>
      <c r="C567" s="34" t="s">
        <v>20</v>
      </c>
      <c r="D567" s="34" t="s">
        <v>20</v>
      </c>
      <c r="E567" s="34" t="s">
        <v>20</v>
      </c>
      <c r="F567" s="34" t="s">
        <v>20</v>
      </c>
      <c r="G567" s="34" t="s">
        <v>20</v>
      </c>
      <c r="H567" s="784" t="s">
        <v>20</v>
      </c>
      <c r="I567" s="34" t="s">
        <v>20</v>
      </c>
      <c r="J567" s="784" t="s">
        <v>20</v>
      </c>
      <c r="K567" s="34" t="s">
        <v>20</v>
      </c>
      <c r="L567" s="784" t="s">
        <v>20</v>
      </c>
    </row>
    <row r="568" spans="1:12" ht="13.5">
      <c r="A568" s="34" t="s">
        <v>1728</v>
      </c>
      <c r="B568" s="34" t="s">
        <v>20</v>
      </c>
      <c r="C568" s="34" t="s">
        <v>20</v>
      </c>
      <c r="D568" s="34" t="s">
        <v>20</v>
      </c>
      <c r="E568" s="34" t="s">
        <v>20</v>
      </c>
      <c r="F568" s="34" t="s">
        <v>20</v>
      </c>
      <c r="G568" s="34" t="s">
        <v>20</v>
      </c>
      <c r="H568" s="784" t="s">
        <v>20</v>
      </c>
      <c r="I568" s="34" t="s">
        <v>20</v>
      </c>
      <c r="J568" s="784" t="s">
        <v>20</v>
      </c>
      <c r="K568" s="34" t="s">
        <v>20</v>
      </c>
      <c r="L568" s="784" t="s">
        <v>20</v>
      </c>
    </row>
    <row r="569" spans="1:12" ht="13.5">
      <c r="A569" s="34" t="s">
        <v>1729</v>
      </c>
      <c r="B569" s="34" t="s">
        <v>20</v>
      </c>
      <c r="C569" s="34" t="s">
        <v>20</v>
      </c>
      <c r="D569" s="34" t="s">
        <v>20</v>
      </c>
      <c r="E569" s="34" t="s">
        <v>20</v>
      </c>
      <c r="F569" s="34" t="s">
        <v>20</v>
      </c>
      <c r="G569" s="34" t="s">
        <v>20</v>
      </c>
      <c r="H569" s="784" t="s">
        <v>20</v>
      </c>
      <c r="I569" s="34" t="s">
        <v>20</v>
      </c>
      <c r="J569" s="784" t="s">
        <v>20</v>
      </c>
      <c r="K569" s="34" t="s">
        <v>20</v>
      </c>
      <c r="L569" s="784" t="s">
        <v>20</v>
      </c>
    </row>
    <row r="570" spans="1:12" ht="13.5">
      <c r="A570" s="34" t="s">
        <v>1730</v>
      </c>
      <c r="B570" s="34" t="s">
        <v>1731</v>
      </c>
      <c r="C570" s="34" t="s">
        <v>20</v>
      </c>
      <c r="D570" s="34" t="s">
        <v>20</v>
      </c>
      <c r="E570" s="34" t="s">
        <v>20</v>
      </c>
      <c r="F570" s="34" t="s">
        <v>20</v>
      </c>
      <c r="G570" s="34" t="s">
        <v>20</v>
      </c>
      <c r="H570" s="784" t="s">
        <v>20</v>
      </c>
      <c r="I570" s="34" t="s">
        <v>20</v>
      </c>
      <c r="J570" s="784" t="s">
        <v>20</v>
      </c>
      <c r="K570" s="34" t="s">
        <v>20</v>
      </c>
      <c r="L570" s="784" t="s">
        <v>20</v>
      </c>
    </row>
    <row r="571" spans="1:12" ht="13.5">
      <c r="A571" s="34" t="s">
        <v>1732</v>
      </c>
      <c r="B571" s="34" t="s">
        <v>1733</v>
      </c>
      <c r="C571" s="34" t="s">
        <v>20</v>
      </c>
      <c r="D571" s="34" t="s">
        <v>20</v>
      </c>
      <c r="E571" s="34" t="s">
        <v>20</v>
      </c>
      <c r="F571" s="34" t="s">
        <v>20</v>
      </c>
      <c r="G571" s="34" t="s">
        <v>20</v>
      </c>
      <c r="H571" s="784" t="s">
        <v>20</v>
      </c>
      <c r="I571" s="34" t="s">
        <v>20</v>
      </c>
      <c r="J571" s="784" t="s">
        <v>20</v>
      </c>
      <c r="K571" s="34" t="s">
        <v>20</v>
      </c>
      <c r="L571" s="784" t="s">
        <v>20</v>
      </c>
    </row>
    <row r="572" spans="1:12" ht="13.5">
      <c r="A572" s="34" t="s">
        <v>1734</v>
      </c>
      <c r="B572" s="34" t="s">
        <v>1735</v>
      </c>
      <c r="C572" s="34" t="s">
        <v>20</v>
      </c>
      <c r="D572" s="34" t="s">
        <v>20</v>
      </c>
      <c r="E572" s="34" t="s">
        <v>20</v>
      </c>
      <c r="F572" s="34" t="s">
        <v>20</v>
      </c>
      <c r="G572" s="34" t="s">
        <v>20</v>
      </c>
      <c r="H572" s="784" t="s">
        <v>20</v>
      </c>
      <c r="I572" s="34" t="s">
        <v>20</v>
      </c>
      <c r="J572" s="784" t="s">
        <v>20</v>
      </c>
      <c r="K572" s="34" t="s">
        <v>20</v>
      </c>
      <c r="L572" s="784" t="s">
        <v>20</v>
      </c>
    </row>
    <row r="573" spans="1:12" ht="13.5">
      <c r="A573" s="34" t="s">
        <v>1736</v>
      </c>
      <c r="B573" s="34" t="s">
        <v>20</v>
      </c>
      <c r="C573" s="34" t="s">
        <v>20</v>
      </c>
      <c r="D573" s="34" t="s">
        <v>20</v>
      </c>
      <c r="E573" s="34" t="s">
        <v>20</v>
      </c>
      <c r="F573" s="34" t="s">
        <v>20</v>
      </c>
      <c r="G573" s="34" t="s">
        <v>20</v>
      </c>
      <c r="H573" s="784" t="s">
        <v>20</v>
      </c>
      <c r="I573" s="34" t="s">
        <v>20</v>
      </c>
      <c r="J573" s="784" t="s">
        <v>20</v>
      </c>
      <c r="K573" s="34" t="s">
        <v>20</v>
      </c>
      <c r="L573" s="784" t="s">
        <v>20</v>
      </c>
    </row>
    <row r="574" spans="1:12" ht="13.5">
      <c r="A574" s="34" t="s">
        <v>1737</v>
      </c>
      <c r="B574" s="34" t="s">
        <v>1738</v>
      </c>
      <c r="C574" s="34" t="s">
        <v>20</v>
      </c>
      <c r="D574" s="34" t="s">
        <v>20</v>
      </c>
      <c r="E574" s="34" t="s">
        <v>20</v>
      </c>
      <c r="F574" s="34" t="s">
        <v>20</v>
      </c>
      <c r="G574" s="34" t="s">
        <v>20</v>
      </c>
      <c r="H574" s="784" t="s">
        <v>20</v>
      </c>
      <c r="I574" s="34" t="s">
        <v>20</v>
      </c>
      <c r="J574" s="784" t="s">
        <v>20</v>
      </c>
      <c r="K574" s="34" t="s">
        <v>20</v>
      </c>
      <c r="L574" s="784" t="s">
        <v>20</v>
      </c>
    </row>
    <row r="575" spans="1:12" ht="13.5">
      <c r="A575" s="34" t="s">
        <v>1739</v>
      </c>
      <c r="B575" s="34" t="s">
        <v>1740</v>
      </c>
      <c r="C575" s="34">
        <v>0.27</v>
      </c>
      <c r="D575" s="34">
        <v>0.45400000000000001</v>
      </c>
      <c r="E575" s="34" t="s">
        <v>20</v>
      </c>
      <c r="F575" s="34">
        <v>0.39800000000000002</v>
      </c>
      <c r="G575" s="34">
        <v>0</v>
      </c>
      <c r="H575" s="784">
        <v>0</v>
      </c>
      <c r="I575" s="34">
        <v>0</v>
      </c>
      <c r="J575" s="784">
        <v>0</v>
      </c>
      <c r="K575" s="34">
        <v>0</v>
      </c>
      <c r="L575" s="784">
        <v>0</v>
      </c>
    </row>
    <row r="576" spans="1:12" ht="13.5">
      <c r="A576" s="34" t="s">
        <v>1741</v>
      </c>
      <c r="B576" s="34" t="s">
        <v>1742</v>
      </c>
      <c r="C576" s="34" t="s">
        <v>20</v>
      </c>
      <c r="D576" s="34" t="s">
        <v>20</v>
      </c>
      <c r="E576" s="34" t="s">
        <v>20</v>
      </c>
      <c r="F576" s="34" t="s">
        <v>20</v>
      </c>
      <c r="G576" s="34" t="s">
        <v>20</v>
      </c>
      <c r="H576" s="784" t="s">
        <v>20</v>
      </c>
      <c r="I576" s="34" t="s">
        <v>20</v>
      </c>
      <c r="J576" s="784" t="s">
        <v>20</v>
      </c>
      <c r="K576" s="34" t="s">
        <v>20</v>
      </c>
      <c r="L576" s="784" t="s">
        <v>20</v>
      </c>
    </row>
    <row r="577" spans="1:12" ht="13.5">
      <c r="A577" s="34" t="s">
        <v>1743</v>
      </c>
      <c r="B577" s="34" t="s">
        <v>1744</v>
      </c>
      <c r="C577" s="34" t="s">
        <v>20</v>
      </c>
      <c r="D577" s="34" t="s">
        <v>20</v>
      </c>
      <c r="E577" s="34" t="s">
        <v>20</v>
      </c>
      <c r="F577" s="34" t="s">
        <v>20</v>
      </c>
      <c r="G577" s="34" t="s">
        <v>20</v>
      </c>
      <c r="H577" s="784" t="s">
        <v>20</v>
      </c>
      <c r="I577" s="34" t="s">
        <v>20</v>
      </c>
      <c r="J577" s="784" t="s">
        <v>20</v>
      </c>
      <c r="K577" s="34" t="s">
        <v>20</v>
      </c>
      <c r="L577" s="784" t="s">
        <v>20</v>
      </c>
    </row>
    <row r="578" spans="1:12" ht="13.5">
      <c r="A578" s="34" t="s">
        <v>1745</v>
      </c>
      <c r="B578" s="34" t="s">
        <v>1746</v>
      </c>
      <c r="C578" s="34" t="s">
        <v>20</v>
      </c>
      <c r="D578" s="34" t="s">
        <v>20</v>
      </c>
      <c r="E578" s="34" t="s">
        <v>20</v>
      </c>
      <c r="F578" s="34" t="s">
        <v>20</v>
      </c>
      <c r="G578" s="34" t="s">
        <v>20</v>
      </c>
      <c r="H578" s="784" t="s">
        <v>20</v>
      </c>
      <c r="I578" s="34" t="s">
        <v>20</v>
      </c>
      <c r="J578" s="784" t="s">
        <v>20</v>
      </c>
      <c r="K578" s="34" t="s">
        <v>20</v>
      </c>
      <c r="L578" s="784" t="s">
        <v>20</v>
      </c>
    </row>
    <row r="579" spans="1:12" ht="13.5">
      <c r="A579" s="34" t="s">
        <v>1747</v>
      </c>
      <c r="B579" s="34" t="s">
        <v>1748</v>
      </c>
      <c r="C579" s="34" t="s">
        <v>20</v>
      </c>
      <c r="D579" s="34" t="s">
        <v>20</v>
      </c>
      <c r="E579" s="34" t="s">
        <v>20</v>
      </c>
      <c r="F579" s="34" t="s">
        <v>20</v>
      </c>
      <c r="G579" s="34" t="s">
        <v>20</v>
      </c>
      <c r="H579" s="784" t="s">
        <v>20</v>
      </c>
      <c r="I579" s="34" t="s">
        <v>20</v>
      </c>
      <c r="J579" s="784" t="s">
        <v>20</v>
      </c>
      <c r="K579" s="34" t="s">
        <v>20</v>
      </c>
      <c r="L579" s="784" t="s">
        <v>20</v>
      </c>
    </row>
    <row r="580" spans="1:12" ht="13.5">
      <c r="A580" s="34" t="s">
        <v>1749</v>
      </c>
      <c r="B580" s="34" t="s">
        <v>3391</v>
      </c>
      <c r="C580" s="34" t="s">
        <v>20</v>
      </c>
      <c r="D580" s="34" t="s">
        <v>20</v>
      </c>
      <c r="E580" s="34" t="s">
        <v>20</v>
      </c>
      <c r="F580" s="34" t="s">
        <v>20</v>
      </c>
      <c r="G580" s="34" t="s">
        <v>20</v>
      </c>
      <c r="H580" s="784" t="s">
        <v>20</v>
      </c>
      <c r="I580" s="34" t="s">
        <v>20</v>
      </c>
      <c r="J580" s="784" t="s">
        <v>20</v>
      </c>
      <c r="K580" s="34" t="s">
        <v>20</v>
      </c>
      <c r="L580" s="784" t="s">
        <v>20</v>
      </c>
    </row>
    <row r="581" spans="1:12" ht="13.5">
      <c r="A581" s="34" t="s">
        <v>1750</v>
      </c>
      <c r="B581" s="34" t="s">
        <v>20</v>
      </c>
      <c r="C581" s="34" t="s">
        <v>20</v>
      </c>
      <c r="D581" s="34" t="s">
        <v>20</v>
      </c>
      <c r="E581" s="34" t="s">
        <v>20</v>
      </c>
      <c r="F581" s="34" t="s">
        <v>20</v>
      </c>
      <c r="G581" s="34" t="s">
        <v>20</v>
      </c>
      <c r="H581" s="784" t="s">
        <v>20</v>
      </c>
      <c r="I581" s="34" t="s">
        <v>20</v>
      </c>
      <c r="J581" s="784" t="s">
        <v>20</v>
      </c>
      <c r="K581" s="34" t="s">
        <v>20</v>
      </c>
      <c r="L581" s="784" t="s">
        <v>20</v>
      </c>
    </row>
    <row r="582" spans="1:12" ht="13.5">
      <c r="A582" s="34" t="s">
        <v>1751</v>
      </c>
      <c r="B582" s="34" t="s">
        <v>1752</v>
      </c>
      <c r="C582" s="34" t="s">
        <v>20</v>
      </c>
      <c r="D582" s="34" t="s">
        <v>20</v>
      </c>
      <c r="E582" s="34" t="s">
        <v>20</v>
      </c>
      <c r="F582" s="34" t="s">
        <v>20</v>
      </c>
      <c r="G582" s="34" t="s">
        <v>20</v>
      </c>
      <c r="H582" s="784" t="s">
        <v>20</v>
      </c>
      <c r="I582" s="34" t="s">
        <v>20</v>
      </c>
      <c r="J582" s="784" t="s">
        <v>20</v>
      </c>
      <c r="K582" s="34" t="s">
        <v>20</v>
      </c>
      <c r="L582" s="784" t="s">
        <v>20</v>
      </c>
    </row>
    <row r="583" spans="1:12" ht="13.5">
      <c r="A583" s="34" t="s">
        <v>1753</v>
      </c>
      <c r="B583" s="34" t="s">
        <v>1754</v>
      </c>
      <c r="C583" s="34" t="s">
        <v>20</v>
      </c>
      <c r="D583" s="34" t="s">
        <v>20</v>
      </c>
      <c r="E583" s="34" t="s">
        <v>20</v>
      </c>
      <c r="F583" s="34" t="s">
        <v>20</v>
      </c>
      <c r="G583" s="34" t="s">
        <v>20</v>
      </c>
      <c r="H583" s="784" t="s">
        <v>20</v>
      </c>
      <c r="I583" s="34" t="s">
        <v>20</v>
      </c>
      <c r="J583" s="784" t="s">
        <v>20</v>
      </c>
      <c r="K583" s="34" t="s">
        <v>20</v>
      </c>
      <c r="L583" s="784" t="s">
        <v>20</v>
      </c>
    </row>
    <row r="584" spans="1:12" ht="13.5">
      <c r="A584" s="34" t="s">
        <v>1755</v>
      </c>
      <c r="B584" s="34" t="s">
        <v>20</v>
      </c>
      <c r="C584" s="34" t="s">
        <v>20</v>
      </c>
      <c r="D584" s="34" t="s">
        <v>20</v>
      </c>
      <c r="E584" s="34" t="s">
        <v>20</v>
      </c>
      <c r="F584" s="34" t="s">
        <v>20</v>
      </c>
      <c r="G584" s="34" t="s">
        <v>20</v>
      </c>
      <c r="H584" s="784" t="s">
        <v>20</v>
      </c>
      <c r="I584" s="34" t="s">
        <v>20</v>
      </c>
      <c r="J584" s="784" t="s">
        <v>20</v>
      </c>
      <c r="K584" s="34" t="s">
        <v>20</v>
      </c>
      <c r="L584" s="784" t="s">
        <v>20</v>
      </c>
    </row>
    <row r="585" spans="1:12" ht="13.5">
      <c r="A585" s="34" t="s">
        <v>1756</v>
      </c>
      <c r="B585" s="34" t="s">
        <v>1757</v>
      </c>
      <c r="C585" s="34" t="s">
        <v>20</v>
      </c>
      <c r="D585" s="34" t="s">
        <v>20</v>
      </c>
      <c r="E585" s="34" t="s">
        <v>20</v>
      </c>
      <c r="F585" s="34" t="s">
        <v>20</v>
      </c>
      <c r="G585" s="34" t="s">
        <v>20</v>
      </c>
      <c r="H585" s="784" t="s">
        <v>20</v>
      </c>
      <c r="I585" s="34" t="s">
        <v>20</v>
      </c>
      <c r="J585" s="784" t="s">
        <v>20</v>
      </c>
      <c r="K585" s="34" t="s">
        <v>20</v>
      </c>
      <c r="L585" s="784" t="s">
        <v>20</v>
      </c>
    </row>
    <row r="586" spans="1:12" ht="13.5">
      <c r="A586" s="34" t="s">
        <v>1758</v>
      </c>
      <c r="B586" s="34" t="s">
        <v>1759</v>
      </c>
      <c r="C586" s="34">
        <v>1.67</v>
      </c>
      <c r="D586" s="34">
        <v>0.63200000000000001</v>
      </c>
      <c r="E586" s="34" t="s">
        <v>20</v>
      </c>
      <c r="F586" s="34">
        <v>0.47799999999999998</v>
      </c>
      <c r="G586" s="34">
        <v>0</v>
      </c>
      <c r="H586" s="784">
        <v>0</v>
      </c>
      <c r="I586" s="34">
        <v>0</v>
      </c>
      <c r="J586" s="784">
        <v>0</v>
      </c>
      <c r="K586" s="34">
        <v>0</v>
      </c>
      <c r="L586" s="784">
        <v>0</v>
      </c>
    </row>
    <row r="587" spans="1:12" ht="13.5">
      <c r="A587" s="34" t="s">
        <v>1760</v>
      </c>
      <c r="B587" s="34" t="s">
        <v>1761</v>
      </c>
      <c r="C587" s="34">
        <v>0.01</v>
      </c>
      <c r="D587" s="34">
        <v>2.7E-2</v>
      </c>
      <c r="E587" s="34" t="s">
        <v>20</v>
      </c>
      <c r="F587" s="34">
        <v>0.27400000000000002</v>
      </c>
      <c r="G587" s="34">
        <v>252.9</v>
      </c>
      <c r="H587" s="784">
        <v>0.54500000000000004</v>
      </c>
      <c r="I587" s="34">
        <v>252.9</v>
      </c>
      <c r="J587" s="784">
        <v>0.54500000000000004</v>
      </c>
      <c r="K587" s="34">
        <v>0</v>
      </c>
      <c r="L587" s="784">
        <v>0</v>
      </c>
    </row>
    <row r="588" spans="1:12" ht="13.5">
      <c r="A588" s="34" t="s">
        <v>1762</v>
      </c>
      <c r="B588" s="34" t="s">
        <v>20</v>
      </c>
      <c r="C588" s="34" t="s">
        <v>20</v>
      </c>
      <c r="D588" s="34" t="s">
        <v>20</v>
      </c>
      <c r="E588" s="34" t="s">
        <v>20</v>
      </c>
      <c r="F588" s="34" t="s">
        <v>20</v>
      </c>
      <c r="G588" s="34" t="s">
        <v>20</v>
      </c>
      <c r="H588" s="784" t="s">
        <v>20</v>
      </c>
      <c r="I588" s="34" t="s">
        <v>20</v>
      </c>
      <c r="J588" s="784" t="s">
        <v>20</v>
      </c>
      <c r="K588" s="34" t="s">
        <v>20</v>
      </c>
      <c r="L588" s="784" t="s">
        <v>20</v>
      </c>
    </row>
    <row r="589" spans="1:12" ht="13.5">
      <c r="A589" s="34" t="s">
        <v>1763</v>
      </c>
      <c r="B589" s="34" t="s">
        <v>3305</v>
      </c>
      <c r="C589" s="34" t="s">
        <v>20</v>
      </c>
      <c r="D589" s="34" t="s">
        <v>20</v>
      </c>
      <c r="E589" s="34" t="s">
        <v>20</v>
      </c>
      <c r="F589" s="34" t="s">
        <v>20</v>
      </c>
      <c r="G589" s="34" t="s">
        <v>20</v>
      </c>
      <c r="H589" s="784" t="s">
        <v>20</v>
      </c>
      <c r="I589" s="34" t="s">
        <v>20</v>
      </c>
      <c r="J589" s="784" t="s">
        <v>20</v>
      </c>
      <c r="K589" s="34" t="s">
        <v>20</v>
      </c>
      <c r="L589" s="784" t="s">
        <v>20</v>
      </c>
    </row>
    <row r="590" spans="1:12" ht="13.5">
      <c r="A590" s="34" t="s">
        <v>1764</v>
      </c>
      <c r="B590" s="34" t="s">
        <v>1765</v>
      </c>
      <c r="C590" s="34" t="s">
        <v>20</v>
      </c>
      <c r="D590" s="34" t="s">
        <v>20</v>
      </c>
      <c r="E590" s="34" t="s">
        <v>20</v>
      </c>
      <c r="F590" s="34" t="s">
        <v>20</v>
      </c>
      <c r="G590" s="34" t="s">
        <v>20</v>
      </c>
      <c r="H590" s="784" t="s">
        <v>20</v>
      </c>
      <c r="I590" s="34" t="s">
        <v>20</v>
      </c>
      <c r="J590" s="784" t="s">
        <v>20</v>
      </c>
      <c r="K590" s="34" t="s">
        <v>20</v>
      </c>
      <c r="L590" s="784" t="s">
        <v>20</v>
      </c>
    </row>
    <row r="591" spans="1:12" ht="13.5">
      <c r="A591" s="34" t="s">
        <v>1766</v>
      </c>
      <c r="B591" s="34" t="s">
        <v>1767</v>
      </c>
      <c r="C591" s="34" t="s">
        <v>20</v>
      </c>
      <c r="D591" s="34" t="s">
        <v>20</v>
      </c>
      <c r="E591" s="34" t="s">
        <v>20</v>
      </c>
      <c r="F591" s="34" t="s">
        <v>20</v>
      </c>
      <c r="G591" s="34" t="s">
        <v>20</v>
      </c>
      <c r="H591" s="784" t="s">
        <v>20</v>
      </c>
      <c r="I591" s="34" t="s">
        <v>20</v>
      </c>
      <c r="J591" s="784" t="s">
        <v>20</v>
      </c>
      <c r="K591" s="34" t="s">
        <v>20</v>
      </c>
      <c r="L591" s="784" t="s">
        <v>20</v>
      </c>
    </row>
    <row r="592" spans="1:12" ht="13.5">
      <c r="A592" s="34" t="s">
        <v>1768</v>
      </c>
      <c r="B592" s="34" t="s">
        <v>1769</v>
      </c>
      <c r="C592" s="34">
        <v>0.12</v>
      </c>
      <c r="D592" s="34">
        <v>0.36099999999999999</v>
      </c>
      <c r="E592" s="34" t="s">
        <v>20</v>
      </c>
      <c r="F592" s="34">
        <v>0.30599999999999999</v>
      </c>
      <c r="G592" s="34">
        <v>0</v>
      </c>
      <c r="H592" s="784">
        <v>0</v>
      </c>
      <c r="I592" s="34">
        <v>0</v>
      </c>
      <c r="J592" s="784">
        <v>0</v>
      </c>
      <c r="K592" s="34">
        <v>0</v>
      </c>
      <c r="L592" s="784">
        <v>0</v>
      </c>
    </row>
    <row r="593" spans="1:12" ht="13.5">
      <c r="A593" s="34" t="s">
        <v>1770</v>
      </c>
      <c r="B593" s="34" t="s">
        <v>20</v>
      </c>
      <c r="C593" s="34" t="s">
        <v>20</v>
      </c>
      <c r="D593" s="34" t="s">
        <v>20</v>
      </c>
      <c r="E593" s="34" t="s">
        <v>20</v>
      </c>
      <c r="F593" s="34" t="s">
        <v>20</v>
      </c>
      <c r="G593" s="34" t="s">
        <v>20</v>
      </c>
      <c r="H593" s="784" t="s">
        <v>20</v>
      </c>
      <c r="I593" s="34" t="s">
        <v>20</v>
      </c>
      <c r="J593" s="784" t="s">
        <v>20</v>
      </c>
      <c r="K593" s="34" t="s">
        <v>20</v>
      </c>
      <c r="L593" s="784" t="s">
        <v>20</v>
      </c>
    </row>
    <row r="594" spans="1:12" ht="13.5">
      <c r="A594" s="34" t="s">
        <v>1771</v>
      </c>
      <c r="B594" s="34" t="s">
        <v>1772</v>
      </c>
      <c r="C594" s="34" t="s">
        <v>20</v>
      </c>
      <c r="D594" s="34" t="s">
        <v>20</v>
      </c>
      <c r="E594" s="34" t="s">
        <v>20</v>
      </c>
      <c r="F594" s="34" t="s">
        <v>20</v>
      </c>
      <c r="G594" s="34" t="s">
        <v>20</v>
      </c>
      <c r="H594" s="784" t="s">
        <v>20</v>
      </c>
      <c r="I594" s="34" t="s">
        <v>20</v>
      </c>
      <c r="J594" s="784" t="s">
        <v>20</v>
      </c>
      <c r="K594" s="34" t="s">
        <v>20</v>
      </c>
      <c r="L594" s="784" t="s">
        <v>20</v>
      </c>
    </row>
    <row r="595" spans="1:12" ht="13.5">
      <c r="A595" s="34" t="s">
        <v>1773</v>
      </c>
      <c r="B595" s="34" t="s">
        <v>1774</v>
      </c>
      <c r="C595" s="34" t="s">
        <v>20</v>
      </c>
      <c r="D595" s="34" t="s">
        <v>20</v>
      </c>
      <c r="E595" s="34" t="s">
        <v>20</v>
      </c>
      <c r="F595" s="34" t="s">
        <v>20</v>
      </c>
      <c r="G595" s="34" t="s">
        <v>20</v>
      </c>
      <c r="H595" s="784" t="s">
        <v>20</v>
      </c>
      <c r="I595" s="34" t="s">
        <v>20</v>
      </c>
      <c r="J595" s="784" t="s">
        <v>20</v>
      </c>
      <c r="K595" s="34" t="s">
        <v>20</v>
      </c>
      <c r="L595" s="784" t="s">
        <v>20</v>
      </c>
    </row>
    <row r="596" spans="1:12" ht="13.5">
      <c r="A596" s="34" t="s">
        <v>1775</v>
      </c>
      <c r="B596" s="34" t="s">
        <v>1776</v>
      </c>
      <c r="C596" s="34" t="s">
        <v>20</v>
      </c>
      <c r="D596" s="34" t="s">
        <v>20</v>
      </c>
      <c r="E596" s="34" t="s">
        <v>20</v>
      </c>
      <c r="F596" s="34" t="s">
        <v>20</v>
      </c>
      <c r="G596" s="34" t="s">
        <v>20</v>
      </c>
      <c r="H596" s="784" t="s">
        <v>20</v>
      </c>
      <c r="I596" s="34" t="s">
        <v>20</v>
      </c>
      <c r="J596" s="784" t="s">
        <v>20</v>
      </c>
      <c r="K596" s="34" t="s">
        <v>20</v>
      </c>
      <c r="L596" s="784" t="s">
        <v>20</v>
      </c>
    </row>
    <row r="597" spans="1:12" ht="13.5">
      <c r="A597" s="34" t="s">
        <v>1777</v>
      </c>
      <c r="B597" s="34" t="s">
        <v>2164</v>
      </c>
      <c r="C597" s="34">
        <v>1.33</v>
      </c>
      <c r="D597" s="34">
        <v>0.433</v>
      </c>
      <c r="E597" s="34" t="s">
        <v>20</v>
      </c>
      <c r="F597" s="34">
        <v>0.377</v>
      </c>
      <c r="G597" s="34">
        <v>0</v>
      </c>
      <c r="H597" s="784">
        <v>0</v>
      </c>
      <c r="I597" s="34">
        <v>0</v>
      </c>
      <c r="J597" s="784">
        <v>0</v>
      </c>
      <c r="K597" s="34">
        <v>0</v>
      </c>
      <c r="L597" s="784">
        <v>0</v>
      </c>
    </row>
    <row r="598" spans="1:12" ht="13.5">
      <c r="A598" s="34" t="s">
        <v>1778</v>
      </c>
      <c r="B598" s="34" t="s">
        <v>20</v>
      </c>
      <c r="C598" s="34" t="s">
        <v>20</v>
      </c>
      <c r="D598" s="34" t="s">
        <v>20</v>
      </c>
      <c r="E598" s="34" t="s">
        <v>20</v>
      </c>
      <c r="F598" s="34" t="s">
        <v>20</v>
      </c>
      <c r="G598" s="34" t="s">
        <v>20</v>
      </c>
      <c r="H598" s="784" t="s">
        <v>20</v>
      </c>
      <c r="I598" s="34" t="s">
        <v>20</v>
      </c>
      <c r="J598" s="784" t="s">
        <v>20</v>
      </c>
      <c r="K598" s="34" t="s">
        <v>20</v>
      </c>
      <c r="L598" s="784" t="s">
        <v>20</v>
      </c>
    </row>
    <row r="599" spans="1:12" ht="13.5">
      <c r="A599" s="34" t="s">
        <v>1779</v>
      </c>
      <c r="B599" s="34" t="s">
        <v>20</v>
      </c>
      <c r="C599" s="34" t="s">
        <v>20</v>
      </c>
      <c r="D599" s="34" t="s">
        <v>20</v>
      </c>
      <c r="E599" s="34" t="s">
        <v>20</v>
      </c>
      <c r="F599" s="34" t="s">
        <v>20</v>
      </c>
      <c r="G599" s="34" t="s">
        <v>20</v>
      </c>
      <c r="H599" s="784" t="s">
        <v>20</v>
      </c>
      <c r="I599" s="34" t="s">
        <v>20</v>
      </c>
      <c r="J599" s="784" t="s">
        <v>20</v>
      </c>
      <c r="K599" s="34" t="s">
        <v>20</v>
      </c>
      <c r="L599" s="784" t="s">
        <v>20</v>
      </c>
    </row>
    <row r="600" spans="1:12" ht="13.5">
      <c r="A600" s="34" t="s">
        <v>1780</v>
      </c>
      <c r="B600" s="34" t="s">
        <v>1781</v>
      </c>
      <c r="C600" s="34" t="s">
        <v>20</v>
      </c>
      <c r="D600" s="34" t="s">
        <v>20</v>
      </c>
      <c r="E600" s="34" t="s">
        <v>20</v>
      </c>
      <c r="F600" s="34" t="s">
        <v>20</v>
      </c>
      <c r="G600" s="34" t="s">
        <v>20</v>
      </c>
      <c r="H600" s="784" t="s">
        <v>20</v>
      </c>
      <c r="I600" s="34" t="s">
        <v>20</v>
      </c>
      <c r="J600" s="784" t="s">
        <v>20</v>
      </c>
      <c r="K600" s="34" t="s">
        <v>20</v>
      </c>
      <c r="L600" s="784" t="s">
        <v>20</v>
      </c>
    </row>
    <row r="601" spans="1:12" ht="13.5">
      <c r="A601" s="34" t="s">
        <v>1782</v>
      </c>
      <c r="B601" s="34" t="s">
        <v>1783</v>
      </c>
      <c r="C601" s="34" t="s">
        <v>20</v>
      </c>
      <c r="D601" s="34" t="s">
        <v>20</v>
      </c>
      <c r="E601" s="34" t="s">
        <v>20</v>
      </c>
      <c r="F601" s="34" t="s">
        <v>20</v>
      </c>
      <c r="G601" s="34" t="s">
        <v>20</v>
      </c>
      <c r="H601" s="784" t="s">
        <v>20</v>
      </c>
      <c r="I601" s="34" t="s">
        <v>20</v>
      </c>
      <c r="J601" s="784" t="s">
        <v>20</v>
      </c>
      <c r="K601" s="34" t="s">
        <v>20</v>
      </c>
      <c r="L601" s="784" t="s">
        <v>20</v>
      </c>
    </row>
    <row r="602" spans="1:12" ht="13.5">
      <c r="A602" s="34" t="s">
        <v>1784</v>
      </c>
      <c r="B602" s="34" t="s">
        <v>1785</v>
      </c>
      <c r="C602" s="34">
        <v>0.04</v>
      </c>
      <c r="D602" s="34">
        <v>0.31</v>
      </c>
      <c r="E602" s="34" t="s">
        <v>20</v>
      </c>
      <c r="F602" s="34">
        <v>0.254</v>
      </c>
      <c r="G602" s="34">
        <v>0</v>
      </c>
      <c r="H602" s="784">
        <v>0</v>
      </c>
      <c r="I602" s="34">
        <v>0</v>
      </c>
      <c r="J602" s="784">
        <v>0</v>
      </c>
      <c r="K602" s="34">
        <v>0</v>
      </c>
      <c r="L602" s="784">
        <v>0</v>
      </c>
    </row>
    <row r="603" spans="1:12" ht="13.5">
      <c r="A603" s="34" t="s">
        <v>1786</v>
      </c>
      <c r="B603" s="34" t="s">
        <v>1787</v>
      </c>
      <c r="C603" s="34">
        <v>0.71</v>
      </c>
      <c r="D603" s="34">
        <v>0.44500000000000001</v>
      </c>
      <c r="E603" s="34" t="s">
        <v>20</v>
      </c>
      <c r="F603" s="34">
        <v>0.50700000000000001</v>
      </c>
      <c r="G603" s="34">
        <v>0</v>
      </c>
      <c r="H603" s="784">
        <v>0</v>
      </c>
      <c r="I603" s="34">
        <v>0</v>
      </c>
      <c r="J603" s="784">
        <v>0</v>
      </c>
      <c r="K603" s="34">
        <v>0</v>
      </c>
      <c r="L603" s="784">
        <v>0</v>
      </c>
    </row>
    <row r="604" spans="1:12" ht="13.5">
      <c r="A604" s="34" t="s">
        <v>1788</v>
      </c>
      <c r="B604" s="34" t="s">
        <v>1789</v>
      </c>
      <c r="C604" s="34" t="s">
        <v>20</v>
      </c>
      <c r="D604" s="34" t="s">
        <v>20</v>
      </c>
      <c r="E604" s="34" t="s">
        <v>20</v>
      </c>
      <c r="F604" s="34" t="s">
        <v>20</v>
      </c>
      <c r="G604" s="34" t="s">
        <v>20</v>
      </c>
      <c r="H604" s="784" t="s">
        <v>20</v>
      </c>
      <c r="I604" s="34" t="s">
        <v>20</v>
      </c>
      <c r="J604" s="784" t="s">
        <v>20</v>
      </c>
      <c r="K604" s="34" t="s">
        <v>20</v>
      </c>
      <c r="L604" s="784" t="s">
        <v>20</v>
      </c>
    </row>
    <row r="605" spans="1:12" ht="13.5">
      <c r="A605" s="34" t="s">
        <v>1790</v>
      </c>
      <c r="B605" s="34" t="s">
        <v>20</v>
      </c>
      <c r="C605" s="34" t="s">
        <v>20</v>
      </c>
      <c r="D605" s="34" t="s">
        <v>20</v>
      </c>
      <c r="E605" s="34" t="s">
        <v>20</v>
      </c>
      <c r="F605" s="34" t="s">
        <v>20</v>
      </c>
      <c r="G605" s="34" t="s">
        <v>20</v>
      </c>
      <c r="H605" s="784" t="s">
        <v>20</v>
      </c>
      <c r="I605" s="34" t="s">
        <v>20</v>
      </c>
      <c r="J605" s="784" t="s">
        <v>20</v>
      </c>
      <c r="K605" s="34" t="s">
        <v>20</v>
      </c>
      <c r="L605" s="784" t="s">
        <v>20</v>
      </c>
    </row>
    <row r="606" spans="1:12" ht="13.5">
      <c r="A606" s="34" t="s">
        <v>1791</v>
      </c>
      <c r="B606" s="34" t="s">
        <v>20</v>
      </c>
      <c r="C606" s="34" t="s">
        <v>20</v>
      </c>
      <c r="D606" s="34" t="s">
        <v>20</v>
      </c>
      <c r="E606" s="34" t="s">
        <v>20</v>
      </c>
      <c r="F606" s="34" t="s">
        <v>20</v>
      </c>
      <c r="G606" s="34" t="s">
        <v>20</v>
      </c>
      <c r="H606" s="784" t="s">
        <v>20</v>
      </c>
      <c r="I606" s="34" t="s">
        <v>20</v>
      </c>
      <c r="J606" s="784" t="s">
        <v>20</v>
      </c>
      <c r="K606" s="34" t="s">
        <v>20</v>
      </c>
      <c r="L606" s="784" t="s">
        <v>20</v>
      </c>
    </row>
    <row r="607" spans="1:12" ht="13.5">
      <c r="A607" s="34" t="s">
        <v>1792</v>
      </c>
      <c r="B607" s="34" t="s">
        <v>1850</v>
      </c>
      <c r="C607" s="34" t="s">
        <v>20</v>
      </c>
      <c r="D607" s="34" t="s">
        <v>20</v>
      </c>
      <c r="E607" s="34" t="s">
        <v>20</v>
      </c>
      <c r="F607" s="34" t="s">
        <v>20</v>
      </c>
      <c r="G607" s="34" t="s">
        <v>20</v>
      </c>
      <c r="H607" s="784" t="s">
        <v>20</v>
      </c>
      <c r="I607" s="34" t="s">
        <v>20</v>
      </c>
      <c r="J607" s="784" t="s">
        <v>20</v>
      </c>
      <c r="K607" s="34" t="s">
        <v>20</v>
      </c>
      <c r="L607" s="784" t="s">
        <v>20</v>
      </c>
    </row>
    <row r="608" spans="1:12" ht="13.5">
      <c r="A608" s="34" t="s">
        <v>1793</v>
      </c>
      <c r="B608" s="34" t="s">
        <v>1794</v>
      </c>
      <c r="C608" s="34">
        <v>12.83</v>
      </c>
      <c r="D608" s="34">
        <v>0.47499999999999998</v>
      </c>
      <c r="E608" s="34" t="s">
        <v>20</v>
      </c>
      <c r="F608" s="34">
        <v>0.46200000000000002</v>
      </c>
      <c r="G608" s="34">
        <v>0</v>
      </c>
      <c r="H608" s="784">
        <v>0</v>
      </c>
      <c r="I608" s="34">
        <v>0</v>
      </c>
      <c r="J608" s="784">
        <v>0</v>
      </c>
      <c r="K608" s="34">
        <v>0</v>
      </c>
      <c r="L608" s="784">
        <v>0</v>
      </c>
    </row>
    <row r="609" spans="1:12" ht="13.5">
      <c r="A609" s="34" t="s">
        <v>1795</v>
      </c>
      <c r="B609" s="34" t="s">
        <v>1796</v>
      </c>
      <c r="C609" s="34" t="s">
        <v>20</v>
      </c>
      <c r="D609" s="34" t="s">
        <v>20</v>
      </c>
      <c r="E609" s="34" t="s">
        <v>20</v>
      </c>
      <c r="F609" s="34" t="s">
        <v>20</v>
      </c>
      <c r="G609" s="34" t="s">
        <v>20</v>
      </c>
      <c r="H609" s="784" t="s">
        <v>20</v>
      </c>
      <c r="I609" s="34" t="s">
        <v>20</v>
      </c>
      <c r="J609" s="784" t="s">
        <v>20</v>
      </c>
      <c r="K609" s="34" t="s">
        <v>20</v>
      </c>
      <c r="L609" s="784" t="s">
        <v>20</v>
      </c>
    </row>
    <row r="610" spans="1:12" ht="13.5">
      <c r="A610" s="34" t="s">
        <v>1797</v>
      </c>
      <c r="B610" s="34" t="s">
        <v>1798</v>
      </c>
      <c r="C610" s="34">
        <v>0.41</v>
      </c>
      <c r="D610" s="34">
        <v>0.44500000000000001</v>
      </c>
      <c r="E610" s="34" t="s">
        <v>20</v>
      </c>
      <c r="F610" s="34">
        <v>0.501</v>
      </c>
      <c r="G610" s="34">
        <v>0</v>
      </c>
      <c r="H610" s="784">
        <v>0</v>
      </c>
      <c r="I610" s="34">
        <v>0</v>
      </c>
      <c r="J610" s="784">
        <v>0</v>
      </c>
      <c r="K610" s="34">
        <v>0</v>
      </c>
      <c r="L610" s="784">
        <v>0</v>
      </c>
    </row>
    <row r="611" spans="1:12" ht="13.5">
      <c r="A611" s="34" t="s">
        <v>1799</v>
      </c>
      <c r="B611" s="34" t="s">
        <v>1851</v>
      </c>
      <c r="C611" s="34">
        <v>0</v>
      </c>
      <c r="D611" s="34">
        <v>0.56499999999999995</v>
      </c>
      <c r="E611" s="34" t="s">
        <v>20</v>
      </c>
      <c r="F611" s="34">
        <v>0.50900000000000001</v>
      </c>
      <c r="G611" s="34">
        <v>0</v>
      </c>
      <c r="H611" s="784">
        <v>0</v>
      </c>
      <c r="I611" s="34">
        <v>0</v>
      </c>
      <c r="J611" s="784">
        <v>0</v>
      </c>
      <c r="K611" s="34">
        <v>0</v>
      </c>
      <c r="L611" s="784">
        <v>0</v>
      </c>
    </row>
    <row r="612" spans="1:12" ht="13.5">
      <c r="A612" s="34" t="s">
        <v>1800</v>
      </c>
      <c r="B612" s="34" t="s">
        <v>3392</v>
      </c>
      <c r="C612" s="34" t="s">
        <v>20</v>
      </c>
      <c r="D612" s="34" t="s">
        <v>20</v>
      </c>
      <c r="E612" s="34" t="s">
        <v>20</v>
      </c>
      <c r="F612" s="34" t="s">
        <v>20</v>
      </c>
      <c r="G612" s="34" t="s">
        <v>20</v>
      </c>
      <c r="H612" s="784" t="s">
        <v>20</v>
      </c>
      <c r="I612" s="34" t="s">
        <v>20</v>
      </c>
      <c r="J612" s="784" t="s">
        <v>20</v>
      </c>
      <c r="K612" s="34" t="s">
        <v>20</v>
      </c>
      <c r="L612" s="784" t="s">
        <v>20</v>
      </c>
    </row>
    <row r="613" spans="1:12" ht="13.5">
      <c r="A613" s="34" t="s">
        <v>1801</v>
      </c>
      <c r="B613" s="34" t="s">
        <v>1802</v>
      </c>
      <c r="C613" s="34" t="s">
        <v>20</v>
      </c>
      <c r="D613" s="34" t="s">
        <v>20</v>
      </c>
      <c r="E613" s="34" t="s">
        <v>20</v>
      </c>
      <c r="F613" s="34" t="s">
        <v>20</v>
      </c>
      <c r="G613" s="34" t="s">
        <v>20</v>
      </c>
      <c r="H613" s="784" t="s">
        <v>20</v>
      </c>
      <c r="I613" s="34" t="s">
        <v>20</v>
      </c>
      <c r="J613" s="784" t="s">
        <v>20</v>
      </c>
      <c r="K613" s="34" t="s">
        <v>20</v>
      </c>
      <c r="L613" s="784" t="s">
        <v>20</v>
      </c>
    </row>
    <row r="614" spans="1:12" ht="13.5">
      <c r="A614" s="34" t="s">
        <v>1803</v>
      </c>
      <c r="B614" s="34" t="s">
        <v>1804</v>
      </c>
      <c r="C614" s="34" t="s">
        <v>20</v>
      </c>
      <c r="D614" s="34" t="s">
        <v>20</v>
      </c>
      <c r="E614" s="34" t="s">
        <v>20</v>
      </c>
      <c r="F614" s="34" t="s">
        <v>20</v>
      </c>
      <c r="G614" s="34" t="s">
        <v>20</v>
      </c>
      <c r="H614" s="784" t="s">
        <v>20</v>
      </c>
      <c r="I614" s="34" t="s">
        <v>20</v>
      </c>
      <c r="J614" s="784" t="s">
        <v>20</v>
      </c>
      <c r="K614" s="34" t="s">
        <v>20</v>
      </c>
      <c r="L614" s="784" t="s">
        <v>20</v>
      </c>
    </row>
    <row r="615" spans="1:12" ht="13.5">
      <c r="A615" s="34" t="s">
        <v>1805</v>
      </c>
      <c r="B615" s="34" t="s">
        <v>1806</v>
      </c>
      <c r="C615" s="34" t="s">
        <v>20</v>
      </c>
      <c r="D615" s="34" t="s">
        <v>20</v>
      </c>
      <c r="E615" s="34" t="s">
        <v>20</v>
      </c>
      <c r="F615" s="34" t="s">
        <v>20</v>
      </c>
      <c r="G615" s="34" t="s">
        <v>20</v>
      </c>
      <c r="H615" s="784" t="s">
        <v>20</v>
      </c>
      <c r="I615" s="34" t="s">
        <v>20</v>
      </c>
      <c r="J615" s="784" t="s">
        <v>20</v>
      </c>
      <c r="K615" s="34" t="s">
        <v>20</v>
      </c>
      <c r="L615" s="784" t="s">
        <v>20</v>
      </c>
    </row>
    <row r="616" spans="1:12" ht="13.5">
      <c r="A616" s="34" t="s">
        <v>1807</v>
      </c>
      <c r="B616" s="34" t="s">
        <v>1852</v>
      </c>
      <c r="C616" s="34">
        <v>0.03</v>
      </c>
      <c r="D616" s="34">
        <v>0.315</v>
      </c>
      <c r="E616" s="34" t="s">
        <v>20</v>
      </c>
      <c r="F616" s="34">
        <v>0</v>
      </c>
      <c r="G616" s="34">
        <v>8.3000000000000007</v>
      </c>
      <c r="H616" s="784">
        <v>7.8E-2</v>
      </c>
      <c r="I616" s="34">
        <v>0</v>
      </c>
      <c r="J616" s="784">
        <v>0</v>
      </c>
      <c r="K616" s="34">
        <v>0</v>
      </c>
      <c r="L616" s="784">
        <v>0</v>
      </c>
    </row>
    <row r="617" spans="1:12" ht="13.5">
      <c r="A617" s="34" t="s">
        <v>1808</v>
      </c>
      <c r="B617" s="34" t="s">
        <v>1809</v>
      </c>
      <c r="C617" s="34" t="s">
        <v>20</v>
      </c>
      <c r="D617" s="34" t="s">
        <v>20</v>
      </c>
      <c r="E617" s="34" t="s">
        <v>20</v>
      </c>
      <c r="F617" s="34" t="s">
        <v>20</v>
      </c>
      <c r="G617" s="34" t="s">
        <v>20</v>
      </c>
      <c r="H617" s="784" t="s">
        <v>20</v>
      </c>
      <c r="I617" s="34" t="s">
        <v>20</v>
      </c>
      <c r="J617" s="784" t="s">
        <v>20</v>
      </c>
      <c r="K617" s="34" t="s">
        <v>20</v>
      </c>
      <c r="L617" s="784" t="s">
        <v>20</v>
      </c>
    </row>
    <row r="618" spans="1:12" ht="13.5">
      <c r="A618" s="34" t="s">
        <v>1810</v>
      </c>
      <c r="B618" s="34" t="s">
        <v>1811</v>
      </c>
      <c r="C618" s="34" t="s">
        <v>20</v>
      </c>
      <c r="D618" s="34" t="s">
        <v>20</v>
      </c>
      <c r="E618" s="34" t="s">
        <v>20</v>
      </c>
      <c r="F618" s="34" t="s">
        <v>20</v>
      </c>
      <c r="G618" s="34" t="s">
        <v>20</v>
      </c>
      <c r="H618" s="784" t="s">
        <v>20</v>
      </c>
      <c r="I618" s="34" t="s">
        <v>20</v>
      </c>
      <c r="J618" s="784" t="s">
        <v>20</v>
      </c>
      <c r="K618" s="34" t="s">
        <v>20</v>
      </c>
      <c r="L618" s="784" t="s">
        <v>20</v>
      </c>
    </row>
    <row r="619" spans="1:12" ht="13.5">
      <c r="A619" s="34" t="s">
        <v>1812</v>
      </c>
      <c r="B619" s="34" t="s">
        <v>20</v>
      </c>
      <c r="C619" s="34" t="s">
        <v>20</v>
      </c>
      <c r="D619" s="34" t="s">
        <v>20</v>
      </c>
      <c r="E619" s="34" t="s">
        <v>20</v>
      </c>
      <c r="F619" s="34" t="s">
        <v>20</v>
      </c>
      <c r="G619" s="34" t="s">
        <v>20</v>
      </c>
      <c r="H619" s="784" t="s">
        <v>20</v>
      </c>
      <c r="I619" s="34" t="s">
        <v>20</v>
      </c>
      <c r="J619" s="784" t="s">
        <v>20</v>
      </c>
      <c r="K619" s="34" t="s">
        <v>20</v>
      </c>
      <c r="L619" s="784" t="s">
        <v>20</v>
      </c>
    </row>
    <row r="620" spans="1:12" ht="13.5">
      <c r="A620" s="34" t="s">
        <v>1813</v>
      </c>
      <c r="B620" s="34" t="s">
        <v>1814</v>
      </c>
      <c r="C620" s="34">
        <v>0.73</v>
      </c>
      <c r="D620" s="34">
        <v>0.38300000000000001</v>
      </c>
      <c r="E620" s="34" t="s">
        <v>20</v>
      </c>
      <c r="F620" s="34">
        <v>0.32700000000000001</v>
      </c>
      <c r="G620" s="34">
        <v>0</v>
      </c>
      <c r="H620" s="784">
        <v>0</v>
      </c>
      <c r="I620" s="34">
        <v>0</v>
      </c>
      <c r="J620" s="784">
        <v>0</v>
      </c>
      <c r="K620" s="34">
        <v>0</v>
      </c>
      <c r="L620" s="784">
        <v>0</v>
      </c>
    </row>
    <row r="621" spans="1:12" ht="13.5">
      <c r="A621" s="34" t="s">
        <v>1815</v>
      </c>
      <c r="B621" s="34" t="s">
        <v>1816</v>
      </c>
      <c r="C621" s="34" t="s">
        <v>20</v>
      </c>
      <c r="D621" s="34" t="s">
        <v>20</v>
      </c>
      <c r="E621" s="34" t="s">
        <v>20</v>
      </c>
      <c r="F621" s="34" t="s">
        <v>20</v>
      </c>
      <c r="G621" s="34" t="s">
        <v>20</v>
      </c>
      <c r="H621" s="784" t="s">
        <v>20</v>
      </c>
      <c r="I621" s="34" t="s">
        <v>20</v>
      </c>
      <c r="J621" s="784" t="s">
        <v>20</v>
      </c>
      <c r="K621" s="34" t="s">
        <v>20</v>
      </c>
      <c r="L621" s="784" t="s">
        <v>20</v>
      </c>
    </row>
    <row r="622" spans="1:12" ht="13.5">
      <c r="A622" s="34" t="s">
        <v>1817</v>
      </c>
      <c r="B622" s="34" t="s">
        <v>1818</v>
      </c>
      <c r="C622" s="34">
        <v>7.98</v>
      </c>
      <c r="D622" s="34">
        <v>0.45900000000000002</v>
      </c>
      <c r="E622" s="34" t="s">
        <v>20</v>
      </c>
      <c r="F622" s="34">
        <v>0.33500000000000002</v>
      </c>
      <c r="G622" s="34">
        <v>301.60000000000002</v>
      </c>
      <c r="H622" s="784">
        <v>1.7299999999999999E-2</v>
      </c>
      <c r="I622" s="34">
        <v>0</v>
      </c>
      <c r="J622" s="784">
        <v>0</v>
      </c>
      <c r="K622" s="34">
        <v>0</v>
      </c>
      <c r="L622" s="784">
        <v>0</v>
      </c>
    </row>
    <row r="623" spans="1:12" ht="13.5">
      <c r="A623" s="34" t="s">
        <v>1819</v>
      </c>
      <c r="B623" s="34" t="s">
        <v>20</v>
      </c>
      <c r="C623" s="34" t="s">
        <v>20</v>
      </c>
      <c r="D623" s="34" t="s">
        <v>20</v>
      </c>
      <c r="E623" s="34" t="s">
        <v>20</v>
      </c>
      <c r="F623" s="34" t="s">
        <v>20</v>
      </c>
      <c r="G623" s="34" t="s">
        <v>20</v>
      </c>
      <c r="H623" s="784" t="s">
        <v>20</v>
      </c>
      <c r="I623" s="34" t="s">
        <v>20</v>
      </c>
      <c r="J623" s="784" t="s">
        <v>20</v>
      </c>
      <c r="K623" s="34" t="s">
        <v>20</v>
      </c>
      <c r="L623" s="784" t="s">
        <v>20</v>
      </c>
    </row>
    <row r="624" spans="1:12" ht="13.5">
      <c r="A624" s="34" t="s">
        <v>1820</v>
      </c>
      <c r="B624" s="34" t="s">
        <v>20</v>
      </c>
      <c r="C624" s="34" t="s">
        <v>20</v>
      </c>
      <c r="D624" s="34" t="s">
        <v>20</v>
      </c>
      <c r="E624" s="34" t="s">
        <v>20</v>
      </c>
      <c r="F624" s="34" t="s">
        <v>20</v>
      </c>
      <c r="G624" s="34" t="s">
        <v>20</v>
      </c>
      <c r="H624" s="784" t="s">
        <v>20</v>
      </c>
      <c r="I624" s="34" t="s">
        <v>20</v>
      </c>
      <c r="J624" s="784" t="s">
        <v>20</v>
      </c>
      <c r="K624" s="34" t="s">
        <v>20</v>
      </c>
      <c r="L624" s="784" t="s">
        <v>20</v>
      </c>
    </row>
    <row r="625" spans="1:12" ht="13.5">
      <c r="A625" s="34" t="s">
        <v>1821</v>
      </c>
      <c r="B625" s="34" t="s">
        <v>1853</v>
      </c>
      <c r="C625" s="34">
        <v>0.03</v>
      </c>
      <c r="D625" s="34">
        <v>0.44500000000000001</v>
      </c>
      <c r="E625" s="34" t="s">
        <v>20</v>
      </c>
      <c r="F625" s="34">
        <v>0.39300000000000002</v>
      </c>
      <c r="G625" s="34">
        <v>0</v>
      </c>
      <c r="H625" s="784">
        <v>0</v>
      </c>
      <c r="I625" s="34">
        <v>0</v>
      </c>
      <c r="J625" s="784">
        <v>0</v>
      </c>
      <c r="K625" s="34">
        <v>0</v>
      </c>
      <c r="L625" s="784">
        <v>0</v>
      </c>
    </row>
    <row r="626" spans="1:12" ht="13.5">
      <c r="A626" s="34" t="s">
        <v>1822</v>
      </c>
      <c r="B626" s="34" t="s">
        <v>1823</v>
      </c>
      <c r="C626" s="34" t="s">
        <v>20</v>
      </c>
      <c r="D626" s="34" t="s">
        <v>20</v>
      </c>
      <c r="E626" s="34" t="s">
        <v>20</v>
      </c>
      <c r="F626" s="34" t="s">
        <v>20</v>
      </c>
      <c r="G626" s="34" t="s">
        <v>20</v>
      </c>
      <c r="H626" s="784" t="s">
        <v>20</v>
      </c>
      <c r="I626" s="34" t="s">
        <v>20</v>
      </c>
      <c r="J626" s="784" t="s">
        <v>20</v>
      </c>
      <c r="K626" s="34" t="s">
        <v>20</v>
      </c>
      <c r="L626" s="784" t="s">
        <v>20</v>
      </c>
    </row>
    <row r="627" spans="1:12" ht="13.5">
      <c r="A627" s="34" t="s">
        <v>1854</v>
      </c>
      <c r="B627" s="34" t="s">
        <v>2415</v>
      </c>
      <c r="C627" s="34">
        <v>0.2</v>
      </c>
      <c r="D627" s="34">
        <v>0.4</v>
      </c>
      <c r="E627" s="34" t="s">
        <v>20</v>
      </c>
      <c r="F627" s="34">
        <v>0.31900000000000001</v>
      </c>
      <c r="G627" s="34">
        <v>0</v>
      </c>
      <c r="H627" s="784">
        <v>0</v>
      </c>
      <c r="I627" s="34">
        <v>0</v>
      </c>
      <c r="J627" s="784">
        <v>0</v>
      </c>
      <c r="K627" s="34">
        <v>0</v>
      </c>
      <c r="L627" s="784">
        <v>0</v>
      </c>
    </row>
    <row r="628" spans="1:12" ht="13.5">
      <c r="A628" s="34" t="s">
        <v>1855</v>
      </c>
      <c r="B628" s="34" t="s">
        <v>1856</v>
      </c>
      <c r="C628" s="34" t="s">
        <v>20</v>
      </c>
      <c r="D628" s="34" t="s">
        <v>20</v>
      </c>
      <c r="E628" s="34" t="s">
        <v>20</v>
      </c>
      <c r="F628" s="34" t="s">
        <v>20</v>
      </c>
      <c r="G628" s="34" t="s">
        <v>20</v>
      </c>
      <c r="H628" s="784" t="s">
        <v>20</v>
      </c>
      <c r="I628" s="34" t="s">
        <v>20</v>
      </c>
      <c r="J628" s="784" t="s">
        <v>20</v>
      </c>
      <c r="K628" s="34" t="s">
        <v>20</v>
      </c>
      <c r="L628" s="784" t="s">
        <v>20</v>
      </c>
    </row>
    <row r="629" spans="1:12" ht="13.5">
      <c r="A629" s="34" t="s">
        <v>1857</v>
      </c>
      <c r="B629" s="34" t="s">
        <v>3306</v>
      </c>
      <c r="C629" s="34">
        <v>0.06</v>
      </c>
      <c r="D629" s="34">
        <v>0.45400000000000001</v>
      </c>
      <c r="E629" s="34" t="s">
        <v>20</v>
      </c>
      <c r="F629" s="34">
        <v>0.39800000000000002</v>
      </c>
      <c r="G629" s="34">
        <v>0.2</v>
      </c>
      <c r="H629" s="784">
        <v>1.4E-3</v>
      </c>
      <c r="I629" s="34">
        <v>0.2</v>
      </c>
      <c r="J629" s="784">
        <v>1.4E-3</v>
      </c>
      <c r="K629" s="34">
        <v>0</v>
      </c>
      <c r="L629" s="784">
        <v>0</v>
      </c>
    </row>
    <row r="630" spans="1:12" ht="13.5">
      <c r="A630" s="34" t="s">
        <v>1858</v>
      </c>
      <c r="B630" s="34" t="s">
        <v>1859</v>
      </c>
      <c r="C630" s="34" t="s">
        <v>20</v>
      </c>
      <c r="D630" s="34" t="s">
        <v>20</v>
      </c>
      <c r="E630" s="34" t="s">
        <v>20</v>
      </c>
      <c r="F630" s="34" t="s">
        <v>20</v>
      </c>
      <c r="G630" s="34" t="s">
        <v>20</v>
      </c>
      <c r="H630" s="784" t="s">
        <v>20</v>
      </c>
      <c r="I630" s="34" t="s">
        <v>20</v>
      </c>
      <c r="J630" s="784" t="s">
        <v>20</v>
      </c>
      <c r="K630" s="34" t="s">
        <v>20</v>
      </c>
      <c r="L630" s="784" t="s">
        <v>20</v>
      </c>
    </row>
    <row r="631" spans="1:12" ht="13.5">
      <c r="A631" s="34" t="s">
        <v>1860</v>
      </c>
      <c r="B631" s="34" t="s">
        <v>20</v>
      </c>
      <c r="C631" s="34" t="s">
        <v>20</v>
      </c>
      <c r="D631" s="34" t="s">
        <v>20</v>
      </c>
      <c r="E631" s="34" t="s">
        <v>20</v>
      </c>
      <c r="F631" s="34" t="s">
        <v>20</v>
      </c>
      <c r="G631" s="34" t="s">
        <v>20</v>
      </c>
      <c r="H631" s="784" t="s">
        <v>20</v>
      </c>
      <c r="I631" s="34" t="s">
        <v>20</v>
      </c>
      <c r="J631" s="784" t="s">
        <v>20</v>
      </c>
      <c r="K631" s="34" t="s">
        <v>20</v>
      </c>
      <c r="L631" s="784" t="s">
        <v>20</v>
      </c>
    </row>
    <row r="632" spans="1:12" ht="13.5">
      <c r="A632" s="34" t="s">
        <v>1861</v>
      </c>
      <c r="B632" s="34" t="s">
        <v>1862</v>
      </c>
      <c r="C632" s="34">
        <v>0.01</v>
      </c>
      <c r="D632" s="34">
        <v>0.442</v>
      </c>
      <c r="E632" s="34" t="s">
        <v>20</v>
      </c>
      <c r="F632" s="34">
        <v>0.48799999999999999</v>
      </c>
      <c r="G632" s="34">
        <v>0</v>
      </c>
      <c r="H632" s="784">
        <v>0</v>
      </c>
      <c r="I632" s="34">
        <v>0</v>
      </c>
      <c r="J632" s="784">
        <v>0</v>
      </c>
      <c r="K632" s="34">
        <v>0</v>
      </c>
      <c r="L632" s="784">
        <v>0</v>
      </c>
    </row>
    <row r="633" spans="1:12" ht="13.5">
      <c r="A633" s="34" t="s">
        <v>1863</v>
      </c>
      <c r="B633" s="34" t="s">
        <v>20</v>
      </c>
      <c r="C633" s="34" t="s">
        <v>20</v>
      </c>
      <c r="D633" s="34" t="s">
        <v>20</v>
      </c>
      <c r="E633" s="34" t="s">
        <v>20</v>
      </c>
      <c r="F633" s="34" t="s">
        <v>20</v>
      </c>
      <c r="G633" s="34" t="s">
        <v>20</v>
      </c>
      <c r="H633" s="784" t="s">
        <v>20</v>
      </c>
      <c r="I633" s="34" t="s">
        <v>20</v>
      </c>
      <c r="J633" s="784" t="s">
        <v>20</v>
      </c>
      <c r="K633" s="34" t="s">
        <v>20</v>
      </c>
      <c r="L633" s="784" t="s">
        <v>20</v>
      </c>
    </row>
    <row r="634" spans="1:12" ht="13.5">
      <c r="A634" s="34" t="s">
        <v>1864</v>
      </c>
      <c r="B634" s="34" t="s">
        <v>1865</v>
      </c>
      <c r="C634" s="34" t="s">
        <v>20</v>
      </c>
      <c r="D634" s="34" t="s">
        <v>20</v>
      </c>
      <c r="E634" s="34" t="s">
        <v>20</v>
      </c>
      <c r="F634" s="34" t="s">
        <v>20</v>
      </c>
      <c r="G634" s="34" t="s">
        <v>20</v>
      </c>
      <c r="H634" s="784" t="s">
        <v>20</v>
      </c>
      <c r="I634" s="34" t="s">
        <v>20</v>
      </c>
      <c r="J634" s="784" t="s">
        <v>20</v>
      </c>
      <c r="K634" s="34" t="s">
        <v>20</v>
      </c>
      <c r="L634" s="784" t="s">
        <v>20</v>
      </c>
    </row>
    <row r="635" spans="1:12" ht="13.5">
      <c r="A635" s="34" t="s">
        <v>1866</v>
      </c>
      <c r="B635" s="34" t="s">
        <v>3307</v>
      </c>
      <c r="C635" s="34">
        <v>0</v>
      </c>
      <c r="D635" s="34">
        <v>0</v>
      </c>
      <c r="E635" s="34">
        <v>0</v>
      </c>
      <c r="F635" s="34">
        <v>1.552</v>
      </c>
      <c r="G635" s="34">
        <v>1511.7</v>
      </c>
      <c r="H635" s="784">
        <v>0.94599999999999995</v>
      </c>
      <c r="I635" s="34">
        <v>1511.7</v>
      </c>
      <c r="J635" s="784">
        <v>0.94599999999999995</v>
      </c>
      <c r="K635" s="34">
        <v>0</v>
      </c>
      <c r="L635" s="784">
        <v>0</v>
      </c>
    </row>
    <row r="636" spans="1:12" ht="13.5">
      <c r="A636" s="34" t="s">
        <v>1867</v>
      </c>
      <c r="B636" s="34" t="s">
        <v>1868</v>
      </c>
      <c r="C636" s="34">
        <v>0.48</v>
      </c>
      <c r="D636" s="34">
        <v>0.221</v>
      </c>
      <c r="E636" s="34">
        <v>0</v>
      </c>
      <c r="F636" s="34">
        <v>0.34799999999999998</v>
      </c>
      <c r="G636" s="34">
        <v>1049.9000000000001</v>
      </c>
      <c r="H636" s="784">
        <v>0.48509999999999998</v>
      </c>
      <c r="I636" s="34">
        <v>1049.9000000000001</v>
      </c>
      <c r="J636" s="784">
        <v>0.48509999999999998</v>
      </c>
      <c r="K636" s="34">
        <v>0</v>
      </c>
      <c r="L636" s="784">
        <v>0</v>
      </c>
    </row>
    <row r="637" spans="1:12" ht="13.5">
      <c r="A637" s="34" t="s">
        <v>1869</v>
      </c>
      <c r="B637" s="34" t="s">
        <v>1870</v>
      </c>
      <c r="C637" s="34">
        <v>0</v>
      </c>
      <c r="D637" s="34">
        <v>8.0000000000000002E-3</v>
      </c>
      <c r="E637" s="34" t="s">
        <v>20</v>
      </c>
      <c r="F637" s="34">
        <v>0</v>
      </c>
      <c r="G637" s="34">
        <v>127.8</v>
      </c>
      <c r="H637" s="784">
        <v>0.98299999999999998</v>
      </c>
      <c r="I637" s="34">
        <v>0</v>
      </c>
      <c r="J637" s="784">
        <v>0</v>
      </c>
      <c r="K637" s="34">
        <v>0</v>
      </c>
      <c r="L637" s="784">
        <v>0</v>
      </c>
    </row>
    <row r="638" spans="1:12" ht="13.5">
      <c r="A638" s="34" t="s">
        <v>1871</v>
      </c>
      <c r="B638" s="34" t="s">
        <v>20</v>
      </c>
      <c r="C638" s="34" t="s">
        <v>20</v>
      </c>
      <c r="D638" s="34" t="s">
        <v>20</v>
      </c>
      <c r="E638" s="34" t="s">
        <v>20</v>
      </c>
      <c r="F638" s="34" t="s">
        <v>20</v>
      </c>
      <c r="G638" s="34" t="s">
        <v>20</v>
      </c>
      <c r="H638" s="784" t="s">
        <v>20</v>
      </c>
      <c r="I638" s="34" t="s">
        <v>20</v>
      </c>
      <c r="J638" s="784" t="s">
        <v>20</v>
      </c>
      <c r="K638" s="34" t="s">
        <v>20</v>
      </c>
      <c r="L638" s="784" t="s">
        <v>20</v>
      </c>
    </row>
    <row r="639" spans="1:12" ht="13.5">
      <c r="A639" s="34" t="s">
        <v>1872</v>
      </c>
      <c r="B639" s="34" t="s">
        <v>1873</v>
      </c>
      <c r="C639" s="34" t="s">
        <v>20</v>
      </c>
      <c r="D639" s="34" t="s">
        <v>20</v>
      </c>
      <c r="E639" s="34" t="s">
        <v>20</v>
      </c>
      <c r="F639" s="34" t="s">
        <v>20</v>
      </c>
      <c r="G639" s="34" t="s">
        <v>20</v>
      </c>
      <c r="H639" s="784" t="s">
        <v>20</v>
      </c>
      <c r="I639" s="34" t="s">
        <v>20</v>
      </c>
      <c r="J639" s="784" t="s">
        <v>20</v>
      </c>
      <c r="K639" s="34" t="s">
        <v>20</v>
      </c>
      <c r="L639" s="784" t="s">
        <v>20</v>
      </c>
    </row>
    <row r="640" spans="1:12" ht="13.5">
      <c r="A640" s="34" t="s">
        <v>1874</v>
      </c>
      <c r="B640" s="34" t="s">
        <v>20</v>
      </c>
      <c r="C640" s="34" t="s">
        <v>20</v>
      </c>
      <c r="D640" s="34" t="s">
        <v>20</v>
      </c>
      <c r="E640" s="34" t="s">
        <v>20</v>
      </c>
      <c r="F640" s="34" t="s">
        <v>20</v>
      </c>
      <c r="G640" s="34" t="s">
        <v>20</v>
      </c>
      <c r="H640" s="784" t="s">
        <v>20</v>
      </c>
      <c r="I640" s="34" t="s">
        <v>20</v>
      </c>
      <c r="J640" s="784" t="s">
        <v>20</v>
      </c>
      <c r="K640" s="34" t="s">
        <v>20</v>
      </c>
      <c r="L640" s="784" t="s">
        <v>20</v>
      </c>
    </row>
    <row r="641" spans="1:12" ht="13.5">
      <c r="A641" s="34" t="s">
        <v>1875</v>
      </c>
      <c r="B641" s="34" t="s">
        <v>1876</v>
      </c>
      <c r="C641" s="34" t="s">
        <v>20</v>
      </c>
      <c r="D641" s="34" t="s">
        <v>20</v>
      </c>
      <c r="E641" s="34" t="s">
        <v>20</v>
      </c>
      <c r="F641" s="34" t="s">
        <v>20</v>
      </c>
      <c r="G641" s="34" t="s">
        <v>20</v>
      </c>
      <c r="H641" s="784" t="s">
        <v>20</v>
      </c>
      <c r="I641" s="34" t="s">
        <v>20</v>
      </c>
      <c r="J641" s="784" t="s">
        <v>20</v>
      </c>
      <c r="K641" s="34" t="s">
        <v>20</v>
      </c>
      <c r="L641" s="784" t="s">
        <v>20</v>
      </c>
    </row>
    <row r="642" spans="1:12" ht="13.5">
      <c r="A642" s="34" t="s">
        <v>1877</v>
      </c>
      <c r="B642" s="34" t="s">
        <v>1878</v>
      </c>
      <c r="C642" s="34">
        <v>0.16</v>
      </c>
      <c r="D642" s="34">
        <v>0.33800000000000002</v>
      </c>
      <c r="E642" s="34" t="s">
        <v>20</v>
      </c>
      <c r="F642" s="34">
        <v>0.32</v>
      </c>
      <c r="G642" s="34">
        <v>0</v>
      </c>
      <c r="H642" s="784">
        <v>0</v>
      </c>
      <c r="I642" s="34">
        <v>0</v>
      </c>
      <c r="J642" s="784">
        <v>0</v>
      </c>
      <c r="K642" s="34">
        <v>0</v>
      </c>
      <c r="L642" s="784">
        <v>0</v>
      </c>
    </row>
    <row r="643" spans="1:12" ht="13.5">
      <c r="A643" s="34" t="s">
        <v>1879</v>
      </c>
      <c r="B643" s="34" t="s">
        <v>1880</v>
      </c>
      <c r="C643" s="34" t="s">
        <v>20</v>
      </c>
      <c r="D643" s="34" t="s">
        <v>20</v>
      </c>
      <c r="E643" s="34" t="s">
        <v>20</v>
      </c>
      <c r="F643" s="34" t="s">
        <v>20</v>
      </c>
      <c r="G643" s="34" t="s">
        <v>20</v>
      </c>
      <c r="H643" s="784" t="s">
        <v>20</v>
      </c>
      <c r="I643" s="34" t="s">
        <v>20</v>
      </c>
      <c r="J643" s="784" t="s">
        <v>20</v>
      </c>
      <c r="K643" s="34" t="s">
        <v>20</v>
      </c>
      <c r="L643" s="784" t="s">
        <v>20</v>
      </c>
    </row>
    <row r="644" spans="1:12" ht="13.5">
      <c r="A644" s="34" t="s">
        <v>1881</v>
      </c>
      <c r="B644" s="34" t="s">
        <v>1882</v>
      </c>
      <c r="C644" s="34" t="s">
        <v>20</v>
      </c>
      <c r="D644" s="34" t="s">
        <v>20</v>
      </c>
      <c r="E644" s="34" t="s">
        <v>20</v>
      </c>
      <c r="F644" s="34" t="s">
        <v>20</v>
      </c>
      <c r="G644" s="34" t="s">
        <v>20</v>
      </c>
      <c r="H644" s="784" t="s">
        <v>20</v>
      </c>
      <c r="I644" s="34" t="s">
        <v>20</v>
      </c>
      <c r="J644" s="784" t="s">
        <v>20</v>
      </c>
      <c r="K644" s="34" t="s">
        <v>20</v>
      </c>
      <c r="L644" s="784" t="s">
        <v>20</v>
      </c>
    </row>
    <row r="645" spans="1:12" ht="13.5">
      <c r="A645" s="34" t="s">
        <v>1883</v>
      </c>
      <c r="B645" s="34" t="s">
        <v>1884</v>
      </c>
      <c r="C645" s="34" t="s">
        <v>20</v>
      </c>
      <c r="D645" s="34" t="s">
        <v>20</v>
      </c>
      <c r="E645" s="34" t="s">
        <v>20</v>
      </c>
      <c r="F645" s="34" t="s">
        <v>20</v>
      </c>
      <c r="G645" s="34" t="s">
        <v>20</v>
      </c>
      <c r="H645" s="784" t="s">
        <v>20</v>
      </c>
      <c r="I645" s="34" t="s">
        <v>20</v>
      </c>
      <c r="J645" s="784" t="s">
        <v>20</v>
      </c>
      <c r="K645" s="34" t="s">
        <v>20</v>
      </c>
      <c r="L645" s="784" t="s">
        <v>20</v>
      </c>
    </row>
    <row r="646" spans="1:12" ht="13.5">
      <c r="A646" s="34" t="s">
        <v>1885</v>
      </c>
      <c r="B646" s="34" t="s">
        <v>1886</v>
      </c>
      <c r="C646" s="34" t="s">
        <v>20</v>
      </c>
      <c r="D646" s="34" t="s">
        <v>20</v>
      </c>
      <c r="E646" s="34" t="s">
        <v>20</v>
      </c>
      <c r="F646" s="34" t="s">
        <v>20</v>
      </c>
      <c r="G646" s="34" t="s">
        <v>20</v>
      </c>
      <c r="H646" s="784" t="s">
        <v>20</v>
      </c>
      <c r="I646" s="34" t="s">
        <v>20</v>
      </c>
      <c r="J646" s="784" t="s">
        <v>20</v>
      </c>
      <c r="K646" s="34" t="s">
        <v>20</v>
      </c>
      <c r="L646" s="784" t="s">
        <v>20</v>
      </c>
    </row>
    <row r="647" spans="1:12" ht="13.5">
      <c r="A647" s="34" t="s">
        <v>1887</v>
      </c>
      <c r="B647" s="34" t="s">
        <v>1888</v>
      </c>
      <c r="C647" s="34" t="s">
        <v>20</v>
      </c>
      <c r="D647" s="34" t="s">
        <v>20</v>
      </c>
      <c r="E647" s="34" t="s">
        <v>20</v>
      </c>
      <c r="F647" s="34" t="s">
        <v>20</v>
      </c>
      <c r="G647" s="34" t="s">
        <v>20</v>
      </c>
      <c r="H647" s="784" t="s">
        <v>20</v>
      </c>
      <c r="I647" s="34" t="s">
        <v>20</v>
      </c>
      <c r="J647" s="784" t="s">
        <v>20</v>
      </c>
      <c r="K647" s="34" t="s">
        <v>20</v>
      </c>
      <c r="L647" s="784" t="s">
        <v>20</v>
      </c>
    </row>
    <row r="648" spans="1:12" ht="13.5">
      <c r="A648" s="34" t="s">
        <v>1889</v>
      </c>
      <c r="B648" s="34" t="s">
        <v>3393</v>
      </c>
      <c r="C648" s="34" t="s">
        <v>20</v>
      </c>
      <c r="D648" s="34" t="s">
        <v>20</v>
      </c>
      <c r="E648" s="34" t="s">
        <v>20</v>
      </c>
      <c r="F648" s="34" t="s">
        <v>20</v>
      </c>
      <c r="G648" s="34" t="s">
        <v>20</v>
      </c>
      <c r="H648" s="784" t="s">
        <v>20</v>
      </c>
      <c r="I648" s="34" t="s">
        <v>20</v>
      </c>
      <c r="J648" s="784" t="s">
        <v>20</v>
      </c>
      <c r="K648" s="34" t="s">
        <v>20</v>
      </c>
      <c r="L648" s="784" t="s">
        <v>20</v>
      </c>
    </row>
    <row r="649" spans="1:12" ht="13.5">
      <c r="A649" s="34" t="s">
        <v>1890</v>
      </c>
      <c r="B649" s="34" t="s">
        <v>1891</v>
      </c>
      <c r="C649" s="34">
        <v>0.35</v>
      </c>
      <c r="D649" s="34">
        <v>0.17</v>
      </c>
      <c r="E649" s="34" t="s">
        <v>20</v>
      </c>
      <c r="F649" s="34">
        <v>0.46700000000000003</v>
      </c>
      <c r="G649" s="34">
        <v>1280.7</v>
      </c>
      <c r="H649" s="784">
        <v>0.61570000000000003</v>
      </c>
      <c r="I649" s="34">
        <v>883.1</v>
      </c>
      <c r="J649" s="784">
        <v>0.42459999999999998</v>
      </c>
      <c r="K649" s="34">
        <v>0</v>
      </c>
      <c r="L649" s="784">
        <v>0</v>
      </c>
    </row>
    <row r="650" spans="1:12" ht="13.5">
      <c r="A650" s="34" t="s">
        <v>1892</v>
      </c>
      <c r="B650" s="34" t="s">
        <v>20</v>
      </c>
      <c r="C650" s="34" t="s">
        <v>20</v>
      </c>
      <c r="D650" s="34" t="s">
        <v>20</v>
      </c>
      <c r="E650" s="34" t="s">
        <v>20</v>
      </c>
      <c r="F650" s="34" t="s">
        <v>20</v>
      </c>
      <c r="G650" s="34" t="s">
        <v>20</v>
      </c>
      <c r="H650" s="784" t="s">
        <v>20</v>
      </c>
      <c r="I650" s="34" t="s">
        <v>20</v>
      </c>
      <c r="J650" s="784" t="s">
        <v>20</v>
      </c>
      <c r="K650" s="34" t="s">
        <v>20</v>
      </c>
      <c r="L650" s="784" t="s">
        <v>20</v>
      </c>
    </row>
    <row r="651" spans="1:12" ht="13.5">
      <c r="A651" s="34" t="s">
        <v>1893</v>
      </c>
      <c r="B651" s="34" t="s">
        <v>3394</v>
      </c>
      <c r="C651" s="34" t="s">
        <v>20</v>
      </c>
      <c r="D651" s="34" t="s">
        <v>20</v>
      </c>
      <c r="E651" s="34" t="s">
        <v>20</v>
      </c>
      <c r="F651" s="34" t="s">
        <v>20</v>
      </c>
      <c r="G651" s="34" t="s">
        <v>20</v>
      </c>
      <c r="H651" s="784" t="s">
        <v>20</v>
      </c>
      <c r="I651" s="34" t="s">
        <v>20</v>
      </c>
      <c r="J651" s="784" t="s">
        <v>20</v>
      </c>
      <c r="K651" s="34" t="s">
        <v>20</v>
      </c>
      <c r="L651" s="784" t="s">
        <v>20</v>
      </c>
    </row>
    <row r="652" spans="1:12" ht="13.5">
      <c r="A652" s="34" t="s">
        <v>1894</v>
      </c>
      <c r="B652" s="34" t="s">
        <v>1895</v>
      </c>
      <c r="C652" s="34">
        <v>0</v>
      </c>
      <c r="D652" s="34">
        <v>0</v>
      </c>
      <c r="E652" s="34" t="s">
        <v>20</v>
      </c>
      <c r="F652" s="34">
        <v>0.13600000000000001</v>
      </c>
      <c r="G652" s="34">
        <v>20.100000000000001</v>
      </c>
      <c r="H652" s="784">
        <v>0.54420000000000002</v>
      </c>
      <c r="I652" s="34">
        <v>0</v>
      </c>
      <c r="J652" s="784">
        <v>0</v>
      </c>
      <c r="K652" s="34">
        <v>0</v>
      </c>
      <c r="L652" s="784">
        <v>0</v>
      </c>
    </row>
    <row r="653" spans="1:12" ht="13.5">
      <c r="A653" s="34" t="s">
        <v>1896</v>
      </c>
      <c r="B653" s="34" t="s">
        <v>1897</v>
      </c>
      <c r="C653" s="34">
        <v>0</v>
      </c>
      <c r="D653" s="34">
        <v>0</v>
      </c>
      <c r="E653" s="34">
        <v>0</v>
      </c>
      <c r="F653" s="34">
        <v>0.26300000000000001</v>
      </c>
      <c r="G653" s="34">
        <v>473.7</v>
      </c>
      <c r="H653" s="784">
        <v>0.62</v>
      </c>
      <c r="I653" s="34">
        <v>0</v>
      </c>
      <c r="J653" s="784">
        <v>0</v>
      </c>
      <c r="K653" s="34">
        <v>285.10000000000002</v>
      </c>
      <c r="L653" s="784">
        <v>0.37319999999999998</v>
      </c>
    </row>
    <row r="654" spans="1:12" ht="13.5">
      <c r="A654" s="34" t="s">
        <v>1898</v>
      </c>
      <c r="B654" s="34" t="s">
        <v>1899</v>
      </c>
      <c r="C654" s="34" t="s">
        <v>20</v>
      </c>
      <c r="D654" s="34" t="s">
        <v>20</v>
      </c>
      <c r="E654" s="34" t="s">
        <v>20</v>
      </c>
      <c r="F654" s="34" t="s">
        <v>20</v>
      </c>
      <c r="G654" s="34" t="s">
        <v>20</v>
      </c>
      <c r="H654" s="784" t="s">
        <v>20</v>
      </c>
      <c r="I654" s="34" t="s">
        <v>20</v>
      </c>
      <c r="J654" s="784" t="s">
        <v>20</v>
      </c>
      <c r="K654" s="34" t="s">
        <v>20</v>
      </c>
      <c r="L654" s="784" t="s">
        <v>20</v>
      </c>
    </row>
    <row r="655" spans="1:12" ht="13.5">
      <c r="A655" s="34" t="s">
        <v>1900</v>
      </c>
      <c r="B655" s="34" t="s">
        <v>1901</v>
      </c>
      <c r="C655" s="34">
        <v>7.87</v>
      </c>
      <c r="D655" s="34">
        <v>0.43</v>
      </c>
      <c r="E655" s="34" t="s">
        <v>20</v>
      </c>
      <c r="F655" s="34">
        <v>0.48099999999999998</v>
      </c>
      <c r="G655" s="34">
        <v>491.4</v>
      </c>
      <c r="H655" s="784">
        <v>2.69E-2</v>
      </c>
      <c r="I655" s="34">
        <v>0</v>
      </c>
      <c r="J655" s="784">
        <v>0</v>
      </c>
      <c r="K655" s="34">
        <v>0</v>
      </c>
      <c r="L655" s="784">
        <v>0</v>
      </c>
    </row>
    <row r="656" spans="1:12" ht="13.5">
      <c r="A656" s="34" t="s">
        <v>1902</v>
      </c>
      <c r="B656" s="34" t="s">
        <v>20</v>
      </c>
      <c r="C656" s="34" t="s">
        <v>20</v>
      </c>
      <c r="D656" s="34" t="s">
        <v>20</v>
      </c>
      <c r="E656" s="34" t="s">
        <v>20</v>
      </c>
      <c r="F656" s="34" t="s">
        <v>20</v>
      </c>
      <c r="G656" s="34" t="s">
        <v>20</v>
      </c>
      <c r="H656" s="784" t="s">
        <v>20</v>
      </c>
      <c r="I656" s="34" t="s">
        <v>20</v>
      </c>
      <c r="J656" s="784" t="s">
        <v>20</v>
      </c>
      <c r="K656" s="34" t="s">
        <v>20</v>
      </c>
      <c r="L656" s="784" t="s">
        <v>20</v>
      </c>
    </row>
    <row r="657" spans="1:12" ht="13.5">
      <c r="A657" s="34" t="s">
        <v>1903</v>
      </c>
      <c r="B657" s="34" t="s">
        <v>20</v>
      </c>
      <c r="C657" s="34" t="s">
        <v>20</v>
      </c>
      <c r="D657" s="34" t="s">
        <v>20</v>
      </c>
      <c r="E657" s="34" t="s">
        <v>20</v>
      </c>
      <c r="F657" s="34" t="s">
        <v>20</v>
      </c>
      <c r="G657" s="34" t="s">
        <v>20</v>
      </c>
      <c r="H657" s="784" t="s">
        <v>20</v>
      </c>
      <c r="I657" s="34" t="s">
        <v>20</v>
      </c>
      <c r="J657" s="784" t="s">
        <v>20</v>
      </c>
      <c r="K657" s="34" t="s">
        <v>20</v>
      </c>
      <c r="L657" s="784" t="s">
        <v>20</v>
      </c>
    </row>
    <row r="658" spans="1:12" ht="13.5">
      <c r="A658" s="34" t="s">
        <v>1904</v>
      </c>
      <c r="B658" s="34" t="s">
        <v>1905</v>
      </c>
      <c r="C658" s="34">
        <v>71.87</v>
      </c>
      <c r="D658" s="34">
        <v>0.45</v>
      </c>
      <c r="E658" s="34" t="s">
        <v>20</v>
      </c>
      <c r="F658" s="34">
        <v>7.5999999999999998E-2</v>
      </c>
      <c r="G658" s="34">
        <v>0</v>
      </c>
      <c r="H658" s="784">
        <v>0</v>
      </c>
      <c r="I658" s="34">
        <v>0</v>
      </c>
      <c r="J658" s="784">
        <v>0</v>
      </c>
      <c r="K658" s="34">
        <v>0</v>
      </c>
      <c r="L658" s="784">
        <v>0</v>
      </c>
    </row>
    <row r="659" spans="1:12" ht="13.5">
      <c r="A659" s="34" t="s">
        <v>1906</v>
      </c>
      <c r="B659" s="34" t="s">
        <v>1907</v>
      </c>
      <c r="C659" s="34" t="s">
        <v>20</v>
      </c>
      <c r="D659" s="34" t="s">
        <v>20</v>
      </c>
      <c r="E659" s="34" t="s">
        <v>20</v>
      </c>
      <c r="F659" s="34" t="s">
        <v>20</v>
      </c>
      <c r="G659" s="34" t="s">
        <v>20</v>
      </c>
      <c r="H659" s="784" t="s">
        <v>20</v>
      </c>
      <c r="I659" s="34" t="s">
        <v>20</v>
      </c>
      <c r="J659" s="784" t="s">
        <v>20</v>
      </c>
      <c r="K659" s="34" t="s">
        <v>20</v>
      </c>
      <c r="L659" s="784" t="s">
        <v>20</v>
      </c>
    </row>
    <row r="660" spans="1:12" ht="13.5">
      <c r="A660" s="34" t="s">
        <v>1908</v>
      </c>
      <c r="B660" s="34" t="s">
        <v>1909</v>
      </c>
      <c r="C660" s="34" t="s">
        <v>20</v>
      </c>
      <c r="D660" s="34" t="s">
        <v>20</v>
      </c>
      <c r="E660" s="34" t="s">
        <v>20</v>
      </c>
      <c r="F660" s="34" t="s">
        <v>20</v>
      </c>
      <c r="G660" s="34" t="s">
        <v>20</v>
      </c>
      <c r="H660" s="784" t="s">
        <v>20</v>
      </c>
      <c r="I660" s="34" t="s">
        <v>20</v>
      </c>
      <c r="J660" s="784" t="s">
        <v>20</v>
      </c>
      <c r="K660" s="34" t="s">
        <v>20</v>
      </c>
      <c r="L660" s="784" t="s">
        <v>20</v>
      </c>
    </row>
    <row r="661" spans="1:12" ht="13.5">
      <c r="A661" s="34" t="s">
        <v>1910</v>
      </c>
      <c r="B661" s="34" t="s">
        <v>1911</v>
      </c>
      <c r="C661" s="34">
        <v>6.75</v>
      </c>
      <c r="D661" s="34">
        <v>0.34</v>
      </c>
      <c r="E661" s="34" t="s">
        <v>20</v>
      </c>
      <c r="F661" s="34">
        <v>0.19400000000000001</v>
      </c>
      <c r="G661" s="34">
        <v>0</v>
      </c>
      <c r="H661" s="784">
        <v>0</v>
      </c>
      <c r="I661" s="34">
        <v>0</v>
      </c>
      <c r="J661" s="784">
        <v>0</v>
      </c>
      <c r="K661" s="34">
        <v>0</v>
      </c>
      <c r="L661" s="784">
        <v>0</v>
      </c>
    </row>
    <row r="662" spans="1:12" ht="13.5">
      <c r="A662" s="34" t="s">
        <v>1912</v>
      </c>
      <c r="B662" s="34" t="s">
        <v>1913</v>
      </c>
      <c r="C662" s="34" t="s">
        <v>20</v>
      </c>
      <c r="D662" s="34" t="s">
        <v>20</v>
      </c>
      <c r="E662" s="34" t="s">
        <v>20</v>
      </c>
      <c r="F662" s="34" t="s">
        <v>20</v>
      </c>
      <c r="G662" s="34" t="s">
        <v>20</v>
      </c>
      <c r="H662" s="784" t="s">
        <v>20</v>
      </c>
      <c r="I662" s="34" t="s">
        <v>20</v>
      </c>
      <c r="J662" s="784" t="s">
        <v>20</v>
      </c>
      <c r="K662" s="34" t="s">
        <v>20</v>
      </c>
      <c r="L662" s="784" t="s">
        <v>20</v>
      </c>
    </row>
    <row r="663" spans="1:12" ht="13.5">
      <c r="A663" s="34" t="s">
        <v>1914</v>
      </c>
      <c r="B663" s="34" t="s">
        <v>1915</v>
      </c>
      <c r="C663" s="34" t="s">
        <v>20</v>
      </c>
      <c r="D663" s="34" t="s">
        <v>20</v>
      </c>
      <c r="E663" s="34" t="s">
        <v>20</v>
      </c>
      <c r="F663" s="34" t="s">
        <v>20</v>
      </c>
      <c r="G663" s="34" t="s">
        <v>20</v>
      </c>
      <c r="H663" s="784" t="s">
        <v>20</v>
      </c>
      <c r="I663" s="34" t="s">
        <v>20</v>
      </c>
      <c r="J663" s="784" t="s">
        <v>20</v>
      </c>
      <c r="K663" s="34" t="s">
        <v>20</v>
      </c>
      <c r="L663" s="784" t="s">
        <v>20</v>
      </c>
    </row>
    <row r="664" spans="1:12" ht="13.5">
      <c r="A664" s="34" t="s">
        <v>1916</v>
      </c>
      <c r="B664" s="34" t="s">
        <v>1917</v>
      </c>
      <c r="C664" s="34" t="s">
        <v>20</v>
      </c>
      <c r="D664" s="34" t="s">
        <v>20</v>
      </c>
      <c r="E664" s="34" t="s">
        <v>20</v>
      </c>
      <c r="F664" s="34" t="s">
        <v>20</v>
      </c>
      <c r="G664" s="34" t="s">
        <v>20</v>
      </c>
      <c r="H664" s="784" t="s">
        <v>20</v>
      </c>
      <c r="I664" s="34" t="s">
        <v>20</v>
      </c>
      <c r="J664" s="784" t="s">
        <v>20</v>
      </c>
      <c r="K664" s="34" t="s">
        <v>20</v>
      </c>
      <c r="L664" s="784" t="s">
        <v>20</v>
      </c>
    </row>
    <row r="665" spans="1:12" ht="13.5">
      <c r="A665" s="34" t="s">
        <v>1918</v>
      </c>
      <c r="B665" s="34" t="s">
        <v>1919</v>
      </c>
      <c r="C665" s="34">
        <v>1.07</v>
      </c>
      <c r="D665" s="34">
        <v>0.442</v>
      </c>
      <c r="E665" s="34" t="s">
        <v>20</v>
      </c>
      <c r="F665" s="34">
        <v>0.47499999999999998</v>
      </c>
      <c r="G665" s="34">
        <v>0</v>
      </c>
      <c r="H665" s="784">
        <v>0</v>
      </c>
      <c r="I665" s="34">
        <v>0</v>
      </c>
      <c r="J665" s="784">
        <v>0</v>
      </c>
      <c r="K665" s="34">
        <v>0</v>
      </c>
      <c r="L665" s="784">
        <v>0</v>
      </c>
    </row>
    <row r="666" spans="1:12" ht="13.5">
      <c r="A666" s="34" t="s">
        <v>1920</v>
      </c>
      <c r="B666" s="34" t="s">
        <v>20</v>
      </c>
      <c r="C666" s="34" t="s">
        <v>20</v>
      </c>
      <c r="D666" s="34" t="s">
        <v>20</v>
      </c>
      <c r="E666" s="34" t="s">
        <v>20</v>
      </c>
      <c r="F666" s="34" t="s">
        <v>20</v>
      </c>
      <c r="G666" s="34" t="s">
        <v>20</v>
      </c>
      <c r="H666" s="784" t="s">
        <v>20</v>
      </c>
      <c r="I666" s="34" t="s">
        <v>20</v>
      </c>
      <c r="J666" s="784" t="s">
        <v>20</v>
      </c>
      <c r="K666" s="34" t="s">
        <v>20</v>
      </c>
      <c r="L666" s="784" t="s">
        <v>20</v>
      </c>
    </row>
    <row r="667" spans="1:12" ht="13.5">
      <c r="A667" s="34" t="s">
        <v>1921</v>
      </c>
      <c r="B667" s="34" t="s">
        <v>20</v>
      </c>
      <c r="C667" s="34" t="s">
        <v>20</v>
      </c>
      <c r="D667" s="34" t="s">
        <v>20</v>
      </c>
      <c r="E667" s="34" t="s">
        <v>20</v>
      </c>
      <c r="F667" s="34" t="s">
        <v>20</v>
      </c>
      <c r="G667" s="34" t="s">
        <v>20</v>
      </c>
      <c r="H667" s="784" t="s">
        <v>20</v>
      </c>
      <c r="I667" s="34" t="s">
        <v>20</v>
      </c>
      <c r="J667" s="784" t="s">
        <v>20</v>
      </c>
      <c r="K667" s="34" t="s">
        <v>20</v>
      </c>
      <c r="L667" s="784" t="s">
        <v>20</v>
      </c>
    </row>
    <row r="668" spans="1:12" ht="13.5">
      <c r="A668" s="34" t="s">
        <v>1922</v>
      </c>
      <c r="B668" s="34" t="s">
        <v>1923</v>
      </c>
      <c r="C668" s="34">
        <v>0</v>
      </c>
      <c r="D668" s="34">
        <v>0.38700000000000001</v>
      </c>
      <c r="E668" s="34" t="s">
        <v>20</v>
      </c>
      <c r="F668" s="34">
        <v>0.33100000000000002</v>
      </c>
      <c r="G668" s="34">
        <v>0</v>
      </c>
      <c r="H668" s="784">
        <v>0</v>
      </c>
      <c r="I668" s="34">
        <v>0</v>
      </c>
      <c r="J668" s="784">
        <v>0</v>
      </c>
      <c r="K668" s="34">
        <v>0</v>
      </c>
      <c r="L668" s="784">
        <v>0</v>
      </c>
    </row>
    <row r="669" spans="1:12" ht="13.5">
      <c r="A669" s="34" t="s">
        <v>1924</v>
      </c>
      <c r="B669" s="34" t="s">
        <v>1925</v>
      </c>
      <c r="C669" s="34">
        <v>55.72</v>
      </c>
      <c r="D669" s="34">
        <v>0.434</v>
      </c>
      <c r="E669" s="34" t="s">
        <v>20</v>
      </c>
      <c r="F669" s="34">
        <v>0.53200000000000003</v>
      </c>
      <c r="G669" s="34">
        <v>0</v>
      </c>
      <c r="H669" s="784">
        <v>0</v>
      </c>
      <c r="I669" s="34">
        <v>0</v>
      </c>
      <c r="J669" s="784">
        <v>0</v>
      </c>
      <c r="K669" s="34">
        <v>0</v>
      </c>
      <c r="L669" s="784">
        <v>0</v>
      </c>
    </row>
    <row r="670" spans="1:12" ht="13.5">
      <c r="A670" s="34" t="s">
        <v>1926</v>
      </c>
      <c r="B670" s="34" t="s">
        <v>1927</v>
      </c>
      <c r="C670" s="34" t="s">
        <v>20</v>
      </c>
      <c r="D670" s="34" t="s">
        <v>20</v>
      </c>
      <c r="E670" s="34" t="s">
        <v>20</v>
      </c>
      <c r="F670" s="34" t="s">
        <v>20</v>
      </c>
      <c r="G670" s="34" t="s">
        <v>20</v>
      </c>
      <c r="H670" s="784" t="s">
        <v>20</v>
      </c>
      <c r="I670" s="34" t="s">
        <v>20</v>
      </c>
      <c r="J670" s="784" t="s">
        <v>20</v>
      </c>
      <c r="K670" s="34" t="s">
        <v>20</v>
      </c>
      <c r="L670" s="784" t="s">
        <v>20</v>
      </c>
    </row>
    <row r="671" spans="1:12" ht="13.5">
      <c r="A671" s="34" t="s">
        <v>1928</v>
      </c>
      <c r="B671" s="34" t="s">
        <v>1929</v>
      </c>
      <c r="C671" s="34" t="s">
        <v>20</v>
      </c>
      <c r="D671" s="34" t="s">
        <v>20</v>
      </c>
      <c r="E671" s="34" t="s">
        <v>20</v>
      </c>
      <c r="F671" s="34" t="s">
        <v>20</v>
      </c>
      <c r="G671" s="34" t="s">
        <v>20</v>
      </c>
      <c r="H671" s="784" t="s">
        <v>20</v>
      </c>
      <c r="I671" s="34" t="s">
        <v>20</v>
      </c>
      <c r="J671" s="784" t="s">
        <v>20</v>
      </c>
      <c r="K671" s="34" t="s">
        <v>20</v>
      </c>
      <c r="L671" s="784" t="s">
        <v>20</v>
      </c>
    </row>
    <row r="672" spans="1:12" ht="13.5">
      <c r="A672" s="34" t="s">
        <v>1930</v>
      </c>
      <c r="B672" s="34" t="s">
        <v>1931</v>
      </c>
      <c r="C672" s="34" t="s">
        <v>20</v>
      </c>
      <c r="D672" s="34" t="s">
        <v>20</v>
      </c>
      <c r="E672" s="34" t="s">
        <v>20</v>
      </c>
      <c r="F672" s="34" t="s">
        <v>20</v>
      </c>
      <c r="G672" s="34" t="s">
        <v>20</v>
      </c>
      <c r="H672" s="784" t="s">
        <v>20</v>
      </c>
      <c r="I672" s="34" t="s">
        <v>20</v>
      </c>
      <c r="J672" s="784" t="s">
        <v>20</v>
      </c>
      <c r="K672" s="34" t="s">
        <v>20</v>
      </c>
      <c r="L672" s="784" t="s">
        <v>20</v>
      </c>
    </row>
    <row r="673" spans="1:12" ht="13.5">
      <c r="A673" s="34" t="s">
        <v>1932</v>
      </c>
      <c r="B673" s="34" t="s">
        <v>2165</v>
      </c>
      <c r="C673" s="34" t="s">
        <v>20</v>
      </c>
      <c r="D673" s="34" t="s">
        <v>20</v>
      </c>
      <c r="E673" s="34" t="s">
        <v>20</v>
      </c>
      <c r="F673" s="34" t="s">
        <v>20</v>
      </c>
      <c r="G673" s="34" t="s">
        <v>20</v>
      </c>
      <c r="H673" s="784" t="s">
        <v>20</v>
      </c>
      <c r="I673" s="34" t="s">
        <v>20</v>
      </c>
      <c r="J673" s="784" t="s">
        <v>20</v>
      </c>
      <c r="K673" s="34" t="s">
        <v>20</v>
      </c>
      <c r="L673" s="784" t="s">
        <v>20</v>
      </c>
    </row>
    <row r="674" spans="1:12" ht="13.5">
      <c r="A674" s="34" t="s">
        <v>1933</v>
      </c>
      <c r="B674" s="34" t="s">
        <v>3308</v>
      </c>
      <c r="C674" s="34" t="s">
        <v>20</v>
      </c>
      <c r="D674" s="34" t="s">
        <v>20</v>
      </c>
      <c r="E674" s="34" t="s">
        <v>20</v>
      </c>
      <c r="F674" s="34" t="s">
        <v>20</v>
      </c>
      <c r="G674" s="34" t="s">
        <v>20</v>
      </c>
      <c r="H674" s="784" t="s">
        <v>20</v>
      </c>
      <c r="I674" s="34" t="s">
        <v>20</v>
      </c>
      <c r="J674" s="784" t="s">
        <v>20</v>
      </c>
      <c r="K674" s="34" t="s">
        <v>20</v>
      </c>
      <c r="L674" s="784" t="s">
        <v>20</v>
      </c>
    </row>
    <row r="675" spans="1:12" ht="13.5">
      <c r="A675" s="34" t="s">
        <v>1934</v>
      </c>
      <c r="B675" s="34" t="s">
        <v>2166</v>
      </c>
      <c r="C675" s="34" t="s">
        <v>20</v>
      </c>
      <c r="D675" s="34" t="s">
        <v>20</v>
      </c>
      <c r="E675" s="34" t="s">
        <v>20</v>
      </c>
      <c r="F675" s="34" t="s">
        <v>20</v>
      </c>
      <c r="G675" s="34">
        <v>0</v>
      </c>
      <c r="H675" s="784" t="s">
        <v>20</v>
      </c>
      <c r="I675" s="34" t="s">
        <v>20</v>
      </c>
      <c r="J675" s="784" t="s">
        <v>20</v>
      </c>
      <c r="K675" s="34" t="s">
        <v>20</v>
      </c>
      <c r="L675" s="784" t="s">
        <v>20</v>
      </c>
    </row>
    <row r="676" spans="1:12" ht="13.5">
      <c r="A676" s="34" t="s">
        <v>1935</v>
      </c>
      <c r="B676" s="34" t="s">
        <v>1936</v>
      </c>
      <c r="C676" s="34" t="s">
        <v>20</v>
      </c>
      <c r="D676" s="34" t="s">
        <v>20</v>
      </c>
      <c r="E676" s="34" t="s">
        <v>20</v>
      </c>
      <c r="F676" s="34" t="s">
        <v>20</v>
      </c>
      <c r="G676" s="34" t="s">
        <v>20</v>
      </c>
      <c r="H676" s="784" t="s">
        <v>20</v>
      </c>
      <c r="I676" s="34" t="s">
        <v>20</v>
      </c>
      <c r="J676" s="784" t="s">
        <v>20</v>
      </c>
      <c r="K676" s="34" t="s">
        <v>20</v>
      </c>
      <c r="L676" s="784" t="s">
        <v>20</v>
      </c>
    </row>
    <row r="677" spans="1:12" ht="13.5">
      <c r="A677" s="34" t="s">
        <v>1937</v>
      </c>
      <c r="B677" s="34" t="s">
        <v>20</v>
      </c>
      <c r="C677" s="34" t="s">
        <v>20</v>
      </c>
      <c r="D677" s="34" t="s">
        <v>20</v>
      </c>
      <c r="E677" s="34" t="s">
        <v>20</v>
      </c>
      <c r="F677" s="34" t="s">
        <v>20</v>
      </c>
      <c r="G677" s="34" t="s">
        <v>20</v>
      </c>
      <c r="H677" s="784" t="s">
        <v>20</v>
      </c>
      <c r="I677" s="34" t="s">
        <v>20</v>
      </c>
      <c r="J677" s="784" t="s">
        <v>20</v>
      </c>
      <c r="K677" s="34" t="s">
        <v>20</v>
      </c>
      <c r="L677" s="784" t="s">
        <v>20</v>
      </c>
    </row>
    <row r="678" spans="1:12" ht="13.5">
      <c r="A678" s="34" t="s">
        <v>1938</v>
      </c>
      <c r="B678" s="34" t="s">
        <v>1939</v>
      </c>
      <c r="C678" s="34">
        <v>0.55000000000000004</v>
      </c>
      <c r="D678" s="34">
        <v>0.4</v>
      </c>
      <c r="E678" s="34" t="s">
        <v>20</v>
      </c>
      <c r="F678" s="34">
        <v>0.34399999999999997</v>
      </c>
      <c r="G678" s="34">
        <v>0</v>
      </c>
      <c r="H678" s="784">
        <v>0</v>
      </c>
      <c r="I678" s="34">
        <v>0</v>
      </c>
      <c r="J678" s="784">
        <v>0</v>
      </c>
      <c r="K678" s="34">
        <v>0</v>
      </c>
      <c r="L678" s="784">
        <v>0</v>
      </c>
    </row>
    <row r="679" spans="1:12" ht="13.5">
      <c r="A679" s="34" t="s">
        <v>1940</v>
      </c>
      <c r="B679" s="34" t="s">
        <v>2167</v>
      </c>
      <c r="C679" s="34" t="s">
        <v>20</v>
      </c>
      <c r="D679" s="34" t="s">
        <v>20</v>
      </c>
      <c r="E679" s="34" t="s">
        <v>20</v>
      </c>
      <c r="F679" s="34" t="s">
        <v>20</v>
      </c>
      <c r="G679" s="34" t="s">
        <v>20</v>
      </c>
      <c r="H679" s="784" t="s">
        <v>20</v>
      </c>
      <c r="I679" s="34" t="s">
        <v>20</v>
      </c>
      <c r="J679" s="784" t="s">
        <v>20</v>
      </c>
      <c r="K679" s="34" t="s">
        <v>20</v>
      </c>
      <c r="L679" s="784" t="s">
        <v>20</v>
      </c>
    </row>
    <row r="680" spans="1:12" ht="13.5">
      <c r="A680" s="34" t="s">
        <v>1941</v>
      </c>
      <c r="B680" s="34" t="s">
        <v>1942</v>
      </c>
      <c r="C680" s="34">
        <v>0.7</v>
      </c>
      <c r="D680" s="34">
        <v>0.44500000000000001</v>
      </c>
      <c r="E680" s="34" t="s">
        <v>20</v>
      </c>
      <c r="F680" s="34">
        <v>0.50900000000000001</v>
      </c>
      <c r="G680" s="34">
        <v>0</v>
      </c>
      <c r="H680" s="784">
        <v>0</v>
      </c>
      <c r="I680" s="34">
        <v>0</v>
      </c>
      <c r="J680" s="784">
        <v>0</v>
      </c>
      <c r="K680" s="34">
        <v>0</v>
      </c>
      <c r="L680" s="784">
        <v>0</v>
      </c>
    </row>
    <row r="681" spans="1:12" ht="13.5">
      <c r="A681" s="34" t="s">
        <v>1943</v>
      </c>
      <c r="B681" s="34" t="s">
        <v>2416</v>
      </c>
      <c r="C681" s="34" t="s">
        <v>20</v>
      </c>
      <c r="D681" s="34" t="s">
        <v>20</v>
      </c>
      <c r="E681" s="34" t="s">
        <v>20</v>
      </c>
      <c r="F681" s="34" t="s">
        <v>20</v>
      </c>
      <c r="G681" s="34" t="s">
        <v>20</v>
      </c>
      <c r="H681" s="784" t="s">
        <v>20</v>
      </c>
      <c r="I681" s="34" t="s">
        <v>20</v>
      </c>
      <c r="J681" s="784" t="s">
        <v>20</v>
      </c>
      <c r="K681" s="34" t="s">
        <v>20</v>
      </c>
      <c r="L681" s="784" t="s">
        <v>20</v>
      </c>
    </row>
    <row r="682" spans="1:12" ht="13.5">
      <c r="A682" s="34" t="s">
        <v>1944</v>
      </c>
      <c r="B682" s="34" t="s">
        <v>1945</v>
      </c>
      <c r="C682" s="34" t="s">
        <v>20</v>
      </c>
      <c r="D682" s="34" t="s">
        <v>20</v>
      </c>
      <c r="E682" s="34" t="s">
        <v>20</v>
      </c>
      <c r="F682" s="34" t="s">
        <v>20</v>
      </c>
      <c r="G682" s="34" t="s">
        <v>20</v>
      </c>
      <c r="H682" s="784" t="s">
        <v>20</v>
      </c>
      <c r="I682" s="34" t="s">
        <v>20</v>
      </c>
      <c r="J682" s="784" t="s">
        <v>20</v>
      </c>
      <c r="K682" s="34" t="s">
        <v>20</v>
      </c>
      <c r="L682" s="784" t="s">
        <v>20</v>
      </c>
    </row>
    <row r="683" spans="1:12" ht="13.5">
      <c r="A683" s="34" t="s">
        <v>1946</v>
      </c>
      <c r="B683" s="34" t="s">
        <v>3395</v>
      </c>
      <c r="C683" s="34">
        <v>3.7</v>
      </c>
      <c r="D683" s="34">
        <v>0.41</v>
      </c>
      <c r="E683" s="34" t="s">
        <v>20</v>
      </c>
      <c r="F683" s="34">
        <v>0.214</v>
      </c>
      <c r="G683" s="34">
        <v>704.1</v>
      </c>
      <c r="H683" s="784">
        <v>7.8E-2</v>
      </c>
      <c r="I683" s="34">
        <v>704.1</v>
      </c>
      <c r="J683" s="784">
        <v>7.8E-2</v>
      </c>
      <c r="K683" s="34">
        <v>0</v>
      </c>
      <c r="L683" s="784">
        <v>0</v>
      </c>
    </row>
    <row r="684" spans="1:12" ht="13.5">
      <c r="A684" s="34" t="s">
        <v>1947</v>
      </c>
      <c r="B684" s="34" t="s">
        <v>3396</v>
      </c>
      <c r="C684" s="34">
        <v>2.12</v>
      </c>
      <c r="D684" s="34">
        <v>0.54100000000000004</v>
      </c>
      <c r="E684" s="34" t="s">
        <v>20</v>
      </c>
      <c r="F684" s="34">
        <v>0.48499999999999999</v>
      </c>
      <c r="G684" s="34">
        <v>0</v>
      </c>
      <c r="H684" s="784">
        <v>0</v>
      </c>
      <c r="I684" s="34">
        <v>0</v>
      </c>
      <c r="J684" s="784">
        <v>0</v>
      </c>
      <c r="K684" s="34">
        <v>0</v>
      </c>
      <c r="L684" s="784">
        <v>0</v>
      </c>
    </row>
    <row r="685" spans="1:12" ht="13.5">
      <c r="A685" s="34" t="s">
        <v>1948</v>
      </c>
      <c r="B685" s="34" t="s">
        <v>2168</v>
      </c>
      <c r="C685" s="34" t="s">
        <v>20</v>
      </c>
      <c r="D685" s="34" t="s">
        <v>20</v>
      </c>
      <c r="E685" s="34" t="s">
        <v>20</v>
      </c>
      <c r="F685" s="34" t="s">
        <v>20</v>
      </c>
      <c r="G685" s="34" t="s">
        <v>20</v>
      </c>
      <c r="H685" s="784" t="s">
        <v>20</v>
      </c>
      <c r="I685" s="34" t="s">
        <v>20</v>
      </c>
      <c r="J685" s="784" t="s">
        <v>20</v>
      </c>
      <c r="K685" s="34" t="s">
        <v>20</v>
      </c>
      <c r="L685" s="784" t="s">
        <v>20</v>
      </c>
    </row>
    <row r="686" spans="1:12" ht="13.5">
      <c r="A686" s="34" t="s">
        <v>1949</v>
      </c>
      <c r="B686" s="34" t="s">
        <v>1950</v>
      </c>
      <c r="C686" s="34" t="s">
        <v>20</v>
      </c>
      <c r="D686" s="34" t="s">
        <v>20</v>
      </c>
      <c r="E686" s="34" t="s">
        <v>20</v>
      </c>
      <c r="F686" s="34" t="s">
        <v>20</v>
      </c>
      <c r="G686" s="34" t="s">
        <v>20</v>
      </c>
      <c r="H686" s="784" t="s">
        <v>20</v>
      </c>
      <c r="I686" s="34" t="s">
        <v>20</v>
      </c>
      <c r="J686" s="784" t="s">
        <v>20</v>
      </c>
      <c r="K686" s="34" t="s">
        <v>20</v>
      </c>
      <c r="L686" s="784" t="s">
        <v>20</v>
      </c>
    </row>
    <row r="687" spans="1:12" ht="13.5">
      <c r="A687" s="34" t="s">
        <v>1951</v>
      </c>
      <c r="B687" s="34" t="s">
        <v>20</v>
      </c>
      <c r="C687" s="34" t="s">
        <v>20</v>
      </c>
      <c r="D687" s="34" t="s">
        <v>20</v>
      </c>
      <c r="E687" s="34" t="s">
        <v>20</v>
      </c>
      <c r="F687" s="34" t="s">
        <v>20</v>
      </c>
      <c r="G687" s="34" t="s">
        <v>20</v>
      </c>
      <c r="H687" s="784" t="s">
        <v>20</v>
      </c>
      <c r="I687" s="34" t="s">
        <v>20</v>
      </c>
      <c r="J687" s="784" t="s">
        <v>20</v>
      </c>
      <c r="K687" s="34" t="s">
        <v>20</v>
      </c>
      <c r="L687" s="784" t="s">
        <v>20</v>
      </c>
    </row>
    <row r="688" spans="1:12" ht="13.5">
      <c r="A688" s="34" t="s">
        <v>1952</v>
      </c>
      <c r="B688" s="34" t="s">
        <v>1953</v>
      </c>
      <c r="C688" s="34" t="s">
        <v>20</v>
      </c>
      <c r="D688" s="34" t="s">
        <v>20</v>
      </c>
      <c r="E688" s="34" t="s">
        <v>20</v>
      </c>
      <c r="F688" s="34" t="s">
        <v>20</v>
      </c>
      <c r="G688" s="34" t="s">
        <v>20</v>
      </c>
      <c r="H688" s="784" t="s">
        <v>20</v>
      </c>
      <c r="I688" s="34" t="s">
        <v>20</v>
      </c>
      <c r="J688" s="784" t="s">
        <v>20</v>
      </c>
      <c r="K688" s="34" t="s">
        <v>20</v>
      </c>
      <c r="L688" s="784" t="s">
        <v>20</v>
      </c>
    </row>
    <row r="689" spans="1:12" ht="13.5">
      <c r="A689" s="34" t="s">
        <v>1954</v>
      </c>
      <c r="B689" s="34" t="s">
        <v>1955</v>
      </c>
      <c r="C689" s="34" t="s">
        <v>20</v>
      </c>
      <c r="D689" s="34" t="s">
        <v>20</v>
      </c>
      <c r="E689" s="34" t="s">
        <v>20</v>
      </c>
      <c r="F689" s="34" t="s">
        <v>20</v>
      </c>
      <c r="G689" s="34" t="s">
        <v>20</v>
      </c>
      <c r="H689" s="784" t="s">
        <v>20</v>
      </c>
      <c r="I689" s="34" t="s">
        <v>20</v>
      </c>
      <c r="J689" s="784" t="s">
        <v>20</v>
      </c>
      <c r="K689" s="34" t="s">
        <v>20</v>
      </c>
      <c r="L689" s="784" t="s">
        <v>20</v>
      </c>
    </row>
    <row r="690" spans="1:12" ht="13.5">
      <c r="A690" s="34" t="s">
        <v>1956</v>
      </c>
      <c r="B690" s="34" t="s">
        <v>1957</v>
      </c>
      <c r="C690" s="34" t="s">
        <v>20</v>
      </c>
      <c r="D690" s="34" t="s">
        <v>20</v>
      </c>
      <c r="E690" s="34" t="s">
        <v>20</v>
      </c>
      <c r="F690" s="34" t="s">
        <v>20</v>
      </c>
      <c r="G690" s="34" t="s">
        <v>20</v>
      </c>
      <c r="H690" s="784" t="s">
        <v>20</v>
      </c>
      <c r="I690" s="34" t="s">
        <v>20</v>
      </c>
      <c r="J690" s="784" t="s">
        <v>20</v>
      </c>
      <c r="K690" s="34" t="s">
        <v>20</v>
      </c>
      <c r="L690" s="784" t="s">
        <v>20</v>
      </c>
    </row>
    <row r="691" spans="1:12" ht="13.5">
      <c r="A691" s="34" t="s">
        <v>1958</v>
      </c>
      <c r="B691" s="34" t="s">
        <v>1959</v>
      </c>
      <c r="C691" s="34" t="s">
        <v>20</v>
      </c>
      <c r="D691" s="34" t="s">
        <v>20</v>
      </c>
      <c r="E691" s="34" t="s">
        <v>20</v>
      </c>
      <c r="F691" s="34" t="s">
        <v>20</v>
      </c>
      <c r="G691" s="34" t="s">
        <v>20</v>
      </c>
      <c r="H691" s="784" t="s">
        <v>20</v>
      </c>
      <c r="I691" s="34" t="s">
        <v>20</v>
      </c>
      <c r="J691" s="784" t="s">
        <v>20</v>
      </c>
      <c r="K691" s="34" t="s">
        <v>20</v>
      </c>
      <c r="L691" s="784" t="s">
        <v>20</v>
      </c>
    </row>
    <row r="692" spans="1:12" ht="13.5">
      <c r="A692" s="34" t="s">
        <v>1960</v>
      </c>
      <c r="B692" s="34" t="s">
        <v>1961</v>
      </c>
      <c r="C692" s="34">
        <v>0.04</v>
      </c>
      <c r="D692" s="34">
        <v>0.443</v>
      </c>
      <c r="E692" s="34" t="s">
        <v>20</v>
      </c>
      <c r="F692" s="34">
        <v>0.48899999999999999</v>
      </c>
      <c r="G692" s="34">
        <v>0</v>
      </c>
      <c r="H692" s="784">
        <v>0</v>
      </c>
      <c r="I692" s="34">
        <v>0</v>
      </c>
      <c r="J692" s="784">
        <v>0</v>
      </c>
      <c r="K692" s="34">
        <v>0</v>
      </c>
      <c r="L692" s="784">
        <v>0</v>
      </c>
    </row>
    <row r="693" spans="1:12" ht="13.5">
      <c r="A693" s="34" t="s">
        <v>1962</v>
      </c>
      <c r="B693" s="34" t="s">
        <v>1963</v>
      </c>
      <c r="C693" s="34" t="s">
        <v>20</v>
      </c>
      <c r="D693" s="34" t="s">
        <v>20</v>
      </c>
      <c r="E693" s="34" t="s">
        <v>20</v>
      </c>
      <c r="F693" s="34" t="s">
        <v>20</v>
      </c>
      <c r="G693" s="34" t="s">
        <v>20</v>
      </c>
      <c r="H693" s="784" t="s">
        <v>20</v>
      </c>
      <c r="I693" s="34" t="s">
        <v>20</v>
      </c>
      <c r="J693" s="784" t="s">
        <v>20</v>
      </c>
      <c r="K693" s="34" t="s">
        <v>20</v>
      </c>
      <c r="L693" s="784" t="s">
        <v>20</v>
      </c>
    </row>
    <row r="694" spans="1:12" ht="13.5">
      <c r="A694" s="34" t="s">
        <v>1964</v>
      </c>
      <c r="B694" s="34" t="s">
        <v>1965</v>
      </c>
      <c r="C694" s="34">
        <v>13.59</v>
      </c>
      <c r="D694" s="34">
        <v>0.44400000000000001</v>
      </c>
      <c r="E694" s="34" t="s">
        <v>20</v>
      </c>
      <c r="F694" s="34">
        <v>0.49</v>
      </c>
      <c r="G694" s="34">
        <v>0</v>
      </c>
      <c r="H694" s="784">
        <v>0</v>
      </c>
      <c r="I694" s="34">
        <v>0</v>
      </c>
      <c r="J694" s="784">
        <v>0</v>
      </c>
      <c r="K694" s="34">
        <v>0</v>
      </c>
      <c r="L694" s="784">
        <v>0</v>
      </c>
    </row>
    <row r="695" spans="1:12" ht="13.5">
      <c r="A695" s="34" t="s">
        <v>1966</v>
      </c>
      <c r="B695" s="34" t="s">
        <v>1967</v>
      </c>
      <c r="C695" s="34" t="s">
        <v>20</v>
      </c>
      <c r="D695" s="34" t="s">
        <v>20</v>
      </c>
      <c r="E695" s="34" t="s">
        <v>20</v>
      </c>
      <c r="F695" s="34" t="s">
        <v>20</v>
      </c>
      <c r="G695" s="34" t="s">
        <v>20</v>
      </c>
      <c r="H695" s="784" t="s">
        <v>20</v>
      </c>
      <c r="I695" s="34" t="s">
        <v>20</v>
      </c>
      <c r="J695" s="784" t="s">
        <v>20</v>
      </c>
      <c r="K695" s="34" t="s">
        <v>20</v>
      </c>
      <c r="L695" s="784" t="s">
        <v>20</v>
      </c>
    </row>
    <row r="696" spans="1:12" ht="13.5">
      <c r="A696" s="34" t="s">
        <v>1968</v>
      </c>
      <c r="B696" s="34" t="s">
        <v>20</v>
      </c>
      <c r="C696" s="34" t="s">
        <v>20</v>
      </c>
      <c r="D696" s="34" t="s">
        <v>20</v>
      </c>
      <c r="E696" s="34" t="s">
        <v>20</v>
      </c>
      <c r="F696" s="34" t="s">
        <v>20</v>
      </c>
      <c r="G696" s="34" t="s">
        <v>20</v>
      </c>
      <c r="H696" s="784" t="s">
        <v>20</v>
      </c>
      <c r="I696" s="34" t="s">
        <v>20</v>
      </c>
      <c r="J696" s="784" t="s">
        <v>20</v>
      </c>
      <c r="K696" s="34" t="s">
        <v>20</v>
      </c>
      <c r="L696" s="784" t="s">
        <v>20</v>
      </c>
    </row>
    <row r="697" spans="1:12" ht="13.5">
      <c r="A697" s="34" t="s">
        <v>1969</v>
      </c>
      <c r="B697" s="34" t="s">
        <v>1970</v>
      </c>
      <c r="C697" s="34">
        <v>5.93</v>
      </c>
      <c r="D697" s="34">
        <v>0.35299999999999998</v>
      </c>
      <c r="E697" s="34" t="s">
        <v>20</v>
      </c>
      <c r="F697" s="34">
        <v>0.42</v>
      </c>
      <c r="G697" s="34">
        <v>2717.1</v>
      </c>
      <c r="H697" s="784">
        <v>0.1618</v>
      </c>
      <c r="I697" s="34">
        <v>0</v>
      </c>
      <c r="J697" s="784">
        <v>0</v>
      </c>
      <c r="K697" s="34">
        <v>0</v>
      </c>
      <c r="L697" s="784">
        <v>0</v>
      </c>
    </row>
    <row r="698" spans="1:12" ht="13.5">
      <c r="A698" s="34" t="s">
        <v>1971</v>
      </c>
      <c r="B698" s="34" t="s">
        <v>1972</v>
      </c>
      <c r="C698" s="34" t="s">
        <v>20</v>
      </c>
      <c r="D698" s="34" t="s">
        <v>20</v>
      </c>
      <c r="E698" s="34" t="s">
        <v>20</v>
      </c>
      <c r="F698" s="34" t="s">
        <v>20</v>
      </c>
      <c r="G698" s="34" t="s">
        <v>20</v>
      </c>
      <c r="H698" s="784" t="s">
        <v>20</v>
      </c>
      <c r="I698" s="34" t="s">
        <v>20</v>
      </c>
      <c r="J698" s="784" t="s">
        <v>20</v>
      </c>
      <c r="K698" s="34" t="s">
        <v>20</v>
      </c>
      <c r="L698" s="784" t="s">
        <v>20</v>
      </c>
    </row>
    <row r="699" spans="1:12" ht="13.5">
      <c r="A699" s="34" t="s">
        <v>1973</v>
      </c>
      <c r="B699" s="34" t="s">
        <v>1974</v>
      </c>
      <c r="C699" s="34" t="s">
        <v>20</v>
      </c>
      <c r="D699" s="34" t="s">
        <v>20</v>
      </c>
      <c r="E699" s="34" t="s">
        <v>20</v>
      </c>
      <c r="F699" s="34" t="s">
        <v>20</v>
      </c>
      <c r="G699" s="34" t="s">
        <v>20</v>
      </c>
      <c r="H699" s="784" t="s">
        <v>20</v>
      </c>
      <c r="I699" s="34" t="s">
        <v>20</v>
      </c>
      <c r="J699" s="784" t="s">
        <v>20</v>
      </c>
      <c r="K699" s="34" t="s">
        <v>20</v>
      </c>
      <c r="L699" s="784" t="s">
        <v>20</v>
      </c>
    </row>
    <row r="700" spans="1:12" ht="13.5">
      <c r="A700" s="34" t="s">
        <v>1975</v>
      </c>
      <c r="B700" s="34" t="s">
        <v>3309</v>
      </c>
      <c r="C700" s="34" t="s">
        <v>20</v>
      </c>
      <c r="D700" s="34" t="s">
        <v>20</v>
      </c>
      <c r="E700" s="34" t="s">
        <v>20</v>
      </c>
      <c r="F700" s="34" t="s">
        <v>20</v>
      </c>
      <c r="G700" s="34" t="s">
        <v>20</v>
      </c>
      <c r="H700" s="784" t="s">
        <v>20</v>
      </c>
      <c r="I700" s="34" t="s">
        <v>20</v>
      </c>
      <c r="J700" s="784" t="s">
        <v>20</v>
      </c>
      <c r="K700" s="34" t="s">
        <v>20</v>
      </c>
      <c r="L700" s="784" t="s">
        <v>20</v>
      </c>
    </row>
    <row r="701" spans="1:12" ht="13.5">
      <c r="A701" s="34" t="s">
        <v>1976</v>
      </c>
      <c r="B701" s="34" t="s">
        <v>1977</v>
      </c>
      <c r="C701" s="34" t="s">
        <v>20</v>
      </c>
      <c r="D701" s="34" t="s">
        <v>20</v>
      </c>
      <c r="E701" s="34" t="s">
        <v>20</v>
      </c>
      <c r="F701" s="34" t="s">
        <v>20</v>
      </c>
      <c r="G701" s="34" t="s">
        <v>20</v>
      </c>
      <c r="H701" s="784" t="s">
        <v>20</v>
      </c>
      <c r="I701" s="34" t="s">
        <v>20</v>
      </c>
      <c r="J701" s="784" t="s">
        <v>20</v>
      </c>
      <c r="K701" s="34" t="s">
        <v>20</v>
      </c>
      <c r="L701" s="784" t="s">
        <v>20</v>
      </c>
    </row>
    <row r="702" spans="1:12" ht="13.5">
      <c r="A702" s="34" t="s">
        <v>1978</v>
      </c>
      <c r="B702" s="34" t="s">
        <v>2417</v>
      </c>
      <c r="C702" s="34" t="s">
        <v>20</v>
      </c>
      <c r="D702" s="34" t="s">
        <v>20</v>
      </c>
      <c r="E702" s="34" t="s">
        <v>20</v>
      </c>
      <c r="F702" s="34" t="s">
        <v>20</v>
      </c>
      <c r="G702" s="34" t="s">
        <v>20</v>
      </c>
      <c r="H702" s="784" t="s">
        <v>20</v>
      </c>
      <c r="I702" s="34" t="s">
        <v>20</v>
      </c>
      <c r="J702" s="784" t="s">
        <v>20</v>
      </c>
      <c r="K702" s="34" t="s">
        <v>20</v>
      </c>
      <c r="L702" s="784" t="s">
        <v>20</v>
      </c>
    </row>
    <row r="703" spans="1:12" ht="13.5">
      <c r="A703" s="34" t="s">
        <v>1979</v>
      </c>
      <c r="B703" s="34" t="s">
        <v>1980</v>
      </c>
      <c r="C703" s="34">
        <v>0.16</v>
      </c>
      <c r="D703" s="34">
        <v>7.6999999999999999E-2</v>
      </c>
      <c r="E703" s="34">
        <v>0</v>
      </c>
      <c r="F703" s="34">
        <v>0.504</v>
      </c>
      <c r="G703" s="34">
        <v>1760.2</v>
      </c>
      <c r="H703" s="784">
        <v>0.83099999999999996</v>
      </c>
      <c r="I703" s="34">
        <v>1760.2</v>
      </c>
      <c r="J703" s="784">
        <v>0.83099999999999996</v>
      </c>
      <c r="K703" s="34">
        <v>0</v>
      </c>
      <c r="L703" s="784">
        <v>0</v>
      </c>
    </row>
    <row r="704" spans="1:12" ht="13.5">
      <c r="A704" s="34" t="s">
        <v>1981</v>
      </c>
      <c r="B704" s="34" t="s">
        <v>1982</v>
      </c>
      <c r="C704" s="34" t="s">
        <v>20</v>
      </c>
      <c r="D704" s="34" t="s">
        <v>20</v>
      </c>
      <c r="E704" s="34" t="s">
        <v>20</v>
      </c>
      <c r="F704" s="34" t="s">
        <v>20</v>
      </c>
      <c r="G704" s="34" t="s">
        <v>20</v>
      </c>
      <c r="H704" s="784" t="s">
        <v>20</v>
      </c>
      <c r="I704" s="34" t="s">
        <v>20</v>
      </c>
      <c r="J704" s="784" t="s">
        <v>20</v>
      </c>
      <c r="K704" s="34" t="s">
        <v>20</v>
      </c>
      <c r="L704" s="784" t="s">
        <v>20</v>
      </c>
    </row>
    <row r="705" spans="1:12" ht="13.5">
      <c r="A705" s="34" t="s">
        <v>1983</v>
      </c>
      <c r="B705" s="34" t="s">
        <v>3397</v>
      </c>
      <c r="C705" s="34" t="s">
        <v>20</v>
      </c>
      <c r="D705" s="34" t="s">
        <v>20</v>
      </c>
      <c r="E705" s="34" t="s">
        <v>20</v>
      </c>
      <c r="F705" s="34" t="s">
        <v>20</v>
      </c>
      <c r="G705" s="34" t="s">
        <v>20</v>
      </c>
      <c r="H705" s="784" t="s">
        <v>20</v>
      </c>
      <c r="I705" s="34" t="s">
        <v>20</v>
      </c>
      <c r="J705" s="784" t="s">
        <v>20</v>
      </c>
      <c r="K705" s="34" t="s">
        <v>20</v>
      </c>
      <c r="L705" s="784" t="s">
        <v>20</v>
      </c>
    </row>
    <row r="706" spans="1:12" ht="13.5">
      <c r="A706" s="34" t="s">
        <v>1984</v>
      </c>
      <c r="B706" s="34" t="s">
        <v>1985</v>
      </c>
      <c r="C706" s="34" t="s">
        <v>20</v>
      </c>
      <c r="D706" s="34" t="s">
        <v>20</v>
      </c>
      <c r="E706" s="34" t="s">
        <v>20</v>
      </c>
      <c r="F706" s="34" t="s">
        <v>20</v>
      </c>
      <c r="G706" s="34" t="s">
        <v>20</v>
      </c>
      <c r="H706" s="784" t="s">
        <v>20</v>
      </c>
      <c r="I706" s="34" t="s">
        <v>20</v>
      </c>
      <c r="J706" s="784" t="s">
        <v>20</v>
      </c>
      <c r="K706" s="34" t="s">
        <v>20</v>
      </c>
      <c r="L706" s="784" t="s">
        <v>20</v>
      </c>
    </row>
    <row r="707" spans="1:12" ht="13.5">
      <c r="A707" s="34" t="s">
        <v>1986</v>
      </c>
      <c r="B707" s="34" t="s">
        <v>1987</v>
      </c>
      <c r="C707" s="34" t="s">
        <v>20</v>
      </c>
      <c r="D707" s="34" t="s">
        <v>20</v>
      </c>
      <c r="E707" s="34" t="s">
        <v>20</v>
      </c>
      <c r="F707" s="34" t="s">
        <v>20</v>
      </c>
      <c r="G707" s="34" t="s">
        <v>20</v>
      </c>
      <c r="H707" s="784" t="s">
        <v>20</v>
      </c>
      <c r="I707" s="34" t="s">
        <v>20</v>
      </c>
      <c r="J707" s="784" t="s">
        <v>20</v>
      </c>
      <c r="K707" s="34" t="s">
        <v>20</v>
      </c>
      <c r="L707" s="784" t="s">
        <v>20</v>
      </c>
    </row>
    <row r="708" spans="1:12" ht="13.5">
      <c r="A708" s="34" t="s">
        <v>1988</v>
      </c>
      <c r="B708" s="34" t="s">
        <v>2169</v>
      </c>
      <c r="C708" s="34" t="s">
        <v>20</v>
      </c>
      <c r="D708" s="34" t="s">
        <v>20</v>
      </c>
      <c r="E708" s="34" t="s">
        <v>20</v>
      </c>
      <c r="F708" s="34" t="s">
        <v>20</v>
      </c>
      <c r="G708" s="34" t="s">
        <v>20</v>
      </c>
      <c r="H708" s="784" t="s">
        <v>20</v>
      </c>
      <c r="I708" s="34" t="s">
        <v>20</v>
      </c>
      <c r="J708" s="784" t="s">
        <v>20</v>
      </c>
      <c r="K708" s="34" t="s">
        <v>20</v>
      </c>
      <c r="L708" s="784" t="s">
        <v>20</v>
      </c>
    </row>
    <row r="709" spans="1:12" ht="13.5">
      <c r="A709" s="34" t="s">
        <v>1989</v>
      </c>
      <c r="B709" s="34" t="s">
        <v>3398</v>
      </c>
      <c r="C709" s="34">
        <v>0.05</v>
      </c>
      <c r="D709" s="34">
        <v>0.55600000000000005</v>
      </c>
      <c r="E709" s="34" t="s">
        <v>20</v>
      </c>
      <c r="F709" s="34">
        <v>0.53</v>
      </c>
      <c r="G709" s="34">
        <v>0</v>
      </c>
      <c r="H709" s="784">
        <v>0</v>
      </c>
      <c r="I709" s="34">
        <v>0</v>
      </c>
      <c r="J709" s="784">
        <v>0</v>
      </c>
      <c r="K709" s="34">
        <v>0</v>
      </c>
      <c r="L709" s="784">
        <v>0</v>
      </c>
    </row>
    <row r="710" spans="1:12" ht="13.5">
      <c r="A710" s="34" t="s">
        <v>1991</v>
      </c>
      <c r="B710" s="34" t="s">
        <v>1992</v>
      </c>
      <c r="C710" s="34">
        <v>0.04</v>
      </c>
      <c r="D710" s="34">
        <v>0.45200000000000001</v>
      </c>
      <c r="E710" s="34" t="s">
        <v>20</v>
      </c>
      <c r="F710" s="34">
        <v>0.39700000000000002</v>
      </c>
      <c r="G710" s="34">
        <v>0</v>
      </c>
      <c r="H710" s="784">
        <v>0</v>
      </c>
      <c r="I710" s="34">
        <v>0</v>
      </c>
      <c r="J710" s="784">
        <v>0</v>
      </c>
      <c r="K710" s="34">
        <v>0</v>
      </c>
      <c r="L710" s="784">
        <v>0</v>
      </c>
    </row>
    <row r="711" spans="1:12" ht="13.5">
      <c r="A711" s="34" t="s">
        <v>2170</v>
      </c>
      <c r="B711" s="34" t="s">
        <v>2171</v>
      </c>
      <c r="C711" s="34" t="s">
        <v>20</v>
      </c>
      <c r="D711" s="34" t="s">
        <v>20</v>
      </c>
      <c r="E711" s="34" t="s">
        <v>20</v>
      </c>
      <c r="F711" s="34" t="s">
        <v>20</v>
      </c>
      <c r="G711" s="34" t="s">
        <v>20</v>
      </c>
      <c r="H711" s="784" t="s">
        <v>20</v>
      </c>
      <c r="I711" s="34" t="s">
        <v>20</v>
      </c>
      <c r="J711" s="784" t="s">
        <v>20</v>
      </c>
      <c r="K711" s="34" t="s">
        <v>20</v>
      </c>
      <c r="L711" s="784" t="s">
        <v>20</v>
      </c>
    </row>
    <row r="712" spans="1:12" ht="13.5">
      <c r="A712" s="34" t="s">
        <v>2172</v>
      </c>
      <c r="B712" s="34" t="s">
        <v>2173</v>
      </c>
      <c r="C712" s="34" t="s">
        <v>20</v>
      </c>
      <c r="D712" s="34" t="s">
        <v>20</v>
      </c>
      <c r="E712" s="34" t="s">
        <v>20</v>
      </c>
      <c r="F712" s="34" t="s">
        <v>20</v>
      </c>
      <c r="G712" s="34" t="s">
        <v>20</v>
      </c>
      <c r="H712" s="784" t="s">
        <v>20</v>
      </c>
      <c r="I712" s="34" t="s">
        <v>20</v>
      </c>
      <c r="J712" s="784" t="s">
        <v>20</v>
      </c>
      <c r="K712" s="34" t="s">
        <v>20</v>
      </c>
      <c r="L712" s="784" t="s">
        <v>20</v>
      </c>
    </row>
    <row r="713" spans="1:12" ht="13.5">
      <c r="A713" s="34" t="s">
        <v>2174</v>
      </c>
      <c r="B713" s="34" t="s">
        <v>2418</v>
      </c>
      <c r="C713" s="34" t="s">
        <v>20</v>
      </c>
      <c r="D713" s="34" t="s">
        <v>20</v>
      </c>
      <c r="E713" s="34" t="s">
        <v>20</v>
      </c>
      <c r="F713" s="34" t="s">
        <v>20</v>
      </c>
      <c r="G713" s="34" t="s">
        <v>20</v>
      </c>
      <c r="H713" s="784" t="s">
        <v>20</v>
      </c>
      <c r="I713" s="34" t="s">
        <v>20</v>
      </c>
      <c r="J713" s="784" t="s">
        <v>20</v>
      </c>
      <c r="K713" s="34" t="s">
        <v>20</v>
      </c>
      <c r="L713" s="784" t="s">
        <v>20</v>
      </c>
    </row>
    <row r="714" spans="1:12" ht="13.5">
      <c r="A714" s="34" t="s">
        <v>2175</v>
      </c>
      <c r="B714" s="34" t="s">
        <v>2176</v>
      </c>
      <c r="C714" s="34" t="s">
        <v>20</v>
      </c>
      <c r="D714" s="34" t="s">
        <v>20</v>
      </c>
      <c r="E714" s="34" t="s">
        <v>20</v>
      </c>
      <c r="F714" s="34" t="s">
        <v>20</v>
      </c>
      <c r="G714" s="34" t="s">
        <v>20</v>
      </c>
      <c r="H714" s="784" t="s">
        <v>20</v>
      </c>
      <c r="I714" s="34" t="s">
        <v>20</v>
      </c>
      <c r="J714" s="784" t="s">
        <v>20</v>
      </c>
      <c r="K714" s="34" t="s">
        <v>20</v>
      </c>
      <c r="L714" s="784" t="s">
        <v>20</v>
      </c>
    </row>
    <row r="715" spans="1:12" ht="13.5">
      <c r="A715" s="34" t="s">
        <v>2177</v>
      </c>
      <c r="B715" s="34" t="s">
        <v>2178</v>
      </c>
      <c r="C715" s="34" t="s">
        <v>20</v>
      </c>
      <c r="D715" s="34" t="s">
        <v>20</v>
      </c>
      <c r="E715" s="34" t="s">
        <v>20</v>
      </c>
      <c r="F715" s="34" t="s">
        <v>20</v>
      </c>
      <c r="G715" s="34" t="s">
        <v>20</v>
      </c>
      <c r="H715" s="784" t="s">
        <v>20</v>
      </c>
      <c r="I715" s="34" t="s">
        <v>20</v>
      </c>
      <c r="J715" s="784" t="s">
        <v>20</v>
      </c>
      <c r="K715" s="34" t="s">
        <v>20</v>
      </c>
      <c r="L715" s="784" t="s">
        <v>20</v>
      </c>
    </row>
    <row r="716" spans="1:12" ht="13.5">
      <c r="A716" s="34" t="s">
        <v>2179</v>
      </c>
      <c r="B716" s="34" t="s">
        <v>2180</v>
      </c>
      <c r="C716" s="34" t="s">
        <v>20</v>
      </c>
      <c r="D716" s="34" t="s">
        <v>20</v>
      </c>
      <c r="E716" s="34" t="s">
        <v>20</v>
      </c>
      <c r="F716" s="34" t="s">
        <v>20</v>
      </c>
      <c r="G716" s="34" t="s">
        <v>20</v>
      </c>
      <c r="H716" s="784" t="s">
        <v>20</v>
      </c>
      <c r="I716" s="34" t="s">
        <v>20</v>
      </c>
      <c r="J716" s="784" t="s">
        <v>20</v>
      </c>
      <c r="K716" s="34" t="s">
        <v>20</v>
      </c>
      <c r="L716" s="784" t="s">
        <v>20</v>
      </c>
    </row>
    <row r="717" spans="1:12" ht="13.5">
      <c r="A717" s="34" t="s">
        <v>2181</v>
      </c>
      <c r="B717" s="34" t="s">
        <v>2182</v>
      </c>
      <c r="C717" s="34" t="s">
        <v>20</v>
      </c>
      <c r="D717" s="34" t="s">
        <v>20</v>
      </c>
      <c r="E717" s="34" t="s">
        <v>20</v>
      </c>
      <c r="F717" s="34" t="s">
        <v>20</v>
      </c>
      <c r="G717" s="34" t="s">
        <v>20</v>
      </c>
      <c r="H717" s="784" t="s">
        <v>20</v>
      </c>
      <c r="I717" s="34" t="s">
        <v>20</v>
      </c>
      <c r="J717" s="784" t="s">
        <v>20</v>
      </c>
      <c r="K717" s="34" t="s">
        <v>20</v>
      </c>
      <c r="L717" s="784" t="s">
        <v>20</v>
      </c>
    </row>
    <row r="718" spans="1:12" ht="13.5">
      <c r="A718" s="34" t="s">
        <v>2183</v>
      </c>
      <c r="B718" s="34" t="s">
        <v>2184</v>
      </c>
      <c r="C718" s="34" t="s">
        <v>20</v>
      </c>
      <c r="D718" s="34" t="s">
        <v>20</v>
      </c>
      <c r="E718" s="34" t="s">
        <v>20</v>
      </c>
      <c r="F718" s="34" t="s">
        <v>20</v>
      </c>
      <c r="G718" s="34" t="s">
        <v>20</v>
      </c>
      <c r="H718" s="784" t="s">
        <v>20</v>
      </c>
      <c r="I718" s="34" t="s">
        <v>20</v>
      </c>
      <c r="J718" s="784" t="s">
        <v>20</v>
      </c>
      <c r="K718" s="34" t="s">
        <v>20</v>
      </c>
      <c r="L718" s="784" t="s">
        <v>20</v>
      </c>
    </row>
    <row r="719" spans="1:12" ht="13.5">
      <c r="A719" s="34" t="s">
        <v>2185</v>
      </c>
      <c r="B719" s="34" t="s">
        <v>2186</v>
      </c>
      <c r="C719" s="34" t="s">
        <v>20</v>
      </c>
      <c r="D719" s="34" t="s">
        <v>20</v>
      </c>
      <c r="E719" s="34" t="s">
        <v>20</v>
      </c>
      <c r="F719" s="34" t="s">
        <v>20</v>
      </c>
      <c r="G719" s="34" t="s">
        <v>20</v>
      </c>
      <c r="H719" s="784" t="s">
        <v>20</v>
      </c>
      <c r="I719" s="34" t="s">
        <v>20</v>
      </c>
      <c r="J719" s="784" t="s">
        <v>20</v>
      </c>
      <c r="K719" s="34" t="s">
        <v>20</v>
      </c>
      <c r="L719" s="784" t="s">
        <v>20</v>
      </c>
    </row>
    <row r="720" spans="1:12" ht="13.5">
      <c r="A720" s="34" t="s">
        <v>2187</v>
      </c>
      <c r="B720" s="34" t="s">
        <v>2188</v>
      </c>
      <c r="C720" s="34">
        <v>0.59</v>
      </c>
      <c r="D720" s="34">
        <v>0.46200000000000002</v>
      </c>
      <c r="E720" s="34" t="s">
        <v>20</v>
      </c>
      <c r="F720" s="34">
        <v>0.40600000000000003</v>
      </c>
      <c r="G720" s="34">
        <v>0</v>
      </c>
      <c r="H720" s="784">
        <v>0</v>
      </c>
      <c r="I720" s="34">
        <v>0</v>
      </c>
      <c r="J720" s="784">
        <v>0</v>
      </c>
      <c r="K720" s="34">
        <v>0</v>
      </c>
      <c r="L720" s="784">
        <v>0</v>
      </c>
    </row>
    <row r="721" spans="1:12" ht="13.5">
      <c r="A721" s="34" t="s">
        <v>2189</v>
      </c>
      <c r="B721" s="34" t="s">
        <v>2190</v>
      </c>
      <c r="C721" s="34">
        <v>2.2799999999999998</v>
      </c>
      <c r="D721" s="34">
        <v>0.51</v>
      </c>
      <c r="E721" s="34" t="s">
        <v>20</v>
      </c>
      <c r="F721" s="34">
        <v>0.45400000000000001</v>
      </c>
      <c r="G721" s="34">
        <v>0</v>
      </c>
      <c r="H721" s="784">
        <v>0</v>
      </c>
      <c r="I721" s="34">
        <v>0</v>
      </c>
      <c r="J721" s="784">
        <v>0</v>
      </c>
      <c r="K721" s="34">
        <v>0</v>
      </c>
      <c r="L721" s="784">
        <v>0</v>
      </c>
    </row>
    <row r="722" spans="1:12" ht="13.5">
      <c r="A722" s="34" t="s">
        <v>2191</v>
      </c>
      <c r="B722" s="34" t="s">
        <v>20</v>
      </c>
      <c r="C722" s="34" t="s">
        <v>20</v>
      </c>
      <c r="D722" s="34" t="s">
        <v>20</v>
      </c>
      <c r="E722" s="34" t="s">
        <v>20</v>
      </c>
      <c r="F722" s="34" t="s">
        <v>20</v>
      </c>
      <c r="G722" s="34" t="s">
        <v>20</v>
      </c>
      <c r="H722" s="784" t="s">
        <v>20</v>
      </c>
      <c r="I722" s="34" t="s">
        <v>20</v>
      </c>
      <c r="J722" s="784" t="s">
        <v>20</v>
      </c>
      <c r="K722" s="34" t="s">
        <v>20</v>
      </c>
      <c r="L722" s="784" t="s">
        <v>20</v>
      </c>
    </row>
    <row r="723" spans="1:12" ht="13.5">
      <c r="A723" s="34" t="s">
        <v>2192</v>
      </c>
      <c r="B723" s="34" t="s">
        <v>2193</v>
      </c>
      <c r="C723" s="34" t="s">
        <v>20</v>
      </c>
      <c r="D723" s="34" t="s">
        <v>20</v>
      </c>
      <c r="E723" s="34" t="s">
        <v>20</v>
      </c>
      <c r="F723" s="34" t="s">
        <v>20</v>
      </c>
      <c r="G723" s="34" t="s">
        <v>20</v>
      </c>
      <c r="H723" s="784" t="s">
        <v>20</v>
      </c>
      <c r="I723" s="34" t="s">
        <v>20</v>
      </c>
      <c r="J723" s="784" t="s">
        <v>20</v>
      </c>
      <c r="K723" s="34" t="s">
        <v>20</v>
      </c>
      <c r="L723" s="784" t="s">
        <v>20</v>
      </c>
    </row>
    <row r="724" spans="1:12" ht="13.5">
      <c r="A724" s="34" t="s">
        <v>2194</v>
      </c>
      <c r="B724" s="34" t="s">
        <v>2195</v>
      </c>
      <c r="C724" s="34" t="s">
        <v>20</v>
      </c>
      <c r="D724" s="34" t="s">
        <v>20</v>
      </c>
      <c r="E724" s="34" t="s">
        <v>20</v>
      </c>
      <c r="F724" s="34" t="s">
        <v>20</v>
      </c>
      <c r="G724" s="34" t="s">
        <v>20</v>
      </c>
      <c r="H724" s="784" t="s">
        <v>20</v>
      </c>
      <c r="I724" s="34" t="s">
        <v>20</v>
      </c>
      <c r="J724" s="784" t="s">
        <v>20</v>
      </c>
      <c r="K724" s="34" t="s">
        <v>20</v>
      </c>
      <c r="L724" s="784" t="s">
        <v>20</v>
      </c>
    </row>
    <row r="725" spans="1:12" ht="13.5">
      <c r="A725" s="34" t="s">
        <v>2196</v>
      </c>
      <c r="B725" s="34" t="s">
        <v>2197</v>
      </c>
      <c r="C725" s="34">
        <v>7.79</v>
      </c>
      <c r="D725" s="34">
        <v>0.443</v>
      </c>
      <c r="E725" s="34" t="s">
        <v>20</v>
      </c>
      <c r="F725" s="34">
        <v>0</v>
      </c>
      <c r="G725" s="34">
        <v>0</v>
      </c>
      <c r="H725" s="784">
        <v>0</v>
      </c>
      <c r="I725" s="34">
        <v>0</v>
      </c>
      <c r="J725" s="784">
        <v>0</v>
      </c>
      <c r="K725" s="34">
        <v>0</v>
      </c>
      <c r="L725" s="784">
        <v>0</v>
      </c>
    </row>
    <row r="726" spans="1:12" ht="13.5">
      <c r="A726" s="34" t="s">
        <v>2198</v>
      </c>
      <c r="B726" s="34" t="s">
        <v>2199</v>
      </c>
      <c r="C726" s="34">
        <v>0</v>
      </c>
      <c r="D726" s="34">
        <v>0.432</v>
      </c>
      <c r="E726" s="34" t="s">
        <v>20</v>
      </c>
      <c r="F726" s="34">
        <v>0.38500000000000001</v>
      </c>
      <c r="G726" s="34">
        <v>0</v>
      </c>
      <c r="H726" s="784">
        <v>0</v>
      </c>
      <c r="I726" s="34">
        <v>0</v>
      </c>
      <c r="J726" s="784">
        <v>0</v>
      </c>
      <c r="K726" s="34">
        <v>0</v>
      </c>
      <c r="L726" s="784">
        <v>0</v>
      </c>
    </row>
    <row r="727" spans="1:12" ht="13.5">
      <c r="A727" s="34" t="s">
        <v>2200</v>
      </c>
      <c r="B727" s="34" t="s">
        <v>2201</v>
      </c>
      <c r="C727" s="34" t="s">
        <v>20</v>
      </c>
      <c r="D727" s="34" t="s">
        <v>20</v>
      </c>
      <c r="E727" s="34" t="s">
        <v>20</v>
      </c>
      <c r="F727" s="34" t="s">
        <v>20</v>
      </c>
      <c r="G727" s="34" t="s">
        <v>20</v>
      </c>
      <c r="H727" s="784" t="s">
        <v>20</v>
      </c>
      <c r="I727" s="34" t="s">
        <v>20</v>
      </c>
      <c r="J727" s="784" t="s">
        <v>20</v>
      </c>
      <c r="K727" s="34" t="s">
        <v>20</v>
      </c>
      <c r="L727" s="784" t="s">
        <v>20</v>
      </c>
    </row>
    <row r="728" spans="1:12" ht="13.5">
      <c r="A728" s="34" t="s">
        <v>2202</v>
      </c>
      <c r="B728" s="34" t="s">
        <v>2203</v>
      </c>
      <c r="C728" s="34" t="s">
        <v>20</v>
      </c>
      <c r="D728" s="34" t="s">
        <v>20</v>
      </c>
      <c r="E728" s="34" t="s">
        <v>20</v>
      </c>
      <c r="F728" s="34" t="s">
        <v>20</v>
      </c>
      <c r="G728" s="34" t="s">
        <v>20</v>
      </c>
      <c r="H728" s="784" t="s">
        <v>20</v>
      </c>
      <c r="I728" s="34" t="s">
        <v>20</v>
      </c>
      <c r="J728" s="784" t="s">
        <v>20</v>
      </c>
      <c r="K728" s="34" t="s">
        <v>20</v>
      </c>
      <c r="L728" s="784" t="s">
        <v>20</v>
      </c>
    </row>
    <row r="729" spans="1:12" ht="13.5">
      <c r="A729" s="34" t="s">
        <v>2204</v>
      </c>
      <c r="B729" s="34" t="s">
        <v>3399</v>
      </c>
      <c r="C729" s="34" t="s">
        <v>20</v>
      </c>
      <c r="D729" s="34" t="s">
        <v>20</v>
      </c>
      <c r="E729" s="34" t="s">
        <v>20</v>
      </c>
      <c r="F729" s="34" t="s">
        <v>20</v>
      </c>
      <c r="G729" s="34" t="s">
        <v>20</v>
      </c>
      <c r="H729" s="784" t="s">
        <v>20</v>
      </c>
      <c r="I729" s="34" t="s">
        <v>20</v>
      </c>
      <c r="J729" s="784" t="s">
        <v>20</v>
      </c>
      <c r="K729" s="34" t="s">
        <v>20</v>
      </c>
      <c r="L729" s="784" t="s">
        <v>20</v>
      </c>
    </row>
    <row r="730" spans="1:12" ht="13.5">
      <c r="A730" s="34" t="s">
        <v>2205</v>
      </c>
      <c r="B730" s="34" t="s">
        <v>3310</v>
      </c>
      <c r="C730" s="34" t="s">
        <v>20</v>
      </c>
      <c r="D730" s="34" t="s">
        <v>20</v>
      </c>
      <c r="E730" s="34" t="s">
        <v>20</v>
      </c>
      <c r="F730" s="34" t="s">
        <v>20</v>
      </c>
      <c r="G730" s="34" t="s">
        <v>20</v>
      </c>
      <c r="H730" s="784" t="s">
        <v>20</v>
      </c>
      <c r="I730" s="34" t="s">
        <v>20</v>
      </c>
      <c r="J730" s="784" t="s">
        <v>20</v>
      </c>
      <c r="K730" s="34" t="s">
        <v>20</v>
      </c>
      <c r="L730" s="784" t="s">
        <v>20</v>
      </c>
    </row>
    <row r="731" spans="1:12" ht="13.5">
      <c r="A731" s="34" t="s">
        <v>2206</v>
      </c>
      <c r="B731" s="34" t="s">
        <v>2207</v>
      </c>
      <c r="C731" s="34">
        <v>0</v>
      </c>
      <c r="D731" s="34">
        <v>0.44500000000000001</v>
      </c>
      <c r="E731" s="34" t="s">
        <v>20</v>
      </c>
      <c r="F731" s="34">
        <v>0</v>
      </c>
      <c r="G731" s="34">
        <v>0</v>
      </c>
      <c r="H731" s="784">
        <v>0</v>
      </c>
      <c r="I731" s="34">
        <v>0</v>
      </c>
      <c r="J731" s="784">
        <v>0</v>
      </c>
      <c r="K731" s="34">
        <v>0</v>
      </c>
      <c r="L731" s="784">
        <v>0</v>
      </c>
    </row>
    <row r="732" spans="1:12" ht="13.5">
      <c r="A732" s="34" t="s">
        <v>2208</v>
      </c>
      <c r="B732" s="34" t="s">
        <v>2209</v>
      </c>
      <c r="C732" s="34" t="s">
        <v>20</v>
      </c>
      <c r="D732" s="34" t="s">
        <v>20</v>
      </c>
      <c r="E732" s="34" t="s">
        <v>20</v>
      </c>
      <c r="F732" s="34" t="s">
        <v>20</v>
      </c>
      <c r="G732" s="34" t="s">
        <v>20</v>
      </c>
      <c r="H732" s="784" t="s">
        <v>20</v>
      </c>
      <c r="I732" s="34" t="s">
        <v>20</v>
      </c>
      <c r="J732" s="784" t="s">
        <v>20</v>
      </c>
      <c r="K732" s="34" t="s">
        <v>20</v>
      </c>
      <c r="L732" s="784" t="s">
        <v>20</v>
      </c>
    </row>
    <row r="733" spans="1:12" ht="13.5">
      <c r="A733" s="34" t="s">
        <v>2210</v>
      </c>
      <c r="B733" s="34" t="s">
        <v>20</v>
      </c>
      <c r="C733" s="34" t="s">
        <v>20</v>
      </c>
      <c r="D733" s="34" t="s">
        <v>20</v>
      </c>
      <c r="E733" s="34" t="s">
        <v>20</v>
      </c>
      <c r="F733" s="34" t="s">
        <v>20</v>
      </c>
      <c r="G733" s="34" t="s">
        <v>20</v>
      </c>
      <c r="H733" s="784" t="s">
        <v>20</v>
      </c>
      <c r="I733" s="34" t="s">
        <v>20</v>
      </c>
      <c r="J733" s="784" t="s">
        <v>20</v>
      </c>
      <c r="K733" s="34" t="s">
        <v>20</v>
      </c>
      <c r="L733" s="784" t="s">
        <v>20</v>
      </c>
    </row>
    <row r="734" spans="1:12" ht="13.5">
      <c r="A734" s="34" t="s">
        <v>2211</v>
      </c>
      <c r="B734" s="34" t="s">
        <v>2212</v>
      </c>
      <c r="C734" s="34" t="s">
        <v>20</v>
      </c>
      <c r="D734" s="34" t="s">
        <v>20</v>
      </c>
      <c r="E734" s="34" t="s">
        <v>20</v>
      </c>
      <c r="F734" s="34" t="s">
        <v>20</v>
      </c>
      <c r="G734" s="34" t="s">
        <v>20</v>
      </c>
      <c r="H734" s="784" t="s">
        <v>20</v>
      </c>
      <c r="I734" s="34" t="s">
        <v>20</v>
      </c>
      <c r="J734" s="784" t="s">
        <v>20</v>
      </c>
      <c r="K734" s="34" t="s">
        <v>20</v>
      </c>
      <c r="L734" s="784" t="s">
        <v>20</v>
      </c>
    </row>
    <row r="735" spans="1:12" ht="13.5">
      <c r="A735" s="34" t="s">
        <v>2213</v>
      </c>
      <c r="B735" s="34" t="s">
        <v>2214</v>
      </c>
      <c r="C735" s="34" t="s">
        <v>20</v>
      </c>
      <c r="D735" s="34" t="s">
        <v>20</v>
      </c>
      <c r="E735" s="34" t="s">
        <v>20</v>
      </c>
      <c r="F735" s="34" t="s">
        <v>20</v>
      </c>
      <c r="G735" s="34" t="s">
        <v>20</v>
      </c>
      <c r="H735" s="784" t="s">
        <v>20</v>
      </c>
      <c r="I735" s="34" t="s">
        <v>20</v>
      </c>
      <c r="J735" s="784" t="s">
        <v>20</v>
      </c>
      <c r="K735" s="34" t="s">
        <v>20</v>
      </c>
      <c r="L735" s="784" t="s">
        <v>20</v>
      </c>
    </row>
    <row r="736" spans="1:12" ht="13.5">
      <c r="A736" s="34" t="s">
        <v>2215</v>
      </c>
      <c r="B736" s="34" t="s">
        <v>20</v>
      </c>
      <c r="C736" s="34" t="s">
        <v>20</v>
      </c>
      <c r="D736" s="34" t="s">
        <v>20</v>
      </c>
      <c r="E736" s="34" t="s">
        <v>20</v>
      </c>
      <c r="F736" s="34" t="s">
        <v>20</v>
      </c>
      <c r="G736" s="34" t="s">
        <v>20</v>
      </c>
      <c r="H736" s="784" t="s">
        <v>20</v>
      </c>
      <c r="I736" s="34" t="s">
        <v>20</v>
      </c>
      <c r="J736" s="784" t="s">
        <v>20</v>
      </c>
      <c r="K736" s="34" t="s">
        <v>20</v>
      </c>
      <c r="L736" s="784" t="s">
        <v>20</v>
      </c>
    </row>
    <row r="737" spans="1:12" ht="13.5">
      <c r="A737" s="34" t="s">
        <v>2216</v>
      </c>
      <c r="B737" s="34" t="s">
        <v>2217</v>
      </c>
      <c r="C737" s="34" t="s">
        <v>20</v>
      </c>
      <c r="D737" s="34" t="s">
        <v>20</v>
      </c>
      <c r="E737" s="34" t="s">
        <v>20</v>
      </c>
      <c r="F737" s="34" t="s">
        <v>20</v>
      </c>
      <c r="G737" s="34" t="s">
        <v>20</v>
      </c>
      <c r="H737" s="784" t="s">
        <v>20</v>
      </c>
      <c r="I737" s="34" t="s">
        <v>20</v>
      </c>
      <c r="J737" s="784" t="s">
        <v>20</v>
      </c>
      <c r="K737" s="34" t="s">
        <v>20</v>
      </c>
      <c r="L737" s="784" t="s">
        <v>20</v>
      </c>
    </row>
    <row r="738" spans="1:12" ht="13.5">
      <c r="A738" s="34" t="s">
        <v>2218</v>
      </c>
      <c r="B738" s="34" t="s">
        <v>2219</v>
      </c>
      <c r="C738" s="34" t="s">
        <v>20</v>
      </c>
      <c r="D738" s="34" t="s">
        <v>20</v>
      </c>
      <c r="E738" s="34" t="s">
        <v>20</v>
      </c>
      <c r="F738" s="34" t="s">
        <v>20</v>
      </c>
      <c r="G738" s="34" t="s">
        <v>20</v>
      </c>
      <c r="H738" s="784" t="s">
        <v>20</v>
      </c>
      <c r="I738" s="34" t="s">
        <v>20</v>
      </c>
      <c r="J738" s="784" t="s">
        <v>20</v>
      </c>
      <c r="K738" s="34" t="s">
        <v>20</v>
      </c>
      <c r="L738" s="784" t="s">
        <v>20</v>
      </c>
    </row>
    <row r="739" spans="1:12" ht="13.5">
      <c r="A739" s="34" t="s">
        <v>2220</v>
      </c>
      <c r="B739" s="34" t="s">
        <v>3311</v>
      </c>
      <c r="C739" s="34" t="s">
        <v>20</v>
      </c>
      <c r="D739" s="34" t="s">
        <v>20</v>
      </c>
      <c r="E739" s="34" t="s">
        <v>20</v>
      </c>
      <c r="F739" s="34" t="s">
        <v>20</v>
      </c>
      <c r="G739" s="34" t="s">
        <v>20</v>
      </c>
      <c r="H739" s="784" t="s">
        <v>20</v>
      </c>
      <c r="I739" s="34" t="s">
        <v>20</v>
      </c>
      <c r="J739" s="784" t="s">
        <v>20</v>
      </c>
      <c r="K739" s="34" t="s">
        <v>20</v>
      </c>
      <c r="L739" s="784" t="s">
        <v>20</v>
      </c>
    </row>
    <row r="740" spans="1:12" ht="13.5">
      <c r="A740" s="34" t="s">
        <v>2221</v>
      </c>
      <c r="B740" s="34" t="s">
        <v>2222</v>
      </c>
      <c r="C740" s="34" t="s">
        <v>20</v>
      </c>
      <c r="D740" s="34" t="s">
        <v>20</v>
      </c>
      <c r="E740" s="34" t="s">
        <v>20</v>
      </c>
      <c r="F740" s="34" t="s">
        <v>20</v>
      </c>
      <c r="G740" s="34" t="s">
        <v>20</v>
      </c>
      <c r="H740" s="784" t="s">
        <v>20</v>
      </c>
      <c r="I740" s="34" t="s">
        <v>20</v>
      </c>
      <c r="J740" s="784" t="s">
        <v>20</v>
      </c>
      <c r="K740" s="34" t="s">
        <v>20</v>
      </c>
      <c r="L740" s="784" t="s">
        <v>20</v>
      </c>
    </row>
    <row r="741" spans="1:12" ht="13.5">
      <c r="A741" s="34" t="s">
        <v>2223</v>
      </c>
      <c r="B741" s="34" t="s">
        <v>20</v>
      </c>
      <c r="C741" s="34" t="s">
        <v>20</v>
      </c>
      <c r="D741" s="34" t="s">
        <v>20</v>
      </c>
      <c r="E741" s="34" t="s">
        <v>20</v>
      </c>
      <c r="F741" s="34" t="s">
        <v>20</v>
      </c>
      <c r="G741" s="34" t="s">
        <v>20</v>
      </c>
      <c r="H741" s="784" t="s">
        <v>20</v>
      </c>
      <c r="I741" s="34" t="s">
        <v>20</v>
      </c>
      <c r="J741" s="784" t="s">
        <v>20</v>
      </c>
      <c r="K741" s="34" t="s">
        <v>20</v>
      </c>
      <c r="L741" s="784" t="s">
        <v>20</v>
      </c>
    </row>
    <row r="742" spans="1:12" ht="13.5">
      <c r="A742" s="34" t="s">
        <v>2224</v>
      </c>
      <c r="B742" s="34" t="s">
        <v>2225</v>
      </c>
      <c r="C742" s="34" t="s">
        <v>20</v>
      </c>
      <c r="D742" s="34" t="s">
        <v>20</v>
      </c>
      <c r="E742" s="34" t="s">
        <v>20</v>
      </c>
      <c r="F742" s="34" t="s">
        <v>20</v>
      </c>
      <c r="G742" s="34" t="s">
        <v>20</v>
      </c>
      <c r="H742" s="784" t="s">
        <v>20</v>
      </c>
      <c r="I742" s="34" t="s">
        <v>20</v>
      </c>
      <c r="J742" s="784" t="s">
        <v>20</v>
      </c>
      <c r="K742" s="34" t="s">
        <v>20</v>
      </c>
      <c r="L742" s="784" t="s">
        <v>20</v>
      </c>
    </row>
    <row r="743" spans="1:12" ht="13.5">
      <c r="A743" s="34" t="s">
        <v>2226</v>
      </c>
      <c r="B743" s="34" t="s">
        <v>2227</v>
      </c>
      <c r="C743" s="34" t="s">
        <v>20</v>
      </c>
      <c r="D743" s="34" t="s">
        <v>20</v>
      </c>
      <c r="E743" s="34" t="s">
        <v>20</v>
      </c>
      <c r="F743" s="34" t="s">
        <v>20</v>
      </c>
      <c r="G743" s="34" t="s">
        <v>20</v>
      </c>
      <c r="H743" s="784" t="s">
        <v>20</v>
      </c>
      <c r="I743" s="34" t="s">
        <v>20</v>
      </c>
      <c r="J743" s="784" t="s">
        <v>20</v>
      </c>
      <c r="K743" s="34" t="s">
        <v>20</v>
      </c>
      <c r="L743" s="784" t="s">
        <v>20</v>
      </c>
    </row>
    <row r="744" spans="1:12" ht="13.5">
      <c r="A744" s="34" t="s">
        <v>2228</v>
      </c>
      <c r="B744" s="34" t="s">
        <v>2229</v>
      </c>
      <c r="C744" s="34" t="s">
        <v>20</v>
      </c>
      <c r="D744" s="34" t="s">
        <v>20</v>
      </c>
      <c r="E744" s="34" t="s">
        <v>20</v>
      </c>
      <c r="F744" s="34" t="s">
        <v>20</v>
      </c>
      <c r="G744" s="34" t="s">
        <v>20</v>
      </c>
      <c r="H744" s="784" t="s">
        <v>20</v>
      </c>
      <c r="I744" s="34" t="s">
        <v>20</v>
      </c>
      <c r="J744" s="784" t="s">
        <v>20</v>
      </c>
      <c r="K744" s="34" t="s">
        <v>20</v>
      </c>
      <c r="L744" s="784" t="s">
        <v>20</v>
      </c>
    </row>
    <row r="745" spans="1:12" ht="13.5">
      <c r="A745" s="34" t="s">
        <v>2230</v>
      </c>
      <c r="B745" s="34" t="s">
        <v>2231</v>
      </c>
      <c r="C745" s="34" t="s">
        <v>20</v>
      </c>
      <c r="D745" s="34" t="s">
        <v>20</v>
      </c>
      <c r="E745" s="34" t="s">
        <v>20</v>
      </c>
      <c r="F745" s="34" t="s">
        <v>20</v>
      </c>
      <c r="G745" s="34" t="s">
        <v>20</v>
      </c>
      <c r="H745" s="784" t="s">
        <v>20</v>
      </c>
      <c r="I745" s="34" t="s">
        <v>20</v>
      </c>
      <c r="J745" s="784" t="s">
        <v>20</v>
      </c>
      <c r="K745" s="34" t="s">
        <v>20</v>
      </c>
      <c r="L745" s="784" t="s">
        <v>20</v>
      </c>
    </row>
    <row r="746" spans="1:12" ht="13.5">
      <c r="A746" s="34" t="s">
        <v>2232</v>
      </c>
      <c r="B746" s="34" t="s">
        <v>2233</v>
      </c>
      <c r="C746" s="34" t="s">
        <v>20</v>
      </c>
      <c r="D746" s="34" t="s">
        <v>20</v>
      </c>
      <c r="E746" s="34" t="s">
        <v>20</v>
      </c>
      <c r="F746" s="34" t="s">
        <v>20</v>
      </c>
      <c r="G746" s="34" t="s">
        <v>20</v>
      </c>
      <c r="H746" s="784" t="s">
        <v>20</v>
      </c>
      <c r="I746" s="34" t="s">
        <v>20</v>
      </c>
      <c r="J746" s="784" t="s">
        <v>20</v>
      </c>
      <c r="K746" s="34" t="s">
        <v>20</v>
      </c>
      <c r="L746" s="784" t="s">
        <v>20</v>
      </c>
    </row>
    <row r="747" spans="1:12" ht="13.5">
      <c r="A747" s="34" t="s">
        <v>2234</v>
      </c>
      <c r="B747" s="34" t="s">
        <v>2235</v>
      </c>
      <c r="C747" s="34">
        <v>0.49</v>
      </c>
      <c r="D747" s="34">
        <v>0.45500000000000002</v>
      </c>
      <c r="E747" s="34" t="s">
        <v>20</v>
      </c>
      <c r="F747" s="34">
        <v>0.51</v>
      </c>
      <c r="G747" s="34">
        <v>0</v>
      </c>
      <c r="H747" s="784">
        <v>0</v>
      </c>
      <c r="I747" s="34">
        <v>0</v>
      </c>
      <c r="J747" s="784">
        <v>0</v>
      </c>
      <c r="K747" s="34">
        <v>0</v>
      </c>
      <c r="L747" s="784">
        <v>0</v>
      </c>
    </row>
    <row r="748" spans="1:12" ht="13.5">
      <c r="A748" s="34" t="s">
        <v>2236</v>
      </c>
      <c r="B748" s="34" t="s">
        <v>2237</v>
      </c>
      <c r="C748" s="34" t="s">
        <v>20</v>
      </c>
      <c r="D748" s="34" t="s">
        <v>20</v>
      </c>
      <c r="E748" s="34" t="s">
        <v>20</v>
      </c>
      <c r="F748" s="34" t="s">
        <v>20</v>
      </c>
      <c r="G748" s="34" t="s">
        <v>20</v>
      </c>
      <c r="H748" s="784" t="s">
        <v>20</v>
      </c>
      <c r="I748" s="34" t="s">
        <v>20</v>
      </c>
      <c r="J748" s="784" t="s">
        <v>20</v>
      </c>
      <c r="K748" s="34" t="s">
        <v>20</v>
      </c>
      <c r="L748" s="784" t="s">
        <v>20</v>
      </c>
    </row>
    <row r="749" spans="1:12" ht="13.5">
      <c r="A749" s="34" t="s">
        <v>2238</v>
      </c>
      <c r="B749" s="34" t="s">
        <v>2239</v>
      </c>
      <c r="C749" s="34">
        <v>4.32</v>
      </c>
      <c r="D749" s="34">
        <v>0.44900000000000001</v>
      </c>
      <c r="E749" s="34" t="s">
        <v>20</v>
      </c>
      <c r="F749" s="34">
        <v>0.39200000000000002</v>
      </c>
      <c r="G749" s="34">
        <v>0</v>
      </c>
      <c r="H749" s="784">
        <v>0</v>
      </c>
      <c r="I749" s="34">
        <v>0</v>
      </c>
      <c r="J749" s="784">
        <v>0</v>
      </c>
      <c r="K749" s="34">
        <v>0</v>
      </c>
      <c r="L749" s="784">
        <v>0</v>
      </c>
    </row>
    <row r="750" spans="1:12" ht="13.5">
      <c r="A750" s="34" t="s">
        <v>2240</v>
      </c>
      <c r="B750" s="34" t="s">
        <v>20</v>
      </c>
      <c r="C750" s="34" t="s">
        <v>20</v>
      </c>
      <c r="D750" s="34" t="s">
        <v>20</v>
      </c>
      <c r="E750" s="34" t="s">
        <v>20</v>
      </c>
      <c r="F750" s="34" t="s">
        <v>20</v>
      </c>
      <c r="G750" s="34" t="s">
        <v>20</v>
      </c>
      <c r="H750" s="784" t="s">
        <v>20</v>
      </c>
      <c r="I750" s="34" t="s">
        <v>20</v>
      </c>
      <c r="J750" s="784" t="s">
        <v>20</v>
      </c>
      <c r="K750" s="34" t="s">
        <v>20</v>
      </c>
      <c r="L750" s="784" t="s">
        <v>20</v>
      </c>
    </row>
    <row r="751" spans="1:12" ht="13.5">
      <c r="A751" s="34" t="s">
        <v>2241</v>
      </c>
      <c r="B751" s="34" t="s">
        <v>2242</v>
      </c>
      <c r="C751" s="34" t="s">
        <v>20</v>
      </c>
      <c r="D751" s="34" t="s">
        <v>20</v>
      </c>
      <c r="E751" s="34" t="s">
        <v>20</v>
      </c>
      <c r="F751" s="34" t="s">
        <v>20</v>
      </c>
      <c r="G751" s="34" t="s">
        <v>20</v>
      </c>
      <c r="H751" s="784" t="s">
        <v>20</v>
      </c>
      <c r="I751" s="34" t="s">
        <v>20</v>
      </c>
      <c r="J751" s="784" t="s">
        <v>20</v>
      </c>
      <c r="K751" s="34" t="s">
        <v>20</v>
      </c>
      <c r="L751" s="784" t="s">
        <v>20</v>
      </c>
    </row>
    <row r="752" spans="1:12" ht="13.5">
      <c r="A752" s="34" t="s">
        <v>2243</v>
      </c>
      <c r="B752" s="34" t="s">
        <v>2244</v>
      </c>
      <c r="C752" s="34">
        <v>0.35</v>
      </c>
      <c r="D752" s="34">
        <v>0.44400000000000001</v>
      </c>
      <c r="E752" s="34" t="s">
        <v>20</v>
      </c>
      <c r="F752" s="34">
        <v>0.49299999999999999</v>
      </c>
      <c r="G752" s="34">
        <v>0</v>
      </c>
      <c r="H752" s="784">
        <v>0</v>
      </c>
      <c r="I752" s="34">
        <v>0</v>
      </c>
      <c r="J752" s="784">
        <v>0</v>
      </c>
      <c r="K752" s="34">
        <v>0</v>
      </c>
      <c r="L752" s="784">
        <v>0</v>
      </c>
    </row>
    <row r="753" spans="1:12" ht="13.5">
      <c r="A753" s="34" t="s">
        <v>2245</v>
      </c>
      <c r="B753" s="34" t="s">
        <v>2246</v>
      </c>
      <c r="C753" s="34" t="s">
        <v>20</v>
      </c>
      <c r="D753" s="34" t="s">
        <v>20</v>
      </c>
      <c r="E753" s="34" t="s">
        <v>20</v>
      </c>
      <c r="F753" s="34" t="s">
        <v>20</v>
      </c>
      <c r="G753" s="34" t="s">
        <v>20</v>
      </c>
      <c r="H753" s="784" t="s">
        <v>20</v>
      </c>
      <c r="I753" s="34" t="s">
        <v>20</v>
      </c>
      <c r="J753" s="784" t="s">
        <v>20</v>
      </c>
      <c r="K753" s="34" t="s">
        <v>20</v>
      </c>
      <c r="L753" s="784" t="s">
        <v>20</v>
      </c>
    </row>
    <row r="754" spans="1:12" ht="13.5">
      <c r="A754" s="34" t="s">
        <v>2247</v>
      </c>
      <c r="B754" s="34" t="s">
        <v>20</v>
      </c>
      <c r="C754" s="34" t="s">
        <v>20</v>
      </c>
      <c r="D754" s="34" t="s">
        <v>20</v>
      </c>
      <c r="E754" s="34" t="s">
        <v>20</v>
      </c>
      <c r="F754" s="34" t="s">
        <v>20</v>
      </c>
      <c r="G754" s="34" t="s">
        <v>20</v>
      </c>
      <c r="H754" s="784" t="s">
        <v>20</v>
      </c>
      <c r="I754" s="34" t="s">
        <v>20</v>
      </c>
      <c r="J754" s="784" t="s">
        <v>20</v>
      </c>
      <c r="K754" s="34" t="s">
        <v>20</v>
      </c>
      <c r="L754" s="784" t="s">
        <v>20</v>
      </c>
    </row>
    <row r="755" spans="1:12" ht="13.5">
      <c r="A755" s="34" t="s">
        <v>2248</v>
      </c>
      <c r="B755" s="34" t="s">
        <v>2419</v>
      </c>
      <c r="C755" s="34" t="s">
        <v>20</v>
      </c>
      <c r="D755" s="34" t="s">
        <v>20</v>
      </c>
      <c r="E755" s="34" t="s">
        <v>20</v>
      </c>
      <c r="F755" s="34" t="s">
        <v>20</v>
      </c>
      <c r="G755" s="34" t="s">
        <v>20</v>
      </c>
      <c r="H755" s="784" t="s">
        <v>20</v>
      </c>
      <c r="I755" s="34" t="s">
        <v>20</v>
      </c>
      <c r="J755" s="784" t="s">
        <v>20</v>
      </c>
      <c r="K755" s="34" t="s">
        <v>20</v>
      </c>
      <c r="L755" s="784" t="s">
        <v>20</v>
      </c>
    </row>
    <row r="756" spans="1:12" ht="13.5">
      <c r="A756" s="34" t="s">
        <v>2249</v>
      </c>
      <c r="B756" s="34" t="s">
        <v>3400</v>
      </c>
      <c r="C756" s="34" t="s">
        <v>20</v>
      </c>
      <c r="D756" s="34" t="s">
        <v>20</v>
      </c>
      <c r="E756" s="34" t="s">
        <v>20</v>
      </c>
      <c r="F756" s="34" t="s">
        <v>20</v>
      </c>
      <c r="G756" s="34" t="s">
        <v>20</v>
      </c>
      <c r="H756" s="784" t="s">
        <v>20</v>
      </c>
      <c r="I756" s="34" t="s">
        <v>20</v>
      </c>
      <c r="J756" s="784" t="s">
        <v>20</v>
      </c>
      <c r="K756" s="34" t="s">
        <v>20</v>
      </c>
      <c r="L756" s="784" t="s">
        <v>20</v>
      </c>
    </row>
    <row r="757" spans="1:12" ht="13.5">
      <c r="A757" s="34" t="s">
        <v>2250</v>
      </c>
      <c r="B757" s="34" t="s">
        <v>2251</v>
      </c>
      <c r="C757" s="34" t="s">
        <v>20</v>
      </c>
      <c r="D757" s="34" t="s">
        <v>20</v>
      </c>
      <c r="E757" s="34" t="s">
        <v>20</v>
      </c>
      <c r="F757" s="34" t="s">
        <v>20</v>
      </c>
      <c r="G757" s="34" t="s">
        <v>20</v>
      </c>
      <c r="H757" s="784" t="s">
        <v>20</v>
      </c>
      <c r="I757" s="34" t="s">
        <v>20</v>
      </c>
      <c r="J757" s="784" t="s">
        <v>20</v>
      </c>
      <c r="K757" s="34" t="s">
        <v>20</v>
      </c>
      <c r="L757" s="784" t="s">
        <v>20</v>
      </c>
    </row>
    <row r="758" spans="1:12" ht="13.5">
      <c r="A758" s="34" t="s">
        <v>2252</v>
      </c>
      <c r="B758" s="34" t="s">
        <v>2253</v>
      </c>
      <c r="C758" s="34">
        <v>0.01</v>
      </c>
      <c r="D758" s="34">
        <v>0.44600000000000001</v>
      </c>
      <c r="E758" s="34" t="s">
        <v>20</v>
      </c>
      <c r="F758" s="34">
        <v>0.44400000000000001</v>
      </c>
      <c r="G758" s="34">
        <v>0</v>
      </c>
      <c r="H758" s="784">
        <v>0</v>
      </c>
      <c r="I758" s="34">
        <v>0</v>
      </c>
      <c r="J758" s="784">
        <v>0</v>
      </c>
      <c r="K758" s="34">
        <v>0</v>
      </c>
      <c r="L758" s="784">
        <v>0</v>
      </c>
    </row>
    <row r="759" spans="1:12" ht="13.5">
      <c r="A759" s="34" t="s">
        <v>2254</v>
      </c>
      <c r="B759" s="34" t="s">
        <v>2255</v>
      </c>
      <c r="C759" s="34" t="s">
        <v>20</v>
      </c>
      <c r="D759" s="34" t="s">
        <v>20</v>
      </c>
      <c r="E759" s="34" t="s">
        <v>20</v>
      </c>
      <c r="F759" s="34" t="s">
        <v>20</v>
      </c>
      <c r="G759" s="34" t="s">
        <v>20</v>
      </c>
      <c r="H759" s="784" t="s">
        <v>20</v>
      </c>
      <c r="I759" s="34" t="s">
        <v>20</v>
      </c>
      <c r="J759" s="784" t="s">
        <v>20</v>
      </c>
      <c r="K759" s="34" t="s">
        <v>20</v>
      </c>
      <c r="L759" s="784" t="s">
        <v>20</v>
      </c>
    </row>
    <row r="760" spans="1:12" ht="13.5">
      <c r="A760" s="34" t="s">
        <v>2256</v>
      </c>
      <c r="B760" s="34" t="s">
        <v>2257</v>
      </c>
      <c r="C760" s="34" t="s">
        <v>20</v>
      </c>
      <c r="D760" s="34" t="s">
        <v>20</v>
      </c>
      <c r="E760" s="34" t="s">
        <v>20</v>
      </c>
      <c r="F760" s="34" t="s">
        <v>20</v>
      </c>
      <c r="G760" s="34" t="s">
        <v>20</v>
      </c>
      <c r="H760" s="784" t="s">
        <v>20</v>
      </c>
      <c r="I760" s="34" t="s">
        <v>20</v>
      </c>
      <c r="J760" s="784" t="s">
        <v>20</v>
      </c>
      <c r="K760" s="34" t="s">
        <v>20</v>
      </c>
      <c r="L760" s="784" t="s">
        <v>20</v>
      </c>
    </row>
    <row r="761" spans="1:12" ht="13.5">
      <c r="A761" s="34" t="s">
        <v>2258</v>
      </c>
      <c r="B761" s="34" t="s">
        <v>20</v>
      </c>
      <c r="C761" s="34" t="s">
        <v>20</v>
      </c>
      <c r="D761" s="34" t="s">
        <v>20</v>
      </c>
      <c r="E761" s="34" t="s">
        <v>20</v>
      </c>
      <c r="F761" s="34" t="s">
        <v>20</v>
      </c>
      <c r="G761" s="34" t="s">
        <v>20</v>
      </c>
      <c r="H761" s="784" t="s">
        <v>20</v>
      </c>
      <c r="I761" s="34" t="s">
        <v>20</v>
      </c>
      <c r="J761" s="784" t="s">
        <v>20</v>
      </c>
      <c r="K761" s="34" t="s">
        <v>20</v>
      </c>
      <c r="L761" s="784" t="s">
        <v>20</v>
      </c>
    </row>
    <row r="762" spans="1:12" ht="13.5">
      <c r="A762" s="34" t="s">
        <v>2259</v>
      </c>
      <c r="B762" s="34" t="s">
        <v>3401</v>
      </c>
      <c r="C762" s="34" t="s">
        <v>20</v>
      </c>
      <c r="D762" s="34" t="s">
        <v>20</v>
      </c>
      <c r="E762" s="34" t="s">
        <v>20</v>
      </c>
      <c r="F762" s="34" t="s">
        <v>20</v>
      </c>
      <c r="G762" s="34" t="s">
        <v>20</v>
      </c>
      <c r="H762" s="784" t="s">
        <v>20</v>
      </c>
      <c r="I762" s="34" t="s">
        <v>20</v>
      </c>
      <c r="J762" s="784" t="s">
        <v>20</v>
      </c>
      <c r="K762" s="34" t="s">
        <v>20</v>
      </c>
      <c r="L762" s="784" t="s">
        <v>20</v>
      </c>
    </row>
    <row r="763" spans="1:12" ht="13.5">
      <c r="A763" s="34" t="s">
        <v>2260</v>
      </c>
      <c r="B763" s="34" t="s">
        <v>2261</v>
      </c>
      <c r="C763" s="34" t="s">
        <v>20</v>
      </c>
      <c r="D763" s="34" t="s">
        <v>20</v>
      </c>
      <c r="E763" s="34" t="s">
        <v>20</v>
      </c>
      <c r="F763" s="34" t="s">
        <v>20</v>
      </c>
      <c r="G763" s="34" t="s">
        <v>20</v>
      </c>
      <c r="H763" s="784" t="s">
        <v>20</v>
      </c>
      <c r="I763" s="34" t="s">
        <v>20</v>
      </c>
      <c r="J763" s="784" t="s">
        <v>20</v>
      </c>
      <c r="K763" s="34" t="s">
        <v>20</v>
      </c>
      <c r="L763" s="784" t="s">
        <v>20</v>
      </c>
    </row>
    <row r="764" spans="1:12" ht="13.5">
      <c r="A764" s="34" t="s">
        <v>2262</v>
      </c>
      <c r="B764" s="34" t="s">
        <v>2263</v>
      </c>
      <c r="C764" s="34" t="s">
        <v>20</v>
      </c>
      <c r="D764" s="34" t="s">
        <v>20</v>
      </c>
      <c r="E764" s="34" t="s">
        <v>20</v>
      </c>
      <c r="F764" s="34" t="s">
        <v>20</v>
      </c>
      <c r="G764" s="34" t="s">
        <v>20</v>
      </c>
      <c r="H764" s="784" t="s">
        <v>20</v>
      </c>
      <c r="I764" s="34" t="s">
        <v>20</v>
      </c>
      <c r="J764" s="784" t="s">
        <v>20</v>
      </c>
      <c r="K764" s="34" t="s">
        <v>20</v>
      </c>
      <c r="L764" s="784" t="s">
        <v>20</v>
      </c>
    </row>
    <row r="765" spans="1:12" ht="13.5">
      <c r="A765" s="34" t="s">
        <v>2264</v>
      </c>
      <c r="B765" s="34" t="s">
        <v>2265</v>
      </c>
      <c r="C765" s="34" t="s">
        <v>20</v>
      </c>
      <c r="D765" s="34" t="s">
        <v>20</v>
      </c>
      <c r="E765" s="34" t="s">
        <v>20</v>
      </c>
      <c r="F765" s="34" t="s">
        <v>20</v>
      </c>
      <c r="G765" s="34" t="s">
        <v>20</v>
      </c>
      <c r="H765" s="784" t="s">
        <v>20</v>
      </c>
      <c r="I765" s="34" t="s">
        <v>20</v>
      </c>
      <c r="J765" s="784" t="s">
        <v>20</v>
      </c>
      <c r="K765" s="34" t="s">
        <v>20</v>
      </c>
      <c r="L765" s="784" t="s">
        <v>20</v>
      </c>
    </row>
    <row r="766" spans="1:12" ht="13.5">
      <c r="A766" s="34" t="s">
        <v>2266</v>
      </c>
      <c r="B766" s="34" t="s">
        <v>2267</v>
      </c>
      <c r="C766" s="34" t="s">
        <v>20</v>
      </c>
      <c r="D766" s="34" t="s">
        <v>20</v>
      </c>
      <c r="E766" s="34" t="s">
        <v>20</v>
      </c>
      <c r="F766" s="34" t="s">
        <v>20</v>
      </c>
      <c r="G766" s="34" t="s">
        <v>20</v>
      </c>
      <c r="H766" s="784" t="s">
        <v>20</v>
      </c>
      <c r="I766" s="34" t="s">
        <v>20</v>
      </c>
      <c r="J766" s="784" t="s">
        <v>20</v>
      </c>
      <c r="K766" s="34" t="s">
        <v>20</v>
      </c>
      <c r="L766" s="784" t="s">
        <v>20</v>
      </c>
    </row>
    <row r="767" spans="1:12" ht="13.5">
      <c r="A767" s="34" t="s">
        <v>2268</v>
      </c>
      <c r="B767" s="34" t="s">
        <v>2269</v>
      </c>
      <c r="C767" s="34" t="s">
        <v>20</v>
      </c>
      <c r="D767" s="34" t="s">
        <v>20</v>
      </c>
      <c r="E767" s="34" t="s">
        <v>20</v>
      </c>
      <c r="F767" s="34" t="s">
        <v>20</v>
      </c>
      <c r="G767" s="34" t="s">
        <v>20</v>
      </c>
      <c r="H767" s="784" t="s">
        <v>20</v>
      </c>
      <c r="I767" s="34" t="s">
        <v>20</v>
      </c>
      <c r="J767" s="784" t="s">
        <v>20</v>
      </c>
      <c r="K767" s="34" t="s">
        <v>20</v>
      </c>
      <c r="L767" s="784" t="s">
        <v>20</v>
      </c>
    </row>
    <row r="768" spans="1:12" ht="13.5">
      <c r="A768" s="34" t="s">
        <v>2270</v>
      </c>
      <c r="B768" s="34" t="s">
        <v>2271</v>
      </c>
      <c r="C768" s="34" t="s">
        <v>20</v>
      </c>
      <c r="D768" s="34" t="s">
        <v>20</v>
      </c>
      <c r="E768" s="34" t="s">
        <v>20</v>
      </c>
      <c r="F768" s="34" t="s">
        <v>20</v>
      </c>
      <c r="G768" s="34" t="s">
        <v>20</v>
      </c>
      <c r="H768" s="784" t="s">
        <v>20</v>
      </c>
      <c r="I768" s="34" t="s">
        <v>20</v>
      </c>
      <c r="J768" s="784" t="s">
        <v>20</v>
      </c>
      <c r="K768" s="34" t="s">
        <v>20</v>
      </c>
      <c r="L768" s="784" t="s">
        <v>20</v>
      </c>
    </row>
    <row r="769" spans="1:12" ht="13.5">
      <c r="A769" s="34" t="s">
        <v>2272</v>
      </c>
      <c r="B769" s="34" t="s">
        <v>2273</v>
      </c>
      <c r="C769" s="34" t="s">
        <v>20</v>
      </c>
      <c r="D769" s="34" t="s">
        <v>20</v>
      </c>
      <c r="E769" s="34" t="s">
        <v>20</v>
      </c>
      <c r="F769" s="34" t="s">
        <v>20</v>
      </c>
      <c r="G769" s="34" t="s">
        <v>20</v>
      </c>
      <c r="H769" s="784" t="s">
        <v>20</v>
      </c>
      <c r="I769" s="34" t="s">
        <v>20</v>
      </c>
      <c r="J769" s="784" t="s">
        <v>20</v>
      </c>
      <c r="K769" s="34" t="s">
        <v>20</v>
      </c>
      <c r="L769" s="784" t="s">
        <v>20</v>
      </c>
    </row>
    <row r="770" spans="1:12" ht="13.5">
      <c r="A770" s="34" t="s">
        <v>2274</v>
      </c>
      <c r="B770" s="34" t="s">
        <v>2275</v>
      </c>
      <c r="C770" s="34" t="s">
        <v>20</v>
      </c>
      <c r="D770" s="34" t="s">
        <v>20</v>
      </c>
      <c r="E770" s="34" t="s">
        <v>20</v>
      </c>
      <c r="F770" s="34" t="s">
        <v>20</v>
      </c>
      <c r="G770" s="34" t="s">
        <v>20</v>
      </c>
      <c r="H770" s="784" t="s">
        <v>20</v>
      </c>
      <c r="I770" s="34" t="s">
        <v>20</v>
      </c>
      <c r="J770" s="784" t="s">
        <v>20</v>
      </c>
      <c r="K770" s="34" t="s">
        <v>20</v>
      </c>
      <c r="L770" s="784" t="s">
        <v>20</v>
      </c>
    </row>
    <row r="771" spans="1:12" ht="13.5">
      <c r="A771" s="34" t="s">
        <v>2276</v>
      </c>
      <c r="B771" s="34" t="s">
        <v>2277</v>
      </c>
      <c r="C771" s="34" t="s">
        <v>20</v>
      </c>
      <c r="D771" s="34" t="s">
        <v>20</v>
      </c>
      <c r="E771" s="34" t="s">
        <v>20</v>
      </c>
      <c r="F771" s="34" t="s">
        <v>20</v>
      </c>
      <c r="G771" s="34" t="s">
        <v>20</v>
      </c>
      <c r="H771" s="784" t="s">
        <v>20</v>
      </c>
      <c r="I771" s="34" t="s">
        <v>20</v>
      </c>
      <c r="J771" s="784" t="s">
        <v>20</v>
      </c>
      <c r="K771" s="34" t="s">
        <v>20</v>
      </c>
      <c r="L771" s="784" t="s">
        <v>20</v>
      </c>
    </row>
    <row r="772" spans="1:12" ht="13.5">
      <c r="A772" s="34" t="s">
        <v>2278</v>
      </c>
      <c r="B772" s="34" t="s">
        <v>2279</v>
      </c>
      <c r="C772" s="34" t="s">
        <v>20</v>
      </c>
      <c r="D772" s="34" t="s">
        <v>20</v>
      </c>
      <c r="E772" s="34" t="s">
        <v>20</v>
      </c>
      <c r="F772" s="34" t="s">
        <v>20</v>
      </c>
      <c r="G772" s="34" t="s">
        <v>20</v>
      </c>
      <c r="H772" s="784" t="s">
        <v>20</v>
      </c>
      <c r="I772" s="34" t="s">
        <v>20</v>
      </c>
      <c r="J772" s="784" t="s">
        <v>20</v>
      </c>
      <c r="K772" s="34" t="s">
        <v>20</v>
      </c>
      <c r="L772" s="784" t="s">
        <v>20</v>
      </c>
    </row>
    <row r="773" spans="1:12" ht="13.5">
      <c r="A773" s="34" t="s">
        <v>2280</v>
      </c>
      <c r="B773" s="34" t="s">
        <v>2420</v>
      </c>
      <c r="C773" s="34" t="s">
        <v>20</v>
      </c>
      <c r="D773" s="34" t="s">
        <v>20</v>
      </c>
      <c r="E773" s="34" t="s">
        <v>20</v>
      </c>
      <c r="F773" s="34" t="s">
        <v>20</v>
      </c>
      <c r="G773" s="34" t="s">
        <v>20</v>
      </c>
      <c r="H773" s="784" t="s">
        <v>20</v>
      </c>
      <c r="I773" s="34" t="s">
        <v>20</v>
      </c>
      <c r="J773" s="784" t="s">
        <v>20</v>
      </c>
      <c r="K773" s="34" t="s">
        <v>20</v>
      </c>
      <c r="L773" s="784" t="s">
        <v>20</v>
      </c>
    </row>
    <row r="774" spans="1:12" ht="13.5">
      <c r="A774" s="34" t="s">
        <v>2281</v>
      </c>
      <c r="B774" s="34" t="s">
        <v>2282</v>
      </c>
      <c r="C774" s="34" t="s">
        <v>20</v>
      </c>
      <c r="D774" s="34" t="s">
        <v>20</v>
      </c>
      <c r="E774" s="34" t="s">
        <v>20</v>
      </c>
      <c r="F774" s="34" t="s">
        <v>20</v>
      </c>
      <c r="G774" s="34" t="s">
        <v>20</v>
      </c>
      <c r="H774" s="784" t="s">
        <v>20</v>
      </c>
      <c r="I774" s="34" t="s">
        <v>20</v>
      </c>
      <c r="J774" s="784" t="s">
        <v>20</v>
      </c>
      <c r="K774" s="34" t="s">
        <v>20</v>
      </c>
      <c r="L774" s="784" t="s">
        <v>20</v>
      </c>
    </row>
    <row r="775" spans="1:12" ht="13.5">
      <c r="A775" s="34" t="s">
        <v>2283</v>
      </c>
      <c r="B775" s="34" t="s">
        <v>2284</v>
      </c>
      <c r="C775" s="34" t="s">
        <v>20</v>
      </c>
      <c r="D775" s="34" t="s">
        <v>20</v>
      </c>
      <c r="E775" s="34" t="s">
        <v>20</v>
      </c>
      <c r="F775" s="34" t="s">
        <v>20</v>
      </c>
      <c r="G775" s="34" t="s">
        <v>20</v>
      </c>
      <c r="H775" s="784" t="s">
        <v>20</v>
      </c>
      <c r="I775" s="34" t="s">
        <v>20</v>
      </c>
      <c r="J775" s="784" t="s">
        <v>20</v>
      </c>
      <c r="K775" s="34" t="s">
        <v>20</v>
      </c>
      <c r="L775" s="784" t="s">
        <v>20</v>
      </c>
    </row>
    <row r="776" spans="1:12" ht="13.5">
      <c r="A776" s="34" t="s">
        <v>2285</v>
      </c>
      <c r="B776" s="34" t="s">
        <v>2286</v>
      </c>
      <c r="C776" s="34" t="s">
        <v>20</v>
      </c>
      <c r="D776" s="34" t="s">
        <v>20</v>
      </c>
      <c r="E776" s="34" t="s">
        <v>20</v>
      </c>
      <c r="F776" s="34" t="s">
        <v>20</v>
      </c>
      <c r="G776" s="34" t="s">
        <v>20</v>
      </c>
      <c r="H776" s="784" t="s">
        <v>20</v>
      </c>
      <c r="I776" s="34" t="s">
        <v>20</v>
      </c>
      <c r="J776" s="784" t="s">
        <v>20</v>
      </c>
      <c r="K776" s="34" t="s">
        <v>20</v>
      </c>
      <c r="L776" s="784" t="s">
        <v>20</v>
      </c>
    </row>
    <row r="777" spans="1:12" ht="13.5">
      <c r="A777" s="34" t="s">
        <v>2287</v>
      </c>
      <c r="B777" s="34" t="s">
        <v>2288</v>
      </c>
      <c r="C777" s="34">
        <v>0.01</v>
      </c>
      <c r="D777" s="34">
        <v>0.33100000000000002</v>
      </c>
      <c r="E777" s="34" t="s">
        <v>20</v>
      </c>
      <c r="F777" s="34">
        <v>0.27500000000000002</v>
      </c>
      <c r="G777" s="34">
        <v>0</v>
      </c>
      <c r="H777" s="784">
        <v>0</v>
      </c>
      <c r="I777" s="34">
        <v>0</v>
      </c>
      <c r="J777" s="784">
        <v>0</v>
      </c>
      <c r="K777" s="34">
        <v>0</v>
      </c>
      <c r="L777" s="784">
        <v>0</v>
      </c>
    </row>
    <row r="778" spans="1:12" ht="13.5">
      <c r="A778" s="34" t="s">
        <v>2289</v>
      </c>
      <c r="B778" s="34" t="s">
        <v>2290</v>
      </c>
      <c r="C778" s="34">
        <v>0.2</v>
      </c>
      <c r="D778" s="34">
        <v>0.44500000000000001</v>
      </c>
      <c r="E778" s="34" t="s">
        <v>20</v>
      </c>
      <c r="F778" s="34">
        <v>0.69099999999999995</v>
      </c>
      <c r="G778" s="34">
        <v>0</v>
      </c>
      <c r="H778" s="784">
        <v>0</v>
      </c>
      <c r="I778" s="34">
        <v>0</v>
      </c>
      <c r="J778" s="784">
        <v>0</v>
      </c>
      <c r="K778" s="34">
        <v>0</v>
      </c>
      <c r="L778" s="784">
        <v>0</v>
      </c>
    </row>
    <row r="779" spans="1:12" ht="13.5">
      <c r="A779" s="34" t="s">
        <v>2291</v>
      </c>
      <c r="B779" s="34" t="s">
        <v>2292</v>
      </c>
      <c r="C779" s="34" t="s">
        <v>20</v>
      </c>
      <c r="D779" s="34" t="s">
        <v>20</v>
      </c>
      <c r="E779" s="34" t="s">
        <v>20</v>
      </c>
      <c r="F779" s="34" t="s">
        <v>20</v>
      </c>
      <c r="G779" s="34" t="s">
        <v>20</v>
      </c>
      <c r="H779" s="784" t="s">
        <v>20</v>
      </c>
      <c r="I779" s="34" t="s">
        <v>20</v>
      </c>
      <c r="J779" s="784" t="s">
        <v>20</v>
      </c>
      <c r="K779" s="34" t="s">
        <v>20</v>
      </c>
      <c r="L779" s="784" t="s">
        <v>20</v>
      </c>
    </row>
    <row r="780" spans="1:12" ht="13.5">
      <c r="A780" s="34" t="s">
        <v>2293</v>
      </c>
      <c r="B780" s="34" t="s">
        <v>2294</v>
      </c>
      <c r="C780" s="34" t="s">
        <v>20</v>
      </c>
      <c r="D780" s="34" t="s">
        <v>20</v>
      </c>
      <c r="E780" s="34" t="s">
        <v>20</v>
      </c>
      <c r="F780" s="34" t="s">
        <v>20</v>
      </c>
      <c r="G780" s="34" t="s">
        <v>20</v>
      </c>
      <c r="H780" s="784" t="s">
        <v>20</v>
      </c>
      <c r="I780" s="34" t="s">
        <v>20</v>
      </c>
      <c r="J780" s="784" t="s">
        <v>20</v>
      </c>
      <c r="K780" s="34" t="s">
        <v>20</v>
      </c>
      <c r="L780" s="784" t="s">
        <v>20</v>
      </c>
    </row>
    <row r="781" spans="1:12" ht="13.5">
      <c r="A781" s="34" t="s">
        <v>2295</v>
      </c>
      <c r="B781" s="34" t="s">
        <v>2296</v>
      </c>
      <c r="C781" s="34" t="s">
        <v>20</v>
      </c>
      <c r="D781" s="34" t="s">
        <v>20</v>
      </c>
      <c r="E781" s="34" t="s">
        <v>20</v>
      </c>
      <c r="F781" s="34" t="s">
        <v>20</v>
      </c>
      <c r="G781" s="34" t="s">
        <v>20</v>
      </c>
      <c r="H781" s="784" t="s">
        <v>20</v>
      </c>
      <c r="I781" s="34" t="s">
        <v>20</v>
      </c>
      <c r="J781" s="784" t="s">
        <v>20</v>
      </c>
      <c r="K781" s="34" t="s">
        <v>20</v>
      </c>
      <c r="L781" s="784" t="s">
        <v>20</v>
      </c>
    </row>
    <row r="782" spans="1:12" ht="13.5">
      <c r="A782" s="34" t="s">
        <v>2297</v>
      </c>
      <c r="B782" s="34" t="s">
        <v>2298</v>
      </c>
      <c r="C782" s="34" t="s">
        <v>20</v>
      </c>
      <c r="D782" s="34" t="s">
        <v>20</v>
      </c>
      <c r="E782" s="34" t="s">
        <v>20</v>
      </c>
      <c r="F782" s="34" t="s">
        <v>20</v>
      </c>
      <c r="G782" s="34" t="s">
        <v>20</v>
      </c>
      <c r="H782" s="784" t="s">
        <v>20</v>
      </c>
      <c r="I782" s="34" t="s">
        <v>20</v>
      </c>
      <c r="J782" s="784" t="s">
        <v>20</v>
      </c>
      <c r="K782" s="34" t="s">
        <v>20</v>
      </c>
      <c r="L782" s="784" t="s">
        <v>20</v>
      </c>
    </row>
    <row r="783" spans="1:12" ht="13.5">
      <c r="A783" s="34" t="s">
        <v>2299</v>
      </c>
      <c r="B783" s="34" t="s">
        <v>20</v>
      </c>
      <c r="C783" s="34" t="s">
        <v>20</v>
      </c>
      <c r="D783" s="34" t="s">
        <v>20</v>
      </c>
      <c r="E783" s="34" t="s">
        <v>20</v>
      </c>
      <c r="F783" s="34" t="s">
        <v>20</v>
      </c>
      <c r="G783" s="34" t="s">
        <v>20</v>
      </c>
      <c r="H783" s="784" t="s">
        <v>20</v>
      </c>
      <c r="I783" s="34" t="s">
        <v>20</v>
      </c>
      <c r="J783" s="784" t="s">
        <v>20</v>
      </c>
      <c r="K783" s="34" t="s">
        <v>20</v>
      </c>
      <c r="L783" s="784" t="s">
        <v>20</v>
      </c>
    </row>
    <row r="784" spans="1:12" ht="13.5">
      <c r="A784" s="34" t="s">
        <v>2300</v>
      </c>
      <c r="B784" s="34" t="s">
        <v>20</v>
      </c>
      <c r="C784" s="34" t="s">
        <v>20</v>
      </c>
      <c r="D784" s="34" t="s">
        <v>20</v>
      </c>
      <c r="E784" s="34" t="s">
        <v>20</v>
      </c>
      <c r="F784" s="34" t="s">
        <v>20</v>
      </c>
      <c r="G784" s="34" t="s">
        <v>20</v>
      </c>
      <c r="H784" s="784" t="s">
        <v>20</v>
      </c>
      <c r="I784" s="34" t="s">
        <v>20</v>
      </c>
      <c r="J784" s="784" t="s">
        <v>20</v>
      </c>
      <c r="K784" s="34" t="s">
        <v>20</v>
      </c>
      <c r="L784" s="784" t="s">
        <v>20</v>
      </c>
    </row>
    <row r="785" spans="1:12" ht="13.5">
      <c r="A785" s="34" t="s">
        <v>2301</v>
      </c>
      <c r="B785" s="34" t="s">
        <v>20</v>
      </c>
      <c r="C785" s="34" t="s">
        <v>20</v>
      </c>
      <c r="D785" s="34" t="s">
        <v>20</v>
      </c>
      <c r="E785" s="34" t="s">
        <v>20</v>
      </c>
      <c r="F785" s="34" t="s">
        <v>20</v>
      </c>
      <c r="G785" s="34" t="s">
        <v>20</v>
      </c>
      <c r="H785" s="784" t="s">
        <v>20</v>
      </c>
      <c r="I785" s="34" t="s">
        <v>20</v>
      </c>
      <c r="J785" s="784" t="s">
        <v>20</v>
      </c>
      <c r="K785" s="34" t="s">
        <v>20</v>
      </c>
      <c r="L785" s="784" t="s">
        <v>20</v>
      </c>
    </row>
    <row r="786" spans="1:12" ht="13.5">
      <c r="A786" s="34" t="s">
        <v>2302</v>
      </c>
      <c r="B786" s="34" t="s">
        <v>2303</v>
      </c>
      <c r="C786" s="34" t="s">
        <v>20</v>
      </c>
      <c r="D786" s="34" t="s">
        <v>20</v>
      </c>
      <c r="E786" s="34" t="s">
        <v>20</v>
      </c>
      <c r="F786" s="34" t="s">
        <v>20</v>
      </c>
      <c r="G786" s="34" t="s">
        <v>20</v>
      </c>
      <c r="H786" s="784" t="s">
        <v>20</v>
      </c>
      <c r="I786" s="34" t="s">
        <v>20</v>
      </c>
      <c r="J786" s="784" t="s">
        <v>20</v>
      </c>
      <c r="K786" s="34" t="s">
        <v>20</v>
      </c>
      <c r="L786" s="784" t="s">
        <v>20</v>
      </c>
    </row>
    <row r="787" spans="1:12" ht="13.5">
      <c r="A787" s="34" t="s">
        <v>2304</v>
      </c>
      <c r="B787" s="34" t="s">
        <v>2305</v>
      </c>
      <c r="C787" s="34" t="s">
        <v>20</v>
      </c>
      <c r="D787" s="34" t="s">
        <v>20</v>
      </c>
      <c r="E787" s="34" t="s">
        <v>20</v>
      </c>
      <c r="F787" s="34" t="s">
        <v>20</v>
      </c>
      <c r="G787" s="34" t="s">
        <v>20</v>
      </c>
      <c r="H787" s="784" t="s">
        <v>20</v>
      </c>
      <c r="I787" s="34" t="s">
        <v>20</v>
      </c>
      <c r="J787" s="784" t="s">
        <v>20</v>
      </c>
      <c r="K787" s="34" t="s">
        <v>20</v>
      </c>
      <c r="L787" s="784" t="s">
        <v>20</v>
      </c>
    </row>
    <row r="788" spans="1:12" ht="13.5">
      <c r="A788" s="34" t="s">
        <v>2306</v>
      </c>
      <c r="B788" s="34" t="s">
        <v>2307</v>
      </c>
      <c r="C788" s="34" t="s">
        <v>20</v>
      </c>
      <c r="D788" s="34" t="s">
        <v>20</v>
      </c>
      <c r="E788" s="34" t="s">
        <v>20</v>
      </c>
      <c r="F788" s="34" t="s">
        <v>20</v>
      </c>
      <c r="G788" s="34" t="s">
        <v>20</v>
      </c>
      <c r="H788" s="784" t="s">
        <v>20</v>
      </c>
      <c r="I788" s="34" t="s">
        <v>20</v>
      </c>
      <c r="J788" s="784" t="s">
        <v>20</v>
      </c>
      <c r="K788" s="34" t="s">
        <v>20</v>
      </c>
      <c r="L788" s="784" t="s">
        <v>20</v>
      </c>
    </row>
    <row r="789" spans="1:12" ht="13.5">
      <c r="A789" s="34" t="s">
        <v>2308</v>
      </c>
      <c r="B789" s="34" t="s">
        <v>2309</v>
      </c>
      <c r="C789" s="34" t="s">
        <v>20</v>
      </c>
      <c r="D789" s="34" t="s">
        <v>20</v>
      </c>
      <c r="E789" s="34" t="s">
        <v>20</v>
      </c>
      <c r="F789" s="34" t="s">
        <v>20</v>
      </c>
      <c r="G789" s="34" t="s">
        <v>20</v>
      </c>
      <c r="H789" s="784" t="s">
        <v>20</v>
      </c>
      <c r="I789" s="34" t="s">
        <v>20</v>
      </c>
      <c r="J789" s="784" t="s">
        <v>20</v>
      </c>
      <c r="K789" s="34" t="s">
        <v>20</v>
      </c>
      <c r="L789" s="784" t="s">
        <v>20</v>
      </c>
    </row>
    <row r="790" spans="1:12" ht="13.5">
      <c r="A790" s="34" t="s">
        <v>2310</v>
      </c>
      <c r="B790" s="34" t="s">
        <v>2311</v>
      </c>
      <c r="C790" s="34" t="s">
        <v>20</v>
      </c>
      <c r="D790" s="34" t="s">
        <v>20</v>
      </c>
      <c r="E790" s="34" t="s">
        <v>20</v>
      </c>
      <c r="F790" s="34" t="s">
        <v>20</v>
      </c>
      <c r="G790" s="34" t="s">
        <v>20</v>
      </c>
      <c r="H790" s="784" t="s">
        <v>20</v>
      </c>
      <c r="I790" s="34" t="s">
        <v>20</v>
      </c>
      <c r="J790" s="784" t="s">
        <v>20</v>
      </c>
      <c r="K790" s="34" t="s">
        <v>20</v>
      </c>
      <c r="L790" s="784" t="s">
        <v>20</v>
      </c>
    </row>
    <row r="791" spans="1:12" ht="13.5">
      <c r="A791" s="34" t="s">
        <v>2312</v>
      </c>
      <c r="B791" s="34" t="s">
        <v>2313</v>
      </c>
      <c r="C791" s="34">
        <v>7.0000000000000007E-2</v>
      </c>
      <c r="D791" s="34">
        <v>0.4</v>
      </c>
      <c r="E791" s="34" t="s">
        <v>20</v>
      </c>
      <c r="F791" s="34">
        <v>0.34399999999999997</v>
      </c>
      <c r="G791" s="34">
        <v>0</v>
      </c>
      <c r="H791" s="784">
        <v>0</v>
      </c>
      <c r="I791" s="34">
        <v>0</v>
      </c>
      <c r="J791" s="784">
        <v>0</v>
      </c>
      <c r="K791" s="34">
        <v>0</v>
      </c>
      <c r="L791" s="784">
        <v>0</v>
      </c>
    </row>
    <row r="792" spans="1:12" ht="13.5">
      <c r="A792" s="34" t="s">
        <v>2314</v>
      </c>
      <c r="B792" s="34" t="s">
        <v>2315</v>
      </c>
      <c r="C792" s="34" t="s">
        <v>20</v>
      </c>
      <c r="D792" s="34" t="s">
        <v>20</v>
      </c>
      <c r="E792" s="34" t="s">
        <v>20</v>
      </c>
      <c r="F792" s="34" t="s">
        <v>20</v>
      </c>
      <c r="G792" s="34" t="s">
        <v>20</v>
      </c>
      <c r="H792" s="784" t="s">
        <v>20</v>
      </c>
      <c r="I792" s="34" t="s">
        <v>20</v>
      </c>
      <c r="J792" s="784" t="s">
        <v>20</v>
      </c>
      <c r="K792" s="34" t="s">
        <v>20</v>
      </c>
      <c r="L792" s="784" t="s">
        <v>20</v>
      </c>
    </row>
    <row r="793" spans="1:12" ht="13.5">
      <c r="A793" s="34" t="s">
        <v>2316</v>
      </c>
      <c r="B793" s="34" t="s">
        <v>2317</v>
      </c>
      <c r="C793" s="34" t="s">
        <v>20</v>
      </c>
      <c r="D793" s="34" t="s">
        <v>20</v>
      </c>
      <c r="E793" s="34" t="s">
        <v>20</v>
      </c>
      <c r="F793" s="34" t="s">
        <v>20</v>
      </c>
      <c r="G793" s="34" t="s">
        <v>20</v>
      </c>
      <c r="H793" s="784" t="s">
        <v>20</v>
      </c>
      <c r="I793" s="34" t="s">
        <v>20</v>
      </c>
      <c r="J793" s="784" t="s">
        <v>20</v>
      </c>
      <c r="K793" s="34" t="s">
        <v>20</v>
      </c>
      <c r="L793" s="784" t="s">
        <v>20</v>
      </c>
    </row>
    <row r="794" spans="1:12" ht="13.5">
      <c r="A794" s="34" t="s">
        <v>2318</v>
      </c>
      <c r="B794" s="34" t="s">
        <v>2319</v>
      </c>
      <c r="C794" s="34" t="s">
        <v>20</v>
      </c>
      <c r="D794" s="34" t="s">
        <v>20</v>
      </c>
      <c r="E794" s="34" t="s">
        <v>20</v>
      </c>
      <c r="F794" s="34" t="s">
        <v>20</v>
      </c>
      <c r="G794" s="34" t="s">
        <v>20</v>
      </c>
      <c r="H794" s="784" t="s">
        <v>20</v>
      </c>
      <c r="I794" s="34" t="s">
        <v>20</v>
      </c>
      <c r="J794" s="784" t="s">
        <v>20</v>
      </c>
      <c r="K794" s="34" t="s">
        <v>20</v>
      </c>
      <c r="L794" s="784" t="s">
        <v>20</v>
      </c>
    </row>
    <row r="795" spans="1:12" ht="13.5">
      <c r="A795" s="34" t="s">
        <v>2320</v>
      </c>
      <c r="B795" s="34" t="s">
        <v>2421</v>
      </c>
      <c r="C795" s="34" t="s">
        <v>20</v>
      </c>
      <c r="D795" s="34" t="s">
        <v>20</v>
      </c>
      <c r="E795" s="34" t="s">
        <v>20</v>
      </c>
      <c r="F795" s="34" t="s">
        <v>20</v>
      </c>
      <c r="G795" s="34" t="s">
        <v>20</v>
      </c>
      <c r="H795" s="784" t="s">
        <v>20</v>
      </c>
      <c r="I795" s="34" t="s">
        <v>20</v>
      </c>
      <c r="J795" s="784" t="s">
        <v>20</v>
      </c>
      <c r="K795" s="34" t="s">
        <v>20</v>
      </c>
      <c r="L795" s="784" t="s">
        <v>20</v>
      </c>
    </row>
    <row r="796" spans="1:12" ht="13.5">
      <c r="A796" s="34" t="s">
        <v>2321</v>
      </c>
      <c r="B796" s="34" t="s">
        <v>2322</v>
      </c>
      <c r="C796" s="34" t="s">
        <v>20</v>
      </c>
      <c r="D796" s="34" t="s">
        <v>20</v>
      </c>
      <c r="E796" s="34" t="s">
        <v>20</v>
      </c>
      <c r="F796" s="34" t="s">
        <v>20</v>
      </c>
      <c r="G796" s="34" t="s">
        <v>20</v>
      </c>
      <c r="H796" s="784" t="s">
        <v>20</v>
      </c>
      <c r="I796" s="34" t="s">
        <v>20</v>
      </c>
      <c r="J796" s="784" t="s">
        <v>20</v>
      </c>
      <c r="K796" s="34" t="s">
        <v>20</v>
      </c>
      <c r="L796" s="784" t="s">
        <v>20</v>
      </c>
    </row>
    <row r="797" spans="1:12" ht="13.5">
      <c r="A797" s="34" t="s">
        <v>2323</v>
      </c>
      <c r="B797" s="34" t="s">
        <v>3402</v>
      </c>
      <c r="C797" s="34">
        <v>0</v>
      </c>
      <c r="D797" s="34">
        <v>0.44500000000000001</v>
      </c>
      <c r="E797" s="34" t="s">
        <v>20</v>
      </c>
      <c r="F797" s="34">
        <v>0.501</v>
      </c>
      <c r="G797" s="34">
        <v>0</v>
      </c>
      <c r="H797" s="784">
        <v>0</v>
      </c>
      <c r="I797" s="34">
        <v>0</v>
      </c>
      <c r="J797" s="784">
        <v>0</v>
      </c>
      <c r="K797" s="34">
        <v>0</v>
      </c>
      <c r="L797" s="784">
        <v>0</v>
      </c>
    </row>
    <row r="798" spans="1:12" ht="13.5">
      <c r="A798" s="34" t="s">
        <v>2324</v>
      </c>
      <c r="B798" s="34" t="s">
        <v>2325</v>
      </c>
      <c r="C798" s="34">
        <v>11.34</v>
      </c>
      <c r="D798" s="34">
        <v>0.44700000000000001</v>
      </c>
      <c r="E798" s="34" t="s">
        <v>20</v>
      </c>
      <c r="F798" s="34">
        <v>0.39100000000000001</v>
      </c>
      <c r="G798" s="34">
        <v>0</v>
      </c>
      <c r="H798" s="784">
        <v>0</v>
      </c>
      <c r="I798" s="34">
        <v>0</v>
      </c>
      <c r="J798" s="784">
        <v>0</v>
      </c>
      <c r="K798" s="34">
        <v>0</v>
      </c>
      <c r="L798" s="784">
        <v>0</v>
      </c>
    </row>
    <row r="799" spans="1:12" ht="13.5">
      <c r="A799" s="34" t="s">
        <v>2326</v>
      </c>
      <c r="B799" s="34" t="s">
        <v>3313</v>
      </c>
      <c r="C799" s="34" t="s">
        <v>20</v>
      </c>
      <c r="D799" s="34" t="s">
        <v>20</v>
      </c>
      <c r="E799" s="34" t="s">
        <v>20</v>
      </c>
      <c r="F799" s="34" t="s">
        <v>20</v>
      </c>
      <c r="G799" s="34" t="s">
        <v>20</v>
      </c>
      <c r="H799" s="784" t="s">
        <v>20</v>
      </c>
      <c r="I799" s="34" t="s">
        <v>20</v>
      </c>
      <c r="J799" s="784" t="s">
        <v>20</v>
      </c>
      <c r="K799" s="34" t="s">
        <v>20</v>
      </c>
      <c r="L799" s="784" t="s">
        <v>20</v>
      </c>
    </row>
    <row r="800" spans="1:12" ht="13.5">
      <c r="A800" s="34" t="s">
        <v>2327</v>
      </c>
      <c r="B800" s="34" t="s">
        <v>20</v>
      </c>
      <c r="C800" s="34" t="s">
        <v>20</v>
      </c>
      <c r="D800" s="34" t="s">
        <v>20</v>
      </c>
      <c r="E800" s="34" t="s">
        <v>20</v>
      </c>
      <c r="F800" s="34" t="s">
        <v>20</v>
      </c>
      <c r="G800" s="34" t="s">
        <v>20</v>
      </c>
      <c r="H800" s="784" t="s">
        <v>20</v>
      </c>
      <c r="I800" s="34" t="s">
        <v>20</v>
      </c>
      <c r="J800" s="784" t="s">
        <v>20</v>
      </c>
      <c r="K800" s="34" t="s">
        <v>20</v>
      </c>
      <c r="L800" s="784" t="s">
        <v>20</v>
      </c>
    </row>
    <row r="801" spans="1:12" ht="13.5">
      <c r="A801" s="34" t="s">
        <v>2422</v>
      </c>
      <c r="B801" s="34" t="s">
        <v>2423</v>
      </c>
      <c r="C801" s="34" t="s">
        <v>20</v>
      </c>
      <c r="D801" s="34" t="s">
        <v>20</v>
      </c>
      <c r="E801" s="34" t="s">
        <v>20</v>
      </c>
      <c r="F801" s="34" t="s">
        <v>20</v>
      </c>
      <c r="G801" s="34" t="s">
        <v>20</v>
      </c>
      <c r="H801" s="784" t="s">
        <v>20</v>
      </c>
      <c r="I801" s="34" t="s">
        <v>20</v>
      </c>
      <c r="J801" s="784" t="s">
        <v>20</v>
      </c>
      <c r="K801" s="34" t="s">
        <v>20</v>
      </c>
      <c r="L801" s="784" t="s">
        <v>20</v>
      </c>
    </row>
    <row r="802" spans="1:12" ht="13.5">
      <c r="A802" s="34" t="s">
        <v>2424</v>
      </c>
      <c r="B802" s="34" t="s">
        <v>2425</v>
      </c>
      <c r="C802" s="34" t="s">
        <v>20</v>
      </c>
      <c r="D802" s="34" t="s">
        <v>20</v>
      </c>
      <c r="E802" s="34" t="s">
        <v>20</v>
      </c>
      <c r="F802" s="34" t="s">
        <v>20</v>
      </c>
      <c r="G802" s="34" t="s">
        <v>20</v>
      </c>
      <c r="H802" s="784" t="s">
        <v>20</v>
      </c>
      <c r="I802" s="34" t="s">
        <v>20</v>
      </c>
      <c r="J802" s="784" t="s">
        <v>20</v>
      </c>
      <c r="K802" s="34" t="s">
        <v>20</v>
      </c>
      <c r="L802" s="784" t="s">
        <v>20</v>
      </c>
    </row>
    <row r="803" spans="1:12" ht="13.5">
      <c r="A803" s="34" t="s">
        <v>2426</v>
      </c>
      <c r="B803" s="34" t="s">
        <v>2427</v>
      </c>
      <c r="C803" s="34">
        <v>0.76</v>
      </c>
      <c r="D803" s="34">
        <v>0.44900000000000001</v>
      </c>
      <c r="E803" s="34" t="s">
        <v>20</v>
      </c>
      <c r="F803" s="34">
        <v>0.39500000000000002</v>
      </c>
      <c r="G803" s="34">
        <v>0</v>
      </c>
      <c r="H803" s="784">
        <v>0</v>
      </c>
      <c r="I803" s="34">
        <v>0</v>
      </c>
      <c r="J803" s="784">
        <v>0</v>
      </c>
      <c r="K803" s="34">
        <v>0</v>
      </c>
      <c r="L803" s="784">
        <v>0</v>
      </c>
    </row>
    <row r="804" spans="1:12" ht="13.5">
      <c r="A804" s="34" t="s">
        <v>2428</v>
      </c>
      <c r="B804" s="34" t="s">
        <v>3314</v>
      </c>
      <c r="C804" s="34" t="s">
        <v>20</v>
      </c>
      <c r="D804" s="34" t="s">
        <v>20</v>
      </c>
      <c r="E804" s="34" t="s">
        <v>20</v>
      </c>
      <c r="F804" s="34" t="s">
        <v>20</v>
      </c>
      <c r="G804" s="34" t="s">
        <v>20</v>
      </c>
      <c r="H804" s="784" t="s">
        <v>20</v>
      </c>
      <c r="I804" s="34" t="s">
        <v>20</v>
      </c>
      <c r="J804" s="784" t="s">
        <v>20</v>
      </c>
      <c r="K804" s="34" t="s">
        <v>20</v>
      </c>
      <c r="L804" s="784" t="s">
        <v>20</v>
      </c>
    </row>
    <row r="805" spans="1:12" ht="13.5">
      <c r="A805" s="34" t="s">
        <v>2429</v>
      </c>
      <c r="B805" s="34" t="s">
        <v>2430</v>
      </c>
      <c r="C805" s="34" t="s">
        <v>20</v>
      </c>
      <c r="D805" s="34" t="s">
        <v>20</v>
      </c>
      <c r="E805" s="34" t="s">
        <v>20</v>
      </c>
      <c r="F805" s="34" t="s">
        <v>20</v>
      </c>
      <c r="G805" s="34" t="s">
        <v>20</v>
      </c>
      <c r="H805" s="784" t="s">
        <v>20</v>
      </c>
      <c r="I805" s="34" t="s">
        <v>20</v>
      </c>
      <c r="J805" s="784" t="s">
        <v>20</v>
      </c>
      <c r="K805" s="34" t="s">
        <v>20</v>
      </c>
      <c r="L805" s="784" t="s">
        <v>20</v>
      </c>
    </row>
    <row r="806" spans="1:12" ht="13.5">
      <c r="A806" s="34" t="s">
        <v>2431</v>
      </c>
      <c r="B806" s="34" t="s">
        <v>2432</v>
      </c>
      <c r="C806" s="34" t="s">
        <v>20</v>
      </c>
      <c r="D806" s="34" t="s">
        <v>20</v>
      </c>
      <c r="E806" s="34" t="s">
        <v>20</v>
      </c>
      <c r="F806" s="34" t="s">
        <v>20</v>
      </c>
      <c r="G806" s="34" t="s">
        <v>20</v>
      </c>
      <c r="H806" s="784" t="s">
        <v>20</v>
      </c>
      <c r="I806" s="34" t="s">
        <v>20</v>
      </c>
      <c r="J806" s="784" t="s">
        <v>20</v>
      </c>
      <c r="K806" s="34" t="s">
        <v>20</v>
      </c>
      <c r="L806" s="784" t="s">
        <v>20</v>
      </c>
    </row>
    <row r="807" spans="1:12" ht="13.5">
      <c r="A807" s="34" t="s">
        <v>2433</v>
      </c>
      <c r="B807" s="34" t="s">
        <v>2434</v>
      </c>
      <c r="C807" s="34" t="s">
        <v>20</v>
      </c>
      <c r="D807" s="34" t="s">
        <v>20</v>
      </c>
      <c r="E807" s="34" t="s">
        <v>20</v>
      </c>
      <c r="F807" s="34" t="s">
        <v>20</v>
      </c>
      <c r="G807" s="34" t="s">
        <v>20</v>
      </c>
      <c r="H807" s="784" t="s">
        <v>20</v>
      </c>
      <c r="I807" s="34" t="s">
        <v>20</v>
      </c>
      <c r="J807" s="784" t="s">
        <v>20</v>
      </c>
      <c r="K807" s="34" t="s">
        <v>20</v>
      </c>
      <c r="L807" s="784" t="s">
        <v>20</v>
      </c>
    </row>
    <row r="808" spans="1:12" ht="13.5">
      <c r="A808" s="34" t="s">
        <v>2435</v>
      </c>
      <c r="B808" s="34" t="s">
        <v>2436</v>
      </c>
      <c r="C808" s="34" t="s">
        <v>20</v>
      </c>
      <c r="D808" s="34" t="s">
        <v>20</v>
      </c>
      <c r="E808" s="34" t="s">
        <v>20</v>
      </c>
      <c r="F808" s="34" t="s">
        <v>20</v>
      </c>
      <c r="G808" s="34" t="s">
        <v>20</v>
      </c>
      <c r="H808" s="784" t="s">
        <v>20</v>
      </c>
      <c r="I808" s="34" t="s">
        <v>20</v>
      </c>
      <c r="J808" s="784" t="s">
        <v>20</v>
      </c>
      <c r="K808" s="34" t="s">
        <v>20</v>
      </c>
      <c r="L808" s="784" t="s">
        <v>20</v>
      </c>
    </row>
    <row r="809" spans="1:12" ht="13.5">
      <c r="A809" s="34" t="s">
        <v>2437</v>
      </c>
      <c r="B809" s="34" t="s">
        <v>2438</v>
      </c>
      <c r="C809" s="34" t="s">
        <v>20</v>
      </c>
      <c r="D809" s="34" t="s">
        <v>20</v>
      </c>
      <c r="E809" s="34" t="s">
        <v>20</v>
      </c>
      <c r="F809" s="34" t="s">
        <v>20</v>
      </c>
      <c r="G809" s="34" t="s">
        <v>20</v>
      </c>
      <c r="H809" s="784" t="s">
        <v>20</v>
      </c>
      <c r="I809" s="34" t="s">
        <v>20</v>
      </c>
      <c r="J809" s="784" t="s">
        <v>20</v>
      </c>
      <c r="K809" s="34" t="s">
        <v>20</v>
      </c>
      <c r="L809" s="784" t="s">
        <v>20</v>
      </c>
    </row>
    <row r="810" spans="1:12" ht="13.5">
      <c r="A810" s="34" t="s">
        <v>2439</v>
      </c>
      <c r="B810" s="34" t="s">
        <v>2440</v>
      </c>
      <c r="C810" s="34" t="s">
        <v>20</v>
      </c>
      <c r="D810" s="34" t="s">
        <v>20</v>
      </c>
      <c r="E810" s="34" t="s">
        <v>20</v>
      </c>
      <c r="F810" s="34" t="s">
        <v>20</v>
      </c>
      <c r="G810" s="34" t="s">
        <v>20</v>
      </c>
      <c r="H810" s="784" t="s">
        <v>20</v>
      </c>
      <c r="I810" s="34" t="s">
        <v>20</v>
      </c>
      <c r="J810" s="784" t="s">
        <v>20</v>
      </c>
      <c r="K810" s="34" t="s">
        <v>20</v>
      </c>
      <c r="L810" s="784" t="s">
        <v>20</v>
      </c>
    </row>
    <row r="811" spans="1:12" ht="13.5">
      <c r="A811" s="34" t="s">
        <v>2441</v>
      </c>
      <c r="B811" s="34" t="s">
        <v>2442</v>
      </c>
      <c r="C811" s="34" t="s">
        <v>20</v>
      </c>
      <c r="D811" s="34" t="s">
        <v>20</v>
      </c>
      <c r="E811" s="34" t="s">
        <v>20</v>
      </c>
      <c r="F811" s="34" t="s">
        <v>20</v>
      </c>
      <c r="G811" s="34" t="s">
        <v>20</v>
      </c>
      <c r="H811" s="784" t="s">
        <v>20</v>
      </c>
      <c r="I811" s="34" t="s">
        <v>20</v>
      </c>
      <c r="J811" s="784" t="s">
        <v>20</v>
      </c>
      <c r="K811" s="34" t="s">
        <v>20</v>
      </c>
      <c r="L811" s="784" t="s">
        <v>20</v>
      </c>
    </row>
    <row r="812" spans="1:12" ht="13.5">
      <c r="A812" s="34" t="s">
        <v>2443</v>
      </c>
      <c r="B812" s="34" t="s">
        <v>2444</v>
      </c>
      <c r="C812" s="34" t="s">
        <v>20</v>
      </c>
      <c r="D812" s="34" t="s">
        <v>20</v>
      </c>
      <c r="E812" s="34" t="s">
        <v>20</v>
      </c>
      <c r="F812" s="34" t="s">
        <v>20</v>
      </c>
      <c r="G812" s="34" t="s">
        <v>20</v>
      </c>
      <c r="H812" s="784" t="s">
        <v>20</v>
      </c>
      <c r="I812" s="34" t="s">
        <v>20</v>
      </c>
      <c r="J812" s="784" t="s">
        <v>20</v>
      </c>
      <c r="K812" s="34" t="s">
        <v>20</v>
      </c>
      <c r="L812" s="784" t="s">
        <v>20</v>
      </c>
    </row>
    <row r="813" spans="1:12" ht="13.5">
      <c r="A813" s="34" t="s">
        <v>2445</v>
      </c>
      <c r="B813" s="34" t="s">
        <v>2446</v>
      </c>
      <c r="C813" s="34" t="s">
        <v>20</v>
      </c>
      <c r="D813" s="34" t="s">
        <v>20</v>
      </c>
      <c r="E813" s="34" t="s">
        <v>20</v>
      </c>
      <c r="F813" s="34" t="s">
        <v>20</v>
      </c>
      <c r="G813" s="34" t="s">
        <v>20</v>
      </c>
      <c r="H813" s="784" t="s">
        <v>20</v>
      </c>
      <c r="I813" s="34" t="s">
        <v>20</v>
      </c>
      <c r="J813" s="784" t="s">
        <v>20</v>
      </c>
      <c r="K813" s="34" t="s">
        <v>20</v>
      </c>
      <c r="L813" s="784" t="s">
        <v>20</v>
      </c>
    </row>
    <row r="814" spans="1:12" ht="13.5">
      <c r="A814" s="34" t="s">
        <v>2447</v>
      </c>
      <c r="B814" s="34" t="s">
        <v>2448</v>
      </c>
      <c r="C814" s="34" t="s">
        <v>20</v>
      </c>
      <c r="D814" s="34" t="s">
        <v>20</v>
      </c>
      <c r="E814" s="34" t="s">
        <v>20</v>
      </c>
      <c r="F814" s="34" t="s">
        <v>20</v>
      </c>
      <c r="G814" s="34" t="s">
        <v>20</v>
      </c>
      <c r="H814" s="784" t="s">
        <v>20</v>
      </c>
      <c r="I814" s="34" t="s">
        <v>20</v>
      </c>
      <c r="J814" s="784" t="s">
        <v>20</v>
      </c>
      <c r="K814" s="34" t="s">
        <v>20</v>
      </c>
      <c r="L814" s="784" t="s">
        <v>20</v>
      </c>
    </row>
    <row r="815" spans="1:12" ht="13.5">
      <c r="A815" s="34" t="s">
        <v>2449</v>
      </c>
      <c r="B815" s="34" t="s">
        <v>2450</v>
      </c>
      <c r="C815" s="34" t="s">
        <v>20</v>
      </c>
      <c r="D815" s="34" t="s">
        <v>20</v>
      </c>
      <c r="E815" s="34" t="s">
        <v>20</v>
      </c>
      <c r="F815" s="34" t="s">
        <v>20</v>
      </c>
      <c r="G815" s="34" t="s">
        <v>20</v>
      </c>
      <c r="H815" s="784" t="s">
        <v>20</v>
      </c>
      <c r="I815" s="34" t="s">
        <v>20</v>
      </c>
      <c r="J815" s="784" t="s">
        <v>20</v>
      </c>
      <c r="K815" s="34" t="s">
        <v>20</v>
      </c>
      <c r="L815" s="784" t="s">
        <v>20</v>
      </c>
    </row>
    <row r="816" spans="1:12" ht="13.5">
      <c r="A816" s="34" t="s">
        <v>2451</v>
      </c>
      <c r="B816" s="34" t="s">
        <v>3315</v>
      </c>
      <c r="C816" s="34" t="s">
        <v>20</v>
      </c>
      <c r="D816" s="34" t="s">
        <v>20</v>
      </c>
      <c r="E816" s="34" t="s">
        <v>20</v>
      </c>
      <c r="F816" s="34" t="s">
        <v>20</v>
      </c>
      <c r="G816" s="34" t="s">
        <v>20</v>
      </c>
      <c r="H816" s="784" t="s">
        <v>20</v>
      </c>
      <c r="I816" s="34" t="s">
        <v>20</v>
      </c>
      <c r="J816" s="784" t="s">
        <v>20</v>
      </c>
      <c r="K816" s="34" t="s">
        <v>20</v>
      </c>
      <c r="L816" s="784" t="s">
        <v>20</v>
      </c>
    </row>
    <row r="817" spans="1:12" ht="13.5">
      <c r="A817" s="34" t="s">
        <v>2452</v>
      </c>
      <c r="B817" s="34" t="s">
        <v>2453</v>
      </c>
      <c r="C817" s="34" t="s">
        <v>20</v>
      </c>
      <c r="D817" s="34" t="s">
        <v>20</v>
      </c>
      <c r="E817" s="34" t="s">
        <v>20</v>
      </c>
      <c r="F817" s="34" t="s">
        <v>20</v>
      </c>
      <c r="G817" s="34" t="s">
        <v>20</v>
      </c>
      <c r="H817" s="784" t="s">
        <v>20</v>
      </c>
      <c r="I817" s="34" t="s">
        <v>20</v>
      </c>
      <c r="J817" s="784" t="s">
        <v>20</v>
      </c>
      <c r="K817" s="34" t="s">
        <v>20</v>
      </c>
      <c r="L817" s="784" t="s">
        <v>20</v>
      </c>
    </row>
    <row r="818" spans="1:12" ht="13.5">
      <c r="A818" s="34" t="s">
        <v>2454</v>
      </c>
      <c r="B818" s="34" t="s">
        <v>2455</v>
      </c>
      <c r="C818" s="34" t="s">
        <v>20</v>
      </c>
      <c r="D818" s="34" t="s">
        <v>20</v>
      </c>
      <c r="E818" s="34" t="s">
        <v>20</v>
      </c>
      <c r="F818" s="34" t="s">
        <v>20</v>
      </c>
      <c r="G818" s="34" t="s">
        <v>20</v>
      </c>
      <c r="H818" s="784" t="s">
        <v>20</v>
      </c>
      <c r="I818" s="34" t="s">
        <v>20</v>
      </c>
      <c r="J818" s="784" t="s">
        <v>20</v>
      </c>
      <c r="K818" s="34" t="s">
        <v>20</v>
      </c>
      <c r="L818" s="784" t="s">
        <v>20</v>
      </c>
    </row>
    <row r="819" spans="1:12" ht="13.5">
      <c r="A819" s="34" t="s">
        <v>2456</v>
      </c>
      <c r="B819" s="34" t="s">
        <v>2457</v>
      </c>
      <c r="C819" s="34" t="s">
        <v>20</v>
      </c>
      <c r="D819" s="34" t="s">
        <v>20</v>
      </c>
      <c r="E819" s="34" t="s">
        <v>20</v>
      </c>
      <c r="F819" s="34" t="s">
        <v>20</v>
      </c>
      <c r="G819" s="34" t="s">
        <v>20</v>
      </c>
      <c r="H819" s="784" t="s">
        <v>20</v>
      </c>
      <c r="I819" s="34" t="s">
        <v>20</v>
      </c>
      <c r="J819" s="784" t="s">
        <v>20</v>
      </c>
      <c r="K819" s="34" t="s">
        <v>20</v>
      </c>
      <c r="L819" s="784" t="s">
        <v>20</v>
      </c>
    </row>
    <row r="820" spans="1:12" ht="13.5">
      <c r="A820" s="34" t="s">
        <v>2458</v>
      </c>
      <c r="B820" s="34" t="s">
        <v>2459</v>
      </c>
      <c r="C820" s="34" t="s">
        <v>20</v>
      </c>
      <c r="D820" s="34" t="s">
        <v>20</v>
      </c>
      <c r="E820" s="34" t="s">
        <v>20</v>
      </c>
      <c r="F820" s="34" t="s">
        <v>20</v>
      </c>
      <c r="G820" s="34" t="s">
        <v>20</v>
      </c>
      <c r="H820" s="784" t="s">
        <v>20</v>
      </c>
      <c r="I820" s="34" t="s">
        <v>20</v>
      </c>
      <c r="J820" s="784" t="s">
        <v>20</v>
      </c>
      <c r="K820" s="34" t="s">
        <v>20</v>
      </c>
      <c r="L820" s="784" t="s">
        <v>20</v>
      </c>
    </row>
    <row r="821" spans="1:12" ht="13.5">
      <c r="A821" s="34" t="s">
        <v>2460</v>
      </c>
      <c r="B821" s="34" t="s">
        <v>2461</v>
      </c>
      <c r="C821" s="34" t="s">
        <v>20</v>
      </c>
      <c r="D821" s="34" t="s">
        <v>20</v>
      </c>
      <c r="E821" s="34" t="s">
        <v>20</v>
      </c>
      <c r="F821" s="34" t="s">
        <v>20</v>
      </c>
      <c r="G821" s="34" t="s">
        <v>20</v>
      </c>
      <c r="H821" s="784" t="s">
        <v>20</v>
      </c>
      <c r="I821" s="34" t="s">
        <v>20</v>
      </c>
      <c r="J821" s="784" t="s">
        <v>20</v>
      </c>
      <c r="K821" s="34" t="s">
        <v>20</v>
      </c>
      <c r="L821" s="784" t="s">
        <v>20</v>
      </c>
    </row>
    <row r="822" spans="1:12" ht="13.5">
      <c r="A822" s="34" t="s">
        <v>2462</v>
      </c>
      <c r="B822" s="34" t="s">
        <v>2463</v>
      </c>
      <c r="C822" s="34" t="s">
        <v>20</v>
      </c>
      <c r="D822" s="34" t="s">
        <v>20</v>
      </c>
      <c r="E822" s="34" t="s">
        <v>20</v>
      </c>
      <c r="F822" s="34" t="s">
        <v>20</v>
      </c>
      <c r="G822" s="34" t="s">
        <v>20</v>
      </c>
      <c r="H822" s="784" t="s">
        <v>20</v>
      </c>
      <c r="I822" s="34" t="s">
        <v>20</v>
      </c>
      <c r="J822" s="784" t="s">
        <v>20</v>
      </c>
      <c r="K822" s="34" t="s">
        <v>20</v>
      </c>
      <c r="L822" s="784" t="s">
        <v>20</v>
      </c>
    </row>
    <row r="823" spans="1:12" ht="13.5">
      <c r="A823" s="34" t="s">
        <v>2464</v>
      </c>
      <c r="B823" s="34" t="s">
        <v>3316</v>
      </c>
      <c r="C823" s="34" t="s">
        <v>20</v>
      </c>
      <c r="D823" s="34" t="s">
        <v>20</v>
      </c>
      <c r="E823" s="34" t="s">
        <v>20</v>
      </c>
      <c r="F823" s="34" t="s">
        <v>20</v>
      </c>
      <c r="G823" s="34" t="s">
        <v>20</v>
      </c>
      <c r="H823" s="784" t="s">
        <v>20</v>
      </c>
      <c r="I823" s="34" t="s">
        <v>20</v>
      </c>
      <c r="J823" s="784" t="s">
        <v>20</v>
      </c>
      <c r="K823" s="34" t="s">
        <v>20</v>
      </c>
      <c r="L823" s="784" t="s">
        <v>20</v>
      </c>
    </row>
    <row r="824" spans="1:12" ht="13.5">
      <c r="A824" s="34" t="s">
        <v>2465</v>
      </c>
      <c r="B824" s="34" t="s">
        <v>2466</v>
      </c>
      <c r="C824" s="34">
        <v>0.22</v>
      </c>
      <c r="D824" s="34">
        <v>0.06</v>
      </c>
      <c r="E824" s="34" t="s">
        <v>20</v>
      </c>
      <c r="F824" s="34">
        <v>0</v>
      </c>
      <c r="G824" s="34">
        <v>0</v>
      </c>
      <c r="H824" s="784">
        <v>0</v>
      </c>
      <c r="I824" s="34">
        <v>0</v>
      </c>
      <c r="J824" s="784">
        <v>0</v>
      </c>
      <c r="K824" s="34">
        <v>0</v>
      </c>
      <c r="L824" s="784">
        <v>0</v>
      </c>
    </row>
    <row r="825" spans="1:12" ht="13.5">
      <c r="A825" s="34" t="s">
        <v>2467</v>
      </c>
      <c r="B825" s="34" t="s">
        <v>2468</v>
      </c>
      <c r="C825" s="34" t="s">
        <v>20</v>
      </c>
      <c r="D825" s="34" t="s">
        <v>20</v>
      </c>
      <c r="E825" s="34" t="s">
        <v>20</v>
      </c>
      <c r="F825" s="34" t="s">
        <v>20</v>
      </c>
      <c r="G825" s="34" t="s">
        <v>20</v>
      </c>
      <c r="H825" s="784" t="s">
        <v>20</v>
      </c>
      <c r="I825" s="34" t="s">
        <v>20</v>
      </c>
      <c r="J825" s="784" t="s">
        <v>20</v>
      </c>
      <c r="K825" s="34" t="s">
        <v>20</v>
      </c>
      <c r="L825" s="784" t="s">
        <v>20</v>
      </c>
    </row>
    <row r="826" spans="1:12" ht="13.5">
      <c r="A826" s="34" t="s">
        <v>2469</v>
      </c>
      <c r="B826" s="34" t="s">
        <v>2470</v>
      </c>
      <c r="C826" s="34" t="s">
        <v>20</v>
      </c>
      <c r="D826" s="34" t="s">
        <v>20</v>
      </c>
      <c r="E826" s="34" t="s">
        <v>20</v>
      </c>
      <c r="F826" s="34" t="s">
        <v>20</v>
      </c>
      <c r="G826" s="34" t="s">
        <v>20</v>
      </c>
      <c r="H826" s="784" t="s">
        <v>20</v>
      </c>
      <c r="I826" s="34" t="s">
        <v>20</v>
      </c>
      <c r="J826" s="784" t="s">
        <v>20</v>
      </c>
      <c r="K826" s="34" t="s">
        <v>20</v>
      </c>
      <c r="L826" s="784" t="s">
        <v>20</v>
      </c>
    </row>
    <row r="827" spans="1:12" ht="13.5">
      <c r="A827" s="34" t="s">
        <v>2471</v>
      </c>
      <c r="B827" s="34" t="s">
        <v>2472</v>
      </c>
      <c r="C827" s="34" t="s">
        <v>20</v>
      </c>
      <c r="D827" s="34" t="s">
        <v>20</v>
      </c>
      <c r="E827" s="34" t="s">
        <v>20</v>
      </c>
      <c r="F827" s="34" t="s">
        <v>20</v>
      </c>
      <c r="G827" s="34" t="s">
        <v>20</v>
      </c>
      <c r="H827" s="784" t="s">
        <v>20</v>
      </c>
      <c r="I827" s="34" t="s">
        <v>20</v>
      </c>
      <c r="J827" s="784" t="s">
        <v>20</v>
      </c>
      <c r="K827" s="34" t="s">
        <v>20</v>
      </c>
      <c r="L827" s="784" t="s">
        <v>20</v>
      </c>
    </row>
    <row r="828" spans="1:12" ht="13.5">
      <c r="A828" s="34" t="s">
        <v>2473</v>
      </c>
      <c r="B828" s="34" t="s">
        <v>20</v>
      </c>
      <c r="C828" s="34" t="s">
        <v>20</v>
      </c>
      <c r="D828" s="34" t="s">
        <v>20</v>
      </c>
      <c r="E828" s="34" t="s">
        <v>20</v>
      </c>
      <c r="F828" s="34" t="s">
        <v>20</v>
      </c>
      <c r="G828" s="34" t="s">
        <v>20</v>
      </c>
      <c r="H828" s="784" t="s">
        <v>20</v>
      </c>
      <c r="I828" s="34" t="s">
        <v>20</v>
      </c>
      <c r="J828" s="784" t="s">
        <v>20</v>
      </c>
      <c r="K828" s="34" t="s">
        <v>20</v>
      </c>
      <c r="L828" s="784" t="s">
        <v>20</v>
      </c>
    </row>
    <row r="829" spans="1:12" ht="13.5">
      <c r="A829" s="34" t="s">
        <v>2474</v>
      </c>
      <c r="B829" s="34" t="s">
        <v>3317</v>
      </c>
      <c r="C829" s="34" t="s">
        <v>20</v>
      </c>
      <c r="D829" s="34" t="s">
        <v>20</v>
      </c>
      <c r="E829" s="34" t="s">
        <v>20</v>
      </c>
      <c r="F829" s="34" t="s">
        <v>20</v>
      </c>
      <c r="G829" s="34" t="s">
        <v>20</v>
      </c>
      <c r="H829" s="784" t="s">
        <v>20</v>
      </c>
      <c r="I829" s="34" t="s">
        <v>20</v>
      </c>
      <c r="J829" s="784" t="s">
        <v>20</v>
      </c>
      <c r="K829" s="34" t="s">
        <v>20</v>
      </c>
      <c r="L829" s="784" t="s">
        <v>20</v>
      </c>
    </row>
    <row r="830" spans="1:12" ht="13.5">
      <c r="A830" s="34" t="s">
        <v>2475</v>
      </c>
      <c r="B830" s="34" t="s">
        <v>2476</v>
      </c>
      <c r="C830" s="34" t="s">
        <v>20</v>
      </c>
      <c r="D830" s="34" t="s">
        <v>20</v>
      </c>
      <c r="E830" s="34" t="s">
        <v>20</v>
      </c>
      <c r="F830" s="34" t="s">
        <v>20</v>
      </c>
      <c r="G830" s="34" t="s">
        <v>20</v>
      </c>
      <c r="H830" s="784" t="s">
        <v>20</v>
      </c>
      <c r="I830" s="34" t="s">
        <v>20</v>
      </c>
      <c r="J830" s="784" t="s">
        <v>20</v>
      </c>
      <c r="K830" s="34" t="s">
        <v>20</v>
      </c>
      <c r="L830" s="784" t="s">
        <v>20</v>
      </c>
    </row>
    <row r="831" spans="1:12" ht="13.5">
      <c r="A831" s="34" t="s">
        <v>2477</v>
      </c>
      <c r="B831" s="34" t="s">
        <v>3403</v>
      </c>
      <c r="C831" s="34">
        <v>23.45</v>
      </c>
      <c r="D831" s="34">
        <v>0.44</v>
      </c>
      <c r="E831" s="34" t="s">
        <v>20</v>
      </c>
      <c r="F831" s="34">
        <v>0.48</v>
      </c>
      <c r="G831" s="34">
        <v>102.7</v>
      </c>
      <c r="H831" s="784">
        <v>1.9E-3</v>
      </c>
      <c r="I831" s="34">
        <v>102.7</v>
      </c>
      <c r="J831" s="784">
        <v>1.9E-3</v>
      </c>
      <c r="K831" s="34">
        <v>0</v>
      </c>
      <c r="L831" s="784">
        <v>0</v>
      </c>
    </row>
    <row r="832" spans="1:12" ht="13.5">
      <c r="A832" s="34" t="s">
        <v>2479</v>
      </c>
      <c r="B832" s="34" t="s">
        <v>2480</v>
      </c>
      <c r="C832" s="34" t="s">
        <v>20</v>
      </c>
      <c r="D832" s="34" t="s">
        <v>20</v>
      </c>
      <c r="E832" s="34" t="s">
        <v>20</v>
      </c>
      <c r="F832" s="34" t="s">
        <v>20</v>
      </c>
      <c r="G832" s="34" t="s">
        <v>20</v>
      </c>
      <c r="H832" s="784" t="s">
        <v>20</v>
      </c>
      <c r="I832" s="34" t="s">
        <v>20</v>
      </c>
      <c r="J832" s="784" t="s">
        <v>20</v>
      </c>
      <c r="K832" s="34" t="s">
        <v>20</v>
      </c>
      <c r="L832" s="784" t="s">
        <v>20</v>
      </c>
    </row>
    <row r="833" spans="1:12" ht="13.5">
      <c r="A833" s="34" t="s">
        <v>2481</v>
      </c>
      <c r="B833" s="34" t="s">
        <v>2482</v>
      </c>
      <c r="C833" s="34" t="s">
        <v>20</v>
      </c>
      <c r="D833" s="34" t="s">
        <v>20</v>
      </c>
      <c r="E833" s="34" t="s">
        <v>20</v>
      </c>
      <c r="F833" s="34" t="s">
        <v>20</v>
      </c>
      <c r="G833" s="34" t="s">
        <v>20</v>
      </c>
      <c r="H833" s="784" t="s">
        <v>20</v>
      </c>
      <c r="I833" s="34" t="s">
        <v>20</v>
      </c>
      <c r="J833" s="784" t="s">
        <v>20</v>
      </c>
      <c r="K833" s="34" t="s">
        <v>20</v>
      </c>
      <c r="L833" s="784" t="s">
        <v>20</v>
      </c>
    </row>
    <row r="834" spans="1:12" ht="13.5">
      <c r="A834" s="34" t="s">
        <v>2483</v>
      </c>
      <c r="B834" s="34" t="s">
        <v>2484</v>
      </c>
      <c r="C834" s="34" t="s">
        <v>20</v>
      </c>
      <c r="D834" s="34" t="s">
        <v>20</v>
      </c>
      <c r="E834" s="34" t="s">
        <v>20</v>
      </c>
      <c r="F834" s="34" t="s">
        <v>20</v>
      </c>
      <c r="G834" s="34" t="s">
        <v>20</v>
      </c>
      <c r="H834" s="784" t="s">
        <v>20</v>
      </c>
      <c r="I834" s="34" t="s">
        <v>20</v>
      </c>
      <c r="J834" s="784" t="s">
        <v>20</v>
      </c>
      <c r="K834" s="34" t="s">
        <v>20</v>
      </c>
      <c r="L834" s="784" t="s">
        <v>20</v>
      </c>
    </row>
    <row r="835" spans="1:12" ht="13.5">
      <c r="A835" s="34" t="s">
        <v>2485</v>
      </c>
      <c r="B835" s="34" t="s">
        <v>3404</v>
      </c>
      <c r="C835" s="34" t="s">
        <v>20</v>
      </c>
      <c r="D835" s="34" t="s">
        <v>20</v>
      </c>
      <c r="E835" s="34" t="s">
        <v>20</v>
      </c>
      <c r="F835" s="34" t="s">
        <v>20</v>
      </c>
      <c r="G835" s="34" t="s">
        <v>20</v>
      </c>
      <c r="H835" s="784" t="s">
        <v>20</v>
      </c>
      <c r="I835" s="34" t="s">
        <v>20</v>
      </c>
      <c r="J835" s="784" t="s">
        <v>20</v>
      </c>
      <c r="K835" s="34" t="s">
        <v>20</v>
      </c>
      <c r="L835" s="784" t="s">
        <v>20</v>
      </c>
    </row>
    <row r="836" spans="1:12" ht="13.5">
      <c r="A836" s="34" t="s">
        <v>2486</v>
      </c>
      <c r="B836" s="34" t="s">
        <v>2487</v>
      </c>
      <c r="C836" s="34" t="s">
        <v>20</v>
      </c>
      <c r="D836" s="34" t="s">
        <v>20</v>
      </c>
      <c r="E836" s="34" t="s">
        <v>20</v>
      </c>
      <c r="F836" s="34" t="s">
        <v>20</v>
      </c>
      <c r="G836" s="34" t="s">
        <v>20</v>
      </c>
      <c r="H836" s="784" t="s">
        <v>20</v>
      </c>
      <c r="I836" s="34" t="s">
        <v>20</v>
      </c>
      <c r="J836" s="784" t="s">
        <v>20</v>
      </c>
      <c r="K836" s="34" t="s">
        <v>20</v>
      </c>
      <c r="L836" s="784" t="s">
        <v>20</v>
      </c>
    </row>
    <row r="837" spans="1:12" ht="13.5">
      <c r="A837" s="34" t="s">
        <v>2488</v>
      </c>
      <c r="B837" s="34" t="s">
        <v>3318</v>
      </c>
      <c r="C837" s="34" t="s">
        <v>20</v>
      </c>
      <c r="D837" s="34" t="s">
        <v>20</v>
      </c>
      <c r="E837" s="34" t="s">
        <v>20</v>
      </c>
      <c r="F837" s="34" t="s">
        <v>20</v>
      </c>
      <c r="G837" s="34" t="s">
        <v>20</v>
      </c>
      <c r="H837" s="784" t="s">
        <v>20</v>
      </c>
      <c r="I837" s="34" t="s">
        <v>20</v>
      </c>
      <c r="J837" s="784" t="s">
        <v>20</v>
      </c>
      <c r="K837" s="34" t="s">
        <v>20</v>
      </c>
      <c r="L837" s="784" t="s">
        <v>20</v>
      </c>
    </row>
    <row r="838" spans="1:12" ht="13.5">
      <c r="A838" s="34" t="s">
        <v>2489</v>
      </c>
      <c r="B838" s="34" t="s">
        <v>2490</v>
      </c>
      <c r="C838" s="34" t="s">
        <v>20</v>
      </c>
      <c r="D838" s="34" t="s">
        <v>20</v>
      </c>
      <c r="E838" s="34" t="s">
        <v>20</v>
      </c>
      <c r="F838" s="34" t="s">
        <v>20</v>
      </c>
      <c r="G838" s="34" t="s">
        <v>20</v>
      </c>
      <c r="H838" s="784" t="s">
        <v>20</v>
      </c>
      <c r="I838" s="34" t="s">
        <v>20</v>
      </c>
      <c r="J838" s="784" t="s">
        <v>20</v>
      </c>
      <c r="K838" s="34" t="s">
        <v>20</v>
      </c>
      <c r="L838" s="784" t="s">
        <v>20</v>
      </c>
    </row>
    <row r="839" spans="1:12" ht="13.5">
      <c r="A839" s="34" t="s">
        <v>2491</v>
      </c>
      <c r="B839" s="34" t="s">
        <v>2492</v>
      </c>
      <c r="C839" s="34" t="s">
        <v>20</v>
      </c>
      <c r="D839" s="34" t="s">
        <v>20</v>
      </c>
      <c r="E839" s="34" t="s">
        <v>20</v>
      </c>
      <c r="F839" s="34" t="s">
        <v>20</v>
      </c>
      <c r="G839" s="34" t="s">
        <v>20</v>
      </c>
      <c r="H839" s="784" t="s">
        <v>20</v>
      </c>
      <c r="I839" s="34" t="s">
        <v>20</v>
      </c>
      <c r="J839" s="784" t="s">
        <v>20</v>
      </c>
      <c r="K839" s="34" t="s">
        <v>20</v>
      </c>
      <c r="L839" s="784" t="s">
        <v>20</v>
      </c>
    </row>
    <row r="840" spans="1:12" ht="13.5">
      <c r="A840" s="34" t="s">
        <v>2512</v>
      </c>
      <c r="B840" s="34" t="s">
        <v>3319</v>
      </c>
      <c r="C840" s="34" t="s">
        <v>20</v>
      </c>
      <c r="D840" s="34" t="s">
        <v>20</v>
      </c>
      <c r="E840" s="34" t="s">
        <v>20</v>
      </c>
      <c r="F840" s="34" t="s">
        <v>20</v>
      </c>
      <c r="G840" s="34" t="s">
        <v>20</v>
      </c>
      <c r="H840" s="784" t="s">
        <v>20</v>
      </c>
      <c r="I840" s="34" t="s">
        <v>20</v>
      </c>
      <c r="J840" s="784" t="s">
        <v>20</v>
      </c>
      <c r="K840" s="34" t="s">
        <v>20</v>
      </c>
      <c r="L840" s="784" t="s">
        <v>20</v>
      </c>
    </row>
    <row r="841" spans="1:12" ht="13.5">
      <c r="A841" s="34" t="s">
        <v>2514</v>
      </c>
      <c r="B841" s="34" t="s">
        <v>3320</v>
      </c>
      <c r="C841" s="34" t="s">
        <v>20</v>
      </c>
      <c r="D841" s="34" t="s">
        <v>20</v>
      </c>
      <c r="E841" s="34" t="s">
        <v>20</v>
      </c>
      <c r="F841" s="34" t="s">
        <v>20</v>
      </c>
      <c r="G841" s="34" t="s">
        <v>20</v>
      </c>
      <c r="H841" s="784" t="s">
        <v>20</v>
      </c>
      <c r="I841" s="34" t="s">
        <v>20</v>
      </c>
      <c r="J841" s="784" t="s">
        <v>20</v>
      </c>
      <c r="K841" s="34" t="s">
        <v>20</v>
      </c>
      <c r="L841" s="784" t="s">
        <v>20</v>
      </c>
    </row>
    <row r="842" spans="1:12" ht="13.5">
      <c r="A842" s="34" t="s">
        <v>2516</v>
      </c>
      <c r="B842" s="34" t="s">
        <v>3321</v>
      </c>
      <c r="C842" s="34" t="s">
        <v>20</v>
      </c>
      <c r="D842" s="34" t="s">
        <v>20</v>
      </c>
      <c r="E842" s="34" t="s">
        <v>20</v>
      </c>
      <c r="F842" s="34" t="s">
        <v>20</v>
      </c>
      <c r="G842" s="34" t="s">
        <v>20</v>
      </c>
      <c r="H842" s="784" t="s">
        <v>20</v>
      </c>
      <c r="I842" s="34" t="s">
        <v>20</v>
      </c>
      <c r="J842" s="784" t="s">
        <v>20</v>
      </c>
      <c r="K842" s="34" t="s">
        <v>20</v>
      </c>
      <c r="L842" s="784" t="s">
        <v>20</v>
      </c>
    </row>
    <row r="843" spans="1:12" ht="13.5">
      <c r="A843" s="34" t="s">
        <v>2518</v>
      </c>
      <c r="B843" s="34" t="s">
        <v>3322</v>
      </c>
      <c r="C843" s="34" t="s">
        <v>20</v>
      </c>
      <c r="D843" s="34" t="s">
        <v>20</v>
      </c>
      <c r="E843" s="34" t="s">
        <v>20</v>
      </c>
      <c r="F843" s="34" t="s">
        <v>20</v>
      </c>
      <c r="G843" s="34" t="s">
        <v>20</v>
      </c>
      <c r="H843" s="784" t="s">
        <v>20</v>
      </c>
      <c r="I843" s="34" t="s">
        <v>20</v>
      </c>
      <c r="J843" s="784" t="s">
        <v>20</v>
      </c>
      <c r="K843" s="34" t="s">
        <v>20</v>
      </c>
      <c r="L843" s="784" t="s">
        <v>20</v>
      </c>
    </row>
    <row r="844" spans="1:12" ht="13.5">
      <c r="A844" s="34" t="s">
        <v>2520</v>
      </c>
      <c r="B844" s="34" t="s">
        <v>3323</v>
      </c>
      <c r="C844" s="34" t="s">
        <v>20</v>
      </c>
      <c r="D844" s="34" t="s">
        <v>20</v>
      </c>
      <c r="E844" s="34" t="s">
        <v>20</v>
      </c>
      <c r="F844" s="34" t="s">
        <v>20</v>
      </c>
      <c r="G844" s="34" t="s">
        <v>20</v>
      </c>
      <c r="H844" s="784" t="s">
        <v>20</v>
      </c>
      <c r="I844" s="34" t="s">
        <v>20</v>
      </c>
      <c r="J844" s="784" t="s">
        <v>20</v>
      </c>
      <c r="K844" s="34" t="s">
        <v>20</v>
      </c>
      <c r="L844" s="784" t="s">
        <v>20</v>
      </c>
    </row>
    <row r="845" spans="1:12" ht="13.5">
      <c r="A845" s="34" t="s">
        <v>2522</v>
      </c>
      <c r="B845" s="34" t="s">
        <v>3324</v>
      </c>
      <c r="C845" s="34" t="s">
        <v>20</v>
      </c>
      <c r="D845" s="34" t="s">
        <v>20</v>
      </c>
      <c r="E845" s="34" t="s">
        <v>20</v>
      </c>
      <c r="F845" s="34" t="s">
        <v>20</v>
      </c>
      <c r="G845" s="34" t="s">
        <v>20</v>
      </c>
      <c r="H845" s="784" t="s">
        <v>20</v>
      </c>
      <c r="I845" s="34" t="s">
        <v>20</v>
      </c>
      <c r="J845" s="784" t="s">
        <v>20</v>
      </c>
      <c r="K845" s="34" t="s">
        <v>20</v>
      </c>
      <c r="L845" s="784" t="s">
        <v>20</v>
      </c>
    </row>
    <row r="846" spans="1:12" ht="13.5">
      <c r="A846" s="34" t="s">
        <v>2524</v>
      </c>
      <c r="B846" s="34" t="s">
        <v>3325</v>
      </c>
      <c r="C846" s="34" t="s">
        <v>20</v>
      </c>
      <c r="D846" s="34" t="s">
        <v>20</v>
      </c>
      <c r="E846" s="34" t="s">
        <v>20</v>
      </c>
      <c r="F846" s="34" t="s">
        <v>20</v>
      </c>
      <c r="G846" s="34" t="s">
        <v>20</v>
      </c>
      <c r="H846" s="784" t="s">
        <v>20</v>
      </c>
      <c r="I846" s="34" t="s">
        <v>20</v>
      </c>
      <c r="J846" s="784" t="s">
        <v>20</v>
      </c>
      <c r="K846" s="34" t="s">
        <v>20</v>
      </c>
      <c r="L846" s="784" t="s">
        <v>20</v>
      </c>
    </row>
    <row r="847" spans="1:12" ht="13.5">
      <c r="A847" s="34" t="s">
        <v>2526</v>
      </c>
      <c r="B847" s="34" t="s">
        <v>3326</v>
      </c>
      <c r="C847" s="34" t="s">
        <v>20</v>
      </c>
      <c r="D847" s="34" t="s">
        <v>20</v>
      </c>
      <c r="E847" s="34" t="s">
        <v>20</v>
      </c>
      <c r="F847" s="34" t="s">
        <v>20</v>
      </c>
      <c r="G847" s="34" t="s">
        <v>20</v>
      </c>
      <c r="H847" s="784" t="s">
        <v>20</v>
      </c>
      <c r="I847" s="34" t="s">
        <v>20</v>
      </c>
      <c r="J847" s="784" t="s">
        <v>20</v>
      </c>
      <c r="K847" s="34" t="s">
        <v>20</v>
      </c>
      <c r="L847" s="784" t="s">
        <v>20</v>
      </c>
    </row>
    <row r="848" spans="1:12" ht="13.5">
      <c r="A848" s="34" t="s">
        <v>2528</v>
      </c>
      <c r="B848" s="34" t="s">
        <v>3327</v>
      </c>
      <c r="C848" s="34" t="s">
        <v>20</v>
      </c>
      <c r="D848" s="34" t="s">
        <v>20</v>
      </c>
      <c r="E848" s="34" t="s">
        <v>20</v>
      </c>
      <c r="F848" s="34" t="s">
        <v>20</v>
      </c>
      <c r="G848" s="34" t="s">
        <v>20</v>
      </c>
      <c r="H848" s="784" t="s">
        <v>20</v>
      </c>
      <c r="I848" s="34" t="s">
        <v>20</v>
      </c>
      <c r="J848" s="784" t="s">
        <v>20</v>
      </c>
      <c r="K848" s="34" t="s">
        <v>20</v>
      </c>
      <c r="L848" s="784" t="s">
        <v>20</v>
      </c>
    </row>
    <row r="849" spans="1:12" ht="13.5">
      <c r="A849" s="34" t="s">
        <v>2530</v>
      </c>
      <c r="B849" s="34" t="s">
        <v>3328</v>
      </c>
      <c r="C849" s="34" t="s">
        <v>20</v>
      </c>
      <c r="D849" s="34" t="s">
        <v>20</v>
      </c>
      <c r="E849" s="34" t="s">
        <v>20</v>
      </c>
      <c r="F849" s="34" t="s">
        <v>20</v>
      </c>
      <c r="G849" s="34" t="s">
        <v>20</v>
      </c>
      <c r="H849" s="784" t="s">
        <v>20</v>
      </c>
      <c r="I849" s="34" t="s">
        <v>20</v>
      </c>
      <c r="J849" s="784" t="s">
        <v>20</v>
      </c>
      <c r="K849" s="34" t="s">
        <v>20</v>
      </c>
      <c r="L849" s="784" t="s">
        <v>20</v>
      </c>
    </row>
    <row r="850" spans="1:12" ht="13.5">
      <c r="A850" s="34" t="s">
        <v>2532</v>
      </c>
      <c r="B850" s="34" t="s">
        <v>3329</v>
      </c>
      <c r="C850" s="34" t="s">
        <v>20</v>
      </c>
      <c r="D850" s="34" t="s">
        <v>20</v>
      </c>
      <c r="E850" s="34" t="s">
        <v>20</v>
      </c>
      <c r="F850" s="34" t="s">
        <v>20</v>
      </c>
      <c r="G850" s="34" t="s">
        <v>20</v>
      </c>
      <c r="H850" s="784" t="s">
        <v>20</v>
      </c>
      <c r="I850" s="34" t="s">
        <v>20</v>
      </c>
      <c r="J850" s="784" t="s">
        <v>20</v>
      </c>
      <c r="K850" s="34" t="s">
        <v>20</v>
      </c>
      <c r="L850" s="784" t="s">
        <v>20</v>
      </c>
    </row>
    <row r="851" spans="1:12" ht="13.5">
      <c r="A851" s="34" t="s">
        <v>2534</v>
      </c>
      <c r="B851" s="34" t="s">
        <v>3330</v>
      </c>
      <c r="C851" s="34" t="s">
        <v>20</v>
      </c>
      <c r="D851" s="34" t="s">
        <v>20</v>
      </c>
      <c r="E851" s="34" t="s">
        <v>20</v>
      </c>
      <c r="F851" s="34" t="s">
        <v>20</v>
      </c>
      <c r="G851" s="34" t="s">
        <v>20</v>
      </c>
      <c r="H851" s="784" t="s">
        <v>20</v>
      </c>
      <c r="I851" s="34" t="s">
        <v>20</v>
      </c>
      <c r="J851" s="784" t="s">
        <v>20</v>
      </c>
      <c r="K851" s="34" t="s">
        <v>20</v>
      </c>
      <c r="L851" s="784" t="s">
        <v>20</v>
      </c>
    </row>
    <row r="852" spans="1:12" ht="13.5">
      <c r="A852" s="34" t="s">
        <v>2536</v>
      </c>
      <c r="B852" s="34" t="s">
        <v>3331</v>
      </c>
      <c r="C852" s="34" t="s">
        <v>20</v>
      </c>
      <c r="D852" s="34" t="s">
        <v>20</v>
      </c>
      <c r="E852" s="34" t="s">
        <v>20</v>
      </c>
      <c r="F852" s="34" t="s">
        <v>20</v>
      </c>
      <c r="G852" s="34" t="s">
        <v>20</v>
      </c>
      <c r="H852" s="784" t="s">
        <v>20</v>
      </c>
      <c r="I852" s="34" t="s">
        <v>20</v>
      </c>
      <c r="J852" s="784" t="s">
        <v>20</v>
      </c>
      <c r="K852" s="34" t="s">
        <v>20</v>
      </c>
      <c r="L852" s="784" t="s">
        <v>20</v>
      </c>
    </row>
    <row r="853" spans="1:12" ht="13.5">
      <c r="A853" s="34" t="s">
        <v>2538</v>
      </c>
      <c r="B853" s="34" t="s">
        <v>3332</v>
      </c>
      <c r="C853" s="34" t="s">
        <v>20</v>
      </c>
      <c r="D853" s="34" t="s">
        <v>20</v>
      </c>
      <c r="E853" s="34" t="s">
        <v>20</v>
      </c>
      <c r="F853" s="34" t="s">
        <v>20</v>
      </c>
      <c r="G853" s="34" t="s">
        <v>20</v>
      </c>
      <c r="H853" s="784" t="s">
        <v>20</v>
      </c>
      <c r="I853" s="34" t="s">
        <v>20</v>
      </c>
      <c r="J853" s="784" t="s">
        <v>20</v>
      </c>
      <c r="K853" s="34" t="s">
        <v>20</v>
      </c>
      <c r="L853" s="784" t="s">
        <v>20</v>
      </c>
    </row>
    <row r="854" spans="1:12" ht="13.5">
      <c r="A854" s="34" t="s">
        <v>2540</v>
      </c>
      <c r="B854" s="34" t="s">
        <v>3333</v>
      </c>
      <c r="C854" s="34" t="s">
        <v>20</v>
      </c>
      <c r="D854" s="34" t="s">
        <v>20</v>
      </c>
      <c r="E854" s="34" t="s">
        <v>20</v>
      </c>
      <c r="F854" s="34" t="s">
        <v>20</v>
      </c>
      <c r="G854" s="34" t="s">
        <v>20</v>
      </c>
      <c r="H854" s="784" t="s">
        <v>20</v>
      </c>
      <c r="I854" s="34" t="s">
        <v>20</v>
      </c>
      <c r="J854" s="784" t="s">
        <v>20</v>
      </c>
      <c r="K854" s="34" t="s">
        <v>20</v>
      </c>
      <c r="L854" s="784" t="s">
        <v>20</v>
      </c>
    </row>
    <row r="855" spans="1:12" ht="13.5">
      <c r="A855" s="34" t="s">
        <v>2542</v>
      </c>
      <c r="B855" s="34" t="s">
        <v>3334</v>
      </c>
      <c r="C855" s="34" t="s">
        <v>20</v>
      </c>
      <c r="D855" s="34" t="s">
        <v>20</v>
      </c>
      <c r="E855" s="34" t="s">
        <v>20</v>
      </c>
      <c r="F855" s="34" t="s">
        <v>20</v>
      </c>
      <c r="G855" s="34" t="s">
        <v>20</v>
      </c>
      <c r="H855" s="784" t="s">
        <v>20</v>
      </c>
      <c r="I855" s="34" t="s">
        <v>20</v>
      </c>
      <c r="J855" s="784" t="s">
        <v>20</v>
      </c>
      <c r="K855" s="34" t="s">
        <v>20</v>
      </c>
      <c r="L855" s="784" t="s">
        <v>20</v>
      </c>
    </row>
    <row r="856" spans="1:12" ht="13.5">
      <c r="A856" s="34" t="s">
        <v>2544</v>
      </c>
      <c r="B856" s="34" t="s">
        <v>3335</v>
      </c>
      <c r="C856" s="34" t="s">
        <v>20</v>
      </c>
      <c r="D856" s="34" t="s">
        <v>20</v>
      </c>
      <c r="E856" s="34" t="s">
        <v>20</v>
      </c>
      <c r="F856" s="34" t="s">
        <v>20</v>
      </c>
      <c r="G856" s="34" t="s">
        <v>20</v>
      </c>
      <c r="H856" s="784" t="s">
        <v>20</v>
      </c>
      <c r="I856" s="34" t="s">
        <v>20</v>
      </c>
      <c r="J856" s="784" t="s">
        <v>20</v>
      </c>
      <c r="K856" s="34" t="s">
        <v>20</v>
      </c>
      <c r="L856" s="784" t="s">
        <v>20</v>
      </c>
    </row>
    <row r="857" spans="1:12" ht="13.5">
      <c r="A857" s="34" t="s">
        <v>2546</v>
      </c>
      <c r="B857" s="34" t="s">
        <v>3336</v>
      </c>
      <c r="C857" s="34" t="s">
        <v>20</v>
      </c>
      <c r="D857" s="34" t="s">
        <v>20</v>
      </c>
      <c r="E857" s="34" t="s">
        <v>20</v>
      </c>
      <c r="F857" s="34" t="s">
        <v>20</v>
      </c>
      <c r="G857" s="34" t="s">
        <v>20</v>
      </c>
      <c r="H857" s="784" t="s">
        <v>20</v>
      </c>
      <c r="I857" s="34" t="s">
        <v>20</v>
      </c>
      <c r="J857" s="784" t="s">
        <v>20</v>
      </c>
      <c r="K857" s="34" t="s">
        <v>20</v>
      </c>
      <c r="L857" s="784" t="s">
        <v>20</v>
      </c>
    </row>
    <row r="858" spans="1:12" ht="13.5">
      <c r="A858" s="34" t="s">
        <v>2548</v>
      </c>
      <c r="B858" s="34" t="s">
        <v>3337</v>
      </c>
      <c r="C858" s="34" t="s">
        <v>20</v>
      </c>
      <c r="D858" s="34" t="s">
        <v>20</v>
      </c>
      <c r="E858" s="34" t="s">
        <v>20</v>
      </c>
      <c r="F858" s="34" t="s">
        <v>20</v>
      </c>
      <c r="G858" s="34" t="s">
        <v>20</v>
      </c>
      <c r="H858" s="784" t="s">
        <v>20</v>
      </c>
      <c r="I858" s="34" t="s">
        <v>20</v>
      </c>
      <c r="J858" s="784" t="s">
        <v>20</v>
      </c>
      <c r="K858" s="34" t="s">
        <v>20</v>
      </c>
      <c r="L858" s="784" t="s">
        <v>20</v>
      </c>
    </row>
    <row r="859" spans="1:12" ht="13.5">
      <c r="A859" s="34" t="s">
        <v>2550</v>
      </c>
      <c r="B859" s="34" t="s">
        <v>3338</v>
      </c>
      <c r="C859" s="34" t="s">
        <v>20</v>
      </c>
      <c r="D859" s="34" t="s">
        <v>20</v>
      </c>
      <c r="E859" s="34" t="s">
        <v>20</v>
      </c>
      <c r="F859" s="34" t="s">
        <v>20</v>
      </c>
      <c r="G859" s="34" t="s">
        <v>20</v>
      </c>
      <c r="H859" s="784" t="s">
        <v>20</v>
      </c>
      <c r="I859" s="34" t="s">
        <v>20</v>
      </c>
      <c r="J859" s="784" t="s">
        <v>20</v>
      </c>
      <c r="K859" s="34" t="s">
        <v>20</v>
      </c>
      <c r="L859" s="784" t="s">
        <v>20</v>
      </c>
    </row>
    <row r="860" spans="1:12" ht="13.5">
      <c r="A860" s="34" t="s">
        <v>2552</v>
      </c>
      <c r="B860" s="34" t="s">
        <v>3339</v>
      </c>
      <c r="C860" s="34" t="s">
        <v>20</v>
      </c>
      <c r="D860" s="34" t="s">
        <v>20</v>
      </c>
      <c r="E860" s="34" t="s">
        <v>20</v>
      </c>
      <c r="F860" s="34" t="s">
        <v>20</v>
      </c>
      <c r="G860" s="34" t="s">
        <v>20</v>
      </c>
      <c r="H860" s="784" t="s">
        <v>20</v>
      </c>
      <c r="I860" s="34" t="s">
        <v>20</v>
      </c>
      <c r="J860" s="784" t="s">
        <v>20</v>
      </c>
      <c r="K860" s="34" t="s">
        <v>20</v>
      </c>
      <c r="L860" s="784" t="s">
        <v>20</v>
      </c>
    </row>
    <row r="861" spans="1:12" ht="13.5">
      <c r="A861" s="34" t="s">
        <v>2554</v>
      </c>
      <c r="B861" s="34" t="s">
        <v>3340</v>
      </c>
      <c r="C861" s="34" t="s">
        <v>20</v>
      </c>
      <c r="D861" s="34" t="s">
        <v>20</v>
      </c>
      <c r="E861" s="34" t="s">
        <v>20</v>
      </c>
      <c r="F861" s="34" t="s">
        <v>20</v>
      </c>
      <c r="G861" s="34" t="s">
        <v>20</v>
      </c>
      <c r="H861" s="784" t="s">
        <v>20</v>
      </c>
      <c r="I861" s="34" t="s">
        <v>20</v>
      </c>
      <c r="J861" s="784" t="s">
        <v>20</v>
      </c>
      <c r="K861" s="34" t="s">
        <v>20</v>
      </c>
      <c r="L861" s="784" t="s">
        <v>20</v>
      </c>
    </row>
    <row r="862" spans="1:12" ht="13.5">
      <c r="A862" s="34" t="s">
        <v>2556</v>
      </c>
      <c r="B862" s="34" t="s">
        <v>3341</v>
      </c>
      <c r="C862" s="34" t="s">
        <v>20</v>
      </c>
      <c r="D862" s="34" t="s">
        <v>20</v>
      </c>
      <c r="E862" s="34" t="s">
        <v>20</v>
      </c>
      <c r="F862" s="34" t="s">
        <v>20</v>
      </c>
      <c r="G862" s="34" t="s">
        <v>20</v>
      </c>
      <c r="H862" s="784" t="s">
        <v>20</v>
      </c>
      <c r="I862" s="34" t="s">
        <v>20</v>
      </c>
      <c r="J862" s="784" t="s">
        <v>20</v>
      </c>
      <c r="K862" s="34" t="s">
        <v>20</v>
      </c>
      <c r="L862" s="784" t="s">
        <v>20</v>
      </c>
    </row>
    <row r="863" spans="1:12" ht="13.5">
      <c r="A863" s="34" t="s">
        <v>2558</v>
      </c>
      <c r="B863" s="34" t="s">
        <v>3342</v>
      </c>
      <c r="C863" s="34" t="s">
        <v>20</v>
      </c>
      <c r="D863" s="34" t="s">
        <v>20</v>
      </c>
      <c r="E863" s="34" t="s">
        <v>20</v>
      </c>
      <c r="F863" s="34" t="s">
        <v>20</v>
      </c>
      <c r="G863" s="34" t="s">
        <v>20</v>
      </c>
      <c r="H863" s="784" t="s">
        <v>20</v>
      </c>
      <c r="I863" s="34" t="s">
        <v>20</v>
      </c>
      <c r="J863" s="784" t="s">
        <v>20</v>
      </c>
      <c r="K863" s="34" t="s">
        <v>20</v>
      </c>
      <c r="L863" s="784" t="s">
        <v>20</v>
      </c>
    </row>
    <row r="864" spans="1:12" ht="13.5">
      <c r="A864" s="34" t="s">
        <v>2560</v>
      </c>
      <c r="B864" s="34" t="s">
        <v>3343</v>
      </c>
      <c r="C864" s="34" t="s">
        <v>20</v>
      </c>
      <c r="D864" s="34" t="s">
        <v>20</v>
      </c>
      <c r="E864" s="34" t="s">
        <v>20</v>
      </c>
      <c r="F864" s="34" t="s">
        <v>20</v>
      </c>
      <c r="G864" s="34" t="s">
        <v>20</v>
      </c>
      <c r="H864" s="784" t="s">
        <v>20</v>
      </c>
      <c r="I864" s="34" t="s">
        <v>20</v>
      </c>
      <c r="J864" s="784" t="s">
        <v>20</v>
      </c>
      <c r="K864" s="34" t="s">
        <v>20</v>
      </c>
      <c r="L864" s="784" t="s">
        <v>20</v>
      </c>
    </row>
    <row r="865" spans="1:12" ht="13.5">
      <c r="A865" s="34" t="s">
        <v>3347</v>
      </c>
      <c r="B865" s="34" t="s">
        <v>3405</v>
      </c>
      <c r="C865" s="34" t="s">
        <v>20</v>
      </c>
      <c r="D865" s="34" t="s">
        <v>20</v>
      </c>
      <c r="E865" s="34" t="s">
        <v>20</v>
      </c>
      <c r="F865" s="34" t="s">
        <v>20</v>
      </c>
      <c r="G865" s="34" t="s">
        <v>20</v>
      </c>
      <c r="H865" s="784" t="s">
        <v>20</v>
      </c>
      <c r="I865" s="34" t="s">
        <v>20</v>
      </c>
      <c r="J865" s="784" t="s">
        <v>20</v>
      </c>
      <c r="K865" s="34" t="s">
        <v>20</v>
      </c>
      <c r="L865" s="784" t="s">
        <v>20</v>
      </c>
    </row>
    <row r="866" spans="1:12" ht="13.5">
      <c r="A866" s="34" t="s">
        <v>3348</v>
      </c>
      <c r="B866" s="34" t="s">
        <v>3406</v>
      </c>
      <c r="C866" s="34" t="s">
        <v>20</v>
      </c>
      <c r="D866" s="34" t="s">
        <v>20</v>
      </c>
      <c r="E866" s="34" t="s">
        <v>20</v>
      </c>
      <c r="F866" s="34" t="s">
        <v>20</v>
      </c>
      <c r="G866" s="34" t="s">
        <v>20</v>
      </c>
      <c r="H866" s="34" t="s">
        <v>20</v>
      </c>
      <c r="I866" s="34" t="s">
        <v>20</v>
      </c>
      <c r="J866" s="34" t="s">
        <v>20</v>
      </c>
      <c r="K866" s="34" t="s">
        <v>20</v>
      </c>
      <c r="L866" s="34" t="s">
        <v>20</v>
      </c>
    </row>
    <row r="867" spans="1:12" ht="18" customHeight="1">
      <c r="A867" s="34" t="s">
        <v>3349</v>
      </c>
      <c r="B867" s="34" t="s">
        <v>3407</v>
      </c>
      <c r="C867" s="34" t="s">
        <v>20</v>
      </c>
      <c r="D867" s="34" t="s">
        <v>20</v>
      </c>
      <c r="E867" s="34" t="s">
        <v>20</v>
      </c>
      <c r="F867" s="34" t="s">
        <v>20</v>
      </c>
      <c r="G867" s="34" t="s">
        <v>20</v>
      </c>
      <c r="H867" s="34" t="s">
        <v>20</v>
      </c>
      <c r="I867" s="34" t="s">
        <v>20</v>
      </c>
      <c r="J867" s="34" t="s">
        <v>20</v>
      </c>
      <c r="K867" s="34" t="s">
        <v>20</v>
      </c>
      <c r="L867" s="34" t="s">
        <v>20</v>
      </c>
    </row>
    <row r="868" spans="1:12" ht="18" customHeight="1">
      <c r="A868" s="34" t="s">
        <v>3350</v>
      </c>
      <c r="B868" s="34" t="s">
        <v>3408</v>
      </c>
      <c r="C868" s="34" t="s">
        <v>20</v>
      </c>
      <c r="D868" s="34" t="s">
        <v>20</v>
      </c>
      <c r="E868" s="34" t="s">
        <v>20</v>
      </c>
      <c r="F868" s="34" t="s">
        <v>20</v>
      </c>
      <c r="G868" s="34" t="s">
        <v>20</v>
      </c>
      <c r="H868" s="34" t="s">
        <v>20</v>
      </c>
      <c r="I868" s="34" t="s">
        <v>20</v>
      </c>
      <c r="J868" s="34" t="s">
        <v>20</v>
      </c>
      <c r="K868" s="34" t="s">
        <v>20</v>
      </c>
      <c r="L868" s="34" t="s">
        <v>20</v>
      </c>
    </row>
    <row r="869" spans="1:12" ht="18" customHeight="1">
      <c r="A869" s="34" t="s">
        <v>3351</v>
      </c>
      <c r="B869" s="34" t="s">
        <v>3409</v>
      </c>
      <c r="C869" s="34" t="s">
        <v>20</v>
      </c>
      <c r="D869" s="34" t="s">
        <v>20</v>
      </c>
      <c r="E869" s="34" t="s">
        <v>20</v>
      </c>
      <c r="F869" s="34" t="s">
        <v>20</v>
      </c>
      <c r="G869" s="34" t="s">
        <v>20</v>
      </c>
      <c r="H869" s="34" t="s">
        <v>20</v>
      </c>
      <c r="I869" s="34" t="s">
        <v>20</v>
      </c>
      <c r="J869" s="34" t="s">
        <v>20</v>
      </c>
      <c r="K869" s="34" t="s">
        <v>20</v>
      </c>
      <c r="L869" s="34" t="s">
        <v>20</v>
      </c>
    </row>
    <row r="870" spans="1:12" ht="18" customHeight="1">
      <c r="A870" s="34" t="s">
        <v>3352</v>
      </c>
      <c r="B870" s="34" t="s">
        <v>3410</v>
      </c>
      <c r="C870" s="34" t="s">
        <v>20</v>
      </c>
      <c r="D870" s="34" t="s">
        <v>20</v>
      </c>
      <c r="E870" s="34" t="s">
        <v>20</v>
      </c>
      <c r="F870" s="34" t="s">
        <v>20</v>
      </c>
      <c r="G870" s="34" t="s">
        <v>20</v>
      </c>
      <c r="H870" s="34" t="s">
        <v>20</v>
      </c>
      <c r="I870" s="34" t="s">
        <v>20</v>
      </c>
      <c r="J870" s="34" t="s">
        <v>20</v>
      </c>
      <c r="K870" s="34" t="s">
        <v>20</v>
      </c>
      <c r="L870" s="34" t="s">
        <v>20</v>
      </c>
    </row>
    <row r="871" spans="1:12" ht="18" customHeight="1">
      <c r="A871" s="34" t="s">
        <v>3353</v>
      </c>
      <c r="B871" s="34" t="s">
        <v>3411</v>
      </c>
      <c r="C871" s="34" t="s">
        <v>20</v>
      </c>
      <c r="D871" s="34" t="s">
        <v>20</v>
      </c>
      <c r="E871" s="34" t="s">
        <v>20</v>
      </c>
      <c r="F871" s="34" t="s">
        <v>20</v>
      </c>
      <c r="G871" s="34" t="s">
        <v>20</v>
      </c>
      <c r="H871" s="34" t="s">
        <v>20</v>
      </c>
      <c r="I871" s="34" t="s">
        <v>20</v>
      </c>
      <c r="J871" s="34" t="s">
        <v>20</v>
      </c>
      <c r="K871" s="34" t="s">
        <v>20</v>
      </c>
      <c r="L871" s="34" t="s">
        <v>20</v>
      </c>
    </row>
    <row r="872" spans="1:12" ht="18" customHeight="1">
      <c r="A872" s="34" t="s">
        <v>3354</v>
      </c>
      <c r="B872" s="34" t="s">
        <v>3412</v>
      </c>
      <c r="C872" s="34" t="s">
        <v>20</v>
      </c>
      <c r="D872" s="34" t="s">
        <v>20</v>
      </c>
      <c r="E872" s="34" t="s">
        <v>20</v>
      </c>
      <c r="F872" s="34" t="s">
        <v>20</v>
      </c>
      <c r="G872" s="34" t="s">
        <v>20</v>
      </c>
      <c r="H872" s="34" t="s">
        <v>20</v>
      </c>
      <c r="I872" s="34" t="s">
        <v>20</v>
      </c>
      <c r="J872" s="34" t="s">
        <v>20</v>
      </c>
      <c r="K872" s="34" t="s">
        <v>20</v>
      </c>
      <c r="L872" s="34" t="s">
        <v>20</v>
      </c>
    </row>
    <row r="873" spans="1:12" ht="18" customHeight="1">
      <c r="A873" s="34" t="s">
        <v>3355</v>
      </c>
      <c r="B873" s="34" t="s">
        <v>3413</v>
      </c>
      <c r="C873" s="34" t="s">
        <v>20</v>
      </c>
      <c r="D873" s="34" t="s">
        <v>20</v>
      </c>
      <c r="E873" s="34" t="s">
        <v>20</v>
      </c>
      <c r="F873" s="34" t="s">
        <v>20</v>
      </c>
      <c r="G873" s="34" t="s">
        <v>20</v>
      </c>
      <c r="H873" s="34" t="s">
        <v>20</v>
      </c>
      <c r="I873" s="34" t="s">
        <v>20</v>
      </c>
      <c r="J873" s="34" t="s">
        <v>20</v>
      </c>
      <c r="K873" s="34" t="s">
        <v>20</v>
      </c>
      <c r="L873" s="34" t="s">
        <v>20</v>
      </c>
    </row>
    <row r="874" spans="1:12" ht="18" customHeight="1">
      <c r="A874" s="34" t="s">
        <v>3356</v>
      </c>
      <c r="B874" s="34" t="s">
        <v>3414</v>
      </c>
      <c r="C874" s="34" t="s">
        <v>20</v>
      </c>
      <c r="D874" s="34" t="s">
        <v>20</v>
      </c>
      <c r="E874" s="34" t="s">
        <v>20</v>
      </c>
      <c r="F874" s="34" t="s">
        <v>20</v>
      </c>
      <c r="G874" s="34" t="s">
        <v>20</v>
      </c>
      <c r="H874" s="34" t="s">
        <v>20</v>
      </c>
      <c r="I874" s="34" t="s">
        <v>20</v>
      </c>
      <c r="J874" s="34" t="s">
        <v>20</v>
      </c>
      <c r="K874" s="34" t="s">
        <v>20</v>
      </c>
      <c r="L874" s="34" t="s">
        <v>20</v>
      </c>
    </row>
    <row r="875" spans="1:12" ht="18" customHeight="1">
      <c r="A875" s="34" t="s">
        <v>3357</v>
      </c>
      <c r="B875" s="34" t="s">
        <v>3415</v>
      </c>
      <c r="C875" s="34" t="s">
        <v>20</v>
      </c>
      <c r="D875" s="34" t="s">
        <v>20</v>
      </c>
      <c r="E875" s="34" t="s">
        <v>20</v>
      </c>
      <c r="F875" s="34" t="s">
        <v>20</v>
      </c>
      <c r="G875" s="34" t="s">
        <v>20</v>
      </c>
      <c r="H875" s="34" t="s">
        <v>20</v>
      </c>
      <c r="I875" s="34" t="s">
        <v>20</v>
      </c>
      <c r="J875" s="34" t="s">
        <v>20</v>
      </c>
      <c r="K875" s="34" t="s">
        <v>20</v>
      </c>
      <c r="L875" s="34" t="s">
        <v>20</v>
      </c>
    </row>
    <row r="876" spans="1:12" ht="18" customHeight="1">
      <c r="A876" s="34" t="s">
        <v>3358</v>
      </c>
      <c r="B876" s="34" t="s">
        <v>3416</v>
      </c>
      <c r="C876" s="34" t="s">
        <v>20</v>
      </c>
      <c r="D876" s="34" t="s">
        <v>20</v>
      </c>
      <c r="E876" s="34" t="s">
        <v>20</v>
      </c>
      <c r="F876" s="34" t="s">
        <v>20</v>
      </c>
      <c r="G876" s="34" t="s">
        <v>20</v>
      </c>
      <c r="H876" s="34" t="s">
        <v>20</v>
      </c>
      <c r="I876" s="34" t="s">
        <v>20</v>
      </c>
      <c r="J876" s="34" t="s">
        <v>20</v>
      </c>
      <c r="K876" s="34" t="s">
        <v>20</v>
      </c>
      <c r="L876" s="34" t="s">
        <v>20</v>
      </c>
    </row>
    <row r="877" spans="1:12" ht="18" customHeight="1">
      <c r="A877" s="34" t="s">
        <v>3359</v>
      </c>
      <c r="B877" s="34" t="s">
        <v>3417</v>
      </c>
      <c r="C877" s="34" t="s">
        <v>20</v>
      </c>
      <c r="D877" s="34" t="s">
        <v>20</v>
      </c>
      <c r="E877" s="34" t="s">
        <v>20</v>
      </c>
      <c r="F877" s="34" t="s">
        <v>20</v>
      </c>
      <c r="G877" s="34" t="s">
        <v>20</v>
      </c>
      <c r="H877" s="34" t="s">
        <v>20</v>
      </c>
      <c r="I877" s="34" t="s">
        <v>20</v>
      </c>
      <c r="J877" s="34" t="s">
        <v>20</v>
      </c>
      <c r="K877" s="34" t="s">
        <v>20</v>
      </c>
      <c r="L877" s="34" t="s">
        <v>20</v>
      </c>
    </row>
    <row r="878" spans="1:12" ht="18" customHeight="1">
      <c r="A878" s="34" t="s">
        <v>3360</v>
      </c>
      <c r="B878" s="34" t="s">
        <v>3418</v>
      </c>
      <c r="C878" s="34" t="s">
        <v>20</v>
      </c>
      <c r="D878" s="34" t="s">
        <v>20</v>
      </c>
      <c r="E878" s="34" t="s">
        <v>20</v>
      </c>
      <c r="F878" s="34" t="s">
        <v>20</v>
      </c>
      <c r="G878" s="34" t="s">
        <v>20</v>
      </c>
      <c r="H878" s="34" t="s">
        <v>20</v>
      </c>
      <c r="I878" s="34" t="s">
        <v>20</v>
      </c>
      <c r="J878" s="34" t="s">
        <v>20</v>
      </c>
      <c r="K878" s="34" t="s">
        <v>20</v>
      </c>
      <c r="L878" s="34" t="s">
        <v>20</v>
      </c>
    </row>
    <row r="879" spans="1:12" ht="18" customHeight="1">
      <c r="A879" s="34" t="s">
        <v>3361</v>
      </c>
      <c r="B879" s="34" t="s">
        <v>3419</v>
      </c>
      <c r="C879" s="34" t="s">
        <v>20</v>
      </c>
      <c r="D879" s="34" t="s">
        <v>20</v>
      </c>
      <c r="E879" s="34" t="s">
        <v>20</v>
      </c>
      <c r="F879" s="34" t="s">
        <v>20</v>
      </c>
      <c r="G879" s="34" t="s">
        <v>20</v>
      </c>
      <c r="H879" s="34" t="s">
        <v>20</v>
      </c>
      <c r="I879" s="34" t="s">
        <v>20</v>
      </c>
      <c r="J879" s="34" t="s">
        <v>20</v>
      </c>
      <c r="K879" s="34" t="s">
        <v>20</v>
      </c>
      <c r="L879" s="34" t="s">
        <v>20</v>
      </c>
    </row>
    <row r="880" spans="1:12" ht="18" customHeight="1">
      <c r="A880" s="34" t="s">
        <v>3362</v>
      </c>
      <c r="B880" s="34" t="s">
        <v>3420</v>
      </c>
      <c r="C880" s="34" t="s">
        <v>20</v>
      </c>
      <c r="D880" s="34" t="s">
        <v>20</v>
      </c>
      <c r="E880" s="34" t="s">
        <v>20</v>
      </c>
      <c r="F880" s="34" t="s">
        <v>20</v>
      </c>
      <c r="G880" s="34" t="s">
        <v>20</v>
      </c>
      <c r="H880" s="34" t="s">
        <v>20</v>
      </c>
      <c r="I880" s="34" t="s">
        <v>20</v>
      </c>
      <c r="J880" s="34" t="s">
        <v>20</v>
      </c>
      <c r="K880" s="34" t="s">
        <v>20</v>
      </c>
      <c r="L880" s="34" t="s">
        <v>20</v>
      </c>
    </row>
    <row r="881" spans="1:12" ht="18" customHeight="1">
      <c r="A881" s="34" t="s">
        <v>3363</v>
      </c>
      <c r="B881" s="34" t="s">
        <v>3421</v>
      </c>
      <c r="C881" s="34" t="s">
        <v>20</v>
      </c>
      <c r="D881" s="34" t="s">
        <v>20</v>
      </c>
      <c r="E881" s="34" t="s">
        <v>20</v>
      </c>
      <c r="F881" s="34" t="s">
        <v>20</v>
      </c>
      <c r="G881" s="34" t="s">
        <v>20</v>
      </c>
      <c r="H881" s="34" t="s">
        <v>20</v>
      </c>
      <c r="I881" s="34" t="s">
        <v>20</v>
      </c>
      <c r="J881" s="34" t="s">
        <v>20</v>
      </c>
      <c r="K881" s="34" t="s">
        <v>20</v>
      </c>
      <c r="L881" s="34" t="s">
        <v>20</v>
      </c>
    </row>
    <row r="882" spans="1:12" ht="18" customHeight="1">
      <c r="A882" s="34" t="s">
        <v>3364</v>
      </c>
      <c r="B882" s="34" t="s">
        <v>3422</v>
      </c>
      <c r="C882" s="34" t="s">
        <v>20</v>
      </c>
      <c r="D882" s="34" t="s">
        <v>20</v>
      </c>
      <c r="E882" s="34" t="s">
        <v>20</v>
      </c>
      <c r="F882" s="34" t="s">
        <v>20</v>
      </c>
      <c r="G882" s="34" t="s">
        <v>20</v>
      </c>
      <c r="H882" s="34" t="s">
        <v>20</v>
      </c>
      <c r="I882" s="34" t="s">
        <v>20</v>
      </c>
      <c r="J882" s="34" t="s">
        <v>20</v>
      </c>
      <c r="K882" s="34" t="s">
        <v>20</v>
      </c>
      <c r="L882" s="34" t="s">
        <v>20</v>
      </c>
    </row>
    <row r="883" spans="1:12" ht="18" customHeight="1">
      <c r="A883" s="34" t="s">
        <v>3365</v>
      </c>
      <c r="B883" s="34" t="s">
        <v>3423</v>
      </c>
      <c r="C883" s="34" t="s">
        <v>20</v>
      </c>
      <c r="D883" s="34" t="s">
        <v>20</v>
      </c>
      <c r="E883" s="34" t="s">
        <v>20</v>
      </c>
      <c r="F883" s="34" t="s">
        <v>20</v>
      </c>
      <c r="G883" s="34" t="s">
        <v>20</v>
      </c>
      <c r="H883" s="34" t="s">
        <v>20</v>
      </c>
      <c r="I883" s="34" t="s">
        <v>20</v>
      </c>
      <c r="J883" s="34" t="s">
        <v>20</v>
      </c>
      <c r="K883" s="34" t="s">
        <v>20</v>
      </c>
      <c r="L883" s="34" t="s">
        <v>20</v>
      </c>
    </row>
    <row r="884" spans="1:12" ht="18" customHeight="1">
      <c r="A884" s="34" t="s">
        <v>3366</v>
      </c>
      <c r="B884" s="34" t="s">
        <v>3424</v>
      </c>
      <c r="C884" s="34" t="s">
        <v>20</v>
      </c>
      <c r="D884" s="34" t="s">
        <v>20</v>
      </c>
      <c r="E884" s="34" t="s">
        <v>20</v>
      </c>
      <c r="F884" s="34" t="s">
        <v>20</v>
      </c>
      <c r="G884" s="34" t="s">
        <v>20</v>
      </c>
      <c r="H884" s="34" t="s">
        <v>20</v>
      </c>
      <c r="I884" s="34" t="s">
        <v>20</v>
      </c>
      <c r="J884" s="34" t="s">
        <v>20</v>
      </c>
      <c r="K884" s="34" t="s">
        <v>20</v>
      </c>
      <c r="L884" s="34" t="s">
        <v>20</v>
      </c>
    </row>
    <row r="885" spans="1:12" ht="18" customHeight="1">
      <c r="A885" s="34" t="s">
        <v>3367</v>
      </c>
      <c r="B885" s="34" t="s">
        <v>3425</v>
      </c>
      <c r="C885" s="34" t="s">
        <v>20</v>
      </c>
      <c r="D885" s="34" t="s">
        <v>20</v>
      </c>
      <c r="E885" s="34" t="s">
        <v>20</v>
      </c>
      <c r="F885" s="34" t="s">
        <v>20</v>
      </c>
      <c r="G885" s="34" t="s">
        <v>20</v>
      </c>
      <c r="H885" s="34" t="s">
        <v>20</v>
      </c>
      <c r="I885" s="34" t="s">
        <v>20</v>
      </c>
      <c r="J885" s="34" t="s">
        <v>20</v>
      </c>
      <c r="K885" s="34" t="s">
        <v>20</v>
      </c>
      <c r="L885" s="34" t="s">
        <v>20</v>
      </c>
    </row>
    <row r="886" spans="1:12" ht="18" customHeight="1">
      <c r="A886" s="34" t="s">
        <v>3368</v>
      </c>
      <c r="B886" s="34" t="s">
        <v>3426</v>
      </c>
      <c r="C886" s="34" t="s">
        <v>20</v>
      </c>
      <c r="D886" s="34" t="s">
        <v>20</v>
      </c>
      <c r="E886" s="34" t="s">
        <v>20</v>
      </c>
      <c r="F886" s="34" t="s">
        <v>20</v>
      </c>
      <c r="G886" s="34" t="s">
        <v>20</v>
      </c>
      <c r="H886" s="34" t="s">
        <v>20</v>
      </c>
      <c r="I886" s="34" t="s">
        <v>20</v>
      </c>
      <c r="J886" s="34" t="s">
        <v>20</v>
      </c>
      <c r="K886" s="34" t="s">
        <v>20</v>
      </c>
      <c r="L886" s="34" t="s">
        <v>20</v>
      </c>
    </row>
    <row r="887" spans="1:12" ht="18" customHeight="1">
      <c r="A887" s="34" t="s">
        <v>3369</v>
      </c>
      <c r="B887" s="34" t="s">
        <v>3427</v>
      </c>
      <c r="C887" s="34" t="s">
        <v>20</v>
      </c>
      <c r="D887" s="34" t="s">
        <v>20</v>
      </c>
      <c r="E887" s="34" t="s">
        <v>20</v>
      </c>
      <c r="F887" s="34" t="s">
        <v>20</v>
      </c>
      <c r="G887" s="34" t="s">
        <v>20</v>
      </c>
      <c r="H887" s="34" t="s">
        <v>20</v>
      </c>
      <c r="I887" s="34" t="s">
        <v>20</v>
      </c>
      <c r="J887" s="34" t="s">
        <v>20</v>
      </c>
      <c r="K887" s="34" t="s">
        <v>20</v>
      </c>
      <c r="L887" s="34" t="s">
        <v>20</v>
      </c>
    </row>
    <row r="888" spans="1:12" ht="18" customHeight="1">
      <c r="A888" s="34" t="s">
        <v>3370</v>
      </c>
      <c r="B888" s="34" t="s">
        <v>3428</v>
      </c>
      <c r="C888" s="34" t="s">
        <v>20</v>
      </c>
      <c r="D888" s="34" t="s">
        <v>20</v>
      </c>
      <c r="E888" s="34" t="s">
        <v>20</v>
      </c>
      <c r="F888" s="34" t="s">
        <v>20</v>
      </c>
      <c r="G888" s="34" t="s">
        <v>20</v>
      </c>
      <c r="H888" s="34" t="s">
        <v>20</v>
      </c>
      <c r="I888" s="34" t="s">
        <v>20</v>
      </c>
      <c r="J888" s="34" t="s">
        <v>20</v>
      </c>
      <c r="K888" s="34" t="s">
        <v>20</v>
      </c>
      <c r="L888" s="34" t="s">
        <v>20</v>
      </c>
    </row>
    <row r="889" spans="1:12" ht="18" customHeight="1">
      <c r="A889" s="34" t="s">
        <v>3371</v>
      </c>
      <c r="B889" s="34" t="s">
        <v>3429</v>
      </c>
      <c r="C889" s="34" t="s">
        <v>20</v>
      </c>
      <c r="D889" s="34" t="s">
        <v>20</v>
      </c>
      <c r="E889" s="34" t="s">
        <v>20</v>
      </c>
      <c r="F889" s="34" t="s">
        <v>20</v>
      </c>
      <c r="G889" s="34" t="s">
        <v>20</v>
      </c>
      <c r="H889" s="34" t="s">
        <v>20</v>
      </c>
      <c r="I889" s="34" t="s">
        <v>20</v>
      </c>
      <c r="J889" s="34" t="s">
        <v>20</v>
      </c>
      <c r="K889" s="34" t="s">
        <v>20</v>
      </c>
      <c r="L889" s="34" t="s">
        <v>20</v>
      </c>
    </row>
    <row r="890" spans="1:12" ht="18" customHeight="1">
      <c r="A890" s="34" t="s">
        <v>2003</v>
      </c>
      <c r="B890" s="34" t="s">
        <v>1826</v>
      </c>
      <c r="C890" s="34">
        <v>111.32</v>
      </c>
      <c r="D890" s="34">
        <v>0.74299999999999999</v>
      </c>
      <c r="E890" s="34">
        <v>0.71399999999999997</v>
      </c>
      <c r="F890" s="34">
        <v>0.69199999999999995</v>
      </c>
      <c r="G890" s="34">
        <v>1594</v>
      </c>
      <c r="H890" s="34">
        <v>1.06E-2</v>
      </c>
      <c r="I890" s="34">
        <v>1480</v>
      </c>
      <c r="J890" s="34">
        <v>9.9000000000000008E-3</v>
      </c>
      <c r="K890" s="34">
        <v>0</v>
      </c>
      <c r="L890" s="34">
        <v>0</v>
      </c>
    </row>
  </sheetData>
  <sheetProtection selectLockedCells="1"/>
  <mergeCells count="3">
    <mergeCell ref="A2:A3"/>
    <mergeCell ref="B2:B3"/>
    <mergeCell ref="C2:L2"/>
  </mergeCells>
  <phoneticPr fontId="15"/>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theme="0" tint="-0.499984740745262"/>
  </sheetPr>
  <dimension ref="A1:N893"/>
  <sheetViews>
    <sheetView workbookViewId="0">
      <selection activeCell="L12" sqref="L12"/>
    </sheetView>
  </sheetViews>
  <sheetFormatPr defaultRowHeight="13.5"/>
  <cols>
    <col min="3" max="3" width="33.375" customWidth="1"/>
    <col min="4" max="4" width="6.125" customWidth="1"/>
    <col min="5" max="5" width="25.125" style="561" customWidth="1"/>
    <col min="6" max="6" width="31.625" style="337" customWidth="1"/>
    <col min="8" max="9" width="4.125" customWidth="1"/>
    <col min="10" max="10" width="6.875" style="336" customWidth="1"/>
    <col min="11" max="12" width="3.5" customWidth="1"/>
  </cols>
  <sheetData>
    <row r="1" spans="1:14" ht="13.5" customHeight="1">
      <c r="A1" s="97" t="s">
        <v>3455</v>
      </c>
      <c r="B1" s="97"/>
      <c r="C1" s="97"/>
      <c r="E1"/>
      <c r="F1"/>
      <c r="J1"/>
    </row>
    <row r="2" spans="1:14">
      <c r="A2">
        <v>0</v>
      </c>
      <c r="B2" s="331"/>
      <c r="C2" t="s">
        <v>3552</v>
      </c>
      <c r="E2" s="823" t="s">
        <v>1583</v>
      </c>
      <c r="F2" s="824" t="s">
        <v>1584</v>
      </c>
    </row>
    <row r="3" spans="1:14">
      <c r="A3">
        <v>1</v>
      </c>
      <c r="B3" s="97"/>
      <c r="C3" t="s">
        <v>2334</v>
      </c>
      <c r="E3" s="823"/>
      <c r="F3" s="824" t="s">
        <v>2335</v>
      </c>
    </row>
    <row r="4" spans="1:14">
      <c r="A4">
        <v>2</v>
      </c>
      <c r="B4" s="38"/>
      <c r="C4" t="s">
        <v>2336</v>
      </c>
      <c r="E4" s="823"/>
      <c r="F4" s="824" t="s">
        <v>2328</v>
      </c>
    </row>
    <row r="5" spans="1:14">
      <c r="A5">
        <v>3</v>
      </c>
      <c r="B5" s="96"/>
      <c r="C5" t="s">
        <v>2337</v>
      </c>
      <c r="E5" s="823" t="s">
        <v>1583</v>
      </c>
      <c r="F5" s="824"/>
    </row>
    <row r="6" spans="1:14">
      <c r="A6">
        <v>4</v>
      </c>
      <c r="B6" s="907"/>
      <c r="C6" t="s">
        <v>3551</v>
      </c>
      <c r="E6" s="908"/>
    </row>
    <row r="7" spans="1:14">
      <c r="F7" s="825" t="s">
        <v>3447</v>
      </c>
      <c r="G7" s="826">
        <v>0.42899999999999999</v>
      </c>
      <c r="H7" t="s">
        <v>3448</v>
      </c>
    </row>
    <row r="8" spans="1:14">
      <c r="B8" t="s">
        <v>2338</v>
      </c>
      <c r="C8" t="s">
        <v>2339</v>
      </c>
      <c r="E8" s="561" t="s">
        <v>2341</v>
      </c>
      <c r="F8" s="337" t="s">
        <v>2342</v>
      </c>
      <c r="G8" t="s">
        <v>2340</v>
      </c>
      <c r="J8" t="s">
        <v>1824</v>
      </c>
      <c r="M8" t="s">
        <v>3344</v>
      </c>
      <c r="N8" t="s">
        <v>3345</v>
      </c>
    </row>
    <row r="9" spans="1:14">
      <c r="A9" s="747" t="s">
        <v>614</v>
      </c>
      <c r="B9" t="s">
        <v>614</v>
      </c>
      <c r="C9" s="747" t="s">
        <v>20</v>
      </c>
      <c r="D9" s="747"/>
      <c r="E9" s="748" t="s">
        <v>1583</v>
      </c>
      <c r="F9" s="594" t="s">
        <v>1584</v>
      </c>
      <c r="G9" s="749">
        <v>0.42899999999999999</v>
      </c>
      <c r="H9" s="747"/>
      <c r="I9" s="747"/>
      <c r="J9" s="750">
        <v>0</v>
      </c>
      <c r="M9" t="s">
        <v>20</v>
      </c>
      <c r="N9" t="s">
        <v>20</v>
      </c>
    </row>
    <row r="10" spans="1:14">
      <c r="A10" s="747" t="s">
        <v>661</v>
      </c>
      <c r="B10" t="s">
        <v>661</v>
      </c>
      <c r="C10" s="747" t="s">
        <v>660</v>
      </c>
      <c r="D10" s="747"/>
      <c r="E10" s="748" t="s">
        <v>1583</v>
      </c>
      <c r="F10" s="594">
        <v>0.48299999999999998</v>
      </c>
      <c r="G10" s="749">
        <v>0.42899999999999999</v>
      </c>
      <c r="H10" s="747"/>
      <c r="I10" s="747"/>
      <c r="J10" s="750">
        <v>3</v>
      </c>
      <c r="M10" t="s">
        <v>20</v>
      </c>
      <c r="N10">
        <v>0.48299999999999998</v>
      </c>
    </row>
    <row r="11" spans="1:14">
      <c r="A11" s="747" t="s">
        <v>437</v>
      </c>
      <c r="B11" t="s">
        <v>437</v>
      </c>
      <c r="C11" s="747" t="s">
        <v>436</v>
      </c>
      <c r="D11" s="747"/>
      <c r="E11" s="748">
        <v>0.40899999999999997</v>
      </c>
      <c r="F11" s="594" t="s">
        <v>2328</v>
      </c>
      <c r="G11" s="749">
        <v>0.42899999999999999</v>
      </c>
      <c r="H11" s="747"/>
      <c r="I11" s="747"/>
      <c r="J11" s="750">
        <v>2</v>
      </c>
      <c r="M11">
        <v>0.40899999999999997</v>
      </c>
      <c r="N11">
        <v>0.46300000000000002</v>
      </c>
    </row>
    <row r="12" spans="1:14">
      <c r="A12" s="747" t="s">
        <v>658</v>
      </c>
      <c r="B12" t="s">
        <v>658</v>
      </c>
      <c r="C12" s="747" t="s">
        <v>2149</v>
      </c>
      <c r="D12" s="747"/>
      <c r="E12" s="748">
        <v>0.45300000000000001</v>
      </c>
      <c r="F12" s="594" t="s">
        <v>2328</v>
      </c>
      <c r="G12" s="749">
        <v>0.42899999999999999</v>
      </c>
      <c r="H12" s="747"/>
      <c r="I12" s="747"/>
      <c r="J12" s="750">
        <v>2</v>
      </c>
      <c r="M12">
        <v>0.45300000000000001</v>
      </c>
      <c r="N12">
        <v>0.49199999999999999</v>
      </c>
    </row>
    <row r="13" spans="1:14">
      <c r="A13" s="747" t="s">
        <v>659</v>
      </c>
      <c r="B13" t="s">
        <v>659</v>
      </c>
      <c r="C13" s="747" t="s">
        <v>20</v>
      </c>
      <c r="D13" s="747"/>
      <c r="E13" s="748" t="s">
        <v>1583</v>
      </c>
      <c r="F13" s="594" t="s">
        <v>1584</v>
      </c>
      <c r="G13" s="749">
        <v>0.42899999999999999</v>
      </c>
      <c r="H13" s="747"/>
      <c r="I13" s="747"/>
      <c r="J13" s="750">
        <v>0</v>
      </c>
      <c r="M13" t="s">
        <v>20</v>
      </c>
      <c r="N13" t="s">
        <v>20</v>
      </c>
    </row>
    <row r="14" spans="1:14">
      <c r="A14" s="747" t="s">
        <v>986</v>
      </c>
      <c r="B14" t="s">
        <v>986</v>
      </c>
      <c r="C14" s="747" t="s">
        <v>1582</v>
      </c>
      <c r="D14" s="747"/>
      <c r="E14" s="748">
        <v>0.433</v>
      </c>
      <c r="F14" s="594" t="s">
        <v>2328</v>
      </c>
      <c r="G14" s="749">
        <v>0.42899999999999999</v>
      </c>
      <c r="H14" s="747"/>
      <c r="I14" s="747"/>
      <c r="J14" s="750">
        <v>2</v>
      </c>
      <c r="M14">
        <v>0.433</v>
      </c>
      <c r="N14">
        <v>0.35399999999999998</v>
      </c>
    </row>
    <row r="15" spans="1:14">
      <c r="A15" s="747" t="s">
        <v>690</v>
      </c>
      <c r="B15" t="s">
        <v>690</v>
      </c>
      <c r="C15" s="747" t="s">
        <v>987</v>
      </c>
      <c r="D15" s="747"/>
      <c r="E15" s="748" t="s">
        <v>1583</v>
      </c>
      <c r="F15" s="594">
        <v>0.25700000000000001</v>
      </c>
      <c r="G15" s="749">
        <v>0.42899999999999999</v>
      </c>
      <c r="H15" s="747"/>
      <c r="I15" s="747"/>
      <c r="J15" s="751">
        <v>3</v>
      </c>
      <c r="M15" t="s">
        <v>20</v>
      </c>
      <c r="N15">
        <v>0.25700000000000001</v>
      </c>
    </row>
    <row r="16" spans="1:14">
      <c r="A16" s="747" t="s">
        <v>665</v>
      </c>
      <c r="B16" t="s">
        <v>665</v>
      </c>
      <c r="C16" s="747" t="s">
        <v>664</v>
      </c>
      <c r="D16" s="747"/>
      <c r="E16" s="748">
        <v>0.377</v>
      </c>
      <c r="F16" s="594" t="s">
        <v>2328</v>
      </c>
      <c r="G16" s="749">
        <v>0.42899999999999999</v>
      </c>
      <c r="H16" s="747"/>
      <c r="I16" s="747"/>
      <c r="J16" s="750">
        <v>2</v>
      </c>
      <c r="M16">
        <v>0.377</v>
      </c>
      <c r="N16">
        <v>0.48099999999999998</v>
      </c>
    </row>
    <row r="17" spans="1:14">
      <c r="A17" s="747" t="s">
        <v>623</v>
      </c>
      <c r="B17" t="s">
        <v>623</v>
      </c>
      <c r="C17" s="747" t="s">
        <v>622</v>
      </c>
      <c r="D17" s="747"/>
      <c r="E17" s="748">
        <v>0.40799999999999997</v>
      </c>
      <c r="F17" s="594" t="s">
        <v>2328</v>
      </c>
      <c r="G17" s="749">
        <v>0.42899999999999999</v>
      </c>
      <c r="H17" s="747"/>
      <c r="I17" s="747"/>
      <c r="J17" s="750">
        <v>2</v>
      </c>
      <c r="M17">
        <v>0.40799999999999997</v>
      </c>
      <c r="N17">
        <v>0.40500000000000003</v>
      </c>
    </row>
    <row r="18" spans="1:14">
      <c r="A18" s="747" t="s">
        <v>428</v>
      </c>
      <c r="B18" t="s">
        <v>428</v>
      </c>
      <c r="C18" s="747" t="s">
        <v>20</v>
      </c>
      <c r="D18" s="747"/>
      <c r="E18" s="748" t="s">
        <v>1583</v>
      </c>
      <c r="F18" s="594" t="s">
        <v>1584</v>
      </c>
      <c r="G18" s="749">
        <v>0.42899999999999999</v>
      </c>
      <c r="H18" s="747"/>
      <c r="I18" s="747"/>
      <c r="J18" s="750">
        <v>0</v>
      </c>
      <c r="M18" t="s">
        <v>20</v>
      </c>
      <c r="N18" t="s">
        <v>20</v>
      </c>
    </row>
    <row r="19" spans="1:14">
      <c r="A19" s="747" t="s">
        <v>691</v>
      </c>
      <c r="B19" t="s">
        <v>691</v>
      </c>
      <c r="C19" s="747" t="s">
        <v>988</v>
      </c>
      <c r="D19" s="747"/>
      <c r="E19" s="748">
        <v>0.432</v>
      </c>
      <c r="F19" s="594" t="s">
        <v>2328</v>
      </c>
      <c r="G19" s="749">
        <v>0.42899999999999999</v>
      </c>
      <c r="H19" s="747"/>
      <c r="I19" s="747"/>
      <c r="J19" s="751">
        <v>2</v>
      </c>
      <c r="M19">
        <v>0.432</v>
      </c>
      <c r="N19">
        <v>0.40799999999999997</v>
      </c>
    </row>
    <row r="20" spans="1:14">
      <c r="A20" s="747" t="s">
        <v>551</v>
      </c>
      <c r="B20" t="s">
        <v>551</v>
      </c>
      <c r="C20" s="747" t="s">
        <v>1836</v>
      </c>
      <c r="D20" s="747"/>
      <c r="E20" s="748">
        <v>0.19</v>
      </c>
      <c r="F20" s="594" t="s">
        <v>2328</v>
      </c>
      <c r="G20" s="749">
        <v>0.42899999999999999</v>
      </c>
      <c r="H20" s="747"/>
      <c r="I20" s="747"/>
      <c r="J20" s="750">
        <v>2</v>
      </c>
      <c r="M20">
        <v>0.19</v>
      </c>
      <c r="N20">
        <v>0.30199999999999999</v>
      </c>
    </row>
    <row r="21" spans="1:14">
      <c r="A21" s="747" t="s">
        <v>692</v>
      </c>
      <c r="B21" t="s">
        <v>692</v>
      </c>
      <c r="C21" s="747" t="s">
        <v>1585</v>
      </c>
      <c r="D21" s="747"/>
      <c r="E21" s="748" t="s">
        <v>1583</v>
      </c>
      <c r="F21" s="594">
        <v>0.5</v>
      </c>
      <c r="G21" s="749">
        <v>0.42899999999999999</v>
      </c>
      <c r="H21" s="747"/>
      <c r="I21" s="747"/>
      <c r="J21" s="750">
        <v>3</v>
      </c>
      <c r="M21" t="s">
        <v>20</v>
      </c>
      <c r="N21">
        <v>0.5</v>
      </c>
    </row>
    <row r="22" spans="1:14">
      <c r="A22" s="747" t="s">
        <v>629</v>
      </c>
      <c r="B22" t="s">
        <v>629</v>
      </c>
      <c r="C22" s="747" t="s">
        <v>628</v>
      </c>
      <c r="D22" s="747"/>
      <c r="E22" s="748">
        <v>0.46500000000000002</v>
      </c>
      <c r="F22" s="594" t="s">
        <v>2328</v>
      </c>
      <c r="G22" s="749">
        <v>0.42899999999999999</v>
      </c>
      <c r="H22" s="747"/>
      <c r="I22" s="747"/>
      <c r="J22" s="750">
        <v>2</v>
      </c>
      <c r="M22">
        <v>0.46500000000000002</v>
      </c>
      <c r="N22">
        <v>0.25800000000000001</v>
      </c>
    </row>
    <row r="23" spans="1:14">
      <c r="A23" s="747" t="s">
        <v>582</v>
      </c>
      <c r="B23" t="s">
        <v>582</v>
      </c>
      <c r="C23" s="747" t="s">
        <v>3279</v>
      </c>
      <c r="D23" s="747"/>
      <c r="E23" s="748">
        <v>0.26500000000000001</v>
      </c>
      <c r="F23" s="594" t="s">
        <v>2328</v>
      </c>
      <c r="G23" s="749">
        <v>0.42899999999999999</v>
      </c>
      <c r="H23" s="747"/>
      <c r="I23" s="747"/>
      <c r="J23" s="750">
        <v>2</v>
      </c>
      <c r="M23">
        <v>0.26500000000000001</v>
      </c>
      <c r="N23">
        <v>0.36</v>
      </c>
    </row>
    <row r="24" spans="1:14">
      <c r="A24" s="747" t="s">
        <v>449</v>
      </c>
      <c r="B24" t="s">
        <v>449</v>
      </c>
      <c r="C24" s="747" t="s">
        <v>448</v>
      </c>
      <c r="D24" s="747"/>
      <c r="E24" s="748">
        <v>0.51</v>
      </c>
      <c r="F24" s="594" t="s">
        <v>2328</v>
      </c>
      <c r="G24" s="749">
        <v>0.42899999999999999</v>
      </c>
      <c r="H24" s="747"/>
      <c r="I24" s="747"/>
      <c r="J24" s="750">
        <v>2</v>
      </c>
      <c r="M24">
        <v>0.51</v>
      </c>
      <c r="N24">
        <v>0.35199999999999998</v>
      </c>
    </row>
    <row r="25" spans="1:14">
      <c r="A25" s="747" t="s">
        <v>989</v>
      </c>
      <c r="B25" t="s">
        <v>989</v>
      </c>
      <c r="C25" s="747" t="s">
        <v>3280</v>
      </c>
      <c r="D25" s="747"/>
      <c r="E25" s="748">
        <v>0.41099999999999998</v>
      </c>
      <c r="F25" s="594" t="s">
        <v>2328</v>
      </c>
      <c r="G25" s="749">
        <v>0.42899999999999999</v>
      </c>
      <c r="H25" s="747"/>
      <c r="I25" s="747"/>
      <c r="J25" s="750">
        <v>2</v>
      </c>
      <c r="M25">
        <v>0.41099999999999998</v>
      </c>
      <c r="N25">
        <v>0.46400000000000002</v>
      </c>
    </row>
    <row r="26" spans="1:14">
      <c r="A26" s="747" t="s">
        <v>693</v>
      </c>
      <c r="B26" t="s">
        <v>693</v>
      </c>
      <c r="C26" s="747" t="s">
        <v>990</v>
      </c>
      <c r="D26" s="747"/>
      <c r="E26" s="748">
        <v>0.44900000000000001</v>
      </c>
      <c r="F26" s="594" t="s">
        <v>2328</v>
      </c>
      <c r="G26" s="749">
        <v>0.42899999999999999</v>
      </c>
      <c r="H26" s="747"/>
      <c r="I26" s="747"/>
      <c r="J26" s="750">
        <v>2</v>
      </c>
      <c r="M26">
        <v>0.44900000000000001</v>
      </c>
      <c r="N26">
        <v>0.36199999999999999</v>
      </c>
    </row>
    <row r="27" spans="1:14">
      <c r="A27" s="747" t="s">
        <v>486</v>
      </c>
      <c r="B27" t="s">
        <v>486</v>
      </c>
      <c r="C27" s="747" t="s">
        <v>485</v>
      </c>
      <c r="D27" s="747"/>
      <c r="E27" s="748">
        <v>0.46100000000000002</v>
      </c>
      <c r="F27" s="594" t="s">
        <v>2328</v>
      </c>
      <c r="G27" s="749">
        <v>0.42899999999999999</v>
      </c>
      <c r="H27" s="747"/>
      <c r="I27" s="747"/>
      <c r="J27" s="750">
        <v>2</v>
      </c>
      <c r="M27">
        <v>0.46100000000000002</v>
      </c>
      <c r="N27">
        <v>0.41599999999999998</v>
      </c>
    </row>
    <row r="28" spans="1:14">
      <c r="A28" s="747" t="s">
        <v>517</v>
      </c>
      <c r="B28" t="s">
        <v>517</v>
      </c>
      <c r="C28" s="747" t="s">
        <v>516</v>
      </c>
      <c r="D28" s="747"/>
      <c r="E28" s="748">
        <v>0.48599999999999999</v>
      </c>
      <c r="F28" s="594" t="s">
        <v>2328</v>
      </c>
      <c r="G28" s="749">
        <v>0.42899999999999999</v>
      </c>
      <c r="H28" s="747"/>
      <c r="I28" s="747"/>
      <c r="J28" s="750">
        <v>2</v>
      </c>
      <c r="M28">
        <v>0.48599999999999999</v>
      </c>
      <c r="N28">
        <v>0.53600000000000003</v>
      </c>
    </row>
    <row r="29" spans="1:14">
      <c r="A29" s="747" t="s">
        <v>430</v>
      </c>
      <c r="B29" t="s">
        <v>430</v>
      </c>
      <c r="C29" s="747" t="s">
        <v>429</v>
      </c>
      <c r="D29" s="747"/>
      <c r="E29" s="748">
        <v>0.39700000000000002</v>
      </c>
      <c r="F29" s="594" t="s">
        <v>2328</v>
      </c>
      <c r="G29" s="749">
        <v>0.42899999999999999</v>
      </c>
      <c r="H29" s="747"/>
      <c r="I29" s="747"/>
      <c r="J29" s="750">
        <v>2</v>
      </c>
      <c r="M29">
        <v>0.39700000000000002</v>
      </c>
      <c r="N29">
        <v>0.16400000000000001</v>
      </c>
    </row>
    <row r="30" spans="1:14">
      <c r="A30" s="747" t="s">
        <v>572</v>
      </c>
      <c r="B30" t="s">
        <v>572</v>
      </c>
      <c r="C30" s="747" t="s">
        <v>20</v>
      </c>
      <c r="D30" s="747"/>
      <c r="E30" s="748" t="s">
        <v>1583</v>
      </c>
      <c r="F30" s="594" t="s">
        <v>1584</v>
      </c>
      <c r="G30" s="749">
        <v>0.42899999999999999</v>
      </c>
      <c r="H30" s="747"/>
      <c r="I30" s="747"/>
      <c r="J30" s="750">
        <v>0</v>
      </c>
      <c r="M30" t="s">
        <v>20</v>
      </c>
      <c r="N30" t="s">
        <v>20</v>
      </c>
    </row>
    <row r="31" spans="1:14">
      <c r="A31" s="747" t="s">
        <v>694</v>
      </c>
      <c r="B31" t="s">
        <v>694</v>
      </c>
      <c r="C31" s="747" t="s">
        <v>991</v>
      </c>
      <c r="D31" s="747"/>
      <c r="E31" s="748" t="s">
        <v>1583</v>
      </c>
      <c r="F31" s="594">
        <v>0.21099999999999999</v>
      </c>
      <c r="G31" s="749">
        <v>0.42899999999999999</v>
      </c>
      <c r="H31" s="747"/>
      <c r="I31" s="747"/>
      <c r="J31" s="750">
        <v>3</v>
      </c>
      <c r="M31" t="s">
        <v>20</v>
      </c>
      <c r="N31">
        <v>0.21099999999999999</v>
      </c>
    </row>
    <row r="32" spans="1:14">
      <c r="A32" s="747" t="s">
        <v>695</v>
      </c>
      <c r="B32" t="s">
        <v>695</v>
      </c>
      <c r="C32" s="747" t="s">
        <v>992</v>
      </c>
      <c r="D32" s="747"/>
      <c r="E32" s="748">
        <v>0.45500000000000002</v>
      </c>
      <c r="F32" s="594" t="s">
        <v>2328</v>
      </c>
      <c r="G32" s="749">
        <v>0.42899999999999999</v>
      </c>
      <c r="H32" s="747"/>
      <c r="I32" s="747"/>
      <c r="J32" s="750">
        <v>2</v>
      </c>
      <c r="M32">
        <v>0.45500000000000002</v>
      </c>
      <c r="N32">
        <v>0.44900000000000001</v>
      </c>
    </row>
    <row r="33" spans="1:14">
      <c r="A33" s="747" t="s">
        <v>619</v>
      </c>
      <c r="B33" t="s">
        <v>619</v>
      </c>
      <c r="C33" s="747" t="s">
        <v>618</v>
      </c>
      <c r="D33" s="747"/>
      <c r="E33" s="748">
        <v>0.17799999999999999</v>
      </c>
      <c r="F33" s="594" t="s">
        <v>2328</v>
      </c>
      <c r="G33" s="749">
        <v>0.42899999999999999</v>
      </c>
      <c r="H33" s="747"/>
      <c r="I33" s="747"/>
      <c r="J33" s="750">
        <v>2</v>
      </c>
      <c r="M33">
        <v>0.17799999999999999</v>
      </c>
      <c r="N33">
        <v>0.18</v>
      </c>
    </row>
    <row r="34" spans="1:14">
      <c r="A34" s="747" t="s">
        <v>507</v>
      </c>
      <c r="B34" t="s">
        <v>507</v>
      </c>
      <c r="C34" s="747" t="s">
        <v>506</v>
      </c>
      <c r="D34" s="747"/>
      <c r="E34" s="748">
        <v>6.9000000000000006E-2</v>
      </c>
      <c r="F34" s="594" t="s">
        <v>2328</v>
      </c>
      <c r="G34" s="749">
        <v>0.42899999999999999</v>
      </c>
      <c r="H34" s="747"/>
      <c r="I34" s="747"/>
      <c r="J34" s="750">
        <v>2</v>
      </c>
      <c r="M34">
        <v>6.9000000000000006E-2</v>
      </c>
      <c r="N34">
        <v>7.0000000000000007E-2</v>
      </c>
    </row>
    <row r="35" spans="1:14">
      <c r="A35" s="747" t="s">
        <v>533</v>
      </c>
      <c r="B35" t="s">
        <v>533</v>
      </c>
      <c r="C35" s="747" t="s">
        <v>532</v>
      </c>
      <c r="D35" s="747"/>
      <c r="E35" s="748">
        <v>0.42099999999999999</v>
      </c>
      <c r="F35" s="594" t="s">
        <v>2328</v>
      </c>
      <c r="G35" s="749">
        <v>0.42899999999999999</v>
      </c>
      <c r="H35" s="747"/>
      <c r="I35" s="747"/>
      <c r="J35" s="750">
        <v>2</v>
      </c>
      <c r="M35">
        <v>0.42099999999999999</v>
      </c>
      <c r="N35">
        <v>0.441</v>
      </c>
    </row>
    <row r="36" spans="1:14">
      <c r="A36" s="747" t="s">
        <v>656</v>
      </c>
      <c r="B36" t="s">
        <v>656</v>
      </c>
      <c r="C36" s="747" t="s">
        <v>655</v>
      </c>
      <c r="D36" s="747"/>
      <c r="E36" s="748">
        <v>0.33100000000000002</v>
      </c>
      <c r="F36" s="594" t="s">
        <v>2328</v>
      </c>
      <c r="G36" s="749">
        <v>0.42899999999999999</v>
      </c>
      <c r="H36" s="747"/>
      <c r="I36" s="747"/>
      <c r="J36" s="750">
        <v>2</v>
      </c>
      <c r="M36">
        <v>0.33100000000000002</v>
      </c>
      <c r="N36">
        <v>0.26</v>
      </c>
    </row>
    <row r="37" spans="1:14">
      <c r="A37" s="747" t="s">
        <v>463</v>
      </c>
      <c r="B37" t="s">
        <v>463</v>
      </c>
      <c r="C37" s="747" t="s">
        <v>20</v>
      </c>
      <c r="D37" s="747"/>
      <c r="E37" s="748" t="s">
        <v>1583</v>
      </c>
      <c r="F37" s="594" t="s">
        <v>1584</v>
      </c>
      <c r="G37" s="749">
        <v>0.42899999999999999</v>
      </c>
      <c r="H37" s="747"/>
      <c r="I37" s="747"/>
      <c r="J37" s="750">
        <v>0</v>
      </c>
      <c r="M37" t="s">
        <v>20</v>
      </c>
      <c r="N37" t="s">
        <v>20</v>
      </c>
    </row>
    <row r="38" spans="1:14">
      <c r="A38" s="747" t="s">
        <v>1586</v>
      </c>
      <c r="B38" t="s">
        <v>1586</v>
      </c>
      <c r="C38" s="747" t="s">
        <v>20</v>
      </c>
      <c r="D38" s="747"/>
      <c r="E38" s="748" t="s">
        <v>1583</v>
      </c>
      <c r="F38" s="594" t="s">
        <v>1584</v>
      </c>
      <c r="G38" s="749">
        <v>0.42899999999999999</v>
      </c>
      <c r="H38" s="747"/>
      <c r="I38" s="747"/>
      <c r="J38" s="750">
        <v>0</v>
      </c>
      <c r="M38" t="s">
        <v>20</v>
      </c>
      <c r="N38" t="s">
        <v>20</v>
      </c>
    </row>
    <row r="39" spans="1:14">
      <c r="A39" s="747" t="s">
        <v>550</v>
      </c>
      <c r="B39" t="s">
        <v>550</v>
      </c>
      <c r="C39" s="747" t="s">
        <v>549</v>
      </c>
      <c r="D39" s="747"/>
      <c r="E39" s="748">
        <v>0.45700000000000002</v>
      </c>
      <c r="F39" s="594" t="s">
        <v>2328</v>
      </c>
      <c r="G39" s="749">
        <v>0.42899999999999999</v>
      </c>
      <c r="H39" s="747"/>
      <c r="I39" s="747"/>
      <c r="J39" s="750">
        <v>2</v>
      </c>
      <c r="M39">
        <v>0.45700000000000002</v>
      </c>
      <c r="N39">
        <v>0.40300000000000002</v>
      </c>
    </row>
    <row r="40" spans="1:14">
      <c r="A40" s="747" t="s">
        <v>520</v>
      </c>
      <c r="B40" t="s">
        <v>520</v>
      </c>
      <c r="C40" s="747" t="s">
        <v>1837</v>
      </c>
      <c r="D40" s="747"/>
      <c r="E40" s="748">
        <v>0.46</v>
      </c>
      <c r="F40" s="594" t="s">
        <v>2328</v>
      </c>
      <c r="G40" s="749">
        <v>0.42899999999999999</v>
      </c>
      <c r="H40" s="747"/>
      <c r="I40" s="747"/>
      <c r="J40" s="750">
        <v>2</v>
      </c>
      <c r="M40">
        <v>0.46</v>
      </c>
      <c r="N40">
        <v>0.47899999999999998</v>
      </c>
    </row>
    <row r="41" spans="1:14">
      <c r="A41" s="747" t="s">
        <v>696</v>
      </c>
      <c r="B41" t="s">
        <v>696</v>
      </c>
      <c r="C41" s="747" t="s">
        <v>993</v>
      </c>
      <c r="D41" s="747"/>
      <c r="E41" s="748" t="s">
        <v>1583</v>
      </c>
      <c r="F41" s="594" t="s">
        <v>1584</v>
      </c>
      <c r="G41" s="749">
        <v>0.42899999999999999</v>
      </c>
      <c r="H41" s="747"/>
      <c r="I41" s="747"/>
      <c r="J41" s="750">
        <v>4</v>
      </c>
      <c r="M41" t="s">
        <v>20</v>
      </c>
      <c r="N41" t="s">
        <v>20</v>
      </c>
    </row>
    <row r="42" spans="1:14">
      <c r="A42" s="747" t="s">
        <v>697</v>
      </c>
      <c r="B42" t="s">
        <v>697</v>
      </c>
      <c r="C42" s="747" t="s">
        <v>994</v>
      </c>
      <c r="D42" s="747"/>
      <c r="E42" s="748" t="s">
        <v>1583</v>
      </c>
      <c r="F42" s="594">
        <v>0.34</v>
      </c>
      <c r="G42" s="749">
        <v>0.42899999999999999</v>
      </c>
      <c r="H42" s="747"/>
      <c r="I42" s="747"/>
      <c r="J42" s="750">
        <v>3</v>
      </c>
      <c r="M42" t="s">
        <v>20</v>
      </c>
      <c r="N42">
        <v>0.34</v>
      </c>
    </row>
    <row r="43" spans="1:14">
      <c r="A43" s="747" t="s">
        <v>537</v>
      </c>
      <c r="B43" t="s">
        <v>537</v>
      </c>
      <c r="C43" s="747" t="s">
        <v>2399</v>
      </c>
      <c r="D43" s="747"/>
      <c r="E43" s="748">
        <v>0.876</v>
      </c>
      <c r="F43" s="594" t="s">
        <v>2328</v>
      </c>
      <c r="G43" s="749">
        <v>0.42899999999999999</v>
      </c>
      <c r="H43" s="747"/>
      <c r="I43" s="747"/>
      <c r="J43" s="750">
        <v>2</v>
      </c>
      <c r="M43">
        <v>0.876</v>
      </c>
      <c r="N43">
        <v>0.78800000000000003</v>
      </c>
    </row>
    <row r="44" spans="1:14">
      <c r="A44" s="747" t="s">
        <v>698</v>
      </c>
      <c r="B44" t="s">
        <v>698</v>
      </c>
      <c r="C44" s="747" t="s">
        <v>995</v>
      </c>
      <c r="D44" s="747"/>
      <c r="E44" s="748" t="s">
        <v>1583</v>
      </c>
      <c r="F44" s="594">
        <v>0.03</v>
      </c>
      <c r="G44" s="749">
        <v>0.42899999999999999</v>
      </c>
      <c r="H44" s="747"/>
      <c r="I44" s="747"/>
      <c r="J44" s="750">
        <v>3</v>
      </c>
      <c r="M44" t="s">
        <v>20</v>
      </c>
      <c r="N44">
        <v>0.03</v>
      </c>
    </row>
    <row r="45" spans="1:14">
      <c r="A45" s="747" t="s">
        <v>643</v>
      </c>
      <c r="B45" t="s">
        <v>643</v>
      </c>
      <c r="C45" s="747" t="s">
        <v>642</v>
      </c>
      <c r="D45" s="747"/>
      <c r="E45" s="748" t="s">
        <v>1583</v>
      </c>
      <c r="F45" s="594">
        <v>0.35199999999999998</v>
      </c>
      <c r="G45" s="749">
        <v>0.42899999999999999</v>
      </c>
      <c r="H45" s="747"/>
      <c r="I45" s="747"/>
      <c r="J45" s="750">
        <v>3</v>
      </c>
      <c r="M45" t="s">
        <v>20</v>
      </c>
      <c r="N45">
        <v>0.35199999999999998</v>
      </c>
    </row>
    <row r="46" spans="1:14">
      <c r="A46" s="747" t="s">
        <v>1587</v>
      </c>
      <c r="B46" t="s">
        <v>1587</v>
      </c>
      <c r="C46" s="747" t="s">
        <v>20</v>
      </c>
      <c r="D46" s="747"/>
      <c r="E46" s="748" t="s">
        <v>1583</v>
      </c>
      <c r="F46" s="594" t="s">
        <v>1584</v>
      </c>
      <c r="G46" s="749">
        <v>0.42899999999999999</v>
      </c>
      <c r="H46" s="747"/>
      <c r="I46" s="747"/>
      <c r="J46" s="750">
        <v>0</v>
      </c>
      <c r="M46" t="s">
        <v>20</v>
      </c>
      <c r="N46" t="s">
        <v>20</v>
      </c>
    </row>
    <row r="47" spans="1:14">
      <c r="A47" s="747" t="s">
        <v>699</v>
      </c>
      <c r="B47" t="s">
        <v>699</v>
      </c>
      <c r="C47" s="747" t="s">
        <v>998</v>
      </c>
      <c r="D47" s="747"/>
      <c r="E47" s="748" t="s">
        <v>1583</v>
      </c>
      <c r="F47" s="594">
        <v>0.45700000000000002</v>
      </c>
      <c r="G47" s="749">
        <v>0.42899999999999999</v>
      </c>
      <c r="H47" s="747"/>
      <c r="I47" s="747"/>
      <c r="J47" s="750">
        <v>3</v>
      </c>
      <c r="M47" t="s">
        <v>20</v>
      </c>
      <c r="N47">
        <v>0.45700000000000002</v>
      </c>
    </row>
    <row r="48" spans="1:14">
      <c r="A48" s="747" t="s">
        <v>996</v>
      </c>
      <c r="B48" t="s">
        <v>996</v>
      </c>
      <c r="C48" s="747" t="s">
        <v>2400</v>
      </c>
      <c r="D48" s="747"/>
      <c r="E48" s="748">
        <v>0.4</v>
      </c>
      <c r="F48" s="594" t="s">
        <v>2328</v>
      </c>
      <c r="G48" s="749">
        <v>0.42899999999999999</v>
      </c>
      <c r="H48" s="747"/>
      <c r="I48" s="747"/>
      <c r="J48" s="750">
        <v>2</v>
      </c>
      <c r="M48">
        <v>0.4</v>
      </c>
      <c r="N48">
        <v>0.52200000000000002</v>
      </c>
    </row>
    <row r="49" spans="1:14">
      <c r="A49" s="747" t="s">
        <v>997</v>
      </c>
      <c r="B49" t="s">
        <v>997</v>
      </c>
      <c r="C49" s="747" t="s">
        <v>3372</v>
      </c>
      <c r="D49" s="747"/>
      <c r="E49" s="748" t="s">
        <v>1583</v>
      </c>
      <c r="F49" s="594" t="s">
        <v>1584</v>
      </c>
      <c r="G49" s="749">
        <v>0.42899999999999999</v>
      </c>
      <c r="H49" s="747"/>
      <c r="I49" s="747"/>
      <c r="J49" s="750">
        <v>4</v>
      </c>
      <c r="M49" t="s">
        <v>20</v>
      </c>
      <c r="N49" t="s">
        <v>20</v>
      </c>
    </row>
    <row r="50" spans="1:14">
      <c r="A50" s="747" t="s">
        <v>700</v>
      </c>
      <c r="B50" t="s">
        <v>700</v>
      </c>
      <c r="C50" s="747" t="s">
        <v>999</v>
      </c>
      <c r="D50" s="747"/>
      <c r="E50" s="748" t="s">
        <v>1583</v>
      </c>
      <c r="F50" s="594">
        <v>0.47099999999999997</v>
      </c>
      <c r="G50" s="749">
        <v>0.42899999999999999</v>
      </c>
      <c r="H50" s="747"/>
      <c r="I50" s="747"/>
      <c r="J50" s="750">
        <v>3</v>
      </c>
      <c r="M50" t="s">
        <v>20</v>
      </c>
      <c r="N50">
        <v>0.47099999999999997</v>
      </c>
    </row>
    <row r="51" spans="1:14">
      <c r="A51" s="747" t="s">
        <v>654</v>
      </c>
      <c r="B51" t="s">
        <v>654</v>
      </c>
      <c r="C51" s="747" t="s">
        <v>653</v>
      </c>
      <c r="D51" s="747"/>
      <c r="E51" s="748">
        <v>0.502</v>
      </c>
      <c r="F51" s="594" t="s">
        <v>2328</v>
      </c>
      <c r="G51" s="749">
        <v>0.42899999999999999</v>
      </c>
      <c r="H51" s="747"/>
      <c r="I51" s="747"/>
      <c r="J51" s="750">
        <v>2</v>
      </c>
      <c r="M51">
        <v>0.502</v>
      </c>
      <c r="N51">
        <v>0.441</v>
      </c>
    </row>
    <row r="52" spans="1:14">
      <c r="A52" s="747" t="s">
        <v>1588</v>
      </c>
      <c r="B52" t="s">
        <v>1588</v>
      </c>
      <c r="C52" s="747" t="s">
        <v>20</v>
      </c>
      <c r="D52" s="747"/>
      <c r="E52" s="748" t="s">
        <v>1583</v>
      </c>
      <c r="F52" s="594" t="s">
        <v>1584</v>
      </c>
      <c r="G52" s="749">
        <v>0.42899999999999999</v>
      </c>
      <c r="H52" s="747"/>
      <c r="I52" s="747"/>
      <c r="J52" s="750">
        <v>0</v>
      </c>
      <c r="M52" t="s">
        <v>20</v>
      </c>
      <c r="N52" t="s">
        <v>20</v>
      </c>
    </row>
    <row r="53" spans="1:14">
      <c r="A53" s="747" t="s">
        <v>469</v>
      </c>
      <c r="B53" t="s">
        <v>469</v>
      </c>
      <c r="C53" s="747" t="s">
        <v>468</v>
      </c>
      <c r="D53" s="747"/>
      <c r="E53" s="748">
        <v>0.32</v>
      </c>
      <c r="F53" s="594" t="s">
        <v>2328</v>
      </c>
      <c r="G53" s="749">
        <v>0.42899999999999999</v>
      </c>
      <c r="H53" s="747"/>
      <c r="I53" s="747"/>
      <c r="J53" s="750">
        <v>2</v>
      </c>
      <c r="M53">
        <v>0.32</v>
      </c>
      <c r="N53">
        <v>0.371</v>
      </c>
    </row>
    <row r="54" spans="1:14">
      <c r="A54" s="747" t="s">
        <v>531</v>
      </c>
      <c r="B54" t="s">
        <v>531</v>
      </c>
      <c r="C54" s="747" t="s">
        <v>530</v>
      </c>
      <c r="D54" s="747"/>
      <c r="E54" s="748">
        <v>0.34399999999999997</v>
      </c>
      <c r="F54" s="594" t="s">
        <v>2328</v>
      </c>
      <c r="G54" s="749">
        <v>0.42899999999999999</v>
      </c>
      <c r="H54" s="747"/>
      <c r="I54" s="747"/>
      <c r="J54" s="750">
        <v>2</v>
      </c>
      <c r="M54">
        <v>0.34399999999999997</v>
      </c>
      <c r="N54">
        <v>0.46400000000000002</v>
      </c>
    </row>
    <row r="55" spans="1:14">
      <c r="A55" s="747" t="s">
        <v>1589</v>
      </c>
      <c r="B55" t="s">
        <v>1589</v>
      </c>
      <c r="C55" s="747" t="s">
        <v>20</v>
      </c>
      <c r="D55" s="747"/>
      <c r="E55" s="748" t="s">
        <v>1583</v>
      </c>
      <c r="F55" s="594" t="s">
        <v>1584</v>
      </c>
      <c r="G55" s="749">
        <v>0.42899999999999999</v>
      </c>
      <c r="H55" s="747"/>
      <c r="I55" s="747"/>
      <c r="J55" s="750">
        <v>0</v>
      </c>
      <c r="M55" t="s">
        <v>20</v>
      </c>
      <c r="N55" t="s">
        <v>20</v>
      </c>
    </row>
    <row r="56" spans="1:14">
      <c r="A56" s="747" t="s">
        <v>604</v>
      </c>
      <c r="B56" t="s">
        <v>604</v>
      </c>
      <c r="C56" s="747" t="s">
        <v>603</v>
      </c>
      <c r="D56" s="747"/>
      <c r="E56" s="748" t="s">
        <v>1583</v>
      </c>
      <c r="F56" s="594">
        <v>0.39400000000000002</v>
      </c>
      <c r="G56" s="749">
        <v>0.42899999999999999</v>
      </c>
      <c r="H56" s="747"/>
      <c r="I56" s="747"/>
      <c r="J56" s="750">
        <v>3</v>
      </c>
      <c r="M56" t="s">
        <v>20</v>
      </c>
      <c r="N56">
        <v>0.39400000000000002</v>
      </c>
    </row>
    <row r="57" spans="1:14">
      <c r="A57" s="747" t="s">
        <v>613</v>
      </c>
      <c r="B57" t="s">
        <v>613</v>
      </c>
      <c r="C57" s="747" t="s">
        <v>612</v>
      </c>
      <c r="D57" s="747"/>
      <c r="E57" s="748">
        <v>0.36499999999999999</v>
      </c>
      <c r="F57" s="594" t="s">
        <v>2328</v>
      </c>
      <c r="G57" s="749">
        <v>0.42899999999999999</v>
      </c>
      <c r="H57" s="747"/>
      <c r="I57" s="747"/>
      <c r="J57" s="750">
        <v>2</v>
      </c>
      <c r="M57">
        <v>0.36499999999999999</v>
      </c>
      <c r="N57">
        <v>0.34599999999999997</v>
      </c>
    </row>
    <row r="58" spans="1:14">
      <c r="A58" s="747" t="s">
        <v>573</v>
      </c>
      <c r="B58" t="s">
        <v>573</v>
      </c>
      <c r="C58" s="747" t="s">
        <v>2150</v>
      </c>
      <c r="D58" s="747"/>
      <c r="E58" s="748">
        <v>0.38700000000000001</v>
      </c>
      <c r="F58" s="594" t="s">
        <v>2328</v>
      </c>
      <c r="G58" s="749">
        <v>0.42899999999999999</v>
      </c>
      <c r="H58" s="747"/>
      <c r="I58" s="747"/>
      <c r="J58" s="750">
        <v>2</v>
      </c>
      <c r="M58">
        <v>0.38700000000000001</v>
      </c>
      <c r="N58">
        <v>0.4</v>
      </c>
    </row>
    <row r="59" spans="1:14">
      <c r="A59" s="747" t="s">
        <v>701</v>
      </c>
      <c r="B59" t="s">
        <v>701</v>
      </c>
      <c r="C59" s="747" t="s">
        <v>1000</v>
      </c>
      <c r="D59" s="747"/>
      <c r="E59" s="748" t="s">
        <v>1583</v>
      </c>
      <c r="F59" s="594">
        <v>4.3999999999999997E-2</v>
      </c>
      <c r="G59" s="749">
        <v>0.42899999999999999</v>
      </c>
      <c r="H59" s="747"/>
      <c r="I59" s="747"/>
      <c r="J59" s="750">
        <v>3</v>
      </c>
      <c r="M59" t="s">
        <v>20</v>
      </c>
      <c r="N59">
        <v>4.3999999999999997E-2</v>
      </c>
    </row>
    <row r="60" spans="1:14">
      <c r="A60" s="747" t="s">
        <v>452</v>
      </c>
      <c r="B60" t="s">
        <v>452</v>
      </c>
      <c r="C60" s="747" t="s">
        <v>451</v>
      </c>
      <c r="D60" s="747"/>
      <c r="E60" s="748">
        <v>0.35699999999999998</v>
      </c>
      <c r="F60" s="594" t="s">
        <v>2328</v>
      </c>
      <c r="G60" s="749">
        <v>0.42899999999999999</v>
      </c>
      <c r="H60" s="747"/>
      <c r="I60" s="747"/>
      <c r="J60" s="750">
        <v>2</v>
      </c>
      <c r="M60">
        <v>0.35699999999999998</v>
      </c>
      <c r="N60">
        <v>0.441</v>
      </c>
    </row>
    <row r="61" spans="1:14">
      <c r="A61" s="747" t="s">
        <v>602</v>
      </c>
      <c r="B61" t="s">
        <v>602</v>
      </c>
      <c r="C61" s="747" t="s">
        <v>601</v>
      </c>
      <c r="D61" s="747"/>
      <c r="E61" s="748">
        <v>0.60399999999999998</v>
      </c>
      <c r="F61" s="594" t="s">
        <v>2328</v>
      </c>
      <c r="G61" s="749">
        <v>0.42899999999999999</v>
      </c>
      <c r="H61" s="747"/>
      <c r="I61" s="747"/>
      <c r="J61" s="750">
        <v>2</v>
      </c>
      <c r="M61">
        <v>0.60399999999999998</v>
      </c>
      <c r="N61">
        <v>0.41199999999999998</v>
      </c>
    </row>
    <row r="62" spans="1:14">
      <c r="A62" s="747" t="s">
        <v>627</v>
      </c>
      <c r="B62" t="s">
        <v>627</v>
      </c>
      <c r="C62" s="747" t="s">
        <v>626</v>
      </c>
      <c r="D62" s="747"/>
      <c r="E62" s="748">
        <v>0.46</v>
      </c>
      <c r="F62" s="594" t="s">
        <v>2328</v>
      </c>
      <c r="G62" s="749">
        <v>0.42899999999999999</v>
      </c>
      <c r="H62" s="747"/>
      <c r="I62" s="747"/>
      <c r="J62" s="750">
        <v>2</v>
      </c>
      <c r="M62">
        <v>0.46</v>
      </c>
      <c r="N62">
        <v>0.48399999999999999</v>
      </c>
    </row>
    <row r="63" spans="1:14">
      <c r="A63" s="747" t="s">
        <v>442</v>
      </c>
      <c r="B63" t="s">
        <v>442</v>
      </c>
      <c r="C63" s="747" t="s">
        <v>2401</v>
      </c>
      <c r="D63" s="747"/>
      <c r="E63" s="748">
        <v>3.5999999999999997E-2</v>
      </c>
      <c r="F63" s="594" t="s">
        <v>2328</v>
      </c>
      <c r="G63" s="749">
        <v>0.42899999999999999</v>
      </c>
      <c r="H63" s="747"/>
      <c r="I63" s="747"/>
      <c r="J63" s="750">
        <v>2</v>
      </c>
      <c r="M63">
        <v>3.5999999999999997E-2</v>
      </c>
      <c r="N63">
        <v>0.151</v>
      </c>
    </row>
    <row r="64" spans="1:14">
      <c r="A64" s="747" t="s">
        <v>585</v>
      </c>
      <c r="B64" t="s">
        <v>585</v>
      </c>
      <c r="C64" s="747" t="s">
        <v>1590</v>
      </c>
      <c r="D64" s="747"/>
      <c r="E64" s="748">
        <v>0.46899999999999997</v>
      </c>
      <c r="F64" s="594" t="s">
        <v>2328</v>
      </c>
      <c r="G64" s="749">
        <v>0.42899999999999999</v>
      </c>
      <c r="H64" s="747"/>
      <c r="I64" s="747"/>
      <c r="J64" s="750">
        <v>2</v>
      </c>
      <c r="M64">
        <v>0.46899999999999997</v>
      </c>
      <c r="N64">
        <v>0.48099999999999998</v>
      </c>
    </row>
    <row r="65" spans="1:14">
      <c r="A65" s="747" t="s">
        <v>581</v>
      </c>
      <c r="B65" t="s">
        <v>581</v>
      </c>
      <c r="C65" s="747" t="s">
        <v>580</v>
      </c>
      <c r="D65" s="747"/>
      <c r="E65" s="748">
        <v>0.45400000000000001</v>
      </c>
      <c r="F65" s="594" t="s">
        <v>2328</v>
      </c>
      <c r="G65" s="749">
        <v>0.42899999999999999</v>
      </c>
      <c r="H65" s="747"/>
      <c r="I65" s="747"/>
      <c r="J65" s="750">
        <v>2</v>
      </c>
      <c r="M65">
        <v>0.45400000000000001</v>
      </c>
      <c r="N65">
        <v>0.42699999999999999</v>
      </c>
    </row>
    <row r="66" spans="1:14">
      <c r="A66" s="747" t="s">
        <v>702</v>
      </c>
      <c r="B66" t="s">
        <v>702</v>
      </c>
      <c r="C66" s="747" t="s">
        <v>1001</v>
      </c>
      <c r="D66" s="747"/>
      <c r="E66" s="748" t="s">
        <v>1583</v>
      </c>
      <c r="F66" s="594">
        <v>0.20300000000000001</v>
      </c>
      <c r="G66" s="749">
        <v>0.42899999999999999</v>
      </c>
      <c r="H66" s="747"/>
      <c r="I66" s="747"/>
      <c r="J66" s="750">
        <v>3</v>
      </c>
      <c r="M66" t="s">
        <v>20</v>
      </c>
      <c r="N66">
        <v>0.20300000000000001</v>
      </c>
    </row>
    <row r="67" spans="1:14">
      <c r="A67" s="747" t="s">
        <v>1591</v>
      </c>
      <c r="B67" t="s">
        <v>1591</v>
      </c>
      <c r="C67" s="747" t="s">
        <v>20</v>
      </c>
      <c r="D67" s="747"/>
      <c r="E67" s="748" t="s">
        <v>1583</v>
      </c>
      <c r="F67" s="594" t="s">
        <v>1584</v>
      </c>
      <c r="G67" s="749">
        <v>0.42899999999999999</v>
      </c>
      <c r="H67" s="747"/>
      <c r="I67" s="747"/>
      <c r="J67" s="750">
        <v>0</v>
      </c>
      <c r="M67" t="s">
        <v>20</v>
      </c>
      <c r="N67" t="s">
        <v>20</v>
      </c>
    </row>
    <row r="68" spans="1:14">
      <c r="A68" s="747" t="s">
        <v>672</v>
      </c>
      <c r="B68" t="s">
        <v>672</v>
      </c>
      <c r="C68" s="747" t="s">
        <v>671</v>
      </c>
      <c r="D68" s="747"/>
      <c r="E68" s="748">
        <v>0.46100000000000002</v>
      </c>
      <c r="F68" s="594" t="s">
        <v>2328</v>
      </c>
      <c r="G68" s="749">
        <v>0.42899999999999999</v>
      </c>
      <c r="H68" s="747"/>
      <c r="I68" s="747"/>
      <c r="J68" s="750">
        <v>2</v>
      </c>
      <c r="M68">
        <v>0.46100000000000002</v>
      </c>
      <c r="N68">
        <v>0.49099999999999999</v>
      </c>
    </row>
    <row r="69" spans="1:14">
      <c r="A69" s="747" t="s">
        <v>579</v>
      </c>
      <c r="B69" t="s">
        <v>579</v>
      </c>
      <c r="C69" s="747" t="s">
        <v>578</v>
      </c>
      <c r="D69" s="747"/>
      <c r="E69" s="748">
        <v>0.438</v>
      </c>
      <c r="F69" s="594" t="s">
        <v>2328</v>
      </c>
      <c r="G69" s="749">
        <v>0.42899999999999999</v>
      </c>
      <c r="H69" s="747"/>
      <c r="I69" s="747"/>
      <c r="J69" s="750">
        <v>2</v>
      </c>
      <c r="M69">
        <v>0.438</v>
      </c>
      <c r="N69">
        <v>0.41799999999999998</v>
      </c>
    </row>
    <row r="70" spans="1:14">
      <c r="A70" s="747" t="s">
        <v>435</v>
      </c>
      <c r="B70" t="s">
        <v>435</v>
      </c>
      <c r="C70" s="747" t="s">
        <v>434</v>
      </c>
      <c r="D70" s="747"/>
      <c r="E70" s="748">
        <v>0.38400000000000001</v>
      </c>
      <c r="F70" s="594" t="s">
        <v>2328</v>
      </c>
      <c r="G70" s="749">
        <v>0.42899999999999999</v>
      </c>
      <c r="H70" s="747"/>
      <c r="I70" s="747"/>
      <c r="J70" s="750">
        <v>2</v>
      </c>
      <c r="M70">
        <v>0.38400000000000001</v>
      </c>
      <c r="N70">
        <v>0.46800000000000003</v>
      </c>
    </row>
    <row r="71" spans="1:14">
      <c r="A71" s="747" t="s">
        <v>621</v>
      </c>
      <c r="B71" t="s">
        <v>621</v>
      </c>
      <c r="C71" s="747" t="s">
        <v>620</v>
      </c>
      <c r="D71" s="747"/>
      <c r="E71" s="748">
        <v>0.44700000000000001</v>
      </c>
      <c r="F71" s="594" t="s">
        <v>2328</v>
      </c>
      <c r="G71" s="749">
        <v>0.42899999999999999</v>
      </c>
      <c r="H71" s="747"/>
      <c r="I71" s="747"/>
      <c r="J71" s="750">
        <v>2</v>
      </c>
      <c r="M71">
        <v>0.44700000000000001</v>
      </c>
      <c r="N71">
        <v>0.441</v>
      </c>
    </row>
    <row r="72" spans="1:14">
      <c r="A72" s="747" t="s">
        <v>505</v>
      </c>
      <c r="B72" t="s">
        <v>505</v>
      </c>
      <c r="C72" s="747" t="s">
        <v>504</v>
      </c>
      <c r="D72" s="747"/>
      <c r="E72" s="748">
        <v>0.35599999999999998</v>
      </c>
      <c r="F72" s="594" t="s">
        <v>2328</v>
      </c>
      <c r="G72" s="749">
        <v>0.42899999999999999</v>
      </c>
      <c r="H72" s="747"/>
      <c r="I72" s="747"/>
      <c r="J72" s="750">
        <v>2</v>
      </c>
      <c r="M72">
        <v>0.35599999999999998</v>
      </c>
      <c r="N72">
        <v>0.38700000000000001</v>
      </c>
    </row>
    <row r="73" spans="1:14">
      <c r="A73" s="747" t="s">
        <v>703</v>
      </c>
      <c r="B73" t="s">
        <v>703</v>
      </c>
      <c r="C73" s="747" t="s">
        <v>1002</v>
      </c>
      <c r="D73" s="747"/>
      <c r="E73" s="748">
        <v>0.52700000000000002</v>
      </c>
      <c r="F73" s="594" t="s">
        <v>2328</v>
      </c>
      <c r="G73" s="749">
        <v>0.42899999999999999</v>
      </c>
      <c r="H73" s="747"/>
      <c r="I73" s="747"/>
      <c r="J73" s="750">
        <v>2</v>
      </c>
      <c r="M73">
        <v>0.52700000000000002</v>
      </c>
      <c r="N73">
        <v>0.51600000000000001</v>
      </c>
    </row>
    <row r="74" spans="1:14">
      <c r="A74" s="747" t="s">
        <v>606</v>
      </c>
      <c r="B74" t="s">
        <v>606</v>
      </c>
      <c r="C74" s="747" t="s">
        <v>605</v>
      </c>
      <c r="D74" s="747"/>
      <c r="E74" s="748">
        <v>0.45400000000000001</v>
      </c>
      <c r="F74" s="594" t="s">
        <v>2328</v>
      </c>
      <c r="G74" s="749">
        <v>0.42899999999999999</v>
      </c>
      <c r="H74" s="747"/>
      <c r="I74" s="747"/>
      <c r="J74" s="750">
        <v>2</v>
      </c>
      <c r="M74">
        <v>0.45400000000000001</v>
      </c>
      <c r="N74">
        <v>0.45300000000000001</v>
      </c>
    </row>
    <row r="75" spans="1:14">
      <c r="A75" s="747" t="s">
        <v>663</v>
      </c>
      <c r="B75" t="s">
        <v>663</v>
      </c>
      <c r="C75" s="747" t="s">
        <v>662</v>
      </c>
      <c r="D75" s="747"/>
      <c r="E75" s="748">
        <v>0.45100000000000001</v>
      </c>
      <c r="F75" s="594" t="s">
        <v>2328</v>
      </c>
      <c r="G75" s="749">
        <v>0.42899999999999999</v>
      </c>
      <c r="H75" s="747"/>
      <c r="I75" s="747"/>
      <c r="J75" s="750">
        <v>2</v>
      </c>
      <c r="M75">
        <v>0.45100000000000001</v>
      </c>
      <c r="N75">
        <v>0.46400000000000002</v>
      </c>
    </row>
    <row r="76" spans="1:14">
      <c r="A76" s="747" t="s">
        <v>652</v>
      </c>
      <c r="B76" t="s">
        <v>652</v>
      </c>
      <c r="C76" s="747" t="s">
        <v>1592</v>
      </c>
      <c r="D76" s="747"/>
      <c r="E76" s="748">
        <v>0.58299999999999996</v>
      </c>
      <c r="F76" s="594" t="s">
        <v>2328</v>
      </c>
      <c r="G76" s="749">
        <v>0.42899999999999999</v>
      </c>
      <c r="H76" s="747"/>
      <c r="I76" s="747"/>
      <c r="J76" s="750">
        <v>2</v>
      </c>
      <c r="M76">
        <v>0.58299999999999996</v>
      </c>
      <c r="N76">
        <v>0.45800000000000002</v>
      </c>
    </row>
    <row r="77" spans="1:14">
      <c r="A77" s="747" t="s">
        <v>509</v>
      </c>
      <c r="B77" t="s">
        <v>509</v>
      </c>
      <c r="C77" s="747" t="s">
        <v>508</v>
      </c>
      <c r="D77" s="747"/>
      <c r="E77" s="748">
        <v>0.443</v>
      </c>
      <c r="F77" s="594" t="s">
        <v>2328</v>
      </c>
      <c r="G77" s="749">
        <v>0.42899999999999999</v>
      </c>
      <c r="H77" s="747"/>
      <c r="I77" s="747"/>
      <c r="J77" s="750">
        <v>2</v>
      </c>
      <c r="M77">
        <v>0.443</v>
      </c>
      <c r="N77">
        <v>0.47799999999999998</v>
      </c>
    </row>
    <row r="78" spans="1:14">
      <c r="A78" s="747" t="s">
        <v>608</v>
      </c>
      <c r="B78" t="s">
        <v>608</v>
      </c>
      <c r="C78" s="747" t="s">
        <v>607</v>
      </c>
      <c r="D78" s="747"/>
      <c r="E78" s="748">
        <v>0.35899999999999999</v>
      </c>
      <c r="F78" s="594" t="s">
        <v>2328</v>
      </c>
      <c r="G78" s="749">
        <v>0.42899999999999999</v>
      </c>
      <c r="H78" s="747"/>
      <c r="I78" s="747"/>
      <c r="J78" s="750">
        <v>2</v>
      </c>
      <c r="M78">
        <v>0.35899999999999999</v>
      </c>
      <c r="N78">
        <v>0.441</v>
      </c>
    </row>
    <row r="79" spans="1:14">
      <c r="A79" s="747" t="s">
        <v>651</v>
      </c>
      <c r="B79" t="s">
        <v>651</v>
      </c>
      <c r="C79" s="747" t="s">
        <v>650</v>
      </c>
      <c r="D79" s="747"/>
      <c r="E79" s="748">
        <v>0.45200000000000001</v>
      </c>
      <c r="F79" s="594" t="s">
        <v>2328</v>
      </c>
      <c r="G79" s="749">
        <v>0.42899999999999999</v>
      </c>
      <c r="H79" s="747"/>
      <c r="I79" s="747"/>
      <c r="J79" s="750">
        <v>2</v>
      </c>
      <c r="M79">
        <v>0.45200000000000001</v>
      </c>
      <c r="N79">
        <v>0.441</v>
      </c>
    </row>
    <row r="80" spans="1:14">
      <c r="A80" s="747" t="s">
        <v>638</v>
      </c>
      <c r="B80" t="s">
        <v>638</v>
      </c>
      <c r="C80" s="747" t="s">
        <v>637</v>
      </c>
      <c r="D80" s="747"/>
      <c r="E80" s="748">
        <v>0.621</v>
      </c>
      <c r="F80" s="594" t="s">
        <v>2328</v>
      </c>
      <c r="G80" s="749">
        <v>0.42899999999999999</v>
      </c>
      <c r="H80" s="747"/>
      <c r="I80" s="747"/>
      <c r="J80" s="750">
        <v>2</v>
      </c>
      <c r="M80">
        <v>0.621</v>
      </c>
      <c r="N80">
        <v>0.35</v>
      </c>
    </row>
    <row r="81" spans="1:14">
      <c r="A81" s="747" t="s">
        <v>649</v>
      </c>
      <c r="B81" t="s">
        <v>649</v>
      </c>
      <c r="C81" s="747" t="s">
        <v>648</v>
      </c>
      <c r="D81" s="747"/>
      <c r="E81" s="748">
        <v>0.45400000000000001</v>
      </c>
      <c r="F81" s="594" t="s">
        <v>2328</v>
      </c>
      <c r="G81" s="749">
        <v>0.42899999999999999</v>
      </c>
      <c r="H81" s="747"/>
      <c r="I81" s="747"/>
      <c r="J81" s="750">
        <v>2</v>
      </c>
      <c r="M81">
        <v>0.45400000000000001</v>
      </c>
      <c r="N81">
        <v>0.45400000000000001</v>
      </c>
    </row>
    <row r="82" spans="1:14">
      <c r="A82" s="747" t="s">
        <v>704</v>
      </c>
      <c r="B82" t="s">
        <v>704</v>
      </c>
      <c r="C82" s="747" t="s">
        <v>1003</v>
      </c>
      <c r="D82" s="747"/>
      <c r="E82" s="748">
        <v>0.48899999999999999</v>
      </c>
      <c r="F82" s="594" t="s">
        <v>2328</v>
      </c>
      <c r="G82" s="749">
        <v>0.42899999999999999</v>
      </c>
      <c r="H82" s="747"/>
      <c r="I82" s="747"/>
      <c r="J82" s="750">
        <v>2</v>
      </c>
      <c r="M82">
        <v>0.48899999999999999</v>
      </c>
      <c r="N82">
        <v>0.44500000000000001</v>
      </c>
    </row>
    <row r="83" spans="1:14">
      <c r="A83" s="747" t="s">
        <v>492</v>
      </c>
      <c r="B83" t="s">
        <v>492</v>
      </c>
      <c r="C83" s="747" t="s">
        <v>1593</v>
      </c>
      <c r="D83" s="747"/>
      <c r="E83" s="748">
        <v>0.39100000000000001</v>
      </c>
      <c r="F83" s="594" t="s">
        <v>2328</v>
      </c>
      <c r="G83" s="749">
        <v>0.42899999999999999</v>
      </c>
      <c r="H83" s="747"/>
      <c r="I83" s="747"/>
      <c r="J83" s="750">
        <v>2</v>
      </c>
      <c r="M83">
        <v>0.39100000000000001</v>
      </c>
      <c r="N83">
        <v>0.47</v>
      </c>
    </row>
    <row r="84" spans="1:14">
      <c r="A84" s="747" t="s">
        <v>548</v>
      </c>
      <c r="B84" t="s">
        <v>548</v>
      </c>
      <c r="C84" s="747" t="s">
        <v>1594</v>
      </c>
      <c r="D84" s="747"/>
      <c r="E84" s="748">
        <v>0.57199999999999995</v>
      </c>
      <c r="F84" s="594" t="s">
        <v>2328</v>
      </c>
      <c r="G84" s="749">
        <v>0.42899999999999999</v>
      </c>
      <c r="H84" s="747"/>
      <c r="I84" s="747"/>
      <c r="J84" s="750">
        <v>2</v>
      </c>
      <c r="M84">
        <v>0.57199999999999995</v>
      </c>
      <c r="N84">
        <v>0.46400000000000002</v>
      </c>
    </row>
    <row r="85" spans="1:14">
      <c r="A85" s="747" t="s">
        <v>586</v>
      </c>
      <c r="B85" t="s">
        <v>586</v>
      </c>
      <c r="C85" s="747" t="s">
        <v>3281</v>
      </c>
      <c r="D85" s="747"/>
      <c r="E85" s="748">
        <v>0.40899999999999997</v>
      </c>
      <c r="F85" s="594" t="s">
        <v>2328</v>
      </c>
      <c r="G85" s="749">
        <v>0.42899999999999999</v>
      </c>
      <c r="H85" s="747"/>
      <c r="I85" s="747"/>
      <c r="J85" s="750">
        <v>2</v>
      </c>
      <c r="M85">
        <v>0.40899999999999997</v>
      </c>
      <c r="N85">
        <v>0.42699999999999999</v>
      </c>
    </row>
    <row r="86" spans="1:14">
      <c r="A86" s="747" t="s">
        <v>453</v>
      </c>
      <c r="B86" t="s">
        <v>453</v>
      </c>
      <c r="C86" s="747" t="s">
        <v>20</v>
      </c>
      <c r="D86" s="747"/>
      <c r="E86" s="748" t="s">
        <v>1583</v>
      </c>
      <c r="F86" s="594" t="s">
        <v>1584</v>
      </c>
      <c r="G86" s="749">
        <v>0.42899999999999999</v>
      </c>
      <c r="H86" s="747"/>
      <c r="I86" s="747"/>
      <c r="J86" s="750">
        <v>0</v>
      </c>
      <c r="M86" t="s">
        <v>20</v>
      </c>
      <c r="N86" t="s">
        <v>20</v>
      </c>
    </row>
    <row r="87" spans="1:14">
      <c r="A87" s="747" t="s">
        <v>647</v>
      </c>
      <c r="B87" t="s">
        <v>647</v>
      </c>
      <c r="C87" s="747" t="s">
        <v>646</v>
      </c>
      <c r="D87" s="747"/>
      <c r="E87" s="748">
        <v>0.78700000000000003</v>
      </c>
      <c r="F87" s="594" t="s">
        <v>2328</v>
      </c>
      <c r="G87" s="749">
        <v>0.42899999999999999</v>
      </c>
      <c r="H87" s="747"/>
      <c r="I87" s="747"/>
      <c r="J87" s="750">
        <v>2</v>
      </c>
      <c r="M87">
        <v>0.78700000000000003</v>
      </c>
      <c r="N87">
        <v>0.82299999999999995</v>
      </c>
    </row>
    <row r="88" spans="1:14">
      <c r="A88" s="747" t="s">
        <v>645</v>
      </c>
      <c r="B88" t="s">
        <v>645</v>
      </c>
      <c r="C88" s="747" t="s">
        <v>644</v>
      </c>
      <c r="D88" s="747"/>
      <c r="E88" s="748">
        <v>0.63300000000000001</v>
      </c>
      <c r="F88" s="594" t="s">
        <v>2328</v>
      </c>
      <c r="G88" s="749">
        <v>0.42899999999999999</v>
      </c>
      <c r="H88" s="747"/>
      <c r="I88" s="747"/>
      <c r="J88" s="750">
        <v>2</v>
      </c>
      <c r="M88">
        <v>0.63300000000000001</v>
      </c>
      <c r="N88">
        <v>0.78300000000000003</v>
      </c>
    </row>
    <row r="89" spans="1:14">
      <c r="A89" s="747" t="s">
        <v>584</v>
      </c>
      <c r="B89" t="s">
        <v>584</v>
      </c>
      <c r="C89" s="747" t="s">
        <v>583</v>
      </c>
      <c r="D89" s="747"/>
      <c r="E89" s="748">
        <v>0.44500000000000001</v>
      </c>
      <c r="F89" s="594" t="s">
        <v>2328</v>
      </c>
      <c r="G89" s="749">
        <v>0.42899999999999999</v>
      </c>
      <c r="H89" s="747"/>
      <c r="I89" s="747"/>
      <c r="J89" s="750">
        <v>2</v>
      </c>
      <c r="M89">
        <v>0.44500000000000001</v>
      </c>
      <c r="N89">
        <v>0.442</v>
      </c>
    </row>
    <row r="90" spans="1:14">
      <c r="A90" s="747" t="s">
        <v>524</v>
      </c>
      <c r="B90" t="s">
        <v>524</v>
      </c>
      <c r="C90" s="747" t="s">
        <v>523</v>
      </c>
      <c r="D90" s="747"/>
      <c r="E90" s="748">
        <v>0.17499999999999999</v>
      </c>
      <c r="F90" s="594" t="s">
        <v>2328</v>
      </c>
      <c r="G90" s="749">
        <v>0.42899999999999999</v>
      </c>
      <c r="H90" s="747"/>
      <c r="I90" s="747"/>
      <c r="J90" s="750">
        <v>2</v>
      </c>
      <c r="M90">
        <v>0.17499999999999999</v>
      </c>
      <c r="N90">
        <v>0.185</v>
      </c>
    </row>
    <row r="91" spans="1:14">
      <c r="A91" s="747" t="s">
        <v>705</v>
      </c>
      <c r="B91" t="s">
        <v>705</v>
      </c>
      <c r="C91" s="747" t="s">
        <v>1004</v>
      </c>
      <c r="D91" s="747"/>
      <c r="E91" s="748" t="s">
        <v>1583</v>
      </c>
      <c r="F91" s="594">
        <v>0.46200000000000002</v>
      </c>
      <c r="G91" s="749">
        <v>0.42899999999999999</v>
      </c>
      <c r="H91" s="747"/>
      <c r="I91" s="747"/>
      <c r="J91" s="750">
        <v>3</v>
      </c>
      <c r="M91" t="s">
        <v>20</v>
      </c>
      <c r="N91">
        <v>0.46200000000000002</v>
      </c>
    </row>
    <row r="92" spans="1:14">
      <c r="A92" s="747" t="s">
        <v>706</v>
      </c>
      <c r="B92" t="s">
        <v>706</v>
      </c>
      <c r="C92" s="747" t="s">
        <v>1005</v>
      </c>
      <c r="D92" s="747"/>
      <c r="E92" s="748" t="s">
        <v>1583</v>
      </c>
      <c r="F92" s="594">
        <v>0.436</v>
      </c>
      <c r="G92" s="749">
        <v>0.42899999999999999</v>
      </c>
      <c r="H92" s="747"/>
      <c r="I92" s="747"/>
      <c r="J92" s="750">
        <v>3</v>
      </c>
      <c r="M92" t="s">
        <v>20</v>
      </c>
      <c r="N92">
        <v>0.436</v>
      </c>
    </row>
    <row r="93" spans="1:14">
      <c r="A93" s="747" t="s">
        <v>707</v>
      </c>
      <c r="B93" t="s">
        <v>707</v>
      </c>
      <c r="C93" s="747" t="s">
        <v>1006</v>
      </c>
      <c r="D93" s="747"/>
      <c r="E93" s="748" t="s">
        <v>1583</v>
      </c>
      <c r="F93" s="594">
        <v>0.45300000000000001</v>
      </c>
      <c r="G93" s="749">
        <v>0.42899999999999999</v>
      </c>
      <c r="H93" s="747"/>
      <c r="I93" s="747"/>
      <c r="J93" s="750">
        <v>3</v>
      </c>
      <c r="M93" t="s">
        <v>20</v>
      </c>
      <c r="N93">
        <v>0.45300000000000001</v>
      </c>
    </row>
    <row r="94" spans="1:14">
      <c r="A94" s="747" t="s">
        <v>555</v>
      </c>
      <c r="B94" t="s">
        <v>555</v>
      </c>
      <c r="C94" s="747" t="s">
        <v>554</v>
      </c>
      <c r="D94" s="747"/>
      <c r="E94" s="748">
        <v>0.42399999999999999</v>
      </c>
      <c r="F94" s="594" t="s">
        <v>2328</v>
      </c>
      <c r="G94" s="749">
        <v>0.42899999999999999</v>
      </c>
      <c r="H94" s="747"/>
      <c r="I94" s="747"/>
      <c r="J94" s="750">
        <v>2</v>
      </c>
      <c r="M94">
        <v>0.42399999999999999</v>
      </c>
      <c r="N94">
        <v>0.22800000000000001</v>
      </c>
    </row>
    <row r="95" spans="1:14">
      <c r="A95" s="747" t="s">
        <v>556</v>
      </c>
      <c r="B95" t="s">
        <v>556</v>
      </c>
      <c r="C95" s="747" t="s">
        <v>20</v>
      </c>
      <c r="D95" s="747"/>
      <c r="E95" s="748" t="s">
        <v>1583</v>
      </c>
      <c r="F95" s="594">
        <v>0.45700000000000002</v>
      </c>
      <c r="G95" s="749">
        <v>0.42899999999999999</v>
      </c>
      <c r="H95" s="747"/>
      <c r="I95" s="747"/>
      <c r="J95" s="750">
        <v>3</v>
      </c>
      <c r="M95" t="s">
        <v>20</v>
      </c>
      <c r="N95">
        <v>0.45700000000000002</v>
      </c>
    </row>
    <row r="96" spans="1:14">
      <c r="A96" s="747" t="s">
        <v>600</v>
      </c>
      <c r="B96" t="s">
        <v>600</v>
      </c>
      <c r="C96" s="747" t="s">
        <v>2151</v>
      </c>
      <c r="D96" s="747"/>
      <c r="E96" s="748">
        <v>0.317</v>
      </c>
      <c r="F96" s="594" t="s">
        <v>2328</v>
      </c>
      <c r="G96" s="749">
        <v>0.42899999999999999</v>
      </c>
      <c r="H96" s="747"/>
      <c r="I96" s="747"/>
      <c r="J96" s="750">
        <v>2</v>
      </c>
      <c r="M96">
        <v>0.317</v>
      </c>
      <c r="N96">
        <v>0.47299999999999998</v>
      </c>
    </row>
    <row r="97" spans="1:14">
      <c r="A97" s="747" t="s">
        <v>708</v>
      </c>
      <c r="B97" t="s">
        <v>708</v>
      </c>
      <c r="C97" s="747" t="s">
        <v>1007</v>
      </c>
      <c r="D97" s="747"/>
      <c r="E97" s="748" t="s">
        <v>1583</v>
      </c>
      <c r="F97" s="594">
        <v>0.48399999999999999</v>
      </c>
      <c r="G97" s="749">
        <v>0.42899999999999999</v>
      </c>
      <c r="H97" s="747"/>
      <c r="I97" s="747"/>
      <c r="J97" s="750">
        <v>3</v>
      </c>
      <c r="M97" t="s">
        <v>20</v>
      </c>
      <c r="N97">
        <v>0.48399999999999999</v>
      </c>
    </row>
    <row r="98" spans="1:14">
      <c r="A98" s="747" t="s">
        <v>433</v>
      </c>
      <c r="B98" t="s">
        <v>433</v>
      </c>
      <c r="C98" s="747" t="s">
        <v>432</v>
      </c>
      <c r="D98" s="747"/>
      <c r="E98" s="748">
        <v>0.44600000000000001</v>
      </c>
      <c r="F98" s="594" t="s">
        <v>2328</v>
      </c>
      <c r="G98" s="749">
        <v>0.42899999999999999</v>
      </c>
      <c r="H98" s="747"/>
      <c r="I98" s="747"/>
      <c r="J98" s="750">
        <v>2</v>
      </c>
      <c r="M98">
        <v>0.44600000000000001</v>
      </c>
      <c r="N98">
        <v>0.46899999999999997</v>
      </c>
    </row>
    <row r="99" spans="1:14">
      <c r="A99" s="747" t="s">
        <v>709</v>
      </c>
      <c r="B99" t="s">
        <v>709</v>
      </c>
      <c r="C99" s="747" t="s">
        <v>710</v>
      </c>
      <c r="D99" s="747"/>
      <c r="E99" s="748" t="s">
        <v>1583</v>
      </c>
      <c r="F99" s="594">
        <v>0.45900000000000002</v>
      </c>
      <c r="G99" s="749">
        <v>0.42899999999999999</v>
      </c>
      <c r="H99" s="747"/>
      <c r="I99" s="747"/>
      <c r="J99" s="750">
        <v>3</v>
      </c>
      <c r="M99" t="s">
        <v>20</v>
      </c>
      <c r="N99">
        <v>0.45900000000000002</v>
      </c>
    </row>
    <row r="100" spans="1:14">
      <c r="A100" s="747" t="s">
        <v>711</v>
      </c>
      <c r="B100" t="s">
        <v>711</v>
      </c>
      <c r="C100" s="747" t="s">
        <v>1008</v>
      </c>
      <c r="D100" s="747"/>
      <c r="E100" s="748" t="s">
        <v>1583</v>
      </c>
      <c r="F100" s="594">
        <v>0.499</v>
      </c>
      <c r="G100" s="749">
        <v>0.42899999999999999</v>
      </c>
      <c r="H100" s="747"/>
      <c r="I100" s="747"/>
      <c r="J100" s="750">
        <v>3</v>
      </c>
      <c r="M100" t="s">
        <v>20</v>
      </c>
      <c r="N100">
        <v>0.499</v>
      </c>
    </row>
    <row r="101" spans="1:14">
      <c r="A101" s="747" t="s">
        <v>483</v>
      </c>
      <c r="B101" t="s">
        <v>483</v>
      </c>
      <c r="C101" s="747" t="s">
        <v>482</v>
      </c>
      <c r="D101" s="747"/>
      <c r="E101" s="748">
        <v>0.157</v>
      </c>
      <c r="F101" s="594" t="s">
        <v>2328</v>
      </c>
      <c r="G101" s="749">
        <v>0.42899999999999999</v>
      </c>
      <c r="H101" s="747"/>
      <c r="I101" s="747"/>
      <c r="J101" s="750">
        <v>2</v>
      </c>
      <c r="M101">
        <v>0.157</v>
      </c>
      <c r="N101">
        <v>0.11</v>
      </c>
    </row>
    <row r="102" spans="1:14">
      <c r="A102" s="747" t="s">
        <v>712</v>
      </c>
      <c r="B102" t="s">
        <v>712</v>
      </c>
      <c r="C102" t="s">
        <v>20</v>
      </c>
      <c r="D102" s="747"/>
      <c r="E102" s="748" t="s">
        <v>1583</v>
      </c>
      <c r="F102" s="594" t="s">
        <v>1584</v>
      </c>
      <c r="G102" s="749">
        <v>0.42899999999999999</v>
      </c>
      <c r="H102" s="747"/>
      <c r="I102" s="747"/>
      <c r="J102" s="750">
        <v>0</v>
      </c>
      <c r="M102" t="s">
        <v>20</v>
      </c>
      <c r="N102" t="s">
        <v>20</v>
      </c>
    </row>
    <row r="103" spans="1:14">
      <c r="A103" s="747" t="s">
        <v>571</v>
      </c>
      <c r="B103" t="s">
        <v>571</v>
      </c>
      <c r="C103" s="747" t="s">
        <v>20</v>
      </c>
      <c r="D103" s="747"/>
      <c r="E103" s="748" t="s">
        <v>1583</v>
      </c>
      <c r="F103" s="594" t="s">
        <v>1584</v>
      </c>
      <c r="G103" s="749">
        <v>0.42899999999999999</v>
      </c>
      <c r="H103" s="747"/>
      <c r="I103" s="747"/>
      <c r="J103" s="750">
        <v>0</v>
      </c>
      <c r="M103" t="s">
        <v>20</v>
      </c>
      <c r="N103" t="s">
        <v>20</v>
      </c>
    </row>
    <row r="104" spans="1:14">
      <c r="A104" s="747" t="s">
        <v>570</v>
      </c>
      <c r="B104" t="s">
        <v>570</v>
      </c>
      <c r="C104" s="747" t="s">
        <v>20</v>
      </c>
      <c r="D104" s="747"/>
      <c r="E104" s="748" t="s">
        <v>1583</v>
      </c>
      <c r="F104" s="594" t="s">
        <v>1584</v>
      </c>
      <c r="G104" s="749">
        <v>0.42899999999999999</v>
      </c>
      <c r="H104" s="747"/>
      <c r="I104" s="747"/>
      <c r="J104" s="750">
        <v>0</v>
      </c>
      <c r="M104" t="s">
        <v>20</v>
      </c>
      <c r="N104" t="s">
        <v>20</v>
      </c>
    </row>
    <row r="105" spans="1:14">
      <c r="A105" s="747" t="s">
        <v>713</v>
      </c>
      <c r="B105" t="s">
        <v>713</v>
      </c>
      <c r="C105" s="747" t="s">
        <v>20</v>
      </c>
      <c r="D105" s="747"/>
      <c r="E105" s="748" t="s">
        <v>1583</v>
      </c>
      <c r="F105" s="594" t="s">
        <v>1584</v>
      </c>
      <c r="G105" s="749">
        <v>0.42899999999999999</v>
      </c>
      <c r="H105" s="747"/>
      <c r="I105" s="747"/>
      <c r="J105" s="750">
        <v>0</v>
      </c>
      <c r="M105" t="s">
        <v>20</v>
      </c>
      <c r="N105" t="s">
        <v>20</v>
      </c>
    </row>
    <row r="106" spans="1:14">
      <c r="A106" s="747" t="s">
        <v>714</v>
      </c>
      <c r="B106" t="s">
        <v>714</v>
      </c>
      <c r="C106" s="747" t="s">
        <v>1009</v>
      </c>
      <c r="D106" s="747"/>
      <c r="E106" s="748" t="s">
        <v>1583</v>
      </c>
      <c r="F106" s="594">
        <v>0.42099999999999999</v>
      </c>
      <c r="G106" s="749">
        <v>0.42899999999999999</v>
      </c>
      <c r="H106" s="747"/>
      <c r="I106" s="747"/>
      <c r="J106" s="750">
        <v>3</v>
      </c>
      <c r="M106" t="s">
        <v>20</v>
      </c>
      <c r="N106">
        <v>0.42099999999999999</v>
      </c>
    </row>
    <row r="107" spans="1:14">
      <c r="A107" s="747" t="s">
        <v>569</v>
      </c>
      <c r="B107" t="s">
        <v>569</v>
      </c>
      <c r="C107" s="747" t="s">
        <v>20</v>
      </c>
      <c r="D107" s="747"/>
      <c r="E107" s="748" t="s">
        <v>1583</v>
      </c>
      <c r="F107" s="594" t="s">
        <v>1584</v>
      </c>
      <c r="G107" s="749">
        <v>0.42899999999999999</v>
      </c>
      <c r="H107" s="747"/>
      <c r="I107" s="747"/>
      <c r="J107" s="750">
        <v>0</v>
      </c>
      <c r="M107" t="s">
        <v>20</v>
      </c>
      <c r="N107" t="s">
        <v>20</v>
      </c>
    </row>
    <row r="108" spans="1:14">
      <c r="A108" s="747" t="s">
        <v>1595</v>
      </c>
      <c r="B108" t="s">
        <v>1595</v>
      </c>
      <c r="C108" s="747" t="s">
        <v>20</v>
      </c>
      <c r="D108" s="747"/>
      <c r="E108" s="748" t="s">
        <v>1583</v>
      </c>
      <c r="F108" s="594" t="s">
        <v>1584</v>
      </c>
      <c r="G108" s="749">
        <v>0.42899999999999999</v>
      </c>
      <c r="H108" s="747"/>
      <c r="I108" s="747"/>
      <c r="J108" s="750">
        <v>0</v>
      </c>
      <c r="M108" t="s">
        <v>20</v>
      </c>
      <c r="N108" t="s">
        <v>20</v>
      </c>
    </row>
    <row r="109" spans="1:14">
      <c r="A109" s="747" t="s">
        <v>715</v>
      </c>
      <c r="B109" t="s">
        <v>715</v>
      </c>
      <c r="C109" s="747" t="s">
        <v>20</v>
      </c>
      <c r="D109" s="747"/>
      <c r="E109" s="748" t="s">
        <v>1583</v>
      </c>
      <c r="F109" s="594" t="s">
        <v>1584</v>
      </c>
      <c r="G109" s="749">
        <v>0.42899999999999999</v>
      </c>
      <c r="H109" s="747"/>
      <c r="I109" s="747"/>
      <c r="J109" s="750">
        <v>0</v>
      </c>
      <c r="M109" t="s">
        <v>20</v>
      </c>
      <c r="N109" t="s">
        <v>20</v>
      </c>
    </row>
    <row r="110" spans="1:14">
      <c r="A110" s="747" t="s">
        <v>716</v>
      </c>
      <c r="B110" t="s">
        <v>716</v>
      </c>
      <c r="C110" s="747" t="s">
        <v>20</v>
      </c>
      <c r="D110" s="747"/>
      <c r="E110" s="748" t="s">
        <v>1583</v>
      </c>
      <c r="F110" s="594" t="s">
        <v>1584</v>
      </c>
      <c r="G110" s="749">
        <v>0.42899999999999999</v>
      </c>
      <c r="H110" s="747"/>
      <c r="I110" s="747"/>
      <c r="J110" s="750">
        <v>0</v>
      </c>
      <c r="M110" t="s">
        <v>20</v>
      </c>
      <c r="N110" t="s">
        <v>20</v>
      </c>
    </row>
    <row r="111" spans="1:14">
      <c r="A111" s="747" t="s">
        <v>717</v>
      </c>
      <c r="B111" t="s">
        <v>717</v>
      </c>
      <c r="C111" s="747" t="s">
        <v>1838</v>
      </c>
      <c r="D111" s="747"/>
      <c r="E111" s="748" t="s">
        <v>1583</v>
      </c>
      <c r="F111" s="594">
        <v>0.41699999999999998</v>
      </c>
      <c r="G111" s="749">
        <v>0.42899999999999999</v>
      </c>
      <c r="H111" s="747"/>
      <c r="I111" s="747"/>
      <c r="J111" s="750">
        <v>3</v>
      </c>
      <c r="M111" t="s">
        <v>20</v>
      </c>
      <c r="N111">
        <v>0.41699999999999998</v>
      </c>
    </row>
    <row r="112" spans="1:14">
      <c r="A112" s="747" t="s">
        <v>718</v>
      </c>
      <c r="B112" t="s">
        <v>718</v>
      </c>
      <c r="C112" s="747" t="s">
        <v>1010</v>
      </c>
      <c r="D112" s="747"/>
      <c r="E112" s="748" t="s">
        <v>1583</v>
      </c>
      <c r="F112" s="594">
        <v>0.42</v>
      </c>
      <c r="G112" s="749">
        <v>0.42899999999999999</v>
      </c>
      <c r="H112" s="747"/>
      <c r="I112" s="747"/>
      <c r="J112" s="750">
        <v>3</v>
      </c>
      <c r="M112" t="s">
        <v>20</v>
      </c>
      <c r="N112">
        <v>0.42</v>
      </c>
    </row>
    <row r="113" spans="1:14">
      <c r="A113" s="747" t="s">
        <v>719</v>
      </c>
      <c r="B113" t="s">
        <v>719</v>
      </c>
      <c r="C113" s="747" t="s">
        <v>1839</v>
      </c>
      <c r="D113" s="747"/>
      <c r="E113" s="748">
        <v>0.39200000000000002</v>
      </c>
      <c r="F113" s="594" t="s">
        <v>2328</v>
      </c>
      <c r="G113" s="749">
        <v>0.42899999999999999</v>
      </c>
      <c r="H113" s="747"/>
      <c r="I113" s="747"/>
      <c r="J113" s="750">
        <v>2</v>
      </c>
      <c r="M113">
        <v>0.39200000000000002</v>
      </c>
      <c r="N113">
        <v>0.41699999999999998</v>
      </c>
    </row>
    <row r="114" spans="1:14">
      <c r="A114" s="747" t="s">
        <v>568</v>
      </c>
      <c r="B114" t="s">
        <v>568</v>
      </c>
      <c r="C114" s="747" t="s">
        <v>20</v>
      </c>
      <c r="D114" s="747"/>
      <c r="E114" s="748" t="s">
        <v>1583</v>
      </c>
      <c r="F114" s="594" t="s">
        <v>1584</v>
      </c>
      <c r="G114" s="749">
        <v>0.42899999999999999</v>
      </c>
      <c r="H114" s="747"/>
      <c r="I114" s="747"/>
      <c r="J114" s="750">
        <v>0</v>
      </c>
      <c r="M114" t="s">
        <v>20</v>
      </c>
      <c r="N114" t="s">
        <v>20</v>
      </c>
    </row>
    <row r="115" spans="1:14">
      <c r="A115" s="747" t="s">
        <v>720</v>
      </c>
      <c r="B115" t="s">
        <v>720</v>
      </c>
      <c r="C115" s="747" t="s">
        <v>1011</v>
      </c>
      <c r="D115" s="747"/>
      <c r="E115" s="748">
        <v>0.39200000000000002</v>
      </c>
      <c r="F115" s="594" t="s">
        <v>2328</v>
      </c>
      <c r="G115" s="749">
        <v>0.42899999999999999</v>
      </c>
      <c r="H115" s="747"/>
      <c r="I115" s="747"/>
      <c r="J115" s="750">
        <v>2</v>
      </c>
      <c r="M115">
        <v>0.39200000000000002</v>
      </c>
      <c r="N115">
        <v>0.41699999999999998</v>
      </c>
    </row>
    <row r="116" spans="1:14">
      <c r="A116" s="747" t="s">
        <v>721</v>
      </c>
      <c r="B116" t="s">
        <v>721</v>
      </c>
      <c r="C116" s="747" t="s">
        <v>20</v>
      </c>
      <c r="D116" s="747"/>
      <c r="E116" s="748" t="s">
        <v>1583</v>
      </c>
      <c r="F116" s="594" t="s">
        <v>1584</v>
      </c>
      <c r="G116" s="749">
        <v>0.42899999999999999</v>
      </c>
      <c r="H116" s="747"/>
      <c r="I116" s="747"/>
      <c r="J116" s="750">
        <v>0</v>
      </c>
      <c r="M116" t="s">
        <v>20</v>
      </c>
      <c r="N116" t="s">
        <v>20</v>
      </c>
    </row>
    <row r="117" spans="1:14">
      <c r="A117" s="747" t="s">
        <v>567</v>
      </c>
      <c r="B117" t="s">
        <v>567</v>
      </c>
      <c r="C117" s="747" t="s">
        <v>20</v>
      </c>
      <c r="D117" s="747"/>
      <c r="E117" s="748" t="s">
        <v>1583</v>
      </c>
      <c r="F117" s="594" t="s">
        <v>1584</v>
      </c>
      <c r="G117" s="749">
        <v>0.42899999999999999</v>
      </c>
      <c r="H117" s="747"/>
      <c r="I117" s="747"/>
      <c r="J117" s="750">
        <v>0</v>
      </c>
      <c r="M117" t="s">
        <v>20</v>
      </c>
      <c r="N117" t="s">
        <v>20</v>
      </c>
    </row>
    <row r="118" spans="1:14">
      <c r="A118" s="747" t="s">
        <v>566</v>
      </c>
      <c r="B118" t="s">
        <v>566</v>
      </c>
      <c r="C118" s="747" t="s">
        <v>565</v>
      </c>
      <c r="D118" s="747"/>
      <c r="E118" s="748">
        <v>0.39200000000000002</v>
      </c>
      <c r="F118" s="594" t="s">
        <v>2328</v>
      </c>
      <c r="G118" s="749">
        <v>0.42899999999999999</v>
      </c>
      <c r="H118" s="747"/>
      <c r="I118" s="747"/>
      <c r="J118" s="750">
        <v>2</v>
      </c>
      <c r="M118">
        <v>0.39200000000000002</v>
      </c>
      <c r="N118">
        <v>0.41699999999999998</v>
      </c>
    </row>
    <row r="119" spans="1:14">
      <c r="A119" s="747" t="s">
        <v>564</v>
      </c>
      <c r="B119" t="s">
        <v>564</v>
      </c>
      <c r="C119" s="747" t="s">
        <v>20</v>
      </c>
      <c r="D119" s="747"/>
      <c r="E119" s="748" t="s">
        <v>1583</v>
      </c>
      <c r="F119" s="594" t="s">
        <v>1584</v>
      </c>
      <c r="G119" s="749">
        <v>0.42899999999999999</v>
      </c>
      <c r="H119" s="747"/>
      <c r="I119" s="747"/>
      <c r="J119" s="750">
        <v>0</v>
      </c>
      <c r="M119" t="s">
        <v>20</v>
      </c>
      <c r="N119" t="s">
        <v>20</v>
      </c>
    </row>
    <row r="120" spans="1:14">
      <c r="A120" s="747" t="s">
        <v>563</v>
      </c>
      <c r="B120" t="s">
        <v>563</v>
      </c>
      <c r="C120" s="747" t="s">
        <v>20</v>
      </c>
      <c r="D120" s="747"/>
      <c r="E120" s="748" t="s">
        <v>1583</v>
      </c>
      <c r="F120" s="594" t="s">
        <v>1584</v>
      </c>
      <c r="G120" s="749">
        <v>0.42899999999999999</v>
      </c>
      <c r="H120" s="747"/>
      <c r="I120" s="747"/>
      <c r="J120" s="750">
        <v>0</v>
      </c>
      <c r="M120" t="s">
        <v>20</v>
      </c>
      <c r="N120" t="s">
        <v>20</v>
      </c>
    </row>
    <row r="121" spans="1:14">
      <c r="A121" s="747" t="s">
        <v>562</v>
      </c>
      <c r="B121" t="s">
        <v>562</v>
      </c>
      <c r="C121" s="747" t="s">
        <v>20</v>
      </c>
      <c r="D121" s="747"/>
      <c r="E121" s="748" t="s">
        <v>1583</v>
      </c>
      <c r="F121" s="594" t="s">
        <v>1584</v>
      </c>
      <c r="G121" s="749">
        <v>0.42899999999999999</v>
      </c>
      <c r="H121" s="747"/>
      <c r="I121" s="747"/>
      <c r="J121" s="750">
        <v>0</v>
      </c>
      <c r="M121" t="s">
        <v>20</v>
      </c>
      <c r="N121" t="s">
        <v>20</v>
      </c>
    </row>
    <row r="122" spans="1:14">
      <c r="A122" s="747" t="s">
        <v>561</v>
      </c>
      <c r="B122" t="s">
        <v>561</v>
      </c>
      <c r="C122" s="747" t="s">
        <v>20</v>
      </c>
      <c r="D122" s="747"/>
      <c r="E122" s="748" t="s">
        <v>1583</v>
      </c>
      <c r="F122" s="594" t="s">
        <v>1584</v>
      </c>
      <c r="G122" s="749">
        <v>0.42899999999999999</v>
      </c>
      <c r="H122" s="747"/>
      <c r="I122" s="747"/>
      <c r="J122" s="750">
        <v>0</v>
      </c>
      <c r="M122" t="s">
        <v>20</v>
      </c>
      <c r="N122" t="s">
        <v>20</v>
      </c>
    </row>
    <row r="123" spans="1:14">
      <c r="A123" s="747" t="s">
        <v>722</v>
      </c>
      <c r="B123" t="s">
        <v>722</v>
      </c>
      <c r="C123" s="747" t="s">
        <v>20</v>
      </c>
      <c r="D123" s="747"/>
      <c r="E123" s="748" t="s">
        <v>1583</v>
      </c>
      <c r="F123" s="594" t="s">
        <v>1584</v>
      </c>
      <c r="G123" s="749">
        <v>0.42899999999999999</v>
      </c>
      <c r="H123" s="747"/>
      <c r="I123" s="747"/>
      <c r="J123" s="750">
        <v>0</v>
      </c>
      <c r="M123" t="s">
        <v>20</v>
      </c>
      <c r="N123" t="s">
        <v>20</v>
      </c>
    </row>
    <row r="124" spans="1:14">
      <c r="A124" s="747" t="s">
        <v>560</v>
      </c>
      <c r="B124" t="s">
        <v>560</v>
      </c>
      <c r="C124" s="747" t="s">
        <v>20</v>
      </c>
      <c r="D124" s="747"/>
      <c r="E124" s="748" t="s">
        <v>1583</v>
      </c>
      <c r="F124" s="594" t="s">
        <v>1584</v>
      </c>
      <c r="G124" s="749">
        <v>0.42899999999999999</v>
      </c>
      <c r="H124" s="747"/>
      <c r="I124" s="747"/>
      <c r="J124" s="750">
        <v>0</v>
      </c>
      <c r="M124" t="s">
        <v>20</v>
      </c>
      <c r="N124" t="s">
        <v>20</v>
      </c>
    </row>
    <row r="125" spans="1:14">
      <c r="A125" s="747" t="s">
        <v>723</v>
      </c>
      <c r="B125" t="s">
        <v>723</v>
      </c>
      <c r="C125" s="747" t="s">
        <v>20</v>
      </c>
      <c r="D125" s="747"/>
      <c r="E125" s="748" t="s">
        <v>1583</v>
      </c>
      <c r="F125" s="594" t="s">
        <v>1584</v>
      </c>
      <c r="G125" s="749">
        <v>0.42899999999999999</v>
      </c>
      <c r="H125" s="747"/>
      <c r="I125" s="747"/>
      <c r="J125" s="750">
        <v>0</v>
      </c>
      <c r="M125" t="s">
        <v>20</v>
      </c>
      <c r="N125" t="s">
        <v>20</v>
      </c>
    </row>
    <row r="126" spans="1:14">
      <c r="A126" s="747" t="s">
        <v>559</v>
      </c>
      <c r="B126" t="s">
        <v>559</v>
      </c>
      <c r="C126" s="747" t="s">
        <v>20</v>
      </c>
      <c r="D126" s="747"/>
      <c r="E126" s="748" t="s">
        <v>1583</v>
      </c>
      <c r="F126" s="594" t="s">
        <v>1584</v>
      </c>
      <c r="G126" s="749">
        <v>0.42899999999999999</v>
      </c>
      <c r="H126" s="747"/>
      <c r="I126" s="747"/>
      <c r="J126" s="750">
        <v>0</v>
      </c>
      <c r="M126" t="s">
        <v>20</v>
      </c>
      <c r="N126" t="s">
        <v>20</v>
      </c>
    </row>
    <row r="127" spans="1:14">
      <c r="A127" s="747" t="s">
        <v>724</v>
      </c>
      <c r="B127" t="s">
        <v>724</v>
      </c>
      <c r="C127" s="747" t="s">
        <v>1012</v>
      </c>
      <c r="D127" s="747"/>
      <c r="E127" s="748" t="s">
        <v>1583</v>
      </c>
      <c r="F127" s="594">
        <v>0.41699999999999998</v>
      </c>
      <c r="G127" s="749">
        <v>0.42899999999999999</v>
      </c>
      <c r="H127" s="747"/>
      <c r="I127" s="747"/>
      <c r="J127" s="750">
        <v>3</v>
      </c>
      <c r="M127" t="s">
        <v>20</v>
      </c>
      <c r="N127">
        <v>0.41699999999999998</v>
      </c>
    </row>
    <row r="128" spans="1:14">
      <c r="A128" s="747" t="s">
        <v>725</v>
      </c>
      <c r="B128" t="s">
        <v>725</v>
      </c>
      <c r="C128" s="747" t="s">
        <v>1013</v>
      </c>
      <c r="D128" s="747"/>
      <c r="E128" s="748" t="s">
        <v>1583</v>
      </c>
      <c r="F128" s="594">
        <v>0.30099999999999999</v>
      </c>
      <c r="G128" s="749">
        <v>0.42899999999999999</v>
      </c>
      <c r="H128" s="747"/>
      <c r="I128" s="747"/>
      <c r="J128" s="750">
        <v>3</v>
      </c>
      <c r="M128" t="s">
        <v>20</v>
      </c>
      <c r="N128">
        <v>0.30099999999999999</v>
      </c>
    </row>
    <row r="129" spans="1:14">
      <c r="A129" s="747" t="s">
        <v>726</v>
      </c>
      <c r="B129" t="s">
        <v>726</v>
      </c>
      <c r="C129" s="747" t="s">
        <v>1014</v>
      </c>
      <c r="D129" s="747"/>
      <c r="E129" s="748" t="s">
        <v>1583</v>
      </c>
      <c r="F129" s="594">
        <v>0.35199999999999998</v>
      </c>
      <c r="G129" s="749">
        <v>0.42899999999999999</v>
      </c>
      <c r="H129" s="747"/>
      <c r="I129" s="747"/>
      <c r="J129" s="750">
        <v>3</v>
      </c>
      <c r="M129" t="s">
        <v>20</v>
      </c>
      <c r="N129">
        <v>0.35199999999999998</v>
      </c>
    </row>
    <row r="130" spans="1:14">
      <c r="A130" s="747" t="s">
        <v>674</v>
      </c>
      <c r="B130" t="s">
        <v>674</v>
      </c>
      <c r="C130" s="747" t="s">
        <v>673</v>
      </c>
      <c r="D130" s="747"/>
      <c r="E130" s="748">
        <v>0.29699999999999999</v>
      </c>
      <c r="F130" s="594" t="s">
        <v>2328</v>
      </c>
      <c r="G130" s="749">
        <v>0.42899999999999999</v>
      </c>
      <c r="H130" s="747"/>
      <c r="I130" s="747"/>
      <c r="J130" s="750">
        <v>2</v>
      </c>
      <c r="M130">
        <v>0.29699999999999999</v>
      </c>
      <c r="N130">
        <v>0.114</v>
      </c>
    </row>
    <row r="131" spans="1:14">
      <c r="A131" s="747" t="s">
        <v>473</v>
      </c>
      <c r="B131" t="s">
        <v>473</v>
      </c>
      <c r="C131" s="747" t="s">
        <v>2152</v>
      </c>
      <c r="D131" s="747"/>
      <c r="E131" s="748">
        <v>0.44500000000000001</v>
      </c>
      <c r="F131" s="594" t="s">
        <v>2328</v>
      </c>
      <c r="G131" s="749">
        <v>0.42899999999999999</v>
      </c>
      <c r="H131" s="747"/>
      <c r="I131" s="747"/>
      <c r="J131" s="750">
        <v>2</v>
      </c>
      <c r="M131">
        <v>0.44500000000000001</v>
      </c>
      <c r="N131">
        <v>0.441</v>
      </c>
    </row>
    <row r="132" spans="1:14">
      <c r="A132" s="747" t="s">
        <v>727</v>
      </c>
      <c r="B132" t="s">
        <v>727</v>
      </c>
      <c r="C132" s="747" t="s">
        <v>728</v>
      </c>
      <c r="D132" s="747"/>
      <c r="E132" s="748" t="s">
        <v>1583</v>
      </c>
      <c r="F132" s="594">
        <v>0.28299999999999997</v>
      </c>
      <c r="G132" s="749">
        <v>0.42899999999999999</v>
      </c>
      <c r="H132" s="747"/>
      <c r="I132" s="747"/>
      <c r="J132" s="750">
        <v>3</v>
      </c>
      <c r="M132" t="s">
        <v>20</v>
      </c>
      <c r="N132">
        <v>0.28299999999999997</v>
      </c>
    </row>
    <row r="133" spans="1:14">
      <c r="A133" s="747" t="s">
        <v>729</v>
      </c>
      <c r="B133" t="s">
        <v>729</v>
      </c>
      <c r="C133" s="747" t="s">
        <v>20</v>
      </c>
      <c r="D133" s="747"/>
      <c r="E133" s="748" t="s">
        <v>1583</v>
      </c>
      <c r="F133" s="594">
        <v>0.439</v>
      </c>
      <c r="G133" s="749">
        <v>0.42899999999999999</v>
      </c>
      <c r="H133" s="747"/>
      <c r="I133" s="747"/>
      <c r="J133" s="750">
        <v>3</v>
      </c>
      <c r="M133" t="s">
        <v>20</v>
      </c>
      <c r="N133">
        <v>0.439</v>
      </c>
    </row>
    <row r="134" spans="1:14">
      <c r="A134" s="747" t="s">
        <v>527</v>
      </c>
      <c r="B134" t="s">
        <v>527</v>
      </c>
      <c r="C134" s="747" t="s">
        <v>526</v>
      </c>
      <c r="D134" s="747"/>
      <c r="E134" s="748">
        <v>0.13</v>
      </c>
      <c r="F134" s="594" t="s">
        <v>2328</v>
      </c>
      <c r="G134" s="749">
        <v>0.42899999999999999</v>
      </c>
      <c r="H134" s="747"/>
      <c r="I134" s="747"/>
      <c r="J134" s="751">
        <v>2</v>
      </c>
      <c r="M134">
        <v>0.13</v>
      </c>
      <c r="N134">
        <v>0.124</v>
      </c>
    </row>
    <row r="135" spans="1:14">
      <c r="A135" s="747" t="s">
        <v>543</v>
      </c>
      <c r="B135" t="s">
        <v>543</v>
      </c>
      <c r="C135" s="747" t="s">
        <v>542</v>
      </c>
      <c r="D135" s="747"/>
      <c r="E135" s="748">
        <v>0.27200000000000002</v>
      </c>
      <c r="F135" s="594" t="s">
        <v>2328</v>
      </c>
      <c r="G135" s="749">
        <v>0.42899999999999999</v>
      </c>
      <c r="H135" s="747"/>
      <c r="I135" s="747"/>
      <c r="J135" s="750">
        <v>2</v>
      </c>
      <c r="M135">
        <v>0.27200000000000002</v>
      </c>
      <c r="N135">
        <v>0.441</v>
      </c>
    </row>
    <row r="136" spans="1:14">
      <c r="A136" s="747" t="s">
        <v>447</v>
      </c>
      <c r="B136" t="s">
        <v>447</v>
      </c>
      <c r="C136" s="747" t="s">
        <v>446</v>
      </c>
      <c r="D136" s="747"/>
      <c r="E136" s="748">
        <v>0.32100000000000001</v>
      </c>
      <c r="F136" s="594" t="s">
        <v>2328</v>
      </c>
      <c r="G136" s="749">
        <v>0.42899999999999999</v>
      </c>
      <c r="H136" s="747"/>
      <c r="I136" s="747"/>
      <c r="J136" s="750">
        <v>2</v>
      </c>
      <c r="M136">
        <v>0.32100000000000001</v>
      </c>
      <c r="N136">
        <v>0.26100000000000001</v>
      </c>
    </row>
    <row r="137" spans="1:14">
      <c r="A137" s="747" t="s">
        <v>1596</v>
      </c>
      <c r="B137" t="s">
        <v>1596</v>
      </c>
      <c r="C137" s="747" t="s">
        <v>20</v>
      </c>
      <c r="D137" s="747"/>
      <c r="E137" s="748" t="s">
        <v>1583</v>
      </c>
      <c r="F137" s="594" t="s">
        <v>1584</v>
      </c>
      <c r="G137" s="749">
        <v>0.42899999999999999</v>
      </c>
      <c r="H137" s="747"/>
      <c r="I137" s="747"/>
      <c r="J137" s="750">
        <v>0</v>
      </c>
      <c r="M137" t="s">
        <v>20</v>
      </c>
      <c r="N137" t="s">
        <v>20</v>
      </c>
    </row>
    <row r="138" spans="1:14">
      <c r="A138" s="747" t="s">
        <v>455</v>
      </c>
      <c r="B138" t="s">
        <v>455</v>
      </c>
      <c r="C138" s="747" t="s">
        <v>454</v>
      </c>
      <c r="D138" s="747"/>
      <c r="E138" s="748">
        <v>0.51300000000000001</v>
      </c>
      <c r="F138" s="594" t="s">
        <v>2328</v>
      </c>
      <c r="G138" s="749">
        <v>0.42899999999999999</v>
      </c>
      <c r="H138" s="747"/>
      <c r="I138" s="747"/>
      <c r="J138" s="750">
        <v>2</v>
      </c>
      <c r="M138">
        <v>0.51300000000000001</v>
      </c>
      <c r="N138">
        <v>0.50900000000000001</v>
      </c>
    </row>
    <row r="139" spans="1:14">
      <c r="A139" s="747" t="s">
        <v>634</v>
      </c>
      <c r="B139" t="s">
        <v>634</v>
      </c>
      <c r="C139" s="747" t="s">
        <v>20</v>
      </c>
      <c r="D139" s="747"/>
      <c r="E139" s="748" t="s">
        <v>1583</v>
      </c>
      <c r="F139" s="594" t="s">
        <v>1584</v>
      </c>
      <c r="G139" s="749">
        <v>0.42899999999999999</v>
      </c>
      <c r="H139" s="747"/>
      <c r="I139" s="747"/>
      <c r="J139" s="750">
        <v>0</v>
      </c>
      <c r="M139" t="s">
        <v>20</v>
      </c>
      <c r="N139" t="s">
        <v>20</v>
      </c>
    </row>
    <row r="140" spans="1:14">
      <c r="A140" s="747" t="s">
        <v>1015</v>
      </c>
      <c r="B140" t="s">
        <v>1015</v>
      </c>
      <c r="C140" s="747" t="s">
        <v>1016</v>
      </c>
      <c r="D140" s="747"/>
      <c r="E140" s="748" t="s">
        <v>1583</v>
      </c>
      <c r="F140" s="594" t="s">
        <v>1584</v>
      </c>
      <c r="G140" s="749">
        <v>0.42899999999999999</v>
      </c>
      <c r="H140" s="747"/>
      <c r="I140" s="747"/>
      <c r="J140" s="750">
        <v>4</v>
      </c>
      <c r="M140" t="s">
        <v>20</v>
      </c>
      <c r="N140" t="s">
        <v>20</v>
      </c>
    </row>
    <row r="141" spans="1:14">
      <c r="A141" s="747" t="s">
        <v>730</v>
      </c>
      <c r="B141" t="s">
        <v>730</v>
      </c>
      <c r="C141" s="747" t="s">
        <v>1017</v>
      </c>
      <c r="D141" s="747"/>
      <c r="E141" s="748" t="s">
        <v>1583</v>
      </c>
      <c r="F141" s="594">
        <v>0.48</v>
      </c>
      <c r="G141" s="749">
        <v>0.42899999999999999</v>
      </c>
      <c r="H141" s="747"/>
      <c r="I141" s="747"/>
      <c r="J141" s="750">
        <v>3</v>
      </c>
      <c r="M141" t="s">
        <v>20</v>
      </c>
      <c r="N141">
        <v>0.48</v>
      </c>
    </row>
    <row r="142" spans="1:14">
      <c r="A142" s="747" t="s">
        <v>471</v>
      </c>
      <c r="B142" t="s">
        <v>471</v>
      </c>
      <c r="C142" s="747" t="s">
        <v>470</v>
      </c>
      <c r="D142" s="747"/>
      <c r="E142" s="748">
        <v>0.184</v>
      </c>
      <c r="F142" s="594" t="s">
        <v>2328</v>
      </c>
      <c r="G142" s="749">
        <v>0.42899999999999999</v>
      </c>
      <c r="H142" s="747"/>
      <c r="I142" s="747"/>
      <c r="J142" s="750">
        <v>2</v>
      </c>
      <c r="M142">
        <v>0.184</v>
      </c>
      <c r="N142">
        <v>0.184</v>
      </c>
    </row>
    <row r="143" spans="1:14">
      <c r="A143" s="747" t="s">
        <v>535</v>
      </c>
      <c r="B143" t="s">
        <v>535</v>
      </c>
      <c r="C143" s="747" t="s">
        <v>534</v>
      </c>
      <c r="D143" s="747"/>
      <c r="E143" s="748">
        <v>0.45400000000000001</v>
      </c>
      <c r="F143" s="594" t="s">
        <v>2328</v>
      </c>
      <c r="G143" s="749">
        <v>0.42899999999999999</v>
      </c>
      <c r="H143" s="747"/>
      <c r="I143" s="747"/>
      <c r="J143" s="750">
        <v>2</v>
      </c>
      <c r="M143">
        <v>0.45400000000000001</v>
      </c>
      <c r="N143">
        <v>0.437</v>
      </c>
    </row>
    <row r="144" spans="1:14">
      <c r="A144" s="747" t="s">
        <v>480</v>
      </c>
      <c r="B144" t="s">
        <v>480</v>
      </c>
      <c r="C144" s="747" t="s">
        <v>2402</v>
      </c>
      <c r="D144" s="747"/>
      <c r="E144" s="748">
        <v>0.45900000000000002</v>
      </c>
      <c r="F144" s="594" t="s">
        <v>2328</v>
      </c>
      <c r="G144" s="749">
        <v>0.42899999999999999</v>
      </c>
      <c r="H144" s="747"/>
      <c r="I144" s="747"/>
      <c r="J144" s="750">
        <v>2</v>
      </c>
      <c r="M144">
        <v>0.45900000000000002</v>
      </c>
      <c r="N144">
        <v>0.38100000000000001</v>
      </c>
    </row>
    <row r="145" spans="1:14">
      <c r="A145" s="747" t="s">
        <v>669</v>
      </c>
      <c r="B145" t="s">
        <v>669</v>
      </c>
      <c r="C145" s="747" t="s">
        <v>668</v>
      </c>
      <c r="D145" s="747"/>
      <c r="E145" s="748">
        <v>0.46</v>
      </c>
      <c r="F145" s="594" t="s">
        <v>2328</v>
      </c>
      <c r="G145" s="749">
        <v>0.42899999999999999</v>
      </c>
      <c r="H145" s="747"/>
      <c r="I145" s="747"/>
      <c r="J145" s="750">
        <v>2</v>
      </c>
      <c r="M145">
        <v>0.46</v>
      </c>
      <c r="N145">
        <v>0.437</v>
      </c>
    </row>
    <row r="146" spans="1:14">
      <c r="A146" s="747" t="s">
        <v>597</v>
      </c>
      <c r="B146" t="s">
        <v>597</v>
      </c>
      <c r="C146" s="747" t="s">
        <v>596</v>
      </c>
      <c r="D146" s="747"/>
      <c r="E146" s="748">
        <v>0.51800000000000002</v>
      </c>
      <c r="F146" s="594" t="s">
        <v>2328</v>
      </c>
      <c r="G146" s="749">
        <v>0.42899999999999999</v>
      </c>
      <c r="H146" s="747"/>
      <c r="I146" s="747"/>
      <c r="J146" s="750">
        <v>2</v>
      </c>
      <c r="M146">
        <v>0.51800000000000002</v>
      </c>
      <c r="N146">
        <v>0.52600000000000002</v>
      </c>
    </row>
    <row r="147" spans="1:14">
      <c r="A147" s="747" t="s">
        <v>1018</v>
      </c>
      <c r="B147" t="s">
        <v>1018</v>
      </c>
      <c r="C147" s="747" t="s">
        <v>2153</v>
      </c>
      <c r="D147" s="747"/>
      <c r="E147" s="748" t="s">
        <v>1583</v>
      </c>
      <c r="F147" s="594" t="s">
        <v>1584</v>
      </c>
      <c r="G147" s="749">
        <v>0.42899999999999999</v>
      </c>
      <c r="H147" s="747"/>
      <c r="I147" s="747"/>
      <c r="J147" s="750">
        <v>4</v>
      </c>
      <c r="M147" t="s">
        <v>20</v>
      </c>
      <c r="N147" t="s">
        <v>20</v>
      </c>
    </row>
    <row r="148" spans="1:14">
      <c r="A148" s="747" t="s">
        <v>611</v>
      </c>
      <c r="B148" t="s">
        <v>611</v>
      </c>
      <c r="C148" s="747" t="s">
        <v>3282</v>
      </c>
      <c r="D148" s="747"/>
      <c r="E148" s="748">
        <v>0.43099999999999999</v>
      </c>
      <c r="F148" s="594" t="s">
        <v>2328</v>
      </c>
      <c r="G148" s="749">
        <v>0.42899999999999999</v>
      </c>
      <c r="H148" s="747"/>
      <c r="I148" s="747"/>
      <c r="J148" s="750">
        <v>2</v>
      </c>
      <c r="M148">
        <v>0.43099999999999999</v>
      </c>
      <c r="N148">
        <v>0.46800000000000003</v>
      </c>
    </row>
    <row r="149" spans="1:14">
      <c r="A149" s="747" t="s">
        <v>731</v>
      </c>
      <c r="B149" t="s">
        <v>731</v>
      </c>
      <c r="C149" s="747" t="s">
        <v>1019</v>
      </c>
      <c r="D149" s="747"/>
      <c r="E149" s="748" t="s">
        <v>1583</v>
      </c>
      <c r="F149" s="594">
        <v>0.17</v>
      </c>
      <c r="G149" s="749">
        <v>0.42899999999999999</v>
      </c>
      <c r="H149" s="747"/>
      <c r="I149" s="747"/>
      <c r="J149" s="750">
        <v>3</v>
      </c>
      <c r="M149" t="s">
        <v>20</v>
      </c>
      <c r="N149">
        <v>0.17</v>
      </c>
    </row>
    <row r="150" spans="1:14">
      <c r="A150" s="747" t="s">
        <v>732</v>
      </c>
      <c r="B150" t="s">
        <v>732</v>
      </c>
      <c r="C150" s="747" t="s">
        <v>1020</v>
      </c>
      <c r="D150" s="747"/>
      <c r="E150" s="748">
        <v>0.45400000000000001</v>
      </c>
      <c r="F150" s="594" t="s">
        <v>2328</v>
      </c>
      <c r="G150" s="749">
        <v>0.42899999999999999</v>
      </c>
      <c r="H150" s="747"/>
      <c r="I150" s="747"/>
      <c r="J150" s="750">
        <v>2</v>
      </c>
      <c r="M150">
        <v>0.45400000000000001</v>
      </c>
      <c r="N150">
        <v>0.45300000000000001</v>
      </c>
    </row>
    <row r="151" spans="1:14">
      <c r="A151" s="747" t="s">
        <v>445</v>
      </c>
      <c r="B151" t="s">
        <v>445</v>
      </c>
      <c r="C151" s="747" t="s">
        <v>2403</v>
      </c>
      <c r="D151" s="747"/>
      <c r="E151" s="748">
        <v>0.251</v>
      </c>
      <c r="F151" s="594" t="s">
        <v>2328</v>
      </c>
      <c r="G151" s="749">
        <v>0.42899999999999999</v>
      </c>
      <c r="H151" s="747"/>
      <c r="I151" s="747"/>
      <c r="J151" s="750">
        <v>2</v>
      </c>
      <c r="M151">
        <v>0.251</v>
      </c>
      <c r="N151">
        <v>0.52400000000000002</v>
      </c>
    </row>
    <row r="152" spans="1:14">
      <c r="A152" s="747" t="s">
        <v>733</v>
      </c>
      <c r="B152" t="s">
        <v>733</v>
      </c>
      <c r="C152" s="747" t="s">
        <v>1021</v>
      </c>
      <c r="D152" s="747"/>
      <c r="E152" s="748" t="s">
        <v>1583</v>
      </c>
      <c r="F152" s="594">
        <v>0.45400000000000001</v>
      </c>
      <c r="G152" s="749">
        <v>0.42899999999999999</v>
      </c>
      <c r="H152" s="747"/>
      <c r="I152" s="747"/>
      <c r="J152" s="750">
        <v>3</v>
      </c>
      <c r="M152" t="s">
        <v>20</v>
      </c>
      <c r="N152">
        <v>0.45400000000000001</v>
      </c>
    </row>
    <row r="153" spans="1:14">
      <c r="A153" s="747" t="s">
        <v>734</v>
      </c>
      <c r="B153" t="s">
        <v>734</v>
      </c>
      <c r="C153" s="747" t="s">
        <v>1022</v>
      </c>
      <c r="D153" s="747"/>
      <c r="E153" s="748" t="s">
        <v>1583</v>
      </c>
      <c r="F153" s="594">
        <v>0.502</v>
      </c>
      <c r="G153" s="749">
        <v>0.42899999999999999</v>
      </c>
      <c r="H153" s="747"/>
      <c r="I153" s="747"/>
      <c r="J153" s="750">
        <v>3</v>
      </c>
      <c r="M153" t="s">
        <v>20</v>
      </c>
      <c r="N153">
        <v>0.502</v>
      </c>
    </row>
    <row r="154" spans="1:14">
      <c r="A154" s="747" t="s">
        <v>735</v>
      </c>
      <c r="B154" t="s">
        <v>735</v>
      </c>
      <c r="C154" s="747" t="s">
        <v>1023</v>
      </c>
      <c r="D154" s="747"/>
      <c r="E154" s="748" t="s">
        <v>1583</v>
      </c>
      <c r="F154" s="594">
        <v>0.42199999999999999</v>
      </c>
      <c r="G154" s="749">
        <v>0.42899999999999999</v>
      </c>
      <c r="H154" s="747"/>
      <c r="I154" s="747"/>
      <c r="J154" s="750">
        <v>3</v>
      </c>
      <c r="M154" t="s">
        <v>20</v>
      </c>
      <c r="N154">
        <v>0.42199999999999999</v>
      </c>
    </row>
    <row r="155" spans="1:14">
      <c r="A155" s="747" t="s">
        <v>736</v>
      </c>
      <c r="B155" t="s">
        <v>736</v>
      </c>
      <c r="C155" s="747" t="s">
        <v>1024</v>
      </c>
      <c r="D155" s="747"/>
      <c r="E155" s="748" t="s">
        <v>1583</v>
      </c>
      <c r="F155" s="594">
        <v>0.42299999999999999</v>
      </c>
      <c r="G155" s="749">
        <v>0.42899999999999999</v>
      </c>
      <c r="H155" s="747"/>
      <c r="I155" s="747"/>
      <c r="J155" s="750">
        <v>3</v>
      </c>
      <c r="M155" t="s">
        <v>20</v>
      </c>
      <c r="N155">
        <v>0.42299999999999999</v>
      </c>
    </row>
    <row r="156" spans="1:14">
      <c r="A156" s="747" t="s">
        <v>1597</v>
      </c>
      <c r="B156" t="s">
        <v>1597</v>
      </c>
      <c r="C156" s="747" t="s">
        <v>20</v>
      </c>
      <c r="D156" s="747"/>
      <c r="E156" s="748" t="s">
        <v>1583</v>
      </c>
      <c r="F156" s="594" t="s">
        <v>1584</v>
      </c>
      <c r="G156" s="749">
        <v>0.42899999999999999</v>
      </c>
      <c r="H156" s="747"/>
      <c r="I156" s="747"/>
      <c r="J156" s="750">
        <v>0</v>
      </c>
      <c r="M156" t="s">
        <v>20</v>
      </c>
      <c r="N156" t="s">
        <v>20</v>
      </c>
    </row>
    <row r="157" spans="1:14">
      <c r="A157" s="747" t="s">
        <v>590</v>
      </c>
      <c r="B157" t="s">
        <v>590</v>
      </c>
      <c r="C157" s="747" t="s">
        <v>589</v>
      </c>
      <c r="D157" s="747"/>
      <c r="E157" s="748">
        <v>0.215</v>
      </c>
      <c r="F157" s="594" t="s">
        <v>2328</v>
      </c>
      <c r="G157" s="749">
        <v>0.42899999999999999</v>
      </c>
      <c r="H157" s="747"/>
      <c r="I157" s="747"/>
      <c r="J157" s="750">
        <v>2</v>
      </c>
      <c r="M157">
        <v>0.215</v>
      </c>
      <c r="N157">
        <v>0.30299999999999999</v>
      </c>
    </row>
    <row r="158" spans="1:14">
      <c r="A158" s="747" t="s">
        <v>737</v>
      </c>
      <c r="B158" t="s">
        <v>737</v>
      </c>
      <c r="C158" s="747" t="s">
        <v>1025</v>
      </c>
      <c r="D158" s="747"/>
      <c r="E158" s="748" t="s">
        <v>1583</v>
      </c>
      <c r="F158" s="594">
        <v>0.46899999999999997</v>
      </c>
      <c r="G158" s="749">
        <v>0.42899999999999999</v>
      </c>
      <c r="H158" s="747"/>
      <c r="I158" s="747"/>
      <c r="J158" s="750">
        <v>3</v>
      </c>
      <c r="M158" t="s">
        <v>20</v>
      </c>
      <c r="N158">
        <v>0.46899999999999997</v>
      </c>
    </row>
    <row r="159" spans="1:14">
      <c r="A159" s="747" t="s">
        <v>493</v>
      </c>
      <c r="B159" t="s">
        <v>493</v>
      </c>
      <c r="C159" s="747" t="s">
        <v>1598</v>
      </c>
      <c r="D159" s="747"/>
      <c r="E159" s="748">
        <v>0.442</v>
      </c>
      <c r="F159" s="594" t="s">
        <v>2328</v>
      </c>
      <c r="G159" s="749">
        <v>0.42899999999999999</v>
      </c>
      <c r="H159" s="747"/>
      <c r="I159" s="747"/>
      <c r="J159" s="750">
        <v>2</v>
      </c>
      <c r="M159">
        <v>0.442</v>
      </c>
      <c r="N159">
        <v>0.44400000000000001</v>
      </c>
    </row>
    <row r="160" spans="1:14">
      <c r="A160" s="747" t="s">
        <v>546</v>
      </c>
      <c r="B160" t="s">
        <v>546</v>
      </c>
      <c r="C160" s="747" t="s">
        <v>20</v>
      </c>
      <c r="D160" s="747"/>
      <c r="E160" s="748" t="s">
        <v>1583</v>
      </c>
      <c r="F160" s="594" t="s">
        <v>1584</v>
      </c>
      <c r="G160" s="749">
        <v>0.42899999999999999</v>
      </c>
      <c r="H160" s="747"/>
      <c r="I160" s="747"/>
      <c r="J160" s="750">
        <v>0</v>
      </c>
      <c r="M160" t="s">
        <v>20</v>
      </c>
      <c r="N160" t="s">
        <v>20</v>
      </c>
    </row>
    <row r="161" spans="1:14">
      <c r="A161" s="747" t="s">
        <v>633</v>
      </c>
      <c r="B161" t="s">
        <v>633</v>
      </c>
      <c r="C161" s="747" t="s">
        <v>632</v>
      </c>
      <c r="D161" s="747"/>
      <c r="E161" s="748">
        <v>0.41899999999999998</v>
      </c>
      <c r="F161" s="594" t="s">
        <v>2328</v>
      </c>
      <c r="G161" s="749">
        <v>0.42899999999999999</v>
      </c>
      <c r="H161" s="747"/>
      <c r="I161" s="747"/>
      <c r="J161" s="750">
        <v>2</v>
      </c>
      <c r="M161">
        <v>0.41899999999999998</v>
      </c>
      <c r="N161">
        <v>0.378</v>
      </c>
    </row>
    <row r="162" spans="1:14">
      <c r="A162" s="747" t="s">
        <v>1026</v>
      </c>
      <c r="B162" t="s">
        <v>1026</v>
      </c>
      <c r="C162" s="747" t="s">
        <v>1840</v>
      </c>
      <c r="D162" s="747"/>
      <c r="E162" s="748">
        <v>0.438</v>
      </c>
      <c r="F162" s="594" t="s">
        <v>2328</v>
      </c>
      <c r="G162" s="749">
        <v>0.42899999999999999</v>
      </c>
      <c r="H162" s="747"/>
      <c r="I162" s="747"/>
      <c r="J162" s="750">
        <v>2</v>
      </c>
      <c r="M162">
        <v>0.438</v>
      </c>
      <c r="N162">
        <v>0.45300000000000001</v>
      </c>
    </row>
    <row r="163" spans="1:14">
      <c r="A163" s="747" t="s">
        <v>738</v>
      </c>
      <c r="B163" t="s">
        <v>738</v>
      </c>
      <c r="C163" s="747" t="s">
        <v>1027</v>
      </c>
      <c r="D163" s="747"/>
      <c r="E163" s="748" t="s">
        <v>1583</v>
      </c>
      <c r="F163" s="594">
        <v>0.35299999999999998</v>
      </c>
      <c r="G163" s="749">
        <v>0.42899999999999999</v>
      </c>
      <c r="H163" s="747"/>
      <c r="I163" s="747"/>
      <c r="J163" s="750">
        <v>3</v>
      </c>
      <c r="M163" t="s">
        <v>20</v>
      </c>
      <c r="N163">
        <v>0.35299999999999998</v>
      </c>
    </row>
    <row r="164" spans="1:14">
      <c r="A164" s="747" t="s">
        <v>617</v>
      </c>
      <c r="B164" t="s">
        <v>617</v>
      </c>
      <c r="C164" s="747" t="s">
        <v>616</v>
      </c>
      <c r="D164" s="747"/>
      <c r="E164" s="748">
        <v>0.44400000000000001</v>
      </c>
      <c r="F164" s="594" t="s">
        <v>2328</v>
      </c>
      <c r="G164" s="749">
        <v>0.42899999999999999</v>
      </c>
      <c r="H164" s="747"/>
      <c r="I164" s="747"/>
      <c r="J164" s="750">
        <v>2</v>
      </c>
      <c r="M164">
        <v>0.44400000000000001</v>
      </c>
      <c r="N164">
        <v>0.441</v>
      </c>
    </row>
    <row r="165" spans="1:14">
      <c r="A165" s="747" t="s">
        <v>541</v>
      </c>
      <c r="B165" t="s">
        <v>541</v>
      </c>
      <c r="C165" s="747" t="s">
        <v>540</v>
      </c>
      <c r="D165" s="747"/>
      <c r="E165" s="748">
        <v>6.7000000000000004E-2</v>
      </c>
      <c r="F165" s="594" t="s">
        <v>2328</v>
      </c>
      <c r="G165" s="749">
        <v>0.42899999999999999</v>
      </c>
      <c r="H165" s="747"/>
      <c r="I165" s="747"/>
      <c r="J165" s="750">
        <v>2</v>
      </c>
      <c r="M165">
        <v>6.7000000000000004E-2</v>
      </c>
      <c r="N165">
        <v>0.124</v>
      </c>
    </row>
    <row r="166" spans="1:14">
      <c r="A166" s="747" t="s">
        <v>739</v>
      </c>
      <c r="B166" t="s">
        <v>739</v>
      </c>
      <c r="C166" s="747" t="s">
        <v>740</v>
      </c>
      <c r="D166" s="747"/>
      <c r="E166" s="748" t="s">
        <v>1583</v>
      </c>
      <c r="F166" s="594">
        <v>0.26800000000000002</v>
      </c>
      <c r="G166" s="749">
        <v>0.42899999999999999</v>
      </c>
      <c r="H166" s="747"/>
      <c r="I166" s="747"/>
      <c r="J166" s="750">
        <v>3</v>
      </c>
      <c r="M166" t="s">
        <v>20</v>
      </c>
      <c r="N166">
        <v>0.26800000000000002</v>
      </c>
    </row>
    <row r="167" spans="1:14">
      <c r="A167" s="747" t="s">
        <v>577</v>
      </c>
      <c r="B167" t="s">
        <v>577</v>
      </c>
      <c r="C167" s="747" t="s">
        <v>576</v>
      </c>
      <c r="D167" s="747"/>
      <c r="E167" s="748">
        <v>0.45400000000000001</v>
      </c>
      <c r="F167" s="594" t="s">
        <v>2328</v>
      </c>
      <c r="G167" s="749">
        <v>0.42899999999999999</v>
      </c>
      <c r="H167" s="747"/>
      <c r="I167" s="747"/>
      <c r="J167" s="750">
        <v>2</v>
      </c>
      <c r="M167">
        <v>0.45400000000000001</v>
      </c>
      <c r="N167">
        <v>0.45400000000000001</v>
      </c>
    </row>
    <row r="168" spans="1:14">
      <c r="A168" s="747" t="s">
        <v>741</v>
      </c>
      <c r="B168" t="s">
        <v>741</v>
      </c>
      <c r="C168" s="747" t="s">
        <v>1028</v>
      </c>
      <c r="D168" s="747"/>
      <c r="E168" s="748">
        <v>0.45400000000000001</v>
      </c>
      <c r="F168" s="594" t="s">
        <v>2328</v>
      </c>
      <c r="G168" s="749">
        <v>0.42899999999999999</v>
      </c>
      <c r="H168" s="747"/>
      <c r="I168" s="747"/>
      <c r="J168" s="750">
        <v>2</v>
      </c>
      <c r="M168">
        <v>0.45400000000000001</v>
      </c>
      <c r="N168">
        <v>0.45400000000000001</v>
      </c>
    </row>
    <row r="169" spans="1:14">
      <c r="A169" s="747" t="s">
        <v>742</v>
      </c>
      <c r="B169" t="s">
        <v>742</v>
      </c>
      <c r="C169" s="747" t="s">
        <v>1029</v>
      </c>
      <c r="D169" s="747"/>
      <c r="E169" s="748" t="s">
        <v>1583</v>
      </c>
      <c r="F169" s="594">
        <v>0.46</v>
      </c>
      <c r="G169" s="749">
        <v>0.42899999999999999</v>
      </c>
      <c r="H169" s="747"/>
      <c r="I169" s="747"/>
      <c r="J169" s="750">
        <v>3</v>
      </c>
      <c r="M169" t="s">
        <v>20</v>
      </c>
      <c r="N169">
        <v>0.46</v>
      </c>
    </row>
    <row r="170" spans="1:14">
      <c r="A170" s="747" t="s">
        <v>495</v>
      </c>
      <c r="B170" t="s">
        <v>495</v>
      </c>
      <c r="C170" s="747" t="s">
        <v>3437</v>
      </c>
      <c r="D170" s="747"/>
      <c r="E170" s="748">
        <v>0.46100000000000002</v>
      </c>
      <c r="F170" s="594" t="s">
        <v>2328</v>
      </c>
      <c r="G170" s="749">
        <v>0.42899999999999999</v>
      </c>
      <c r="H170" s="747"/>
      <c r="I170" s="747"/>
      <c r="J170" s="750">
        <v>2</v>
      </c>
      <c r="M170">
        <v>0.46100000000000002</v>
      </c>
      <c r="N170">
        <v>0.45</v>
      </c>
    </row>
    <row r="171" spans="1:14">
      <c r="A171" s="747" t="s">
        <v>743</v>
      </c>
      <c r="B171" t="s">
        <v>743</v>
      </c>
      <c r="C171" s="747" t="s">
        <v>1030</v>
      </c>
      <c r="D171" s="747"/>
      <c r="E171" s="748" t="s">
        <v>1583</v>
      </c>
      <c r="F171" s="594">
        <v>0.45400000000000001</v>
      </c>
      <c r="G171" s="749">
        <v>0.42899999999999999</v>
      </c>
      <c r="H171" s="747"/>
      <c r="I171" s="747"/>
      <c r="J171" s="750">
        <v>3</v>
      </c>
      <c r="M171" t="s">
        <v>20</v>
      </c>
      <c r="N171">
        <v>0.45400000000000001</v>
      </c>
    </row>
    <row r="172" spans="1:14">
      <c r="A172" s="747" t="s">
        <v>595</v>
      </c>
      <c r="B172" t="s">
        <v>595</v>
      </c>
      <c r="C172" s="747" t="s">
        <v>594</v>
      </c>
      <c r="D172" s="747"/>
      <c r="E172" s="748">
        <v>0.45400000000000001</v>
      </c>
      <c r="F172" s="594" t="s">
        <v>2328</v>
      </c>
      <c r="G172" s="749">
        <v>0.42899999999999999</v>
      </c>
      <c r="H172" s="747"/>
      <c r="I172" s="747"/>
      <c r="J172" s="750">
        <v>2</v>
      </c>
      <c r="M172">
        <v>0.45400000000000001</v>
      </c>
      <c r="N172">
        <v>0.45500000000000002</v>
      </c>
    </row>
    <row r="173" spans="1:14">
      <c r="A173" s="747" t="s">
        <v>744</v>
      </c>
      <c r="B173" t="s">
        <v>744</v>
      </c>
      <c r="C173" s="747" t="s">
        <v>1031</v>
      </c>
      <c r="D173" s="747"/>
      <c r="E173" s="748" t="s">
        <v>1583</v>
      </c>
      <c r="F173" s="594">
        <v>0.33900000000000002</v>
      </c>
      <c r="G173" s="749">
        <v>0.42899999999999999</v>
      </c>
      <c r="H173" s="747"/>
      <c r="I173" s="747"/>
      <c r="J173" s="750">
        <v>3</v>
      </c>
      <c r="M173" t="s">
        <v>20</v>
      </c>
      <c r="N173">
        <v>0.33900000000000002</v>
      </c>
    </row>
    <row r="174" spans="1:14">
      <c r="A174" s="747" t="s">
        <v>745</v>
      </c>
      <c r="B174" t="s">
        <v>745</v>
      </c>
      <c r="C174" s="747" t="s">
        <v>3438</v>
      </c>
      <c r="D174" s="747"/>
      <c r="E174" s="748">
        <v>0.48699999999999999</v>
      </c>
      <c r="F174" s="594" t="s">
        <v>2328</v>
      </c>
      <c r="G174" s="749">
        <v>0.42899999999999999</v>
      </c>
      <c r="H174" s="747"/>
      <c r="I174" s="747"/>
      <c r="J174" s="750">
        <v>2</v>
      </c>
      <c r="M174">
        <v>0.48699999999999999</v>
      </c>
      <c r="N174">
        <v>0.44500000000000001</v>
      </c>
    </row>
    <row r="175" spans="1:14">
      <c r="A175" s="747" t="s">
        <v>746</v>
      </c>
      <c r="B175" t="s">
        <v>746</v>
      </c>
      <c r="C175" s="747" t="s">
        <v>1033</v>
      </c>
      <c r="D175" s="747"/>
      <c r="E175" s="748" t="s">
        <v>1583</v>
      </c>
      <c r="F175" s="594">
        <v>0.45400000000000001</v>
      </c>
      <c r="G175" s="749">
        <v>0.42899999999999999</v>
      </c>
      <c r="H175" s="747"/>
      <c r="I175" s="747"/>
      <c r="J175" s="750">
        <v>3</v>
      </c>
      <c r="M175" t="s">
        <v>20</v>
      </c>
      <c r="N175">
        <v>0.45400000000000001</v>
      </c>
    </row>
    <row r="176" spans="1:14">
      <c r="A176" s="747" t="s">
        <v>747</v>
      </c>
      <c r="B176" t="s">
        <v>747</v>
      </c>
      <c r="C176" s="747" t="s">
        <v>1034</v>
      </c>
      <c r="D176" s="747"/>
      <c r="E176" s="748" t="s">
        <v>1583</v>
      </c>
      <c r="F176" s="594">
        <v>0.45400000000000001</v>
      </c>
      <c r="G176" s="749">
        <v>0.42899999999999999</v>
      </c>
      <c r="H176" s="747"/>
      <c r="I176" s="747"/>
      <c r="J176" s="750">
        <v>3</v>
      </c>
      <c r="M176" t="s">
        <v>20</v>
      </c>
      <c r="N176">
        <v>0.45400000000000001</v>
      </c>
    </row>
    <row r="177" spans="1:14">
      <c r="A177" s="747" t="s">
        <v>441</v>
      </c>
      <c r="B177" t="s">
        <v>441</v>
      </c>
      <c r="C177" s="747" t="s">
        <v>440</v>
      </c>
      <c r="D177" s="747"/>
      <c r="E177" s="748">
        <v>1.4999999999999999E-2</v>
      </c>
      <c r="F177" s="594" t="s">
        <v>2328</v>
      </c>
      <c r="G177" s="749">
        <v>0.42899999999999999</v>
      </c>
      <c r="H177" s="747"/>
      <c r="I177" s="747"/>
      <c r="J177" s="750">
        <v>2</v>
      </c>
      <c r="M177">
        <v>1.4999999999999999E-2</v>
      </c>
      <c r="N177">
        <v>0.441</v>
      </c>
    </row>
    <row r="178" spans="1:14">
      <c r="A178" s="747" t="s">
        <v>529</v>
      </c>
      <c r="B178" t="s">
        <v>529</v>
      </c>
      <c r="C178" s="747" t="s">
        <v>528</v>
      </c>
      <c r="D178" s="747"/>
      <c r="E178" s="748">
        <v>0.48499999999999999</v>
      </c>
      <c r="F178" s="594" t="s">
        <v>2328</v>
      </c>
      <c r="G178" s="749">
        <v>0.42899999999999999</v>
      </c>
      <c r="H178" s="747"/>
      <c r="I178" s="747"/>
      <c r="J178" s="750">
        <v>2</v>
      </c>
      <c r="M178">
        <v>0.48499999999999999</v>
      </c>
      <c r="N178">
        <v>0.57699999999999996</v>
      </c>
    </row>
    <row r="179" spans="1:14">
      <c r="A179" s="747" t="s">
        <v>427</v>
      </c>
      <c r="B179" t="s">
        <v>427</v>
      </c>
      <c r="C179" s="747" t="s">
        <v>20</v>
      </c>
      <c r="D179" s="747"/>
      <c r="E179" s="748" t="s">
        <v>1583</v>
      </c>
      <c r="F179" s="594" t="s">
        <v>1584</v>
      </c>
      <c r="G179" s="749">
        <v>0.42899999999999999</v>
      </c>
      <c r="H179" s="747"/>
      <c r="I179" s="747"/>
      <c r="J179" s="750">
        <v>0</v>
      </c>
      <c r="M179" t="s">
        <v>20</v>
      </c>
      <c r="N179" t="s">
        <v>20</v>
      </c>
    </row>
    <row r="180" spans="1:14">
      <c r="A180" s="747" t="s">
        <v>639</v>
      </c>
      <c r="B180" t="s">
        <v>639</v>
      </c>
      <c r="C180" s="747" t="s">
        <v>3374</v>
      </c>
      <c r="D180" s="747"/>
      <c r="E180" s="748">
        <v>0.503</v>
      </c>
      <c r="F180" s="594" t="s">
        <v>2328</v>
      </c>
      <c r="G180" s="749">
        <v>0.42899999999999999</v>
      </c>
      <c r="H180" s="747"/>
      <c r="I180" s="747"/>
      <c r="J180" s="750">
        <v>2</v>
      </c>
      <c r="M180">
        <v>0.503</v>
      </c>
      <c r="N180">
        <v>0.67600000000000005</v>
      </c>
    </row>
    <row r="181" spans="1:14">
      <c r="A181" s="747" t="s">
        <v>748</v>
      </c>
      <c r="B181" t="s">
        <v>748</v>
      </c>
      <c r="C181" s="747" t="s">
        <v>1035</v>
      </c>
      <c r="D181" s="747"/>
      <c r="E181" s="748" t="s">
        <v>1583</v>
      </c>
      <c r="F181" s="594">
        <v>0.5</v>
      </c>
      <c r="G181" s="749">
        <v>0.42899999999999999</v>
      </c>
      <c r="H181" s="747"/>
      <c r="I181" s="747"/>
      <c r="J181" s="750">
        <v>3</v>
      </c>
      <c r="M181" t="s">
        <v>20</v>
      </c>
      <c r="N181">
        <v>0.5</v>
      </c>
    </row>
    <row r="182" spans="1:14">
      <c r="A182" s="747" t="s">
        <v>749</v>
      </c>
      <c r="B182" t="s">
        <v>749</v>
      </c>
      <c r="C182" s="747" t="s">
        <v>20</v>
      </c>
      <c r="D182" s="747"/>
      <c r="E182" s="748" t="s">
        <v>1583</v>
      </c>
      <c r="F182" s="594" t="s">
        <v>1584</v>
      </c>
      <c r="G182" s="749">
        <v>0.42899999999999999</v>
      </c>
      <c r="H182" s="747"/>
      <c r="I182" s="747"/>
      <c r="J182" s="750">
        <v>0</v>
      </c>
      <c r="M182" t="s">
        <v>20</v>
      </c>
      <c r="N182" t="s">
        <v>20</v>
      </c>
    </row>
    <row r="183" spans="1:14">
      <c r="A183" s="747" t="s">
        <v>750</v>
      </c>
      <c r="B183" t="s">
        <v>750</v>
      </c>
      <c r="C183" s="747" t="s">
        <v>1036</v>
      </c>
      <c r="D183" s="747"/>
      <c r="E183" s="748">
        <v>0.42699999999999999</v>
      </c>
      <c r="F183" s="594" t="s">
        <v>2328</v>
      </c>
      <c r="G183" s="749">
        <v>0.42899999999999999</v>
      </c>
      <c r="H183" s="747"/>
      <c r="I183" s="747"/>
      <c r="J183" s="750">
        <v>2</v>
      </c>
      <c r="M183">
        <v>0.42699999999999999</v>
      </c>
      <c r="N183">
        <v>0.5</v>
      </c>
    </row>
    <row r="184" spans="1:14">
      <c r="A184" s="747" t="s">
        <v>488</v>
      </c>
      <c r="B184" t="s">
        <v>488</v>
      </c>
      <c r="C184" s="747" t="s">
        <v>487</v>
      </c>
      <c r="D184" s="747"/>
      <c r="E184" s="748" t="s">
        <v>1583</v>
      </c>
      <c r="F184" s="594" t="s">
        <v>1584</v>
      </c>
      <c r="G184" s="749">
        <v>0.42899999999999999</v>
      </c>
      <c r="H184" s="747"/>
      <c r="I184" s="747"/>
      <c r="J184" s="750">
        <v>4</v>
      </c>
      <c r="M184" t="s">
        <v>20</v>
      </c>
      <c r="N184" t="s">
        <v>20</v>
      </c>
    </row>
    <row r="185" spans="1:14">
      <c r="A185" s="747" t="s">
        <v>751</v>
      </c>
      <c r="B185" t="s">
        <v>751</v>
      </c>
      <c r="C185" s="747" t="s">
        <v>1037</v>
      </c>
      <c r="D185" s="747"/>
      <c r="E185" s="748" t="s">
        <v>1583</v>
      </c>
      <c r="F185" s="594">
        <v>0.41499999999999998</v>
      </c>
      <c r="G185" s="749">
        <v>0.42899999999999999</v>
      </c>
      <c r="H185" s="747"/>
      <c r="I185" s="747"/>
      <c r="J185" s="750">
        <v>3</v>
      </c>
      <c r="M185" t="s">
        <v>20</v>
      </c>
      <c r="N185">
        <v>0.41499999999999998</v>
      </c>
    </row>
    <row r="186" spans="1:14">
      <c r="A186" s="747" t="s">
        <v>536</v>
      </c>
      <c r="B186" t="s">
        <v>536</v>
      </c>
      <c r="C186" s="747" t="s">
        <v>2154</v>
      </c>
      <c r="D186" s="747"/>
      <c r="E186" s="748">
        <v>0.35799999999999998</v>
      </c>
      <c r="F186" s="594" t="s">
        <v>2328</v>
      </c>
      <c r="G186" s="749">
        <v>0.42899999999999999</v>
      </c>
      <c r="H186" s="747"/>
      <c r="I186" s="747"/>
      <c r="J186" s="750">
        <v>2</v>
      </c>
      <c r="M186">
        <v>0.35799999999999998</v>
      </c>
      <c r="N186">
        <v>0.42699999999999999</v>
      </c>
    </row>
    <row r="187" spans="1:14">
      <c r="A187" s="747" t="s">
        <v>666</v>
      </c>
      <c r="B187" t="s">
        <v>666</v>
      </c>
      <c r="C187" s="747" t="s">
        <v>2404</v>
      </c>
      <c r="D187" s="747"/>
      <c r="E187" s="748">
        <v>0.443</v>
      </c>
      <c r="F187" s="594" t="s">
        <v>2328</v>
      </c>
      <c r="G187" s="749">
        <v>0.42899999999999999</v>
      </c>
      <c r="H187" s="747"/>
      <c r="I187" s="747"/>
      <c r="J187" s="750">
        <v>2</v>
      </c>
      <c r="M187">
        <v>0.443</v>
      </c>
      <c r="N187">
        <v>0.438</v>
      </c>
    </row>
    <row r="188" spans="1:14">
      <c r="A188" s="747" t="s">
        <v>462</v>
      </c>
      <c r="B188" t="s">
        <v>462</v>
      </c>
      <c r="C188" s="747" t="s">
        <v>2405</v>
      </c>
      <c r="D188" s="747"/>
      <c r="E188" s="930">
        <v>0.441</v>
      </c>
      <c r="F188" s="594" t="s">
        <v>2328</v>
      </c>
      <c r="G188" s="749">
        <v>0.42899999999999999</v>
      </c>
      <c r="H188" s="747"/>
      <c r="I188" s="747"/>
      <c r="J188" s="750">
        <v>2</v>
      </c>
      <c r="M188" s="38">
        <v>0.441</v>
      </c>
      <c r="N188">
        <v>0.441</v>
      </c>
    </row>
    <row r="189" spans="1:14">
      <c r="A189" s="747" t="s">
        <v>545</v>
      </c>
      <c r="B189" t="s">
        <v>545</v>
      </c>
      <c r="C189" s="747" t="s">
        <v>544</v>
      </c>
      <c r="D189" s="747"/>
      <c r="E189" s="748">
        <v>0.46100000000000002</v>
      </c>
      <c r="F189" s="594" t="s">
        <v>2328</v>
      </c>
      <c r="G189" s="749">
        <v>0.42899999999999999</v>
      </c>
      <c r="H189" s="747"/>
      <c r="I189" s="747"/>
      <c r="J189" s="750">
        <v>2</v>
      </c>
      <c r="M189">
        <v>0.46100000000000002</v>
      </c>
      <c r="N189">
        <v>0.33600000000000002</v>
      </c>
    </row>
    <row r="190" spans="1:14">
      <c r="A190" s="747" t="s">
        <v>1599</v>
      </c>
      <c r="B190" t="s">
        <v>1599</v>
      </c>
      <c r="C190" s="747" t="s">
        <v>20</v>
      </c>
      <c r="D190" s="747"/>
      <c r="E190" s="748" t="s">
        <v>1583</v>
      </c>
      <c r="F190" s="594" t="s">
        <v>1584</v>
      </c>
      <c r="G190" s="749">
        <v>0.42899999999999999</v>
      </c>
      <c r="H190" s="747"/>
      <c r="I190" s="747"/>
      <c r="J190" s="750">
        <v>0</v>
      </c>
      <c r="M190" t="s">
        <v>20</v>
      </c>
      <c r="N190" t="s">
        <v>20</v>
      </c>
    </row>
    <row r="191" spans="1:14">
      <c r="A191" s="747" t="s">
        <v>752</v>
      </c>
      <c r="B191" t="s">
        <v>752</v>
      </c>
      <c r="C191" s="747" t="s">
        <v>3375</v>
      </c>
      <c r="D191" s="747"/>
      <c r="E191" s="748" t="s">
        <v>1583</v>
      </c>
      <c r="F191" s="594">
        <v>0.35</v>
      </c>
      <c r="G191" s="749">
        <v>0.42899999999999999</v>
      </c>
      <c r="H191" s="747"/>
      <c r="I191" s="747"/>
      <c r="J191" s="750">
        <v>3</v>
      </c>
      <c r="M191" t="s">
        <v>20</v>
      </c>
      <c r="N191">
        <v>0.35</v>
      </c>
    </row>
    <row r="192" spans="1:14">
      <c r="A192" s="747" t="s">
        <v>426</v>
      </c>
      <c r="B192" t="s">
        <v>426</v>
      </c>
      <c r="C192" s="747" t="s">
        <v>1841</v>
      </c>
      <c r="D192" s="747"/>
      <c r="E192" s="748">
        <v>0.42199999999999999</v>
      </c>
      <c r="F192" s="594" t="s">
        <v>2328</v>
      </c>
      <c r="G192" s="749">
        <v>0.42899999999999999</v>
      </c>
      <c r="H192" s="747"/>
      <c r="I192" s="747"/>
      <c r="J192" s="750">
        <v>2</v>
      </c>
      <c r="M192">
        <v>0.42199999999999999</v>
      </c>
      <c r="N192">
        <v>0.42099999999999999</v>
      </c>
    </row>
    <row r="193" spans="1:14">
      <c r="A193" s="747" t="s">
        <v>475</v>
      </c>
      <c r="B193" t="s">
        <v>475</v>
      </c>
      <c r="C193" s="747" t="s">
        <v>474</v>
      </c>
      <c r="D193" s="747"/>
      <c r="E193" s="748">
        <v>0.186</v>
      </c>
      <c r="F193" s="594" t="s">
        <v>2328</v>
      </c>
      <c r="G193" s="749">
        <v>0.42899999999999999</v>
      </c>
      <c r="H193" s="747"/>
      <c r="I193" s="747"/>
      <c r="J193" s="750">
        <v>2</v>
      </c>
      <c r="M193">
        <v>0.186</v>
      </c>
      <c r="N193">
        <v>0.16500000000000001</v>
      </c>
    </row>
    <row r="194" spans="1:14">
      <c r="A194" s="747" t="s">
        <v>636</v>
      </c>
      <c r="B194" t="s">
        <v>636</v>
      </c>
      <c r="C194" s="747" t="s">
        <v>635</v>
      </c>
      <c r="D194" s="747"/>
      <c r="E194" s="748">
        <v>0.50700000000000001</v>
      </c>
      <c r="F194" s="594" t="s">
        <v>2328</v>
      </c>
      <c r="G194" s="749">
        <v>0.42899999999999999</v>
      </c>
      <c r="H194" s="747"/>
      <c r="I194" s="747"/>
      <c r="J194" s="750">
        <v>2</v>
      </c>
      <c r="M194">
        <v>0.50700000000000001</v>
      </c>
      <c r="N194">
        <v>0.503</v>
      </c>
    </row>
    <row r="195" spans="1:14">
      <c r="A195" s="747" t="s">
        <v>631</v>
      </c>
      <c r="B195" t="s">
        <v>631</v>
      </c>
      <c r="C195" s="747" t="s">
        <v>1600</v>
      </c>
      <c r="D195" s="747"/>
      <c r="E195" s="748">
        <v>0.45800000000000002</v>
      </c>
      <c r="F195" s="594" t="s">
        <v>2328</v>
      </c>
      <c r="G195" s="749">
        <v>0.42899999999999999</v>
      </c>
      <c r="H195" s="747"/>
      <c r="I195" s="747"/>
      <c r="J195" s="750">
        <v>2</v>
      </c>
      <c r="M195">
        <v>0.45800000000000002</v>
      </c>
      <c r="N195">
        <v>0.48599999999999999</v>
      </c>
    </row>
    <row r="196" spans="1:14">
      <c r="A196" s="747" t="s">
        <v>753</v>
      </c>
      <c r="B196" t="s">
        <v>753</v>
      </c>
      <c r="C196" s="747" t="s">
        <v>1038</v>
      </c>
      <c r="D196" s="747"/>
      <c r="E196" s="748" t="s">
        <v>1583</v>
      </c>
      <c r="F196" s="594">
        <v>0.36699999999999999</v>
      </c>
      <c r="G196" s="749">
        <v>0.42899999999999999</v>
      </c>
      <c r="H196" s="747"/>
      <c r="I196" s="747"/>
      <c r="J196" s="750">
        <v>3</v>
      </c>
      <c r="M196" t="s">
        <v>20</v>
      </c>
      <c r="N196">
        <v>0.36699999999999999</v>
      </c>
    </row>
    <row r="197" spans="1:14">
      <c r="A197" s="747" t="s">
        <v>754</v>
      </c>
      <c r="B197" t="s">
        <v>754</v>
      </c>
      <c r="C197" s="747" t="s">
        <v>1039</v>
      </c>
      <c r="D197" s="747"/>
      <c r="E197" s="748" t="s">
        <v>1583</v>
      </c>
      <c r="F197" s="594">
        <v>0.43099999999999999</v>
      </c>
      <c r="G197" s="749">
        <v>0.42899999999999999</v>
      </c>
      <c r="H197" s="747"/>
      <c r="I197" s="747"/>
      <c r="J197" s="750">
        <v>3</v>
      </c>
      <c r="M197" t="s">
        <v>20</v>
      </c>
      <c r="N197">
        <v>0.43099999999999999</v>
      </c>
    </row>
    <row r="198" spans="1:14">
      <c r="A198" s="747" t="s">
        <v>755</v>
      </c>
      <c r="B198" t="s">
        <v>755</v>
      </c>
      <c r="C198" s="747" t="s">
        <v>1609</v>
      </c>
      <c r="D198" s="747"/>
      <c r="E198" s="748" t="s">
        <v>1583</v>
      </c>
      <c r="F198" s="594">
        <v>0.39300000000000002</v>
      </c>
      <c r="G198" s="749">
        <v>0.42899999999999999</v>
      </c>
      <c r="H198" s="747"/>
      <c r="I198" s="747"/>
      <c r="J198" s="750">
        <v>3</v>
      </c>
      <c r="M198" t="s">
        <v>20</v>
      </c>
      <c r="N198">
        <v>0.39300000000000002</v>
      </c>
    </row>
    <row r="199" spans="1:14">
      <c r="A199" s="747" t="s">
        <v>756</v>
      </c>
      <c r="B199" t="s">
        <v>756</v>
      </c>
      <c r="C199" s="747" t="s">
        <v>1040</v>
      </c>
      <c r="D199" s="747"/>
      <c r="E199" s="748" t="s">
        <v>1583</v>
      </c>
      <c r="F199" s="594">
        <v>0.48699999999999999</v>
      </c>
      <c r="G199" s="749">
        <v>0.42899999999999999</v>
      </c>
      <c r="H199" s="747"/>
      <c r="I199" s="747"/>
      <c r="J199" s="750">
        <v>3</v>
      </c>
      <c r="M199" t="s">
        <v>20</v>
      </c>
      <c r="N199">
        <v>0.48699999999999999</v>
      </c>
    </row>
    <row r="200" spans="1:14">
      <c r="A200" s="747" t="s">
        <v>757</v>
      </c>
      <c r="B200" t="s">
        <v>757</v>
      </c>
      <c r="C200" s="747" t="s">
        <v>1041</v>
      </c>
      <c r="D200" s="747"/>
      <c r="E200" s="748" t="s">
        <v>1583</v>
      </c>
      <c r="F200" s="594" t="s">
        <v>1584</v>
      </c>
      <c r="G200" s="749">
        <v>0.42899999999999999</v>
      </c>
      <c r="H200" s="747"/>
      <c r="I200" s="747"/>
      <c r="J200" s="750">
        <v>4</v>
      </c>
      <c r="M200" t="s">
        <v>20</v>
      </c>
      <c r="N200" t="s">
        <v>20</v>
      </c>
    </row>
    <row r="201" spans="1:14">
      <c r="A201" s="747" t="s">
        <v>593</v>
      </c>
      <c r="B201" t="s">
        <v>593</v>
      </c>
      <c r="C201" s="747" t="s">
        <v>592</v>
      </c>
      <c r="D201" s="747"/>
      <c r="E201" s="748">
        <v>0.441</v>
      </c>
      <c r="F201" s="594" t="s">
        <v>2328</v>
      </c>
      <c r="G201" s="749">
        <v>0.42899999999999999</v>
      </c>
      <c r="H201" s="747"/>
      <c r="I201" s="747"/>
      <c r="J201" s="750">
        <v>2</v>
      </c>
      <c r="M201">
        <v>0.441</v>
      </c>
      <c r="N201">
        <v>0.42099999999999999</v>
      </c>
    </row>
    <row r="202" spans="1:14">
      <c r="A202" s="747" t="s">
        <v>450</v>
      </c>
      <c r="B202" t="s">
        <v>450</v>
      </c>
      <c r="C202" s="747" t="s">
        <v>20</v>
      </c>
      <c r="D202" s="747"/>
      <c r="E202" s="748">
        <v>0.33100000000000002</v>
      </c>
      <c r="F202" s="594" t="s">
        <v>2328</v>
      </c>
      <c r="G202" s="749">
        <v>0.42899999999999999</v>
      </c>
      <c r="H202" s="747"/>
      <c r="I202" s="747"/>
      <c r="J202" s="750">
        <v>2</v>
      </c>
      <c r="M202">
        <v>0.33100000000000002</v>
      </c>
      <c r="N202">
        <v>0.44</v>
      </c>
    </row>
    <row r="203" spans="1:14">
      <c r="A203" s="747" t="s">
        <v>758</v>
      </c>
      <c r="B203" t="s">
        <v>758</v>
      </c>
      <c r="C203" s="747" t="s">
        <v>1043</v>
      </c>
      <c r="D203" s="747"/>
      <c r="E203" s="748" t="s">
        <v>1583</v>
      </c>
      <c r="F203" s="594">
        <v>0.05</v>
      </c>
      <c r="G203" s="749">
        <v>0.42899999999999999</v>
      </c>
      <c r="H203" s="747"/>
      <c r="I203" s="747"/>
      <c r="J203" s="750">
        <v>3</v>
      </c>
      <c r="M203" t="s">
        <v>20</v>
      </c>
      <c r="N203">
        <v>0.05</v>
      </c>
    </row>
    <row r="204" spans="1:14">
      <c r="A204" s="747" t="s">
        <v>759</v>
      </c>
      <c r="B204" t="s">
        <v>759</v>
      </c>
      <c r="C204" s="747" t="s">
        <v>1044</v>
      </c>
      <c r="D204" s="747"/>
      <c r="E204" s="748">
        <v>0.45400000000000001</v>
      </c>
      <c r="F204" s="594" t="s">
        <v>2328</v>
      </c>
      <c r="G204" s="749">
        <v>0.42899999999999999</v>
      </c>
      <c r="H204" s="747"/>
      <c r="I204" s="747"/>
      <c r="J204" s="750">
        <v>2</v>
      </c>
      <c r="M204">
        <v>0.45400000000000001</v>
      </c>
      <c r="N204">
        <v>0.45400000000000001</v>
      </c>
    </row>
    <row r="205" spans="1:14">
      <c r="A205" s="747" t="s">
        <v>760</v>
      </c>
      <c r="B205" t="s">
        <v>760</v>
      </c>
      <c r="C205" s="747" t="s">
        <v>1045</v>
      </c>
      <c r="D205" s="747"/>
      <c r="E205" s="748" t="s">
        <v>1583</v>
      </c>
      <c r="F205" s="594">
        <v>0.40600000000000003</v>
      </c>
      <c r="G205" s="749">
        <v>0.42899999999999999</v>
      </c>
      <c r="H205" s="747"/>
      <c r="I205" s="747"/>
      <c r="J205" s="750">
        <v>3</v>
      </c>
      <c r="M205" t="s">
        <v>20</v>
      </c>
      <c r="N205">
        <v>0.40600000000000003</v>
      </c>
    </row>
    <row r="206" spans="1:14">
      <c r="A206" s="747" t="s">
        <v>1042</v>
      </c>
      <c r="B206" t="s">
        <v>1042</v>
      </c>
      <c r="C206" s="747" t="s">
        <v>3283</v>
      </c>
      <c r="D206" s="747"/>
      <c r="E206" s="748" t="s">
        <v>1583</v>
      </c>
      <c r="F206" s="594" t="s">
        <v>1584</v>
      </c>
      <c r="G206" s="749">
        <v>0.42899999999999999</v>
      </c>
      <c r="H206" s="747"/>
      <c r="I206" s="747"/>
      <c r="J206" s="750">
        <v>4</v>
      </c>
      <c r="M206" t="s">
        <v>20</v>
      </c>
      <c r="N206" t="s">
        <v>20</v>
      </c>
    </row>
    <row r="207" spans="1:14">
      <c r="A207" s="747" t="s">
        <v>761</v>
      </c>
      <c r="B207" t="s">
        <v>761</v>
      </c>
      <c r="C207" s="747" t="s">
        <v>1046</v>
      </c>
      <c r="D207" s="747"/>
      <c r="E207" s="748" t="s">
        <v>1583</v>
      </c>
      <c r="F207" s="594">
        <v>0.251</v>
      </c>
      <c r="G207" s="749">
        <v>0.42899999999999999</v>
      </c>
      <c r="H207" s="747"/>
      <c r="I207" s="747"/>
      <c r="J207" s="750">
        <v>3</v>
      </c>
      <c r="M207" t="s">
        <v>20</v>
      </c>
      <c r="N207">
        <v>0.251</v>
      </c>
    </row>
    <row r="208" spans="1:14">
      <c r="A208" s="747" t="s">
        <v>625</v>
      </c>
      <c r="B208" t="s">
        <v>625</v>
      </c>
      <c r="C208" s="747" t="s">
        <v>624</v>
      </c>
      <c r="D208" s="747"/>
      <c r="E208" s="748">
        <v>0.27800000000000002</v>
      </c>
      <c r="F208" s="594" t="s">
        <v>2328</v>
      </c>
      <c r="G208" s="749">
        <v>0.42899999999999999</v>
      </c>
      <c r="H208" s="747"/>
      <c r="I208" s="747"/>
      <c r="J208" s="750">
        <v>2</v>
      </c>
      <c r="M208">
        <v>0.27800000000000002</v>
      </c>
      <c r="N208">
        <v>0.307</v>
      </c>
    </row>
    <row r="209" spans="1:14">
      <c r="A209" s="747" t="s">
        <v>1047</v>
      </c>
      <c r="B209" t="s">
        <v>1047</v>
      </c>
      <c r="C209" s="747" t="s">
        <v>2406</v>
      </c>
      <c r="D209" s="747"/>
      <c r="E209" s="748" t="s">
        <v>1583</v>
      </c>
      <c r="F209" s="594" t="s">
        <v>1584</v>
      </c>
      <c r="G209" s="749">
        <v>0.42899999999999999</v>
      </c>
      <c r="H209" s="747"/>
      <c r="I209" s="747"/>
      <c r="J209" s="750">
        <v>4</v>
      </c>
      <c r="M209" t="s">
        <v>20</v>
      </c>
      <c r="N209" t="s">
        <v>20</v>
      </c>
    </row>
    <row r="210" spans="1:14">
      <c r="A210" s="747" t="s">
        <v>575</v>
      </c>
      <c r="B210" t="s">
        <v>575</v>
      </c>
      <c r="C210" t="s">
        <v>20</v>
      </c>
      <c r="D210" s="747"/>
      <c r="E210" s="748" t="s">
        <v>1583</v>
      </c>
      <c r="F210" s="594" t="s">
        <v>1584</v>
      </c>
      <c r="G210" s="749">
        <v>0.42899999999999999</v>
      </c>
      <c r="H210" s="747"/>
      <c r="I210" s="747"/>
      <c r="J210" s="750">
        <v>0</v>
      </c>
      <c r="M210" t="s">
        <v>20</v>
      </c>
      <c r="N210" t="s">
        <v>20</v>
      </c>
    </row>
    <row r="211" spans="1:14">
      <c r="A211" s="747" t="s">
        <v>525</v>
      </c>
      <c r="B211" t="s">
        <v>525</v>
      </c>
      <c r="C211" s="747" t="s">
        <v>2407</v>
      </c>
      <c r="D211" s="747"/>
      <c r="E211" s="748">
        <v>0.45</v>
      </c>
      <c r="F211" s="594" t="s">
        <v>2328</v>
      </c>
      <c r="G211" s="749">
        <v>0.42899999999999999</v>
      </c>
      <c r="H211" s="747"/>
      <c r="I211" s="747"/>
      <c r="J211" s="750">
        <v>2</v>
      </c>
      <c r="M211">
        <v>0.45</v>
      </c>
      <c r="N211">
        <v>0.47</v>
      </c>
    </row>
    <row r="212" spans="1:14">
      <c r="A212" s="747" t="s">
        <v>762</v>
      </c>
      <c r="B212" t="s">
        <v>762</v>
      </c>
      <c r="C212" s="747" t="s">
        <v>1048</v>
      </c>
      <c r="D212" s="747"/>
      <c r="E212" s="748" t="s">
        <v>1583</v>
      </c>
      <c r="F212" s="594">
        <v>3.6999999999999998E-2</v>
      </c>
      <c r="G212" s="749">
        <v>0.42899999999999999</v>
      </c>
      <c r="H212" s="747"/>
      <c r="I212" s="747"/>
      <c r="J212" s="750">
        <v>3</v>
      </c>
      <c r="M212" t="s">
        <v>20</v>
      </c>
      <c r="N212">
        <v>3.6999999999999998E-2</v>
      </c>
    </row>
    <row r="213" spans="1:14">
      <c r="A213" s="747" t="s">
        <v>763</v>
      </c>
      <c r="B213" t="s">
        <v>763</v>
      </c>
      <c r="C213" s="747" t="s">
        <v>20</v>
      </c>
      <c r="D213" s="747"/>
      <c r="E213" s="748" t="s">
        <v>1583</v>
      </c>
      <c r="F213" s="594" t="s">
        <v>1584</v>
      </c>
      <c r="G213" s="749">
        <v>0.42899999999999999</v>
      </c>
      <c r="H213" s="747"/>
      <c r="I213" s="747"/>
      <c r="J213" s="750">
        <v>0</v>
      </c>
      <c r="M213" t="s">
        <v>20</v>
      </c>
      <c r="N213" t="s">
        <v>20</v>
      </c>
    </row>
    <row r="214" spans="1:14">
      <c r="A214" s="747" t="s">
        <v>764</v>
      </c>
      <c r="B214" t="s">
        <v>764</v>
      </c>
      <c r="C214" s="747" t="s">
        <v>1049</v>
      </c>
      <c r="D214" s="747"/>
      <c r="E214" s="748">
        <v>7.0000000000000001E-3</v>
      </c>
      <c r="F214" s="594" t="s">
        <v>2328</v>
      </c>
      <c r="G214" s="749">
        <v>0.42899999999999999</v>
      </c>
      <c r="H214" s="747"/>
      <c r="I214" s="747"/>
      <c r="J214" s="750">
        <v>2</v>
      </c>
      <c r="M214">
        <v>7.0000000000000001E-3</v>
      </c>
      <c r="N214">
        <v>4.5999999999999999E-2</v>
      </c>
    </row>
    <row r="215" spans="1:14">
      <c r="A215" s="747" t="s">
        <v>765</v>
      </c>
      <c r="B215" t="s">
        <v>765</v>
      </c>
      <c r="C215" s="747" t="s">
        <v>20</v>
      </c>
      <c r="D215" s="747"/>
      <c r="E215" s="748">
        <v>8.2000000000000003E-2</v>
      </c>
      <c r="F215" s="594" t="s">
        <v>2328</v>
      </c>
      <c r="G215" s="749">
        <v>0.42899999999999999</v>
      </c>
      <c r="H215" s="747"/>
      <c r="I215" s="747"/>
      <c r="J215" s="750">
        <v>1</v>
      </c>
      <c r="M215">
        <v>8.2000000000000003E-2</v>
      </c>
      <c r="N215" t="s">
        <v>20</v>
      </c>
    </row>
    <row r="216" spans="1:14">
      <c r="A216" s="747" t="s">
        <v>766</v>
      </c>
      <c r="B216" t="s">
        <v>766</v>
      </c>
      <c r="C216" s="747" t="s">
        <v>20</v>
      </c>
      <c r="D216" s="747"/>
      <c r="E216" s="748" t="s">
        <v>1583</v>
      </c>
      <c r="F216" s="594" t="s">
        <v>1584</v>
      </c>
      <c r="G216" s="749">
        <v>0.42899999999999999</v>
      </c>
      <c r="H216" s="747"/>
      <c r="I216" s="747"/>
      <c r="J216" s="750">
        <v>0</v>
      </c>
      <c r="M216" t="s">
        <v>20</v>
      </c>
      <c r="N216" t="s">
        <v>20</v>
      </c>
    </row>
    <row r="217" spans="1:14">
      <c r="A217" s="747" t="s">
        <v>767</v>
      </c>
      <c r="B217" t="s">
        <v>767</v>
      </c>
      <c r="C217" s="747" t="s">
        <v>1051</v>
      </c>
      <c r="D217" s="747"/>
      <c r="E217" s="748" t="s">
        <v>1583</v>
      </c>
      <c r="F217" s="594">
        <v>0.45400000000000001</v>
      </c>
      <c r="G217" s="749">
        <v>0.42899999999999999</v>
      </c>
      <c r="H217" s="747"/>
      <c r="I217" s="747"/>
      <c r="J217" s="750">
        <v>3</v>
      </c>
      <c r="M217" t="s">
        <v>20</v>
      </c>
      <c r="N217">
        <v>0.45400000000000001</v>
      </c>
    </row>
    <row r="218" spans="1:14">
      <c r="A218" s="747" t="s">
        <v>768</v>
      </c>
      <c r="B218" t="s">
        <v>768</v>
      </c>
      <c r="C218" s="747" t="s">
        <v>1052</v>
      </c>
      <c r="D218" s="747"/>
      <c r="E218" s="748" t="s">
        <v>1583</v>
      </c>
      <c r="F218" s="594">
        <v>4.7E-2</v>
      </c>
      <c r="G218" s="749">
        <v>0.42899999999999999</v>
      </c>
      <c r="H218" s="747"/>
      <c r="I218" s="747"/>
      <c r="J218" s="750">
        <v>3</v>
      </c>
      <c r="M218" t="s">
        <v>20</v>
      </c>
      <c r="N218">
        <v>4.7E-2</v>
      </c>
    </row>
    <row r="219" spans="1:14">
      <c r="A219" s="747" t="s">
        <v>431</v>
      </c>
      <c r="B219" t="s">
        <v>431</v>
      </c>
      <c r="C219" s="747" t="s">
        <v>1602</v>
      </c>
      <c r="D219" s="747"/>
      <c r="E219" s="748">
        <v>0.435</v>
      </c>
      <c r="F219" s="594" t="s">
        <v>2328</v>
      </c>
      <c r="G219" s="749">
        <v>0.42899999999999999</v>
      </c>
      <c r="H219" s="747"/>
      <c r="I219" s="747"/>
      <c r="J219" s="750">
        <v>2</v>
      </c>
      <c r="M219">
        <v>0.435</v>
      </c>
      <c r="N219">
        <v>0.438</v>
      </c>
    </row>
    <row r="220" spans="1:14">
      <c r="A220" s="747" t="s">
        <v>1053</v>
      </c>
      <c r="B220" t="s">
        <v>1053</v>
      </c>
      <c r="C220" s="747" t="s">
        <v>1054</v>
      </c>
      <c r="D220" s="747"/>
      <c r="E220" s="748" t="s">
        <v>1583</v>
      </c>
      <c r="F220" s="594" t="s">
        <v>1584</v>
      </c>
      <c r="G220" s="749">
        <v>0.42899999999999999</v>
      </c>
      <c r="H220" s="747"/>
      <c r="I220" s="747"/>
      <c r="J220" s="750">
        <v>4</v>
      </c>
      <c r="M220" t="s">
        <v>20</v>
      </c>
      <c r="N220" t="s">
        <v>20</v>
      </c>
    </row>
    <row r="221" spans="1:14">
      <c r="A221" s="747" t="s">
        <v>439</v>
      </c>
      <c r="B221" t="s">
        <v>439</v>
      </c>
      <c r="C221" s="747" t="s">
        <v>3376</v>
      </c>
      <c r="D221" s="747"/>
      <c r="E221" s="748">
        <v>0.55500000000000005</v>
      </c>
      <c r="F221" s="594" t="s">
        <v>2328</v>
      </c>
      <c r="G221" s="749">
        <v>0.42899999999999999</v>
      </c>
      <c r="H221" s="747"/>
      <c r="I221" s="747"/>
      <c r="J221" s="750">
        <v>2</v>
      </c>
      <c r="M221">
        <v>0.55500000000000005</v>
      </c>
      <c r="N221">
        <v>0.58499999999999996</v>
      </c>
    </row>
    <row r="222" spans="1:14">
      <c r="A222" s="747" t="s">
        <v>1055</v>
      </c>
      <c r="B222" t="s">
        <v>1055</v>
      </c>
      <c r="C222" s="747" t="s">
        <v>3284</v>
      </c>
      <c r="D222" s="747"/>
      <c r="E222" s="748" t="s">
        <v>1583</v>
      </c>
      <c r="F222" s="594">
        <v>0.32</v>
      </c>
      <c r="G222" s="749">
        <v>0.42899999999999999</v>
      </c>
      <c r="H222" s="747"/>
      <c r="I222" s="747"/>
      <c r="J222" s="750">
        <v>3</v>
      </c>
      <c r="M222" t="s">
        <v>20</v>
      </c>
      <c r="N222">
        <v>0.32</v>
      </c>
    </row>
    <row r="223" spans="1:14">
      <c r="A223" s="747" t="s">
        <v>479</v>
      </c>
      <c r="B223" t="s">
        <v>479</v>
      </c>
      <c r="C223" s="747" t="s">
        <v>478</v>
      </c>
      <c r="D223" s="747"/>
      <c r="E223" s="748" t="s">
        <v>1583</v>
      </c>
      <c r="F223" s="594" t="s">
        <v>1584</v>
      </c>
      <c r="G223" s="749">
        <v>0.42899999999999999</v>
      </c>
      <c r="H223" s="747"/>
      <c r="I223" s="747"/>
      <c r="J223" s="750">
        <v>4</v>
      </c>
      <c r="M223" t="s">
        <v>20</v>
      </c>
      <c r="N223" t="s">
        <v>20</v>
      </c>
    </row>
    <row r="224" spans="1:14">
      <c r="A224" s="747" t="s">
        <v>769</v>
      </c>
      <c r="B224" t="s">
        <v>769</v>
      </c>
      <c r="C224" s="747" t="s">
        <v>1056</v>
      </c>
      <c r="D224" s="747"/>
      <c r="E224" s="748" t="s">
        <v>1583</v>
      </c>
      <c r="F224" s="594">
        <v>0.441</v>
      </c>
      <c r="G224" s="749">
        <v>0.42899999999999999</v>
      </c>
      <c r="H224" s="747"/>
      <c r="I224" s="747"/>
      <c r="J224" s="750">
        <v>3</v>
      </c>
      <c r="M224" t="s">
        <v>20</v>
      </c>
      <c r="N224">
        <v>0.441</v>
      </c>
    </row>
    <row r="225" spans="1:14">
      <c r="A225" s="747" t="s">
        <v>770</v>
      </c>
      <c r="B225" t="s">
        <v>770</v>
      </c>
      <c r="C225" s="747" t="s">
        <v>1057</v>
      </c>
      <c r="D225" s="747"/>
      <c r="E225" s="748" t="s">
        <v>1583</v>
      </c>
      <c r="F225" s="594">
        <v>0.441</v>
      </c>
      <c r="G225" s="749">
        <v>0.42899999999999999</v>
      </c>
      <c r="H225" s="747"/>
      <c r="I225" s="747"/>
      <c r="J225" s="750">
        <v>3</v>
      </c>
      <c r="M225" t="s">
        <v>20</v>
      </c>
      <c r="N225">
        <v>0.441</v>
      </c>
    </row>
    <row r="226" spans="1:14">
      <c r="A226" s="747" t="s">
        <v>771</v>
      </c>
      <c r="B226" t="s">
        <v>771</v>
      </c>
      <c r="C226" s="747" t="s">
        <v>1058</v>
      </c>
      <c r="D226" s="747"/>
      <c r="E226" s="748">
        <v>0.27500000000000002</v>
      </c>
      <c r="F226" s="594" t="s">
        <v>2328</v>
      </c>
      <c r="G226" s="749">
        <v>0.42899999999999999</v>
      </c>
      <c r="H226" s="747"/>
      <c r="I226" s="747"/>
      <c r="J226" s="750">
        <v>2</v>
      </c>
      <c r="M226">
        <v>0.27500000000000002</v>
      </c>
      <c r="N226">
        <v>0.27300000000000002</v>
      </c>
    </row>
    <row r="227" spans="1:14">
      <c r="A227" s="747" t="s">
        <v>496</v>
      </c>
      <c r="B227" t="s">
        <v>496</v>
      </c>
      <c r="C227" s="747" t="s">
        <v>20</v>
      </c>
      <c r="D227" s="747"/>
      <c r="E227" s="748" t="s">
        <v>1583</v>
      </c>
      <c r="F227" s="594" t="s">
        <v>1584</v>
      </c>
      <c r="G227" s="749">
        <v>0.42899999999999999</v>
      </c>
      <c r="H227" s="747"/>
      <c r="I227" s="747"/>
      <c r="J227" s="750">
        <v>0</v>
      </c>
      <c r="M227" t="s">
        <v>20</v>
      </c>
      <c r="N227" t="s">
        <v>20</v>
      </c>
    </row>
    <row r="228" spans="1:14">
      <c r="A228" s="747" t="s">
        <v>490</v>
      </c>
      <c r="B228" t="s">
        <v>490</v>
      </c>
      <c r="C228" s="747" t="s">
        <v>489</v>
      </c>
      <c r="D228" s="747"/>
      <c r="E228" s="748">
        <v>0.436</v>
      </c>
      <c r="F228" s="594" t="s">
        <v>2328</v>
      </c>
      <c r="G228" s="749">
        <v>0.42899999999999999</v>
      </c>
      <c r="H228" s="747"/>
      <c r="I228" s="747"/>
      <c r="J228" s="750">
        <v>2</v>
      </c>
      <c r="M228">
        <v>0.436</v>
      </c>
      <c r="N228">
        <v>0.46800000000000003</v>
      </c>
    </row>
    <row r="229" spans="1:14">
      <c r="A229" s="747" t="s">
        <v>574</v>
      </c>
      <c r="B229" t="s">
        <v>574</v>
      </c>
      <c r="C229" s="747" t="s">
        <v>3285</v>
      </c>
      <c r="D229" s="747"/>
      <c r="E229" s="748">
        <v>0.49099999999999999</v>
      </c>
      <c r="F229" s="594" t="s">
        <v>2328</v>
      </c>
      <c r="G229" s="749">
        <v>0.42899999999999999</v>
      </c>
      <c r="H229" s="747"/>
      <c r="I229" s="747"/>
      <c r="J229" s="750">
        <v>2</v>
      </c>
      <c r="M229">
        <v>0.49099999999999999</v>
      </c>
      <c r="N229">
        <v>0.36699999999999999</v>
      </c>
    </row>
    <row r="230" spans="1:14">
      <c r="A230" s="747" t="s">
        <v>481</v>
      </c>
      <c r="B230" t="s">
        <v>481</v>
      </c>
      <c r="C230" s="747" t="s">
        <v>3439</v>
      </c>
      <c r="D230" s="747"/>
      <c r="E230" s="748">
        <v>0.54600000000000004</v>
      </c>
      <c r="F230" s="594" t="s">
        <v>2328</v>
      </c>
      <c r="G230" s="749">
        <v>0.42899999999999999</v>
      </c>
      <c r="H230" s="747"/>
      <c r="I230" s="747"/>
      <c r="J230" s="750">
        <v>2</v>
      </c>
      <c r="M230">
        <v>0.54600000000000004</v>
      </c>
      <c r="N230">
        <v>0.57199999999999995</v>
      </c>
    </row>
    <row r="231" spans="1:14">
      <c r="A231" s="747" t="s">
        <v>772</v>
      </c>
      <c r="B231" t="s">
        <v>772</v>
      </c>
      <c r="C231" s="747" t="s">
        <v>1059</v>
      </c>
      <c r="D231" s="747"/>
      <c r="E231" s="748" t="s">
        <v>1583</v>
      </c>
      <c r="F231" s="594">
        <v>0.47599999999999998</v>
      </c>
      <c r="G231" s="749">
        <v>0.42899999999999999</v>
      </c>
      <c r="H231" s="747"/>
      <c r="I231" s="747"/>
      <c r="J231" s="750">
        <v>3</v>
      </c>
      <c r="M231" t="s">
        <v>20</v>
      </c>
      <c r="N231">
        <v>0.47599999999999998</v>
      </c>
    </row>
    <row r="232" spans="1:14">
      <c r="A232" s="747" t="s">
        <v>773</v>
      </c>
      <c r="B232" t="s">
        <v>773</v>
      </c>
      <c r="C232" s="747" t="s">
        <v>20</v>
      </c>
      <c r="D232" s="747"/>
      <c r="E232" s="748" t="s">
        <v>1583</v>
      </c>
      <c r="F232" s="594" t="s">
        <v>1584</v>
      </c>
      <c r="G232" s="749">
        <v>0.42899999999999999</v>
      </c>
      <c r="H232" s="747"/>
      <c r="I232" s="747"/>
      <c r="J232" s="750">
        <v>0</v>
      </c>
      <c r="M232" t="s">
        <v>20</v>
      </c>
      <c r="N232" t="s">
        <v>20</v>
      </c>
    </row>
    <row r="233" spans="1:14">
      <c r="A233" s="747" t="s">
        <v>499</v>
      </c>
      <c r="B233" t="s">
        <v>499</v>
      </c>
      <c r="C233" s="747" t="s">
        <v>1604</v>
      </c>
      <c r="D233" s="747"/>
      <c r="E233" s="748" t="s">
        <v>1583</v>
      </c>
      <c r="F233" s="594" t="s">
        <v>1584</v>
      </c>
      <c r="G233" s="749">
        <v>0.42899999999999999</v>
      </c>
      <c r="H233" s="747"/>
      <c r="I233" s="747"/>
      <c r="J233" s="750">
        <v>4</v>
      </c>
      <c r="M233" t="s">
        <v>20</v>
      </c>
      <c r="N233" t="s">
        <v>20</v>
      </c>
    </row>
    <row r="234" spans="1:14">
      <c r="A234" s="747" t="s">
        <v>484</v>
      </c>
      <c r="B234" t="s">
        <v>484</v>
      </c>
      <c r="C234" s="747" t="s">
        <v>2155</v>
      </c>
      <c r="D234" s="747"/>
      <c r="E234" s="748">
        <v>0.39700000000000002</v>
      </c>
      <c r="F234" s="594" t="s">
        <v>2328</v>
      </c>
      <c r="G234" s="749">
        <v>0.42899999999999999</v>
      </c>
      <c r="H234" s="747"/>
      <c r="I234" s="747"/>
      <c r="J234" s="750">
        <v>2</v>
      </c>
      <c r="M234">
        <v>0.39700000000000002</v>
      </c>
      <c r="N234">
        <v>0.45500000000000002</v>
      </c>
    </row>
    <row r="235" spans="1:14">
      <c r="A235" s="747" t="s">
        <v>774</v>
      </c>
      <c r="B235" t="s">
        <v>774</v>
      </c>
      <c r="C235" s="747" t="s">
        <v>1061</v>
      </c>
      <c r="D235" s="747"/>
      <c r="E235" s="748" t="s">
        <v>1583</v>
      </c>
      <c r="F235" s="594">
        <v>0.436</v>
      </c>
      <c r="G235" s="749">
        <v>0.42899999999999999</v>
      </c>
      <c r="H235" s="747"/>
      <c r="I235" s="747"/>
      <c r="J235" s="750">
        <v>3</v>
      </c>
      <c r="M235" t="s">
        <v>20</v>
      </c>
      <c r="N235">
        <v>0.436</v>
      </c>
    </row>
    <row r="236" spans="1:14">
      <c r="A236" s="747" t="s">
        <v>775</v>
      </c>
      <c r="B236" t="s">
        <v>775</v>
      </c>
      <c r="C236" s="747" t="s">
        <v>1062</v>
      </c>
      <c r="D236" s="747"/>
      <c r="E236" s="748" t="s">
        <v>1583</v>
      </c>
      <c r="F236" s="594">
        <v>0.156</v>
      </c>
      <c r="G236" s="749">
        <v>0.42899999999999999</v>
      </c>
      <c r="H236" s="747"/>
      <c r="I236" s="747"/>
      <c r="J236" s="750">
        <v>3</v>
      </c>
      <c r="M236" t="s">
        <v>20</v>
      </c>
      <c r="N236">
        <v>0.156</v>
      </c>
    </row>
    <row r="237" spans="1:14">
      <c r="A237" s="747" t="s">
        <v>1060</v>
      </c>
      <c r="B237" t="s">
        <v>1060</v>
      </c>
      <c r="C237" s="747" t="s">
        <v>1063</v>
      </c>
      <c r="D237" s="747"/>
      <c r="E237" s="748">
        <v>4.0000000000000001E-3</v>
      </c>
      <c r="F237" s="594" t="s">
        <v>2328</v>
      </c>
      <c r="G237" s="749">
        <v>0.42899999999999999</v>
      </c>
      <c r="H237" s="747"/>
      <c r="I237" s="747"/>
      <c r="J237" s="750">
        <v>2</v>
      </c>
      <c r="M237">
        <v>4.0000000000000001E-3</v>
      </c>
      <c r="N237">
        <v>3.4000000000000002E-2</v>
      </c>
    </row>
    <row r="238" spans="1:14">
      <c r="A238" s="747" t="s">
        <v>670</v>
      </c>
      <c r="B238" t="s">
        <v>670</v>
      </c>
      <c r="C238" s="747" t="s">
        <v>2156</v>
      </c>
      <c r="D238" s="747"/>
      <c r="E238" s="748">
        <v>0.38500000000000001</v>
      </c>
      <c r="F238" s="594" t="s">
        <v>2328</v>
      </c>
      <c r="G238" s="749">
        <v>0.42899999999999999</v>
      </c>
      <c r="H238" s="747"/>
      <c r="I238" s="747"/>
      <c r="J238" s="750">
        <v>2</v>
      </c>
      <c r="M238">
        <v>0.38500000000000001</v>
      </c>
      <c r="N238">
        <v>0.441</v>
      </c>
    </row>
    <row r="239" spans="1:14">
      <c r="A239" s="747" t="s">
        <v>776</v>
      </c>
      <c r="B239" t="s">
        <v>776</v>
      </c>
      <c r="C239" s="747" t="s">
        <v>1064</v>
      </c>
      <c r="D239" s="747"/>
      <c r="E239" s="748" t="s">
        <v>1583</v>
      </c>
      <c r="F239" s="594">
        <v>0.14099999999999999</v>
      </c>
      <c r="G239" s="749">
        <v>0.42899999999999999</v>
      </c>
      <c r="H239" s="747"/>
      <c r="I239" s="747"/>
      <c r="J239" s="750">
        <v>3</v>
      </c>
      <c r="M239" t="s">
        <v>20</v>
      </c>
      <c r="N239">
        <v>0.14099999999999999</v>
      </c>
    </row>
    <row r="240" spans="1:14">
      <c r="A240" s="747" t="s">
        <v>777</v>
      </c>
      <c r="B240" t="s">
        <v>777</v>
      </c>
      <c r="C240" s="747" t="s">
        <v>1065</v>
      </c>
      <c r="D240" s="747"/>
      <c r="E240" s="748" t="s">
        <v>1583</v>
      </c>
      <c r="F240" s="594">
        <v>0.41899999999999998</v>
      </c>
      <c r="G240" s="749">
        <v>0.42899999999999999</v>
      </c>
      <c r="H240" s="747"/>
      <c r="I240" s="747"/>
      <c r="J240" s="750">
        <v>3</v>
      </c>
      <c r="M240" t="s">
        <v>20</v>
      </c>
      <c r="N240">
        <v>0.41899999999999998</v>
      </c>
    </row>
    <row r="241" spans="1:14">
      <c r="A241" s="747" t="s">
        <v>778</v>
      </c>
      <c r="B241" t="s">
        <v>778</v>
      </c>
      <c r="C241" s="747" t="s">
        <v>20</v>
      </c>
      <c r="D241" s="747"/>
      <c r="E241" s="748" t="s">
        <v>1583</v>
      </c>
      <c r="F241" s="594" t="s">
        <v>1584</v>
      </c>
      <c r="G241" s="749">
        <v>0.42899999999999999</v>
      </c>
      <c r="H241" s="747"/>
      <c r="I241" s="747"/>
      <c r="J241" s="750">
        <v>0</v>
      </c>
      <c r="M241" t="s">
        <v>20</v>
      </c>
      <c r="N241" t="s">
        <v>20</v>
      </c>
    </row>
    <row r="242" spans="1:14">
      <c r="A242" s="747" t="s">
        <v>779</v>
      </c>
      <c r="B242" t="s">
        <v>779</v>
      </c>
      <c r="C242" s="747" t="s">
        <v>1066</v>
      </c>
      <c r="D242" s="747"/>
      <c r="E242" s="748" t="s">
        <v>1583</v>
      </c>
      <c r="F242" s="594">
        <v>0.20799999999999999</v>
      </c>
      <c r="G242" s="749">
        <v>0.42899999999999999</v>
      </c>
      <c r="H242" s="747"/>
      <c r="I242" s="747"/>
      <c r="J242" s="750">
        <v>3</v>
      </c>
      <c r="M242" t="s">
        <v>20</v>
      </c>
      <c r="N242">
        <v>0.20799999999999999</v>
      </c>
    </row>
    <row r="243" spans="1:14">
      <c r="A243" s="747" t="s">
        <v>780</v>
      </c>
      <c r="B243" t="s">
        <v>780</v>
      </c>
      <c r="C243" s="747" t="s">
        <v>20</v>
      </c>
      <c r="D243" s="747"/>
      <c r="E243" s="748" t="s">
        <v>1583</v>
      </c>
      <c r="F243" s="594" t="s">
        <v>1584</v>
      </c>
      <c r="G243" s="749">
        <v>0.42899999999999999</v>
      </c>
      <c r="H243" s="747"/>
      <c r="I243" s="747"/>
      <c r="J243" s="750">
        <v>0</v>
      </c>
      <c r="M243" t="s">
        <v>20</v>
      </c>
      <c r="N243" t="s">
        <v>20</v>
      </c>
    </row>
    <row r="244" spans="1:14">
      <c r="A244" s="747" t="s">
        <v>781</v>
      </c>
      <c r="B244" t="s">
        <v>781</v>
      </c>
      <c r="C244" s="747" t="s">
        <v>3440</v>
      </c>
      <c r="D244" s="747"/>
      <c r="E244" s="748">
        <v>0.4</v>
      </c>
      <c r="F244" s="594" t="s">
        <v>2328</v>
      </c>
      <c r="G244" s="749">
        <v>0.42899999999999999</v>
      </c>
      <c r="H244" s="747"/>
      <c r="I244" s="747"/>
      <c r="J244" s="750">
        <v>2</v>
      </c>
      <c r="M244">
        <v>0.4</v>
      </c>
      <c r="N244">
        <v>0.45300000000000001</v>
      </c>
    </row>
    <row r="245" spans="1:14">
      <c r="A245" s="747" t="s">
        <v>782</v>
      </c>
      <c r="B245" t="s">
        <v>782</v>
      </c>
      <c r="C245" s="747" t="s">
        <v>1067</v>
      </c>
      <c r="D245" s="747"/>
      <c r="E245" s="748" t="s">
        <v>1583</v>
      </c>
      <c r="F245" s="594">
        <v>4.8000000000000001E-2</v>
      </c>
      <c r="G245" s="749">
        <v>0.42899999999999999</v>
      </c>
      <c r="H245" s="747"/>
      <c r="I245" s="747"/>
      <c r="J245" s="750">
        <v>3</v>
      </c>
      <c r="M245" t="s">
        <v>20</v>
      </c>
      <c r="N245">
        <v>4.8000000000000001E-2</v>
      </c>
    </row>
    <row r="246" spans="1:14">
      <c r="A246" s="747" t="s">
        <v>783</v>
      </c>
      <c r="B246" t="s">
        <v>783</v>
      </c>
      <c r="C246" s="747" t="s">
        <v>3287</v>
      </c>
      <c r="D246" s="747"/>
      <c r="E246" s="748">
        <v>2.7E-2</v>
      </c>
      <c r="F246" s="594" t="s">
        <v>2328</v>
      </c>
      <c r="G246" s="749">
        <v>0.42899999999999999</v>
      </c>
      <c r="H246" s="747"/>
      <c r="I246" s="747"/>
      <c r="J246" s="750">
        <v>2</v>
      </c>
      <c r="M246">
        <v>2.7E-2</v>
      </c>
      <c r="N246">
        <v>0.441</v>
      </c>
    </row>
    <row r="247" spans="1:14">
      <c r="A247" s="747" t="s">
        <v>784</v>
      </c>
      <c r="B247" t="s">
        <v>784</v>
      </c>
      <c r="C247" s="747" t="s">
        <v>1068</v>
      </c>
      <c r="D247" s="747"/>
      <c r="E247" s="748" t="s">
        <v>1583</v>
      </c>
      <c r="F247" s="594">
        <v>0.40699999999999997</v>
      </c>
      <c r="G247" s="749">
        <v>0.42899999999999999</v>
      </c>
      <c r="H247" s="747"/>
      <c r="I247" s="747"/>
      <c r="J247" s="750">
        <v>3</v>
      </c>
      <c r="M247" t="s">
        <v>20</v>
      </c>
      <c r="N247">
        <v>0.40699999999999997</v>
      </c>
    </row>
    <row r="248" spans="1:14">
      <c r="A248" s="747" t="s">
        <v>785</v>
      </c>
      <c r="B248" t="s">
        <v>785</v>
      </c>
      <c r="C248" s="747" t="s">
        <v>1069</v>
      </c>
      <c r="D248" s="747"/>
      <c r="E248" s="748" t="s">
        <v>1583</v>
      </c>
      <c r="F248" s="594">
        <v>0.38700000000000001</v>
      </c>
      <c r="G248" s="749">
        <v>0.42899999999999999</v>
      </c>
      <c r="H248" s="747"/>
      <c r="I248" s="747"/>
      <c r="J248" s="750">
        <v>3</v>
      </c>
      <c r="M248" t="s">
        <v>20</v>
      </c>
      <c r="N248">
        <v>0.38700000000000001</v>
      </c>
    </row>
    <row r="249" spans="1:14">
      <c r="A249" s="747" t="s">
        <v>786</v>
      </c>
      <c r="B249" t="s">
        <v>786</v>
      </c>
      <c r="C249" s="747" t="s">
        <v>1070</v>
      </c>
      <c r="D249" s="747"/>
      <c r="E249" s="748" t="s">
        <v>1583</v>
      </c>
      <c r="F249" s="594">
        <v>0.46600000000000003</v>
      </c>
      <c r="G249" s="749">
        <v>0.42899999999999999</v>
      </c>
      <c r="H249" s="747"/>
      <c r="I249" s="747"/>
      <c r="J249" s="750">
        <v>3</v>
      </c>
      <c r="M249" t="s">
        <v>20</v>
      </c>
      <c r="N249">
        <v>0.46600000000000003</v>
      </c>
    </row>
    <row r="250" spans="1:14">
      <c r="A250" s="747" t="s">
        <v>630</v>
      </c>
      <c r="B250" t="s">
        <v>630</v>
      </c>
      <c r="C250" s="747" t="s">
        <v>20</v>
      </c>
      <c r="D250" s="747"/>
      <c r="E250" s="748" t="s">
        <v>1583</v>
      </c>
      <c r="F250" s="594" t="s">
        <v>1584</v>
      </c>
      <c r="G250" s="749">
        <v>0.42899999999999999</v>
      </c>
      <c r="H250" s="747"/>
      <c r="I250" s="747"/>
      <c r="J250" s="750">
        <v>0</v>
      </c>
      <c r="M250" t="s">
        <v>20</v>
      </c>
      <c r="N250" t="s">
        <v>20</v>
      </c>
    </row>
    <row r="251" spans="1:14">
      <c r="A251" s="747" t="s">
        <v>787</v>
      </c>
      <c r="B251" t="s">
        <v>787</v>
      </c>
      <c r="C251" s="747" t="s">
        <v>1072</v>
      </c>
      <c r="D251" s="747"/>
      <c r="E251" s="748" t="s">
        <v>1583</v>
      </c>
      <c r="F251" s="594">
        <v>0.40500000000000003</v>
      </c>
      <c r="G251" s="749">
        <v>0.42899999999999999</v>
      </c>
      <c r="H251" s="747"/>
      <c r="I251" s="747"/>
      <c r="J251" s="750">
        <v>3</v>
      </c>
      <c r="M251" t="s">
        <v>20</v>
      </c>
      <c r="N251">
        <v>0.40500000000000003</v>
      </c>
    </row>
    <row r="252" spans="1:14">
      <c r="A252" s="747" t="s">
        <v>1071</v>
      </c>
      <c r="B252" t="s">
        <v>1071</v>
      </c>
      <c r="C252" s="747" t="s">
        <v>3288</v>
      </c>
      <c r="D252" s="747"/>
      <c r="E252" s="748" t="s">
        <v>1583</v>
      </c>
      <c r="F252" s="594" t="s">
        <v>1584</v>
      </c>
      <c r="G252" s="749">
        <v>0.42899999999999999</v>
      </c>
      <c r="H252" s="747"/>
      <c r="I252" s="747"/>
      <c r="J252" s="750">
        <v>4</v>
      </c>
      <c r="M252" t="s">
        <v>20</v>
      </c>
      <c r="N252" t="s">
        <v>20</v>
      </c>
    </row>
    <row r="253" spans="1:14">
      <c r="A253" s="747" t="s">
        <v>788</v>
      </c>
      <c r="B253" t="s">
        <v>788</v>
      </c>
      <c r="C253" s="747" t="s">
        <v>1073</v>
      </c>
      <c r="D253" s="747"/>
      <c r="E253" s="748" t="s">
        <v>1583</v>
      </c>
      <c r="F253" s="594">
        <v>0.29699999999999999</v>
      </c>
      <c r="G253" s="749">
        <v>0.42899999999999999</v>
      </c>
      <c r="H253" s="747"/>
      <c r="I253" s="747"/>
      <c r="J253" s="750">
        <v>3</v>
      </c>
      <c r="M253" t="s">
        <v>20</v>
      </c>
      <c r="N253">
        <v>0.29699999999999999</v>
      </c>
    </row>
    <row r="254" spans="1:14">
      <c r="A254" s="747" t="s">
        <v>789</v>
      </c>
      <c r="B254" t="s">
        <v>789</v>
      </c>
      <c r="C254" s="747" t="s">
        <v>1074</v>
      </c>
      <c r="D254" s="747"/>
      <c r="E254" s="748" t="s">
        <v>1583</v>
      </c>
      <c r="F254" s="594">
        <v>0.46500000000000002</v>
      </c>
      <c r="G254" s="749">
        <v>0.42899999999999999</v>
      </c>
      <c r="H254" s="747"/>
      <c r="I254" s="747"/>
      <c r="J254" s="750">
        <v>3</v>
      </c>
      <c r="M254" t="s">
        <v>20</v>
      </c>
      <c r="N254">
        <v>0.46500000000000002</v>
      </c>
    </row>
    <row r="255" spans="1:14">
      <c r="A255" s="747" t="s">
        <v>790</v>
      </c>
      <c r="B255" t="s">
        <v>790</v>
      </c>
      <c r="C255" s="747" t="s">
        <v>20</v>
      </c>
      <c r="D255" s="747"/>
      <c r="E255" s="748" t="s">
        <v>1583</v>
      </c>
      <c r="F255" s="594" t="s">
        <v>1584</v>
      </c>
      <c r="G255" s="749">
        <v>0.42899999999999999</v>
      </c>
      <c r="H255" s="747"/>
      <c r="I255" s="747"/>
      <c r="J255" s="750">
        <v>0</v>
      </c>
      <c r="M255" t="s">
        <v>20</v>
      </c>
      <c r="N255" t="s">
        <v>20</v>
      </c>
    </row>
    <row r="256" spans="1:14">
      <c r="A256" s="747" t="s">
        <v>791</v>
      </c>
      <c r="B256" t="s">
        <v>791</v>
      </c>
      <c r="C256" s="747" t="s">
        <v>1075</v>
      </c>
      <c r="D256" s="747"/>
      <c r="E256" s="748" t="s">
        <v>1583</v>
      </c>
      <c r="F256" s="594">
        <v>0.52</v>
      </c>
      <c r="G256" s="749">
        <v>0.42899999999999999</v>
      </c>
      <c r="H256" s="747"/>
      <c r="I256" s="747"/>
      <c r="J256" s="750">
        <v>3</v>
      </c>
      <c r="M256" t="s">
        <v>20</v>
      </c>
      <c r="N256">
        <v>0.52</v>
      </c>
    </row>
    <row r="257" spans="1:14">
      <c r="A257" s="747" t="s">
        <v>792</v>
      </c>
      <c r="B257" t="s">
        <v>792</v>
      </c>
      <c r="C257" s="747" t="s">
        <v>20</v>
      </c>
      <c r="D257" s="747"/>
      <c r="E257" s="748" t="s">
        <v>1583</v>
      </c>
      <c r="F257" s="594" t="s">
        <v>1584</v>
      </c>
      <c r="G257" s="749">
        <v>0.42899999999999999</v>
      </c>
      <c r="H257" s="747"/>
      <c r="I257" s="747"/>
      <c r="J257" s="750">
        <v>0</v>
      </c>
      <c r="M257" t="s">
        <v>20</v>
      </c>
      <c r="N257" t="s">
        <v>20</v>
      </c>
    </row>
    <row r="258" spans="1:14">
      <c r="A258" s="747" t="s">
        <v>793</v>
      </c>
      <c r="B258" t="s">
        <v>793</v>
      </c>
      <c r="C258" s="747" t="s">
        <v>1076</v>
      </c>
      <c r="D258" s="747"/>
      <c r="E258" s="748">
        <v>0.45300000000000001</v>
      </c>
      <c r="F258" s="594" t="s">
        <v>2328</v>
      </c>
      <c r="G258" s="749">
        <v>0.42899999999999999</v>
      </c>
      <c r="H258" s="747"/>
      <c r="I258" s="747"/>
      <c r="J258" s="750">
        <v>2</v>
      </c>
      <c r="M258">
        <v>0.45300000000000001</v>
      </c>
      <c r="N258">
        <v>0.32200000000000001</v>
      </c>
    </row>
    <row r="259" spans="1:14">
      <c r="A259" s="747" t="s">
        <v>457</v>
      </c>
      <c r="B259" t="s">
        <v>457</v>
      </c>
      <c r="C259" s="747" t="s">
        <v>456</v>
      </c>
      <c r="D259" s="747"/>
      <c r="E259" s="748" t="s">
        <v>1583</v>
      </c>
      <c r="F259" s="594" t="s">
        <v>1584</v>
      </c>
      <c r="G259" s="749">
        <v>0.42899999999999999</v>
      </c>
      <c r="H259" s="747"/>
      <c r="I259" s="747"/>
      <c r="J259" s="750">
        <v>4</v>
      </c>
      <c r="M259" t="s">
        <v>20</v>
      </c>
      <c r="N259" t="s">
        <v>20</v>
      </c>
    </row>
    <row r="260" spans="1:14">
      <c r="A260" s="747" t="s">
        <v>794</v>
      </c>
      <c r="B260" t="s">
        <v>794</v>
      </c>
      <c r="C260" s="747" t="s">
        <v>1077</v>
      </c>
      <c r="D260" s="747"/>
      <c r="E260" s="748" t="s">
        <v>1583</v>
      </c>
      <c r="F260" s="594" t="s">
        <v>1584</v>
      </c>
      <c r="G260" s="749">
        <v>0.42899999999999999</v>
      </c>
      <c r="H260" s="747"/>
      <c r="I260" s="747"/>
      <c r="J260" s="750">
        <v>4</v>
      </c>
      <c r="M260" t="s">
        <v>20</v>
      </c>
      <c r="N260" t="s">
        <v>20</v>
      </c>
    </row>
    <row r="261" spans="1:14">
      <c r="A261" s="747" t="s">
        <v>657</v>
      </c>
      <c r="B261" t="s">
        <v>657</v>
      </c>
      <c r="C261" s="747" t="s">
        <v>2408</v>
      </c>
      <c r="D261" s="747"/>
      <c r="E261" s="748">
        <v>0.441</v>
      </c>
      <c r="F261" s="594" t="s">
        <v>2328</v>
      </c>
      <c r="G261" s="749">
        <v>0.42899999999999999</v>
      </c>
      <c r="H261" s="747"/>
      <c r="I261" s="747"/>
      <c r="J261" s="750">
        <v>2</v>
      </c>
      <c r="M261">
        <v>0.441</v>
      </c>
      <c r="N261">
        <v>0.433</v>
      </c>
    </row>
    <row r="262" spans="1:14">
      <c r="A262" s="747" t="s">
        <v>795</v>
      </c>
      <c r="B262" t="s">
        <v>795</v>
      </c>
      <c r="C262" s="747" t="s">
        <v>1083</v>
      </c>
      <c r="D262" s="747"/>
      <c r="E262" s="748" t="s">
        <v>1583</v>
      </c>
      <c r="F262" s="594">
        <v>0.33800000000000002</v>
      </c>
      <c r="G262" s="749">
        <v>0.42899999999999999</v>
      </c>
      <c r="H262" s="747"/>
      <c r="I262" s="747"/>
      <c r="J262" s="750">
        <v>3</v>
      </c>
      <c r="M262" t="s">
        <v>20</v>
      </c>
      <c r="N262">
        <v>0.33800000000000002</v>
      </c>
    </row>
    <row r="263" spans="1:14">
      <c r="A263" s="747" t="s">
        <v>1078</v>
      </c>
      <c r="B263" t="s">
        <v>1078</v>
      </c>
      <c r="C263" s="747" t="s">
        <v>20</v>
      </c>
      <c r="D263" s="747"/>
      <c r="E263" s="748" t="s">
        <v>1583</v>
      </c>
      <c r="F263" s="594" t="s">
        <v>1584</v>
      </c>
      <c r="G263" s="749">
        <v>0.42899999999999999</v>
      </c>
      <c r="H263" s="747"/>
      <c r="I263" s="747"/>
      <c r="J263" s="750">
        <v>0</v>
      </c>
      <c r="M263" t="s">
        <v>20</v>
      </c>
      <c r="N263" t="s">
        <v>20</v>
      </c>
    </row>
    <row r="264" spans="1:14">
      <c r="A264" s="747" t="s">
        <v>796</v>
      </c>
      <c r="B264" t="s">
        <v>796</v>
      </c>
      <c r="C264" s="747" t="s">
        <v>1084</v>
      </c>
      <c r="D264" s="747"/>
      <c r="E264" s="748" t="s">
        <v>1583</v>
      </c>
      <c r="F264" s="594">
        <v>0.32400000000000001</v>
      </c>
      <c r="G264" s="749">
        <v>0.42899999999999999</v>
      </c>
      <c r="H264" s="747"/>
      <c r="I264" s="747"/>
      <c r="J264" s="750">
        <v>3</v>
      </c>
      <c r="M264" t="s">
        <v>20</v>
      </c>
      <c r="N264">
        <v>0.32400000000000001</v>
      </c>
    </row>
    <row r="265" spans="1:14">
      <c r="A265" s="747" t="s">
        <v>797</v>
      </c>
      <c r="B265" t="s">
        <v>797</v>
      </c>
      <c r="C265" s="747" t="s">
        <v>1085</v>
      </c>
      <c r="D265" s="747"/>
      <c r="E265" s="748" t="s">
        <v>1583</v>
      </c>
      <c r="F265" s="594">
        <v>0.437</v>
      </c>
      <c r="G265" s="749">
        <v>0.42899999999999999</v>
      </c>
      <c r="H265" s="747"/>
      <c r="I265" s="747"/>
      <c r="J265" s="751">
        <v>3</v>
      </c>
      <c r="M265" t="s">
        <v>20</v>
      </c>
      <c r="N265">
        <v>0.437</v>
      </c>
    </row>
    <row r="266" spans="1:14">
      <c r="A266" s="747" t="s">
        <v>798</v>
      </c>
      <c r="B266" t="s">
        <v>798</v>
      </c>
      <c r="C266" s="747" t="s">
        <v>3377</v>
      </c>
      <c r="D266" s="747"/>
      <c r="E266" s="748" t="s">
        <v>1583</v>
      </c>
      <c r="F266" s="594">
        <v>0.40400000000000003</v>
      </c>
      <c r="G266" s="749">
        <v>0.42899999999999999</v>
      </c>
      <c r="H266" s="747"/>
      <c r="I266" s="747"/>
      <c r="J266" s="750">
        <v>3</v>
      </c>
      <c r="M266" t="s">
        <v>20</v>
      </c>
      <c r="N266">
        <v>0.40400000000000003</v>
      </c>
    </row>
    <row r="267" spans="1:14">
      <c r="A267" s="747" t="s">
        <v>799</v>
      </c>
      <c r="B267" t="s">
        <v>799</v>
      </c>
      <c r="C267" s="747" t="s">
        <v>1086</v>
      </c>
      <c r="D267" s="747"/>
      <c r="E267" s="748" t="s">
        <v>1583</v>
      </c>
      <c r="F267" s="594">
        <v>0.47899999999999998</v>
      </c>
      <c r="G267" s="749">
        <v>0.42899999999999999</v>
      </c>
      <c r="H267" s="747"/>
      <c r="I267" s="747"/>
      <c r="J267" s="750">
        <v>3</v>
      </c>
      <c r="M267" t="s">
        <v>20</v>
      </c>
      <c r="N267">
        <v>0.47899999999999998</v>
      </c>
    </row>
    <row r="268" spans="1:14">
      <c r="A268" s="747" t="s">
        <v>1079</v>
      </c>
      <c r="B268" t="s">
        <v>1079</v>
      </c>
      <c r="C268" s="747" t="s">
        <v>3289</v>
      </c>
      <c r="D268" s="747"/>
      <c r="E268" s="748" t="s">
        <v>1583</v>
      </c>
      <c r="F268" s="594" t="s">
        <v>1584</v>
      </c>
      <c r="G268" s="749">
        <v>0.42899999999999999</v>
      </c>
      <c r="H268" s="747"/>
      <c r="I268" s="747"/>
      <c r="J268" s="750">
        <v>4</v>
      </c>
      <c r="M268" t="s">
        <v>20</v>
      </c>
      <c r="N268" t="s">
        <v>20</v>
      </c>
    </row>
    <row r="269" spans="1:14">
      <c r="A269" s="747" t="s">
        <v>800</v>
      </c>
      <c r="B269" t="s">
        <v>800</v>
      </c>
      <c r="C269" s="747" t="s">
        <v>1087</v>
      </c>
      <c r="D269" s="747"/>
      <c r="E269" s="748" t="s">
        <v>1583</v>
      </c>
      <c r="F269" s="594">
        <v>0.56200000000000006</v>
      </c>
      <c r="G269" s="749">
        <v>0.42899999999999999</v>
      </c>
      <c r="H269" s="747"/>
      <c r="I269" s="747"/>
      <c r="J269" s="750">
        <v>3</v>
      </c>
      <c r="M269" t="s">
        <v>20</v>
      </c>
      <c r="N269">
        <v>0.56200000000000006</v>
      </c>
    </row>
    <row r="270" spans="1:14">
      <c r="A270" s="747" t="s">
        <v>1080</v>
      </c>
      <c r="B270" t="s">
        <v>1080</v>
      </c>
      <c r="C270" s="747" t="s">
        <v>1088</v>
      </c>
      <c r="D270" s="747"/>
      <c r="E270" s="748" t="s">
        <v>1583</v>
      </c>
      <c r="F270" s="594" t="s">
        <v>1584</v>
      </c>
      <c r="G270" s="749">
        <v>0.42899999999999999</v>
      </c>
      <c r="H270" s="747"/>
      <c r="I270" s="747"/>
      <c r="J270" s="750">
        <v>4</v>
      </c>
      <c r="M270" t="s">
        <v>20</v>
      </c>
      <c r="N270" t="s">
        <v>20</v>
      </c>
    </row>
    <row r="271" spans="1:14">
      <c r="A271" s="747" t="s">
        <v>1081</v>
      </c>
      <c r="B271" t="s">
        <v>1081</v>
      </c>
      <c r="C271" s="747" t="s">
        <v>1089</v>
      </c>
      <c r="D271" s="747"/>
      <c r="E271" s="748" t="s">
        <v>1583</v>
      </c>
      <c r="F271" s="594">
        <v>0</v>
      </c>
      <c r="G271" s="749">
        <v>0.42899999999999999</v>
      </c>
      <c r="H271" s="747"/>
      <c r="I271" s="747"/>
      <c r="J271" s="750">
        <v>3</v>
      </c>
      <c r="M271" t="s">
        <v>20</v>
      </c>
      <c r="N271">
        <v>0</v>
      </c>
    </row>
    <row r="272" spans="1:14">
      <c r="A272" s="747" t="s">
        <v>1082</v>
      </c>
      <c r="B272" t="s">
        <v>1082</v>
      </c>
      <c r="C272" s="747" t="s">
        <v>1090</v>
      </c>
      <c r="D272" s="747"/>
      <c r="E272" s="748" t="s">
        <v>1583</v>
      </c>
      <c r="F272" s="594">
        <v>0.47899999999999998</v>
      </c>
      <c r="G272" s="749">
        <v>0.42899999999999999</v>
      </c>
      <c r="H272" s="747"/>
      <c r="I272" s="747"/>
      <c r="J272" s="750">
        <v>3</v>
      </c>
      <c r="M272" t="s">
        <v>20</v>
      </c>
      <c r="N272">
        <v>0.47899999999999998</v>
      </c>
    </row>
    <row r="273" spans="1:14">
      <c r="A273" s="747" t="s">
        <v>465</v>
      </c>
      <c r="B273" t="s">
        <v>465</v>
      </c>
      <c r="C273" s="747" t="s">
        <v>464</v>
      </c>
      <c r="D273" s="747"/>
      <c r="E273" s="748">
        <v>0.45400000000000001</v>
      </c>
      <c r="F273" s="594" t="s">
        <v>2328</v>
      </c>
      <c r="G273" s="749">
        <v>0.42899999999999999</v>
      </c>
      <c r="H273" s="747"/>
      <c r="I273" s="747"/>
      <c r="J273" s="750">
        <v>2</v>
      </c>
      <c r="M273">
        <v>0.45400000000000001</v>
      </c>
      <c r="N273">
        <v>0.45100000000000001</v>
      </c>
    </row>
    <row r="274" spans="1:14">
      <c r="A274" s="747" t="s">
        <v>801</v>
      </c>
      <c r="B274" t="s">
        <v>801</v>
      </c>
      <c r="C274" s="747" t="s">
        <v>3378</v>
      </c>
      <c r="D274" s="747"/>
      <c r="E274" s="748" t="s">
        <v>1583</v>
      </c>
      <c r="F274" s="594" t="s">
        <v>1584</v>
      </c>
      <c r="G274" s="749">
        <v>0.42899999999999999</v>
      </c>
      <c r="H274" s="747"/>
      <c r="I274" s="747"/>
      <c r="J274" s="750">
        <v>4</v>
      </c>
      <c r="M274" t="s">
        <v>20</v>
      </c>
      <c r="N274" t="s">
        <v>20</v>
      </c>
    </row>
    <row r="275" spans="1:14">
      <c r="A275" s="747" t="s">
        <v>802</v>
      </c>
      <c r="B275" t="s">
        <v>802</v>
      </c>
      <c r="C275" s="747" t="s">
        <v>1091</v>
      </c>
      <c r="D275" s="747"/>
      <c r="E275" s="748">
        <v>0.41299999999999998</v>
      </c>
      <c r="F275" s="594" t="s">
        <v>2328</v>
      </c>
      <c r="G275" s="749">
        <v>0.42899999999999999</v>
      </c>
      <c r="H275" s="747"/>
      <c r="I275" s="747"/>
      <c r="J275" s="750">
        <v>2</v>
      </c>
      <c r="M275">
        <v>0.41299999999999998</v>
      </c>
      <c r="N275">
        <v>0.53300000000000003</v>
      </c>
    </row>
    <row r="276" spans="1:14">
      <c r="A276" s="747" t="s">
        <v>498</v>
      </c>
      <c r="B276" t="s">
        <v>498</v>
      </c>
      <c r="C276" s="747" t="s">
        <v>497</v>
      </c>
      <c r="D276" s="747"/>
      <c r="E276" s="748">
        <v>0.51</v>
      </c>
      <c r="F276" s="594" t="s">
        <v>2328</v>
      </c>
      <c r="G276" s="749">
        <v>0.42899999999999999</v>
      </c>
      <c r="H276" s="747"/>
      <c r="I276" s="747"/>
      <c r="J276" s="750">
        <v>2</v>
      </c>
      <c r="M276">
        <v>0.51</v>
      </c>
      <c r="N276">
        <v>0.47699999999999998</v>
      </c>
    </row>
    <row r="277" spans="1:14">
      <c r="A277" s="747" t="s">
        <v>503</v>
      </c>
      <c r="B277" t="s">
        <v>503</v>
      </c>
      <c r="C277" s="747" t="s">
        <v>502</v>
      </c>
      <c r="D277" s="747"/>
      <c r="E277" s="748">
        <v>0.45700000000000002</v>
      </c>
      <c r="F277" s="594" t="s">
        <v>2328</v>
      </c>
      <c r="G277" s="749">
        <v>0.42899999999999999</v>
      </c>
      <c r="H277" s="747"/>
      <c r="I277" s="747"/>
      <c r="J277" s="750">
        <v>2</v>
      </c>
      <c r="M277">
        <v>0.45700000000000002</v>
      </c>
      <c r="N277">
        <v>0.45700000000000002</v>
      </c>
    </row>
    <row r="278" spans="1:14">
      <c r="A278" s="747" t="s">
        <v>513</v>
      </c>
      <c r="B278" t="s">
        <v>513</v>
      </c>
      <c r="C278" s="747" t="s">
        <v>1842</v>
      </c>
      <c r="D278" s="747"/>
      <c r="E278" s="748">
        <v>0.433</v>
      </c>
      <c r="F278" s="594" t="s">
        <v>2328</v>
      </c>
      <c r="G278" s="749">
        <v>0.42899999999999999</v>
      </c>
      <c r="H278" s="747"/>
      <c r="I278" s="747"/>
      <c r="J278" s="750">
        <v>2</v>
      </c>
      <c r="M278">
        <v>0.433</v>
      </c>
      <c r="N278">
        <v>0.433</v>
      </c>
    </row>
    <row r="279" spans="1:14">
      <c r="A279" s="747" t="s">
        <v>461</v>
      </c>
      <c r="B279" t="s">
        <v>461</v>
      </c>
      <c r="C279" s="747" t="s">
        <v>460</v>
      </c>
      <c r="D279" s="747"/>
      <c r="E279" s="748">
        <v>0.45100000000000001</v>
      </c>
      <c r="F279" s="594" t="s">
        <v>2328</v>
      </c>
      <c r="G279" s="749">
        <v>0.42899999999999999</v>
      </c>
      <c r="H279" s="747"/>
      <c r="I279" s="747"/>
      <c r="J279" s="750">
        <v>2</v>
      </c>
      <c r="M279">
        <v>0.45100000000000001</v>
      </c>
      <c r="N279">
        <v>0.48699999999999999</v>
      </c>
    </row>
    <row r="280" spans="1:14">
      <c r="A280" s="747" t="s">
        <v>599</v>
      </c>
      <c r="B280" t="s">
        <v>599</v>
      </c>
      <c r="C280" s="747" t="s">
        <v>598</v>
      </c>
      <c r="D280" s="747"/>
      <c r="E280" s="748">
        <v>0.32500000000000001</v>
      </c>
      <c r="F280" s="594" t="s">
        <v>2328</v>
      </c>
      <c r="G280" s="749">
        <v>0.42899999999999999</v>
      </c>
      <c r="H280" s="747"/>
      <c r="I280" s="747"/>
      <c r="J280" s="750">
        <v>2</v>
      </c>
      <c r="M280">
        <v>0.32500000000000001</v>
      </c>
      <c r="N280">
        <v>0.36</v>
      </c>
    </row>
    <row r="281" spans="1:14">
      <c r="A281" s="747" t="s">
        <v>515</v>
      </c>
      <c r="B281" t="s">
        <v>515</v>
      </c>
      <c r="C281" s="747" t="s">
        <v>514</v>
      </c>
      <c r="D281" s="747"/>
      <c r="E281" s="748">
        <v>0.54700000000000004</v>
      </c>
      <c r="F281" s="594" t="s">
        <v>2328</v>
      </c>
      <c r="G281" s="749">
        <v>0.42899999999999999</v>
      </c>
      <c r="H281" s="747"/>
      <c r="I281" s="747"/>
      <c r="J281" s="750">
        <v>2</v>
      </c>
      <c r="M281">
        <v>0.54700000000000004</v>
      </c>
      <c r="N281">
        <v>0.53700000000000003</v>
      </c>
    </row>
    <row r="282" spans="1:14">
      <c r="A282" s="747" t="s">
        <v>558</v>
      </c>
      <c r="B282" t="s">
        <v>558</v>
      </c>
      <c r="C282" s="747" t="s">
        <v>557</v>
      </c>
      <c r="D282" s="747"/>
      <c r="E282" s="748">
        <v>0.37</v>
      </c>
      <c r="F282" s="594" t="s">
        <v>2328</v>
      </c>
      <c r="G282" s="749">
        <v>0.42899999999999999</v>
      </c>
      <c r="H282" s="747"/>
      <c r="I282" s="747"/>
      <c r="J282" s="750">
        <v>2</v>
      </c>
      <c r="M282">
        <v>0.37</v>
      </c>
      <c r="N282">
        <v>0.37</v>
      </c>
    </row>
    <row r="283" spans="1:14">
      <c r="A283" s="747" t="s">
        <v>803</v>
      </c>
      <c r="B283" t="s">
        <v>803</v>
      </c>
      <c r="C283" s="747" t="s">
        <v>1092</v>
      </c>
      <c r="D283" s="747"/>
      <c r="E283" s="748">
        <v>0.29699999999999999</v>
      </c>
      <c r="F283" s="594" t="s">
        <v>2328</v>
      </c>
      <c r="G283" s="749">
        <v>0.42899999999999999</v>
      </c>
      <c r="H283" s="747"/>
      <c r="I283" s="747"/>
      <c r="J283" s="750">
        <v>2</v>
      </c>
      <c r="M283">
        <v>0.29699999999999999</v>
      </c>
      <c r="N283">
        <v>0.40699999999999997</v>
      </c>
    </row>
    <row r="284" spans="1:14">
      <c r="A284" s="747" t="s">
        <v>804</v>
      </c>
      <c r="B284" t="s">
        <v>804</v>
      </c>
      <c r="C284" s="747" t="s">
        <v>1093</v>
      </c>
      <c r="D284" s="747"/>
      <c r="E284" s="748" t="s">
        <v>1583</v>
      </c>
      <c r="F284" s="594">
        <v>0.71</v>
      </c>
      <c r="G284" s="749">
        <v>0.42899999999999999</v>
      </c>
      <c r="H284" s="747"/>
      <c r="I284" s="747"/>
      <c r="J284" s="750">
        <v>3</v>
      </c>
      <c r="M284" t="s">
        <v>20</v>
      </c>
      <c r="N284">
        <v>0.71</v>
      </c>
    </row>
    <row r="285" spans="1:14">
      <c r="A285" s="747" t="s">
        <v>805</v>
      </c>
      <c r="B285" t="s">
        <v>805</v>
      </c>
      <c r="C285" s="747" t="s">
        <v>1094</v>
      </c>
      <c r="D285" s="747"/>
      <c r="E285" s="748" t="s">
        <v>1583</v>
      </c>
      <c r="F285" s="594">
        <v>0.46800000000000003</v>
      </c>
      <c r="G285" s="749">
        <v>0.42899999999999999</v>
      </c>
      <c r="H285" s="747"/>
      <c r="I285" s="747"/>
      <c r="J285" s="750">
        <v>3</v>
      </c>
      <c r="M285" t="s">
        <v>20</v>
      </c>
      <c r="N285">
        <v>0.46800000000000003</v>
      </c>
    </row>
    <row r="286" spans="1:14">
      <c r="A286" s="747" t="s">
        <v>522</v>
      </c>
      <c r="B286" t="s">
        <v>522</v>
      </c>
      <c r="C286" s="747" t="s">
        <v>521</v>
      </c>
      <c r="D286" s="747"/>
      <c r="E286" s="748">
        <v>0.41799999999999998</v>
      </c>
      <c r="F286" s="594" t="s">
        <v>2328</v>
      </c>
      <c r="G286" s="749">
        <v>0.42899999999999999</v>
      </c>
      <c r="H286" s="747"/>
      <c r="I286" s="747"/>
      <c r="J286" s="750">
        <v>2</v>
      </c>
      <c r="M286">
        <v>0.41799999999999998</v>
      </c>
      <c r="N286">
        <v>0.41199999999999998</v>
      </c>
    </row>
    <row r="287" spans="1:14">
      <c r="A287" s="747" t="s">
        <v>459</v>
      </c>
      <c r="B287" t="s">
        <v>459</v>
      </c>
      <c r="C287" s="747" t="s">
        <v>20</v>
      </c>
      <c r="D287" s="747"/>
      <c r="E287" s="748">
        <v>0.58299999999999996</v>
      </c>
      <c r="F287" s="594" t="s">
        <v>2328</v>
      </c>
      <c r="G287" s="749">
        <v>0.42899999999999999</v>
      </c>
      <c r="H287" s="747"/>
      <c r="I287" s="747"/>
      <c r="J287" s="750">
        <v>2</v>
      </c>
      <c r="M287">
        <v>0.58299999999999996</v>
      </c>
      <c r="N287">
        <v>0.53600000000000003</v>
      </c>
    </row>
    <row r="288" spans="1:14">
      <c r="A288" s="747" t="s">
        <v>1095</v>
      </c>
      <c r="B288" t="s">
        <v>1095</v>
      </c>
      <c r="C288" s="747" t="s">
        <v>1096</v>
      </c>
      <c r="D288" s="747"/>
      <c r="E288" s="748" t="s">
        <v>1583</v>
      </c>
      <c r="F288" s="594">
        <v>0.33300000000000002</v>
      </c>
      <c r="G288" s="749">
        <v>0.42899999999999999</v>
      </c>
      <c r="H288" s="747"/>
      <c r="I288" s="747"/>
      <c r="J288" s="750">
        <v>3</v>
      </c>
      <c r="M288" t="s">
        <v>20</v>
      </c>
      <c r="N288">
        <v>0.33300000000000002</v>
      </c>
    </row>
    <row r="289" spans="1:14">
      <c r="A289" s="747" t="s">
        <v>675</v>
      </c>
      <c r="B289" t="s">
        <v>675</v>
      </c>
      <c r="C289" s="747" t="s">
        <v>3290</v>
      </c>
      <c r="D289" s="747"/>
      <c r="E289" s="748">
        <v>0.44400000000000001</v>
      </c>
      <c r="F289" s="594" t="s">
        <v>2328</v>
      </c>
      <c r="G289" s="749">
        <v>0.42899999999999999</v>
      </c>
      <c r="H289" s="747"/>
      <c r="I289" s="747"/>
      <c r="J289" s="750">
        <v>2</v>
      </c>
      <c r="M289">
        <v>0.44400000000000001</v>
      </c>
      <c r="N289">
        <v>0.46500000000000002</v>
      </c>
    </row>
    <row r="290" spans="1:14">
      <c r="A290" s="747" t="s">
        <v>806</v>
      </c>
      <c r="B290" t="s">
        <v>806</v>
      </c>
      <c r="C290" s="747" t="s">
        <v>20</v>
      </c>
      <c r="D290" s="747"/>
      <c r="E290" s="748" t="s">
        <v>1583</v>
      </c>
      <c r="F290" s="594" t="s">
        <v>1584</v>
      </c>
      <c r="G290" s="749">
        <v>0.42899999999999999</v>
      </c>
      <c r="H290" s="747"/>
      <c r="I290" s="747"/>
      <c r="J290" s="750">
        <v>0</v>
      </c>
      <c r="M290" t="s">
        <v>20</v>
      </c>
      <c r="N290" t="s">
        <v>20</v>
      </c>
    </row>
    <row r="291" spans="1:14">
      <c r="A291" s="747" t="s">
        <v>807</v>
      </c>
      <c r="B291" t="s">
        <v>807</v>
      </c>
      <c r="C291" s="747" t="s">
        <v>1098</v>
      </c>
      <c r="D291" s="747"/>
      <c r="E291" s="748" t="s">
        <v>1583</v>
      </c>
      <c r="F291" s="594">
        <v>0.45400000000000001</v>
      </c>
      <c r="G291" s="749">
        <v>0.42899999999999999</v>
      </c>
      <c r="H291" s="747"/>
      <c r="I291" s="747"/>
      <c r="J291" s="750">
        <v>3</v>
      </c>
      <c r="M291" t="s">
        <v>20</v>
      </c>
      <c r="N291">
        <v>0.45400000000000001</v>
      </c>
    </row>
    <row r="292" spans="1:14">
      <c r="A292" s="747" t="s">
        <v>808</v>
      </c>
      <c r="B292" t="s">
        <v>808</v>
      </c>
      <c r="C292" s="747" t="s">
        <v>3291</v>
      </c>
      <c r="D292" s="747"/>
      <c r="E292" s="748" t="s">
        <v>1583</v>
      </c>
      <c r="F292" s="594">
        <v>0.33900000000000002</v>
      </c>
      <c r="G292" s="749">
        <v>0.42899999999999999</v>
      </c>
      <c r="H292" s="747"/>
      <c r="I292" s="747"/>
      <c r="J292" s="750">
        <v>3</v>
      </c>
      <c r="M292" t="s">
        <v>20</v>
      </c>
      <c r="N292">
        <v>0.33900000000000002</v>
      </c>
    </row>
    <row r="293" spans="1:14">
      <c r="A293" s="747" t="s">
        <v>1097</v>
      </c>
      <c r="B293" t="s">
        <v>1097</v>
      </c>
      <c r="C293" s="747" t="s">
        <v>1099</v>
      </c>
      <c r="D293" s="747"/>
      <c r="E293" s="748" t="s">
        <v>1583</v>
      </c>
      <c r="F293" s="594">
        <v>0.47899999999999998</v>
      </c>
      <c r="G293" s="749">
        <v>0.42899999999999999</v>
      </c>
      <c r="H293" s="747"/>
      <c r="I293" s="747"/>
      <c r="J293" s="750">
        <v>3</v>
      </c>
      <c r="M293" t="s">
        <v>20</v>
      </c>
      <c r="N293">
        <v>0.47899999999999998</v>
      </c>
    </row>
    <row r="294" spans="1:14">
      <c r="A294" s="747" t="s">
        <v>610</v>
      </c>
      <c r="B294" t="s">
        <v>610</v>
      </c>
      <c r="C294" s="747" t="s">
        <v>609</v>
      </c>
      <c r="D294" s="747"/>
      <c r="E294" s="748">
        <v>0.435</v>
      </c>
      <c r="F294" s="594" t="s">
        <v>2328</v>
      </c>
      <c r="G294" s="749">
        <v>0.42899999999999999</v>
      </c>
      <c r="H294" s="747"/>
      <c r="I294" s="747"/>
      <c r="J294" s="750">
        <v>2</v>
      </c>
      <c r="M294">
        <v>0.435</v>
      </c>
      <c r="N294">
        <v>0.26900000000000002</v>
      </c>
    </row>
    <row r="295" spans="1:14">
      <c r="A295" s="747" t="s">
        <v>1100</v>
      </c>
      <c r="B295" t="s">
        <v>1100</v>
      </c>
      <c r="C295" s="747" t="s">
        <v>1101</v>
      </c>
      <c r="D295" s="747"/>
      <c r="E295" s="748" t="s">
        <v>1583</v>
      </c>
      <c r="F295" s="594">
        <v>0.47899999999999998</v>
      </c>
      <c r="G295" s="749">
        <v>0.42899999999999999</v>
      </c>
      <c r="H295" s="747"/>
      <c r="I295" s="747"/>
      <c r="J295" s="750">
        <v>3</v>
      </c>
      <c r="M295" t="s">
        <v>20</v>
      </c>
      <c r="N295">
        <v>0.47899999999999998</v>
      </c>
    </row>
    <row r="296" spans="1:14">
      <c r="A296" s="747" t="s">
        <v>809</v>
      </c>
      <c r="B296" t="s">
        <v>809</v>
      </c>
      <c r="C296" s="747" t="s">
        <v>1102</v>
      </c>
      <c r="D296" s="747"/>
      <c r="E296" s="748" t="s">
        <v>1583</v>
      </c>
      <c r="F296" s="594">
        <v>0.45600000000000002</v>
      </c>
      <c r="G296" s="749">
        <v>0.42899999999999999</v>
      </c>
      <c r="H296" s="747"/>
      <c r="I296" s="747"/>
      <c r="J296" s="750">
        <v>3</v>
      </c>
      <c r="M296" t="s">
        <v>20</v>
      </c>
      <c r="N296">
        <v>0.45600000000000002</v>
      </c>
    </row>
    <row r="297" spans="1:14">
      <c r="A297" s="747" t="s">
        <v>810</v>
      </c>
      <c r="B297" t="s">
        <v>810</v>
      </c>
      <c r="C297" s="747" t="s">
        <v>1103</v>
      </c>
      <c r="D297" s="747"/>
      <c r="E297" s="748" t="s">
        <v>1583</v>
      </c>
      <c r="F297" s="594" t="s">
        <v>1584</v>
      </c>
      <c r="G297" s="749">
        <v>0.42899999999999999</v>
      </c>
      <c r="H297" s="747"/>
      <c r="I297" s="747"/>
      <c r="J297" s="750">
        <v>4</v>
      </c>
      <c r="M297" t="s">
        <v>20</v>
      </c>
      <c r="N297" t="s">
        <v>20</v>
      </c>
    </row>
    <row r="298" spans="1:14">
      <c r="A298" s="747" t="s">
        <v>466</v>
      </c>
      <c r="B298" t="s">
        <v>466</v>
      </c>
      <c r="C298" s="747" t="s">
        <v>20</v>
      </c>
      <c r="D298" s="747"/>
      <c r="E298" s="748" t="s">
        <v>1583</v>
      </c>
      <c r="F298" s="594" t="s">
        <v>1584</v>
      </c>
      <c r="G298" s="749">
        <v>0.42899999999999999</v>
      </c>
      <c r="H298" s="747"/>
      <c r="I298" s="747"/>
      <c r="J298" s="750">
        <v>0</v>
      </c>
      <c r="M298" t="s">
        <v>20</v>
      </c>
      <c r="N298" t="s">
        <v>20</v>
      </c>
    </row>
    <row r="299" spans="1:14">
      <c r="A299" s="747" t="s">
        <v>1104</v>
      </c>
      <c r="B299" t="s">
        <v>1104</v>
      </c>
      <c r="C299" s="747" t="s">
        <v>3379</v>
      </c>
      <c r="D299" s="747"/>
      <c r="E299" s="748" t="s">
        <v>1583</v>
      </c>
      <c r="F299" s="594" t="s">
        <v>1584</v>
      </c>
      <c r="G299" s="749">
        <v>0.42899999999999999</v>
      </c>
      <c r="H299" s="747"/>
      <c r="I299" s="747"/>
      <c r="J299" s="750">
        <v>4</v>
      </c>
      <c r="M299" t="s">
        <v>20</v>
      </c>
      <c r="N299" t="s">
        <v>20</v>
      </c>
    </row>
    <row r="300" spans="1:14">
      <c r="A300" s="747" t="s">
        <v>811</v>
      </c>
      <c r="B300" t="s">
        <v>811</v>
      </c>
      <c r="C300" s="747" t="s">
        <v>1106</v>
      </c>
      <c r="D300" s="747"/>
      <c r="E300" s="748" t="s">
        <v>1583</v>
      </c>
      <c r="F300" s="594">
        <v>0.52100000000000002</v>
      </c>
      <c r="G300" s="749">
        <v>0.42899999999999999</v>
      </c>
      <c r="H300" s="747"/>
      <c r="I300" s="747"/>
      <c r="J300" s="750">
        <v>3</v>
      </c>
      <c r="M300" t="s">
        <v>20</v>
      </c>
      <c r="N300">
        <v>0.52100000000000002</v>
      </c>
    </row>
    <row r="301" spans="1:14">
      <c r="A301" s="747" t="s">
        <v>1105</v>
      </c>
      <c r="B301" t="s">
        <v>1105</v>
      </c>
      <c r="C301" s="747" t="s">
        <v>1107</v>
      </c>
      <c r="D301" s="747"/>
      <c r="E301" s="748" t="s">
        <v>1583</v>
      </c>
      <c r="F301" s="594">
        <v>0.47899999999999998</v>
      </c>
      <c r="G301" s="749">
        <v>0.42899999999999999</v>
      </c>
      <c r="H301" s="747"/>
      <c r="I301" s="747"/>
      <c r="J301" s="750">
        <v>3</v>
      </c>
      <c r="M301" t="s">
        <v>20</v>
      </c>
      <c r="N301">
        <v>0.47899999999999998</v>
      </c>
    </row>
    <row r="302" spans="1:14">
      <c r="A302" s="747" t="s">
        <v>812</v>
      </c>
      <c r="B302" t="s">
        <v>812</v>
      </c>
      <c r="C302" s="747" t="s">
        <v>1108</v>
      </c>
      <c r="D302" s="747"/>
      <c r="E302" s="748" t="s">
        <v>1583</v>
      </c>
      <c r="F302" s="594">
        <v>0.45200000000000001</v>
      </c>
      <c r="G302" s="749">
        <v>0.42899999999999999</v>
      </c>
      <c r="H302" s="747"/>
      <c r="I302" s="747"/>
      <c r="J302" s="750">
        <v>3</v>
      </c>
      <c r="M302" t="s">
        <v>20</v>
      </c>
      <c r="N302">
        <v>0.45200000000000001</v>
      </c>
    </row>
    <row r="303" spans="1:14">
      <c r="A303" s="747" t="s">
        <v>813</v>
      </c>
      <c r="B303" t="s">
        <v>813</v>
      </c>
      <c r="C303" s="747" t="s">
        <v>1843</v>
      </c>
      <c r="D303" s="747"/>
      <c r="E303" s="748" t="s">
        <v>1583</v>
      </c>
      <c r="F303" s="594">
        <v>0</v>
      </c>
      <c r="G303" s="749">
        <v>0.42899999999999999</v>
      </c>
      <c r="H303" s="747"/>
      <c r="I303" s="747"/>
      <c r="J303" s="750">
        <v>3</v>
      </c>
      <c r="M303" t="s">
        <v>20</v>
      </c>
      <c r="N303">
        <v>0</v>
      </c>
    </row>
    <row r="304" spans="1:14">
      <c r="A304" s="747" t="s">
        <v>501</v>
      </c>
      <c r="B304" t="s">
        <v>501</v>
      </c>
      <c r="C304" s="747" t="s">
        <v>500</v>
      </c>
      <c r="D304" s="747"/>
      <c r="E304" s="748">
        <v>3.2000000000000001E-2</v>
      </c>
      <c r="F304" s="594" t="s">
        <v>2328</v>
      </c>
      <c r="G304" s="749">
        <v>0.42899999999999999</v>
      </c>
      <c r="H304" s="747"/>
      <c r="I304" s="747"/>
      <c r="J304" s="750">
        <v>2</v>
      </c>
      <c r="M304">
        <v>3.2000000000000001E-2</v>
      </c>
      <c r="N304">
        <v>0.441</v>
      </c>
    </row>
    <row r="305" spans="1:14">
      <c r="A305" s="747" t="s">
        <v>1109</v>
      </c>
      <c r="B305" t="s">
        <v>1109</v>
      </c>
      <c r="C305" s="747" t="s">
        <v>1116</v>
      </c>
      <c r="D305" s="747"/>
      <c r="E305" s="748" t="s">
        <v>1583</v>
      </c>
      <c r="F305" s="594" t="s">
        <v>1584</v>
      </c>
      <c r="G305" s="749">
        <v>0.42899999999999999</v>
      </c>
      <c r="H305" s="747"/>
      <c r="I305" s="747"/>
      <c r="J305" s="750">
        <v>4</v>
      </c>
      <c r="M305" t="s">
        <v>20</v>
      </c>
      <c r="N305" t="s">
        <v>20</v>
      </c>
    </row>
    <row r="306" spans="1:14">
      <c r="A306" s="747" t="s">
        <v>1110</v>
      </c>
      <c r="B306" t="s">
        <v>1110</v>
      </c>
      <c r="C306" s="747" t="s">
        <v>20</v>
      </c>
      <c r="D306" s="747"/>
      <c r="E306" s="748">
        <v>0.39100000000000001</v>
      </c>
      <c r="F306" s="594" t="s">
        <v>2328</v>
      </c>
      <c r="G306" s="749">
        <v>0.42899999999999999</v>
      </c>
      <c r="H306" s="747"/>
      <c r="I306" s="747"/>
      <c r="J306" s="750">
        <v>2</v>
      </c>
      <c r="M306">
        <v>0.39100000000000001</v>
      </c>
      <c r="N306">
        <v>0.40799999999999997</v>
      </c>
    </row>
    <row r="307" spans="1:14">
      <c r="A307" s="747" t="s">
        <v>1111</v>
      </c>
      <c r="B307" t="s">
        <v>1111</v>
      </c>
      <c r="C307" s="747" t="s">
        <v>3292</v>
      </c>
      <c r="D307" s="747"/>
      <c r="E307" s="748" t="s">
        <v>1583</v>
      </c>
      <c r="F307" s="594" t="s">
        <v>1584</v>
      </c>
      <c r="G307" s="749">
        <v>0.42899999999999999</v>
      </c>
      <c r="H307" s="747"/>
      <c r="I307" s="747"/>
      <c r="J307" s="750">
        <v>4</v>
      </c>
      <c r="M307" t="s">
        <v>20</v>
      </c>
      <c r="N307" t="s">
        <v>20</v>
      </c>
    </row>
    <row r="308" spans="1:14">
      <c r="A308" s="747" t="s">
        <v>814</v>
      </c>
      <c r="B308" t="s">
        <v>814</v>
      </c>
      <c r="C308" s="747" t="s">
        <v>1118</v>
      </c>
      <c r="D308" s="747"/>
      <c r="E308" s="748">
        <v>0.46500000000000002</v>
      </c>
      <c r="F308" s="594" t="s">
        <v>2328</v>
      </c>
      <c r="G308" s="749">
        <v>0.42899999999999999</v>
      </c>
      <c r="H308" s="747"/>
      <c r="I308" s="747"/>
      <c r="J308" s="750">
        <v>2</v>
      </c>
      <c r="M308">
        <v>0.46500000000000002</v>
      </c>
      <c r="N308">
        <v>0.438</v>
      </c>
    </row>
    <row r="309" spans="1:14">
      <c r="A309" s="747" t="s">
        <v>1605</v>
      </c>
      <c r="B309" t="s">
        <v>1605</v>
      </c>
      <c r="C309" s="747" t="s">
        <v>20</v>
      </c>
      <c r="D309" s="747"/>
      <c r="E309" s="748" t="s">
        <v>1583</v>
      </c>
      <c r="F309" s="594" t="s">
        <v>1584</v>
      </c>
      <c r="G309" s="749">
        <v>0.42899999999999999</v>
      </c>
      <c r="H309" s="747"/>
      <c r="I309" s="747"/>
      <c r="J309" s="750">
        <v>0</v>
      </c>
      <c r="M309" t="s">
        <v>20</v>
      </c>
      <c r="N309" t="s">
        <v>20</v>
      </c>
    </row>
    <row r="310" spans="1:14">
      <c r="A310" s="747" t="s">
        <v>1112</v>
      </c>
      <c r="B310" t="s">
        <v>1112</v>
      </c>
      <c r="C310" s="747" t="s">
        <v>1119</v>
      </c>
      <c r="D310" s="747"/>
      <c r="E310" s="748" t="s">
        <v>1583</v>
      </c>
      <c r="F310" s="594" t="s">
        <v>1584</v>
      </c>
      <c r="G310" s="749">
        <v>0.42899999999999999</v>
      </c>
      <c r="H310" s="747"/>
      <c r="I310" s="747"/>
      <c r="J310" s="750">
        <v>4</v>
      </c>
      <c r="M310" t="s">
        <v>20</v>
      </c>
      <c r="N310" t="s">
        <v>20</v>
      </c>
    </row>
    <row r="311" spans="1:14">
      <c r="A311" s="747" t="s">
        <v>815</v>
      </c>
      <c r="B311" t="s">
        <v>815</v>
      </c>
      <c r="C311" s="747" t="s">
        <v>3293</v>
      </c>
      <c r="D311" s="747"/>
      <c r="E311" s="748">
        <v>0.44700000000000001</v>
      </c>
      <c r="F311" s="594" t="s">
        <v>2328</v>
      </c>
      <c r="G311" s="749">
        <v>0.42899999999999999</v>
      </c>
      <c r="H311" s="747"/>
      <c r="I311" s="747"/>
      <c r="J311" s="750">
        <v>2</v>
      </c>
      <c r="M311">
        <v>0.44700000000000001</v>
      </c>
      <c r="N311">
        <v>0.46</v>
      </c>
    </row>
    <row r="312" spans="1:14">
      <c r="A312" s="747" t="s">
        <v>1113</v>
      </c>
      <c r="B312" t="s">
        <v>1113</v>
      </c>
      <c r="C312" s="747" t="s">
        <v>1120</v>
      </c>
      <c r="D312" s="747"/>
      <c r="E312" s="748" t="s">
        <v>1583</v>
      </c>
      <c r="F312" s="594" t="s">
        <v>1584</v>
      </c>
      <c r="G312" s="749">
        <v>0.42899999999999999</v>
      </c>
      <c r="H312" s="747"/>
      <c r="I312" s="747"/>
      <c r="J312" s="750">
        <v>4</v>
      </c>
      <c r="M312" t="s">
        <v>20</v>
      </c>
      <c r="N312" t="s">
        <v>20</v>
      </c>
    </row>
    <row r="313" spans="1:14">
      <c r="A313" s="747" t="s">
        <v>816</v>
      </c>
      <c r="B313" t="s">
        <v>816</v>
      </c>
      <c r="C313" s="747" t="s">
        <v>1844</v>
      </c>
      <c r="D313" s="747"/>
      <c r="E313" s="748">
        <v>0.439</v>
      </c>
      <c r="F313" s="594" t="s">
        <v>2328</v>
      </c>
      <c r="G313" s="749">
        <v>0.42899999999999999</v>
      </c>
      <c r="H313" s="747"/>
      <c r="I313" s="747"/>
      <c r="J313" s="750">
        <v>2</v>
      </c>
      <c r="M313">
        <v>0.439</v>
      </c>
      <c r="N313">
        <v>0.443</v>
      </c>
    </row>
    <row r="314" spans="1:14">
      <c r="A314" s="747" t="s">
        <v>1114</v>
      </c>
      <c r="B314" t="s">
        <v>1114</v>
      </c>
      <c r="C314" s="747" t="s">
        <v>3294</v>
      </c>
      <c r="D314" s="747"/>
      <c r="E314" s="748">
        <v>0.38100000000000001</v>
      </c>
      <c r="F314" s="594" t="s">
        <v>2328</v>
      </c>
      <c r="G314" s="749">
        <v>0.42899999999999999</v>
      </c>
      <c r="H314" s="747"/>
      <c r="I314" s="747"/>
      <c r="J314" s="750">
        <v>2</v>
      </c>
      <c r="M314">
        <v>0.38100000000000001</v>
      </c>
      <c r="N314">
        <v>1.0129999999999999</v>
      </c>
    </row>
    <row r="315" spans="1:14">
      <c r="A315" s="747" t="s">
        <v>1115</v>
      </c>
      <c r="B315" t="s">
        <v>1115</v>
      </c>
      <c r="C315" s="747" t="s">
        <v>1121</v>
      </c>
      <c r="D315" s="747"/>
      <c r="E315" s="748" t="s">
        <v>1583</v>
      </c>
      <c r="F315" s="594" t="s">
        <v>1584</v>
      </c>
      <c r="G315" s="749">
        <v>0.42899999999999999</v>
      </c>
      <c r="H315" s="747"/>
      <c r="I315" s="747"/>
      <c r="J315" s="750">
        <v>4</v>
      </c>
      <c r="M315" t="s">
        <v>20</v>
      </c>
      <c r="N315" t="s">
        <v>20</v>
      </c>
    </row>
    <row r="316" spans="1:14">
      <c r="A316" s="747" t="s">
        <v>817</v>
      </c>
      <c r="B316" t="s">
        <v>817</v>
      </c>
      <c r="C316" s="747" t="s">
        <v>1122</v>
      </c>
      <c r="D316" s="747"/>
      <c r="E316" s="748">
        <v>0.42</v>
      </c>
      <c r="F316" s="594" t="s">
        <v>2328</v>
      </c>
      <c r="G316" s="749">
        <v>0.42899999999999999</v>
      </c>
      <c r="H316" s="747"/>
      <c r="I316" s="747"/>
      <c r="J316" s="750">
        <v>2</v>
      </c>
      <c r="M316">
        <v>0.42</v>
      </c>
      <c r="N316">
        <v>0.441</v>
      </c>
    </row>
    <row r="317" spans="1:14">
      <c r="A317" s="747" t="s">
        <v>818</v>
      </c>
      <c r="B317" t="s">
        <v>818</v>
      </c>
      <c r="C317" s="747" t="s">
        <v>3295</v>
      </c>
      <c r="D317" s="747"/>
      <c r="E317" s="748" t="s">
        <v>1583</v>
      </c>
      <c r="F317" s="594" t="s">
        <v>1584</v>
      </c>
      <c r="G317" s="749">
        <v>0.42899999999999999</v>
      </c>
      <c r="H317" s="747"/>
      <c r="I317" s="747"/>
      <c r="J317" s="750">
        <v>4</v>
      </c>
      <c r="M317" t="s">
        <v>20</v>
      </c>
      <c r="N317" t="s">
        <v>20</v>
      </c>
    </row>
    <row r="318" spans="1:14">
      <c r="A318" s="747" t="s">
        <v>539</v>
      </c>
      <c r="B318" t="s">
        <v>539</v>
      </c>
      <c r="C318" s="747" t="s">
        <v>538</v>
      </c>
      <c r="D318" s="747"/>
      <c r="E318" s="748">
        <v>0.45900000000000002</v>
      </c>
      <c r="F318" s="594" t="s">
        <v>2328</v>
      </c>
      <c r="G318" s="749">
        <v>0.42899999999999999</v>
      </c>
      <c r="H318" s="747"/>
      <c r="I318" s="747"/>
      <c r="J318" s="750">
        <v>2</v>
      </c>
      <c r="M318">
        <v>0.45900000000000002</v>
      </c>
      <c r="N318">
        <v>0.59899999999999998</v>
      </c>
    </row>
    <row r="319" spans="1:14">
      <c r="A319" s="747" t="s">
        <v>477</v>
      </c>
      <c r="B319" t="s">
        <v>477</v>
      </c>
      <c r="C319" s="747" t="s">
        <v>476</v>
      </c>
      <c r="D319" s="747"/>
      <c r="E319" s="748">
        <v>0.44600000000000001</v>
      </c>
      <c r="F319" s="594" t="s">
        <v>2328</v>
      </c>
      <c r="G319" s="749">
        <v>0.42899999999999999</v>
      </c>
      <c r="H319" s="747"/>
      <c r="I319" s="747"/>
      <c r="J319" s="750">
        <v>2</v>
      </c>
      <c r="M319">
        <v>0.44600000000000001</v>
      </c>
      <c r="N319">
        <v>0.43099999999999999</v>
      </c>
    </row>
    <row r="320" spans="1:14">
      <c r="A320" s="747" t="s">
        <v>1123</v>
      </c>
      <c r="B320" t="s">
        <v>1123</v>
      </c>
      <c r="C320" s="747" t="s">
        <v>20</v>
      </c>
      <c r="D320" s="747"/>
      <c r="E320" s="748" t="s">
        <v>1583</v>
      </c>
      <c r="F320" s="594">
        <v>0.44400000000000001</v>
      </c>
      <c r="G320" s="749">
        <v>0.42899999999999999</v>
      </c>
      <c r="H320" s="747"/>
      <c r="I320" s="747"/>
      <c r="J320" s="751">
        <v>3</v>
      </c>
      <c r="M320" t="s">
        <v>20</v>
      </c>
      <c r="N320">
        <v>0.44400000000000001</v>
      </c>
    </row>
    <row r="321" spans="1:14">
      <c r="A321" s="747" t="s">
        <v>819</v>
      </c>
      <c r="B321" t="s">
        <v>819</v>
      </c>
      <c r="C321" s="747" t="s">
        <v>1127</v>
      </c>
      <c r="D321" s="747"/>
      <c r="E321" s="748">
        <v>0.45400000000000001</v>
      </c>
      <c r="F321" s="594" t="s">
        <v>2328</v>
      </c>
      <c r="G321" s="749">
        <v>0.42899999999999999</v>
      </c>
      <c r="H321" s="747"/>
      <c r="I321" s="747"/>
      <c r="J321" s="750">
        <v>2</v>
      </c>
      <c r="M321">
        <v>0.45400000000000001</v>
      </c>
      <c r="N321">
        <v>0.40400000000000003</v>
      </c>
    </row>
    <row r="322" spans="1:14">
      <c r="A322" s="747" t="s">
        <v>1124</v>
      </c>
      <c r="B322" t="s">
        <v>1124</v>
      </c>
      <c r="C322" s="747" t="s">
        <v>1128</v>
      </c>
      <c r="D322" s="747"/>
      <c r="E322" s="748" t="s">
        <v>1583</v>
      </c>
      <c r="F322" s="594">
        <v>0.46899999999999997</v>
      </c>
      <c r="G322" s="749">
        <v>0.42899999999999999</v>
      </c>
      <c r="H322" s="747"/>
      <c r="I322" s="747"/>
      <c r="J322" s="750">
        <v>3</v>
      </c>
      <c r="M322" t="s">
        <v>20</v>
      </c>
      <c r="N322">
        <v>0.46899999999999997</v>
      </c>
    </row>
    <row r="323" spans="1:14">
      <c r="A323" s="747" t="s">
        <v>820</v>
      </c>
      <c r="B323" t="s">
        <v>820</v>
      </c>
      <c r="C323" s="747" t="s">
        <v>1129</v>
      </c>
      <c r="D323" s="747"/>
      <c r="E323" s="748" t="s">
        <v>1583</v>
      </c>
      <c r="F323" s="594">
        <v>0.45400000000000001</v>
      </c>
      <c r="G323" s="749">
        <v>0.42899999999999999</v>
      </c>
      <c r="H323" s="747"/>
      <c r="I323" s="747"/>
      <c r="J323" s="750">
        <v>3</v>
      </c>
      <c r="M323" t="s">
        <v>20</v>
      </c>
      <c r="N323">
        <v>0.45400000000000001</v>
      </c>
    </row>
    <row r="324" spans="1:14">
      <c r="A324" s="747" t="s">
        <v>1125</v>
      </c>
      <c r="B324" t="s">
        <v>1125</v>
      </c>
      <c r="C324" s="747" t="s">
        <v>1130</v>
      </c>
      <c r="D324" s="747"/>
      <c r="E324" s="748" t="s">
        <v>1583</v>
      </c>
      <c r="F324" s="594" t="s">
        <v>1584</v>
      </c>
      <c r="G324" s="749">
        <v>0.42899999999999999</v>
      </c>
      <c r="H324" s="747"/>
      <c r="I324" s="747"/>
      <c r="J324" s="750">
        <v>4</v>
      </c>
      <c r="M324" t="s">
        <v>20</v>
      </c>
      <c r="N324" t="s">
        <v>20</v>
      </c>
    </row>
    <row r="325" spans="1:14">
      <c r="A325" s="747" t="s">
        <v>821</v>
      </c>
      <c r="B325" t="s">
        <v>821</v>
      </c>
      <c r="C325" s="747" t="s">
        <v>1131</v>
      </c>
      <c r="D325" s="747"/>
      <c r="E325" s="748" t="s">
        <v>1583</v>
      </c>
      <c r="F325" s="594">
        <v>0.46200000000000002</v>
      </c>
      <c r="G325" s="749">
        <v>0.42899999999999999</v>
      </c>
      <c r="H325" s="747"/>
      <c r="I325" s="747"/>
      <c r="J325" s="750">
        <v>3</v>
      </c>
      <c r="M325" t="s">
        <v>20</v>
      </c>
      <c r="N325">
        <v>0.46200000000000002</v>
      </c>
    </row>
    <row r="326" spans="1:14">
      <c r="A326" s="747" t="s">
        <v>822</v>
      </c>
      <c r="B326" t="s">
        <v>822</v>
      </c>
      <c r="C326" s="747" t="s">
        <v>1132</v>
      </c>
      <c r="D326" s="747"/>
      <c r="E326" s="748">
        <v>0.44400000000000001</v>
      </c>
      <c r="F326" s="594" t="s">
        <v>2328</v>
      </c>
      <c r="G326" s="749">
        <v>0.42899999999999999</v>
      </c>
      <c r="H326" s="747"/>
      <c r="I326" s="747"/>
      <c r="J326" s="750">
        <v>2</v>
      </c>
      <c r="M326">
        <v>0.44400000000000001</v>
      </c>
      <c r="N326">
        <v>0.47299999999999998</v>
      </c>
    </row>
    <row r="327" spans="1:14">
      <c r="A327" s="747" t="s">
        <v>1126</v>
      </c>
      <c r="B327" t="s">
        <v>1126</v>
      </c>
      <c r="C327" s="747" t="s">
        <v>1845</v>
      </c>
      <c r="D327" s="747"/>
      <c r="E327" s="748" t="s">
        <v>1583</v>
      </c>
      <c r="F327" s="594" t="s">
        <v>1584</v>
      </c>
      <c r="G327" s="749">
        <v>0.42899999999999999</v>
      </c>
      <c r="H327" s="747"/>
      <c r="I327" s="747"/>
      <c r="J327" s="750">
        <v>4</v>
      </c>
      <c r="M327" t="s">
        <v>20</v>
      </c>
      <c r="N327" t="s">
        <v>20</v>
      </c>
    </row>
    <row r="328" spans="1:14">
      <c r="A328" s="747" t="s">
        <v>591</v>
      </c>
      <c r="B328" t="s">
        <v>591</v>
      </c>
      <c r="C328" s="747" t="s">
        <v>20</v>
      </c>
      <c r="D328" s="747"/>
      <c r="E328" s="748" t="s">
        <v>1583</v>
      </c>
      <c r="F328" s="594" t="s">
        <v>1584</v>
      </c>
      <c r="G328" s="749">
        <v>0.42899999999999999</v>
      </c>
      <c r="H328" s="747"/>
      <c r="I328" s="747"/>
      <c r="J328" s="750">
        <v>0</v>
      </c>
      <c r="M328" t="s">
        <v>20</v>
      </c>
      <c r="N328" t="s">
        <v>20</v>
      </c>
    </row>
    <row r="329" spans="1:14">
      <c r="A329" s="747" t="s">
        <v>1133</v>
      </c>
      <c r="B329" t="s">
        <v>1133</v>
      </c>
      <c r="C329" s="747" t="s">
        <v>20</v>
      </c>
      <c r="D329" s="747"/>
      <c r="E329" s="748" t="s">
        <v>1583</v>
      </c>
      <c r="F329" s="594" t="s">
        <v>1584</v>
      </c>
      <c r="G329" s="749">
        <v>0.42899999999999999</v>
      </c>
      <c r="H329" s="747"/>
      <c r="I329" s="747"/>
      <c r="J329" s="750">
        <v>0</v>
      </c>
      <c r="M329" t="s">
        <v>20</v>
      </c>
      <c r="N329" t="s">
        <v>20</v>
      </c>
    </row>
    <row r="330" spans="1:14">
      <c r="A330" s="747" t="s">
        <v>1606</v>
      </c>
      <c r="B330" t="s">
        <v>1606</v>
      </c>
      <c r="C330" s="747" t="s">
        <v>20</v>
      </c>
      <c r="D330" s="747"/>
      <c r="E330" s="748" t="s">
        <v>1583</v>
      </c>
      <c r="F330" s="594" t="s">
        <v>1584</v>
      </c>
      <c r="G330" s="749">
        <v>0.42899999999999999</v>
      </c>
      <c r="H330" s="747"/>
      <c r="I330" s="747"/>
      <c r="J330" s="750">
        <v>0</v>
      </c>
      <c r="M330" t="s">
        <v>20</v>
      </c>
      <c r="N330" t="s">
        <v>20</v>
      </c>
    </row>
    <row r="331" spans="1:14">
      <c r="A331" s="747" t="s">
        <v>823</v>
      </c>
      <c r="B331" t="s">
        <v>823</v>
      </c>
      <c r="C331" s="747" t="s">
        <v>1136</v>
      </c>
      <c r="D331" s="747"/>
      <c r="E331" s="748" t="s">
        <v>1583</v>
      </c>
      <c r="F331" s="594">
        <v>0.501</v>
      </c>
      <c r="G331" s="749">
        <v>0.42899999999999999</v>
      </c>
      <c r="H331" s="747"/>
      <c r="I331" s="747"/>
      <c r="J331" s="750">
        <v>3</v>
      </c>
      <c r="M331" t="s">
        <v>20</v>
      </c>
      <c r="N331">
        <v>0.501</v>
      </c>
    </row>
    <row r="332" spans="1:14">
      <c r="A332" s="747" t="s">
        <v>824</v>
      </c>
      <c r="B332" t="s">
        <v>824</v>
      </c>
      <c r="C332" s="747" t="s">
        <v>20</v>
      </c>
      <c r="D332" s="747"/>
      <c r="E332" s="748" t="s">
        <v>1583</v>
      </c>
      <c r="F332" s="594">
        <v>0.46800000000000003</v>
      </c>
      <c r="G332" s="749">
        <v>0.42899999999999999</v>
      </c>
      <c r="H332" s="747"/>
      <c r="I332" s="747"/>
      <c r="J332" s="750">
        <v>3</v>
      </c>
      <c r="M332" t="s">
        <v>20</v>
      </c>
      <c r="N332">
        <v>0.46800000000000003</v>
      </c>
    </row>
    <row r="333" spans="1:14">
      <c r="A333" s="747" t="s">
        <v>1134</v>
      </c>
      <c r="B333" t="s">
        <v>1134</v>
      </c>
      <c r="C333" s="747" t="s">
        <v>1137</v>
      </c>
      <c r="D333" s="747"/>
      <c r="E333" s="748" t="s">
        <v>1583</v>
      </c>
      <c r="F333" s="594" t="s">
        <v>1584</v>
      </c>
      <c r="G333" s="749">
        <v>0.42899999999999999</v>
      </c>
      <c r="H333" s="747"/>
      <c r="I333" s="747"/>
      <c r="J333" s="750">
        <v>4</v>
      </c>
      <c r="M333" t="s">
        <v>20</v>
      </c>
      <c r="N333" t="s">
        <v>20</v>
      </c>
    </row>
    <row r="334" spans="1:14">
      <c r="A334" s="747" t="s">
        <v>1135</v>
      </c>
      <c r="B334" t="s">
        <v>1135</v>
      </c>
      <c r="C334" s="747" t="s">
        <v>1138</v>
      </c>
      <c r="D334" s="747"/>
      <c r="E334" s="748" t="s">
        <v>1583</v>
      </c>
      <c r="F334" s="594" t="s">
        <v>1584</v>
      </c>
      <c r="G334" s="749">
        <v>0.42899999999999999</v>
      </c>
      <c r="H334" s="747"/>
      <c r="I334" s="747"/>
      <c r="J334" s="750">
        <v>4</v>
      </c>
      <c r="M334" t="s">
        <v>20</v>
      </c>
      <c r="N334" t="s">
        <v>20</v>
      </c>
    </row>
    <row r="335" spans="1:14">
      <c r="A335" s="747" t="s">
        <v>512</v>
      </c>
      <c r="B335" t="s">
        <v>512</v>
      </c>
      <c r="C335" s="747" t="s">
        <v>20</v>
      </c>
      <c r="D335" s="747"/>
      <c r="E335" s="748" t="s">
        <v>1583</v>
      </c>
      <c r="F335" s="594" t="s">
        <v>1584</v>
      </c>
      <c r="G335" s="749">
        <v>0.42899999999999999</v>
      </c>
      <c r="H335" s="747"/>
      <c r="I335" s="747"/>
      <c r="J335" s="750">
        <v>0</v>
      </c>
      <c r="M335" t="s">
        <v>20</v>
      </c>
      <c r="N335" t="s">
        <v>20</v>
      </c>
    </row>
    <row r="336" spans="1:14">
      <c r="A336" s="747" t="s">
        <v>491</v>
      </c>
      <c r="B336" t="s">
        <v>491</v>
      </c>
      <c r="C336" s="747" t="s">
        <v>20</v>
      </c>
      <c r="D336" s="747"/>
      <c r="E336" s="748" t="s">
        <v>1583</v>
      </c>
      <c r="F336" s="594" t="s">
        <v>1584</v>
      </c>
      <c r="G336" s="749">
        <v>0.42899999999999999</v>
      </c>
      <c r="H336" s="747"/>
      <c r="I336" s="747"/>
      <c r="J336" s="750">
        <v>0</v>
      </c>
      <c r="M336" t="s">
        <v>20</v>
      </c>
      <c r="N336" t="s">
        <v>20</v>
      </c>
    </row>
    <row r="337" spans="1:14">
      <c r="A337" s="747" t="s">
        <v>826</v>
      </c>
      <c r="B337" t="s">
        <v>826</v>
      </c>
      <c r="C337" s="747" t="s">
        <v>20</v>
      </c>
      <c r="D337" s="747"/>
      <c r="E337" s="748" t="s">
        <v>1583</v>
      </c>
      <c r="F337" s="594" t="s">
        <v>1584</v>
      </c>
      <c r="G337" s="749">
        <v>0.42899999999999999</v>
      </c>
      <c r="H337" s="747"/>
      <c r="I337" s="747"/>
      <c r="J337" s="750">
        <v>0</v>
      </c>
      <c r="M337" t="s">
        <v>20</v>
      </c>
      <c r="N337" t="s">
        <v>20</v>
      </c>
    </row>
    <row r="338" spans="1:14">
      <c r="A338" s="747" t="s">
        <v>827</v>
      </c>
      <c r="B338" t="s">
        <v>827</v>
      </c>
      <c r="C338" s="747" t="s">
        <v>1140</v>
      </c>
      <c r="D338" s="747"/>
      <c r="E338" s="748">
        <v>0.46</v>
      </c>
      <c r="F338" s="594" t="s">
        <v>2328</v>
      </c>
      <c r="G338" s="749">
        <v>0.42899999999999999</v>
      </c>
      <c r="H338" s="747"/>
      <c r="I338" s="747"/>
      <c r="J338" s="750">
        <v>2</v>
      </c>
      <c r="M338">
        <v>0.46</v>
      </c>
      <c r="N338">
        <v>0.46800000000000003</v>
      </c>
    </row>
    <row r="339" spans="1:14">
      <c r="A339" s="747" t="s">
        <v>828</v>
      </c>
      <c r="B339" t="s">
        <v>828</v>
      </c>
      <c r="C339" s="747" t="s">
        <v>20</v>
      </c>
      <c r="D339" s="747"/>
      <c r="E339" s="748" t="s">
        <v>1583</v>
      </c>
      <c r="F339" s="594" t="s">
        <v>1584</v>
      </c>
      <c r="G339" s="749">
        <v>0.42899999999999999</v>
      </c>
      <c r="H339" s="747"/>
      <c r="I339" s="747"/>
      <c r="J339" s="750">
        <v>0</v>
      </c>
      <c r="M339" t="s">
        <v>20</v>
      </c>
      <c r="N339" t="s">
        <v>20</v>
      </c>
    </row>
    <row r="340" spans="1:14">
      <c r="A340" s="747" t="s">
        <v>1139</v>
      </c>
      <c r="B340" t="s">
        <v>1139</v>
      </c>
      <c r="C340" s="747" t="s">
        <v>1141</v>
      </c>
      <c r="D340" s="747"/>
      <c r="E340" s="748">
        <v>0.51100000000000001</v>
      </c>
      <c r="F340" s="594" t="s">
        <v>2328</v>
      </c>
      <c r="G340" s="749">
        <v>0.42899999999999999</v>
      </c>
      <c r="H340" s="747"/>
      <c r="I340" s="747"/>
      <c r="J340" s="750">
        <v>2</v>
      </c>
      <c r="M340">
        <v>0.51100000000000001</v>
      </c>
      <c r="N340">
        <v>0.55400000000000005</v>
      </c>
    </row>
    <row r="341" spans="1:14">
      <c r="A341" s="747" t="s">
        <v>472</v>
      </c>
      <c r="B341" t="s">
        <v>472</v>
      </c>
      <c r="C341" s="747" t="s">
        <v>20</v>
      </c>
      <c r="D341" s="747"/>
      <c r="E341" s="748" t="s">
        <v>1583</v>
      </c>
      <c r="F341" s="594" t="s">
        <v>1584</v>
      </c>
      <c r="G341" s="749">
        <v>0.42899999999999999</v>
      </c>
      <c r="H341" s="747"/>
      <c r="I341" s="747"/>
      <c r="J341" s="750">
        <v>0</v>
      </c>
      <c r="M341" t="s">
        <v>20</v>
      </c>
      <c r="N341" t="s">
        <v>20</v>
      </c>
    </row>
    <row r="342" spans="1:14">
      <c r="A342" s="747" t="s">
        <v>829</v>
      </c>
      <c r="B342" t="s">
        <v>829</v>
      </c>
      <c r="C342" s="747" t="s">
        <v>20</v>
      </c>
      <c r="D342" s="747"/>
      <c r="E342" s="748" t="s">
        <v>1583</v>
      </c>
      <c r="F342" s="594" t="s">
        <v>1584</v>
      </c>
      <c r="G342" s="749">
        <v>0.42899999999999999</v>
      </c>
      <c r="H342" s="747"/>
      <c r="I342" s="747"/>
      <c r="J342" s="750">
        <v>0</v>
      </c>
      <c r="M342" t="s">
        <v>20</v>
      </c>
      <c r="N342" t="s">
        <v>20</v>
      </c>
    </row>
    <row r="343" spans="1:14">
      <c r="A343" s="747" t="s">
        <v>830</v>
      </c>
      <c r="B343" t="s">
        <v>830</v>
      </c>
      <c r="C343" s="747" t="s">
        <v>20</v>
      </c>
      <c r="D343" s="747"/>
      <c r="E343" s="748" t="s">
        <v>1583</v>
      </c>
      <c r="F343" s="594" t="s">
        <v>1584</v>
      </c>
      <c r="G343" s="749">
        <v>0.42899999999999999</v>
      </c>
      <c r="H343" s="747"/>
      <c r="I343" s="747"/>
      <c r="J343" s="750">
        <v>0</v>
      </c>
      <c r="M343" t="s">
        <v>20</v>
      </c>
      <c r="N343" t="s">
        <v>20</v>
      </c>
    </row>
    <row r="344" spans="1:14">
      <c r="A344" s="747" t="s">
        <v>831</v>
      </c>
      <c r="B344" t="s">
        <v>831</v>
      </c>
      <c r="C344" s="747" t="s">
        <v>1144</v>
      </c>
      <c r="D344" s="747"/>
      <c r="E344" s="748" t="s">
        <v>1583</v>
      </c>
      <c r="F344" s="594">
        <v>0.441</v>
      </c>
      <c r="G344" s="749">
        <v>0.42899999999999999</v>
      </c>
      <c r="H344" s="747"/>
      <c r="I344" s="747"/>
      <c r="J344" s="750">
        <v>3</v>
      </c>
      <c r="M344" t="s">
        <v>20</v>
      </c>
      <c r="N344">
        <v>0.441</v>
      </c>
    </row>
    <row r="345" spans="1:14">
      <c r="A345" s="747" t="s">
        <v>1142</v>
      </c>
      <c r="B345" t="s">
        <v>1142</v>
      </c>
      <c r="C345" s="747" t="s">
        <v>1145</v>
      </c>
      <c r="D345" s="747"/>
      <c r="E345" s="748" t="s">
        <v>1583</v>
      </c>
      <c r="F345" s="594">
        <v>0.45400000000000001</v>
      </c>
      <c r="G345" s="749">
        <v>0.42899999999999999</v>
      </c>
      <c r="H345" s="747"/>
      <c r="I345" s="747"/>
      <c r="J345" s="750">
        <v>3</v>
      </c>
      <c r="M345" t="s">
        <v>20</v>
      </c>
      <c r="N345">
        <v>0.45400000000000001</v>
      </c>
    </row>
    <row r="346" spans="1:14">
      <c r="A346" s="747" t="s">
        <v>1143</v>
      </c>
      <c r="B346" t="s">
        <v>1143</v>
      </c>
      <c r="C346" s="747" t="s">
        <v>2409</v>
      </c>
      <c r="D346" s="747"/>
      <c r="E346" s="748">
        <v>0.314</v>
      </c>
      <c r="F346" s="594" t="s">
        <v>2328</v>
      </c>
      <c r="G346" s="749">
        <v>0.42899999999999999</v>
      </c>
      <c r="H346" s="747"/>
      <c r="I346" s="747"/>
      <c r="J346" s="750">
        <v>2</v>
      </c>
      <c r="M346">
        <v>0.314</v>
      </c>
      <c r="N346">
        <v>0.499</v>
      </c>
    </row>
    <row r="347" spans="1:14">
      <c r="A347" s="747" t="s">
        <v>832</v>
      </c>
      <c r="B347" t="s">
        <v>832</v>
      </c>
      <c r="C347" s="747" t="s">
        <v>20</v>
      </c>
      <c r="D347" s="747"/>
      <c r="E347" s="748" t="s">
        <v>1583</v>
      </c>
      <c r="F347" s="594" t="s">
        <v>1584</v>
      </c>
      <c r="G347" s="749">
        <v>0.42899999999999999</v>
      </c>
      <c r="H347" s="747"/>
      <c r="I347" s="747"/>
      <c r="J347" s="750">
        <v>0</v>
      </c>
      <c r="M347" t="s">
        <v>20</v>
      </c>
      <c r="N347" t="s">
        <v>20</v>
      </c>
    </row>
    <row r="348" spans="1:14">
      <c r="A348" s="747" t="s">
        <v>641</v>
      </c>
      <c r="B348" t="s">
        <v>641</v>
      </c>
      <c r="C348" s="747" t="s">
        <v>640</v>
      </c>
      <c r="D348" s="747"/>
      <c r="E348" s="748">
        <v>0.45100000000000001</v>
      </c>
      <c r="F348" s="594" t="s">
        <v>2328</v>
      </c>
      <c r="G348" s="749">
        <v>0.42899999999999999</v>
      </c>
      <c r="H348" s="747"/>
      <c r="I348" s="747"/>
      <c r="J348" s="750">
        <v>2</v>
      </c>
      <c r="M348">
        <v>0.45100000000000001</v>
      </c>
      <c r="N348">
        <v>0.46400000000000002</v>
      </c>
    </row>
    <row r="349" spans="1:14">
      <c r="A349" s="747" t="s">
        <v>1146</v>
      </c>
      <c r="B349" t="s">
        <v>1146</v>
      </c>
      <c r="C349" s="747" t="s">
        <v>1151</v>
      </c>
      <c r="D349" s="747"/>
      <c r="E349" s="748" t="s">
        <v>1583</v>
      </c>
      <c r="F349" s="594" t="s">
        <v>1584</v>
      </c>
      <c r="G349" s="749">
        <v>0.42899999999999999</v>
      </c>
      <c r="H349" s="747"/>
      <c r="I349" s="747"/>
      <c r="J349" s="750">
        <v>4</v>
      </c>
      <c r="M349" t="s">
        <v>20</v>
      </c>
      <c r="N349" t="s">
        <v>20</v>
      </c>
    </row>
    <row r="350" spans="1:14">
      <c r="A350" s="747" t="s">
        <v>833</v>
      </c>
      <c r="B350" t="s">
        <v>833</v>
      </c>
      <c r="C350" s="747" t="s">
        <v>1152</v>
      </c>
      <c r="D350" s="747"/>
      <c r="E350" s="748" t="s">
        <v>1583</v>
      </c>
      <c r="F350" s="594">
        <v>0.34699999999999998</v>
      </c>
      <c r="G350" s="749">
        <v>0.42899999999999999</v>
      </c>
      <c r="H350" s="747"/>
      <c r="I350" s="747"/>
      <c r="J350" s="750">
        <v>3</v>
      </c>
      <c r="M350" t="s">
        <v>20</v>
      </c>
      <c r="N350">
        <v>0.34699999999999998</v>
      </c>
    </row>
    <row r="351" spans="1:14">
      <c r="A351" s="747" t="s">
        <v>1147</v>
      </c>
      <c r="B351" t="s">
        <v>1147</v>
      </c>
      <c r="C351" s="747" t="s">
        <v>3296</v>
      </c>
      <c r="D351" s="747"/>
      <c r="E351" s="748">
        <v>0.44400000000000001</v>
      </c>
      <c r="F351" s="594" t="s">
        <v>2328</v>
      </c>
      <c r="G351" s="749">
        <v>0.42899999999999999</v>
      </c>
      <c r="H351" s="747"/>
      <c r="I351" s="747"/>
      <c r="J351" s="750">
        <v>2</v>
      </c>
      <c r="M351">
        <v>0.44400000000000001</v>
      </c>
      <c r="N351">
        <v>0.86899999999999999</v>
      </c>
    </row>
    <row r="352" spans="1:14">
      <c r="A352" s="747" t="s">
        <v>1148</v>
      </c>
      <c r="B352" t="s">
        <v>1148</v>
      </c>
      <c r="C352" s="747" t="s">
        <v>1153</v>
      </c>
      <c r="D352" s="747"/>
      <c r="E352" s="748" t="s">
        <v>1583</v>
      </c>
      <c r="F352" s="594">
        <v>0.45400000000000001</v>
      </c>
      <c r="G352" s="749">
        <v>0.42899999999999999</v>
      </c>
      <c r="H352" s="747"/>
      <c r="I352" s="747"/>
      <c r="J352" s="750">
        <v>3</v>
      </c>
      <c r="M352" t="s">
        <v>20</v>
      </c>
      <c r="N352">
        <v>0.45400000000000001</v>
      </c>
    </row>
    <row r="353" spans="1:14">
      <c r="A353" s="747" t="s">
        <v>1149</v>
      </c>
      <c r="B353" t="s">
        <v>1149</v>
      </c>
      <c r="C353" s="747" t="s">
        <v>1154</v>
      </c>
      <c r="D353" s="747"/>
      <c r="E353" s="748" t="s">
        <v>1583</v>
      </c>
      <c r="F353" s="594">
        <v>0.437</v>
      </c>
      <c r="G353" s="749">
        <v>0.42899999999999999</v>
      </c>
      <c r="H353" s="747"/>
      <c r="I353" s="747"/>
      <c r="J353" s="750">
        <v>3</v>
      </c>
      <c r="M353" t="s">
        <v>20</v>
      </c>
      <c r="N353">
        <v>0.437</v>
      </c>
    </row>
    <row r="354" spans="1:14">
      <c r="A354" s="747" t="s">
        <v>1150</v>
      </c>
      <c r="B354" t="s">
        <v>1150</v>
      </c>
      <c r="C354" s="747" t="s">
        <v>3381</v>
      </c>
      <c r="D354" s="747"/>
      <c r="E354" s="748" t="s">
        <v>1583</v>
      </c>
      <c r="F354" s="594" t="s">
        <v>1584</v>
      </c>
      <c r="G354" s="749">
        <v>0.42899999999999999</v>
      </c>
      <c r="H354" s="747"/>
      <c r="I354" s="747"/>
      <c r="J354" s="750">
        <v>4</v>
      </c>
      <c r="M354" t="s">
        <v>20</v>
      </c>
      <c r="N354" t="s">
        <v>20</v>
      </c>
    </row>
    <row r="355" spans="1:14">
      <c r="A355" s="747" t="s">
        <v>615</v>
      </c>
      <c r="B355" t="s">
        <v>615</v>
      </c>
      <c r="C355" s="747" t="s">
        <v>20</v>
      </c>
      <c r="D355" s="747"/>
      <c r="E355" s="748" t="s">
        <v>1583</v>
      </c>
      <c r="F355" s="594" t="s">
        <v>1584</v>
      </c>
      <c r="G355" s="749">
        <v>0.42899999999999999</v>
      </c>
      <c r="H355" s="747"/>
      <c r="I355" s="747"/>
      <c r="J355" s="750">
        <v>0</v>
      </c>
      <c r="M355" t="s">
        <v>20</v>
      </c>
      <c r="N355" t="s">
        <v>20</v>
      </c>
    </row>
    <row r="356" spans="1:14">
      <c r="A356" s="747" t="s">
        <v>834</v>
      </c>
      <c r="B356" t="s">
        <v>834</v>
      </c>
      <c r="C356" s="747" t="s">
        <v>1155</v>
      </c>
      <c r="D356" s="747"/>
      <c r="E356" s="748" t="s">
        <v>1583</v>
      </c>
      <c r="F356" s="594">
        <v>0.29599999999999999</v>
      </c>
      <c r="G356" s="749">
        <v>0.42899999999999999</v>
      </c>
      <c r="H356" s="747"/>
      <c r="I356" s="747"/>
      <c r="J356" s="750">
        <v>3</v>
      </c>
      <c r="M356" t="s">
        <v>20</v>
      </c>
      <c r="N356">
        <v>0.29599999999999999</v>
      </c>
    </row>
    <row r="357" spans="1:14">
      <c r="A357" s="747" t="s">
        <v>835</v>
      </c>
      <c r="B357" t="s">
        <v>835</v>
      </c>
      <c r="C357" s="747" t="s">
        <v>1156</v>
      </c>
      <c r="D357" s="747"/>
      <c r="E357" s="748">
        <v>0.44400000000000001</v>
      </c>
      <c r="F357" s="594" t="s">
        <v>2328</v>
      </c>
      <c r="G357" s="749">
        <v>0.42899999999999999</v>
      </c>
      <c r="H357" s="747"/>
      <c r="I357" s="747"/>
      <c r="J357" s="750">
        <v>2</v>
      </c>
      <c r="M357">
        <v>0.44400000000000001</v>
      </c>
      <c r="N357">
        <v>0.47</v>
      </c>
    </row>
    <row r="358" spans="1:14">
      <c r="A358" s="747" t="s">
        <v>836</v>
      </c>
      <c r="B358" t="s">
        <v>836</v>
      </c>
      <c r="C358" s="747" t="s">
        <v>1157</v>
      </c>
      <c r="D358" s="747"/>
      <c r="E358" s="748" t="s">
        <v>1583</v>
      </c>
      <c r="F358" s="594">
        <v>0.27400000000000002</v>
      </c>
      <c r="G358" s="749">
        <v>0.42899999999999999</v>
      </c>
      <c r="H358" s="747"/>
      <c r="I358" s="747"/>
      <c r="J358" s="750">
        <v>3</v>
      </c>
      <c r="M358" t="s">
        <v>20</v>
      </c>
      <c r="N358">
        <v>0.27400000000000002</v>
      </c>
    </row>
    <row r="359" spans="1:14">
      <c r="A359" s="747" t="s">
        <v>837</v>
      </c>
      <c r="B359" t="s">
        <v>837</v>
      </c>
      <c r="C359" s="747" t="s">
        <v>3297</v>
      </c>
      <c r="D359" s="747"/>
      <c r="E359" s="748" t="s">
        <v>1583</v>
      </c>
      <c r="F359" s="594">
        <v>0.38500000000000001</v>
      </c>
      <c r="G359" s="749">
        <v>0.42899999999999999</v>
      </c>
      <c r="H359" s="747"/>
      <c r="I359" s="747"/>
      <c r="J359" s="750">
        <v>3</v>
      </c>
      <c r="M359" t="s">
        <v>20</v>
      </c>
      <c r="N359">
        <v>0.38500000000000001</v>
      </c>
    </row>
    <row r="360" spans="1:14">
      <c r="A360" s="747" t="s">
        <v>838</v>
      </c>
      <c r="B360" t="s">
        <v>838</v>
      </c>
      <c r="C360" s="747" t="s">
        <v>1158</v>
      </c>
      <c r="D360" s="747"/>
      <c r="E360" s="748" t="s">
        <v>1583</v>
      </c>
      <c r="F360" s="594">
        <v>0.46100000000000002</v>
      </c>
      <c r="G360" s="749">
        <v>0.42899999999999999</v>
      </c>
      <c r="H360" s="747"/>
      <c r="I360" s="747"/>
      <c r="J360" s="750">
        <v>3</v>
      </c>
      <c r="M360" t="s">
        <v>20</v>
      </c>
      <c r="N360">
        <v>0.46100000000000002</v>
      </c>
    </row>
    <row r="361" spans="1:14">
      <c r="A361" s="747" t="s">
        <v>839</v>
      </c>
      <c r="B361" t="s">
        <v>839</v>
      </c>
      <c r="C361" s="747" t="s">
        <v>1159</v>
      </c>
      <c r="D361" s="747"/>
      <c r="E361" s="748" t="s">
        <v>1583</v>
      </c>
      <c r="F361" s="594">
        <v>0.24399999999999999</v>
      </c>
      <c r="G361" s="749">
        <v>0.42899999999999999</v>
      </c>
      <c r="H361" s="747"/>
      <c r="I361" s="747"/>
      <c r="J361" s="750">
        <v>3</v>
      </c>
      <c r="M361" t="s">
        <v>20</v>
      </c>
      <c r="N361">
        <v>0.24399999999999999</v>
      </c>
    </row>
    <row r="362" spans="1:14">
      <c r="A362" s="747" t="s">
        <v>553</v>
      </c>
      <c r="B362" t="s">
        <v>553</v>
      </c>
      <c r="C362" s="747" t="s">
        <v>552</v>
      </c>
      <c r="D362" s="747"/>
      <c r="E362" s="748" t="s">
        <v>1583</v>
      </c>
      <c r="F362" s="594" t="s">
        <v>1584</v>
      </c>
      <c r="G362" s="749">
        <v>0.42899999999999999</v>
      </c>
      <c r="H362" s="747"/>
      <c r="I362" s="747"/>
      <c r="J362" s="750">
        <v>4</v>
      </c>
      <c r="M362" t="s">
        <v>20</v>
      </c>
      <c r="N362" t="s">
        <v>20</v>
      </c>
    </row>
    <row r="363" spans="1:14">
      <c r="A363" s="747" t="s">
        <v>519</v>
      </c>
      <c r="B363" t="s">
        <v>519</v>
      </c>
      <c r="C363" s="747" t="s">
        <v>3441</v>
      </c>
      <c r="D363" s="747"/>
      <c r="E363" s="748">
        <v>0.63200000000000001</v>
      </c>
      <c r="F363" s="594" t="s">
        <v>2328</v>
      </c>
      <c r="G363" s="749">
        <v>0.42899999999999999</v>
      </c>
      <c r="H363" s="747"/>
      <c r="I363" s="747"/>
      <c r="J363" s="750">
        <v>2</v>
      </c>
      <c r="M363">
        <v>0.63200000000000001</v>
      </c>
      <c r="N363">
        <v>0.47599999999999998</v>
      </c>
    </row>
    <row r="364" spans="1:14">
      <c r="A364" s="747" t="s">
        <v>840</v>
      </c>
      <c r="B364" t="s">
        <v>840</v>
      </c>
      <c r="C364" s="747" t="s">
        <v>1162</v>
      </c>
      <c r="D364" s="747"/>
      <c r="E364" s="748" t="s">
        <v>1583</v>
      </c>
      <c r="F364" s="594">
        <v>0.34300000000000003</v>
      </c>
      <c r="G364" s="749">
        <v>0.42899999999999999</v>
      </c>
      <c r="H364" s="747"/>
      <c r="I364" s="747"/>
      <c r="J364" s="751">
        <v>3</v>
      </c>
      <c r="M364" t="s">
        <v>20</v>
      </c>
      <c r="N364">
        <v>0.34300000000000003</v>
      </c>
    </row>
    <row r="365" spans="1:14">
      <c r="A365" s="747" t="s">
        <v>1160</v>
      </c>
      <c r="B365" t="s">
        <v>1160</v>
      </c>
      <c r="C365" s="747" t="s">
        <v>2410</v>
      </c>
      <c r="D365" s="747"/>
      <c r="E365" s="748" t="s">
        <v>1583</v>
      </c>
      <c r="F365" s="594" t="s">
        <v>1584</v>
      </c>
      <c r="G365" s="749">
        <v>0.42899999999999999</v>
      </c>
      <c r="H365" s="747"/>
      <c r="I365" s="747"/>
      <c r="J365" s="751">
        <v>4</v>
      </c>
      <c r="M365" t="s">
        <v>20</v>
      </c>
      <c r="N365" t="s">
        <v>20</v>
      </c>
    </row>
    <row r="366" spans="1:14">
      <c r="A366" s="747" t="s">
        <v>1161</v>
      </c>
      <c r="B366" t="s">
        <v>1161</v>
      </c>
      <c r="C366" s="747" t="s">
        <v>1163</v>
      </c>
      <c r="D366" s="747"/>
      <c r="E366" s="748" t="s">
        <v>1583</v>
      </c>
      <c r="F366" s="594" t="s">
        <v>1584</v>
      </c>
      <c r="G366" s="749">
        <v>0.42899999999999999</v>
      </c>
      <c r="H366" s="747"/>
      <c r="I366" s="747"/>
      <c r="J366" s="751">
        <v>4</v>
      </c>
      <c r="M366" t="s">
        <v>20</v>
      </c>
      <c r="N366" t="s">
        <v>20</v>
      </c>
    </row>
    <row r="367" spans="1:14">
      <c r="A367" s="747" t="s">
        <v>511</v>
      </c>
      <c r="B367" t="s">
        <v>511</v>
      </c>
      <c r="C367" s="747" t="s">
        <v>510</v>
      </c>
      <c r="D367" s="747"/>
      <c r="E367" s="748" t="s">
        <v>1583</v>
      </c>
      <c r="F367" s="594" t="s">
        <v>1584</v>
      </c>
      <c r="G367" s="749">
        <v>0.42899999999999999</v>
      </c>
      <c r="H367" s="747"/>
      <c r="I367" s="747"/>
      <c r="J367" s="751">
        <v>4</v>
      </c>
      <c r="M367" t="s">
        <v>20</v>
      </c>
      <c r="N367" t="s">
        <v>20</v>
      </c>
    </row>
    <row r="368" spans="1:14">
      <c r="A368" s="747" t="s">
        <v>588</v>
      </c>
      <c r="B368" t="s">
        <v>588</v>
      </c>
      <c r="C368" s="747" t="s">
        <v>587</v>
      </c>
      <c r="D368" s="747"/>
      <c r="E368" s="748">
        <v>0.433</v>
      </c>
      <c r="F368" s="594" t="s">
        <v>2328</v>
      </c>
      <c r="G368" s="749">
        <v>0.42899999999999999</v>
      </c>
      <c r="H368" s="747"/>
      <c r="I368" s="747"/>
      <c r="J368" s="751">
        <v>2</v>
      </c>
      <c r="M368">
        <v>0.433</v>
      </c>
      <c r="N368">
        <v>0.38800000000000001</v>
      </c>
    </row>
    <row r="369" spans="1:14">
      <c r="A369" s="747" t="s">
        <v>1164</v>
      </c>
      <c r="B369" t="s">
        <v>1164</v>
      </c>
      <c r="C369" s="747" t="s">
        <v>20</v>
      </c>
      <c r="D369" s="747"/>
      <c r="E369" s="748" t="s">
        <v>1583</v>
      </c>
      <c r="F369" s="594" t="s">
        <v>1584</v>
      </c>
      <c r="G369" s="749">
        <v>0.42899999999999999</v>
      </c>
      <c r="H369" s="747"/>
      <c r="I369" s="747"/>
      <c r="J369" s="751">
        <v>0</v>
      </c>
      <c r="M369" t="s">
        <v>20</v>
      </c>
      <c r="N369" t="s">
        <v>20</v>
      </c>
    </row>
    <row r="370" spans="1:14">
      <c r="A370" s="747" t="s">
        <v>841</v>
      </c>
      <c r="B370" t="s">
        <v>841</v>
      </c>
      <c r="C370" s="747" t="s">
        <v>3298</v>
      </c>
      <c r="D370" s="747"/>
      <c r="E370" s="748" t="s">
        <v>1583</v>
      </c>
      <c r="F370" s="594">
        <v>0.33300000000000002</v>
      </c>
      <c r="G370" s="749">
        <v>0.42899999999999999</v>
      </c>
      <c r="H370" s="747"/>
      <c r="I370" s="747"/>
      <c r="J370" s="751">
        <v>3</v>
      </c>
      <c r="M370" t="s">
        <v>20</v>
      </c>
      <c r="N370">
        <v>0.33300000000000002</v>
      </c>
    </row>
    <row r="371" spans="1:14">
      <c r="A371" s="747" t="s">
        <v>1165</v>
      </c>
      <c r="B371" t="s">
        <v>1165</v>
      </c>
      <c r="C371" s="747" t="s">
        <v>1166</v>
      </c>
      <c r="D371" s="747"/>
      <c r="E371" s="748" t="s">
        <v>1583</v>
      </c>
      <c r="F371" s="594" t="s">
        <v>1584</v>
      </c>
      <c r="G371" s="749">
        <v>0.42899999999999999</v>
      </c>
      <c r="H371" s="747"/>
      <c r="I371" s="747"/>
      <c r="J371" s="751">
        <v>4</v>
      </c>
      <c r="M371" t="s">
        <v>20</v>
      </c>
      <c r="N371" t="s">
        <v>20</v>
      </c>
    </row>
    <row r="372" spans="1:14">
      <c r="A372" s="747" t="s">
        <v>842</v>
      </c>
      <c r="B372" t="s">
        <v>842</v>
      </c>
      <c r="C372" s="747" t="s">
        <v>1167</v>
      </c>
      <c r="D372" s="747"/>
      <c r="E372" s="748" t="s">
        <v>1583</v>
      </c>
      <c r="F372" s="594">
        <v>0.46400000000000002</v>
      </c>
      <c r="G372" s="749">
        <v>0.42899999999999999</v>
      </c>
      <c r="H372" s="747"/>
      <c r="I372" s="747"/>
      <c r="J372" s="751">
        <v>3</v>
      </c>
      <c r="M372" t="s">
        <v>20</v>
      </c>
      <c r="N372">
        <v>0.46400000000000002</v>
      </c>
    </row>
    <row r="373" spans="1:14">
      <c r="A373" s="747" t="s">
        <v>547</v>
      </c>
      <c r="B373" t="s">
        <v>547</v>
      </c>
      <c r="C373" s="747" t="s">
        <v>2157</v>
      </c>
      <c r="D373" s="747"/>
      <c r="E373" s="748">
        <v>0.45300000000000001</v>
      </c>
      <c r="F373" s="594" t="s">
        <v>2328</v>
      </c>
      <c r="G373" s="749">
        <v>0.42899999999999999</v>
      </c>
      <c r="H373" s="747"/>
      <c r="I373" s="747"/>
      <c r="J373" s="751">
        <v>2</v>
      </c>
      <c r="M373">
        <v>0.45300000000000001</v>
      </c>
      <c r="N373">
        <v>0.44800000000000001</v>
      </c>
    </row>
    <row r="374" spans="1:14">
      <c r="A374" s="747" t="s">
        <v>843</v>
      </c>
      <c r="B374" t="s">
        <v>843</v>
      </c>
      <c r="C374" s="747" t="s">
        <v>1180</v>
      </c>
      <c r="D374" s="747"/>
      <c r="E374" s="748">
        <v>0.78200000000000003</v>
      </c>
      <c r="F374" s="594" t="s">
        <v>2328</v>
      </c>
      <c r="G374" s="749">
        <v>0.42899999999999999</v>
      </c>
      <c r="H374" s="747"/>
      <c r="I374" s="747"/>
      <c r="J374" s="751">
        <v>2</v>
      </c>
      <c r="M374">
        <v>0.78200000000000003</v>
      </c>
      <c r="N374">
        <v>0.48799999999999999</v>
      </c>
    </row>
    <row r="375" spans="1:14">
      <c r="A375" s="747" t="s">
        <v>844</v>
      </c>
      <c r="B375" t="s">
        <v>844</v>
      </c>
      <c r="C375" s="747" t="s">
        <v>1181</v>
      </c>
      <c r="D375" s="747"/>
      <c r="E375" s="748" t="s">
        <v>1583</v>
      </c>
      <c r="F375" s="594">
        <v>0.375</v>
      </c>
      <c r="G375" s="749">
        <v>0.42899999999999999</v>
      </c>
      <c r="H375" s="747"/>
      <c r="I375" s="747"/>
      <c r="J375" s="751">
        <v>3</v>
      </c>
      <c r="M375" t="s">
        <v>20</v>
      </c>
      <c r="N375">
        <v>0.375</v>
      </c>
    </row>
    <row r="376" spans="1:14">
      <c r="A376" s="747" t="s">
        <v>845</v>
      </c>
      <c r="B376" t="s">
        <v>845</v>
      </c>
      <c r="C376" s="747" t="s">
        <v>1182</v>
      </c>
      <c r="D376" s="747"/>
      <c r="E376" s="748">
        <v>0.43</v>
      </c>
      <c r="F376" s="594" t="s">
        <v>2328</v>
      </c>
      <c r="G376" s="749">
        <v>0.42899999999999999</v>
      </c>
      <c r="H376" s="747"/>
      <c r="I376" s="747"/>
      <c r="J376" s="751">
        <v>2</v>
      </c>
      <c r="M376">
        <v>0.43</v>
      </c>
      <c r="N376">
        <v>0.495</v>
      </c>
    </row>
    <row r="377" spans="1:14">
      <c r="A377" s="747" t="s">
        <v>1168</v>
      </c>
      <c r="B377" t="s">
        <v>1168</v>
      </c>
      <c r="C377" s="747" t="s">
        <v>1183</v>
      </c>
      <c r="D377" s="747"/>
      <c r="E377" s="748" t="s">
        <v>1583</v>
      </c>
      <c r="F377" s="594">
        <v>0.46600000000000003</v>
      </c>
      <c r="G377" s="749">
        <v>0.42899999999999999</v>
      </c>
      <c r="H377" s="747"/>
      <c r="I377" s="747"/>
      <c r="J377" s="751">
        <v>3</v>
      </c>
      <c r="M377" t="s">
        <v>20</v>
      </c>
      <c r="N377">
        <v>0.46600000000000003</v>
      </c>
    </row>
    <row r="378" spans="1:14">
      <c r="A378" s="747" t="s">
        <v>1169</v>
      </c>
      <c r="B378" t="s">
        <v>1169</v>
      </c>
      <c r="C378" s="747" t="s">
        <v>1184</v>
      </c>
      <c r="D378" s="747"/>
      <c r="E378" s="748" t="s">
        <v>1583</v>
      </c>
      <c r="F378" s="594" t="s">
        <v>1584</v>
      </c>
      <c r="G378" s="749">
        <v>0.42899999999999999</v>
      </c>
      <c r="H378" s="747"/>
      <c r="I378" s="747"/>
      <c r="J378" s="751">
        <v>4</v>
      </c>
      <c r="M378" t="s">
        <v>20</v>
      </c>
      <c r="N378" t="s">
        <v>20</v>
      </c>
    </row>
    <row r="379" spans="1:14">
      <c r="A379" s="747" t="s">
        <v>846</v>
      </c>
      <c r="B379" t="s">
        <v>846</v>
      </c>
      <c r="C379" s="747" t="s">
        <v>1846</v>
      </c>
      <c r="D379" s="747"/>
      <c r="E379" s="748">
        <v>0.438</v>
      </c>
      <c r="F379" s="594" t="s">
        <v>2328</v>
      </c>
      <c r="G379" s="749">
        <v>0.42899999999999999</v>
      </c>
      <c r="H379" s="747"/>
      <c r="I379" s="747"/>
      <c r="J379" s="751">
        <v>2</v>
      </c>
      <c r="M379">
        <v>0.438</v>
      </c>
      <c r="N379">
        <v>0.45400000000000001</v>
      </c>
    </row>
    <row r="380" spans="1:14">
      <c r="A380" s="747" t="s">
        <v>847</v>
      </c>
      <c r="B380" t="s">
        <v>847</v>
      </c>
      <c r="C380" s="747" t="s">
        <v>1185</v>
      </c>
      <c r="D380" s="747"/>
      <c r="E380" s="748">
        <v>0.436</v>
      </c>
      <c r="F380" s="594" t="s">
        <v>2328</v>
      </c>
      <c r="G380" s="749">
        <v>0.42899999999999999</v>
      </c>
      <c r="H380" s="747"/>
      <c r="I380" s="747"/>
      <c r="J380" s="751">
        <v>2</v>
      </c>
      <c r="M380">
        <v>0.436</v>
      </c>
      <c r="N380">
        <v>0.46300000000000002</v>
      </c>
    </row>
    <row r="381" spans="1:14">
      <c r="A381" s="747" t="s">
        <v>1170</v>
      </c>
      <c r="B381" t="s">
        <v>1170</v>
      </c>
      <c r="C381" s="747" t="s">
        <v>20</v>
      </c>
      <c r="D381" s="747"/>
      <c r="E381" s="748">
        <v>0.53800000000000003</v>
      </c>
      <c r="F381" s="594" t="s">
        <v>2328</v>
      </c>
      <c r="G381" s="749">
        <v>0.42899999999999999</v>
      </c>
      <c r="H381" s="747"/>
      <c r="I381" s="747"/>
      <c r="J381" s="750">
        <v>2</v>
      </c>
      <c r="M381">
        <v>0.53800000000000003</v>
      </c>
      <c r="N381">
        <v>0.55300000000000005</v>
      </c>
    </row>
    <row r="382" spans="1:14">
      <c r="A382" s="747" t="s">
        <v>1171</v>
      </c>
      <c r="B382" t="s">
        <v>1171</v>
      </c>
      <c r="C382" s="747" t="s">
        <v>3382</v>
      </c>
      <c r="D382" s="747"/>
      <c r="E382" s="748" t="s">
        <v>1583</v>
      </c>
      <c r="F382" s="594" t="s">
        <v>1584</v>
      </c>
      <c r="G382" s="749">
        <v>0.42899999999999999</v>
      </c>
      <c r="H382" s="747"/>
      <c r="I382" s="747"/>
      <c r="J382" s="750">
        <v>4</v>
      </c>
      <c r="M382" t="s">
        <v>20</v>
      </c>
      <c r="N382" t="s">
        <v>20</v>
      </c>
    </row>
    <row r="383" spans="1:14">
      <c r="A383" s="747" t="s">
        <v>1172</v>
      </c>
      <c r="B383" t="s">
        <v>1172</v>
      </c>
      <c r="C383" s="747" t="s">
        <v>20</v>
      </c>
      <c r="D383" s="747"/>
      <c r="E383" s="748" t="s">
        <v>1583</v>
      </c>
      <c r="F383" s="594" t="s">
        <v>1584</v>
      </c>
      <c r="G383" s="749">
        <v>0.42899999999999999</v>
      </c>
      <c r="H383" s="747"/>
      <c r="I383" s="747"/>
      <c r="J383" s="750">
        <v>0</v>
      </c>
      <c r="M383" t="s">
        <v>20</v>
      </c>
      <c r="N383" t="s">
        <v>20</v>
      </c>
    </row>
    <row r="384" spans="1:14">
      <c r="A384" s="747" t="s">
        <v>848</v>
      </c>
      <c r="B384" t="s">
        <v>848</v>
      </c>
      <c r="C384" s="747" t="s">
        <v>1188</v>
      </c>
      <c r="D384" s="747"/>
      <c r="E384" s="748">
        <v>0.45700000000000002</v>
      </c>
      <c r="F384" s="594" t="s">
        <v>2328</v>
      </c>
      <c r="G384" s="749">
        <v>0.42899999999999999</v>
      </c>
      <c r="H384" s="747"/>
      <c r="I384" s="747"/>
      <c r="J384" s="750">
        <v>2</v>
      </c>
      <c r="M384">
        <v>0.45700000000000002</v>
      </c>
      <c r="N384">
        <v>0.39100000000000001</v>
      </c>
    </row>
    <row r="385" spans="1:14">
      <c r="A385" s="747" t="s">
        <v>1173</v>
      </c>
      <c r="B385" t="s">
        <v>1173</v>
      </c>
      <c r="C385" s="747" t="s">
        <v>1189</v>
      </c>
      <c r="D385" s="747"/>
      <c r="E385" s="748" t="s">
        <v>1583</v>
      </c>
      <c r="F385" s="594">
        <v>0.439</v>
      </c>
      <c r="G385" s="749">
        <v>0.42899999999999999</v>
      </c>
      <c r="H385" s="747"/>
      <c r="I385" s="747"/>
      <c r="J385" s="750">
        <v>3</v>
      </c>
      <c r="M385" t="s">
        <v>20</v>
      </c>
      <c r="N385">
        <v>0.439</v>
      </c>
    </row>
    <row r="386" spans="1:14">
      <c r="A386" s="747" t="s">
        <v>1174</v>
      </c>
      <c r="B386" t="s">
        <v>1174</v>
      </c>
      <c r="C386" s="747" t="s">
        <v>1190</v>
      </c>
      <c r="D386" s="747"/>
      <c r="E386" s="748" t="s">
        <v>1583</v>
      </c>
      <c r="F386" s="594">
        <v>0.45400000000000001</v>
      </c>
      <c r="G386" s="749">
        <v>0.42899999999999999</v>
      </c>
      <c r="H386" s="747"/>
      <c r="I386" s="747"/>
      <c r="J386" s="750">
        <v>3</v>
      </c>
      <c r="M386" t="s">
        <v>20</v>
      </c>
      <c r="N386">
        <v>0.45400000000000001</v>
      </c>
    </row>
    <row r="387" spans="1:14">
      <c r="A387" s="747" t="s">
        <v>1175</v>
      </c>
      <c r="B387" t="s">
        <v>1175</v>
      </c>
      <c r="C387" s="747" t="s">
        <v>1191</v>
      </c>
      <c r="D387" s="747"/>
      <c r="E387" s="748" t="s">
        <v>1583</v>
      </c>
      <c r="F387" s="594">
        <v>0.49199999999999999</v>
      </c>
      <c r="G387" s="749">
        <v>0.42899999999999999</v>
      </c>
      <c r="H387" s="747"/>
      <c r="I387" s="747"/>
      <c r="J387" s="750">
        <v>3</v>
      </c>
      <c r="M387" t="s">
        <v>20</v>
      </c>
      <c r="N387">
        <v>0.49199999999999999</v>
      </c>
    </row>
    <row r="388" spans="1:14">
      <c r="A388" s="747" t="s">
        <v>1176</v>
      </c>
      <c r="B388" t="s">
        <v>1176</v>
      </c>
      <c r="C388" s="747" t="s">
        <v>1192</v>
      </c>
      <c r="D388" s="747"/>
      <c r="E388" s="748" t="s">
        <v>1583</v>
      </c>
      <c r="F388" s="594">
        <v>0.52200000000000002</v>
      </c>
      <c r="G388" s="749">
        <v>0.42899999999999999</v>
      </c>
      <c r="H388" s="747"/>
      <c r="I388" s="747"/>
      <c r="J388" s="750">
        <v>3</v>
      </c>
      <c r="M388" t="s">
        <v>20</v>
      </c>
      <c r="N388">
        <v>0.52200000000000002</v>
      </c>
    </row>
    <row r="389" spans="1:14">
      <c r="A389" s="747" t="s">
        <v>1177</v>
      </c>
      <c r="B389" t="s">
        <v>1177</v>
      </c>
      <c r="C389" s="747" t="s">
        <v>1193</v>
      </c>
      <c r="D389" s="747"/>
      <c r="E389" s="748">
        <v>0.42199999999999999</v>
      </c>
      <c r="F389" s="594" t="s">
        <v>2328</v>
      </c>
      <c r="G389" s="749">
        <v>0.42899999999999999</v>
      </c>
      <c r="H389" s="747"/>
      <c r="I389" s="747"/>
      <c r="J389" s="750">
        <v>2</v>
      </c>
      <c r="M389">
        <v>0.42199999999999999</v>
      </c>
      <c r="N389">
        <v>0.41</v>
      </c>
    </row>
    <row r="390" spans="1:14">
      <c r="A390" s="747" t="s">
        <v>1178</v>
      </c>
      <c r="B390" t="s">
        <v>1178</v>
      </c>
      <c r="C390" s="747" t="s">
        <v>1195</v>
      </c>
      <c r="D390" s="747"/>
      <c r="E390" s="748" t="s">
        <v>1583</v>
      </c>
      <c r="F390" s="594">
        <v>0.441</v>
      </c>
      <c r="G390" s="749">
        <v>0.42899999999999999</v>
      </c>
      <c r="H390" s="747"/>
      <c r="I390" s="747"/>
      <c r="J390" s="750">
        <v>3</v>
      </c>
      <c r="M390" t="s">
        <v>20</v>
      </c>
      <c r="N390">
        <v>0.441</v>
      </c>
    </row>
    <row r="391" spans="1:14">
      <c r="A391" s="747" t="s">
        <v>1179</v>
      </c>
      <c r="B391" t="s">
        <v>1179</v>
      </c>
      <c r="C391" s="747" t="s">
        <v>1194</v>
      </c>
      <c r="D391" s="747"/>
      <c r="E391" s="748" t="s">
        <v>1583</v>
      </c>
      <c r="F391" s="594">
        <v>0.41699999999999998</v>
      </c>
      <c r="G391" s="749">
        <v>0.42899999999999999</v>
      </c>
      <c r="H391" s="747"/>
      <c r="I391" s="747"/>
      <c r="J391" s="750">
        <v>3</v>
      </c>
      <c r="M391" t="s">
        <v>20</v>
      </c>
      <c r="N391">
        <v>0.41699999999999998</v>
      </c>
    </row>
    <row r="392" spans="1:14">
      <c r="A392" s="747" t="s">
        <v>467</v>
      </c>
      <c r="B392" t="s">
        <v>467</v>
      </c>
      <c r="C392" s="747" t="s">
        <v>20</v>
      </c>
      <c r="D392" s="747"/>
      <c r="E392" s="748" t="s">
        <v>1583</v>
      </c>
      <c r="F392" s="594" t="s">
        <v>1584</v>
      </c>
      <c r="G392" s="749">
        <v>0.42899999999999999</v>
      </c>
      <c r="H392" s="747"/>
      <c r="I392" s="747"/>
      <c r="J392" s="750">
        <v>0</v>
      </c>
      <c r="M392" t="s">
        <v>20</v>
      </c>
      <c r="N392" t="s">
        <v>20</v>
      </c>
    </row>
    <row r="393" spans="1:14">
      <c r="A393" s="747" t="s">
        <v>1197</v>
      </c>
      <c r="B393" t="s">
        <v>1197</v>
      </c>
      <c r="C393" s="747" t="s">
        <v>1196</v>
      </c>
      <c r="D393" s="747"/>
      <c r="E393" s="748">
        <v>0.40699999999999997</v>
      </c>
      <c r="F393" s="594" t="s">
        <v>2328</v>
      </c>
      <c r="G393" s="749">
        <v>0.42899999999999999</v>
      </c>
      <c r="H393" s="747"/>
      <c r="I393" s="747"/>
      <c r="J393" s="750">
        <v>2</v>
      </c>
      <c r="M393">
        <v>0.40699999999999997</v>
      </c>
      <c r="N393">
        <v>0.63900000000000001</v>
      </c>
    </row>
    <row r="394" spans="1:14">
      <c r="A394" s="747" t="s">
        <v>444</v>
      </c>
      <c r="B394" t="s">
        <v>444</v>
      </c>
      <c r="C394" s="747" t="s">
        <v>443</v>
      </c>
      <c r="D394" s="747"/>
      <c r="E394" s="748">
        <v>0.42</v>
      </c>
      <c r="F394" s="594" t="s">
        <v>2328</v>
      </c>
      <c r="G394" s="749">
        <v>0.42899999999999999</v>
      </c>
      <c r="H394" s="747"/>
      <c r="I394" s="747"/>
      <c r="J394" s="750">
        <v>2</v>
      </c>
      <c r="M394">
        <v>0.42</v>
      </c>
      <c r="N394">
        <v>0.83</v>
      </c>
    </row>
    <row r="395" spans="1:14">
      <c r="A395" s="747" t="s">
        <v>1198</v>
      </c>
      <c r="B395" t="s">
        <v>1198</v>
      </c>
      <c r="C395" s="747" t="s">
        <v>1199</v>
      </c>
      <c r="D395" s="747"/>
      <c r="E395" s="748">
        <v>0.44</v>
      </c>
      <c r="F395" s="594" t="s">
        <v>2328</v>
      </c>
      <c r="G395" s="749">
        <v>0.42899999999999999</v>
      </c>
      <c r="H395" s="747"/>
      <c r="I395" s="747"/>
      <c r="J395" s="750">
        <v>2</v>
      </c>
      <c r="M395">
        <v>0.44</v>
      </c>
      <c r="N395">
        <v>0.44600000000000001</v>
      </c>
    </row>
    <row r="396" spans="1:14">
      <c r="A396" s="747" t="s">
        <v>438</v>
      </c>
      <c r="B396" t="s">
        <v>438</v>
      </c>
      <c r="C396" s="747" t="s">
        <v>2158</v>
      </c>
      <c r="D396" s="747"/>
      <c r="E396" s="748">
        <v>0.45500000000000002</v>
      </c>
      <c r="F396" s="594" t="s">
        <v>2328</v>
      </c>
      <c r="G396" s="749">
        <v>0.42899999999999999</v>
      </c>
      <c r="H396" s="747"/>
      <c r="I396" s="747"/>
      <c r="J396" s="750">
        <v>2</v>
      </c>
      <c r="M396">
        <v>0.45500000000000002</v>
      </c>
      <c r="N396">
        <v>0.46800000000000003</v>
      </c>
    </row>
    <row r="397" spans="1:14">
      <c r="A397" s="747" t="s">
        <v>1200</v>
      </c>
      <c r="B397" t="s">
        <v>1200</v>
      </c>
      <c r="C397" s="747" t="s">
        <v>1212</v>
      </c>
      <c r="D397" s="747"/>
      <c r="E397" s="748" t="s">
        <v>1583</v>
      </c>
      <c r="F397" s="594">
        <v>0.40100000000000002</v>
      </c>
      <c r="G397" s="749">
        <v>0.42899999999999999</v>
      </c>
      <c r="H397" s="747"/>
      <c r="I397" s="747"/>
      <c r="J397" s="750">
        <v>3</v>
      </c>
      <c r="M397" t="s">
        <v>20</v>
      </c>
      <c r="N397">
        <v>0.40100000000000002</v>
      </c>
    </row>
    <row r="398" spans="1:14">
      <c r="A398" s="747" t="s">
        <v>1201</v>
      </c>
      <c r="B398" t="s">
        <v>1201</v>
      </c>
      <c r="C398" s="747" t="s">
        <v>20</v>
      </c>
      <c r="D398" s="747"/>
      <c r="E398" s="748">
        <v>0.443</v>
      </c>
      <c r="F398" s="594" t="s">
        <v>2328</v>
      </c>
      <c r="G398" s="749">
        <v>0.42899999999999999</v>
      </c>
      <c r="H398" s="747"/>
      <c r="I398" s="747"/>
      <c r="J398" s="750">
        <v>2</v>
      </c>
      <c r="M398">
        <v>0.443</v>
      </c>
      <c r="N398">
        <v>0.41399999999999998</v>
      </c>
    </row>
    <row r="399" spans="1:14">
      <c r="A399" s="747" t="s">
        <v>1202</v>
      </c>
      <c r="B399" t="s">
        <v>1202</v>
      </c>
      <c r="C399" s="747" t="s">
        <v>1607</v>
      </c>
      <c r="D399" s="747"/>
      <c r="E399" s="748">
        <v>0.45500000000000002</v>
      </c>
      <c r="F399" s="594" t="s">
        <v>2328</v>
      </c>
      <c r="G399" s="749">
        <v>0.42899999999999999</v>
      </c>
      <c r="H399" s="747"/>
      <c r="I399" s="747"/>
      <c r="J399" s="750">
        <v>2</v>
      </c>
      <c r="M399">
        <v>0.45500000000000002</v>
      </c>
      <c r="N399">
        <v>0.40400000000000003</v>
      </c>
    </row>
    <row r="400" spans="1:14">
      <c r="A400" s="747" t="s">
        <v>1203</v>
      </c>
      <c r="B400" t="s">
        <v>1203</v>
      </c>
      <c r="C400" s="747" t="s">
        <v>1213</v>
      </c>
      <c r="D400" s="747"/>
      <c r="E400" s="748" t="s">
        <v>1583</v>
      </c>
      <c r="F400" s="594">
        <v>0.434</v>
      </c>
      <c r="G400" s="749">
        <v>0.42899999999999999</v>
      </c>
      <c r="H400" s="747"/>
      <c r="I400" s="747"/>
      <c r="J400" s="750">
        <v>3</v>
      </c>
      <c r="M400" t="s">
        <v>20</v>
      </c>
      <c r="N400">
        <v>0.434</v>
      </c>
    </row>
    <row r="401" spans="1:14">
      <c r="A401" s="747" t="s">
        <v>1204</v>
      </c>
      <c r="B401" t="s">
        <v>1204</v>
      </c>
      <c r="C401" s="747" t="s">
        <v>20</v>
      </c>
      <c r="D401" s="747"/>
      <c r="E401" s="748">
        <v>0.58299999999999996</v>
      </c>
      <c r="F401" s="594" t="s">
        <v>2328</v>
      </c>
      <c r="G401" s="749">
        <v>0.42899999999999999</v>
      </c>
      <c r="H401" s="747"/>
      <c r="I401" s="747"/>
      <c r="J401" s="750">
        <v>2</v>
      </c>
      <c r="M401">
        <v>0.58299999999999996</v>
      </c>
      <c r="N401">
        <v>0.55900000000000005</v>
      </c>
    </row>
    <row r="402" spans="1:14">
      <c r="A402" s="747" t="s">
        <v>1205</v>
      </c>
      <c r="B402" t="s">
        <v>1205</v>
      </c>
      <c r="C402" s="747" t="s">
        <v>1215</v>
      </c>
      <c r="D402" s="747"/>
      <c r="E402" s="748" t="s">
        <v>1583</v>
      </c>
      <c r="F402" s="594" t="s">
        <v>1584</v>
      </c>
      <c r="G402" s="749">
        <v>0.42899999999999999</v>
      </c>
      <c r="H402" s="747"/>
      <c r="I402" s="747"/>
      <c r="J402" s="750">
        <v>4</v>
      </c>
      <c r="M402" t="s">
        <v>20</v>
      </c>
      <c r="N402" t="s">
        <v>20</v>
      </c>
    </row>
    <row r="403" spans="1:14">
      <c r="A403" s="747" t="s">
        <v>1206</v>
      </c>
      <c r="B403" t="s">
        <v>1206</v>
      </c>
      <c r="C403" s="747" t="s">
        <v>20</v>
      </c>
      <c r="D403" s="747"/>
      <c r="E403" s="748" t="s">
        <v>1583</v>
      </c>
      <c r="F403" s="594" t="s">
        <v>1584</v>
      </c>
      <c r="G403" s="749">
        <v>0.42899999999999999</v>
      </c>
      <c r="H403" s="747"/>
      <c r="I403" s="747"/>
      <c r="J403" s="750">
        <v>0</v>
      </c>
      <c r="M403" t="s">
        <v>20</v>
      </c>
      <c r="N403" t="s">
        <v>20</v>
      </c>
    </row>
    <row r="404" spans="1:14">
      <c r="A404" s="747" t="s">
        <v>1207</v>
      </c>
      <c r="B404" t="s">
        <v>1207</v>
      </c>
      <c r="C404" s="747" t="s">
        <v>1216</v>
      </c>
      <c r="D404" s="747"/>
      <c r="E404" s="748">
        <v>0.46100000000000002</v>
      </c>
      <c r="F404" s="594" t="s">
        <v>2328</v>
      </c>
      <c r="G404" s="749">
        <v>0.42899999999999999</v>
      </c>
      <c r="H404" s="747"/>
      <c r="I404" s="747"/>
      <c r="J404" s="750">
        <v>2</v>
      </c>
      <c r="M404">
        <v>0.46100000000000002</v>
      </c>
      <c r="N404">
        <v>0.48799999999999999</v>
      </c>
    </row>
    <row r="405" spans="1:14">
      <c r="A405" s="747" t="s">
        <v>1208</v>
      </c>
      <c r="B405" t="s">
        <v>1208</v>
      </c>
      <c r="C405" s="747" t="s">
        <v>1217</v>
      </c>
      <c r="D405" s="747"/>
      <c r="E405" s="748" t="s">
        <v>1583</v>
      </c>
      <c r="F405" s="594">
        <v>0.45400000000000001</v>
      </c>
      <c r="G405" s="749">
        <v>0.42899999999999999</v>
      </c>
      <c r="H405" s="747"/>
      <c r="I405" s="747"/>
      <c r="J405" s="750">
        <v>3</v>
      </c>
      <c r="M405" t="s">
        <v>20</v>
      </c>
      <c r="N405">
        <v>0.45400000000000001</v>
      </c>
    </row>
    <row r="406" spans="1:14">
      <c r="A406" s="747" t="s">
        <v>1209</v>
      </c>
      <c r="B406" t="s">
        <v>1209</v>
      </c>
      <c r="C406" s="747" t="s">
        <v>1218</v>
      </c>
      <c r="D406" s="747"/>
      <c r="E406" s="748">
        <v>0.44400000000000001</v>
      </c>
      <c r="F406" s="594" t="s">
        <v>2328</v>
      </c>
      <c r="G406" s="749">
        <v>0.42899999999999999</v>
      </c>
      <c r="H406" s="747"/>
      <c r="I406" s="747"/>
      <c r="J406" s="750">
        <v>2</v>
      </c>
      <c r="M406">
        <v>0.44400000000000001</v>
      </c>
      <c r="N406">
        <v>0.47</v>
      </c>
    </row>
    <row r="407" spans="1:14">
      <c r="A407" s="747" t="s">
        <v>1210</v>
      </c>
      <c r="B407" t="s">
        <v>1210</v>
      </c>
      <c r="C407" s="747" t="s">
        <v>20</v>
      </c>
      <c r="D407" s="747"/>
      <c r="E407" s="748" t="s">
        <v>1583</v>
      </c>
      <c r="F407" s="594" t="s">
        <v>1584</v>
      </c>
      <c r="G407" s="749">
        <v>0.42899999999999999</v>
      </c>
      <c r="H407" s="747"/>
      <c r="I407" s="747"/>
      <c r="J407" s="750">
        <v>0</v>
      </c>
      <c r="M407" t="s">
        <v>20</v>
      </c>
      <c r="N407" t="s">
        <v>20</v>
      </c>
    </row>
    <row r="408" spans="1:14">
      <c r="A408" s="747" t="s">
        <v>1211</v>
      </c>
      <c r="B408" t="s">
        <v>1211</v>
      </c>
      <c r="C408" s="747" t="s">
        <v>20</v>
      </c>
      <c r="D408" s="747"/>
      <c r="E408" s="748" t="s">
        <v>1583</v>
      </c>
      <c r="F408" s="594" t="s">
        <v>1584</v>
      </c>
      <c r="G408" s="749">
        <v>0.42899999999999999</v>
      </c>
      <c r="H408" s="747"/>
      <c r="I408" s="747"/>
      <c r="J408" s="750">
        <v>0</v>
      </c>
      <c r="M408" t="s">
        <v>20</v>
      </c>
      <c r="N408" t="s">
        <v>20</v>
      </c>
    </row>
    <row r="409" spans="1:14">
      <c r="A409" s="747" t="s">
        <v>667</v>
      </c>
      <c r="B409" t="s">
        <v>667</v>
      </c>
      <c r="C409" s="747" t="s">
        <v>20</v>
      </c>
      <c r="D409" s="747"/>
      <c r="E409" s="748" t="s">
        <v>1583</v>
      </c>
      <c r="F409" s="594" t="s">
        <v>1584</v>
      </c>
      <c r="G409" s="749">
        <v>0.42899999999999999</v>
      </c>
      <c r="H409" s="747"/>
      <c r="I409" s="747"/>
      <c r="J409" s="750">
        <v>0</v>
      </c>
      <c r="M409" t="s">
        <v>20</v>
      </c>
      <c r="N409" t="s">
        <v>20</v>
      </c>
    </row>
    <row r="410" spans="1:14">
      <c r="A410" s="747" t="s">
        <v>1219</v>
      </c>
      <c r="B410" t="s">
        <v>1219</v>
      </c>
      <c r="C410" s="747" t="s">
        <v>3442</v>
      </c>
      <c r="D410" s="747"/>
      <c r="E410" s="748">
        <v>0.44400000000000001</v>
      </c>
      <c r="F410" s="594" t="s">
        <v>2328</v>
      </c>
      <c r="G410" s="749">
        <v>0.42899999999999999</v>
      </c>
      <c r="H410" s="747"/>
      <c r="I410" s="747"/>
      <c r="J410" s="750">
        <v>2</v>
      </c>
      <c r="M410">
        <v>0.44400000000000001</v>
      </c>
      <c r="N410">
        <v>0.441</v>
      </c>
    </row>
    <row r="411" spans="1:14">
      <c r="A411" s="747" t="s">
        <v>1220</v>
      </c>
      <c r="B411" t="s">
        <v>1220</v>
      </c>
      <c r="C411" s="747" t="s">
        <v>1314</v>
      </c>
      <c r="D411" s="747"/>
      <c r="E411" s="748" t="s">
        <v>1583</v>
      </c>
      <c r="F411" s="594">
        <v>0.42299999999999999</v>
      </c>
      <c r="G411" s="749">
        <v>0.42899999999999999</v>
      </c>
      <c r="H411" s="747"/>
      <c r="I411" s="747"/>
      <c r="J411" s="750">
        <v>3</v>
      </c>
      <c r="M411" t="s">
        <v>20</v>
      </c>
      <c r="N411">
        <v>0.42299999999999999</v>
      </c>
    </row>
    <row r="412" spans="1:14">
      <c r="A412" s="747" t="s">
        <v>1221</v>
      </c>
      <c r="B412" t="s">
        <v>1221</v>
      </c>
      <c r="C412" s="747" t="s">
        <v>20</v>
      </c>
      <c r="D412" s="747"/>
      <c r="E412" s="748" t="s">
        <v>1583</v>
      </c>
      <c r="F412" s="594" t="s">
        <v>1584</v>
      </c>
      <c r="G412" s="749">
        <v>0.42899999999999999</v>
      </c>
      <c r="H412" s="747"/>
      <c r="I412" s="747"/>
      <c r="J412" s="750">
        <v>0</v>
      </c>
      <c r="M412" t="s">
        <v>20</v>
      </c>
      <c r="N412" t="s">
        <v>20</v>
      </c>
    </row>
    <row r="413" spans="1:14">
      <c r="A413" s="747" t="s">
        <v>1222</v>
      </c>
      <c r="B413" t="s">
        <v>1222</v>
      </c>
      <c r="C413" s="747" t="s">
        <v>2411</v>
      </c>
      <c r="D413" s="747"/>
      <c r="E413" s="748">
        <v>0.41099999999999998</v>
      </c>
      <c r="F413" s="594" t="s">
        <v>2328</v>
      </c>
      <c r="G413" s="749">
        <v>0.42899999999999999</v>
      </c>
      <c r="H413" s="747"/>
      <c r="I413" s="747"/>
      <c r="J413" s="750">
        <v>2</v>
      </c>
      <c r="M413">
        <v>0.41099999999999998</v>
      </c>
      <c r="N413">
        <v>0.47499999999999998</v>
      </c>
    </row>
    <row r="414" spans="1:14">
      <c r="A414" s="747" t="s">
        <v>1223</v>
      </c>
      <c r="B414" t="s">
        <v>1223</v>
      </c>
      <c r="C414" s="747" t="s">
        <v>1315</v>
      </c>
      <c r="D414" s="747"/>
      <c r="E414" s="748">
        <v>0.34399999999999997</v>
      </c>
      <c r="F414" s="594" t="s">
        <v>2328</v>
      </c>
      <c r="G414" s="749">
        <v>0.42899999999999999</v>
      </c>
      <c r="H414" s="747"/>
      <c r="I414" s="747"/>
      <c r="J414" s="750">
        <v>2</v>
      </c>
      <c r="M414">
        <v>0.34399999999999997</v>
      </c>
      <c r="N414">
        <v>0.46400000000000002</v>
      </c>
    </row>
    <row r="415" spans="1:14">
      <c r="A415" s="747" t="s">
        <v>1224</v>
      </c>
      <c r="B415" t="s">
        <v>1224</v>
      </c>
      <c r="C415" s="747" t="s">
        <v>3384</v>
      </c>
      <c r="D415" s="747"/>
      <c r="E415" s="748" t="s">
        <v>1583</v>
      </c>
      <c r="F415" s="594" t="s">
        <v>1584</v>
      </c>
      <c r="G415" s="749">
        <v>0.42899999999999999</v>
      </c>
      <c r="H415" s="747"/>
      <c r="I415" s="747"/>
      <c r="J415" s="750">
        <v>4</v>
      </c>
      <c r="M415" t="s">
        <v>20</v>
      </c>
      <c r="N415" t="s">
        <v>20</v>
      </c>
    </row>
    <row r="416" spans="1:14">
      <c r="A416" s="747" t="s">
        <v>1225</v>
      </c>
      <c r="B416" t="s">
        <v>1225</v>
      </c>
      <c r="C416" s="747" t="s">
        <v>20</v>
      </c>
      <c r="D416" s="747"/>
      <c r="E416" s="748" t="s">
        <v>1583</v>
      </c>
      <c r="F416" s="594" t="s">
        <v>1584</v>
      </c>
      <c r="G416" s="749">
        <v>0.42899999999999999</v>
      </c>
      <c r="H416" s="747"/>
      <c r="I416" s="747"/>
      <c r="J416" s="750">
        <v>0</v>
      </c>
      <c r="M416" t="s">
        <v>20</v>
      </c>
      <c r="N416" t="s">
        <v>20</v>
      </c>
    </row>
    <row r="417" spans="1:14">
      <c r="A417" s="747" t="s">
        <v>1226</v>
      </c>
      <c r="B417" t="s">
        <v>1226</v>
      </c>
      <c r="C417" s="747" t="s">
        <v>1847</v>
      </c>
      <c r="D417" s="747"/>
      <c r="E417" s="748" t="s">
        <v>1583</v>
      </c>
      <c r="F417" s="594" t="s">
        <v>1584</v>
      </c>
      <c r="G417" s="749">
        <v>0.42899999999999999</v>
      </c>
      <c r="H417" s="747"/>
      <c r="I417" s="747"/>
      <c r="J417" s="750">
        <v>4</v>
      </c>
      <c r="M417" t="s">
        <v>20</v>
      </c>
      <c r="N417" t="s">
        <v>20</v>
      </c>
    </row>
    <row r="418" spans="1:14">
      <c r="A418" s="747" t="s">
        <v>1227</v>
      </c>
      <c r="B418" t="s">
        <v>1227</v>
      </c>
      <c r="C418" s="747" t="s">
        <v>20</v>
      </c>
      <c r="D418" s="747"/>
      <c r="E418" s="748" t="s">
        <v>1583</v>
      </c>
      <c r="F418" s="594" t="s">
        <v>1584</v>
      </c>
      <c r="G418" s="749">
        <v>0.42899999999999999</v>
      </c>
      <c r="H418" s="747"/>
      <c r="I418" s="747"/>
      <c r="J418" s="750">
        <v>0</v>
      </c>
      <c r="M418" t="s">
        <v>20</v>
      </c>
      <c r="N418" t="s">
        <v>20</v>
      </c>
    </row>
    <row r="419" spans="1:14">
      <c r="A419" s="747" t="s">
        <v>1228</v>
      </c>
      <c r="B419" t="s">
        <v>1228</v>
      </c>
      <c r="C419" s="747" t="s">
        <v>1316</v>
      </c>
      <c r="D419" s="747"/>
      <c r="E419" s="748" t="s">
        <v>1583</v>
      </c>
      <c r="F419" s="594">
        <v>0.44500000000000001</v>
      </c>
      <c r="G419" s="749">
        <v>0.42899999999999999</v>
      </c>
      <c r="H419" s="747"/>
      <c r="I419" s="747"/>
      <c r="J419" s="750">
        <v>3</v>
      </c>
      <c r="M419" t="s">
        <v>20</v>
      </c>
      <c r="N419">
        <v>0.44500000000000001</v>
      </c>
    </row>
    <row r="420" spans="1:14">
      <c r="A420" s="747" t="s">
        <v>1229</v>
      </c>
      <c r="B420" t="s">
        <v>1229</v>
      </c>
      <c r="C420" s="747" t="s">
        <v>20</v>
      </c>
      <c r="D420" s="747"/>
      <c r="E420" s="748" t="s">
        <v>1583</v>
      </c>
      <c r="F420" s="594" t="s">
        <v>1584</v>
      </c>
      <c r="G420" s="749">
        <v>0.42899999999999999</v>
      </c>
      <c r="H420" s="747"/>
      <c r="I420" s="747"/>
      <c r="J420" s="750">
        <v>0</v>
      </c>
      <c r="M420" t="s">
        <v>20</v>
      </c>
      <c r="N420" t="s">
        <v>20</v>
      </c>
    </row>
    <row r="421" spans="1:14">
      <c r="A421" s="747" t="s">
        <v>1230</v>
      </c>
      <c r="B421" t="s">
        <v>1230</v>
      </c>
      <c r="C421" s="747" t="s">
        <v>1317</v>
      </c>
      <c r="D421" s="747"/>
      <c r="E421" s="748" t="s">
        <v>1583</v>
      </c>
      <c r="F421" s="594">
        <v>0.46200000000000002</v>
      </c>
      <c r="G421" s="749">
        <v>0.42899999999999999</v>
      </c>
      <c r="H421" s="747"/>
      <c r="I421" s="747"/>
      <c r="J421" s="750">
        <v>3</v>
      </c>
      <c r="M421" t="s">
        <v>20</v>
      </c>
      <c r="N421">
        <v>0.46200000000000002</v>
      </c>
    </row>
    <row r="422" spans="1:14">
      <c r="A422" s="747" t="s">
        <v>1231</v>
      </c>
      <c r="B422" t="s">
        <v>1231</v>
      </c>
      <c r="C422" s="747" t="s">
        <v>20</v>
      </c>
      <c r="D422" s="747"/>
      <c r="E422" s="748" t="s">
        <v>1583</v>
      </c>
      <c r="F422" s="594" t="s">
        <v>1584</v>
      </c>
      <c r="G422" s="749">
        <v>0.42899999999999999</v>
      </c>
      <c r="H422" s="747"/>
      <c r="I422" s="747"/>
      <c r="J422" s="750">
        <v>0</v>
      </c>
      <c r="M422" t="s">
        <v>20</v>
      </c>
      <c r="N422" t="s">
        <v>20</v>
      </c>
    </row>
    <row r="423" spans="1:14">
      <c r="A423" s="747" t="s">
        <v>1232</v>
      </c>
      <c r="B423" t="s">
        <v>1232</v>
      </c>
      <c r="C423" s="747" t="s">
        <v>1608</v>
      </c>
      <c r="D423" s="747"/>
      <c r="E423" s="748">
        <v>0.41399999999999998</v>
      </c>
      <c r="F423" s="594" t="s">
        <v>2328</v>
      </c>
      <c r="G423" s="749">
        <v>0.42899999999999999</v>
      </c>
      <c r="H423" s="747"/>
      <c r="I423" s="747"/>
      <c r="J423" s="750">
        <v>2</v>
      </c>
      <c r="M423">
        <v>0.41399999999999998</v>
      </c>
      <c r="N423">
        <v>0.45600000000000002</v>
      </c>
    </row>
    <row r="424" spans="1:14">
      <c r="A424" s="747" t="s">
        <v>1233</v>
      </c>
      <c r="B424" t="s">
        <v>1233</v>
      </c>
      <c r="C424" s="747" t="s">
        <v>3443</v>
      </c>
      <c r="D424" s="747"/>
      <c r="E424" s="748">
        <v>0.43</v>
      </c>
      <c r="F424" s="594" t="s">
        <v>2328</v>
      </c>
      <c r="G424" s="749">
        <v>0.42899999999999999</v>
      </c>
      <c r="H424" s="747"/>
      <c r="I424" s="747"/>
      <c r="J424" s="750">
        <v>2</v>
      </c>
      <c r="M424">
        <v>0.43</v>
      </c>
      <c r="N424">
        <v>0.40699999999999997</v>
      </c>
    </row>
    <row r="425" spans="1:14">
      <c r="A425" s="747" t="s">
        <v>1234</v>
      </c>
      <c r="B425" t="s">
        <v>1234</v>
      </c>
      <c r="C425" s="747" t="s">
        <v>20</v>
      </c>
      <c r="D425" s="747"/>
      <c r="E425" s="748" t="s">
        <v>1583</v>
      </c>
      <c r="F425" s="594" t="s">
        <v>1584</v>
      </c>
      <c r="G425" s="749">
        <v>0.42899999999999999</v>
      </c>
      <c r="H425" s="747"/>
      <c r="I425" s="747"/>
      <c r="J425" s="750">
        <v>0</v>
      </c>
      <c r="M425" t="s">
        <v>20</v>
      </c>
      <c r="N425" t="s">
        <v>20</v>
      </c>
    </row>
    <row r="426" spans="1:14">
      <c r="A426" s="747" t="s">
        <v>1235</v>
      </c>
      <c r="B426" t="s">
        <v>1235</v>
      </c>
      <c r="C426" s="747" t="s">
        <v>1319</v>
      </c>
      <c r="D426" s="747"/>
      <c r="E426" s="748" t="s">
        <v>1583</v>
      </c>
      <c r="F426" s="594">
        <v>0.32</v>
      </c>
      <c r="G426" s="749">
        <v>0.42899999999999999</v>
      </c>
      <c r="H426" s="747"/>
      <c r="I426" s="747"/>
      <c r="J426" s="750">
        <v>3</v>
      </c>
      <c r="M426" t="s">
        <v>20</v>
      </c>
      <c r="N426">
        <v>0.32</v>
      </c>
    </row>
    <row r="427" spans="1:14">
      <c r="A427" s="747" t="s">
        <v>1236</v>
      </c>
      <c r="B427" t="s">
        <v>1236</v>
      </c>
      <c r="C427" s="747" t="s">
        <v>1320</v>
      </c>
      <c r="D427" s="747"/>
      <c r="E427" s="748" t="s">
        <v>1583</v>
      </c>
      <c r="F427" s="594">
        <v>0.22</v>
      </c>
      <c r="G427" s="749">
        <v>0.42899999999999999</v>
      </c>
      <c r="H427" s="747"/>
      <c r="I427" s="747"/>
      <c r="J427" s="750">
        <v>3</v>
      </c>
      <c r="M427" t="s">
        <v>20</v>
      </c>
      <c r="N427">
        <v>0.22</v>
      </c>
    </row>
    <row r="428" spans="1:14">
      <c r="A428" s="747" t="s">
        <v>1237</v>
      </c>
      <c r="B428" t="s">
        <v>1237</v>
      </c>
      <c r="C428" s="747" t="s">
        <v>1321</v>
      </c>
      <c r="D428" s="747"/>
      <c r="E428" s="748" t="s">
        <v>1583</v>
      </c>
      <c r="F428" s="594">
        <v>0.34599999999999997</v>
      </c>
      <c r="G428" s="749">
        <v>0.42899999999999999</v>
      </c>
      <c r="H428" s="747"/>
      <c r="I428" s="747"/>
      <c r="J428" s="750">
        <v>3</v>
      </c>
      <c r="M428" t="s">
        <v>20</v>
      </c>
      <c r="N428">
        <v>0.34599999999999997</v>
      </c>
    </row>
    <row r="429" spans="1:14">
      <c r="A429" s="747" t="s">
        <v>1238</v>
      </c>
      <c r="B429" t="s">
        <v>1238</v>
      </c>
      <c r="C429" s="747" t="s">
        <v>1322</v>
      </c>
      <c r="D429" s="747"/>
      <c r="E429" s="748" t="s">
        <v>1583</v>
      </c>
      <c r="F429" s="594" t="s">
        <v>1584</v>
      </c>
      <c r="G429" s="749">
        <v>0.42899999999999999</v>
      </c>
      <c r="H429" s="747"/>
      <c r="I429" s="747"/>
      <c r="J429" s="750">
        <v>4</v>
      </c>
      <c r="M429" t="s">
        <v>20</v>
      </c>
      <c r="N429" t="s">
        <v>20</v>
      </c>
    </row>
    <row r="430" spans="1:14">
      <c r="A430" s="747" t="s">
        <v>1239</v>
      </c>
      <c r="B430" t="s">
        <v>1239</v>
      </c>
      <c r="C430" s="747" t="s">
        <v>3299</v>
      </c>
      <c r="D430" s="747"/>
      <c r="E430" s="748" t="s">
        <v>1583</v>
      </c>
      <c r="F430" s="594" t="s">
        <v>1584</v>
      </c>
      <c r="G430" s="749">
        <v>0.42899999999999999</v>
      </c>
      <c r="H430" s="747"/>
      <c r="I430" s="747"/>
      <c r="J430" s="750">
        <v>4</v>
      </c>
      <c r="M430" t="s">
        <v>20</v>
      </c>
      <c r="N430" t="s">
        <v>20</v>
      </c>
    </row>
    <row r="431" spans="1:14">
      <c r="A431" s="747" t="s">
        <v>1240</v>
      </c>
      <c r="B431" t="s">
        <v>1240</v>
      </c>
      <c r="C431" s="747" t="s">
        <v>20</v>
      </c>
      <c r="D431" s="747"/>
      <c r="E431" s="748" t="s">
        <v>1583</v>
      </c>
      <c r="F431" s="594" t="s">
        <v>1584</v>
      </c>
      <c r="G431" s="749">
        <v>0.42899999999999999</v>
      </c>
      <c r="H431" s="747"/>
      <c r="I431" s="747"/>
      <c r="J431" s="750">
        <v>0</v>
      </c>
      <c r="M431" t="s">
        <v>20</v>
      </c>
      <c r="N431" t="s">
        <v>20</v>
      </c>
    </row>
    <row r="432" spans="1:14">
      <c r="A432" s="747" t="s">
        <v>1241</v>
      </c>
      <c r="B432" t="s">
        <v>1241</v>
      </c>
      <c r="C432" s="747" t="s">
        <v>1323</v>
      </c>
      <c r="D432" s="747"/>
      <c r="E432" s="748" t="s">
        <v>1583</v>
      </c>
      <c r="F432" s="594">
        <v>0.55200000000000005</v>
      </c>
      <c r="G432" s="749">
        <v>0.42899999999999999</v>
      </c>
      <c r="H432" s="747"/>
      <c r="I432" s="747"/>
      <c r="J432" s="750">
        <v>3</v>
      </c>
      <c r="M432" t="s">
        <v>20</v>
      </c>
      <c r="N432">
        <v>0.55200000000000005</v>
      </c>
    </row>
    <row r="433" spans="1:14">
      <c r="A433" s="747" t="s">
        <v>1242</v>
      </c>
      <c r="B433" t="s">
        <v>1242</v>
      </c>
      <c r="C433" s="747" t="s">
        <v>1324</v>
      </c>
      <c r="D433" s="747"/>
      <c r="E433" s="748">
        <v>0.438</v>
      </c>
      <c r="F433" s="594" t="s">
        <v>2328</v>
      </c>
      <c r="G433" s="749">
        <v>0.42899999999999999</v>
      </c>
      <c r="H433" s="747"/>
      <c r="I433" s="747"/>
      <c r="J433" s="750">
        <v>2</v>
      </c>
      <c r="M433">
        <v>0.438</v>
      </c>
      <c r="N433">
        <v>0.441</v>
      </c>
    </row>
    <row r="434" spans="1:14">
      <c r="A434" s="747" t="s">
        <v>1243</v>
      </c>
      <c r="B434" t="s">
        <v>1243</v>
      </c>
      <c r="C434" s="747" t="s">
        <v>3300</v>
      </c>
      <c r="D434" s="747"/>
      <c r="E434" s="748" t="s">
        <v>1583</v>
      </c>
      <c r="F434" s="594" t="s">
        <v>1584</v>
      </c>
      <c r="G434" s="749">
        <v>0.42899999999999999</v>
      </c>
      <c r="H434" s="747"/>
      <c r="I434" s="747"/>
      <c r="J434" s="750">
        <v>4</v>
      </c>
      <c r="M434" t="s">
        <v>20</v>
      </c>
      <c r="N434" t="s">
        <v>20</v>
      </c>
    </row>
    <row r="435" spans="1:14">
      <c r="A435" s="747" t="s">
        <v>1244</v>
      </c>
      <c r="B435" t="s">
        <v>1244</v>
      </c>
      <c r="C435" s="747" t="s">
        <v>1325</v>
      </c>
      <c r="D435" s="747"/>
      <c r="E435" s="748" t="s">
        <v>1583</v>
      </c>
      <c r="F435" s="594">
        <v>0.54400000000000004</v>
      </c>
      <c r="G435" s="749">
        <v>0.42899999999999999</v>
      </c>
      <c r="H435" s="747"/>
      <c r="I435" s="747"/>
      <c r="J435" s="750">
        <v>3</v>
      </c>
      <c r="M435" t="s">
        <v>20</v>
      </c>
      <c r="N435">
        <v>0.54400000000000004</v>
      </c>
    </row>
    <row r="436" spans="1:14">
      <c r="A436" s="747" t="s">
        <v>1245</v>
      </c>
      <c r="B436" t="s">
        <v>1245</v>
      </c>
      <c r="C436" s="747" t="s">
        <v>20</v>
      </c>
      <c r="D436" s="747"/>
      <c r="E436" s="748" t="s">
        <v>1583</v>
      </c>
      <c r="F436" s="594" t="s">
        <v>1584</v>
      </c>
      <c r="G436" s="749">
        <v>0.42899999999999999</v>
      </c>
      <c r="H436" s="747"/>
      <c r="I436" s="747"/>
      <c r="J436" s="750">
        <v>0</v>
      </c>
      <c r="M436" t="s">
        <v>20</v>
      </c>
      <c r="N436" t="s">
        <v>20</v>
      </c>
    </row>
    <row r="437" spans="1:14">
      <c r="A437" s="747" t="s">
        <v>1246</v>
      </c>
      <c r="B437" t="s">
        <v>1246</v>
      </c>
      <c r="C437" s="747" t="s">
        <v>1326</v>
      </c>
      <c r="D437" s="747"/>
      <c r="E437" s="748" t="s">
        <v>1583</v>
      </c>
      <c r="F437" s="594">
        <v>0.46600000000000003</v>
      </c>
      <c r="G437" s="749">
        <v>0.42899999999999999</v>
      </c>
      <c r="H437" s="747"/>
      <c r="I437" s="747"/>
      <c r="J437" s="750">
        <v>3</v>
      </c>
      <c r="M437" t="s">
        <v>20</v>
      </c>
      <c r="N437">
        <v>0.46600000000000003</v>
      </c>
    </row>
    <row r="438" spans="1:14">
      <c r="A438" s="747" t="s">
        <v>1247</v>
      </c>
      <c r="B438" t="s">
        <v>1247</v>
      </c>
      <c r="C438" s="747" t="s">
        <v>1327</v>
      </c>
      <c r="D438" s="747"/>
      <c r="E438" s="748" t="s">
        <v>1583</v>
      </c>
      <c r="F438" s="594">
        <v>7.3999999999999996E-2</v>
      </c>
      <c r="G438" s="749">
        <v>0.42899999999999999</v>
      </c>
      <c r="H438" s="747"/>
      <c r="I438" s="747"/>
      <c r="J438" s="750">
        <v>3</v>
      </c>
      <c r="M438" t="s">
        <v>20</v>
      </c>
      <c r="N438">
        <v>7.3999999999999996E-2</v>
      </c>
    </row>
    <row r="439" spans="1:14">
      <c r="A439" s="747" t="s">
        <v>1248</v>
      </c>
      <c r="B439" t="s">
        <v>1248</v>
      </c>
      <c r="C439" s="747" t="s">
        <v>1328</v>
      </c>
      <c r="D439" s="747"/>
      <c r="E439" s="748">
        <v>0.17199999999999999</v>
      </c>
      <c r="F439" s="594" t="s">
        <v>2328</v>
      </c>
      <c r="G439" s="749">
        <v>0.42899999999999999</v>
      </c>
      <c r="H439" s="747"/>
      <c r="I439" s="747"/>
      <c r="J439" s="750">
        <v>2</v>
      </c>
      <c r="M439">
        <v>0.17199999999999999</v>
      </c>
      <c r="N439">
        <v>0.39800000000000002</v>
      </c>
    </row>
    <row r="440" spans="1:14">
      <c r="A440" s="747" t="s">
        <v>1249</v>
      </c>
      <c r="B440" t="s">
        <v>1249</v>
      </c>
      <c r="C440" s="747" t="s">
        <v>1329</v>
      </c>
      <c r="D440" s="747"/>
      <c r="E440" s="748" t="s">
        <v>1583</v>
      </c>
      <c r="F440" s="594" t="s">
        <v>1584</v>
      </c>
      <c r="G440" s="749">
        <v>0.42899999999999999</v>
      </c>
      <c r="H440" s="747"/>
      <c r="I440" s="747"/>
      <c r="J440" s="750">
        <v>4</v>
      </c>
      <c r="M440" t="s">
        <v>20</v>
      </c>
      <c r="N440" t="s">
        <v>20</v>
      </c>
    </row>
    <row r="441" spans="1:14">
      <c r="A441" s="747" t="s">
        <v>1250</v>
      </c>
      <c r="B441" t="s">
        <v>1250</v>
      </c>
      <c r="C441" s="747" t="s">
        <v>20</v>
      </c>
      <c r="D441" s="747"/>
      <c r="E441" s="748" t="s">
        <v>1583</v>
      </c>
      <c r="F441" s="594" t="s">
        <v>1584</v>
      </c>
      <c r="G441" s="749">
        <v>0.42899999999999999</v>
      </c>
      <c r="H441" s="747"/>
      <c r="I441" s="747"/>
      <c r="J441" s="750">
        <v>0</v>
      </c>
      <c r="M441" t="s">
        <v>20</v>
      </c>
      <c r="N441" t="s">
        <v>20</v>
      </c>
    </row>
    <row r="442" spans="1:14">
      <c r="A442" s="747" t="s">
        <v>1251</v>
      </c>
      <c r="B442" t="s">
        <v>1251</v>
      </c>
      <c r="C442" s="747" t="s">
        <v>1330</v>
      </c>
      <c r="D442" s="747"/>
      <c r="E442" s="748" t="s">
        <v>1583</v>
      </c>
      <c r="F442" s="594" t="s">
        <v>1584</v>
      </c>
      <c r="G442" s="749">
        <v>0.42899999999999999</v>
      </c>
      <c r="H442" s="747"/>
      <c r="I442" s="747"/>
      <c r="J442" s="750">
        <v>4</v>
      </c>
      <c r="M442" t="s">
        <v>20</v>
      </c>
      <c r="N442" t="s">
        <v>20</v>
      </c>
    </row>
    <row r="443" spans="1:14">
      <c r="A443" s="747" t="s">
        <v>1252</v>
      </c>
      <c r="B443" t="s">
        <v>1252</v>
      </c>
      <c r="C443" s="747" t="s">
        <v>1331</v>
      </c>
      <c r="D443" s="747"/>
      <c r="E443" s="748" t="s">
        <v>1583</v>
      </c>
      <c r="F443" s="594">
        <v>0.18</v>
      </c>
      <c r="G443" s="749">
        <v>0.42899999999999999</v>
      </c>
      <c r="H443" s="747"/>
      <c r="I443" s="747"/>
      <c r="J443" s="750">
        <v>3</v>
      </c>
      <c r="M443" t="s">
        <v>20</v>
      </c>
      <c r="N443">
        <v>0.18</v>
      </c>
    </row>
    <row r="444" spans="1:14">
      <c r="A444" s="747" t="s">
        <v>1253</v>
      </c>
      <c r="B444" t="s">
        <v>1253</v>
      </c>
      <c r="C444" s="747" t="s">
        <v>1332</v>
      </c>
      <c r="D444" s="747"/>
      <c r="E444" s="748" t="s">
        <v>1583</v>
      </c>
      <c r="F444" s="594">
        <v>0.46400000000000002</v>
      </c>
      <c r="G444" s="749">
        <v>0.42899999999999999</v>
      </c>
      <c r="H444" s="747"/>
      <c r="I444" s="747"/>
      <c r="J444" s="750">
        <v>3</v>
      </c>
      <c r="M444" t="s">
        <v>20</v>
      </c>
      <c r="N444">
        <v>0.46400000000000002</v>
      </c>
    </row>
    <row r="445" spans="1:14">
      <c r="A445" s="747" t="s">
        <v>1254</v>
      </c>
      <c r="B445" t="s">
        <v>1254</v>
      </c>
      <c r="C445" s="747" t="s">
        <v>1333</v>
      </c>
      <c r="D445" s="747"/>
      <c r="E445" s="748" t="s">
        <v>1583</v>
      </c>
      <c r="F445" s="594">
        <v>6.0000000000000001E-3</v>
      </c>
      <c r="G445" s="749">
        <v>0.42899999999999999</v>
      </c>
      <c r="H445" s="747"/>
      <c r="I445" s="747"/>
      <c r="J445" s="750">
        <v>3</v>
      </c>
      <c r="M445" t="s">
        <v>20</v>
      </c>
      <c r="N445">
        <v>6.0000000000000001E-3</v>
      </c>
    </row>
    <row r="446" spans="1:14">
      <c r="A446" s="747" t="s">
        <v>1255</v>
      </c>
      <c r="B446" t="s">
        <v>1255</v>
      </c>
      <c r="C446" s="747" t="s">
        <v>1334</v>
      </c>
      <c r="D446" s="747"/>
      <c r="E446" s="748" t="s">
        <v>1583</v>
      </c>
      <c r="F446" s="594">
        <v>0.46400000000000002</v>
      </c>
      <c r="G446" s="749">
        <v>0.42899999999999999</v>
      </c>
      <c r="H446" s="747"/>
      <c r="I446" s="747"/>
      <c r="J446" s="750">
        <v>3</v>
      </c>
      <c r="M446" t="s">
        <v>20</v>
      </c>
      <c r="N446">
        <v>0.46400000000000002</v>
      </c>
    </row>
    <row r="447" spans="1:14">
      <c r="A447" s="747" t="s">
        <v>1256</v>
      </c>
      <c r="B447" t="s">
        <v>1256</v>
      </c>
      <c r="C447" s="747" t="s">
        <v>1335</v>
      </c>
      <c r="D447" s="747"/>
      <c r="E447" s="748" t="s">
        <v>1583</v>
      </c>
      <c r="F447" s="594">
        <v>0.45400000000000001</v>
      </c>
      <c r="G447" s="749">
        <v>0.42899999999999999</v>
      </c>
      <c r="H447" s="747"/>
      <c r="I447" s="747"/>
      <c r="J447" s="750">
        <v>3</v>
      </c>
      <c r="M447" t="s">
        <v>20</v>
      </c>
      <c r="N447">
        <v>0.45400000000000001</v>
      </c>
    </row>
    <row r="448" spans="1:14">
      <c r="A448" s="747" t="s">
        <v>1257</v>
      </c>
      <c r="B448" t="s">
        <v>1257</v>
      </c>
      <c r="C448" s="747" t="s">
        <v>1609</v>
      </c>
      <c r="D448" s="747"/>
      <c r="E448" s="748">
        <v>0.51500000000000001</v>
      </c>
      <c r="F448" s="594" t="s">
        <v>2328</v>
      </c>
      <c r="G448" s="749">
        <v>0.42899999999999999</v>
      </c>
      <c r="H448" s="747"/>
      <c r="I448" s="747"/>
      <c r="J448" s="750">
        <v>2</v>
      </c>
      <c r="M448">
        <v>0.51500000000000001</v>
      </c>
      <c r="N448">
        <v>0.55300000000000005</v>
      </c>
    </row>
    <row r="449" spans="1:14">
      <c r="A449" s="747" t="s">
        <v>1258</v>
      </c>
      <c r="B449" t="s">
        <v>1258</v>
      </c>
      <c r="C449" s="747" t="s">
        <v>3385</v>
      </c>
      <c r="D449" s="747"/>
      <c r="E449" s="748" t="s">
        <v>1583</v>
      </c>
      <c r="F449" s="594">
        <v>0.498</v>
      </c>
      <c r="G449" s="749">
        <v>0.42899999999999999</v>
      </c>
      <c r="H449" s="747"/>
      <c r="I449" s="747"/>
      <c r="J449" s="750">
        <v>3</v>
      </c>
      <c r="M449" t="s">
        <v>20</v>
      </c>
      <c r="N449">
        <v>0.498</v>
      </c>
    </row>
    <row r="450" spans="1:14">
      <c r="A450" s="747" t="s">
        <v>1259</v>
      </c>
      <c r="B450" t="s">
        <v>1259</v>
      </c>
      <c r="C450" s="747" t="s">
        <v>1336</v>
      </c>
      <c r="D450" s="747"/>
      <c r="E450" s="748">
        <v>0.4</v>
      </c>
      <c r="F450" s="594" t="s">
        <v>2328</v>
      </c>
      <c r="G450" s="749">
        <v>0.42899999999999999</v>
      </c>
      <c r="H450" s="747"/>
      <c r="I450" s="747"/>
      <c r="J450" s="750">
        <v>2</v>
      </c>
      <c r="M450">
        <v>0.4</v>
      </c>
      <c r="N450">
        <v>0.436</v>
      </c>
    </row>
    <row r="451" spans="1:14">
      <c r="A451" s="747" t="s">
        <v>1260</v>
      </c>
      <c r="B451" t="s">
        <v>1260</v>
      </c>
      <c r="C451" s="747" t="s">
        <v>1337</v>
      </c>
      <c r="D451" s="747"/>
      <c r="E451" s="748">
        <v>0.441</v>
      </c>
      <c r="F451" s="594" t="s">
        <v>2328</v>
      </c>
      <c r="G451" s="749">
        <v>0.42899999999999999</v>
      </c>
      <c r="H451" s="747"/>
      <c r="I451" s="747"/>
      <c r="J451" s="750">
        <v>2</v>
      </c>
      <c r="M451">
        <v>0.441</v>
      </c>
      <c r="N451">
        <v>0.44</v>
      </c>
    </row>
    <row r="452" spans="1:14">
      <c r="A452" s="747" t="s">
        <v>1261</v>
      </c>
      <c r="B452" t="s">
        <v>1261</v>
      </c>
      <c r="C452" s="747" t="s">
        <v>2412</v>
      </c>
      <c r="D452" s="747"/>
      <c r="E452" s="748" t="s">
        <v>1583</v>
      </c>
      <c r="F452" s="594" t="s">
        <v>1584</v>
      </c>
      <c r="G452" s="749">
        <v>0.42899999999999999</v>
      </c>
      <c r="H452" s="747"/>
      <c r="I452" s="747"/>
      <c r="J452" s="750">
        <v>4</v>
      </c>
      <c r="M452" t="s">
        <v>20</v>
      </c>
      <c r="N452" t="s">
        <v>20</v>
      </c>
    </row>
    <row r="453" spans="1:14">
      <c r="A453" s="747" t="s">
        <v>1262</v>
      </c>
      <c r="B453" t="s">
        <v>1262</v>
      </c>
      <c r="C453" s="747" t="s">
        <v>3386</v>
      </c>
      <c r="D453" s="747"/>
      <c r="E453" s="748" t="s">
        <v>1583</v>
      </c>
      <c r="F453" s="594">
        <v>0.48799999999999999</v>
      </c>
      <c r="G453" s="749">
        <v>0.42899999999999999</v>
      </c>
      <c r="H453" s="747"/>
      <c r="I453" s="747"/>
      <c r="J453" s="750">
        <v>3</v>
      </c>
      <c r="M453" t="s">
        <v>20</v>
      </c>
      <c r="N453">
        <v>0.48799999999999999</v>
      </c>
    </row>
    <row r="454" spans="1:14">
      <c r="A454" s="747" t="s">
        <v>1263</v>
      </c>
      <c r="B454" t="s">
        <v>1263</v>
      </c>
      <c r="C454" s="747" t="s">
        <v>1338</v>
      </c>
      <c r="D454" s="747"/>
      <c r="E454" s="748">
        <v>0.443</v>
      </c>
      <c r="F454" s="594" t="s">
        <v>2328</v>
      </c>
      <c r="G454" s="749">
        <v>0.42899999999999999</v>
      </c>
      <c r="H454" s="747"/>
      <c r="I454" s="747"/>
      <c r="J454" s="750">
        <v>2</v>
      </c>
      <c r="M454">
        <v>0.443</v>
      </c>
      <c r="N454">
        <v>0.46899999999999997</v>
      </c>
    </row>
    <row r="455" spans="1:14">
      <c r="A455" s="747" t="s">
        <v>1264</v>
      </c>
      <c r="B455" t="s">
        <v>1264</v>
      </c>
      <c r="C455" s="747" t="s">
        <v>1339</v>
      </c>
      <c r="D455" s="747"/>
      <c r="E455" s="748" t="s">
        <v>1583</v>
      </c>
      <c r="F455" s="594">
        <v>0.29699999999999999</v>
      </c>
      <c r="G455" s="749">
        <v>0.42899999999999999</v>
      </c>
      <c r="H455" s="747"/>
      <c r="I455" s="747"/>
      <c r="J455" s="750">
        <v>3</v>
      </c>
      <c r="M455" t="s">
        <v>20</v>
      </c>
      <c r="N455">
        <v>0.29699999999999999</v>
      </c>
    </row>
    <row r="456" spans="1:14">
      <c r="A456" s="747" t="s">
        <v>1265</v>
      </c>
      <c r="B456" t="s">
        <v>1265</v>
      </c>
      <c r="C456" s="747" t="s">
        <v>20</v>
      </c>
      <c r="D456" s="747"/>
      <c r="E456" s="748">
        <v>0.439</v>
      </c>
      <c r="F456" s="594" t="s">
        <v>2328</v>
      </c>
      <c r="G456" s="749">
        <v>0.42899999999999999</v>
      </c>
      <c r="H456" s="747"/>
      <c r="I456" s="747"/>
      <c r="J456" s="750">
        <v>2</v>
      </c>
      <c r="M456">
        <v>0.439</v>
      </c>
      <c r="N456">
        <v>0.438</v>
      </c>
    </row>
    <row r="457" spans="1:14">
      <c r="A457" s="747" t="s">
        <v>1266</v>
      </c>
      <c r="B457" t="s">
        <v>1266</v>
      </c>
      <c r="C457" s="747" t="s">
        <v>1341</v>
      </c>
      <c r="D457" s="747"/>
      <c r="E457" s="748" t="s">
        <v>1583</v>
      </c>
      <c r="F457" s="594" t="s">
        <v>1584</v>
      </c>
      <c r="G457" s="749">
        <v>0.42899999999999999</v>
      </c>
      <c r="H457" s="747"/>
      <c r="I457" s="747"/>
      <c r="J457" s="750">
        <v>4</v>
      </c>
      <c r="M457" t="s">
        <v>20</v>
      </c>
      <c r="N457" t="s">
        <v>20</v>
      </c>
    </row>
    <row r="458" spans="1:14">
      <c r="A458" s="747" t="s">
        <v>1267</v>
      </c>
      <c r="B458" t="s">
        <v>1267</v>
      </c>
      <c r="C458" s="747" t="s">
        <v>1342</v>
      </c>
      <c r="D458" s="747"/>
      <c r="E458" s="748" t="s">
        <v>1583</v>
      </c>
      <c r="F458" s="594" t="s">
        <v>1584</v>
      </c>
      <c r="G458" s="749">
        <v>0.42899999999999999</v>
      </c>
      <c r="H458" s="747"/>
      <c r="I458" s="747"/>
      <c r="J458" s="750">
        <v>4</v>
      </c>
      <c r="M458" t="s">
        <v>20</v>
      </c>
      <c r="N458" t="s">
        <v>20</v>
      </c>
    </row>
    <row r="459" spans="1:14">
      <c r="A459" s="747" t="s">
        <v>1268</v>
      </c>
      <c r="B459" t="s">
        <v>1268</v>
      </c>
      <c r="C459" s="747" t="s">
        <v>1343</v>
      </c>
      <c r="D459" s="747"/>
      <c r="E459" s="748" t="s">
        <v>1583</v>
      </c>
      <c r="F459" s="594">
        <v>0.44</v>
      </c>
      <c r="G459" s="749">
        <v>0.42899999999999999</v>
      </c>
      <c r="H459" s="747"/>
      <c r="I459" s="747"/>
      <c r="J459" s="750">
        <v>3</v>
      </c>
      <c r="M459" t="s">
        <v>20</v>
      </c>
      <c r="N459">
        <v>0.44</v>
      </c>
    </row>
    <row r="460" spans="1:14">
      <c r="A460" s="747" t="s">
        <v>1269</v>
      </c>
      <c r="B460" t="s">
        <v>1269</v>
      </c>
      <c r="C460" s="747" t="s">
        <v>1344</v>
      </c>
      <c r="D460" s="747"/>
      <c r="E460" s="748" t="s">
        <v>1583</v>
      </c>
      <c r="F460" s="594">
        <v>0.441</v>
      </c>
      <c r="G460" s="749">
        <v>0.42899999999999999</v>
      </c>
      <c r="H460" s="747"/>
      <c r="I460" s="747"/>
      <c r="J460" s="750">
        <v>3</v>
      </c>
      <c r="M460" t="s">
        <v>20</v>
      </c>
      <c r="N460">
        <v>0.441</v>
      </c>
    </row>
    <row r="461" spans="1:14">
      <c r="A461" s="747" t="s">
        <v>1270</v>
      </c>
      <c r="B461" t="s">
        <v>1270</v>
      </c>
      <c r="C461" s="747" t="s">
        <v>1345</v>
      </c>
      <c r="D461" s="747"/>
      <c r="E461" s="748">
        <v>0.42199999999999999</v>
      </c>
      <c r="F461" s="594" t="s">
        <v>2328</v>
      </c>
      <c r="G461" s="749">
        <v>0.42899999999999999</v>
      </c>
      <c r="H461" s="747"/>
      <c r="I461" s="747"/>
      <c r="J461" s="750">
        <v>2</v>
      </c>
      <c r="M461">
        <v>0.42199999999999999</v>
      </c>
      <c r="N461">
        <v>0.47099999999999997</v>
      </c>
    </row>
    <row r="462" spans="1:14">
      <c r="A462" s="747" t="s">
        <v>1271</v>
      </c>
      <c r="B462" t="s">
        <v>1271</v>
      </c>
      <c r="C462" s="747" t="s">
        <v>1346</v>
      </c>
      <c r="D462" s="747"/>
      <c r="E462" s="748">
        <v>0.42599999999999999</v>
      </c>
      <c r="F462" s="594" t="s">
        <v>2328</v>
      </c>
      <c r="G462" s="749">
        <v>0.42899999999999999</v>
      </c>
      <c r="H462" s="747"/>
      <c r="I462" s="747"/>
      <c r="J462" s="750">
        <v>2</v>
      </c>
      <c r="M462">
        <v>0.42599999999999999</v>
      </c>
      <c r="N462">
        <v>0.28199999999999997</v>
      </c>
    </row>
    <row r="463" spans="1:14">
      <c r="A463" s="747" t="s">
        <v>1272</v>
      </c>
      <c r="B463" t="s">
        <v>1272</v>
      </c>
      <c r="C463" s="747" t="s">
        <v>1347</v>
      </c>
      <c r="D463" s="747"/>
      <c r="E463" s="748">
        <v>0.435</v>
      </c>
      <c r="F463" s="594" t="s">
        <v>2328</v>
      </c>
      <c r="G463" s="749">
        <v>0.42899999999999999</v>
      </c>
      <c r="H463" s="747"/>
      <c r="I463" s="747"/>
      <c r="J463" s="750">
        <v>2</v>
      </c>
      <c r="M463">
        <v>0.435</v>
      </c>
      <c r="N463">
        <v>0.46700000000000003</v>
      </c>
    </row>
    <row r="464" spans="1:14">
      <c r="A464" s="747" t="s">
        <v>1273</v>
      </c>
      <c r="B464" t="s">
        <v>1273</v>
      </c>
      <c r="C464" s="747" t="s">
        <v>1348</v>
      </c>
      <c r="D464" s="747"/>
      <c r="E464" s="748" t="s">
        <v>1583</v>
      </c>
      <c r="F464" s="594">
        <v>0.45700000000000002</v>
      </c>
      <c r="G464" s="749">
        <v>0.42899999999999999</v>
      </c>
      <c r="H464" s="747"/>
      <c r="I464" s="747"/>
      <c r="J464" s="750">
        <v>3</v>
      </c>
      <c r="M464" t="s">
        <v>20</v>
      </c>
      <c r="N464">
        <v>0.45700000000000002</v>
      </c>
    </row>
    <row r="465" spans="1:14">
      <c r="A465" s="747" t="s">
        <v>1274</v>
      </c>
      <c r="B465" t="s">
        <v>1274</v>
      </c>
      <c r="C465" s="747" t="s">
        <v>2413</v>
      </c>
      <c r="D465" s="747"/>
      <c r="E465" s="748">
        <v>0.44</v>
      </c>
      <c r="F465" s="594" t="s">
        <v>2328</v>
      </c>
      <c r="G465" s="749">
        <v>0.42899999999999999</v>
      </c>
      <c r="H465" s="747"/>
      <c r="I465" s="747"/>
      <c r="J465" s="750">
        <v>2</v>
      </c>
      <c r="M465">
        <v>0.44</v>
      </c>
      <c r="N465">
        <v>0.45500000000000002</v>
      </c>
    </row>
    <row r="466" spans="1:14">
      <c r="A466" s="747" t="s">
        <v>1275</v>
      </c>
      <c r="B466" t="s">
        <v>1275</v>
      </c>
      <c r="C466" s="747" t="s">
        <v>3301</v>
      </c>
      <c r="D466" s="747"/>
      <c r="E466" s="748">
        <v>0.437</v>
      </c>
      <c r="F466" s="594" t="s">
        <v>2328</v>
      </c>
      <c r="G466" s="749">
        <v>0.42899999999999999</v>
      </c>
      <c r="H466" s="747"/>
      <c r="I466" s="747"/>
      <c r="J466" s="750">
        <v>2</v>
      </c>
      <c r="M466">
        <v>0.437</v>
      </c>
      <c r="N466">
        <v>0.45600000000000002</v>
      </c>
    </row>
    <row r="467" spans="1:14">
      <c r="A467" s="747" t="s">
        <v>1276</v>
      </c>
      <c r="B467" t="s">
        <v>1276</v>
      </c>
      <c r="C467" s="747" t="s">
        <v>1349</v>
      </c>
      <c r="D467" s="747"/>
      <c r="E467" s="748" t="s">
        <v>1583</v>
      </c>
      <c r="F467" s="594" t="s">
        <v>1584</v>
      </c>
      <c r="G467" s="749">
        <v>0.42899999999999999</v>
      </c>
      <c r="H467" s="747"/>
      <c r="I467" s="747"/>
      <c r="J467" s="750">
        <v>4</v>
      </c>
      <c r="M467" t="s">
        <v>20</v>
      </c>
      <c r="N467" t="s">
        <v>20</v>
      </c>
    </row>
    <row r="468" spans="1:14">
      <c r="A468" s="747" t="s">
        <v>1277</v>
      </c>
      <c r="B468" t="s">
        <v>1277</v>
      </c>
      <c r="C468" s="747" t="s">
        <v>20</v>
      </c>
      <c r="D468" s="747"/>
      <c r="E468" s="748" t="s">
        <v>1583</v>
      </c>
      <c r="F468" s="594" t="s">
        <v>1584</v>
      </c>
      <c r="G468" s="749">
        <v>0.42899999999999999</v>
      </c>
      <c r="H468" s="747"/>
      <c r="I468" s="747"/>
      <c r="J468" s="750">
        <v>0</v>
      </c>
      <c r="M468" t="s">
        <v>20</v>
      </c>
      <c r="N468" t="s">
        <v>20</v>
      </c>
    </row>
    <row r="469" spans="1:14">
      <c r="A469" s="747" t="s">
        <v>1278</v>
      </c>
      <c r="B469" t="s">
        <v>1278</v>
      </c>
      <c r="C469" s="747" t="s">
        <v>1350</v>
      </c>
      <c r="D469" s="747"/>
      <c r="E469" s="748">
        <v>0.47799999999999998</v>
      </c>
      <c r="F469" s="594" t="s">
        <v>2328</v>
      </c>
      <c r="G469" s="749">
        <v>0.42899999999999999</v>
      </c>
      <c r="H469" s="747"/>
      <c r="I469" s="747"/>
      <c r="J469" s="750">
        <v>2</v>
      </c>
      <c r="M469">
        <v>0.47799999999999998</v>
      </c>
      <c r="N469">
        <v>0.497</v>
      </c>
    </row>
    <row r="470" spans="1:14">
      <c r="A470" s="747" t="s">
        <v>1279</v>
      </c>
      <c r="B470" t="s">
        <v>1279</v>
      </c>
      <c r="C470" s="747" t="s">
        <v>20</v>
      </c>
      <c r="D470" s="747"/>
      <c r="E470" s="748" t="s">
        <v>1583</v>
      </c>
      <c r="F470" s="594" t="s">
        <v>1584</v>
      </c>
      <c r="G470" s="749">
        <v>0.42899999999999999</v>
      </c>
      <c r="H470" s="747"/>
      <c r="I470" s="747"/>
      <c r="J470" s="750">
        <v>0</v>
      </c>
      <c r="M470" t="s">
        <v>20</v>
      </c>
      <c r="N470" t="s">
        <v>20</v>
      </c>
    </row>
    <row r="471" spans="1:14">
      <c r="A471" s="747" t="s">
        <v>1280</v>
      </c>
      <c r="B471" t="s">
        <v>1280</v>
      </c>
      <c r="C471" s="747" t="s">
        <v>1610</v>
      </c>
      <c r="D471" s="747"/>
      <c r="E471" s="748">
        <v>0.44500000000000001</v>
      </c>
      <c r="F471" s="594" t="s">
        <v>2328</v>
      </c>
      <c r="G471" s="749">
        <v>0.42899999999999999</v>
      </c>
      <c r="H471" s="747"/>
      <c r="I471" s="747"/>
      <c r="J471" s="750">
        <v>2</v>
      </c>
      <c r="M471">
        <v>0.44500000000000001</v>
      </c>
      <c r="N471">
        <v>0.46200000000000002</v>
      </c>
    </row>
    <row r="472" spans="1:14">
      <c r="A472" s="747" t="s">
        <v>1281</v>
      </c>
      <c r="B472" t="s">
        <v>1281</v>
      </c>
      <c r="C472" s="747" t="s">
        <v>1351</v>
      </c>
      <c r="D472" s="747"/>
      <c r="E472" s="748" t="s">
        <v>1583</v>
      </c>
      <c r="F472" s="594" t="s">
        <v>1584</v>
      </c>
      <c r="G472" s="749">
        <v>0.42899999999999999</v>
      </c>
      <c r="H472" s="747"/>
      <c r="I472" s="747"/>
      <c r="J472" s="750">
        <v>4</v>
      </c>
      <c r="M472" t="s">
        <v>20</v>
      </c>
      <c r="N472" t="s">
        <v>20</v>
      </c>
    </row>
    <row r="473" spans="1:14">
      <c r="A473" s="747" t="s">
        <v>1282</v>
      </c>
      <c r="B473" t="s">
        <v>1282</v>
      </c>
      <c r="C473" s="747" t="s">
        <v>3444</v>
      </c>
      <c r="D473" s="747"/>
      <c r="E473" s="748">
        <v>0.4</v>
      </c>
      <c r="F473" s="594" t="s">
        <v>2328</v>
      </c>
      <c r="G473" s="749">
        <v>0.42899999999999999</v>
      </c>
      <c r="H473" s="747"/>
      <c r="I473" s="747"/>
      <c r="J473" s="750">
        <v>2</v>
      </c>
      <c r="M473">
        <v>0.4</v>
      </c>
      <c r="N473">
        <v>0.46600000000000003</v>
      </c>
    </row>
    <row r="474" spans="1:14">
      <c r="A474" s="747" t="s">
        <v>1283</v>
      </c>
      <c r="B474" t="s">
        <v>1283</v>
      </c>
      <c r="C474" s="747" t="s">
        <v>20</v>
      </c>
      <c r="D474" s="747"/>
      <c r="E474" s="748">
        <v>0.56499999999999995</v>
      </c>
      <c r="F474" s="594" t="s">
        <v>2328</v>
      </c>
      <c r="G474" s="749">
        <v>0.42899999999999999</v>
      </c>
      <c r="H474" s="747"/>
      <c r="I474" s="747"/>
      <c r="J474" s="750">
        <v>2</v>
      </c>
      <c r="M474">
        <v>0.56499999999999995</v>
      </c>
      <c r="N474">
        <v>0.625</v>
      </c>
    </row>
    <row r="475" spans="1:14">
      <c r="A475" s="747" t="s">
        <v>1284</v>
      </c>
      <c r="B475" t="s">
        <v>1284</v>
      </c>
      <c r="C475" s="747" t="s">
        <v>1353</v>
      </c>
      <c r="D475" s="747"/>
      <c r="E475" s="748">
        <v>0.44400000000000001</v>
      </c>
      <c r="F475" s="594" t="s">
        <v>2328</v>
      </c>
      <c r="G475" s="749">
        <v>0.42899999999999999</v>
      </c>
      <c r="H475" s="747"/>
      <c r="I475" s="747"/>
      <c r="J475" s="750">
        <v>2</v>
      </c>
      <c r="M475">
        <v>0.44400000000000001</v>
      </c>
      <c r="N475">
        <v>0.46700000000000003</v>
      </c>
    </row>
    <row r="476" spans="1:14">
      <c r="A476" s="747" t="s">
        <v>1285</v>
      </c>
      <c r="B476" t="s">
        <v>1285</v>
      </c>
      <c r="C476" s="747" t="s">
        <v>1354</v>
      </c>
      <c r="D476" s="747"/>
      <c r="E476" s="748" t="s">
        <v>1583</v>
      </c>
      <c r="F476" s="594">
        <v>0.36899999999999999</v>
      </c>
      <c r="G476" s="749">
        <v>0.42899999999999999</v>
      </c>
      <c r="H476" s="747"/>
      <c r="I476" s="747"/>
      <c r="J476" s="750">
        <v>3</v>
      </c>
      <c r="M476" t="s">
        <v>20</v>
      </c>
      <c r="N476">
        <v>0.36899999999999999</v>
      </c>
    </row>
    <row r="477" spans="1:14">
      <c r="A477" s="747" t="s">
        <v>1286</v>
      </c>
      <c r="B477" t="s">
        <v>1286</v>
      </c>
      <c r="C477" s="747" t="s">
        <v>3388</v>
      </c>
      <c r="D477" s="747"/>
      <c r="E477" s="748" t="s">
        <v>1583</v>
      </c>
      <c r="F477" s="594" t="s">
        <v>1584</v>
      </c>
      <c r="G477" s="749">
        <v>0.42899999999999999</v>
      </c>
      <c r="H477" s="747"/>
      <c r="I477" s="747"/>
      <c r="J477" s="750">
        <v>4</v>
      </c>
      <c r="M477" t="s">
        <v>20</v>
      </c>
      <c r="N477" t="s">
        <v>20</v>
      </c>
    </row>
    <row r="478" spans="1:14">
      <c r="A478" s="747" t="s">
        <v>1287</v>
      </c>
      <c r="B478" t="s">
        <v>1287</v>
      </c>
      <c r="C478" s="747" t="s">
        <v>1355</v>
      </c>
      <c r="D478" s="747"/>
      <c r="E478" s="748" t="s">
        <v>1583</v>
      </c>
      <c r="F478" s="594">
        <v>0.70199999999999996</v>
      </c>
      <c r="G478" s="749">
        <v>0.42899999999999999</v>
      </c>
      <c r="H478" s="747"/>
      <c r="I478" s="747"/>
      <c r="J478" s="750">
        <v>3</v>
      </c>
      <c r="M478" t="s">
        <v>20</v>
      </c>
      <c r="N478">
        <v>0.70199999999999996</v>
      </c>
    </row>
    <row r="479" spans="1:14">
      <c r="A479" s="747" t="s">
        <v>1288</v>
      </c>
      <c r="B479" t="s">
        <v>1288</v>
      </c>
      <c r="C479" s="747" t="s">
        <v>1356</v>
      </c>
      <c r="D479" s="747"/>
      <c r="E479" s="748" t="s">
        <v>1583</v>
      </c>
      <c r="F479" s="594">
        <v>0.44500000000000001</v>
      </c>
      <c r="G479" s="749">
        <v>0.42899999999999999</v>
      </c>
      <c r="H479" s="747"/>
      <c r="I479" s="747"/>
      <c r="J479" s="750">
        <v>3</v>
      </c>
      <c r="M479" t="s">
        <v>20</v>
      </c>
      <c r="N479">
        <v>0.44500000000000001</v>
      </c>
    </row>
    <row r="480" spans="1:14">
      <c r="A480" s="747" t="s">
        <v>1289</v>
      </c>
      <c r="B480" t="s">
        <v>1289</v>
      </c>
      <c r="C480" s="747" t="s">
        <v>1357</v>
      </c>
      <c r="D480" s="747"/>
      <c r="E480" s="748" t="s">
        <v>1583</v>
      </c>
      <c r="F480" s="594">
        <v>0.443</v>
      </c>
      <c r="G480" s="749">
        <v>0.42899999999999999</v>
      </c>
      <c r="H480" s="747"/>
      <c r="I480" s="747"/>
      <c r="J480" s="750">
        <v>3</v>
      </c>
      <c r="M480" t="s">
        <v>20</v>
      </c>
      <c r="N480">
        <v>0.443</v>
      </c>
    </row>
    <row r="481" spans="1:14">
      <c r="A481" s="747" t="s">
        <v>1290</v>
      </c>
      <c r="B481" t="s">
        <v>1290</v>
      </c>
      <c r="C481" s="747" t="s">
        <v>1358</v>
      </c>
      <c r="D481" s="747"/>
      <c r="E481" s="748">
        <v>0.48</v>
      </c>
      <c r="F481" s="594" t="s">
        <v>2328</v>
      </c>
      <c r="G481" s="749">
        <v>0.42899999999999999</v>
      </c>
      <c r="H481" s="747"/>
      <c r="I481" s="747"/>
      <c r="J481" s="750">
        <v>2</v>
      </c>
      <c r="M481">
        <v>0.48</v>
      </c>
      <c r="N481">
        <v>0.23200000000000001</v>
      </c>
    </row>
    <row r="482" spans="1:14">
      <c r="A482" s="747" t="s">
        <v>1291</v>
      </c>
      <c r="B482" t="s">
        <v>1291</v>
      </c>
      <c r="C482" s="747" t="s">
        <v>20</v>
      </c>
      <c r="D482" s="747"/>
      <c r="E482" s="748" t="s">
        <v>1583</v>
      </c>
      <c r="F482" s="594" t="s">
        <v>1584</v>
      </c>
      <c r="G482" s="749">
        <v>0.42899999999999999</v>
      </c>
      <c r="H482" s="747"/>
      <c r="I482" s="747"/>
      <c r="J482" s="750">
        <v>0</v>
      </c>
      <c r="M482" t="s">
        <v>20</v>
      </c>
      <c r="N482" t="s">
        <v>20</v>
      </c>
    </row>
    <row r="483" spans="1:14">
      <c r="A483" s="747" t="s">
        <v>1292</v>
      </c>
      <c r="B483" t="s">
        <v>1292</v>
      </c>
      <c r="C483" s="747" t="s">
        <v>20</v>
      </c>
      <c r="D483" s="747"/>
      <c r="E483" s="748" t="s">
        <v>1583</v>
      </c>
      <c r="F483" s="594" t="s">
        <v>1584</v>
      </c>
      <c r="G483" s="749">
        <v>0.42899999999999999</v>
      </c>
      <c r="H483" s="747"/>
      <c r="I483" s="747"/>
      <c r="J483" s="750">
        <v>0</v>
      </c>
      <c r="M483" t="s">
        <v>20</v>
      </c>
      <c r="N483" t="s">
        <v>20</v>
      </c>
    </row>
    <row r="484" spans="1:14">
      <c r="A484" s="747" t="s">
        <v>1293</v>
      </c>
      <c r="B484" t="s">
        <v>1293</v>
      </c>
      <c r="C484" s="747" t="s">
        <v>3445</v>
      </c>
      <c r="D484" s="747"/>
      <c r="E484" s="748">
        <v>0.44500000000000001</v>
      </c>
      <c r="F484" s="594" t="s">
        <v>2328</v>
      </c>
      <c r="G484" s="749">
        <v>0.42899999999999999</v>
      </c>
      <c r="H484" s="747"/>
      <c r="I484" s="747"/>
      <c r="J484" s="750">
        <v>2</v>
      </c>
      <c r="M484">
        <v>0.44500000000000001</v>
      </c>
      <c r="N484">
        <v>0.42699999999999999</v>
      </c>
    </row>
    <row r="485" spans="1:14">
      <c r="A485" s="747" t="s">
        <v>1294</v>
      </c>
      <c r="B485" t="s">
        <v>1294</v>
      </c>
      <c r="C485" s="747" t="s">
        <v>1359</v>
      </c>
      <c r="D485" s="747"/>
      <c r="E485" s="748" t="s">
        <v>1583</v>
      </c>
      <c r="F485" s="594">
        <v>0.58899999999999997</v>
      </c>
      <c r="G485" s="749">
        <v>0.42899999999999999</v>
      </c>
      <c r="H485" s="747"/>
      <c r="I485" s="747"/>
      <c r="J485" s="750">
        <v>3</v>
      </c>
      <c r="M485" t="s">
        <v>20</v>
      </c>
      <c r="N485">
        <v>0.58899999999999997</v>
      </c>
    </row>
    <row r="486" spans="1:14">
      <c r="A486" s="747" t="s">
        <v>1295</v>
      </c>
      <c r="B486" t="s">
        <v>1295</v>
      </c>
      <c r="C486" s="747" t="s">
        <v>20</v>
      </c>
      <c r="D486" s="747"/>
      <c r="E486" s="748" t="s">
        <v>1583</v>
      </c>
      <c r="F486" s="594" t="s">
        <v>1584</v>
      </c>
      <c r="G486" s="749">
        <v>0.42899999999999999</v>
      </c>
      <c r="H486" s="747"/>
      <c r="I486" s="747"/>
      <c r="J486" s="750">
        <v>0</v>
      </c>
      <c r="M486" t="s">
        <v>20</v>
      </c>
      <c r="N486" t="s">
        <v>20</v>
      </c>
    </row>
    <row r="487" spans="1:14">
      <c r="A487" s="747" t="s">
        <v>1296</v>
      </c>
      <c r="B487" t="s">
        <v>1296</v>
      </c>
      <c r="C487" s="747" t="s">
        <v>20</v>
      </c>
      <c r="D487" s="747"/>
      <c r="E487" s="748" t="s">
        <v>1583</v>
      </c>
      <c r="F487" s="594" t="s">
        <v>1584</v>
      </c>
      <c r="G487" s="749">
        <v>0.42899999999999999</v>
      </c>
      <c r="H487" s="747"/>
      <c r="I487" s="747"/>
      <c r="J487" s="750">
        <v>0</v>
      </c>
      <c r="M487" t="s">
        <v>20</v>
      </c>
      <c r="N487" t="s">
        <v>20</v>
      </c>
    </row>
    <row r="488" spans="1:14">
      <c r="A488" s="747" t="s">
        <v>1297</v>
      </c>
      <c r="B488" t="s">
        <v>1297</v>
      </c>
      <c r="C488" s="747" t="s">
        <v>1360</v>
      </c>
      <c r="D488" s="747"/>
      <c r="E488" s="748" t="s">
        <v>1583</v>
      </c>
      <c r="F488" s="594">
        <v>0.109</v>
      </c>
      <c r="G488" s="749">
        <v>0.42899999999999999</v>
      </c>
      <c r="H488" s="747"/>
      <c r="I488" s="747"/>
      <c r="J488" s="750">
        <v>3</v>
      </c>
      <c r="M488" t="s">
        <v>20</v>
      </c>
      <c r="N488">
        <v>0.109</v>
      </c>
    </row>
    <row r="489" spans="1:14">
      <c r="A489" s="747" t="s">
        <v>1298</v>
      </c>
      <c r="B489" t="s">
        <v>1298</v>
      </c>
      <c r="C489" s="747" t="s">
        <v>1361</v>
      </c>
      <c r="D489" s="747"/>
      <c r="E489" s="748">
        <v>0.20599999999999999</v>
      </c>
      <c r="F489" s="594" t="s">
        <v>2328</v>
      </c>
      <c r="G489" s="749">
        <v>0.42899999999999999</v>
      </c>
      <c r="H489" s="747"/>
      <c r="I489" s="747"/>
      <c r="J489" s="750">
        <v>2</v>
      </c>
      <c r="M489">
        <v>0.20599999999999999</v>
      </c>
      <c r="N489">
        <v>0.20499999999999999</v>
      </c>
    </row>
    <row r="490" spans="1:14">
      <c r="A490" s="747" t="s">
        <v>1299</v>
      </c>
      <c r="B490" t="s">
        <v>1299</v>
      </c>
      <c r="C490" s="747" t="s">
        <v>1611</v>
      </c>
      <c r="D490" s="747"/>
      <c r="E490" s="748" t="s">
        <v>1583</v>
      </c>
      <c r="F490" s="594">
        <v>0.27300000000000002</v>
      </c>
      <c r="G490" s="749">
        <v>0.42899999999999999</v>
      </c>
      <c r="H490" s="747"/>
      <c r="I490" s="747"/>
      <c r="J490" s="750">
        <v>3</v>
      </c>
      <c r="M490" t="s">
        <v>20</v>
      </c>
      <c r="N490">
        <v>0.27300000000000002</v>
      </c>
    </row>
    <row r="491" spans="1:14">
      <c r="A491" s="747" t="s">
        <v>1300</v>
      </c>
      <c r="B491" t="s">
        <v>1300</v>
      </c>
      <c r="C491" s="747" t="s">
        <v>20</v>
      </c>
      <c r="D491" s="747"/>
      <c r="E491" s="748" t="s">
        <v>1583</v>
      </c>
      <c r="F491" s="594" t="s">
        <v>1584</v>
      </c>
      <c r="G491" s="749">
        <v>0.42899999999999999</v>
      </c>
      <c r="H491" s="747"/>
      <c r="I491" s="747"/>
      <c r="J491" s="750">
        <v>0</v>
      </c>
      <c r="M491" t="s">
        <v>20</v>
      </c>
      <c r="N491" t="s">
        <v>20</v>
      </c>
    </row>
    <row r="492" spans="1:14">
      <c r="A492" s="747" t="s">
        <v>1301</v>
      </c>
      <c r="B492" t="s">
        <v>1301</v>
      </c>
      <c r="C492" s="747" t="s">
        <v>1362</v>
      </c>
      <c r="D492" s="747"/>
      <c r="E492" s="748" t="s">
        <v>1583</v>
      </c>
      <c r="F492" s="594">
        <v>0.22500000000000001</v>
      </c>
      <c r="G492" s="749">
        <v>0.42899999999999999</v>
      </c>
      <c r="H492" s="747"/>
      <c r="I492" s="747"/>
      <c r="J492" s="750">
        <v>3</v>
      </c>
      <c r="M492" t="s">
        <v>20</v>
      </c>
      <c r="N492">
        <v>0.22500000000000001</v>
      </c>
    </row>
    <row r="493" spans="1:14">
      <c r="A493" s="747" t="s">
        <v>1302</v>
      </c>
      <c r="B493" t="s">
        <v>1302</v>
      </c>
      <c r="C493" s="747" t="s">
        <v>1848</v>
      </c>
      <c r="D493" s="747"/>
      <c r="E493" s="748" t="s">
        <v>1583</v>
      </c>
      <c r="F493" s="594" t="s">
        <v>1584</v>
      </c>
      <c r="G493" s="749">
        <v>0.42899999999999999</v>
      </c>
      <c r="H493" s="747"/>
      <c r="I493" s="747"/>
      <c r="J493" s="750">
        <v>4</v>
      </c>
      <c r="M493" t="s">
        <v>20</v>
      </c>
      <c r="N493" t="s">
        <v>20</v>
      </c>
    </row>
    <row r="494" spans="1:14">
      <c r="A494" s="747" t="s">
        <v>1303</v>
      </c>
      <c r="B494" t="s">
        <v>1303</v>
      </c>
      <c r="C494" s="747" t="s">
        <v>20</v>
      </c>
      <c r="D494" s="747"/>
      <c r="E494" s="748">
        <v>0.437</v>
      </c>
      <c r="F494" s="594" t="s">
        <v>2328</v>
      </c>
      <c r="G494" s="749">
        <v>0.42899999999999999</v>
      </c>
      <c r="H494" s="747"/>
      <c r="I494" s="747"/>
      <c r="J494" s="750">
        <v>2</v>
      </c>
      <c r="M494">
        <v>0.437</v>
      </c>
      <c r="N494">
        <v>0.21</v>
      </c>
    </row>
    <row r="495" spans="1:14">
      <c r="A495" s="747" t="s">
        <v>1304</v>
      </c>
      <c r="B495" t="s">
        <v>1304</v>
      </c>
      <c r="C495" s="747" t="s">
        <v>1364</v>
      </c>
      <c r="D495" s="747"/>
      <c r="E495" s="748" t="s">
        <v>1583</v>
      </c>
      <c r="F495" s="594">
        <v>0.45100000000000001</v>
      </c>
      <c r="G495" s="749">
        <v>0.42899999999999999</v>
      </c>
      <c r="H495" s="747"/>
      <c r="I495" s="747"/>
      <c r="J495" s="750">
        <v>3</v>
      </c>
      <c r="M495" t="s">
        <v>20</v>
      </c>
      <c r="N495">
        <v>0.45100000000000001</v>
      </c>
    </row>
    <row r="496" spans="1:14">
      <c r="A496" s="747" t="s">
        <v>1305</v>
      </c>
      <c r="B496" t="s">
        <v>1305</v>
      </c>
      <c r="C496" s="747" t="s">
        <v>20</v>
      </c>
      <c r="D496" s="747"/>
      <c r="E496" s="748" t="s">
        <v>1583</v>
      </c>
      <c r="F496" s="594" t="s">
        <v>1584</v>
      </c>
      <c r="G496" s="749">
        <v>0.42899999999999999</v>
      </c>
      <c r="H496" s="747"/>
      <c r="I496" s="747"/>
      <c r="J496" s="750">
        <v>0</v>
      </c>
      <c r="M496" t="s">
        <v>20</v>
      </c>
      <c r="N496" t="s">
        <v>20</v>
      </c>
    </row>
    <row r="497" spans="1:14">
      <c r="A497" s="747" t="s">
        <v>1306</v>
      </c>
      <c r="B497" t="s">
        <v>1306</v>
      </c>
      <c r="C497" s="747" t="s">
        <v>1365</v>
      </c>
      <c r="D497" s="747"/>
      <c r="E497" s="748" t="s">
        <v>1583</v>
      </c>
      <c r="F497" s="594" t="s">
        <v>1584</v>
      </c>
      <c r="G497" s="749">
        <v>0.42899999999999999</v>
      </c>
      <c r="H497" s="747"/>
      <c r="I497" s="747"/>
      <c r="J497" s="750">
        <v>4</v>
      </c>
      <c r="M497" t="s">
        <v>20</v>
      </c>
      <c r="N497" t="s">
        <v>20</v>
      </c>
    </row>
    <row r="498" spans="1:14">
      <c r="A498" s="747" t="s">
        <v>1307</v>
      </c>
      <c r="B498" t="s">
        <v>1307</v>
      </c>
      <c r="C498" s="747" t="s">
        <v>1366</v>
      </c>
      <c r="D498" s="747"/>
      <c r="E498" s="748">
        <v>0.44900000000000001</v>
      </c>
      <c r="F498" s="594" t="s">
        <v>2328</v>
      </c>
      <c r="G498" s="749">
        <v>0.42899999999999999</v>
      </c>
      <c r="H498" s="747"/>
      <c r="I498" s="747"/>
      <c r="J498" s="750">
        <v>2</v>
      </c>
      <c r="M498">
        <v>0.44900000000000001</v>
      </c>
      <c r="N498">
        <v>0.42799999999999999</v>
      </c>
    </row>
    <row r="499" spans="1:14">
      <c r="A499" s="747" t="s">
        <v>1308</v>
      </c>
      <c r="B499" t="s">
        <v>1308</v>
      </c>
      <c r="C499" s="747" t="s">
        <v>3302</v>
      </c>
      <c r="D499" s="747"/>
      <c r="E499" s="748">
        <v>0.41099999999999998</v>
      </c>
      <c r="F499" s="594" t="s">
        <v>2328</v>
      </c>
      <c r="G499" s="749">
        <v>0.42899999999999999</v>
      </c>
      <c r="H499" s="747"/>
      <c r="I499" s="747"/>
      <c r="J499" s="750">
        <v>2</v>
      </c>
      <c r="M499">
        <v>0.41099999999999998</v>
      </c>
      <c r="N499">
        <v>0.44800000000000001</v>
      </c>
    </row>
    <row r="500" spans="1:14">
      <c r="A500" s="747" t="s">
        <v>1309</v>
      </c>
      <c r="B500" t="s">
        <v>1309</v>
      </c>
      <c r="C500" s="747" t="s">
        <v>2414</v>
      </c>
      <c r="D500" s="747"/>
      <c r="E500" s="748" t="s">
        <v>1583</v>
      </c>
      <c r="F500" s="594" t="s">
        <v>1584</v>
      </c>
      <c r="G500" s="749">
        <v>0.42899999999999999</v>
      </c>
      <c r="H500" s="747"/>
      <c r="I500" s="747"/>
      <c r="J500" s="750">
        <v>4</v>
      </c>
      <c r="M500" t="s">
        <v>20</v>
      </c>
      <c r="N500" t="s">
        <v>20</v>
      </c>
    </row>
    <row r="501" spans="1:14">
      <c r="A501" s="747" t="s">
        <v>1310</v>
      </c>
      <c r="B501" t="s">
        <v>1310</v>
      </c>
      <c r="C501" s="747" t="s">
        <v>1367</v>
      </c>
      <c r="D501" s="747"/>
      <c r="E501" s="748" t="s">
        <v>1583</v>
      </c>
      <c r="F501" s="594">
        <v>0.30299999999999999</v>
      </c>
      <c r="G501" s="749">
        <v>0.42899999999999999</v>
      </c>
      <c r="H501" s="747"/>
      <c r="I501" s="747"/>
      <c r="J501" s="750">
        <v>3</v>
      </c>
      <c r="M501" t="s">
        <v>20</v>
      </c>
      <c r="N501">
        <v>0.30299999999999999</v>
      </c>
    </row>
    <row r="502" spans="1:14">
      <c r="A502" s="747" t="s">
        <v>1311</v>
      </c>
      <c r="B502" t="s">
        <v>1311</v>
      </c>
      <c r="C502" s="747" t="s">
        <v>1368</v>
      </c>
      <c r="D502" s="747"/>
      <c r="E502" s="748">
        <v>0.44700000000000001</v>
      </c>
      <c r="F502" s="594" t="s">
        <v>2328</v>
      </c>
      <c r="G502" s="749">
        <v>0.42899999999999999</v>
      </c>
      <c r="H502" s="747"/>
      <c r="I502" s="747"/>
      <c r="J502" s="750">
        <v>2</v>
      </c>
      <c r="M502">
        <v>0.44700000000000001</v>
      </c>
      <c r="N502">
        <v>0.44700000000000001</v>
      </c>
    </row>
    <row r="503" spans="1:14">
      <c r="A503" s="747" t="s">
        <v>1312</v>
      </c>
      <c r="B503" t="s">
        <v>1312</v>
      </c>
      <c r="C503" s="747" t="s">
        <v>1369</v>
      </c>
      <c r="D503" s="747"/>
      <c r="E503" s="748">
        <v>0.56499999999999995</v>
      </c>
      <c r="F503" s="594" t="s">
        <v>2328</v>
      </c>
      <c r="G503" s="749">
        <v>0.42899999999999999</v>
      </c>
      <c r="H503" s="747"/>
      <c r="I503" s="747"/>
      <c r="J503" s="750">
        <v>2</v>
      </c>
      <c r="M503">
        <v>0.56499999999999995</v>
      </c>
      <c r="N503">
        <v>0.53800000000000003</v>
      </c>
    </row>
    <row r="504" spans="1:14">
      <c r="A504" s="747" t="s">
        <v>1612</v>
      </c>
      <c r="B504" t="s">
        <v>1612</v>
      </c>
      <c r="C504" s="747" t="s">
        <v>20</v>
      </c>
      <c r="D504" s="747"/>
      <c r="E504" s="748" t="s">
        <v>1583</v>
      </c>
      <c r="F504" s="594" t="s">
        <v>1584</v>
      </c>
      <c r="G504" s="749">
        <v>0.42899999999999999</v>
      </c>
      <c r="H504" s="747"/>
      <c r="I504" s="747"/>
      <c r="J504" s="750">
        <v>0</v>
      </c>
      <c r="M504" t="s">
        <v>20</v>
      </c>
      <c r="N504" t="s">
        <v>20</v>
      </c>
    </row>
    <row r="505" spans="1:14">
      <c r="A505" s="747" t="s">
        <v>1613</v>
      </c>
      <c r="B505" t="s">
        <v>1613</v>
      </c>
      <c r="C505" s="747" t="s">
        <v>1614</v>
      </c>
      <c r="D505" s="747"/>
      <c r="E505" s="748" t="s">
        <v>1583</v>
      </c>
      <c r="F505" s="594" t="s">
        <v>1584</v>
      </c>
      <c r="G505" s="749">
        <v>0.42899999999999999</v>
      </c>
      <c r="H505" s="747"/>
      <c r="I505" s="747"/>
      <c r="J505" s="750">
        <v>4</v>
      </c>
      <c r="M505" t="s">
        <v>20</v>
      </c>
      <c r="N505" t="s">
        <v>20</v>
      </c>
    </row>
    <row r="506" spans="1:14">
      <c r="A506" s="747" t="s">
        <v>1615</v>
      </c>
      <c r="B506" t="s">
        <v>1615</v>
      </c>
      <c r="C506" s="747" t="s">
        <v>20</v>
      </c>
      <c r="D506" s="747"/>
      <c r="E506" s="748" t="s">
        <v>1583</v>
      </c>
      <c r="F506" s="594" t="s">
        <v>1584</v>
      </c>
      <c r="G506" s="749">
        <v>0.42899999999999999</v>
      </c>
      <c r="H506" s="747"/>
      <c r="I506" s="747"/>
      <c r="J506" s="750">
        <v>0</v>
      </c>
      <c r="M506" t="s">
        <v>20</v>
      </c>
      <c r="N506" t="s">
        <v>20</v>
      </c>
    </row>
    <row r="507" spans="1:14">
      <c r="A507" s="747" t="s">
        <v>1616</v>
      </c>
      <c r="B507" t="s">
        <v>1616</v>
      </c>
      <c r="C507" s="747" t="s">
        <v>1617</v>
      </c>
      <c r="D507" s="747"/>
      <c r="E507" s="748" t="s">
        <v>1583</v>
      </c>
      <c r="F507" s="594">
        <v>0.45</v>
      </c>
      <c r="G507" s="749">
        <v>0.42899999999999999</v>
      </c>
      <c r="H507" s="747"/>
      <c r="I507" s="747"/>
      <c r="J507" s="750">
        <v>3</v>
      </c>
      <c r="M507" t="s">
        <v>20</v>
      </c>
      <c r="N507">
        <v>0.45</v>
      </c>
    </row>
    <row r="508" spans="1:14">
      <c r="A508" s="747" t="s">
        <v>1618</v>
      </c>
      <c r="B508" t="s">
        <v>1618</v>
      </c>
      <c r="C508" s="747" t="s">
        <v>1619</v>
      </c>
      <c r="D508" s="747"/>
      <c r="E508" s="748">
        <v>0.56499999999999995</v>
      </c>
      <c r="F508" s="594" t="s">
        <v>2328</v>
      </c>
      <c r="G508" s="749">
        <v>0.42899999999999999</v>
      </c>
      <c r="H508" s="747"/>
      <c r="I508" s="747"/>
      <c r="J508" s="750">
        <v>2</v>
      </c>
      <c r="M508">
        <v>0.56499999999999995</v>
      </c>
      <c r="N508">
        <v>0.57699999999999996</v>
      </c>
    </row>
    <row r="509" spans="1:14">
      <c r="A509" s="747" t="s">
        <v>1620</v>
      </c>
      <c r="B509" t="s">
        <v>1620</v>
      </c>
      <c r="C509" s="747" t="s">
        <v>1621</v>
      </c>
      <c r="D509" s="747"/>
      <c r="E509" s="748" t="s">
        <v>1583</v>
      </c>
      <c r="F509" s="594">
        <v>0.45400000000000001</v>
      </c>
      <c r="G509" s="749">
        <v>0.42899999999999999</v>
      </c>
      <c r="H509" s="747"/>
      <c r="I509" s="747"/>
      <c r="J509" s="750">
        <v>3</v>
      </c>
      <c r="M509" t="s">
        <v>20</v>
      </c>
      <c r="N509">
        <v>0.45400000000000001</v>
      </c>
    </row>
    <row r="510" spans="1:14">
      <c r="A510" s="747" t="s">
        <v>1622</v>
      </c>
      <c r="B510" t="s">
        <v>1622</v>
      </c>
      <c r="C510" s="747" t="s">
        <v>1623</v>
      </c>
      <c r="D510" s="747"/>
      <c r="E510" s="748" t="s">
        <v>1583</v>
      </c>
      <c r="F510" s="594">
        <v>0.46400000000000002</v>
      </c>
      <c r="G510" s="749">
        <v>0.42899999999999999</v>
      </c>
      <c r="H510" s="747"/>
      <c r="I510" s="747"/>
      <c r="J510" s="750">
        <v>3</v>
      </c>
      <c r="M510" t="s">
        <v>20</v>
      </c>
      <c r="N510">
        <v>0.46400000000000002</v>
      </c>
    </row>
    <row r="511" spans="1:14">
      <c r="A511" s="747" t="s">
        <v>1624</v>
      </c>
      <c r="B511" t="s">
        <v>1624</v>
      </c>
      <c r="C511" s="747" t="s">
        <v>1625</v>
      </c>
      <c r="D511" s="747"/>
      <c r="E511" s="748">
        <v>0.42099999999999999</v>
      </c>
      <c r="F511" s="594" t="s">
        <v>2328</v>
      </c>
      <c r="G511" s="749">
        <v>0.42899999999999999</v>
      </c>
      <c r="H511" s="747"/>
      <c r="I511" s="747"/>
      <c r="J511" s="750">
        <v>2</v>
      </c>
      <c r="M511">
        <v>0.42099999999999999</v>
      </c>
      <c r="N511">
        <v>0.44</v>
      </c>
    </row>
    <row r="512" spans="1:14">
      <c r="A512" s="747" t="s">
        <v>1626</v>
      </c>
      <c r="B512" t="s">
        <v>1626</v>
      </c>
      <c r="C512" s="747" t="s">
        <v>1627</v>
      </c>
      <c r="D512" s="747"/>
      <c r="E512" s="748" t="s">
        <v>1583</v>
      </c>
      <c r="F512" s="594" t="s">
        <v>1584</v>
      </c>
      <c r="G512" s="749">
        <v>0.42899999999999999</v>
      </c>
      <c r="H512" s="747"/>
      <c r="I512" s="747"/>
      <c r="J512" s="750">
        <v>4</v>
      </c>
      <c r="M512" t="s">
        <v>20</v>
      </c>
      <c r="N512" t="s">
        <v>20</v>
      </c>
    </row>
    <row r="513" spans="1:14">
      <c r="A513" s="747" t="s">
        <v>1628</v>
      </c>
      <c r="B513" t="s">
        <v>1628</v>
      </c>
      <c r="C513" s="747" t="s">
        <v>20</v>
      </c>
      <c r="D513" s="747"/>
      <c r="E513" s="748" t="s">
        <v>1583</v>
      </c>
      <c r="F513" s="594" t="s">
        <v>1584</v>
      </c>
      <c r="G513" s="749">
        <v>0.42899999999999999</v>
      </c>
      <c r="H513" s="747"/>
      <c r="I513" s="747"/>
      <c r="J513" s="750">
        <v>0</v>
      </c>
      <c r="M513" t="s">
        <v>20</v>
      </c>
      <c r="N513" t="s">
        <v>20</v>
      </c>
    </row>
    <row r="514" spans="1:14">
      <c r="A514" s="747" t="s">
        <v>1629</v>
      </c>
      <c r="B514" t="s">
        <v>1629</v>
      </c>
      <c r="C514" s="747" t="s">
        <v>1630</v>
      </c>
      <c r="D514" s="747"/>
      <c r="E514" s="748">
        <v>0.46</v>
      </c>
      <c r="F514" s="594" t="s">
        <v>2328</v>
      </c>
      <c r="G514" s="749">
        <v>0.42899999999999999</v>
      </c>
      <c r="H514" s="747"/>
      <c r="I514" s="747"/>
      <c r="J514" s="750">
        <v>2</v>
      </c>
      <c r="M514">
        <v>0.46</v>
      </c>
      <c r="N514">
        <v>0.441</v>
      </c>
    </row>
    <row r="515" spans="1:14">
      <c r="A515" s="747" t="s">
        <v>1631</v>
      </c>
      <c r="B515" t="s">
        <v>1631</v>
      </c>
      <c r="C515" s="747" t="s">
        <v>1632</v>
      </c>
      <c r="D515" s="747"/>
      <c r="E515" s="748" t="s">
        <v>1583</v>
      </c>
      <c r="F515" s="594">
        <v>0.23799999999999999</v>
      </c>
      <c r="G515" s="749">
        <v>0.42899999999999999</v>
      </c>
      <c r="H515" s="747"/>
      <c r="I515" s="747"/>
      <c r="J515" s="750">
        <v>3</v>
      </c>
      <c r="M515" t="s">
        <v>20</v>
      </c>
      <c r="N515">
        <v>0.23799999999999999</v>
      </c>
    </row>
    <row r="516" spans="1:14">
      <c r="A516" s="747" t="s">
        <v>1633</v>
      </c>
      <c r="B516" t="s">
        <v>1633</v>
      </c>
      <c r="C516" s="747" t="s">
        <v>1634</v>
      </c>
      <c r="D516" s="747"/>
      <c r="E516" s="748" t="s">
        <v>1583</v>
      </c>
      <c r="F516" s="594">
        <v>0.46400000000000002</v>
      </c>
      <c r="G516" s="749">
        <v>0.42899999999999999</v>
      </c>
      <c r="H516" s="747"/>
      <c r="I516" s="747"/>
      <c r="J516" s="750">
        <v>3</v>
      </c>
      <c r="M516" t="s">
        <v>20</v>
      </c>
      <c r="N516">
        <v>0.46400000000000002</v>
      </c>
    </row>
    <row r="517" spans="1:14">
      <c r="A517" s="747" t="s">
        <v>1635</v>
      </c>
      <c r="B517" t="s">
        <v>1635</v>
      </c>
      <c r="C517" s="747" t="s">
        <v>1636</v>
      </c>
      <c r="D517" s="747"/>
      <c r="E517" s="748" t="s">
        <v>1583</v>
      </c>
      <c r="F517" s="594">
        <v>0.46400000000000002</v>
      </c>
      <c r="G517" s="749">
        <v>0.42899999999999999</v>
      </c>
      <c r="H517" s="747"/>
      <c r="I517" s="747"/>
      <c r="J517" s="750">
        <v>3</v>
      </c>
      <c r="M517" t="s">
        <v>20</v>
      </c>
      <c r="N517">
        <v>0.46400000000000002</v>
      </c>
    </row>
    <row r="518" spans="1:14">
      <c r="A518" s="747" t="s">
        <v>1637</v>
      </c>
      <c r="B518" t="s">
        <v>1637</v>
      </c>
      <c r="C518" s="747" t="s">
        <v>1638</v>
      </c>
      <c r="D518" s="747"/>
      <c r="E518" s="748" t="s">
        <v>1583</v>
      </c>
      <c r="F518" s="594">
        <v>0.46400000000000002</v>
      </c>
      <c r="G518" s="749">
        <v>0.42899999999999999</v>
      </c>
      <c r="H518" s="747"/>
      <c r="I518" s="747"/>
      <c r="J518" s="750">
        <v>3</v>
      </c>
      <c r="M518" t="s">
        <v>20</v>
      </c>
      <c r="N518">
        <v>0.46400000000000002</v>
      </c>
    </row>
    <row r="519" spans="1:14">
      <c r="A519" s="747" t="s">
        <v>1639</v>
      </c>
      <c r="B519" t="s">
        <v>1639</v>
      </c>
      <c r="C519" s="747" t="s">
        <v>1640</v>
      </c>
      <c r="D519" s="747"/>
      <c r="E519" s="748" t="s">
        <v>1583</v>
      </c>
      <c r="F519" s="594">
        <v>0.182</v>
      </c>
      <c r="G519" s="749">
        <v>0.42899999999999999</v>
      </c>
      <c r="H519" s="747"/>
      <c r="I519" s="747"/>
      <c r="J519" s="750">
        <v>3</v>
      </c>
      <c r="M519" t="s">
        <v>20</v>
      </c>
      <c r="N519">
        <v>0.182</v>
      </c>
    </row>
    <row r="520" spans="1:14">
      <c r="A520" s="747" t="s">
        <v>1641</v>
      </c>
      <c r="B520" t="s">
        <v>1641</v>
      </c>
      <c r="C520" s="747" t="s">
        <v>20</v>
      </c>
      <c r="D520" s="747"/>
      <c r="E520" s="748" t="s">
        <v>1583</v>
      </c>
      <c r="F520" s="594" t="s">
        <v>1584</v>
      </c>
      <c r="G520" s="749">
        <v>0.42899999999999999</v>
      </c>
      <c r="H520" s="747"/>
      <c r="I520" s="747"/>
      <c r="J520" s="750">
        <v>0</v>
      </c>
      <c r="M520" t="s">
        <v>20</v>
      </c>
      <c r="N520" t="s">
        <v>20</v>
      </c>
    </row>
    <row r="521" spans="1:14">
      <c r="A521" s="747" t="s">
        <v>1642</v>
      </c>
      <c r="B521" t="s">
        <v>1642</v>
      </c>
      <c r="C521" s="747" t="s">
        <v>1643</v>
      </c>
      <c r="D521" s="747"/>
      <c r="E521" s="748">
        <v>0.44500000000000001</v>
      </c>
      <c r="F521" s="594" t="s">
        <v>2328</v>
      </c>
      <c r="G521" s="749">
        <v>0.42899999999999999</v>
      </c>
      <c r="H521" s="747"/>
      <c r="I521" s="747"/>
      <c r="J521" s="750">
        <v>2</v>
      </c>
      <c r="M521">
        <v>0.44500000000000001</v>
      </c>
      <c r="N521">
        <v>0.48899999999999999</v>
      </c>
    </row>
    <row r="522" spans="1:14">
      <c r="A522" s="747" t="s">
        <v>1644</v>
      </c>
      <c r="B522" t="s">
        <v>1644</v>
      </c>
      <c r="C522" s="747" t="s">
        <v>1645</v>
      </c>
      <c r="D522" s="747"/>
      <c r="E522" s="748" t="s">
        <v>1583</v>
      </c>
      <c r="F522" s="594">
        <v>0.45200000000000001</v>
      </c>
      <c r="G522" s="749">
        <v>0.42899999999999999</v>
      </c>
      <c r="H522" s="747"/>
      <c r="I522" s="747"/>
      <c r="J522" s="750">
        <v>3</v>
      </c>
      <c r="M522" t="s">
        <v>20</v>
      </c>
      <c r="N522">
        <v>0.45200000000000001</v>
      </c>
    </row>
    <row r="523" spans="1:14">
      <c r="A523" s="747" t="s">
        <v>1646</v>
      </c>
      <c r="B523" t="s">
        <v>1646</v>
      </c>
      <c r="C523" s="747" t="s">
        <v>1647</v>
      </c>
      <c r="D523" s="747"/>
      <c r="E523" s="748">
        <v>0.443</v>
      </c>
      <c r="F523" s="594" t="s">
        <v>2328</v>
      </c>
      <c r="G523" s="749">
        <v>0.42899999999999999</v>
      </c>
      <c r="H523" s="747"/>
      <c r="I523" s="747"/>
      <c r="J523" s="750">
        <v>2</v>
      </c>
      <c r="M523">
        <v>0.443</v>
      </c>
      <c r="N523">
        <v>0.46500000000000002</v>
      </c>
    </row>
    <row r="524" spans="1:14">
      <c r="A524" s="747" t="s">
        <v>1648</v>
      </c>
      <c r="B524" t="s">
        <v>1648</v>
      </c>
      <c r="C524" s="747" t="s">
        <v>1649</v>
      </c>
      <c r="D524" s="747"/>
      <c r="E524" s="748" t="s">
        <v>1583</v>
      </c>
      <c r="F524" s="594" t="s">
        <v>1584</v>
      </c>
      <c r="G524" s="749">
        <v>0.42899999999999999</v>
      </c>
      <c r="H524" s="747"/>
      <c r="I524" s="747"/>
      <c r="J524" s="750">
        <v>4</v>
      </c>
      <c r="M524" t="s">
        <v>20</v>
      </c>
      <c r="N524" t="s">
        <v>20</v>
      </c>
    </row>
    <row r="525" spans="1:14">
      <c r="A525" s="747" t="s">
        <v>1650</v>
      </c>
      <c r="B525" t="s">
        <v>1650</v>
      </c>
      <c r="C525" s="747" t="s">
        <v>1651</v>
      </c>
      <c r="D525" s="747"/>
      <c r="E525" s="748" t="s">
        <v>1583</v>
      </c>
      <c r="F525" s="594" t="s">
        <v>1584</v>
      </c>
      <c r="G525" s="749">
        <v>0.42899999999999999</v>
      </c>
      <c r="H525" s="747"/>
      <c r="I525" s="747"/>
      <c r="J525" s="750">
        <v>4</v>
      </c>
      <c r="M525" t="s">
        <v>20</v>
      </c>
      <c r="N525" t="s">
        <v>20</v>
      </c>
    </row>
    <row r="526" spans="1:14">
      <c r="A526" s="747" t="s">
        <v>1652</v>
      </c>
      <c r="B526" t="s">
        <v>1652</v>
      </c>
      <c r="C526" s="747" t="s">
        <v>1653</v>
      </c>
      <c r="D526" s="747"/>
      <c r="E526" s="748">
        <v>0.45400000000000001</v>
      </c>
      <c r="F526" s="594" t="s">
        <v>2328</v>
      </c>
      <c r="G526" s="749">
        <v>0.42899999999999999</v>
      </c>
      <c r="H526" s="747"/>
      <c r="I526" s="747"/>
      <c r="J526" s="750">
        <v>2</v>
      </c>
      <c r="M526">
        <v>0.45400000000000001</v>
      </c>
      <c r="N526">
        <v>0.45400000000000001</v>
      </c>
    </row>
    <row r="527" spans="1:14">
      <c r="A527" s="747" t="s">
        <v>1654</v>
      </c>
      <c r="B527" t="s">
        <v>1654</v>
      </c>
      <c r="C527" s="747" t="s">
        <v>1655</v>
      </c>
      <c r="D527" s="747"/>
      <c r="E527" s="748">
        <v>0</v>
      </c>
      <c r="F527" s="594" t="s">
        <v>2328</v>
      </c>
      <c r="G527" s="749">
        <v>0.42899999999999999</v>
      </c>
      <c r="H527" s="747"/>
      <c r="I527" s="747"/>
      <c r="J527" s="750">
        <v>2</v>
      </c>
      <c r="M527">
        <v>0</v>
      </c>
      <c r="N527">
        <v>0.46200000000000002</v>
      </c>
    </row>
    <row r="528" spans="1:14">
      <c r="A528" s="747" t="s">
        <v>1656</v>
      </c>
      <c r="B528" t="s">
        <v>1656</v>
      </c>
      <c r="C528" s="747" t="s">
        <v>1657</v>
      </c>
      <c r="D528" s="747"/>
      <c r="E528" s="748" t="s">
        <v>1583</v>
      </c>
      <c r="F528" s="594">
        <v>0.45400000000000001</v>
      </c>
      <c r="G528" s="749">
        <v>0.42899999999999999</v>
      </c>
      <c r="H528" s="747"/>
      <c r="I528" s="747"/>
      <c r="J528" s="750">
        <v>3</v>
      </c>
      <c r="M528" t="s">
        <v>20</v>
      </c>
      <c r="N528">
        <v>0.45400000000000001</v>
      </c>
    </row>
    <row r="529" spans="1:14">
      <c r="A529" s="747" t="s">
        <v>1658</v>
      </c>
      <c r="B529" t="s">
        <v>1658</v>
      </c>
      <c r="C529" s="747" t="s">
        <v>20</v>
      </c>
      <c r="D529" s="747"/>
      <c r="E529" s="748" t="s">
        <v>1583</v>
      </c>
      <c r="F529" s="594" t="s">
        <v>1584</v>
      </c>
      <c r="G529" s="749">
        <v>0.42899999999999999</v>
      </c>
      <c r="H529" s="747"/>
      <c r="I529" s="747"/>
      <c r="J529" s="750">
        <v>0</v>
      </c>
      <c r="M529" t="s">
        <v>20</v>
      </c>
      <c r="N529" t="s">
        <v>20</v>
      </c>
    </row>
    <row r="530" spans="1:14">
      <c r="A530" s="747" t="s">
        <v>1659</v>
      </c>
      <c r="B530" t="s">
        <v>1659</v>
      </c>
      <c r="C530" s="747" t="s">
        <v>1660</v>
      </c>
      <c r="D530" s="747"/>
      <c r="E530" s="748">
        <v>0.44400000000000001</v>
      </c>
      <c r="F530" s="594" t="s">
        <v>2328</v>
      </c>
      <c r="G530" s="749">
        <v>0.42899999999999999</v>
      </c>
      <c r="H530" s="747"/>
      <c r="I530" s="747"/>
      <c r="J530" s="750">
        <v>2</v>
      </c>
      <c r="M530">
        <v>0.44400000000000001</v>
      </c>
      <c r="N530">
        <v>0.46300000000000002</v>
      </c>
    </row>
    <row r="531" spans="1:14">
      <c r="A531" s="747" t="s">
        <v>1661</v>
      </c>
      <c r="B531" t="s">
        <v>1661</v>
      </c>
      <c r="C531" s="747" t="s">
        <v>1662</v>
      </c>
      <c r="D531" s="747"/>
      <c r="E531" s="748" t="s">
        <v>1583</v>
      </c>
      <c r="F531" s="594" t="s">
        <v>1584</v>
      </c>
      <c r="G531" s="749">
        <v>0.42899999999999999</v>
      </c>
      <c r="H531" s="747"/>
      <c r="I531" s="747"/>
      <c r="J531" s="750">
        <v>4</v>
      </c>
      <c r="M531" t="s">
        <v>20</v>
      </c>
      <c r="N531" t="s">
        <v>20</v>
      </c>
    </row>
    <row r="532" spans="1:14">
      <c r="A532" s="747" t="s">
        <v>1663</v>
      </c>
      <c r="B532" t="s">
        <v>1663</v>
      </c>
      <c r="C532" s="747" t="s">
        <v>20</v>
      </c>
      <c r="D532" s="747"/>
      <c r="E532" s="748" t="s">
        <v>1583</v>
      </c>
      <c r="F532" s="594" t="s">
        <v>1584</v>
      </c>
      <c r="G532" s="749">
        <v>0.42899999999999999</v>
      </c>
      <c r="H532" s="747"/>
      <c r="I532" s="747"/>
      <c r="J532" s="750">
        <v>0</v>
      </c>
      <c r="M532" t="s">
        <v>20</v>
      </c>
      <c r="N532" t="s">
        <v>20</v>
      </c>
    </row>
    <row r="533" spans="1:14">
      <c r="A533" s="747" t="s">
        <v>1664</v>
      </c>
      <c r="B533" t="s">
        <v>1664</v>
      </c>
      <c r="C533" s="747" t="s">
        <v>1665</v>
      </c>
      <c r="D533" s="747"/>
      <c r="E533" s="748">
        <v>0.156</v>
      </c>
      <c r="F533" s="594" t="s">
        <v>2328</v>
      </c>
      <c r="G533" s="749">
        <v>0.42899999999999999</v>
      </c>
      <c r="H533" s="747"/>
      <c r="I533" s="747"/>
      <c r="J533" s="750">
        <v>2</v>
      </c>
      <c r="M533">
        <v>0.156</v>
      </c>
      <c r="N533">
        <v>5.8000000000000003E-2</v>
      </c>
    </row>
    <row r="534" spans="1:14">
      <c r="A534" s="747" t="s">
        <v>1666</v>
      </c>
      <c r="B534" t="s">
        <v>1666</v>
      </c>
      <c r="C534" s="747" t="s">
        <v>1667</v>
      </c>
      <c r="D534" s="747"/>
      <c r="E534" s="748" t="s">
        <v>1583</v>
      </c>
      <c r="F534" s="594">
        <v>0.45400000000000001</v>
      </c>
      <c r="G534" s="749">
        <v>0.42899999999999999</v>
      </c>
      <c r="H534" s="747"/>
      <c r="I534" s="747"/>
      <c r="J534" s="750">
        <v>3</v>
      </c>
      <c r="M534" t="s">
        <v>20</v>
      </c>
      <c r="N534">
        <v>0.45400000000000001</v>
      </c>
    </row>
    <row r="535" spans="1:14">
      <c r="A535" s="747" t="s">
        <v>1668</v>
      </c>
      <c r="B535" t="s">
        <v>1668</v>
      </c>
      <c r="C535" s="747" t="s">
        <v>20</v>
      </c>
      <c r="D535" s="747"/>
      <c r="E535" s="748" t="s">
        <v>1583</v>
      </c>
      <c r="F535" s="594" t="s">
        <v>1584</v>
      </c>
      <c r="G535" s="749">
        <v>0.42899999999999999</v>
      </c>
      <c r="H535" s="747"/>
      <c r="I535" s="747"/>
      <c r="J535" s="750">
        <v>0</v>
      </c>
      <c r="M535" t="s">
        <v>20</v>
      </c>
      <c r="N535" t="s">
        <v>20</v>
      </c>
    </row>
    <row r="536" spans="1:14">
      <c r="A536" s="747" t="s">
        <v>1669</v>
      </c>
      <c r="B536" t="s">
        <v>1669</v>
      </c>
      <c r="C536" s="747" t="s">
        <v>1670</v>
      </c>
      <c r="D536" s="747"/>
      <c r="E536" s="748" t="s">
        <v>1583</v>
      </c>
      <c r="F536" s="594">
        <v>0.44900000000000001</v>
      </c>
      <c r="G536" s="749">
        <v>0.42899999999999999</v>
      </c>
      <c r="H536" s="747"/>
      <c r="I536" s="747"/>
      <c r="J536" s="750">
        <v>3</v>
      </c>
      <c r="M536" t="s">
        <v>20</v>
      </c>
      <c r="N536">
        <v>0.44900000000000001</v>
      </c>
    </row>
    <row r="537" spans="1:14">
      <c r="A537" s="747" t="s">
        <v>1671</v>
      </c>
      <c r="B537" t="s">
        <v>1671</v>
      </c>
      <c r="C537" s="747" t="s">
        <v>2160</v>
      </c>
      <c r="D537" s="747"/>
      <c r="E537" s="748">
        <v>0.44500000000000001</v>
      </c>
      <c r="F537" s="594" t="s">
        <v>2328</v>
      </c>
      <c r="G537" s="749">
        <v>0.42899999999999999</v>
      </c>
      <c r="H537" s="747"/>
      <c r="I537" s="747"/>
      <c r="J537" s="750">
        <v>2</v>
      </c>
      <c r="M537">
        <v>0.44500000000000001</v>
      </c>
      <c r="N537">
        <v>3.5000000000000003E-2</v>
      </c>
    </row>
    <row r="538" spans="1:14">
      <c r="A538" s="747" t="s">
        <v>1672</v>
      </c>
      <c r="B538" t="s">
        <v>1672</v>
      </c>
      <c r="C538" s="747" t="s">
        <v>1673</v>
      </c>
      <c r="D538" s="747"/>
      <c r="E538" s="748" t="s">
        <v>1583</v>
      </c>
      <c r="F538" s="594" t="s">
        <v>1584</v>
      </c>
      <c r="G538" s="749">
        <v>0.42899999999999999</v>
      </c>
      <c r="H538" s="747"/>
      <c r="I538" s="747"/>
      <c r="J538" s="750">
        <v>4</v>
      </c>
      <c r="M538" t="s">
        <v>20</v>
      </c>
      <c r="N538" t="s">
        <v>20</v>
      </c>
    </row>
    <row r="539" spans="1:14">
      <c r="A539" s="747" t="s">
        <v>1674</v>
      </c>
      <c r="B539" t="s">
        <v>1674</v>
      </c>
      <c r="C539" s="747" t="s">
        <v>20</v>
      </c>
      <c r="D539" s="747"/>
      <c r="E539" s="748" t="s">
        <v>1583</v>
      </c>
      <c r="F539" s="594" t="s">
        <v>1584</v>
      </c>
      <c r="G539" s="749">
        <v>0.42899999999999999</v>
      </c>
      <c r="H539" s="747"/>
      <c r="I539" s="747"/>
      <c r="J539" s="750">
        <v>0</v>
      </c>
      <c r="M539" t="s">
        <v>20</v>
      </c>
      <c r="N539" t="s">
        <v>20</v>
      </c>
    </row>
    <row r="540" spans="1:14">
      <c r="A540" s="747" t="s">
        <v>1675</v>
      </c>
      <c r="B540" t="s">
        <v>1675</v>
      </c>
      <c r="C540" s="747" t="s">
        <v>1849</v>
      </c>
      <c r="D540" s="747"/>
      <c r="E540" s="748" t="s">
        <v>1583</v>
      </c>
      <c r="F540" s="594" t="s">
        <v>1584</v>
      </c>
      <c r="G540" s="749">
        <v>0.42899999999999999</v>
      </c>
      <c r="H540" s="747"/>
      <c r="I540" s="747"/>
      <c r="J540" s="750">
        <v>4</v>
      </c>
      <c r="M540" t="s">
        <v>20</v>
      </c>
      <c r="N540" t="s">
        <v>20</v>
      </c>
    </row>
    <row r="541" spans="1:14">
      <c r="A541" s="747" t="s">
        <v>1676</v>
      </c>
      <c r="B541" t="s">
        <v>1676</v>
      </c>
      <c r="C541" s="747" t="s">
        <v>1677</v>
      </c>
      <c r="D541" s="747"/>
      <c r="E541" s="748">
        <v>0.30399999999999999</v>
      </c>
      <c r="F541" s="594" t="s">
        <v>2328</v>
      </c>
      <c r="G541" s="749">
        <v>0.42899999999999999</v>
      </c>
      <c r="H541" s="747"/>
      <c r="I541" s="747"/>
      <c r="J541" s="750">
        <v>2</v>
      </c>
      <c r="M541">
        <v>0.30399999999999999</v>
      </c>
      <c r="N541">
        <v>0.35599999999999998</v>
      </c>
    </row>
    <row r="542" spans="1:14">
      <c r="A542" s="747" t="s">
        <v>1678</v>
      </c>
      <c r="B542" t="s">
        <v>1678</v>
      </c>
      <c r="C542" s="747" t="s">
        <v>1679</v>
      </c>
      <c r="D542" s="747"/>
      <c r="E542" s="748" t="s">
        <v>1583</v>
      </c>
      <c r="F542" s="594">
        <v>0.253</v>
      </c>
      <c r="G542" s="749">
        <v>0.42899999999999999</v>
      </c>
      <c r="H542" s="747"/>
      <c r="I542" s="747"/>
      <c r="J542" s="750">
        <v>3</v>
      </c>
      <c r="M542" t="s">
        <v>20</v>
      </c>
      <c r="N542">
        <v>0.253</v>
      </c>
    </row>
    <row r="543" spans="1:14">
      <c r="A543" s="747" t="s">
        <v>1680</v>
      </c>
      <c r="B543" t="s">
        <v>1680</v>
      </c>
      <c r="C543" s="747" t="s">
        <v>3303</v>
      </c>
      <c r="D543" s="747"/>
      <c r="E543" s="748" t="s">
        <v>1583</v>
      </c>
      <c r="F543" s="594" t="s">
        <v>1584</v>
      </c>
      <c r="G543" s="749">
        <v>0.42899999999999999</v>
      </c>
      <c r="H543" s="747"/>
      <c r="I543" s="747"/>
      <c r="J543" s="750">
        <v>4</v>
      </c>
      <c r="M543" t="s">
        <v>20</v>
      </c>
      <c r="N543" t="s">
        <v>20</v>
      </c>
    </row>
    <row r="544" spans="1:14">
      <c r="A544" s="747" t="s">
        <v>1681</v>
      </c>
      <c r="B544" t="s">
        <v>1681</v>
      </c>
      <c r="C544" s="747" t="s">
        <v>20</v>
      </c>
      <c r="D544" s="747"/>
      <c r="E544" s="748">
        <v>0.46</v>
      </c>
      <c r="F544" s="594" t="s">
        <v>2328</v>
      </c>
      <c r="G544" s="749">
        <v>0.42899999999999999</v>
      </c>
      <c r="H544" s="747"/>
      <c r="I544" s="747"/>
      <c r="J544" s="750">
        <v>2</v>
      </c>
      <c r="M544">
        <v>0.46</v>
      </c>
      <c r="N544">
        <v>0.55100000000000005</v>
      </c>
    </row>
    <row r="545" spans="1:14">
      <c r="A545" s="747" t="s">
        <v>1683</v>
      </c>
      <c r="B545" t="s">
        <v>1683</v>
      </c>
      <c r="C545" s="747" t="s">
        <v>20</v>
      </c>
      <c r="D545" s="747"/>
      <c r="E545" s="748">
        <v>0.46</v>
      </c>
      <c r="F545" s="594" t="s">
        <v>2328</v>
      </c>
      <c r="G545" s="749">
        <v>0.42899999999999999</v>
      </c>
      <c r="H545" s="747"/>
      <c r="I545" s="747"/>
      <c r="J545" s="750">
        <v>2</v>
      </c>
      <c r="M545">
        <v>0.46</v>
      </c>
      <c r="N545">
        <v>0.55400000000000005</v>
      </c>
    </row>
    <row r="546" spans="1:14">
      <c r="A546" s="747" t="s">
        <v>1685</v>
      </c>
      <c r="B546" t="s">
        <v>1685</v>
      </c>
      <c r="C546" s="747" t="s">
        <v>1686</v>
      </c>
      <c r="D546" s="747"/>
      <c r="E546" s="748">
        <v>0.442</v>
      </c>
      <c r="F546" s="594" t="s">
        <v>2328</v>
      </c>
      <c r="G546" s="749">
        <v>0.42899999999999999</v>
      </c>
      <c r="H546" s="747"/>
      <c r="I546" s="747"/>
      <c r="J546" s="750">
        <v>2</v>
      </c>
      <c r="M546">
        <v>0.442</v>
      </c>
      <c r="N546">
        <v>0.48</v>
      </c>
    </row>
    <row r="547" spans="1:14">
      <c r="A547" s="747" t="s">
        <v>1687</v>
      </c>
      <c r="B547" t="s">
        <v>1687</v>
      </c>
      <c r="C547" s="747" t="s">
        <v>1688</v>
      </c>
      <c r="D547" s="747"/>
      <c r="E547" s="748" t="s">
        <v>1583</v>
      </c>
      <c r="F547" s="594">
        <v>0.109</v>
      </c>
      <c r="G547" s="749">
        <v>0.42899999999999999</v>
      </c>
      <c r="H547" s="747"/>
      <c r="I547" s="747"/>
      <c r="J547" s="750">
        <v>3</v>
      </c>
      <c r="M547" t="s">
        <v>20</v>
      </c>
      <c r="N547">
        <v>0.109</v>
      </c>
    </row>
    <row r="548" spans="1:14">
      <c r="A548" s="747" t="s">
        <v>1689</v>
      </c>
      <c r="B548" t="s">
        <v>1689</v>
      </c>
      <c r="C548" s="747" t="s">
        <v>1690</v>
      </c>
      <c r="D548" s="747"/>
      <c r="E548" s="748" t="s">
        <v>1583</v>
      </c>
      <c r="F548" s="594" t="s">
        <v>1584</v>
      </c>
      <c r="G548" s="749">
        <v>0.42899999999999999</v>
      </c>
      <c r="H548" s="747"/>
      <c r="I548" s="747"/>
      <c r="J548" s="750">
        <v>4</v>
      </c>
      <c r="M548" t="s">
        <v>20</v>
      </c>
      <c r="N548" t="s">
        <v>20</v>
      </c>
    </row>
    <row r="549" spans="1:14">
      <c r="A549" s="747" t="s">
        <v>1691</v>
      </c>
      <c r="B549" t="s">
        <v>1691</v>
      </c>
      <c r="C549" s="747" t="s">
        <v>1692</v>
      </c>
      <c r="D549" s="747"/>
      <c r="E549" s="748" t="s">
        <v>1583</v>
      </c>
      <c r="F549" s="594" t="s">
        <v>1584</v>
      </c>
      <c r="G549" s="749">
        <v>0.42899999999999999</v>
      </c>
      <c r="H549" s="747"/>
      <c r="I549" s="747"/>
      <c r="J549" s="750">
        <v>4</v>
      </c>
      <c r="M549" t="s">
        <v>20</v>
      </c>
      <c r="N549" t="s">
        <v>20</v>
      </c>
    </row>
    <row r="550" spans="1:14">
      <c r="A550" s="747" t="s">
        <v>1693</v>
      </c>
      <c r="B550" t="s">
        <v>1693</v>
      </c>
      <c r="C550" s="747" t="s">
        <v>20</v>
      </c>
      <c r="D550" s="747"/>
      <c r="E550" s="748" t="s">
        <v>1583</v>
      </c>
      <c r="F550" s="594" t="s">
        <v>1584</v>
      </c>
      <c r="G550" s="749">
        <v>0.42899999999999999</v>
      </c>
      <c r="H550" s="747"/>
      <c r="I550" s="747"/>
      <c r="J550" s="750">
        <v>0</v>
      </c>
      <c r="M550" t="s">
        <v>20</v>
      </c>
      <c r="N550" t="s">
        <v>20</v>
      </c>
    </row>
    <row r="551" spans="1:14">
      <c r="A551" s="747" t="s">
        <v>1694</v>
      </c>
      <c r="B551" t="s">
        <v>1694</v>
      </c>
      <c r="C551" s="747" t="s">
        <v>1695</v>
      </c>
      <c r="D551" s="747"/>
      <c r="E551" s="748" t="s">
        <v>1583</v>
      </c>
      <c r="F551" s="594">
        <v>4.2000000000000003E-2</v>
      </c>
      <c r="G551" s="749">
        <v>0.42899999999999999</v>
      </c>
      <c r="H551" s="747"/>
      <c r="I551" s="747"/>
      <c r="J551" s="750">
        <v>3</v>
      </c>
      <c r="M551" t="s">
        <v>20</v>
      </c>
      <c r="N551">
        <v>4.2000000000000003E-2</v>
      </c>
    </row>
    <row r="552" spans="1:14">
      <c r="A552" s="747" t="s">
        <v>1696</v>
      </c>
      <c r="B552" t="s">
        <v>1696</v>
      </c>
      <c r="C552" s="747" t="s">
        <v>20</v>
      </c>
      <c r="D552" s="747"/>
      <c r="E552" s="748" t="s">
        <v>1583</v>
      </c>
      <c r="F552" s="594" t="s">
        <v>1584</v>
      </c>
      <c r="G552" s="749">
        <v>0.42899999999999999</v>
      </c>
      <c r="H552" s="747"/>
      <c r="I552" s="747"/>
      <c r="J552" s="750">
        <v>0</v>
      </c>
      <c r="M552" t="s">
        <v>20</v>
      </c>
      <c r="N552" t="s">
        <v>20</v>
      </c>
    </row>
    <row r="553" spans="1:14">
      <c r="A553" s="747" t="s">
        <v>1697</v>
      </c>
      <c r="B553" t="s">
        <v>1697</v>
      </c>
      <c r="C553" s="747" t="s">
        <v>1698</v>
      </c>
      <c r="D553" s="747"/>
      <c r="E553" s="748" t="s">
        <v>1583</v>
      </c>
      <c r="F553" s="594" t="s">
        <v>1584</v>
      </c>
      <c r="G553" s="749">
        <v>0.42899999999999999</v>
      </c>
      <c r="H553" s="747"/>
      <c r="I553" s="747"/>
      <c r="J553" s="750">
        <v>4</v>
      </c>
      <c r="M553" t="s">
        <v>20</v>
      </c>
      <c r="N553" t="s">
        <v>20</v>
      </c>
    </row>
    <row r="554" spans="1:14">
      <c r="A554" s="747" t="s">
        <v>1699</v>
      </c>
      <c r="B554" t="s">
        <v>1699</v>
      </c>
      <c r="C554" s="747" t="s">
        <v>1700</v>
      </c>
      <c r="D554" s="747"/>
      <c r="E554" s="748" t="s">
        <v>1583</v>
      </c>
      <c r="F554" s="594">
        <v>0.435</v>
      </c>
      <c r="G554" s="749">
        <v>0.42899999999999999</v>
      </c>
      <c r="H554" s="747"/>
      <c r="I554" s="747"/>
      <c r="J554" s="750">
        <v>3</v>
      </c>
      <c r="M554" t="s">
        <v>20</v>
      </c>
      <c r="N554">
        <v>0.435</v>
      </c>
    </row>
    <row r="555" spans="1:14">
      <c r="A555" s="747" t="s">
        <v>1701</v>
      </c>
      <c r="B555" t="s">
        <v>1701</v>
      </c>
      <c r="C555" s="747" t="s">
        <v>1702</v>
      </c>
      <c r="D555" s="747"/>
      <c r="E555" s="748">
        <v>0.56499999999999995</v>
      </c>
      <c r="F555" s="594" t="s">
        <v>2328</v>
      </c>
      <c r="G555" s="749">
        <v>0.42899999999999999</v>
      </c>
      <c r="H555" s="747"/>
      <c r="I555" s="747"/>
      <c r="J555" s="750">
        <v>2</v>
      </c>
      <c r="M555">
        <v>0.56499999999999995</v>
      </c>
      <c r="N555">
        <v>0.57499999999999996</v>
      </c>
    </row>
    <row r="556" spans="1:14">
      <c r="A556" s="747" t="s">
        <v>1703</v>
      </c>
      <c r="B556" t="s">
        <v>1703</v>
      </c>
      <c r="C556" s="747" t="s">
        <v>20</v>
      </c>
      <c r="D556" s="747"/>
      <c r="E556" s="748">
        <v>0.46</v>
      </c>
      <c r="F556" s="594" t="s">
        <v>2328</v>
      </c>
      <c r="G556" s="749">
        <v>0.42899999999999999</v>
      </c>
      <c r="H556" s="747"/>
      <c r="I556" s="747"/>
      <c r="J556" s="750">
        <v>2</v>
      </c>
      <c r="M556">
        <v>0.46</v>
      </c>
      <c r="N556">
        <v>0.55400000000000005</v>
      </c>
    </row>
    <row r="557" spans="1:14">
      <c r="A557" s="747" t="s">
        <v>1705</v>
      </c>
      <c r="B557" t="s">
        <v>1705</v>
      </c>
      <c r="C557" s="747" t="s">
        <v>3304</v>
      </c>
      <c r="D557" s="747"/>
      <c r="E557" s="748">
        <v>0.437</v>
      </c>
      <c r="F557" s="594" t="s">
        <v>2328</v>
      </c>
      <c r="G557" s="749">
        <v>0.42899999999999999</v>
      </c>
      <c r="H557" s="747"/>
      <c r="I557" s="747"/>
      <c r="J557" s="750">
        <v>2</v>
      </c>
      <c r="M557">
        <v>0.437</v>
      </c>
      <c r="N557">
        <v>0.44400000000000001</v>
      </c>
    </row>
    <row r="558" spans="1:14">
      <c r="A558" s="747" t="s">
        <v>1706</v>
      </c>
      <c r="B558" t="s">
        <v>1706</v>
      </c>
      <c r="C558" s="747" t="s">
        <v>2161</v>
      </c>
      <c r="D558" s="747"/>
      <c r="E558" s="748">
        <v>0.441</v>
      </c>
      <c r="F558" s="594" t="s">
        <v>2328</v>
      </c>
      <c r="G558" s="749">
        <v>0.42899999999999999</v>
      </c>
      <c r="H558" s="747"/>
      <c r="I558" s="747"/>
      <c r="J558" s="750">
        <v>2</v>
      </c>
      <c r="M558">
        <v>0.441</v>
      </c>
      <c r="N558">
        <v>0.44</v>
      </c>
    </row>
    <row r="559" spans="1:14">
      <c r="A559" s="747" t="s">
        <v>1707</v>
      </c>
      <c r="B559" t="s">
        <v>1707</v>
      </c>
      <c r="C559" s="747" t="s">
        <v>1708</v>
      </c>
      <c r="D559" s="747"/>
      <c r="E559" s="748" t="s">
        <v>1583</v>
      </c>
      <c r="F559" s="594">
        <v>0.31</v>
      </c>
      <c r="G559" s="749">
        <v>0.42899999999999999</v>
      </c>
      <c r="H559" s="747"/>
      <c r="I559" s="747"/>
      <c r="J559" s="750">
        <v>3</v>
      </c>
      <c r="M559" t="s">
        <v>20</v>
      </c>
      <c r="N559">
        <v>0.31</v>
      </c>
    </row>
    <row r="560" spans="1:14">
      <c r="A560" s="747" t="s">
        <v>1709</v>
      </c>
      <c r="B560" t="s">
        <v>1709</v>
      </c>
      <c r="C560" s="747" t="s">
        <v>1710</v>
      </c>
      <c r="D560" s="747"/>
      <c r="E560" s="748" t="s">
        <v>1583</v>
      </c>
      <c r="F560" s="594">
        <v>0.45400000000000001</v>
      </c>
      <c r="G560" s="749">
        <v>0.42899999999999999</v>
      </c>
      <c r="H560" s="747"/>
      <c r="I560" s="747"/>
      <c r="J560" s="750">
        <v>3</v>
      </c>
      <c r="M560" t="s">
        <v>20</v>
      </c>
      <c r="N560">
        <v>0.45400000000000001</v>
      </c>
    </row>
    <row r="561" spans="1:14">
      <c r="A561" s="747" t="s">
        <v>1711</v>
      </c>
      <c r="B561" t="s">
        <v>1711</v>
      </c>
      <c r="C561" s="747" t="s">
        <v>1712</v>
      </c>
      <c r="D561" s="747"/>
      <c r="E561" s="748">
        <v>0.433</v>
      </c>
      <c r="F561" s="594" t="s">
        <v>2328</v>
      </c>
      <c r="G561" s="749">
        <v>0.42899999999999999</v>
      </c>
      <c r="H561" s="747"/>
      <c r="I561" s="747"/>
      <c r="J561" s="750">
        <v>2</v>
      </c>
      <c r="M561">
        <v>0.433</v>
      </c>
      <c r="N561">
        <v>0.441</v>
      </c>
    </row>
    <row r="562" spans="1:14">
      <c r="A562" s="747" t="s">
        <v>1713</v>
      </c>
      <c r="B562" t="s">
        <v>1713</v>
      </c>
      <c r="C562" s="747" t="s">
        <v>1714</v>
      </c>
      <c r="D562" s="747"/>
      <c r="E562" s="748" t="s">
        <v>1583</v>
      </c>
      <c r="F562" s="594" t="s">
        <v>1584</v>
      </c>
      <c r="G562" s="749">
        <v>0.42899999999999999</v>
      </c>
      <c r="H562" s="747"/>
      <c r="I562" s="747"/>
      <c r="J562" s="750">
        <v>4</v>
      </c>
      <c r="M562" t="s">
        <v>20</v>
      </c>
      <c r="N562" t="s">
        <v>20</v>
      </c>
    </row>
    <row r="563" spans="1:14">
      <c r="A563" s="747" t="s">
        <v>1715</v>
      </c>
      <c r="B563" t="s">
        <v>1715</v>
      </c>
      <c r="C563" s="747" t="s">
        <v>1716</v>
      </c>
      <c r="D563" s="747"/>
      <c r="E563" s="748" t="s">
        <v>1583</v>
      </c>
      <c r="F563" s="594">
        <v>0.441</v>
      </c>
      <c r="G563" s="749">
        <v>0.42899999999999999</v>
      </c>
      <c r="H563" s="747"/>
      <c r="I563" s="747"/>
      <c r="J563" s="750">
        <v>3</v>
      </c>
      <c r="M563" t="s">
        <v>20</v>
      </c>
      <c r="N563">
        <v>0.441</v>
      </c>
    </row>
    <row r="564" spans="1:14">
      <c r="A564" s="747" t="s">
        <v>1717</v>
      </c>
      <c r="B564" t="s">
        <v>1717</v>
      </c>
      <c r="C564" s="747" t="s">
        <v>1718</v>
      </c>
      <c r="D564" s="747"/>
      <c r="E564" s="748" t="s">
        <v>1583</v>
      </c>
      <c r="F564" s="594">
        <v>0.38300000000000001</v>
      </c>
      <c r="G564" s="749">
        <v>0.42899999999999999</v>
      </c>
      <c r="H564" s="747"/>
      <c r="I564" s="747"/>
      <c r="J564" s="750">
        <v>3</v>
      </c>
      <c r="M564" t="s">
        <v>20</v>
      </c>
      <c r="N564">
        <v>0.38300000000000001</v>
      </c>
    </row>
    <row r="565" spans="1:14">
      <c r="A565" s="747" t="s">
        <v>1719</v>
      </c>
      <c r="B565" t="s">
        <v>1719</v>
      </c>
      <c r="C565" s="747" t="s">
        <v>20</v>
      </c>
      <c r="D565" s="747"/>
      <c r="E565" s="748">
        <v>1.7000000000000001E-2</v>
      </c>
      <c r="F565" s="594" t="s">
        <v>2328</v>
      </c>
      <c r="G565" s="749">
        <v>0.42899999999999999</v>
      </c>
      <c r="H565" s="747"/>
      <c r="I565" s="747"/>
      <c r="J565" s="750">
        <v>1</v>
      </c>
      <c r="M565">
        <v>1.7000000000000001E-2</v>
      </c>
      <c r="N565" t="s">
        <v>20</v>
      </c>
    </row>
    <row r="566" spans="1:14">
      <c r="A566" s="747" t="s">
        <v>1720</v>
      </c>
      <c r="B566" t="s">
        <v>1720</v>
      </c>
      <c r="C566" s="747" t="s">
        <v>1721</v>
      </c>
      <c r="D566" s="747"/>
      <c r="E566" s="748" t="s">
        <v>1583</v>
      </c>
      <c r="F566" s="594">
        <v>0.47</v>
      </c>
      <c r="G566" s="749">
        <v>0.42899999999999999</v>
      </c>
      <c r="H566" s="747"/>
      <c r="I566" s="747"/>
      <c r="J566" s="750">
        <v>3</v>
      </c>
      <c r="M566" t="s">
        <v>20</v>
      </c>
      <c r="N566">
        <v>0.47</v>
      </c>
    </row>
    <row r="567" spans="1:14">
      <c r="A567" s="747" t="s">
        <v>1722</v>
      </c>
      <c r="B567" t="s">
        <v>1722</v>
      </c>
      <c r="C567" s="747" t="s">
        <v>2162</v>
      </c>
      <c r="D567" s="747"/>
      <c r="E567" s="748" t="s">
        <v>1583</v>
      </c>
      <c r="F567" s="594">
        <v>0.41799999999999998</v>
      </c>
      <c r="G567" s="749">
        <v>0.42899999999999999</v>
      </c>
      <c r="H567" s="747"/>
      <c r="I567" s="747"/>
      <c r="J567" s="750">
        <v>3</v>
      </c>
      <c r="M567" t="s">
        <v>20</v>
      </c>
      <c r="N567">
        <v>0.41799999999999998</v>
      </c>
    </row>
    <row r="568" spans="1:14">
      <c r="A568" s="747" t="s">
        <v>1723</v>
      </c>
      <c r="B568" t="s">
        <v>1723</v>
      </c>
      <c r="C568" s="747" t="s">
        <v>1724</v>
      </c>
      <c r="D568" s="747"/>
      <c r="E568" s="748">
        <v>0.45200000000000001</v>
      </c>
      <c r="F568" s="594" t="s">
        <v>2328</v>
      </c>
      <c r="G568" s="749">
        <v>0.42899999999999999</v>
      </c>
      <c r="H568" s="747"/>
      <c r="I568" s="747"/>
      <c r="J568" s="750">
        <v>2</v>
      </c>
      <c r="M568">
        <v>0.45200000000000001</v>
      </c>
      <c r="N568">
        <v>0.439</v>
      </c>
    </row>
    <row r="569" spans="1:14">
      <c r="A569" s="747" t="s">
        <v>1725</v>
      </c>
      <c r="B569" t="s">
        <v>1725</v>
      </c>
      <c r="C569" s="747" t="s">
        <v>2163</v>
      </c>
      <c r="D569" s="747"/>
      <c r="E569" s="748" t="s">
        <v>1583</v>
      </c>
      <c r="F569" s="594" t="s">
        <v>1584</v>
      </c>
      <c r="G569" s="749">
        <v>0.42899999999999999</v>
      </c>
      <c r="H569" s="747"/>
      <c r="I569" s="747"/>
      <c r="J569" s="750">
        <v>4</v>
      </c>
      <c r="M569" t="s">
        <v>20</v>
      </c>
      <c r="N569" t="s">
        <v>20</v>
      </c>
    </row>
    <row r="570" spans="1:14">
      <c r="A570" s="747" t="s">
        <v>1726</v>
      </c>
      <c r="B570" t="s">
        <v>1726</v>
      </c>
      <c r="C570" s="747" t="s">
        <v>1727</v>
      </c>
      <c r="D570" s="747"/>
      <c r="E570" s="748" t="s">
        <v>1583</v>
      </c>
      <c r="F570" s="594">
        <v>0.35499999999999998</v>
      </c>
      <c r="G570" s="749">
        <v>0.42899999999999999</v>
      </c>
      <c r="H570" s="747"/>
      <c r="I570" s="747"/>
      <c r="J570" s="750">
        <v>3</v>
      </c>
      <c r="M570" t="s">
        <v>20</v>
      </c>
      <c r="N570">
        <v>0.35499999999999998</v>
      </c>
    </row>
    <row r="571" spans="1:14">
      <c r="A571" s="747" t="s">
        <v>1728</v>
      </c>
      <c r="B571" t="s">
        <v>1728</v>
      </c>
      <c r="C571" s="747" t="s">
        <v>20</v>
      </c>
      <c r="D571" s="747"/>
      <c r="E571" s="748" t="s">
        <v>1583</v>
      </c>
      <c r="F571" s="594" t="s">
        <v>1584</v>
      </c>
      <c r="G571" s="749">
        <v>0.42899999999999999</v>
      </c>
      <c r="H571" s="747"/>
      <c r="I571" s="747"/>
      <c r="J571" s="750">
        <v>0</v>
      </c>
      <c r="M571" t="s">
        <v>20</v>
      </c>
      <c r="N571" t="s">
        <v>20</v>
      </c>
    </row>
    <row r="572" spans="1:14">
      <c r="A572" s="747" t="s">
        <v>1729</v>
      </c>
      <c r="B572" t="s">
        <v>1729</v>
      </c>
      <c r="C572" s="747" t="s">
        <v>20</v>
      </c>
      <c r="D572" s="747"/>
      <c r="E572" s="748" t="s">
        <v>1583</v>
      </c>
      <c r="F572" s="594" t="s">
        <v>1584</v>
      </c>
      <c r="G572" s="749">
        <v>0.42899999999999999</v>
      </c>
      <c r="H572" s="747"/>
      <c r="I572" s="747"/>
      <c r="J572" s="750">
        <v>0</v>
      </c>
      <c r="M572" t="s">
        <v>20</v>
      </c>
      <c r="N572" t="s">
        <v>20</v>
      </c>
    </row>
    <row r="573" spans="1:14">
      <c r="A573" s="747" t="s">
        <v>1730</v>
      </c>
      <c r="B573" t="s">
        <v>1730</v>
      </c>
      <c r="C573" s="747" t="s">
        <v>1731</v>
      </c>
      <c r="D573" s="747"/>
      <c r="E573" s="748" t="s">
        <v>1583</v>
      </c>
      <c r="F573" s="594">
        <v>0.441</v>
      </c>
      <c r="G573" s="749">
        <v>0.42899999999999999</v>
      </c>
      <c r="H573" s="747"/>
      <c r="I573" s="747"/>
      <c r="J573" s="750">
        <v>3</v>
      </c>
      <c r="M573" t="s">
        <v>20</v>
      </c>
      <c r="N573">
        <v>0.441</v>
      </c>
    </row>
    <row r="574" spans="1:14">
      <c r="A574" s="747" t="s">
        <v>1732</v>
      </c>
      <c r="B574" t="s">
        <v>1732</v>
      </c>
      <c r="C574" s="747" t="s">
        <v>1733</v>
      </c>
      <c r="D574" s="747"/>
      <c r="E574" s="748" t="s">
        <v>1583</v>
      </c>
      <c r="F574" s="594" t="s">
        <v>1584</v>
      </c>
      <c r="G574" s="749">
        <v>0.42899999999999999</v>
      </c>
      <c r="H574" s="747"/>
      <c r="I574" s="747"/>
      <c r="J574" s="750">
        <v>4</v>
      </c>
      <c r="M574" t="s">
        <v>20</v>
      </c>
      <c r="N574" t="s">
        <v>20</v>
      </c>
    </row>
    <row r="575" spans="1:14">
      <c r="A575" s="747" t="s">
        <v>1734</v>
      </c>
      <c r="B575" t="s">
        <v>1734</v>
      </c>
      <c r="C575" s="747" t="s">
        <v>1735</v>
      </c>
      <c r="D575" s="747"/>
      <c r="E575" s="748" t="s">
        <v>1583</v>
      </c>
      <c r="F575" s="594">
        <v>0.505</v>
      </c>
      <c r="G575" s="749">
        <v>0.42899999999999999</v>
      </c>
      <c r="H575" s="747"/>
      <c r="I575" s="747"/>
      <c r="J575" s="750">
        <v>3</v>
      </c>
      <c r="M575" t="s">
        <v>20</v>
      </c>
      <c r="N575">
        <v>0.505</v>
      </c>
    </row>
    <row r="576" spans="1:14">
      <c r="A576" s="747" t="s">
        <v>1736</v>
      </c>
      <c r="B576" t="s">
        <v>1736</v>
      </c>
      <c r="C576" s="747" t="s">
        <v>20</v>
      </c>
      <c r="D576" s="747"/>
      <c r="E576" s="748" t="s">
        <v>1583</v>
      </c>
      <c r="F576" s="594">
        <v>0.40799999999999997</v>
      </c>
      <c r="G576" s="749">
        <v>0.42899999999999999</v>
      </c>
      <c r="H576" s="747"/>
      <c r="I576" s="747"/>
      <c r="J576" s="750">
        <v>3</v>
      </c>
      <c r="M576" t="s">
        <v>20</v>
      </c>
      <c r="N576">
        <v>0.40799999999999997</v>
      </c>
    </row>
    <row r="577" spans="1:14">
      <c r="A577" s="747" t="s">
        <v>1737</v>
      </c>
      <c r="B577" t="s">
        <v>1737</v>
      </c>
      <c r="C577" s="747" t="s">
        <v>1738</v>
      </c>
      <c r="D577" s="747"/>
      <c r="E577" s="748" t="s">
        <v>1583</v>
      </c>
      <c r="F577" s="594" t="s">
        <v>1584</v>
      </c>
      <c r="G577" s="749">
        <v>0.42899999999999999</v>
      </c>
      <c r="H577" s="747"/>
      <c r="I577" s="747"/>
      <c r="J577" s="750">
        <v>4</v>
      </c>
      <c r="M577" t="s">
        <v>20</v>
      </c>
      <c r="N577" t="s">
        <v>20</v>
      </c>
    </row>
    <row r="578" spans="1:14">
      <c r="A578" s="747" t="s">
        <v>1739</v>
      </c>
      <c r="B578" t="s">
        <v>1739</v>
      </c>
      <c r="C578" s="747" t="s">
        <v>1740</v>
      </c>
      <c r="D578" s="747"/>
      <c r="E578" s="748">
        <v>0.45400000000000001</v>
      </c>
      <c r="F578" s="594" t="s">
        <v>2328</v>
      </c>
      <c r="G578" s="749">
        <v>0.42899999999999999</v>
      </c>
      <c r="H578" s="747"/>
      <c r="I578" s="747"/>
      <c r="J578" s="750">
        <v>2</v>
      </c>
      <c r="M578">
        <v>0.45400000000000001</v>
      </c>
      <c r="N578">
        <v>0.45400000000000001</v>
      </c>
    </row>
    <row r="579" spans="1:14">
      <c r="A579" s="747" t="s">
        <v>1741</v>
      </c>
      <c r="B579" t="s">
        <v>1741</v>
      </c>
      <c r="C579" s="747" t="s">
        <v>1742</v>
      </c>
      <c r="D579" s="747"/>
      <c r="E579" s="748" t="s">
        <v>1583</v>
      </c>
      <c r="F579" s="594">
        <v>0.35599999999999998</v>
      </c>
      <c r="G579" s="749">
        <v>0.42899999999999999</v>
      </c>
      <c r="H579" s="747"/>
      <c r="I579" s="747"/>
      <c r="J579" s="750">
        <v>3</v>
      </c>
      <c r="M579" t="s">
        <v>20</v>
      </c>
      <c r="N579">
        <v>0.35599999999999998</v>
      </c>
    </row>
    <row r="580" spans="1:14">
      <c r="A580" s="747" t="s">
        <v>1743</v>
      </c>
      <c r="B580" t="s">
        <v>1743</v>
      </c>
      <c r="C580" s="747" t="s">
        <v>1744</v>
      </c>
      <c r="D580" s="747"/>
      <c r="E580" s="748" t="s">
        <v>1583</v>
      </c>
      <c r="F580" s="594">
        <v>0.47399999999999998</v>
      </c>
      <c r="G580" s="749">
        <v>0.42899999999999999</v>
      </c>
      <c r="H580" s="747"/>
      <c r="I580" s="747"/>
      <c r="J580" s="750">
        <v>3</v>
      </c>
      <c r="M580" t="s">
        <v>20</v>
      </c>
      <c r="N580">
        <v>0.47399999999999998</v>
      </c>
    </row>
    <row r="581" spans="1:14">
      <c r="A581" s="747" t="s">
        <v>1745</v>
      </c>
      <c r="B581" t="s">
        <v>1745</v>
      </c>
      <c r="C581" s="747" t="s">
        <v>1746</v>
      </c>
      <c r="D581" s="747"/>
      <c r="E581" s="748" t="s">
        <v>1583</v>
      </c>
      <c r="F581" s="594">
        <v>0.78400000000000003</v>
      </c>
      <c r="G581" s="749">
        <v>0.42899999999999999</v>
      </c>
      <c r="H581" s="747"/>
      <c r="I581" s="747"/>
      <c r="J581" s="750">
        <v>3</v>
      </c>
      <c r="M581" t="s">
        <v>20</v>
      </c>
      <c r="N581">
        <v>0.78400000000000003</v>
      </c>
    </row>
    <row r="582" spans="1:14">
      <c r="A582" s="747" t="s">
        <v>1747</v>
      </c>
      <c r="B582" t="s">
        <v>1747</v>
      </c>
      <c r="C582" s="747" t="s">
        <v>1748</v>
      </c>
      <c r="D582" s="747"/>
      <c r="E582" s="748" t="s">
        <v>1583</v>
      </c>
      <c r="F582" s="594" t="s">
        <v>1584</v>
      </c>
      <c r="G582" s="749">
        <v>0.42899999999999999</v>
      </c>
      <c r="H582" s="747"/>
      <c r="I582" s="747"/>
      <c r="J582" s="750">
        <v>4</v>
      </c>
      <c r="M582" t="s">
        <v>20</v>
      </c>
      <c r="N582" t="s">
        <v>20</v>
      </c>
    </row>
    <row r="583" spans="1:14">
      <c r="A583" s="747" t="s">
        <v>1749</v>
      </c>
      <c r="B583" t="s">
        <v>1749</v>
      </c>
      <c r="C583" s="747" t="s">
        <v>3391</v>
      </c>
      <c r="D583" s="747"/>
      <c r="E583" s="748" t="s">
        <v>1583</v>
      </c>
      <c r="F583" s="594">
        <v>0.77600000000000002</v>
      </c>
      <c r="G583" s="749">
        <v>0.42899999999999999</v>
      </c>
      <c r="H583" s="747"/>
      <c r="I583" s="747"/>
      <c r="J583" s="750">
        <v>3</v>
      </c>
      <c r="M583" t="s">
        <v>20</v>
      </c>
      <c r="N583">
        <v>0.77600000000000002</v>
      </c>
    </row>
    <row r="584" spans="1:14">
      <c r="A584" s="747" t="s">
        <v>1750</v>
      </c>
      <c r="B584" t="s">
        <v>1750</v>
      </c>
      <c r="C584" s="747" t="s">
        <v>20</v>
      </c>
      <c r="D584" s="747"/>
      <c r="E584" s="748" t="s">
        <v>1583</v>
      </c>
      <c r="F584" s="594" t="s">
        <v>1584</v>
      </c>
      <c r="G584" s="749">
        <v>0.42899999999999999</v>
      </c>
      <c r="H584" s="747"/>
      <c r="I584" s="747"/>
      <c r="J584" s="750">
        <v>0</v>
      </c>
      <c r="M584" t="s">
        <v>20</v>
      </c>
      <c r="N584" t="s">
        <v>20</v>
      </c>
    </row>
    <row r="585" spans="1:14">
      <c r="A585" s="747" t="s">
        <v>1751</v>
      </c>
      <c r="B585" t="s">
        <v>1751</v>
      </c>
      <c r="C585" s="747" t="s">
        <v>1752</v>
      </c>
      <c r="D585" s="747"/>
      <c r="E585" s="748" t="s">
        <v>1583</v>
      </c>
      <c r="F585" s="594">
        <v>0.159</v>
      </c>
      <c r="G585" s="749">
        <v>0.42899999999999999</v>
      </c>
      <c r="H585" s="747"/>
      <c r="I585" s="747"/>
      <c r="J585" s="750">
        <v>3</v>
      </c>
      <c r="M585" t="s">
        <v>20</v>
      </c>
      <c r="N585">
        <v>0.159</v>
      </c>
    </row>
    <row r="586" spans="1:14">
      <c r="A586" s="747" t="s">
        <v>1753</v>
      </c>
      <c r="B586" t="s">
        <v>1753</v>
      </c>
      <c r="C586" s="747" t="s">
        <v>1754</v>
      </c>
      <c r="D586" s="747"/>
      <c r="E586" s="748" t="s">
        <v>1583</v>
      </c>
      <c r="F586" s="594">
        <v>0.44500000000000001</v>
      </c>
      <c r="G586" s="749">
        <v>0.42899999999999999</v>
      </c>
      <c r="H586" s="747"/>
      <c r="I586" s="747"/>
      <c r="J586" s="750">
        <v>3</v>
      </c>
      <c r="M586" t="s">
        <v>20</v>
      </c>
      <c r="N586">
        <v>0.44500000000000001</v>
      </c>
    </row>
    <row r="587" spans="1:14">
      <c r="A587" s="747" t="s">
        <v>1755</v>
      </c>
      <c r="B587" t="s">
        <v>1755</v>
      </c>
      <c r="C587" s="747" t="s">
        <v>20</v>
      </c>
      <c r="D587" s="747"/>
      <c r="E587" s="748" t="s">
        <v>1583</v>
      </c>
      <c r="F587" s="594" t="s">
        <v>1584</v>
      </c>
      <c r="G587" s="749">
        <v>0.42899999999999999</v>
      </c>
      <c r="H587" s="747"/>
      <c r="I587" s="747"/>
      <c r="J587" s="750">
        <v>0</v>
      </c>
      <c r="M587" t="s">
        <v>20</v>
      </c>
      <c r="N587" t="s">
        <v>20</v>
      </c>
    </row>
    <row r="588" spans="1:14">
      <c r="A588" s="747" t="s">
        <v>1756</v>
      </c>
      <c r="B588" t="s">
        <v>1756</v>
      </c>
      <c r="C588" s="747" t="s">
        <v>1757</v>
      </c>
      <c r="D588" s="747"/>
      <c r="E588" s="748" t="s">
        <v>1583</v>
      </c>
      <c r="F588" s="594" t="s">
        <v>1584</v>
      </c>
      <c r="G588" s="749">
        <v>0.42899999999999999</v>
      </c>
      <c r="H588" s="747"/>
      <c r="I588" s="747"/>
      <c r="J588" s="750">
        <v>4</v>
      </c>
      <c r="M588" t="s">
        <v>20</v>
      </c>
      <c r="N588" t="s">
        <v>20</v>
      </c>
    </row>
    <row r="589" spans="1:14">
      <c r="A589" s="747" t="s">
        <v>1758</v>
      </c>
      <c r="B589" t="s">
        <v>1758</v>
      </c>
      <c r="C589" s="747" t="s">
        <v>1759</v>
      </c>
      <c r="D589" s="747"/>
      <c r="E589" s="748">
        <v>0.63200000000000001</v>
      </c>
      <c r="F589" s="594" t="s">
        <v>2328</v>
      </c>
      <c r="G589" s="749">
        <v>0.42899999999999999</v>
      </c>
      <c r="H589" s="747"/>
      <c r="I589" s="747"/>
      <c r="J589" s="750">
        <v>2</v>
      </c>
      <c r="M589">
        <v>0.63200000000000001</v>
      </c>
      <c r="N589">
        <v>0.33800000000000002</v>
      </c>
    </row>
    <row r="590" spans="1:14">
      <c r="A590" s="747" t="s">
        <v>1760</v>
      </c>
      <c r="B590" t="s">
        <v>1760</v>
      </c>
      <c r="C590" s="747" t="s">
        <v>1761</v>
      </c>
      <c r="D590" s="747"/>
      <c r="E590" s="748">
        <v>2.7E-2</v>
      </c>
      <c r="F590" s="594" t="s">
        <v>2328</v>
      </c>
      <c r="G590" s="749">
        <v>0.42899999999999999</v>
      </c>
      <c r="H590" s="747"/>
      <c r="I590" s="747"/>
      <c r="J590" s="750">
        <v>2</v>
      </c>
      <c r="M590">
        <v>2.7E-2</v>
      </c>
      <c r="N590">
        <v>0.44400000000000001</v>
      </c>
    </row>
    <row r="591" spans="1:14">
      <c r="A591" s="747" t="s">
        <v>1762</v>
      </c>
      <c r="B591" t="s">
        <v>1762</v>
      </c>
      <c r="C591" s="747" t="s">
        <v>20</v>
      </c>
      <c r="D591" s="747"/>
      <c r="E591" s="748" t="s">
        <v>1583</v>
      </c>
      <c r="F591" s="594">
        <v>0.46800000000000003</v>
      </c>
      <c r="G591" s="749">
        <v>0.42899999999999999</v>
      </c>
      <c r="H591" s="747"/>
      <c r="I591" s="747"/>
      <c r="J591" s="750">
        <v>3</v>
      </c>
      <c r="M591" t="s">
        <v>20</v>
      </c>
      <c r="N591">
        <v>0.46800000000000003</v>
      </c>
    </row>
    <row r="592" spans="1:14">
      <c r="A592" s="747" t="s">
        <v>1763</v>
      </c>
      <c r="B592" t="s">
        <v>1763</v>
      </c>
      <c r="C592" s="747" t="s">
        <v>3305</v>
      </c>
      <c r="D592" s="747"/>
      <c r="E592" s="748" t="s">
        <v>1583</v>
      </c>
      <c r="F592" s="594">
        <v>0.309</v>
      </c>
      <c r="G592" s="749">
        <v>0.42899999999999999</v>
      </c>
      <c r="H592" s="747"/>
      <c r="I592" s="747"/>
      <c r="J592" s="750">
        <v>3</v>
      </c>
      <c r="M592" t="s">
        <v>20</v>
      </c>
      <c r="N592">
        <v>0.309</v>
      </c>
    </row>
    <row r="593" spans="1:14">
      <c r="A593" s="747" t="s">
        <v>1764</v>
      </c>
      <c r="B593" t="s">
        <v>1764</v>
      </c>
      <c r="C593" s="747" t="s">
        <v>1765</v>
      </c>
      <c r="D593" s="747"/>
      <c r="E593" s="748" t="s">
        <v>1583</v>
      </c>
      <c r="F593" s="594" t="s">
        <v>1584</v>
      </c>
      <c r="G593" s="749">
        <v>0.42899999999999999</v>
      </c>
      <c r="H593" s="747"/>
      <c r="I593" s="747"/>
      <c r="J593" s="750">
        <v>4</v>
      </c>
      <c r="M593" t="s">
        <v>20</v>
      </c>
      <c r="N593" t="s">
        <v>20</v>
      </c>
    </row>
    <row r="594" spans="1:14">
      <c r="A594" s="747" t="s">
        <v>1766</v>
      </c>
      <c r="B594" t="s">
        <v>1766</v>
      </c>
      <c r="C594" s="747" t="s">
        <v>1767</v>
      </c>
      <c r="D594" s="747"/>
      <c r="E594" s="748" t="s">
        <v>1583</v>
      </c>
      <c r="F594" s="594">
        <v>0.44600000000000001</v>
      </c>
      <c r="G594" s="749">
        <v>0.42899999999999999</v>
      </c>
      <c r="H594" s="747"/>
      <c r="I594" s="747"/>
      <c r="J594" s="750">
        <v>3</v>
      </c>
      <c r="M594" t="s">
        <v>20</v>
      </c>
      <c r="N594">
        <v>0.44600000000000001</v>
      </c>
    </row>
    <row r="595" spans="1:14">
      <c r="A595" s="747" t="s">
        <v>1768</v>
      </c>
      <c r="B595" t="s">
        <v>1768</v>
      </c>
      <c r="C595" s="747" t="s">
        <v>1769</v>
      </c>
      <c r="D595" s="747"/>
      <c r="E595" s="748">
        <v>0.36099999999999999</v>
      </c>
      <c r="F595" s="594" t="s">
        <v>2328</v>
      </c>
      <c r="G595" s="749">
        <v>0.42899999999999999</v>
      </c>
      <c r="H595" s="747"/>
      <c r="I595" s="747"/>
      <c r="J595" s="750">
        <v>2</v>
      </c>
      <c r="M595">
        <v>0.36099999999999999</v>
      </c>
      <c r="N595">
        <v>0.45400000000000001</v>
      </c>
    </row>
    <row r="596" spans="1:14">
      <c r="A596" s="747" t="s">
        <v>1770</v>
      </c>
      <c r="B596" t="s">
        <v>1770</v>
      </c>
      <c r="C596" s="747" t="s">
        <v>20</v>
      </c>
      <c r="D596" s="747"/>
      <c r="E596" s="748" t="s">
        <v>1583</v>
      </c>
      <c r="F596" s="594" t="s">
        <v>1584</v>
      </c>
      <c r="G596" s="749">
        <v>0.42899999999999999</v>
      </c>
      <c r="H596" s="747"/>
      <c r="I596" s="747"/>
      <c r="J596" s="750">
        <v>0</v>
      </c>
      <c r="M596" t="s">
        <v>20</v>
      </c>
      <c r="N596" t="s">
        <v>20</v>
      </c>
    </row>
    <row r="597" spans="1:14">
      <c r="A597" s="747" t="s">
        <v>1771</v>
      </c>
      <c r="B597" t="s">
        <v>1771</v>
      </c>
      <c r="C597" s="747" t="s">
        <v>1772</v>
      </c>
      <c r="D597" s="747"/>
      <c r="E597" s="748" t="s">
        <v>1583</v>
      </c>
      <c r="F597" s="594">
        <v>4.3999999999999997E-2</v>
      </c>
      <c r="G597" s="749">
        <v>0.42899999999999999</v>
      </c>
      <c r="H597" s="747"/>
      <c r="I597" s="747"/>
      <c r="J597" s="750">
        <v>3</v>
      </c>
      <c r="M597" t="s">
        <v>20</v>
      </c>
      <c r="N597">
        <v>4.3999999999999997E-2</v>
      </c>
    </row>
    <row r="598" spans="1:14">
      <c r="A598" s="747" t="s">
        <v>1773</v>
      </c>
      <c r="B598" t="s">
        <v>1773</v>
      </c>
      <c r="C598" s="747" t="s">
        <v>1774</v>
      </c>
      <c r="D598" s="747"/>
      <c r="E598" s="748" t="s">
        <v>1583</v>
      </c>
      <c r="F598" s="594">
        <v>0.2</v>
      </c>
      <c r="G598" s="749">
        <v>0.42899999999999999</v>
      </c>
      <c r="H598" s="747"/>
      <c r="I598" s="747"/>
      <c r="J598" s="750">
        <v>3</v>
      </c>
      <c r="M598" t="s">
        <v>20</v>
      </c>
      <c r="N598">
        <v>0.2</v>
      </c>
    </row>
    <row r="599" spans="1:14">
      <c r="A599" s="747" t="s">
        <v>1775</v>
      </c>
      <c r="B599" t="s">
        <v>1775</v>
      </c>
      <c r="C599" s="747" t="s">
        <v>1776</v>
      </c>
      <c r="D599" s="747"/>
      <c r="E599" s="748" t="s">
        <v>1583</v>
      </c>
      <c r="F599" s="594" t="s">
        <v>1584</v>
      </c>
      <c r="G599" s="749">
        <v>0.42899999999999999</v>
      </c>
      <c r="H599" s="747"/>
      <c r="I599" s="747"/>
      <c r="J599" s="750">
        <v>4</v>
      </c>
      <c r="M599" t="s">
        <v>20</v>
      </c>
      <c r="N599" t="s">
        <v>20</v>
      </c>
    </row>
    <row r="600" spans="1:14">
      <c r="A600" s="747" t="s">
        <v>1777</v>
      </c>
      <c r="B600" t="s">
        <v>1777</v>
      </c>
      <c r="C600" s="747" t="s">
        <v>2164</v>
      </c>
      <c r="D600" s="747"/>
      <c r="E600" s="748">
        <v>0.433</v>
      </c>
      <c r="F600" s="594" t="s">
        <v>2328</v>
      </c>
      <c r="G600" s="749">
        <v>0.42899999999999999</v>
      </c>
      <c r="H600" s="747"/>
      <c r="I600" s="747"/>
      <c r="J600" s="750">
        <v>2</v>
      </c>
      <c r="M600">
        <v>0.433</v>
      </c>
      <c r="N600">
        <v>0.436</v>
      </c>
    </row>
    <row r="601" spans="1:14">
      <c r="A601" s="747" t="s">
        <v>1778</v>
      </c>
      <c r="B601" t="s">
        <v>1778</v>
      </c>
      <c r="C601" s="747" t="s">
        <v>20</v>
      </c>
      <c r="D601" s="747"/>
      <c r="E601" s="748" t="s">
        <v>1583</v>
      </c>
      <c r="F601" s="594" t="s">
        <v>1584</v>
      </c>
      <c r="G601" s="749">
        <v>0.42899999999999999</v>
      </c>
      <c r="H601" s="747"/>
      <c r="I601" s="747"/>
      <c r="J601" s="750">
        <v>0</v>
      </c>
      <c r="M601" t="s">
        <v>20</v>
      </c>
      <c r="N601" t="s">
        <v>20</v>
      </c>
    </row>
    <row r="602" spans="1:14">
      <c r="A602" s="747" t="s">
        <v>1779</v>
      </c>
      <c r="B602" t="s">
        <v>1779</v>
      </c>
      <c r="C602" s="747" t="s">
        <v>20</v>
      </c>
      <c r="D602" s="747"/>
      <c r="E602" s="748" t="s">
        <v>1583</v>
      </c>
      <c r="F602" s="594" t="s">
        <v>1584</v>
      </c>
      <c r="G602" s="749">
        <v>0.42899999999999999</v>
      </c>
      <c r="H602" s="747"/>
      <c r="I602" s="747"/>
      <c r="J602" s="750">
        <v>0</v>
      </c>
      <c r="M602" t="s">
        <v>20</v>
      </c>
      <c r="N602" t="s">
        <v>20</v>
      </c>
    </row>
    <row r="603" spans="1:14">
      <c r="A603" s="747" t="s">
        <v>1780</v>
      </c>
      <c r="B603" t="s">
        <v>1780</v>
      </c>
      <c r="C603" s="747" t="s">
        <v>1781</v>
      </c>
      <c r="D603" s="747"/>
      <c r="E603" s="748" t="s">
        <v>1583</v>
      </c>
      <c r="F603" s="594" t="s">
        <v>1584</v>
      </c>
      <c r="G603" s="749">
        <v>0.42899999999999999</v>
      </c>
      <c r="H603" s="747"/>
      <c r="I603" s="747"/>
      <c r="J603" s="750">
        <v>4</v>
      </c>
      <c r="M603" t="s">
        <v>20</v>
      </c>
      <c r="N603" t="s">
        <v>20</v>
      </c>
    </row>
    <row r="604" spans="1:14">
      <c r="A604" s="747" t="s">
        <v>1782</v>
      </c>
      <c r="B604" t="s">
        <v>1782</v>
      </c>
      <c r="C604" s="747" t="s">
        <v>1783</v>
      </c>
      <c r="D604" s="747"/>
      <c r="E604" s="748" t="s">
        <v>1583</v>
      </c>
      <c r="F604" s="594">
        <v>0.35</v>
      </c>
      <c r="G604" s="749">
        <v>0.42899999999999999</v>
      </c>
      <c r="H604" s="747"/>
      <c r="I604" s="747"/>
      <c r="J604" s="750">
        <v>3</v>
      </c>
      <c r="M604" t="s">
        <v>20</v>
      </c>
      <c r="N604">
        <v>0.35</v>
      </c>
    </row>
    <row r="605" spans="1:14">
      <c r="A605" s="747" t="s">
        <v>1784</v>
      </c>
      <c r="B605" t="s">
        <v>1784</v>
      </c>
      <c r="C605" s="747" t="s">
        <v>1785</v>
      </c>
      <c r="D605" s="747"/>
      <c r="E605" s="748">
        <v>0.31</v>
      </c>
      <c r="F605" s="594" t="s">
        <v>2328</v>
      </c>
      <c r="G605" s="749">
        <v>0.42899999999999999</v>
      </c>
      <c r="H605" s="747"/>
      <c r="I605" s="747"/>
      <c r="J605" s="750">
        <v>2</v>
      </c>
      <c r="M605">
        <v>0.31</v>
      </c>
      <c r="N605">
        <v>0.41799999999999998</v>
      </c>
    </row>
    <row r="606" spans="1:14">
      <c r="A606" s="747" t="s">
        <v>1786</v>
      </c>
      <c r="B606" t="s">
        <v>1786</v>
      </c>
      <c r="C606" s="747" t="s">
        <v>1787</v>
      </c>
      <c r="D606" s="747"/>
      <c r="E606" s="748">
        <v>0.44500000000000001</v>
      </c>
      <c r="F606" s="594" t="s">
        <v>2328</v>
      </c>
      <c r="G606" s="749">
        <v>0.42899999999999999</v>
      </c>
      <c r="H606" s="747"/>
      <c r="I606" s="747"/>
      <c r="J606" s="750">
        <v>2</v>
      </c>
      <c r="M606">
        <v>0.44500000000000001</v>
      </c>
      <c r="N606">
        <v>0.46300000000000002</v>
      </c>
    </row>
    <row r="607" spans="1:14">
      <c r="A607" s="747" t="s">
        <v>1788</v>
      </c>
      <c r="B607" t="s">
        <v>1788</v>
      </c>
      <c r="C607" s="747" t="s">
        <v>1789</v>
      </c>
      <c r="D607" s="747"/>
      <c r="E607" s="748" t="s">
        <v>1583</v>
      </c>
      <c r="F607" s="594" t="s">
        <v>1584</v>
      </c>
      <c r="G607" s="749">
        <v>0.42899999999999999</v>
      </c>
      <c r="H607" s="747"/>
      <c r="I607" s="747"/>
      <c r="J607" s="750">
        <v>4</v>
      </c>
      <c r="M607" t="s">
        <v>20</v>
      </c>
      <c r="N607" t="s">
        <v>20</v>
      </c>
    </row>
    <row r="608" spans="1:14">
      <c r="A608" s="747" t="s">
        <v>1790</v>
      </c>
      <c r="B608" t="s">
        <v>1790</v>
      </c>
      <c r="C608" s="747" t="s">
        <v>20</v>
      </c>
      <c r="D608" s="747"/>
      <c r="E608" s="748" t="s">
        <v>1583</v>
      </c>
      <c r="F608" s="594" t="s">
        <v>1584</v>
      </c>
      <c r="G608" s="749">
        <v>0.42899999999999999</v>
      </c>
      <c r="H608" s="747"/>
      <c r="I608" s="747"/>
      <c r="J608" s="750">
        <v>0</v>
      </c>
      <c r="M608" t="s">
        <v>20</v>
      </c>
      <c r="N608" t="s">
        <v>20</v>
      </c>
    </row>
    <row r="609" spans="1:14">
      <c r="A609" s="747" t="s">
        <v>1791</v>
      </c>
      <c r="B609" t="s">
        <v>1791</v>
      </c>
      <c r="C609" s="747" t="s">
        <v>20</v>
      </c>
      <c r="D609" s="747"/>
      <c r="E609" s="748" t="s">
        <v>1583</v>
      </c>
      <c r="F609" s="594" t="s">
        <v>1584</v>
      </c>
      <c r="G609" s="749">
        <v>0.42899999999999999</v>
      </c>
      <c r="H609" s="747"/>
      <c r="I609" s="747"/>
      <c r="J609" s="750">
        <v>0</v>
      </c>
      <c r="M609" t="s">
        <v>20</v>
      </c>
      <c r="N609" t="s">
        <v>20</v>
      </c>
    </row>
    <row r="610" spans="1:14">
      <c r="A610" s="747" t="s">
        <v>1792</v>
      </c>
      <c r="B610" t="s">
        <v>1792</v>
      </c>
      <c r="C610" s="747" t="s">
        <v>1850</v>
      </c>
      <c r="D610" s="747"/>
      <c r="E610" s="748" t="s">
        <v>1583</v>
      </c>
      <c r="F610" s="594">
        <v>0.45500000000000002</v>
      </c>
      <c r="G610" s="749">
        <v>0.42899999999999999</v>
      </c>
      <c r="H610" s="747"/>
      <c r="I610" s="747"/>
      <c r="J610" s="750">
        <v>3</v>
      </c>
      <c r="M610" t="s">
        <v>20</v>
      </c>
      <c r="N610">
        <v>0.45500000000000002</v>
      </c>
    </row>
    <row r="611" spans="1:14">
      <c r="A611" s="747" t="s">
        <v>1793</v>
      </c>
      <c r="B611" t="s">
        <v>1793</v>
      </c>
      <c r="C611" s="747" t="s">
        <v>1794</v>
      </c>
      <c r="D611" s="747"/>
      <c r="E611" s="748">
        <v>0.47499999999999998</v>
      </c>
      <c r="F611" s="594" t="s">
        <v>2328</v>
      </c>
      <c r="G611" s="749">
        <v>0.42899999999999999</v>
      </c>
      <c r="H611" s="747"/>
      <c r="I611" s="747"/>
      <c r="J611" s="750">
        <v>2</v>
      </c>
      <c r="M611">
        <v>0.47499999999999998</v>
      </c>
      <c r="N611">
        <v>0.441</v>
      </c>
    </row>
    <row r="612" spans="1:14">
      <c r="A612" s="747" t="s">
        <v>1795</v>
      </c>
      <c r="B612" t="s">
        <v>1795</v>
      </c>
      <c r="C612" s="747" t="s">
        <v>1796</v>
      </c>
      <c r="D612" s="747"/>
      <c r="E612" s="748" t="s">
        <v>1583</v>
      </c>
      <c r="F612" s="594">
        <v>0.49399999999999999</v>
      </c>
      <c r="G612" s="749">
        <v>0.42899999999999999</v>
      </c>
      <c r="H612" s="747"/>
      <c r="I612" s="747"/>
      <c r="J612" s="750">
        <v>3</v>
      </c>
      <c r="M612" t="s">
        <v>20</v>
      </c>
      <c r="N612">
        <v>0.49399999999999999</v>
      </c>
    </row>
    <row r="613" spans="1:14">
      <c r="A613" s="747" t="s">
        <v>1797</v>
      </c>
      <c r="B613" t="s">
        <v>1797</v>
      </c>
      <c r="C613" s="747" t="s">
        <v>1798</v>
      </c>
      <c r="D613" s="747"/>
      <c r="E613" s="748">
        <v>0.44500000000000001</v>
      </c>
      <c r="F613" s="594" t="s">
        <v>2328</v>
      </c>
      <c r="G613" s="749">
        <v>0.42899999999999999</v>
      </c>
      <c r="H613" s="747"/>
      <c r="I613" s="747"/>
      <c r="J613" s="750">
        <v>2</v>
      </c>
      <c r="M613">
        <v>0.44500000000000001</v>
      </c>
      <c r="N613">
        <v>0.47499999999999998</v>
      </c>
    </row>
    <row r="614" spans="1:14">
      <c r="A614" s="747" t="s">
        <v>1799</v>
      </c>
      <c r="B614" t="s">
        <v>1799</v>
      </c>
      <c r="C614" s="747" t="s">
        <v>1851</v>
      </c>
      <c r="D614" s="747"/>
      <c r="E614" s="748">
        <v>0.56499999999999995</v>
      </c>
      <c r="F614" s="594" t="s">
        <v>2328</v>
      </c>
      <c r="G614" s="749">
        <v>0.42899999999999999</v>
      </c>
      <c r="H614" s="747"/>
      <c r="I614" s="747"/>
      <c r="J614" s="750">
        <v>2</v>
      </c>
      <c r="M614">
        <v>0.56499999999999995</v>
      </c>
      <c r="N614">
        <v>0.436</v>
      </c>
    </row>
    <row r="615" spans="1:14">
      <c r="A615" s="747" t="s">
        <v>1800</v>
      </c>
      <c r="B615" t="s">
        <v>1800</v>
      </c>
      <c r="C615" s="747" t="s">
        <v>3392</v>
      </c>
      <c r="D615" s="747"/>
      <c r="E615" s="748" t="s">
        <v>1583</v>
      </c>
      <c r="F615" s="594">
        <v>0.434</v>
      </c>
      <c r="G615" s="749">
        <v>0.42899999999999999</v>
      </c>
      <c r="H615" s="747"/>
      <c r="I615" s="747"/>
      <c r="J615" s="750">
        <v>3</v>
      </c>
      <c r="M615" t="s">
        <v>20</v>
      </c>
      <c r="N615">
        <v>0.434</v>
      </c>
    </row>
    <row r="616" spans="1:14">
      <c r="A616" s="747" t="s">
        <v>1801</v>
      </c>
      <c r="B616" t="s">
        <v>1801</v>
      </c>
      <c r="C616" s="747" t="s">
        <v>1802</v>
      </c>
      <c r="D616" s="747"/>
      <c r="E616" s="748" t="s">
        <v>1583</v>
      </c>
      <c r="F616" s="594" t="s">
        <v>1584</v>
      </c>
      <c r="G616" s="749">
        <v>0.42899999999999999</v>
      </c>
      <c r="H616" s="747"/>
      <c r="I616" s="747"/>
      <c r="J616" s="750">
        <v>4</v>
      </c>
      <c r="M616" t="s">
        <v>20</v>
      </c>
      <c r="N616" t="s">
        <v>20</v>
      </c>
    </row>
    <row r="617" spans="1:14">
      <c r="A617" s="747" t="s">
        <v>1803</v>
      </c>
      <c r="B617" t="s">
        <v>1803</v>
      </c>
      <c r="C617" s="747" t="s">
        <v>1804</v>
      </c>
      <c r="D617" s="747"/>
      <c r="E617" s="748" t="s">
        <v>1583</v>
      </c>
      <c r="F617" s="594">
        <v>0.442</v>
      </c>
      <c r="G617" s="749">
        <v>0.42899999999999999</v>
      </c>
      <c r="H617" s="747"/>
      <c r="I617" s="747"/>
      <c r="J617" s="750">
        <v>3</v>
      </c>
      <c r="M617" t="s">
        <v>20</v>
      </c>
      <c r="N617">
        <v>0.442</v>
      </c>
    </row>
    <row r="618" spans="1:14">
      <c r="A618" s="747" t="s">
        <v>1805</v>
      </c>
      <c r="B618" t="s">
        <v>1805</v>
      </c>
      <c r="C618" s="747" t="s">
        <v>1806</v>
      </c>
      <c r="D618" s="747"/>
      <c r="E618" s="748" t="s">
        <v>1583</v>
      </c>
      <c r="F618" s="594">
        <v>0.48199999999999998</v>
      </c>
      <c r="G618" s="749">
        <v>0.42899999999999999</v>
      </c>
      <c r="H618" s="747"/>
      <c r="I618" s="747"/>
      <c r="J618" s="750">
        <v>3</v>
      </c>
      <c r="M618" t="s">
        <v>20</v>
      </c>
      <c r="N618">
        <v>0.48199999999999998</v>
      </c>
    </row>
    <row r="619" spans="1:14">
      <c r="A619" s="747" t="s">
        <v>1807</v>
      </c>
      <c r="B619" t="s">
        <v>1807</v>
      </c>
      <c r="C619" s="747" t="s">
        <v>1852</v>
      </c>
      <c r="D619" s="747"/>
      <c r="E619" s="748">
        <v>0.315</v>
      </c>
      <c r="F619" s="594" t="s">
        <v>2328</v>
      </c>
      <c r="G619" s="749">
        <v>0.42899999999999999</v>
      </c>
      <c r="H619" s="747"/>
      <c r="I619" s="747"/>
      <c r="J619" s="750">
        <v>2</v>
      </c>
      <c r="M619">
        <v>0.315</v>
      </c>
      <c r="N619">
        <v>0.47499999999999998</v>
      </c>
    </row>
    <row r="620" spans="1:14">
      <c r="A620" s="747" t="s">
        <v>1808</v>
      </c>
      <c r="B620" t="s">
        <v>1808</v>
      </c>
      <c r="C620" s="747" t="s">
        <v>1809</v>
      </c>
      <c r="D620" s="747"/>
      <c r="E620" s="748" t="s">
        <v>1583</v>
      </c>
      <c r="F620" s="594">
        <v>0.48899999999999999</v>
      </c>
      <c r="G620" s="749">
        <v>0.42899999999999999</v>
      </c>
      <c r="H620" s="747"/>
      <c r="I620" s="747"/>
      <c r="J620" s="750">
        <v>3</v>
      </c>
      <c r="M620" t="s">
        <v>20</v>
      </c>
      <c r="N620">
        <v>0.48899999999999999</v>
      </c>
    </row>
    <row r="621" spans="1:14">
      <c r="A621" s="747" t="s">
        <v>1810</v>
      </c>
      <c r="B621" t="s">
        <v>1810</v>
      </c>
      <c r="C621" s="747" t="s">
        <v>1811</v>
      </c>
      <c r="D621" s="747"/>
      <c r="E621" s="748" t="s">
        <v>1583</v>
      </c>
      <c r="F621" s="594" t="s">
        <v>1584</v>
      </c>
      <c r="G621" s="749">
        <v>0.42899999999999999</v>
      </c>
      <c r="H621" s="747"/>
      <c r="I621" s="747"/>
      <c r="J621" s="750">
        <v>4</v>
      </c>
      <c r="M621" t="s">
        <v>20</v>
      </c>
      <c r="N621" t="s">
        <v>20</v>
      </c>
    </row>
    <row r="622" spans="1:14">
      <c r="A622" s="747" t="s">
        <v>1812</v>
      </c>
      <c r="B622" t="s">
        <v>1812</v>
      </c>
      <c r="C622" s="747" t="s">
        <v>20</v>
      </c>
      <c r="D622" s="747"/>
      <c r="E622" s="748" t="s">
        <v>1583</v>
      </c>
      <c r="F622" s="594" t="s">
        <v>1584</v>
      </c>
      <c r="G622" s="749">
        <v>0.42899999999999999</v>
      </c>
      <c r="H622" s="747"/>
      <c r="I622" s="747"/>
      <c r="J622" s="750">
        <v>0</v>
      </c>
      <c r="M622" t="s">
        <v>20</v>
      </c>
      <c r="N622" t="s">
        <v>20</v>
      </c>
    </row>
    <row r="623" spans="1:14">
      <c r="A623" s="747" t="s">
        <v>1813</v>
      </c>
      <c r="B623" t="s">
        <v>1813</v>
      </c>
      <c r="C623" s="747" t="s">
        <v>1814</v>
      </c>
      <c r="D623" s="747"/>
      <c r="E623" s="748">
        <v>0.38300000000000001</v>
      </c>
      <c r="F623" s="594" t="s">
        <v>2328</v>
      </c>
      <c r="G623" s="749">
        <v>0.42899999999999999</v>
      </c>
      <c r="H623" s="747"/>
      <c r="I623" s="747"/>
      <c r="J623" s="750">
        <v>2</v>
      </c>
      <c r="M623">
        <v>0.38300000000000001</v>
      </c>
      <c r="N623">
        <v>0.44</v>
      </c>
    </row>
    <row r="624" spans="1:14">
      <c r="A624" s="747" t="s">
        <v>1815</v>
      </c>
      <c r="B624" t="s">
        <v>1815</v>
      </c>
      <c r="C624" s="747" t="s">
        <v>1816</v>
      </c>
      <c r="D624" s="747"/>
      <c r="E624" s="748" t="s">
        <v>1583</v>
      </c>
      <c r="F624" s="594" t="s">
        <v>1584</v>
      </c>
      <c r="G624" s="749">
        <v>0.42899999999999999</v>
      </c>
      <c r="H624" s="747"/>
      <c r="I624" s="747"/>
      <c r="J624" s="750">
        <v>4</v>
      </c>
      <c r="M624" t="s">
        <v>20</v>
      </c>
      <c r="N624" t="s">
        <v>20</v>
      </c>
    </row>
    <row r="625" spans="1:14">
      <c r="A625" s="747" t="s">
        <v>1817</v>
      </c>
      <c r="B625" t="s">
        <v>1817</v>
      </c>
      <c r="C625" s="747" t="s">
        <v>1818</v>
      </c>
      <c r="D625" s="747"/>
      <c r="E625" s="748">
        <v>0.45900000000000002</v>
      </c>
      <c r="F625" s="594" t="s">
        <v>2328</v>
      </c>
      <c r="G625" s="749">
        <v>0.42899999999999999</v>
      </c>
      <c r="H625" s="747"/>
      <c r="I625" s="747"/>
      <c r="J625" s="750">
        <v>2</v>
      </c>
      <c r="M625">
        <v>0.45900000000000002</v>
      </c>
      <c r="N625">
        <v>0.46300000000000002</v>
      </c>
    </row>
    <row r="626" spans="1:14">
      <c r="A626" s="747" t="s">
        <v>1819</v>
      </c>
      <c r="B626" t="s">
        <v>1819</v>
      </c>
      <c r="C626" s="747" t="s">
        <v>20</v>
      </c>
      <c r="D626" s="747"/>
      <c r="E626" s="748" t="s">
        <v>1583</v>
      </c>
      <c r="F626" s="594" t="s">
        <v>1584</v>
      </c>
      <c r="G626" s="749">
        <v>0.42899999999999999</v>
      </c>
      <c r="H626" s="747"/>
      <c r="I626" s="747"/>
      <c r="J626" s="750">
        <v>0</v>
      </c>
      <c r="M626" t="s">
        <v>20</v>
      </c>
      <c r="N626" t="s">
        <v>20</v>
      </c>
    </row>
    <row r="627" spans="1:14">
      <c r="A627" s="747" t="s">
        <v>1820</v>
      </c>
      <c r="B627" t="s">
        <v>1820</v>
      </c>
      <c r="C627" s="747" t="s">
        <v>20</v>
      </c>
      <c r="D627" s="747"/>
      <c r="E627" s="748" t="s">
        <v>1583</v>
      </c>
      <c r="F627" s="594" t="s">
        <v>1584</v>
      </c>
      <c r="G627" s="749">
        <v>0.42899999999999999</v>
      </c>
      <c r="H627" s="747"/>
      <c r="I627" s="747"/>
      <c r="J627" s="750">
        <v>0</v>
      </c>
      <c r="M627" t="s">
        <v>20</v>
      </c>
      <c r="N627" t="s">
        <v>20</v>
      </c>
    </row>
    <row r="628" spans="1:14">
      <c r="A628" s="747" t="s">
        <v>1821</v>
      </c>
      <c r="B628" t="s">
        <v>1821</v>
      </c>
      <c r="C628" s="747" t="s">
        <v>1853</v>
      </c>
      <c r="D628" s="747"/>
      <c r="E628" s="748">
        <v>0.44500000000000001</v>
      </c>
      <c r="F628" s="594" t="s">
        <v>2328</v>
      </c>
      <c r="G628" s="749">
        <v>0.42899999999999999</v>
      </c>
      <c r="H628" s="747"/>
      <c r="I628" s="747"/>
      <c r="J628" s="750">
        <v>2</v>
      </c>
      <c r="M628">
        <v>0.44500000000000001</v>
      </c>
      <c r="N628">
        <v>0.46600000000000003</v>
      </c>
    </row>
    <row r="629" spans="1:14">
      <c r="A629" s="747" t="s">
        <v>1822</v>
      </c>
      <c r="B629" t="s">
        <v>1822</v>
      </c>
      <c r="C629" s="747" t="s">
        <v>1823</v>
      </c>
      <c r="D629" s="747"/>
      <c r="E629" s="748" t="s">
        <v>1583</v>
      </c>
      <c r="F629" s="594" t="s">
        <v>1584</v>
      </c>
      <c r="G629" s="749">
        <v>0.42899999999999999</v>
      </c>
      <c r="H629" s="747"/>
      <c r="I629" s="747"/>
      <c r="J629" s="750">
        <v>4</v>
      </c>
      <c r="M629" t="s">
        <v>20</v>
      </c>
      <c r="N629" t="s">
        <v>20</v>
      </c>
    </row>
    <row r="630" spans="1:14">
      <c r="A630" s="747" t="s">
        <v>1854</v>
      </c>
      <c r="B630" t="s">
        <v>1854</v>
      </c>
      <c r="C630" s="747" t="s">
        <v>2415</v>
      </c>
      <c r="D630" s="747"/>
      <c r="E630" s="748">
        <v>0.4</v>
      </c>
      <c r="F630" s="594" t="s">
        <v>2328</v>
      </c>
      <c r="G630" s="749">
        <v>0.42899999999999999</v>
      </c>
      <c r="H630" s="747"/>
      <c r="I630" s="747"/>
      <c r="J630" s="750">
        <v>2</v>
      </c>
      <c r="M630">
        <v>0.4</v>
      </c>
      <c r="N630">
        <v>0.47</v>
      </c>
    </row>
    <row r="631" spans="1:14">
      <c r="A631" s="747" t="s">
        <v>1855</v>
      </c>
      <c r="B631" t="s">
        <v>1855</v>
      </c>
      <c r="C631" s="747" t="s">
        <v>1856</v>
      </c>
      <c r="D631" s="747"/>
      <c r="E631" s="748" t="s">
        <v>1583</v>
      </c>
      <c r="F631" s="594" t="s">
        <v>1584</v>
      </c>
      <c r="G631" s="749">
        <v>0.42899999999999999</v>
      </c>
      <c r="H631" s="747"/>
      <c r="I631" s="747"/>
      <c r="J631" s="750">
        <v>4</v>
      </c>
      <c r="M631" t="s">
        <v>20</v>
      </c>
      <c r="N631" t="s">
        <v>20</v>
      </c>
    </row>
    <row r="632" spans="1:14">
      <c r="A632" s="747" t="s">
        <v>1857</v>
      </c>
      <c r="B632" t="s">
        <v>1857</v>
      </c>
      <c r="C632" s="747" t="s">
        <v>3306</v>
      </c>
      <c r="D632" s="747"/>
      <c r="E632" s="748">
        <v>0.45400000000000001</v>
      </c>
      <c r="F632" s="594" t="s">
        <v>2328</v>
      </c>
      <c r="G632" s="749">
        <v>0.42899999999999999</v>
      </c>
      <c r="H632" s="747"/>
      <c r="I632" s="747"/>
      <c r="J632" s="750">
        <v>2</v>
      </c>
      <c r="M632">
        <v>0.45400000000000001</v>
      </c>
      <c r="N632">
        <v>0.45300000000000001</v>
      </c>
    </row>
    <row r="633" spans="1:14">
      <c r="A633" s="747" t="s">
        <v>1858</v>
      </c>
      <c r="B633" t="s">
        <v>1858</v>
      </c>
      <c r="C633" s="747" t="s">
        <v>1859</v>
      </c>
      <c r="D633" s="747"/>
      <c r="E633" s="748" t="s">
        <v>1583</v>
      </c>
      <c r="F633" s="594" t="s">
        <v>1584</v>
      </c>
      <c r="G633" s="749">
        <v>0.42899999999999999</v>
      </c>
      <c r="H633" s="747"/>
      <c r="I633" s="747"/>
      <c r="J633" s="750">
        <v>4</v>
      </c>
      <c r="M633" t="s">
        <v>20</v>
      </c>
      <c r="N633" t="s">
        <v>20</v>
      </c>
    </row>
    <row r="634" spans="1:14">
      <c r="A634" s="747" t="s">
        <v>1860</v>
      </c>
      <c r="B634" t="s">
        <v>1860</v>
      </c>
      <c r="C634" s="747" t="s">
        <v>20</v>
      </c>
      <c r="D634" s="747"/>
      <c r="E634" s="748" t="s">
        <v>1583</v>
      </c>
      <c r="F634" s="594" t="s">
        <v>1584</v>
      </c>
      <c r="G634" s="749">
        <v>0.42899999999999999</v>
      </c>
      <c r="H634" s="747"/>
      <c r="I634" s="747"/>
      <c r="J634" s="750">
        <v>0</v>
      </c>
      <c r="M634" t="s">
        <v>20</v>
      </c>
      <c r="N634" t="s">
        <v>20</v>
      </c>
    </row>
    <row r="635" spans="1:14">
      <c r="A635" s="747" t="s">
        <v>1861</v>
      </c>
      <c r="B635" t="s">
        <v>1861</v>
      </c>
      <c r="C635" s="747" t="s">
        <v>1862</v>
      </c>
      <c r="D635" s="747"/>
      <c r="E635" s="748">
        <v>0.442</v>
      </c>
      <c r="F635" s="594" t="s">
        <v>2328</v>
      </c>
      <c r="G635" s="749">
        <v>0.42899999999999999</v>
      </c>
      <c r="H635" s="747"/>
      <c r="I635" s="747"/>
      <c r="J635" s="750">
        <v>2</v>
      </c>
      <c r="M635">
        <v>0.442</v>
      </c>
      <c r="N635">
        <v>0.44</v>
      </c>
    </row>
    <row r="636" spans="1:14">
      <c r="A636" s="747" t="s">
        <v>1863</v>
      </c>
      <c r="B636" t="s">
        <v>1863</v>
      </c>
      <c r="C636" s="747" t="s">
        <v>20</v>
      </c>
      <c r="D636" s="747"/>
      <c r="E636" s="748" t="s">
        <v>1583</v>
      </c>
      <c r="F636" s="594" t="s">
        <v>1584</v>
      </c>
      <c r="G636" s="749">
        <v>0.42899999999999999</v>
      </c>
      <c r="H636" s="747"/>
      <c r="I636" s="747"/>
      <c r="J636" s="750">
        <v>0</v>
      </c>
      <c r="M636" t="s">
        <v>20</v>
      </c>
      <c r="N636" t="s">
        <v>20</v>
      </c>
    </row>
    <row r="637" spans="1:14">
      <c r="A637" s="747" t="s">
        <v>1864</v>
      </c>
      <c r="B637" t="s">
        <v>1864</v>
      </c>
      <c r="C637" s="747" t="s">
        <v>1865</v>
      </c>
      <c r="D637" s="747"/>
      <c r="E637" s="748" t="s">
        <v>1583</v>
      </c>
      <c r="F637" s="594">
        <v>0.48799999999999999</v>
      </c>
      <c r="G637" s="749">
        <v>0.42899999999999999</v>
      </c>
      <c r="H637" s="747"/>
      <c r="I637" s="747"/>
      <c r="J637" s="750">
        <v>3</v>
      </c>
      <c r="M637" t="s">
        <v>20</v>
      </c>
      <c r="N637">
        <v>0.48799999999999999</v>
      </c>
    </row>
    <row r="638" spans="1:14">
      <c r="A638" s="747" t="s">
        <v>1866</v>
      </c>
      <c r="B638" t="s">
        <v>1866</v>
      </c>
      <c r="C638" s="747" t="s">
        <v>3307</v>
      </c>
      <c r="D638" s="747"/>
      <c r="E638" s="748">
        <v>0</v>
      </c>
      <c r="F638" s="594" t="s">
        <v>2328</v>
      </c>
      <c r="G638" s="749">
        <v>0.42899999999999999</v>
      </c>
      <c r="H638" s="747"/>
      <c r="I638" s="747"/>
      <c r="J638" s="750">
        <v>2</v>
      </c>
      <c r="M638">
        <v>0</v>
      </c>
      <c r="N638">
        <v>5.6000000000000001E-2</v>
      </c>
    </row>
    <row r="639" spans="1:14">
      <c r="A639" s="747" t="s">
        <v>1867</v>
      </c>
      <c r="B639" t="s">
        <v>1867</v>
      </c>
      <c r="C639" s="747" t="s">
        <v>1868</v>
      </c>
      <c r="D639" s="747"/>
      <c r="E639" s="748">
        <v>0.221</v>
      </c>
      <c r="F639" s="594" t="s">
        <v>2328</v>
      </c>
      <c r="G639" s="749">
        <v>0.42899999999999999</v>
      </c>
      <c r="H639" s="747"/>
      <c r="I639" s="747"/>
      <c r="J639" s="750">
        <v>2</v>
      </c>
      <c r="M639">
        <v>0.221</v>
      </c>
      <c r="N639">
        <v>0.29899999999999999</v>
      </c>
    </row>
    <row r="640" spans="1:14">
      <c r="A640" s="747" t="s">
        <v>1869</v>
      </c>
      <c r="B640" t="s">
        <v>1869</v>
      </c>
      <c r="C640" s="747" t="s">
        <v>1870</v>
      </c>
      <c r="D640" s="747"/>
      <c r="E640" s="748">
        <v>8.0000000000000002E-3</v>
      </c>
      <c r="F640" s="594" t="s">
        <v>2328</v>
      </c>
      <c r="G640" s="749">
        <v>0.42899999999999999</v>
      </c>
      <c r="H640" s="747"/>
      <c r="I640" s="747"/>
      <c r="J640" s="750">
        <v>2</v>
      </c>
      <c r="M640">
        <v>8.0000000000000002E-3</v>
      </c>
      <c r="N640">
        <v>0.27</v>
      </c>
    </row>
    <row r="641" spans="1:14">
      <c r="A641" s="747" t="s">
        <v>1871</v>
      </c>
      <c r="B641" t="s">
        <v>1871</v>
      </c>
      <c r="C641" s="747" t="s">
        <v>20</v>
      </c>
      <c r="D641" s="747"/>
      <c r="E641" s="748" t="s">
        <v>1583</v>
      </c>
      <c r="F641" s="594" t="s">
        <v>1584</v>
      </c>
      <c r="G641" s="749">
        <v>0.42899999999999999</v>
      </c>
      <c r="H641" s="747"/>
      <c r="I641" s="747"/>
      <c r="J641" s="750">
        <v>0</v>
      </c>
      <c r="M641" t="s">
        <v>20</v>
      </c>
      <c r="N641" t="s">
        <v>20</v>
      </c>
    </row>
    <row r="642" spans="1:14">
      <c r="A642" s="747" t="s">
        <v>1872</v>
      </c>
      <c r="B642" t="s">
        <v>1872</v>
      </c>
      <c r="C642" s="747" t="s">
        <v>1873</v>
      </c>
      <c r="D642" s="747"/>
      <c r="E642" s="748" t="s">
        <v>1583</v>
      </c>
      <c r="F642" s="594" t="s">
        <v>1584</v>
      </c>
      <c r="G642" s="749">
        <v>0.42899999999999999</v>
      </c>
      <c r="H642" s="747"/>
      <c r="I642" s="747"/>
      <c r="J642" s="750">
        <v>4</v>
      </c>
      <c r="M642" t="s">
        <v>20</v>
      </c>
      <c r="N642" t="s">
        <v>20</v>
      </c>
    </row>
    <row r="643" spans="1:14">
      <c r="A643" s="747" t="s">
        <v>1874</v>
      </c>
      <c r="B643" t="s">
        <v>1874</v>
      </c>
      <c r="C643" s="747" t="s">
        <v>20</v>
      </c>
      <c r="D643" s="747"/>
      <c r="E643" s="748" t="s">
        <v>1583</v>
      </c>
      <c r="F643" s="594" t="s">
        <v>1584</v>
      </c>
      <c r="G643" s="749">
        <v>0.42899999999999999</v>
      </c>
      <c r="H643" s="747"/>
      <c r="I643" s="747"/>
      <c r="J643" s="750">
        <v>0</v>
      </c>
      <c r="M643" t="s">
        <v>20</v>
      </c>
      <c r="N643" t="s">
        <v>20</v>
      </c>
    </row>
    <row r="644" spans="1:14">
      <c r="A644" s="747" t="s">
        <v>1875</v>
      </c>
      <c r="B644" t="s">
        <v>1875</v>
      </c>
      <c r="C644" s="747" t="s">
        <v>1876</v>
      </c>
      <c r="D644" s="747"/>
      <c r="E644" s="748" t="s">
        <v>1583</v>
      </c>
      <c r="F644" s="594">
        <v>0.46300000000000002</v>
      </c>
      <c r="G644" s="749">
        <v>0.42899999999999999</v>
      </c>
      <c r="H644" s="747"/>
      <c r="I644" s="747"/>
      <c r="J644" s="750">
        <v>3</v>
      </c>
      <c r="M644" t="s">
        <v>20</v>
      </c>
      <c r="N644">
        <v>0.46300000000000002</v>
      </c>
    </row>
    <row r="645" spans="1:14">
      <c r="A645" s="747" t="s">
        <v>1877</v>
      </c>
      <c r="B645" t="s">
        <v>1877</v>
      </c>
      <c r="C645" s="747" t="s">
        <v>1878</v>
      </c>
      <c r="D645" s="747"/>
      <c r="E645" s="748">
        <v>0.33800000000000002</v>
      </c>
      <c r="F645" s="594" t="s">
        <v>2328</v>
      </c>
      <c r="G645" s="749">
        <v>0.42899999999999999</v>
      </c>
      <c r="H645" s="747"/>
      <c r="I645" s="747"/>
      <c r="J645" s="750">
        <v>2</v>
      </c>
      <c r="M645">
        <v>0.33800000000000002</v>
      </c>
      <c r="N645">
        <v>0.46400000000000002</v>
      </c>
    </row>
    <row r="646" spans="1:14">
      <c r="A646" s="747" t="s">
        <v>1879</v>
      </c>
      <c r="B646" t="s">
        <v>1879</v>
      </c>
      <c r="C646" s="747" t="s">
        <v>1880</v>
      </c>
      <c r="D646" s="747"/>
      <c r="E646" s="748" t="s">
        <v>1583</v>
      </c>
      <c r="F646" s="594" t="s">
        <v>1584</v>
      </c>
      <c r="G646" s="749">
        <v>0.42899999999999999</v>
      </c>
      <c r="H646" s="747"/>
      <c r="I646" s="747"/>
      <c r="J646" s="750">
        <v>4</v>
      </c>
      <c r="M646" t="s">
        <v>20</v>
      </c>
      <c r="N646" t="s">
        <v>20</v>
      </c>
    </row>
    <row r="647" spans="1:14">
      <c r="A647" s="747" t="s">
        <v>1881</v>
      </c>
      <c r="B647" t="s">
        <v>1881</v>
      </c>
      <c r="C647" s="747" t="s">
        <v>1882</v>
      </c>
      <c r="D647" s="747"/>
      <c r="E647" s="748" t="s">
        <v>1583</v>
      </c>
      <c r="F647" s="594">
        <v>0.45400000000000001</v>
      </c>
      <c r="G647" s="749">
        <v>0.42899999999999999</v>
      </c>
      <c r="H647" s="747"/>
      <c r="I647" s="747"/>
      <c r="J647" s="750">
        <v>3</v>
      </c>
      <c r="M647" t="s">
        <v>20</v>
      </c>
      <c r="N647">
        <v>0.45400000000000001</v>
      </c>
    </row>
    <row r="648" spans="1:14">
      <c r="A648" s="747" t="s">
        <v>1883</v>
      </c>
      <c r="B648" t="s">
        <v>1883</v>
      </c>
      <c r="C648" s="747" t="s">
        <v>1884</v>
      </c>
      <c r="D648" s="747"/>
      <c r="E648" s="748" t="s">
        <v>1583</v>
      </c>
      <c r="F648" s="594">
        <v>0.47699999999999998</v>
      </c>
      <c r="G648" s="749">
        <v>0.42899999999999999</v>
      </c>
      <c r="H648" s="747"/>
      <c r="I648" s="747"/>
      <c r="J648" s="750">
        <v>3</v>
      </c>
      <c r="M648" t="s">
        <v>20</v>
      </c>
      <c r="N648">
        <v>0.47699999999999998</v>
      </c>
    </row>
    <row r="649" spans="1:14">
      <c r="A649" s="747" t="s">
        <v>1885</v>
      </c>
      <c r="B649" t="s">
        <v>1885</v>
      </c>
      <c r="C649" s="747" t="s">
        <v>1886</v>
      </c>
      <c r="D649" s="747"/>
      <c r="E649" s="748" t="s">
        <v>1583</v>
      </c>
      <c r="F649" s="594">
        <v>0.45400000000000001</v>
      </c>
      <c r="G649" s="749">
        <v>0.42899999999999999</v>
      </c>
      <c r="H649" s="747"/>
      <c r="I649" s="747"/>
      <c r="J649" s="750">
        <v>3</v>
      </c>
      <c r="M649" t="s">
        <v>20</v>
      </c>
      <c r="N649">
        <v>0.45400000000000001</v>
      </c>
    </row>
    <row r="650" spans="1:14">
      <c r="A650" s="747" t="s">
        <v>1887</v>
      </c>
      <c r="B650" t="s">
        <v>1887</v>
      </c>
      <c r="C650" s="747" t="s">
        <v>1888</v>
      </c>
      <c r="D650" s="747"/>
      <c r="E650" s="748" t="s">
        <v>1583</v>
      </c>
      <c r="F650" s="594">
        <v>0.10199999999999999</v>
      </c>
      <c r="G650" s="749">
        <v>0.42899999999999999</v>
      </c>
      <c r="H650" s="747"/>
      <c r="I650" s="747"/>
      <c r="J650" s="750">
        <v>3</v>
      </c>
      <c r="M650" t="s">
        <v>20</v>
      </c>
      <c r="N650">
        <v>0.10199999999999999</v>
      </c>
    </row>
    <row r="651" spans="1:14">
      <c r="A651" s="747" t="s">
        <v>1889</v>
      </c>
      <c r="B651" t="s">
        <v>1889</v>
      </c>
      <c r="C651" s="747" t="s">
        <v>3393</v>
      </c>
      <c r="D651" s="747"/>
      <c r="E651" s="748" t="s">
        <v>1583</v>
      </c>
      <c r="F651" s="594" t="s">
        <v>1584</v>
      </c>
      <c r="G651" s="749">
        <v>0.42899999999999999</v>
      </c>
      <c r="H651" s="747"/>
      <c r="I651" s="747"/>
      <c r="J651" s="750">
        <v>4</v>
      </c>
      <c r="M651" t="s">
        <v>20</v>
      </c>
      <c r="N651" t="s">
        <v>20</v>
      </c>
    </row>
    <row r="652" spans="1:14">
      <c r="A652" s="747" t="s">
        <v>1890</v>
      </c>
      <c r="B652" t="s">
        <v>1890</v>
      </c>
      <c r="C652" s="747" t="s">
        <v>1891</v>
      </c>
      <c r="D652" s="747"/>
      <c r="E652" s="748">
        <v>0.17</v>
      </c>
      <c r="F652" s="594" t="s">
        <v>2328</v>
      </c>
      <c r="G652" s="749">
        <v>0.42899999999999999</v>
      </c>
      <c r="H652" s="747"/>
      <c r="I652" s="747"/>
      <c r="J652" s="750">
        <v>2</v>
      </c>
      <c r="M652">
        <v>0.17</v>
      </c>
      <c r="N652">
        <v>0.223</v>
      </c>
    </row>
    <row r="653" spans="1:14">
      <c r="A653" s="747" t="s">
        <v>1892</v>
      </c>
      <c r="B653" t="s">
        <v>1892</v>
      </c>
      <c r="C653" s="747" t="s">
        <v>20</v>
      </c>
      <c r="D653" s="747"/>
      <c r="E653" s="748" t="s">
        <v>1583</v>
      </c>
      <c r="F653" s="594" t="s">
        <v>1584</v>
      </c>
      <c r="G653" s="749">
        <v>0.42899999999999999</v>
      </c>
      <c r="H653" s="747"/>
      <c r="I653" s="747"/>
      <c r="J653" s="750">
        <v>0</v>
      </c>
      <c r="M653" t="s">
        <v>20</v>
      </c>
      <c r="N653" t="s">
        <v>20</v>
      </c>
    </row>
    <row r="654" spans="1:14">
      <c r="A654" s="747" t="s">
        <v>1893</v>
      </c>
      <c r="B654" t="s">
        <v>1893</v>
      </c>
      <c r="C654" s="747" t="s">
        <v>3394</v>
      </c>
      <c r="D654" s="747"/>
      <c r="E654" s="748" t="s">
        <v>1583</v>
      </c>
      <c r="F654" s="594" t="s">
        <v>1584</v>
      </c>
      <c r="G654" s="749">
        <v>0.42899999999999999</v>
      </c>
      <c r="H654" s="747"/>
      <c r="I654" s="747"/>
      <c r="J654" s="750">
        <v>4</v>
      </c>
      <c r="M654" t="s">
        <v>20</v>
      </c>
      <c r="N654" t="s">
        <v>20</v>
      </c>
    </row>
    <row r="655" spans="1:14">
      <c r="A655" s="747" t="s">
        <v>1894</v>
      </c>
      <c r="B655" t="s">
        <v>1894</v>
      </c>
      <c r="C655" s="747" t="s">
        <v>1895</v>
      </c>
      <c r="D655" s="747"/>
      <c r="E655" s="748">
        <v>0</v>
      </c>
      <c r="F655" s="594" t="s">
        <v>2328</v>
      </c>
      <c r="G655" s="749">
        <v>0.42899999999999999</v>
      </c>
      <c r="H655" s="747"/>
      <c r="I655" s="747"/>
      <c r="J655" s="750">
        <v>2</v>
      </c>
      <c r="M655">
        <v>0</v>
      </c>
      <c r="N655">
        <v>0.218</v>
      </c>
    </row>
    <row r="656" spans="1:14">
      <c r="A656" s="747" t="s">
        <v>1896</v>
      </c>
      <c r="B656" t="s">
        <v>1896</v>
      </c>
      <c r="C656" s="747" t="s">
        <v>1897</v>
      </c>
      <c r="D656" s="747"/>
      <c r="E656" s="748">
        <v>0</v>
      </c>
      <c r="F656" s="594" t="s">
        <v>2328</v>
      </c>
      <c r="G656" s="749">
        <v>0.42899999999999999</v>
      </c>
      <c r="H656" s="747"/>
      <c r="I656" s="747"/>
      <c r="J656" s="750">
        <v>2</v>
      </c>
      <c r="M656">
        <v>0</v>
      </c>
      <c r="N656">
        <v>0.441</v>
      </c>
    </row>
    <row r="657" spans="1:14">
      <c r="A657" s="747" t="s">
        <v>1898</v>
      </c>
      <c r="B657" t="s">
        <v>1898</v>
      </c>
      <c r="C657" s="747" t="s">
        <v>1899</v>
      </c>
      <c r="D657" s="747"/>
      <c r="E657" s="748" t="s">
        <v>1583</v>
      </c>
      <c r="F657" s="594">
        <v>0.373</v>
      </c>
      <c r="G657" s="749">
        <v>0.42899999999999999</v>
      </c>
      <c r="H657" s="747"/>
      <c r="I657" s="747"/>
      <c r="J657" s="750">
        <v>3</v>
      </c>
      <c r="M657" t="s">
        <v>20</v>
      </c>
      <c r="N657">
        <v>0.373</v>
      </c>
    </row>
    <row r="658" spans="1:14">
      <c r="A658" s="747" t="s">
        <v>1900</v>
      </c>
      <c r="B658" t="s">
        <v>1900</v>
      </c>
      <c r="C658" s="747" t="s">
        <v>1901</v>
      </c>
      <c r="D658" s="747"/>
      <c r="E658" s="748">
        <v>0.43</v>
      </c>
      <c r="F658" s="594" t="s">
        <v>2328</v>
      </c>
      <c r="G658" s="749">
        <v>0.42899999999999999</v>
      </c>
      <c r="H658" s="747"/>
      <c r="I658" s="747"/>
      <c r="J658" s="750">
        <v>2</v>
      </c>
      <c r="M658">
        <v>0.43</v>
      </c>
      <c r="N658">
        <v>0.47099999999999997</v>
      </c>
    </row>
    <row r="659" spans="1:14">
      <c r="A659" s="747" t="s">
        <v>1902</v>
      </c>
      <c r="B659" t="s">
        <v>1902</v>
      </c>
      <c r="C659" s="747" t="s">
        <v>20</v>
      </c>
      <c r="D659" s="747"/>
      <c r="E659" s="748" t="s">
        <v>1583</v>
      </c>
      <c r="F659" s="594" t="s">
        <v>1584</v>
      </c>
      <c r="G659" s="749">
        <v>0.42899999999999999</v>
      </c>
      <c r="H659" s="747"/>
      <c r="I659" s="747"/>
      <c r="J659" s="750">
        <v>0</v>
      </c>
      <c r="M659" t="s">
        <v>20</v>
      </c>
      <c r="N659" t="s">
        <v>20</v>
      </c>
    </row>
    <row r="660" spans="1:14">
      <c r="A660" s="747" t="s">
        <v>1903</v>
      </c>
      <c r="B660" t="s">
        <v>1903</v>
      </c>
      <c r="C660" s="747" t="s">
        <v>20</v>
      </c>
      <c r="D660" s="747"/>
      <c r="E660" s="748" t="s">
        <v>1583</v>
      </c>
      <c r="F660" s="594">
        <v>0.35</v>
      </c>
      <c r="G660" s="749">
        <v>0.42899999999999999</v>
      </c>
      <c r="H660" s="747"/>
      <c r="I660" s="747"/>
      <c r="J660" s="750">
        <v>3</v>
      </c>
      <c r="M660" t="s">
        <v>20</v>
      </c>
      <c r="N660">
        <v>0.35</v>
      </c>
    </row>
    <row r="661" spans="1:14">
      <c r="A661" s="747" t="s">
        <v>1904</v>
      </c>
      <c r="B661" t="s">
        <v>1904</v>
      </c>
      <c r="C661" s="747" t="s">
        <v>1905</v>
      </c>
      <c r="D661" s="747"/>
      <c r="E661" s="748">
        <v>0.45</v>
      </c>
      <c r="F661" s="594" t="s">
        <v>2328</v>
      </c>
      <c r="G661" s="749">
        <v>0.42899999999999999</v>
      </c>
      <c r="H661" s="747"/>
      <c r="I661" s="747"/>
      <c r="J661" s="750">
        <v>2</v>
      </c>
      <c r="M661">
        <v>0.45</v>
      </c>
      <c r="N661">
        <v>0.47299999999999998</v>
      </c>
    </row>
    <row r="662" spans="1:14">
      <c r="A662" s="747" t="s">
        <v>1906</v>
      </c>
      <c r="B662" t="s">
        <v>1906</v>
      </c>
      <c r="C662" s="747" t="s">
        <v>1907</v>
      </c>
      <c r="D662" s="747"/>
      <c r="E662" s="748" t="s">
        <v>1583</v>
      </c>
      <c r="F662" s="594">
        <v>0.34899999999999998</v>
      </c>
      <c r="G662" s="749">
        <v>0.42899999999999999</v>
      </c>
      <c r="H662" s="747"/>
      <c r="I662" s="747"/>
      <c r="J662" s="750">
        <v>3</v>
      </c>
      <c r="M662" t="s">
        <v>20</v>
      </c>
      <c r="N662">
        <v>0.34899999999999998</v>
      </c>
    </row>
    <row r="663" spans="1:14">
      <c r="A663" s="747" t="s">
        <v>1908</v>
      </c>
      <c r="B663" t="s">
        <v>1908</v>
      </c>
      <c r="C663" s="747" t="s">
        <v>1909</v>
      </c>
      <c r="D663" s="747"/>
      <c r="E663" s="748" t="s">
        <v>1583</v>
      </c>
      <c r="F663" s="594">
        <v>0.47199999999999998</v>
      </c>
      <c r="G663" s="749">
        <v>0.42899999999999999</v>
      </c>
      <c r="H663" s="747"/>
      <c r="I663" s="747"/>
      <c r="J663" s="750">
        <v>3</v>
      </c>
      <c r="M663" t="s">
        <v>20</v>
      </c>
      <c r="N663">
        <v>0.47199999999999998</v>
      </c>
    </row>
    <row r="664" spans="1:14">
      <c r="A664" s="747" t="s">
        <v>1910</v>
      </c>
      <c r="B664" t="s">
        <v>1910</v>
      </c>
      <c r="C664" s="747" t="s">
        <v>1911</v>
      </c>
      <c r="D664" s="747"/>
      <c r="E664" s="748">
        <v>0.34</v>
      </c>
      <c r="F664" s="594" t="s">
        <v>2328</v>
      </c>
      <c r="G664" s="749">
        <v>0.42899999999999999</v>
      </c>
      <c r="H664" s="747"/>
      <c r="I664" s="747"/>
      <c r="J664" s="750">
        <v>2</v>
      </c>
      <c r="M664">
        <v>0.34</v>
      </c>
      <c r="N664">
        <v>0.48899999999999999</v>
      </c>
    </row>
    <row r="665" spans="1:14">
      <c r="A665" s="747" t="s">
        <v>1912</v>
      </c>
      <c r="B665" t="s">
        <v>1912</v>
      </c>
      <c r="C665" s="747" t="s">
        <v>1913</v>
      </c>
      <c r="D665" s="747"/>
      <c r="E665" s="748" t="s">
        <v>1583</v>
      </c>
      <c r="F665" s="594" t="s">
        <v>1584</v>
      </c>
      <c r="G665" s="749">
        <v>0.42899999999999999</v>
      </c>
      <c r="H665" s="747"/>
      <c r="I665" s="747"/>
      <c r="J665" s="750">
        <v>4</v>
      </c>
      <c r="M665" t="s">
        <v>20</v>
      </c>
      <c r="N665" t="s">
        <v>20</v>
      </c>
    </row>
    <row r="666" spans="1:14">
      <c r="A666" s="747" t="s">
        <v>1914</v>
      </c>
      <c r="B666" t="s">
        <v>1914</v>
      </c>
      <c r="C666" s="747" t="s">
        <v>1915</v>
      </c>
      <c r="D666" s="747"/>
      <c r="E666" s="748" t="s">
        <v>1583</v>
      </c>
      <c r="F666" s="594" t="s">
        <v>1584</v>
      </c>
      <c r="G666" s="749">
        <v>0.42899999999999999</v>
      </c>
      <c r="H666" s="747"/>
      <c r="I666" s="747"/>
      <c r="J666" s="750">
        <v>4</v>
      </c>
      <c r="M666" t="s">
        <v>20</v>
      </c>
      <c r="N666" t="s">
        <v>20</v>
      </c>
    </row>
    <row r="667" spans="1:14">
      <c r="A667" s="747" t="s">
        <v>1916</v>
      </c>
      <c r="B667" t="s">
        <v>1916</v>
      </c>
      <c r="C667" s="747" t="s">
        <v>1917</v>
      </c>
      <c r="D667" s="747"/>
      <c r="E667" s="748" t="s">
        <v>1583</v>
      </c>
      <c r="F667" s="594">
        <v>0.115</v>
      </c>
      <c r="G667" s="749">
        <v>0.42899999999999999</v>
      </c>
      <c r="H667" s="747"/>
      <c r="I667" s="747"/>
      <c r="J667" s="750">
        <v>3</v>
      </c>
      <c r="M667" t="s">
        <v>20</v>
      </c>
      <c r="N667">
        <v>0.115</v>
      </c>
    </row>
    <row r="668" spans="1:14">
      <c r="A668" s="747" t="s">
        <v>1918</v>
      </c>
      <c r="B668" t="s">
        <v>1918</v>
      </c>
      <c r="C668" s="747" t="s">
        <v>1919</v>
      </c>
      <c r="D668" s="747"/>
      <c r="E668" s="748">
        <v>0.442</v>
      </c>
      <c r="F668" s="594" t="s">
        <v>2328</v>
      </c>
      <c r="G668" s="749">
        <v>0.42899999999999999</v>
      </c>
      <c r="H668" s="747"/>
      <c r="I668" s="747"/>
      <c r="J668" s="750">
        <v>2</v>
      </c>
      <c r="M668">
        <v>0.442</v>
      </c>
      <c r="N668">
        <v>0.45300000000000001</v>
      </c>
    </row>
    <row r="669" spans="1:14">
      <c r="A669" s="747" t="s">
        <v>1920</v>
      </c>
      <c r="B669" t="s">
        <v>1920</v>
      </c>
      <c r="C669" s="747" t="s">
        <v>20</v>
      </c>
      <c r="D669" s="747"/>
      <c r="E669" s="748" t="s">
        <v>1583</v>
      </c>
      <c r="F669" s="594">
        <v>0.45600000000000002</v>
      </c>
      <c r="G669" s="749">
        <v>0.42899999999999999</v>
      </c>
      <c r="H669" s="747"/>
      <c r="I669" s="747"/>
      <c r="J669" s="750">
        <v>3</v>
      </c>
      <c r="M669" t="s">
        <v>20</v>
      </c>
      <c r="N669">
        <v>0.45600000000000002</v>
      </c>
    </row>
    <row r="670" spans="1:14">
      <c r="A670" s="747" t="s">
        <v>1921</v>
      </c>
      <c r="B670" t="s">
        <v>1921</v>
      </c>
      <c r="C670" s="747" t="s">
        <v>20</v>
      </c>
      <c r="D670" s="747"/>
      <c r="E670" s="748" t="s">
        <v>1583</v>
      </c>
      <c r="F670" s="594" t="s">
        <v>1584</v>
      </c>
      <c r="G670" s="749">
        <v>0.42899999999999999</v>
      </c>
      <c r="H670" s="747"/>
      <c r="I670" s="747"/>
      <c r="J670" s="750">
        <v>0</v>
      </c>
      <c r="M670" t="s">
        <v>20</v>
      </c>
      <c r="N670" t="s">
        <v>20</v>
      </c>
    </row>
    <row r="671" spans="1:14">
      <c r="A671" s="747" t="s">
        <v>1922</v>
      </c>
      <c r="B671" t="s">
        <v>1922</v>
      </c>
      <c r="C671" s="747" t="s">
        <v>1923</v>
      </c>
      <c r="D671" s="747"/>
      <c r="E671" s="748">
        <v>0.38700000000000001</v>
      </c>
      <c r="F671" s="594" t="s">
        <v>2328</v>
      </c>
      <c r="G671" s="749">
        <v>0.42899999999999999</v>
      </c>
      <c r="H671" s="747"/>
      <c r="I671" s="747"/>
      <c r="J671" s="750">
        <v>2</v>
      </c>
      <c r="M671">
        <v>0.38700000000000001</v>
      </c>
      <c r="N671">
        <v>0.40500000000000003</v>
      </c>
    </row>
    <row r="672" spans="1:14">
      <c r="A672" s="747" t="s">
        <v>1924</v>
      </c>
      <c r="B672" t="s">
        <v>1924</v>
      </c>
      <c r="C672" s="747" t="s">
        <v>1925</v>
      </c>
      <c r="D672" s="747"/>
      <c r="E672" s="748">
        <v>0.434</v>
      </c>
      <c r="F672" s="594" t="s">
        <v>2328</v>
      </c>
      <c r="G672" s="749">
        <v>0.42899999999999999</v>
      </c>
      <c r="H672" s="747"/>
      <c r="I672" s="747"/>
      <c r="J672" s="750">
        <v>2</v>
      </c>
      <c r="M672">
        <v>0.434</v>
      </c>
      <c r="N672">
        <v>0.35</v>
      </c>
    </row>
    <row r="673" spans="1:14">
      <c r="A673" s="747" t="s">
        <v>1926</v>
      </c>
      <c r="B673" t="s">
        <v>1926</v>
      </c>
      <c r="C673" s="747" t="s">
        <v>1927</v>
      </c>
      <c r="D673" s="747"/>
      <c r="E673" s="748" t="s">
        <v>1583</v>
      </c>
      <c r="F673" s="594" t="s">
        <v>1584</v>
      </c>
      <c r="G673" s="749">
        <v>0.42899999999999999</v>
      </c>
      <c r="H673" s="747"/>
      <c r="I673" s="747"/>
      <c r="J673" s="750">
        <v>4</v>
      </c>
      <c r="M673" t="s">
        <v>20</v>
      </c>
      <c r="N673" t="s">
        <v>20</v>
      </c>
    </row>
    <row r="674" spans="1:14">
      <c r="A674" s="747" t="s">
        <v>1928</v>
      </c>
      <c r="B674" t="s">
        <v>1928</v>
      </c>
      <c r="C674" s="747" t="s">
        <v>1929</v>
      </c>
      <c r="D674" s="747"/>
      <c r="E674" s="748" t="s">
        <v>1583</v>
      </c>
      <c r="F674" s="594">
        <v>0.35</v>
      </c>
      <c r="G674" s="749">
        <v>0.42899999999999999</v>
      </c>
      <c r="H674" s="747"/>
      <c r="I674" s="747"/>
      <c r="J674" s="750">
        <v>3</v>
      </c>
      <c r="M674" t="s">
        <v>20</v>
      </c>
      <c r="N674">
        <v>0.35</v>
      </c>
    </row>
    <row r="675" spans="1:14">
      <c r="A675" s="747" t="s">
        <v>1930</v>
      </c>
      <c r="B675" t="s">
        <v>1930</v>
      </c>
      <c r="C675" s="747" t="s">
        <v>1931</v>
      </c>
      <c r="D675" s="747"/>
      <c r="E675" s="748" t="s">
        <v>1583</v>
      </c>
      <c r="F675" s="594">
        <v>0.113</v>
      </c>
      <c r="G675" s="749">
        <v>0.42899999999999999</v>
      </c>
      <c r="H675" s="747"/>
      <c r="I675" s="747"/>
      <c r="J675" s="750">
        <v>3</v>
      </c>
      <c r="M675" t="s">
        <v>20</v>
      </c>
      <c r="N675">
        <v>0.113</v>
      </c>
    </row>
    <row r="676" spans="1:14">
      <c r="A676" s="747" t="s">
        <v>1932</v>
      </c>
      <c r="B676" t="s">
        <v>1932</v>
      </c>
      <c r="C676" s="747" t="s">
        <v>2165</v>
      </c>
      <c r="D676" s="747"/>
      <c r="E676" s="748" t="s">
        <v>1583</v>
      </c>
      <c r="F676" s="594">
        <v>4.5999999999999999E-2</v>
      </c>
      <c r="G676" s="749">
        <v>0.42899999999999999</v>
      </c>
      <c r="H676" s="747"/>
      <c r="I676" s="747"/>
      <c r="J676" s="750">
        <v>3</v>
      </c>
      <c r="M676" t="s">
        <v>20</v>
      </c>
      <c r="N676">
        <v>4.5999999999999999E-2</v>
      </c>
    </row>
    <row r="677" spans="1:14">
      <c r="A677" s="747" t="s">
        <v>1933</v>
      </c>
      <c r="B677" t="s">
        <v>1933</v>
      </c>
      <c r="C677" s="747" t="s">
        <v>3308</v>
      </c>
      <c r="D677" s="747"/>
      <c r="E677" s="748" t="s">
        <v>1583</v>
      </c>
      <c r="F677" s="594" t="s">
        <v>1584</v>
      </c>
      <c r="G677" s="749">
        <v>0.42899999999999999</v>
      </c>
      <c r="H677" s="747"/>
      <c r="I677" s="747"/>
      <c r="J677" s="750">
        <v>4</v>
      </c>
      <c r="M677" t="s">
        <v>20</v>
      </c>
      <c r="N677" t="s">
        <v>20</v>
      </c>
    </row>
    <row r="678" spans="1:14">
      <c r="A678" s="747" t="s">
        <v>1934</v>
      </c>
      <c r="B678" t="s">
        <v>1934</v>
      </c>
      <c r="C678" s="747" t="s">
        <v>2166</v>
      </c>
      <c r="D678" s="747"/>
      <c r="E678" s="748" t="s">
        <v>1583</v>
      </c>
      <c r="F678" s="594">
        <v>0.441</v>
      </c>
      <c r="G678" s="749">
        <v>0.42899999999999999</v>
      </c>
      <c r="H678" s="747"/>
      <c r="I678" s="747"/>
      <c r="J678" s="750">
        <v>3</v>
      </c>
      <c r="M678" t="s">
        <v>20</v>
      </c>
      <c r="N678">
        <v>0.441</v>
      </c>
    </row>
    <row r="679" spans="1:14">
      <c r="A679" s="747" t="s">
        <v>1935</v>
      </c>
      <c r="B679" t="s">
        <v>1935</v>
      </c>
      <c r="C679" s="747" t="s">
        <v>1936</v>
      </c>
      <c r="D679" s="747"/>
      <c r="E679" s="748" t="s">
        <v>1583</v>
      </c>
      <c r="F679" s="594">
        <v>0.23899999999999999</v>
      </c>
      <c r="G679" s="749">
        <v>0.42899999999999999</v>
      </c>
      <c r="H679" s="747"/>
      <c r="I679" s="747"/>
      <c r="J679" s="750">
        <v>3</v>
      </c>
      <c r="M679" t="s">
        <v>20</v>
      </c>
      <c r="N679">
        <v>0.23899999999999999</v>
      </c>
    </row>
    <row r="680" spans="1:14">
      <c r="A680" s="747" t="s">
        <v>1937</v>
      </c>
      <c r="B680" t="s">
        <v>1937</v>
      </c>
      <c r="C680" s="747" t="s">
        <v>20</v>
      </c>
      <c r="D680" s="747"/>
      <c r="E680" s="748" t="s">
        <v>1583</v>
      </c>
      <c r="F680" s="594" t="s">
        <v>1584</v>
      </c>
      <c r="G680" s="749">
        <v>0.42899999999999999</v>
      </c>
      <c r="H680" s="747"/>
      <c r="I680" s="747"/>
      <c r="J680" s="750">
        <v>0</v>
      </c>
      <c r="M680" t="s">
        <v>20</v>
      </c>
      <c r="N680" t="s">
        <v>20</v>
      </c>
    </row>
    <row r="681" spans="1:14">
      <c r="A681" s="747" t="s">
        <v>1938</v>
      </c>
      <c r="B681" t="s">
        <v>1938</v>
      </c>
      <c r="C681" s="747" t="s">
        <v>1939</v>
      </c>
      <c r="D681" s="747"/>
      <c r="E681" s="748">
        <v>0.4</v>
      </c>
      <c r="F681" s="594" t="s">
        <v>2328</v>
      </c>
      <c r="G681" s="749">
        <v>0.42899999999999999</v>
      </c>
      <c r="H681" s="747"/>
      <c r="I681" s="747"/>
      <c r="J681" s="750">
        <v>2</v>
      </c>
      <c r="M681">
        <v>0.4</v>
      </c>
      <c r="N681">
        <v>0.44</v>
      </c>
    </row>
    <row r="682" spans="1:14">
      <c r="A682" s="747" t="s">
        <v>1940</v>
      </c>
      <c r="B682" t="s">
        <v>1940</v>
      </c>
      <c r="C682" s="747" t="s">
        <v>2167</v>
      </c>
      <c r="D682" s="747"/>
      <c r="E682" s="748" t="s">
        <v>1583</v>
      </c>
      <c r="F682" s="594" t="s">
        <v>1584</v>
      </c>
      <c r="G682" s="749">
        <v>0.42899999999999999</v>
      </c>
      <c r="H682" s="747"/>
      <c r="I682" s="747"/>
      <c r="J682" s="750">
        <v>4</v>
      </c>
      <c r="M682" t="s">
        <v>20</v>
      </c>
      <c r="N682" t="s">
        <v>20</v>
      </c>
    </row>
    <row r="683" spans="1:14">
      <c r="A683" s="747" t="s">
        <v>1941</v>
      </c>
      <c r="B683" t="s">
        <v>1941</v>
      </c>
      <c r="C683" s="747" t="s">
        <v>20</v>
      </c>
      <c r="D683" s="747"/>
      <c r="E683" s="748">
        <v>0.44500000000000001</v>
      </c>
      <c r="F683" s="594" t="s">
        <v>2328</v>
      </c>
      <c r="G683" s="749">
        <v>0.42899999999999999</v>
      </c>
      <c r="H683" s="747"/>
      <c r="I683" s="747"/>
      <c r="J683" s="750">
        <v>2</v>
      </c>
      <c r="M683">
        <v>0.44500000000000001</v>
      </c>
      <c r="N683">
        <v>0.47299999999999998</v>
      </c>
    </row>
    <row r="684" spans="1:14">
      <c r="A684" s="747" t="s">
        <v>1943</v>
      </c>
      <c r="B684" t="s">
        <v>1943</v>
      </c>
      <c r="C684" s="747" t="s">
        <v>2416</v>
      </c>
      <c r="D684" s="747"/>
      <c r="E684" s="748" t="s">
        <v>1583</v>
      </c>
      <c r="F684" s="594">
        <v>0.49</v>
      </c>
      <c r="G684" s="749">
        <v>0.42899999999999999</v>
      </c>
      <c r="H684" s="747"/>
      <c r="I684" s="747"/>
      <c r="J684" s="750">
        <v>3</v>
      </c>
      <c r="M684" t="s">
        <v>20</v>
      </c>
      <c r="N684">
        <v>0.49</v>
      </c>
    </row>
    <row r="685" spans="1:14">
      <c r="A685" s="747" t="s">
        <v>1944</v>
      </c>
      <c r="B685" t="s">
        <v>1944</v>
      </c>
      <c r="C685" s="747" t="s">
        <v>1945</v>
      </c>
      <c r="D685" s="747"/>
      <c r="E685" s="748" t="s">
        <v>1583</v>
      </c>
      <c r="F685" s="594">
        <v>0.48699999999999999</v>
      </c>
      <c r="G685" s="749">
        <v>0.42899999999999999</v>
      </c>
      <c r="H685" s="747"/>
      <c r="I685" s="747"/>
      <c r="J685" s="750">
        <v>3</v>
      </c>
      <c r="M685" t="s">
        <v>20</v>
      </c>
      <c r="N685">
        <v>0.48699999999999999</v>
      </c>
    </row>
    <row r="686" spans="1:14">
      <c r="A686" s="747" t="s">
        <v>1946</v>
      </c>
      <c r="B686" t="s">
        <v>1946</v>
      </c>
      <c r="C686" s="747" t="s">
        <v>20</v>
      </c>
      <c r="D686" s="747"/>
      <c r="E686" s="748">
        <v>0.41</v>
      </c>
      <c r="F686" s="594" t="s">
        <v>2328</v>
      </c>
      <c r="G686" s="749">
        <v>0.42899999999999999</v>
      </c>
      <c r="H686" s="747"/>
      <c r="I686" s="747"/>
      <c r="J686" s="750">
        <v>2</v>
      </c>
      <c r="M686">
        <v>0.41</v>
      </c>
      <c r="N686">
        <v>0.38800000000000001</v>
      </c>
    </row>
    <row r="687" spans="1:14">
      <c r="A687" s="747" t="s">
        <v>1947</v>
      </c>
      <c r="B687" t="s">
        <v>1947</v>
      </c>
      <c r="C687" s="747" t="s">
        <v>20</v>
      </c>
      <c r="D687" s="747"/>
      <c r="E687" s="748">
        <v>0.54100000000000004</v>
      </c>
      <c r="F687" s="594" t="s">
        <v>2328</v>
      </c>
      <c r="G687" s="749">
        <v>0.42899999999999999</v>
      </c>
      <c r="H687" s="747"/>
      <c r="I687" s="747"/>
      <c r="J687" s="750">
        <v>2</v>
      </c>
      <c r="M687">
        <v>0.54100000000000004</v>
      </c>
      <c r="N687">
        <v>0.57699999999999996</v>
      </c>
    </row>
    <row r="688" spans="1:14">
      <c r="A688" s="747" t="s">
        <v>1948</v>
      </c>
      <c r="B688" t="s">
        <v>1948</v>
      </c>
      <c r="C688" s="747" t="s">
        <v>2168</v>
      </c>
      <c r="D688" s="747"/>
      <c r="E688" s="748" t="s">
        <v>1583</v>
      </c>
      <c r="F688" s="594">
        <v>2.3E-2</v>
      </c>
      <c r="G688" s="749">
        <v>0.42899999999999999</v>
      </c>
      <c r="H688" s="747"/>
      <c r="I688" s="747"/>
      <c r="J688" s="750">
        <v>3</v>
      </c>
      <c r="M688" t="s">
        <v>20</v>
      </c>
      <c r="N688">
        <v>2.3E-2</v>
      </c>
    </row>
    <row r="689" spans="1:14">
      <c r="A689" s="747" t="s">
        <v>1949</v>
      </c>
      <c r="B689" t="s">
        <v>1949</v>
      </c>
      <c r="C689" s="747" t="s">
        <v>1950</v>
      </c>
      <c r="D689" s="747"/>
      <c r="E689" s="748" t="s">
        <v>1583</v>
      </c>
      <c r="F689" s="594">
        <v>0.27900000000000003</v>
      </c>
      <c r="G689" s="749">
        <v>0.42899999999999999</v>
      </c>
      <c r="H689" s="747"/>
      <c r="I689" s="747"/>
      <c r="J689" s="750">
        <v>3</v>
      </c>
      <c r="M689" t="s">
        <v>20</v>
      </c>
      <c r="N689">
        <v>0.27900000000000003</v>
      </c>
    </row>
    <row r="690" spans="1:14">
      <c r="A690" s="747" t="s">
        <v>1951</v>
      </c>
      <c r="B690" t="s">
        <v>1951</v>
      </c>
      <c r="C690" s="747" t="s">
        <v>20</v>
      </c>
      <c r="D690" s="747"/>
      <c r="E690" s="748" t="s">
        <v>1583</v>
      </c>
      <c r="F690" s="594" t="s">
        <v>1584</v>
      </c>
      <c r="G690" s="749">
        <v>0.42899999999999999</v>
      </c>
      <c r="H690" s="747"/>
      <c r="I690" s="747"/>
      <c r="J690" s="750">
        <v>0</v>
      </c>
      <c r="M690" t="s">
        <v>20</v>
      </c>
      <c r="N690" t="s">
        <v>20</v>
      </c>
    </row>
    <row r="691" spans="1:14">
      <c r="A691" s="747" t="s">
        <v>1952</v>
      </c>
      <c r="B691" t="s">
        <v>1952</v>
      </c>
      <c r="C691" s="747" t="s">
        <v>1953</v>
      </c>
      <c r="D691" s="747"/>
      <c r="E691" s="748" t="s">
        <v>1583</v>
      </c>
      <c r="F691" s="594">
        <v>0.49</v>
      </c>
      <c r="G691" s="749">
        <v>0.42899999999999999</v>
      </c>
      <c r="H691" s="747"/>
      <c r="I691" s="747"/>
      <c r="J691" s="750">
        <v>3</v>
      </c>
      <c r="M691" t="s">
        <v>20</v>
      </c>
      <c r="N691">
        <v>0.49</v>
      </c>
    </row>
    <row r="692" spans="1:14">
      <c r="A692" s="747" t="s">
        <v>1954</v>
      </c>
      <c r="B692" t="s">
        <v>1954</v>
      </c>
      <c r="C692" s="747" t="s">
        <v>1955</v>
      </c>
      <c r="D692" s="747"/>
      <c r="E692" s="748" t="s">
        <v>1583</v>
      </c>
      <c r="F692" s="594" t="s">
        <v>1584</v>
      </c>
      <c r="G692" s="749">
        <v>0.42899999999999999</v>
      </c>
      <c r="H692" s="747"/>
      <c r="I692" s="747"/>
      <c r="J692" s="750">
        <v>4</v>
      </c>
      <c r="M692" t="s">
        <v>20</v>
      </c>
      <c r="N692" t="s">
        <v>20</v>
      </c>
    </row>
    <row r="693" spans="1:14">
      <c r="A693" s="747" t="s">
        <v>1956</v>
      </c>
      <c r="B693" t="s">
        <v>1956</v>
      </c>
      <c r="C693" s="747" t="s">
        <v>1957</v>
      </c>
      <c r="D693" s="747"/>
      <c r="E693" s="748" t="s">
        <v>1583</v>
      </c>
      <c r="F693" s="594">
        <v>0.45300000000000001</v>
      </c>
      <c r="G693" s="749">
        <v>0.42899999999999999</v>
      </c>
      <c r="H693" s="747"/>
      <c r="I693" s="747"/>
      <c r="J693" s="750">
        <v>3</v>
      </c>
      <c r="M693" t="s">
        <v>20</v>
      </c>
      <c r="N693">
        <v>0.45300000000000001</v>
      </c>
    </row>
    <row r="694" spans="1:14">
      <c r="A694" s="747" t="s">
        <v>1958</v>
      </c>
      <c r="B694" t="s">
        <v>1958</v>
      </c>
      <c r="C694" s="747" t="s">
        <v>1959</v>
      </c>
      <c r="D694" s="747"/>
      <c r="E694" s="748" t="s">
        <v>1583</v>
      </c>
      <c r="F694" s="594" t="s">
        <v>1584</v>
      </c>
      <c r="G694" s="749">
        <v>0.42899999999999999</v>
      </c>
      <c r="H694" s="747"/>
      <c r="I694" s="747"/>
      <c r="J694" s="750">
        <v>4</v>
      </c>
      <c r="M694" t="s">
        <v>20</v>
      </c>
      <c r="N694" t="s">
        <v>20</v>
      </c>
    </row>
    <row r="695" spans="1:14">
      <c r="A695" s="747" t="s">
        <v>1960</v>
      </c>
      <c r="B695" t="s">
        <v>1960</v>
      </c>
      <c r="C695" s="747" t="s">
        <v>1961</v>
      </c>
      <c r="D695" s="747"/>
      <c r="E695" s="748">
        <v>0.443</v>
      </c>
      <c r="F695" s="594" t="s">
        <v>2328</v>
      </c>
      <c r="G695" s="749">
        <v>0.42899999999999999</v>
      </c>
      <c r="H695" s="747"/>
      <c r="I695" s="747"/>
      <c r="J695" s="750">
        <v>2</v>
      </c>
      <c r="M695">
        <v>0.443</v>
      </c>
      <c r="N695">
        <v>0.44600000000000001</v>
      </c>
    </row>
    <row r="696" spans="1:14">
      <c r="A696" s="747" t="s">
        <v>1962</v>
      </c>
      <c r="B696" t="s">
        <v>1962</v>
      </c>
      <c r="C696" s="747" t="s">
        <v>1963</v>
      </c>
      <c r="D696" s="747"/>
      <c r="E696" s="748" t="s">
        <v>1583</v>
      </c>
      <c r="F696" s="594" t="s">
        <v>1584</v>
      </c>
      <c r="G696" s="749">
        <v>0.42899999999999999</v>
      </c>
      <c r="H696" s="747"/>
      <c r="I696" s="747"/>
      <c r="J696" s="750">
        <v>4</v>
      </c>
      <c r="M696" t="s">
        <v>20</v>
      </c>
      <c r="N696" t="s">
        <v>20</v>
      </c>
    </row>
    <row r="697" spans="1:14">
      <c r="A697" s="747" t="s">
        <v>1964</v>
      </c>
      <c r="B697" t="s">
        <v>1964</v>
      </c>
      <c r="C697" s="747" t="s">
        <v>1965</v>
      </c>
      <c r="D697" s="747"/>
      <c r="E697" s="748">
        <v>0.44400000000000001</v>
      </c>
      <c r="F697" s="594" t="s">
        <v>2328</v>
      </c>
      <c r="G697" s="749">
        <v>0.42899999999999999</v>
      </c>
      <c r="H697" s="747"/>
      <c r="I697" s="747"/>
      <c r="J697" s="750">
        <v>2</v>
      </c>
      <c r="M697">
        <v>0.44400000000000001</v>
      </c>
      <c r="N697">
        <v>0.46</v>
      </c>
    </row>
    <row r="698" spans="1:14">
      <c r="A698" s="747" t="s">
        <v>1966</v>
      </c>
      <c r="B698" t="s">
        <v>1966</v>
      </c>
      <c r="C698" s="747" t="s">
        <v>1967</v>
      </c>
      <c r="D698" s="747"/>
      <c r="E698" s="748" t="s">
        <v>1583</v>
      </c>
      <c r="F698" s="594">
        <v>0.48199999999999998</v>
      </c>
      <c r="G698" s="749">
        <v>0.42899999999999999</v>
      </c>
      <c r="H698" s="747"/>
      <c r="I698" s="747"/>
      <c r="J698" s="750">
        <v>3</v>
      </c>
      <c r="M698" t="s">
        <v>20</v>
      </c>
      <c r="N698">
        <v>0.48199999999999998</v>
      </c>
    </row>
    <row r="699" spans="1:14">
      <c r="A699" s="747" t="s">
        <v>1968</v>
      </c>
      <c r="B699" t="s">
        <v>1968</v>
      </c>
      <c r="C699" s="747" t="s">
        <v>20</v>
      </c>
      <c r="D699" s="747"/>
      <c r="E699" s="748" t="s">
        <v>1583</v>
      </c>
      <c r="F699" s="594" t="s">
        <v>1584</v>
      </c>
      <c r="G699" s="749">
        <v>0.42899999999999999</v>
      </c>
      <c r="H699" s="747"/>
      <c r="I699" s="747"/>
      <c r="J699" s="750">
        <v>0</v>
      </c>
      <c r="M699" t="s">
        <v>20</v>
      </c>
      <c r="N699" t="s">
        <v>20</v>
      </c>
    </row>
    <row r="700" spans="1:14">
      <c r="A700" s="747" t="s">
        <v>1969</v>
      </c>
      <c r="B700" t="s">
        <v>1969</v>
      </c>
      <c r="C700" s="747" t="s">
        <v>1970</v>
      </c>
      <c r="D700" s="747"/>
      <c r="E700" s="748">
        <v>0.35299999999999998</v>
      </c>
      <c r="F700" s="594" t="s">
        <v>2328</v>
      </c>
      <c r="G700" s="749">
        <v>0.42899999999999999</v>
      </c>
      <c r="H700" s="747"/>
      <c r="I700" s="747"/>
      <c r="J700" s="750">
        <v>2</v>
      </c>
      <c r="M700">
        <v>0.35299999999999998</v>
      </c>
      <c r="N700">
        <v>0.40500000000000003</v>
      </c>
    </row>
    <row r="701" spans="1:14">
      <c r="A701" s="747" t="s">
        <v>1971</v>
      </c>
      <c r="B701" t="s">
        <v>1971</v>
      </c>
      <c r="C701" s="747" t="s">
        <v>1972</v>
      </c>
      <c r="D701" s="747"/>
      <c r="E701" s="748" t="s">
        <v>1583</v>
      </c>
      <c r="F701" s="594">
        <v>0.46100000000000002</v>
      </c>
      <c r="G701" s="749">
        <v>0.42899999999999999</v>
      </c>
      <c r="H701" s="747"/>
      <c r="I701" s="747"/>
      <c r="J701" s="750">
        <v>3</v>
      </c>
      <c r="M701" t="s">
        <v>20</v>
      </c>
      <c r="N701">
        <v>0.46100000000000002</v>
      </c>
    </row>
    <row r="702" spans="1:14">
      <c r="A702" s="747" t="s">
        <v>1973</v>
      </c>
      <c r="B702" t="s">
        <v>1973</v>
      </c>
      <c r="C702" s="747" t="s">
        <v>1974</v>
      </c>
      <c r="D702" s="747"/>
      <c r="E702" s="748" t="s">
        <v>1583</v>
      </c>
      <c r="F702" s="594" t="s">
        <v>1584</v>
      </c>
      <c r="G702" s="749">
        <v>0.42899999999999999</v>
      </c>
      <c r="H702" s="747"/>
      <c r="I702" s="747"/>
      <c r="J702" s="750">
        <v>4</v>
      </c>
      <c r="M702" t="s">
        <v>20</v>
      </c>
      <c r="N702" t="s">
        <v>20</v>
      </c>
    </row>
    <row r="703" spans="1:14">
      <c r="A703" s="747" t="s">
        <v>1975</v>
      </c>
      <c r="B703" t="s">
        <v>1975</v>
      </c>
      <c r="C703" s="747" t="s">
        <v>3309</v>
      </c>
      <c r="D703" s="747"/>
      <c r="E703" s="748" t="s">
        <v>1583</v>
      </c>
      <c r="F703" s="594">
        <v>0.38800000000000001</v>
      </c>
      <c r="G703" s="749">
        <v>0.42899999999999999</v>
      </c>
      <c r="H703" s="747"/>
      <c r="I703" s="747"/>
      <c r="J703" s="750">
        <v>3</v>
      </c>
      <c r="M703" t="s">
        <v>20</v>
      </c>
      <c r="N703">
        <v>0.38800000000000001</v>
      </c>
    </row>
    <row r="704" spans="1:14">
      <c r="A704" s="747" t="s">
        <v>1976</v>
      </c>
      <c r="B704" t="s">
        <v>1976</v>
      </c>
      <c r="C704" s="747" t="s">
        <v>1977</v>
      </c>
      <c r="D704" s="747"/>
      <c r="E704" s="748" t="s">
        <v>1583</v>
      </c>
      <c r="F704" s="594">
        <v>0.44400000000000001</v>
      </c>
      <c r="G704" s="749">
        <v>0.42899999999999999</v>
      </c>
      <c r="H704" s="747"/>
      <c r="I704" s="747"/>
      <c r="J704" s="750">
        <v>3</v>
      </c>
      <c r="M704" t="s">
        <v>20</v>
      </c>
      <c r="N704">
        <v>0.44400000000000001</v>
      </c>
    </row>
    <row r="705" spans="1:14">
      <c r="A705" s="747" t="s">
        <v>1978</v>
      </c>
      <c r="B705" t="s">
        <v>1978</v>
      </c>
      <c r="C705" s="747" t="s">
        <v>2417</v>
      </c>
      <c r="D705" s="747"/>
      <c r="E705" s="748" t="s">
        <v>1583</v>
      </c>
      <c r="F705" s="594" t="s">
        <v>1584</v>
      </c>
      <c r="G705" s="749">
        <v>0.42899999999999999</v>
      </c>
      <c r="H705" s="747"/>
      <c r="I705" s="747"/>
      <c r="J705" s="750">
        <v>4</v>
      </c>
      <c r="M705" t="s">
        <v>20</v>
      </c>
      <c r="N705" t="s">
        <v>20</v>
      </c>
    </row>
    <row r="706" spans="1:14">
      <c r="A706" s="747" t="s">
        <v>1979</v>
      </c>
      <c r="B706" t="s">
        <v>1979</v>
      </c>
      <c r="C706" s="747" t="s">
        <v>1980</v>
      </c>
      <c r="D706" s="747"/>
      <c r="E706" s="748">
        <v>7.6999999999999999E-2</v>
      </c>
      <c r="F706" s="594" t="s">
        <v>2328</v>
      </c>
      <c r="G706" s="749">
        <v>0.42899999999999999</v>
      </c>
      <c r="H706" s="747"/>
      <c r="I706" s="747"/>
      <c r="J706" s="750">
        <v>2</v>
      </c>
      <c r="M706">
        <v>7.6999999999999999E-2</v>
      </c>
      <c r="N706">
        <v>0.441</v>
      </c>
    </row>
    <row r="707" spans="1:14">
      <c r="A707" s="747" t="s">
        <v>1981</v>
      </c>
      <c r="B707" t="s">
        <v>1981</v>
      </c>
      <c r="C707" s="747" t="s">
        <v>1982</v>
      </c>
      <c r="D707" s="747"/>
      <c r="E707" s="748" t="s">
        <v>1583</v>
      </c>
      <c r="F707" s="594">
        <v>0.2</v>
      </c>
      <c r="G707" s="749">
        <v>0.42899999999999999</v>
      </c>
      <c r="H707" s="747"/>
      <c r="I707" s="747"/>
      <c r="J707" s="750">
        <v>3</v>
      </c>
      <c r="M707" t="s">
        <v>20</v>
      </c>
      <c r="N707">
        <v>0.2</v>
      </c>
    </row>
    <row r="708" spans="1:14">
      <c r="A708" s="747" t="s">
        <v>1983</v>
      </c>
      <c r="B708" t="s">
        <v>1983</v>
      </c>
      <c r="C708" s="747" t="s">
        <v>3397</v>
      </c>
      <c r="D708" s="747"/>
      <c r="E708" s="748" t="s">
        <v>1583</v>
      </c>
      <c r="F708" s="594" t="s">
        <v>1584</v>
      </c>
      <c r="G708" s="749">
        <v>0.42899999999999999</v>
      </c>
      <c r="H708" s="747"/>
      <c r="I708" s="747"/>
      <c r="J708" s="750">
        <v>4</v>
      </c>
      <c r="M708" t="s">
        <v>20</v>
      </c>
      <c r="N708" t="s">
        <v>20</v>
      </c>
    </row>
    <row r="709" spans="1:14">
      <c r="A709" s="747" t="s">
        <v>1984</v>
      </c>
      <c r="B709" t="s">
        <v>1984</v>
      </c>
      <c r="C709" s="747" t="s">
        <v>1985</v>
      </c>
      <c r="D709" s="747"/>
      <c r="E709" s="748" t="s">
        <v>1583</v>
      </c>
      <c r="F709" s="594" t="s">
        <v>1584</v>
      </c>
      <c r="G709" s="749">
        <v>0.42899999999999999</v>
      </c>
      <c r="H709" s="747"/>
      <c r="I709" s="747"/>
      <c r="J709" s="750">
        <v>4</v>
      </c>
      <c r="M709" t="s">
        <v>20</v>
      </c>
      <c r="N709" t="s">
        <v>20</v>
      </c>
    </row>
    <row r="710" spans="1:14">
      <c r="A710" s="747" t="s">
        <v>1986</v>
      </c>
      <c r="B710" t="s">
        <v>1986</v>
      </c>
      <c r="C710" s="747" t="s">
        <v>1987</v>
      </c>
      <c r="D710" s="747"/>
      <c r="E710" s="748" t="s">
        <v>1583</v>
      </c>
      <c r="F710" s="594">
        <v>0.443</v>
      </c>
      <c r="G710" s="749">
        <v>0.42899999999999999</v>
      </c>
      <c r="H710" s="747"/>
      <c r="I710" s="747"/>
      <c r="J710" s="750">
        <v>3</v>
      </c>
      <c r="M710" t="s">
        <v>20</v>
      </c>
      <c r="N710">
        <v>0.443</v>
      </c>
    </row>
    <row r="711" spans="1:14">
      <c r="A711" s="747" t="s">
        <v>1988</v>
      </c>
      <c r="B711" t="s">
        <v>1988</v>
      </c>
      <c r="C711" s="747" t="s">
        <v>2169</v>
      </c>
      <c r="D711" s="747"/>
      <c r="E711" s="748" t="s">
        <v>1583</v>
      </c>
      <c r="F711" s="594">
        <v>0.441</v>
      </c>
      <c r="G711" s="749">
        <v>0.42899999999999999</v>
      </c>
      <c r="H711" s="747"/>
      <c r="I711" s="747"/>
      <c r="J711" s="750">
        <v>3</v>
      </c>
      <c r="M711" t="s">
        <v>20</v>
      </c>
      <c r="N711">
        <v>0.441</v>
      </c>
    </row>
    <row r="712" spans="1:14">
      <c r="A712" s="747" t="s">
        <v>1989</v>
      </c>
      <c r="B712" t="s">
        <v>1989</v>
      </c>
      <c r="C712" s="747" t="s">
        <v>1990</v>
      </c>
      <c r="D712" s="747"/>
      <c r="E712" s="748">
        <v>0.55600000000000005</v>
      </c>
      <c r="F712" s="594" t="s">
        <v>2328</v>
      </c>
      <c r="G712" s="749">
        <v>0.42899999999999999</v>
      </c>
      <c r="H712" s="747"/>
      <c r="I712" s="747"/>
      <c r="J712" s="750">
        <v>2</v>
      </c>
      <c r="M712">
        <v>0.55600000000000005</v>
      </c>
      <c r="N712">
        <v>0.61499999999999999</v>
      </c>
    </row>
    <row r="713" spans="1:14">
      <c r="A713" s="747" t="s">
        <v>1991</v>
      </c>
      <c r="B713" t="s">
        <v>1991</v>
      </c>
      <c r="C713" s="747" t="s">
        <v>1992</v>
      </c>
      <c r="D713" s="747"/>
      <c r="E713" s="748">
        <v>0.45200000000000001</v>
      </c>
      <c r="F713" s="594" t="s">
        <v>2328</v>
      </c>
      <c r="G713" s="749">
        <v>0.42899999999999999</v>
      </c>
      <c r="H713" s="747"/>
      <c r="I713" s="747"/>
      <c r="J713" s="750">
        <v>2</v>
      </c>
      <c r="M713">
        <v>0.45200000000000001</v>
      </c>
      <c r="N713">
        <v>0.441</v>
      </c>
    </row>
    <row r="714" spans="1:14">
      <c r="A714" s="747" t="s">
        <v>2170</v>
      </c>
      <c r="B714" t="s">
        <v>2170</v>
      </c>
      <c r="C714" s="747" t="s">
        <v>2171</v>
      </c>
      <c r="D714" s="747"/>
      <c r="E714" s="748" t="s">
        <v>1583</v>
      </c>
      <c r="F714" s="594" t="s">
        <v>1584</v>
      </c>
      <c r="G714" s="749">
        <v>0.42899999999999999</v>
      </c>
      <c r="H714" s="747"/>
      <c r="I714" s="747"/>
      <c r="J714" s="750">
        <v>4</v>
      </c>
      <c r="M714" t="s">
        <v>20</v>
      </c>
      <c r="N714" t="s">
        <v>20</v>
      </c>
    </row>
    <row r="715" spans="1:14">
      <c r="A715" s="747" t="s">
        <v>2172</v>
      </c>
      <c r="B715" t="s">
        <v>2172</v>
      </c>
      <c r="C715" s="747" t="s">
        <v>2173</v>
      </c>
      <c r="D715" s="747"/>
      <c r="E715" s="748" t="s">
        <v>1583</v>
      </c>
      <c r="F715" s="594" t="s">
        <v>1584</v>
      </c>
      <c r="G715" s="749">
        <v>0.42899999999999999</v>
      </c>
      <c r="H715" s="747"/>
      <c r="I715" s="747"/>
      <c r="J715" s="750">
        <v>4</v>
      </c>
      <c r="M715" t="s">
        <v>20</v>
      </c>
      <c r="N715" t="s">
        <v>20</v>
      </c>
    </row>
    <row r="716" spans="1:14">
      <c r="A716" s="747" t="s">
        <v>2174</v>
      </c>
      <c r="B716" t="s">
        <v>2174</v>
      </c>
      <c r="C716" s="747" t="s">
        <v>2418</v>
      </c>
      <c r="D716" s="747"/>
      <c r="E716" s="748" t="s">
        <v>1583</v>
      </c>
      <c r="F716" s="594">
        <v>0.77100000000000002</v>
      </c>
      <c r="G716" s="749">
        <v>0.42899999999999999</v>
      </c>
      <c r="H716" s="747"/>
      <c r="I716" s="747"/>
      <c r="J716" s="750">
        <v>3</v>
      </c>
      <c r="M716" t="s">
        <v>20</v>
      </c>
      <c r="N716">
        <v>0.77100000000000002</v>
      </c>
    </row>
    <row r="717" spans="1:14">
      <c r="A717" s="747" t="s">
        <v>2175</v>
      </c>
      <c r="B717" t="s">
        <v>2175</v>
      </c>
      <c r="C717" s="747" t="s">
        <v>2176</v>
      </c>
      <c r="D717" s="747"/>
      <c r="E717" s="748" t="s">
        <v>1583</v>
      </c>
      <c r="F717" s="594">
        <v>0.46200000000000002</v>
      </c>
      <c r="G717" s="749">
        <v>0.42899999999999999</v>
      </c>
      <c r="H717" s="747"/>
      <c r="I717" s="747"/>
      <c r="J717" s="750">
        <v>3</v>
      </c>
      <c r="M717" t="s">
        <v>20</v>
      </c>
      <c r="N717">
        <v>0.46200000000000002</v>
      </c>
    </row>
    <row r="718" spans="1:14">
      <c r="A718" s="747" t="s">
        <v>2177</v>
      </c>
      <c r="B718" t="s">
        <v>2177</v>
      </c>
      <c r="C718" s="747" t="s">
        <v>2178</v>
      </c>
      <c r="D718" s="747"/>
      <c r="E718" s="748" t="s">
        <v>1583</v>
      </c>
      <c r="F718" s="594" t="s">
        <v>1584</v>
      </c>
      <c r="G718" s="749">
        <v>0.42899999999999999</v>
      </c>
      <c r="H718" s="747"/>
      <c r="I718" s="747"/>
      <c r="J718" s="750">
        <v>4</v>
      </c>
      <c r="M718" t="s">
        <v>20</v>
      </c>
      <c r="N718" t="s">
        <v>20</v>
      </c>
    </row>
    <row r="719" spans="1:14">
      <c r="A719" s="747" t="s">
        <v>2179</v>
      </c>
      <c r="B719" t="s">
        <v>2179</v>
      </c>
      <c r="C719" s="747" t="s">
        <v>2180</v>
      </c>
      <c r="D719" s="747"/>
      <c r="E719" s="748" t="s">
        <v>1583</v>
      </c>
      <c r="F719" s="594">
        <v>0.47599999999999998</v>
      </c>
      <c r="G719" s="749">
        <v>0.42899999999999999</v>
      </c>
      <c r="H719" s="747"/>
      <c r="I719" s="747"/>
      <c r="J719" s="750">
        <v>3</v>
      </c>
      <c r="M719" t="s">
        <v>20</v>
      </c>
      <c r="N719">
        <v>0.47599999999999998</v>
      </c>
    </row>
    <row r="720" spans="1:14">
      <c r="A720" s="747" t="s">
        <v>2181</v>
      </c>
      <c r="B720" t="s">
        <v>2181</v>
      </c>
      <c r="C720" s="747" t="s">
        <v>2182</v>
      </c>
      <c r="D720" s="747"/>
      <c r="E720" s="748" t="s">
        <v>1583</v>
      </c>
      <c r="F720" s="594">
        <v>0.52900000000000003</v>
      </c>
      <c r="G720" s="749">
        <v>0.42899999999999999</v>
      </c>
      <c r="H720" s="747"/>
      <c r="I720" s="747"/>
      <c r="J720" s="750">
        <v>3</v>
      </c>
      <c r="M720" t="s">
        <v>20</v>
      </c>
      <c r="N720">
        <v>0.52900000000000003</v>
      </c>
    </row>
    <row r="721" spans="1:14">
      <c r="A721" s="747" t="s">
        <v>2183</v>
      </c>
      <c r="B721" t="s">
        <v>2183</v>
      </c>
      <c r="C721" s="747" t="s">
        <v>2184</v>
      </c>
      <c r="D721" s="747"/>
      <c r="E721" s="748" t="s">
        <v>1583</v>
      </c>
      <c r="F721" s="594">
        <v>0.37</v>
      </c>
      <c r="G721" s="749">
        <v>0.42899999999999999</v>
      </c>
      <c r="H721" s="747"/>
      <c r="I721" s="747"/>
      <c r="J721" s="750">
        <v>3</v>
      </c>
      <c r="M721" t="s">
        <v>20</v>
      </c>
      <c r="N721">
        <v>0.37</v>
      </c>
    </row>
    <row r="722" spans="1:14">
      <c r="A722" s="747" t="s">
        <v>2185</v>
      </c>
      <c r="B722" t="s">
        <v>2185</v>
      </c>
      <c r="C722" s="747" t="s">
        <v>2186</v>
      </c>
      <c r="D722" s="747"/>
      <c r="E722" s="748" t="s">
        <v>1583</v>
      </c>
      <c r="F722" s="594">
        <v>0.623</v>
      </c>
      <c r="G722" s="749">
        <v>0.42899999999999999</v>
      </c>
      <c r="H722" s="747"/>
      <c r="I722" s="747"/>
      <c r="J722" s="750">
        <v>3</v>
      </c>
      <c r="M722" t="s">
        <v>20</v>
      </c>
      <c r="N722">
        <v>0.623</v>
      </c>
    </row>
    <row r="723" spans="1:14">
      <c r="A723" s="747" t="s">
        <v>2187</v>
      </c>
      <c r="B723" t="s">
        <v>2187</v>
      </c>
      <c r="C723" s="747" t="s">
        <v>2188</v>
      </c>
      <c r="D723" s="747"/>
      <c r="E723" s="748">
        <v>0.46200000000000002</v>
      </c>
      <c r="F723" s="594" t="s">
        <v>2328</v>
      </c>
      <c r="G723" s="749">
        <v>0.42899999999999999</v>
      </c>
      <c r="H723" s="747"/>
      <c r="I723" s="747"/>
      <c r="J723" s="750">
        <v>2</v>
      </c>
      <c r="M723">
        <v>0.46200000000000002</v>
      </c>
      <c r="N723">
        <v>0.46400000000000002</v>
      </c>
    </row>
    <row r="724" spans="1:14">
      <c r="A724" s="747" t="s">
        <v>2189</v>
      </c>
      <c r="B724" t="s">
        <v>2189</v>
      </c>
      <c r="C724" s="747" t="s">
        <v>2190</v>
      </c>
      <c r="D724" s="747"/>
      <c r="E724" s="748">
        <v>0.51</v>
      </c>
      <c r="F724" s="594" t="s">
        <v>2328</v>
      </c>
      <c r="G724" s="749">
        <v>0.42899999999999999</v>
      </c>
      <c r="H724" s="747"/>
      <c r="I724" s="747"/>
      <c r="J724" s="750">
        <v>2</v>
      </c>
      <c r="M724">
        <v>0.51</v>
      </c>
      <c r="N724">
        <v>0.54700000000000004</v>
      </c>
    </row>
    <row r="725" spans="1:14">
      <c r="A725" s="747" t="s">
        <v>2191</v>
      </c>
      <c r="B725" t="s">
        <v>2191</v>
      </c>
      <c r="C725" s="747" t="s">
        <v>20</v>
      </c>
      <c r="D725" s="747"/>
      <c r="E725" s="748" t="s">
        <v>1583</v>
      </c>
      <c r="F725" s="594" t="s">
        <v>1584</v>
      </c>
      <c r="G725" s="749">
        <v>0.42899999999999999</v>
      </c>
      <c r="H725" s="747"/>
      <c r="I725" s="747"/>
      <c r="J725" s="750">
        <v>0</v>
      </c>
      <c r="M725" t="s">
        <v>20</v>
      </c>
      <c r="N725" t="s">
        <v>20</v>
      </c>
    </row>
    <row r="726" spans="1:14">
      <c r="A726" s="747" t="s">
        <v>2192</v>
      </c>
      <c r="B726" t="s">
        <v>2192</v>
      </c>
      <c r="C726" s="747" t="s">
        <v>2193</v>
      </c>
      <c r="D726" s="747"/>
      <c r="E726" s="748" t="s">
        <v>1583</v>
      </c>
      <c r="F726" s="594">
        <v>0.41199999999999998</v>
      </c>
      <c r="G726" s="749">
        <v>0.42899999999999999</v>
      </c>
      <c r="H726" s="747"/>
      <c r="I726" s="747"/>
      <c r="J726" s="750">
        <v>3</v>
      </c>
      <c r="M726" t="s">
        <v>20</v>
      </c>
      <c r="N726">
        <v>0.41199999999999998</v>
      </c>
    </row>
    <row r="727" spans="1:14">
      <c r="A727" s="747" t="s">
        <v>2194</v>
      </c>
      <c r="B727" t="s">
        <v>2194</v>
      </c>
      <c r="C727" s="747" t="s">
        <v>2195</v>
      </c>
      <c r="D727" s="747"/>
      <c r="E727" s="748" t="s">
        <v>1583</v>
      </c>
      <c r="F727" s="594" t="s">
        <v>1584</v>
      </c>
      <c r="G727" s="749">
        <v>0.42899999999999999</v>
      </c>
      <c r="H727" s="747"/>
      <c r="I727" s="747"/>
      <c r="J727" s="750">
        <v>4</v>
      </c>
      <c r="M727" t="s">
        <v>20</v>
      </c>
      <c r="N727" t="s">
        <v>20</v>
      </c>
    </row>
    <row r="728" spans="1:14">
      <c r="A728" s="747" t="s">
        <v>2196</v>
      </c>
      <c r="B728" t="s">
        <v>2196</v>
      </c>
      <c r="C728" s="747" t="s">
        <v>3446</v>
      </c>
      <c r="D728" s="747"/>
      <c r="E728" s="748">
        <v>0.443</v>
      </c>
      <c r="F728" s="594" t="s">
        <v>2328</v>
      </c>
      <c r="G728" s="749">
        <v>0.42899999999999999</v>
      </c>
      <c r="H728" s="747"/>
      <c r="I728" s="747"/>
      <c r="J728" s="750">
        <v>2</v>
      </c>
      <c r="M728">
        <v>0.443</v>
      </c>
      <c r="N728">
        <v>0.45100000000000001</v>
      </c>
    </row>
    <row r="729" spans="1:14">
      <c r="A729" s="747" t="s">
        <v>2198</v>
      </c>
      <c r="B729" t="s">
        <v>2198</v>
      </c>
      <c r="C729" s="747" t="s">
        <v>2199</v>
      </c>
      <c r="D729" s="747"/>
      <c r="E729" s="748">
        <v>0.432</v>
      </c>
      <c r="F729" s="594" t="s">
        <v>2328</v>
      </c>
      <c r="G729" s="749">
        <v>0.42899999999999999</v>
      </c>
      <c r="H729" s="747"/>
      <c r="I729" s="747"/>
      <c r="J729" s="750">
        <v>2</v>
      </c>
      <c r="M729">
        <v>0.432</v>
      </c>
      <c r="N729">
        <v>0.47399999999999998</v>
      </c>
    </row>
    <row r="730" spans="1:14">
      <c r="A730" s="747" t="s">
        <v>2200</v>
      </c>
      <c r="B730" t="s">
        <v>2200</v>
      </c>
      <c r="C730" s="747" t="s">
        <v>2201</v>
      </c>
      <c r="D730" s="747"/>
      <c r="E730" s="748" t="s">
        <v>1583</v>
      </c>
      <c r="F730" s="594">
        <v>0.44500000000000001</v>
      </c>
      <c r="G730" s="749">
        <v>0.42899999999999999</v>
      </c>
      <c r="H730" s="747"/>
      <c r="I730" s="747"/>
      <c r="J730" s="750">
        <v>3</v>
      </c>
      <c r="M730" t="s">
        <v>20</v>
      </c>
      <c r="N730">
        <v>0.44500000000000001</v>
      </c>
    </row>
    <row r="731" spans="1:14">
      <c r="A731" s="747" t="s">
        <v>2202</v>
      </c>
      <c r="B731" t="s">
        <v>2202</v>
      </c>
      <c r="C731" s="747" t="s">
        <v>2203</v>
      </c>
      <c r="D731" s="747"/>
      <c r="E731" s="748" t="s">
        <v>1583</v>
      </c>
      <c r="F731" s="594" t="s">
        <v>1584</v>
      </c>
      <c r="G731" s="749">
        <v>0.42899999999999999</v>
      </c>
      <c r="H731" s="747"/>
      <c r="I731" s="747"/>
      <c r="J731" s="750">
        <v>4</v>
      </c>
      <c r="M731" t="s">
        <v>20</v>
      </c>
      <c r="N731" t="s">
        <v>20</v>
      </c>
    </row>
    <row r="732" spans="1:14">
      <c r="A732" s="747" t="s">
        <v>2204</v>
      </c>
      <c r="B732" t="s">
        <v>2204</v>
      </c>
      <c r="C732" s="747" t="s">
        <v>3399</v>
      </c>
      <c r="D732" s="747"/>
      <c r="E732" s="748" t="s">
        <v>1583</v>
      </c>
      <c r="F732" s="594" t="s">
        <v>1584</v>
      </c>
      <c r="G732" s="749">
        <v>0.42899999999999999</v>
      </c>
      <c r="H732" s="747"/>
      <c r="I732" s="747"/>
      <c r="J732" s="750">
        <v>4</v>
      </c>
      <c r="M732" t="s">
        <v>20</v>
      </c>
      <c r="N732" t="s">
        <v>20</v>
      </c>
    </row>
    <row r="733" spans="1:14">
      <c r="A733" s="747" t="s">
        <v>2205</v>
      </c>
      <c r="B733" t="s">
        <v>2205</v>
      </c>
      <c r="C733" s="747" t="s">
        <v>3310</v>
      </c>
      <c r="D733" s="747"/>
      <c r="E733" s="748" t="s">
        <v>1583</v>
      </c>
      <c r="F733" s="594" t="s">
        <v>1584</v>
      </c>
      <c r="G733" s="749">
        <v>0.42899999999999999</v>
      </c>
      <c r="H733" s="747"/>
      <c r="I733" s="747"/>
      <c r="J733" s="750">
        <v>4</v>
      </c>
      <c r="M733" t="s">
        <v>20</v>
      </c>
      <c r="N733" t="s">
        <v>20</v>
      </c>
    </row>
    <row r="734" spans="1:14">
      <c r="A734" s="747" t="s">
        <v>2206</v>
      </c>
      <c r="B734" t="s">
        <v>2206</v>
      </c>
      <c r="C734" s="747" t="s">
        <v>2207</v>
      </c>
      <c r="D734" s="747"/>
      <c r="E734" s="748">
        <v>0.44500000000000001</v>
      </c>
      <c r="F734" s="594" t="s">
        <v>2328</v>
      </c>
      <c r="G734" s="749">
        <v>0.42899999999999999</v>
      </c>
      <c r="H734" s="747"/>
      <c r="I734" s="747"/>
      <c r="J734" s="750">
        <v>2</v>
      </c>
      <c r="M734">
        <v>0.44500000000000001</v>
      </c>
      <c r="N734">
        <v>0.44500000000000001</v>
      </c>
    </row>
    <row r="735" spans="1:14">
      <c r="A735" s="747" t="s">
        <v>2208</v>
      </c>
      <c r="B735" t="s">
        <v>2208</v>
      </c>
      <c r="C735" s="747" t="s">
        <v>2209</v>
      </c>
      <c r="D735" s="747"/>
      <c r="E735" s="748" t="s">
        <v>1583</v>
      </c>
      <c r="F735" s="594" t="s">
        <v>1584</v>
      </c>
      <c r="G735" s="749">
        <v>0.42899999999999999</v>
      </c>
      <c r="H735" s="747"/>
      <c r="I735" s="747"/>
      <c r="J735" s="750">
        <v>4</v>
      </c>
      <c r="M735" t="s">
        <v>20</v>
      </c>
      <c r="N735" t="s">
        <v>20</v>
      </c>
    </row>
    <row r="736" spans="1:14">
      <c r="A736" s="747" t="s">
        <v>2210</v>
      </c>
      <c r="B736" t="s">
        <v>2210</v>
      </c>
      <c r="C736" s="747" t="s">
        <v>20</v>
      </c>
      <c r="D736" s="747"/>
      <c r="E736" s="748" t="s">
        <v>1583</v>
      </c>
      <c r="F736" s="594" t="s">
        <v>1584</v>
      </c>
      <c r="G736" s="749">
        <v>0.42899999999999999</v>
      </c>
      <c r="H736" s="747"/>
      <c r="I736" s="747"/>
      <c r="J736" s="750">
        <v>0</v>
      </c>
      <c r="M736" t="s">
        <v>20</v>
      </c>
      <c r="N736" t="s">
        <v>20</v>
      </c>
    </row>
    <row r="737" spans="1:14">
      <c r="A737" s="747" t="s">
        <v>2211</v>
      </c>
      <c r="B737" t="s">
        <v>2211</v>
      </c>
      <c r="C737" s="747" t="s">
        <v>2212</v>
      </c>
      <c r="D737" s="747"/>
      <c r="E737" s="748" t="s">
        <v>1583</v>
      </c>
      <c r="F737" s="594">
        <v>0.49199999999999999</v>
      </c>
      <c r="G737" s="749">
        <v>0.42899999999999999</v>
      </c>
      <c r="H737" s="747"/>
      <c r="I737" s="747"/>
      <c r="J737" s="750">
        <v>3</v>
      </c>
      <c r="M737" t="s">
        <v>20</v>
      </c>
      <c r="N737">
        <v>0.49199999999999999</v>
      </c>
    </row>
    <row r="738" spans="1:14">
      <c r="A738" s="747" t="s">
        <v>2213</v>
      </c>
      <c r="B738" t="s">
        <v>2213</v>
      </c>
      <c r="C738" s="747" t="s">
        <v>2214</v>
      </c>
      <c r="D738" s="747"/>
      <c r="E738" s="748" t="s">
        <v>1583</v>
      </c>
      <c r="F738" s="594">
        <v>0.436</v>
      </c>
      <c r="G738" s="749">
        <v>0.42899999999999999</v>
      </c>
      <c r="H738" s="747"/>
      <c r="I738" s="747"/>
      <c r="J738" s="750">
        <v>3</v>
      </c>
      <c r="M738" t="s">
        <v>20</v>
      </c>
      <c r="N738">
        <v>0.436</v>
      </c>
    </row>
    <row r="739" spans="1:14">
      <c r="A739" s="747" t="s">
        <v>2215</v>
      </c>
      <c r="B739" t="s">
        <v>2215</v>
      </c>
      <c r="C739" s="747" t="s">
        <v>20</v>
      </c>
      <c r="D739" s="747"/>
      <c r="E739" s="748" t="s">
        <v>1583</v>
      </c>
      <c r="F739" s="594" t="s">
        <v>1584</v>
      </c>
      <c r="G739" s="749">
        <v>0.42899999999999999</v>
      </c>
      <c r="H739" s="747"/>
      <c r="I739" s="747"/>
      <c r="J739" s="750">
        <v>0</v>
      </c>
      <c r="M739" t="s">
        <v>20</v>
      </c>
      <c r="N739" t="s">
        <v>20</v>
      </c>
    </row>
    <row r="740" spans="1:14">
      <c r="A740" s="747" t="s">
        <v>2216</v>
      </c>
      <c r="B740" t="s">
        <v>2216</v>
      </c>
      <c r="C740" s="747" t="s">
        <v>2217</v>
      </c>
      <c r="D740" s="747"/>
      <c r="E740" s="748" t="s">
        <v>1583</v>
      </c>
      <c r="F740" s="594">
        <v>0.13100000000000001</v>
      </c>
      <c r="G740" s="749">
        <v>0.42899999999999999</v>
      </c>
      <c r="H740" s="747"/>
      <c r="I740" s="747"/>
      <c r="J740" s="750">
        <v>3</v>
      </c>
      <c r="M740" t="s">
        <v>20</v>
      </c>
      <c r="N740">
        <v>0.13100000000000001</v>
      </c>
    </row>
    <row r="741" spans="1:14">
      <c r="A741" s="747" t="s">
        <v>2218</v>
      </c>
      <c r="B741" t="s">
        <v>2218</v>
      </c>
      <c r="C741" s="747" t="s">
        <v>2219</v>
      </c>
      <c r="D741" s="747"/>
      <c r="E741" s="748" t="s">
        <v>1583</v>
      </c>
      <c r="F741" s="594">
        <v>0.317</v>
      </c>
      <c r="G741" s="749">
        <v>0.42899999999999999</v>
      </c>
      <c r="H741" s="747"/>
      <c r="I741" s="747"/>
      <c r="J741" s="750">
        <v>3</v>
      </c>
      <c r="M741" t="s">
        <v>20</v>
      </c>
      <c r="N741">
        <v>0.317</v>
      </c>
    </row>
    <row r="742" spans="1:14">
      <c r="A742" s="747" t="s">
        <v>2220</v>
      </c>
      <c r="B742" t="s">
        <v>2220</v>
      </c>
      <c r="C742" s="747" t="s">
        <v>3311</v>
      </c>
      <c r="D742" s="747"/>
      <c r="E742" s="748" t="s">
        <v>1583</v>
      </c>
      <c r="F742" s="594">
        <v>0.40300000000000002</v>
      </c>
      <c r="G742" s="749">
        <v>0.42899999999999999</v>
      </c>
      <c r="H742" s="747"/>
      <c r="I742" s="747"/>
      <c r="J742" s="750">
        <v>3</v>
      </c>
      <c r="M742" t="s">
        <v>20</v>
      </c>
      <c r="N742">
        <v>0.40300000000000002</v>
      </c>
    </row>
    <row r="743" spans="1:14">
      <c r="A743" s="747" t="s">
        <v>2221</v>
      </c>
      <c r="B743" t="s">
        <v>2221</v>
      </c>
      <c r="C743" s="747" t="s">
        <v>2222</v>
      </c>
      <c r="D743" s="747"/>
      <c r="E743" s="748" t="s">
        <v>1583</v>
      </c>
      <c r="F743" s="594" t="s">
        <v>1584</v>
      </c>
      <c r="G743" s="749">
        <v>0.42899999999999999</v>
      </c>
      <c r="H743" s="747"/>
      <c r="I743" s="747"/>
      <c r="J743" s="750">
        <v>4</v>
      </c>
      <c r="M743" t="s">
        <v>20</v>
      </c>
      <c r="N743" t="s">
        <v>20</v>
      </c>
    </row>
    <row r="744" spans="1:14">
      <c r="A744" s="747" t="s">
        <v>2223</v>
      </c>
      <c r="B744" t="s">
        <v>2223</v>
      </c>
      <c r="C744" s="747" t="s">
        <v>20</v>
      </c>
      <c r="D744" s="747"/>
      <c r="E744" s="748" t="s">
        <v>1583</v>
      </c>
      <c r="F744" s="594" t="s">
        <v>1584</v>
      </c>
      <c r="G744" s="749">
        <v>0.42899999999999999</v>
      </c>
      <c r="H744" s="747"/>
      <c r="I744" s="747"/>
      <c r="J744" s="750">
        <v>0</v>
      </c>
      <c r="M744" t="s">
        <v>20</v>
      </c>
      <c r="N744" t="s">
        <v>20</v>
      </c>
    </row>
    <row r="745" spans="1:14">
      <c r="A745" s="747" t="s">
        <v>2224</v>
      </c>
      <c r="B745" t="s">
        <v>2224</v>
      </c>
      <c r="C745" s="747" t="s">
        <v>2225</v>
      </c>
      <c r="D745" s="747"/>
      <c r="E745" s="748" t="s">
        <v>1583</v>
      </c>
      <c r="F745" s="594">
        <v>0.434</v>
      </c>
      <c r="G745" s="749">
        <v>0.42899999999999999</v>
      </c>
      <c r="H745" s="747"/>
      <c r="I745" s="747"/>
      <c r="J745" s="750">
        <v>3</v>
      </c>
      <c r="M745" t="s">
        <v>20</v>
      </c>
      <c r="N745">
        <v>0.434</v>
      </c>
    </row>
    <row r="746" spans="1:14">
      <c r="A746" s="747" t="s">
        <v>2226</v>
      </c>
      <c r="B746" t="s">
        <v>2226</v>
      </c>
      <c r="C746" s="747" t="s">
        <v>2227</v>
      </c>
      <c r="D746" s="747"/>
      <c r="E746" s="748" t="s">
        <v>1583</v>
      </c>
      <c r="F746" s="594">
        <v>0.503</v>
      </c>
      <c r="G746" s="749">
        <v>0.42899999999999999</v>
      </c>
      <c r="H746" s="747"/>
      <c r="I746" s="747"/>
      <c r="J746" s="750">
        <v>3</v>
      </c>
      <c r="M746" t="s">
        <v>20</v>
      </c>
      <c r="N746">
        <v>0.503</v>
      </c>
    </row>
    <row r="747" spans="1:14">
      <c r="A747" s="747" t="s">
        <v>2228</v>
      </c>
      <c r="B747" t="s">
        <v>2228</v>
      </c>
      <c r="C747" s="747" t="s">
        <v>2229</v>
      </c>
      <c r="D747" s="747"/>
      <c r="E747" s="748" t="s">
        <v>1583</v>
      </c>
      <c r="F747" s="594">
        <v>0.46800000000000003</v>
      </c>
      <c r="G747" s="749">
        <v>0.42899999999999999</v>
      </c>
      <c r="H747" s="747"/>
      <c r="I747" s="747"/>
      <c r="J747" s="750">
        <v>3</v>
      </c>
      <c r="M747" t="s">
        <v>20</v>
      </c>
      <c r="N747">
        <v>0.46800000000000003</v>
      </c>
    </row>
    <row r="748" spans="1:14">
      <c r="A748" s="747" t="s">
        <v>2230</v>
      </c>
      <c r="B748" t="s">
        <v>2230</v>
      </c>
      <c r="C748" s="747" t="s">
        <v>2231</v>
      </c>
      <c r="D748" s="747"/>
      <c r="E748" s="748" t="s">
        <v>1583</v>
      </c>
      <c r="F748" s="594">
        <v>0.441</v>
      </c>
      <c r="G748" s="749">
        <v>0.42899999999999999</v>
      </c>
      <c r="H748" s="747"/>
      <c r="I748" s="747"/>
      <c r="J748" s="750">
        <v>3</v>
      </c>
      <c r="M748" t="s">
        <v>20</v>
      </c>
      <c r="N748">
        <v>0.441</v>
      </c>
    </row>
    <row r="749" spans="1:14">
      <c r="A749" s="747" t="s">
        <v>2232</v>
      </c>
      <c r="B749" t="s">
        <v>2232</v>
      </c>
      <c r="C749" s="747" t="s">
        <v>2233</v>
      </c>
      <c r="D749" s="747"/>
      <c r="E749" s="748" t="s">
        <v>1583</v>
      </c>
      <c r="F749" s="594">
        <v>0.39100000000000001</v>
      </c>
      <c r="G749" s="749">
        <v>0.42899999999999999</v>
      </c>
      <c r="H749" s="747"/>
      <c r="I749" s="747"/>
      <c r="J749" s="750">
        <v>3</v>
      </c>
      <c r="M749" t="s">
        <v>20</v>
      </c>
      <c r="N749">
        <v>0.39100000000000001</v>
      </c>
    </row>
    <row r="750" spans="1:14">
      <c r="A750" s="747" t="s">
        <v>2234</v>
      </c>
      <c r="B750" t="s">
        <v>2234</v>
      </c>
      <c r="C750" s="747" t="s">
        <v>2235</v>
      </c>
      <c r="D750" s="747"/>
      <c r="E750" s="748">
        <v>0.45500000000000002</v>
      </c>
      <c r="F750" s="594" t="s">
        <v>2328</v>
      </c>
      <c r="G750" s="749">
        <v>0.42899999999999999</v>
      </c>
      <c r="H750" s="747"/>
      <c r="I750" s="747"/>
      <c r="J750" s="750">
        <v>2</v>
      </c>
      <c r="M750">
        <v>0.45500000000000002</v>
      </c>
      <c r="N750">
        <v>0.39</v>
      </c>
    </row>
    <row r="751" spans="1:14">
      <c r="A751" s="747" t="s">
        <v>2236</v>
      </c>
      <c r="B751" t="s">
        <v>2236</v>
      </c>
      <c r="C751" s="747" t="s">
        <v>2237</v>
      </c>
      <c r="D751" s="747"/>
      <c r="E751" s="748" t="s">
        <v>1583</v>
      </c>
      <c r="F751" s="594">
        <v>0.53900000000000003</v>
      </c>
      <c r="G751" s="749">
        <v>0.42899999999999999</v>
      </c>
      <c r="H751" s="747"/>
      <c r="I751" s="747"/>
      <c r="J751" s="750">
        <v>3</v>
      </c>
      <c r="M751" t="s">
        <v>20</v>
      </c>
      <c r="N751">
        <v>0.53900000000000003</v>
      </c>
    </row>
    <row r="752" spans="1:14">
      <c r="A752" s="747" t="s">
        <v>2238</v>
      </c>
      <c r="B752" t="s">
        <v>2238</v>
      </c>
      <c r="C752" s="747" t="s">
        <v>2239</v>
      </c>
      <c r="D752" s="747"/>
      <c r="E752" s="748">
        <v>0.44900000000000001</v>
      </c>
      <c r="F752" s="594" t="s">
        <v>2328</v>
      </c>
      <c r="G752" s="749">
        <v>0.42899999999999999</v>
      </c>
      <c r="H752" s="747"/>
      <c r="I752" s="747"/>
      <c r="J752" s="750">
        <v>2</v>
      </c>
      <c r="M752">
        <v>0.44900000000000001</v>
      </c>
      <c r="N752">
        <v>0.48499999999999999</v>
      </c>
    </row>
    <row r="753" spans="1:14">
      <c r="A753" s="747" t="s">
        <v>2240</v>
      </c>
      <c r="B753" t="s">
        <v>2240</v>
      </c>
      <c r="C753" s="747" t="s">
        <v>20</v>
      </c>
      <c r="D753" s="747"/>
      <c r="E753" s="748" t="s">
        <v>1583</v>
      </c>
      <c r="F753" s="594" t="s">
        <v>1584</v>
      </c>
      <c r="G753" s="749">
        <v>0.42899999999999999</v>
      </c>
      <c r="H753" s="747"/>
      <c r="I753" s="747"/>
      <c r="J753" s="750">
        <v>0</v>
      </c>
      <c r="M753" t="s">
        <v>20</v>
      </c>
      <c r="N753" t="s">
        <v>20</v>
      </c>
    </row>
    <row r="754" spans="1:14">
      <c r="A754" s="747" t="s">
        <v>2241</v>
      </c>
      <c r="B754" t="s">
        <v>2241</v>
      </c>
      <c r="C754" s="747" t="s">
        <v>2242</v>
      </c>
      <c r="D754" s="747"/>
      <c r="E754" s="748" t="s">
        <v>1583</v>
      </c>
      <c r="F754" s="594">
        <v>0.372</v>
      </c>
      <c r="G754" s="749">
        <v>0.42899999999999999</v>
      </c>
      <c r="H754" s="747"/>
      <c r="I754" s="747"/>
      <c r="J754" s="750">
        <v>3</v>
      </c>
      <c r="M754" t="s">
        <v>20</v>
      </c>
      <c r="N754">
        <v>0.372</v>
      </c>
    </row>
    <row r="755" spans="1:14">
      <c r="A755" s="747" t="s">
        <v>2243</v>
      </c>
      <c r="B755" t="s">
        <v>2243</v>
      </c>
      <c r="C755" s="747" t="s">
        <v>2244</v>
      </c>
      <c r="D755" s="747"/>
      <c r="E755" s="748">
        <v>0.44400000000000001</v>
      </c>
      <c r="F755" s="594" t="s">
        <v>2328</v>
      </c>
      <c r="G755" s="749">
        <v>0.42899999999999999</v>
      </c>
      <c r="H755" s="747"/>
      <c r="I755" s="747"/>
      <c r="J755" s="750">
        <v>2</v>
      </c>
      <c r="M755">
        <v>0.44400000000000001</v>
      </c>
      <c r="N755">
        <v>0.46400000000000002</v>
      </c>
    </row>
    <row r="756" spans="1:14">
      <c r="A756" s="747" t="s">
        <v>2245</v>
      </c>
      <c r="B756" t="s">
        <v>2245</v>
      </c>
      <c r="C756" s="747" t="s">
        <v>2246</v>
      </c>
      <c r="D756" s="747"/>
      <c r="E756" s="748" t="s">
        <v>1583</v>
      </c>
      <c r="F756" s="594">
        <v>0.155</v>
      </c>
      <c r="G756" s="749">
        <v>0.42899999999999999</v>
      </c>
      <c r="H756" s="747"/>
      <c r="I756" s="747"/>
      <c r="J756" s="750">
        <v>3</v>
      </c>
      <c r="M756" t="s">
        <v>20</v>
      </c>
      <c r="N756">
        <v>0.155</v>
      </c>
    </row>
    <row r="757" spans="1:14">
      <c r="A757" s="747" t="s">
        <v>2247</v>
      </c>
      <c r="B757" t="s">
        <v>2247</v>
      </c>
      <c r="C757" s="747" t="s">
        <v>20</v>
      </c>
      <c r="D757" s="747"/>
      <c r="E757" s="748" t="s">
        <v>1583</v>
      </c>
      <c r="F757" s="594" t="s">
        <v>1584</v>
      </c>
      <c r="G757" s="749">
        <v>0.42899999999999999</v>
      </c>
      <c r="H757" s="747"/>
      <c r="I757" s="747"/>
      <c r="J757" s="750">
        <v>0</v>
      </c>
      <c r="M757" t="s">
        <v>20</v>
      </c>
      <c r="N757" t="s">
        <v>20</v>
      </c>
    </row>
    <row r="758" spans="1:14">
      <c r="A758" s="747" t="s">
        <v>2248</v>
      </c>
      <c r="B758" t="s">
        <v>2248</v>
      </c>
      <c r="C758" s="747" t="s">
        <v>2419</v>
      </c>
      <c r="D758" s="747"/>
      <c r="E758" s="748" t="s">
        <v>1583</v>
      </c>
      <c r="F758" s="594" t="s">
        <v>1584</v>
      </c>
      <c r="G758" s="749">
        <v>0.42899999999999999</v>
      </c>
      <c r="H758" s="747"/>
      <c r="I758" s="747"/>
      <c r="J758" s="750">
        <v>4</v>
      </c>
      <c r="M758" t="s">
        <v>20</v>
      </c>
      <c r="N758" t="s">
        <v>20</v>
      </c>
    </row>
    <row r="759" spans="1:14">
      <c r="A759" s="747" t="s">
        <v>2249</v>
      </c>
      <c r="B759" t="s">
        <v>2249</v>
      </c>
      <c r="C759" s="747" t="s">
        <v>3400</v>
      </c>
      <c r="D759" s="747"/>
      <c r="E759" s="748" t="s">
        <v>1583</v>
      </c>
      <c r="F759" s="594" t="s">
        <v>1584</v>
      </c>
      <c r="G759" s="749">
        <v>0.42899999999999999</v>
      </c>
      <c r="H759" s="747"/>
      <c r="I759" s="747"/>
      <c r="J759" s="750">
        <v>4</v>
      </c>
      <c r="M759" t="s">
        <v>20</v>
      </c>
      <c r="N759" t="s">
        <v>20</v>
      </c>
    </row>
    <row r="760" spans="1:14">
      <c r="A760" s="747" t="s">
        <v>2250</v>
      </c>
      <c r="B760" t="s">
        <v>2250</v>
      </c>
      <c r="C760" s="747" t="s">
        <v>2251</v>
      </c>
      <c r="D760" s="747"/>
      <c r="E760" s="748" t="s">
        <v>1583</v>
      </c>
      <c r="F760" s="594">
        <v>0.80200000000000005</v>
      </c>
      <c r="G760" s="749">
        <v>0.42899999999999999</v>
      </c>
      <c r="H760" s="747"/>
      <c r="I760" s="747"/>
      <c r="J760" s="750">
        <v>3</v>
      </c>
      <c r="M760" t="s">
        <v>20</v>
      </c>
      <c r="N760">
        <v>0.80200000000000005</v>
      </c>
    </row>
    <row r="761" spans="1:14">
      <c r="A761" s="747" t="s">
        <v>2252</v>
      </c>
      <c r="B761" t="s">
        <v>2252</v>
      </c>
      <c r="C761" s="747" t="s">
        <v>2253</v>
      </c>
      <c r="D761" s="747"/>
      <c r="E761" s="748">
        <v>0.44600000000000001</v>
      </c>
      <c r="F761" s="594" t="s">
        <v>2328</v>
      </c>
      <c r="G761" s="749">
        <v>0.42899999999999999</v>
      </c>
      <c r="H761" s="747"/>
      <c r="I761" s="747"/>
      <c r="J761" s="750">
        <v>2</v>
      </c>
      <c r="M761">
        <v>0.44600000000000001</v>
      </c>
      <c r="N761">
        <v>0.48499999999999999</v>
      </c>
    </row>
    <row r="762" spans="1:14">
      <c r="A762" s="747" t="s">
        <v>2254</v>
      </c>
      <c r="B762" t="s">
        <v>2254</v>
      </c>
      <c r="C762" s="747" t="s">
        <v>2255</v>
      </c>
      <c r="D762" s="747"/>
      <c r="E762" s="748" t="s">
        <v>1583</v>
      </c>
      <c r="F762" s="594">
        <v>0.32</v>
      </c>
      <c r="G762" s="749">
        <v>0.42899999999999999</v>
      </c>
      <c r="H762" s="747"/>
      <c r="I762" s="747"/>
      <c r="J762" s="750">
        <v>3</v>
      </c>
      <c r="M762" t="s">
        <v>20</v>
      </c>
      <c r="N762">
        <v>0.32</v>
      </c>
    </row>
    <row r="763" spans="1:14">
      <c r="A763" s="747" t="s">
        <v>2256</v>
      </c>
      <c r="B763" t="s">
        <v>2256</v>
      </c>
      <c r="C763" s="747" t="s">
        <v>2257</v>
      </c>
      <c r="D763" s="747"/>
      <c r="E763" s="748" t="s">
        <v>1583</v>
      </c>
      <c r="F763" s="594" t="s">
        <v>1584</v>
      </c>
      <c r="G763" s="749">
        <v>0.42899999999999999</v>
      </c>
      <c r="H763" s="747"/>
      <c r="I763" s="747"/>
      <c r="J763" s="750">
        <v>4</v>
      </c>
      <c r="M763" t="s">
        <v>20</v>
      </c>
      <c r="N763" t="s">
        <v>20</v>
      </c>
    </row>
    <row r="764" spans="1:14">
      <c r="A764" s="747" t="s">
        <v>2258</v>
      </c>
      <c r="B764" t="s">
        <v>2258</v>
      </c>
      <c r="C764" s="747" t="s">
        <v>20</v>
      </c>
      <c r="D764" s="747"/>
      <c r="E764" s="748" t="s">
        <v>1583</v>
      </c>
      <c r="F764" s="594" t="s">
        <v>1584</v>
      </c>
      <c r="G764" s="749">
        <v>0.42899999999999999</v>
      </c>
      <c r="H764" s="747"/>
      <c r="I764" s="747"/>
      <c r="J764" s="750">
        <v>0</v>
      </c>
      <c r="M764" t="s">
        <v>20</v>
      </c>
      <c r="N764" t="s">
        <v>20</v>
      </c>
    </row>
    <row r="765" spans="1:14">
      <c r="A765" s="747" t="s">
        <v>2259</v>
      </c>
      <c r="B765" t="s">
        <v>2259</v>
      </c>
      <c r="C765" s="747" t="s">
        <v>3401</v>
      </c>
      <c r="D765" s="747"/>
      <c r="E765" s="748" t="s">
        <v>1583</v>
      </c>
      <c r="F765" s="594" t="s">
        <v>1584</v>
      </c>
      <c r="G765" s="749">
        <v>0.42899999999999999</v>
      </c>
      <c r="H765" s="747"/>
      <c r="I765" s="747"/>
      <c r="J765" s="750">
        <v>4</v>
      </c>
      <c r="M765" t="s">
        <v>20</v>
      </c>
      <c r="N765" t="s">
        <v>20</v>
      </c>
    </row>
    <row r="766" spans="1:14">
      <c r="A766" s="747" t="s">
        <v>2260</v>
      </c>
      <c r="B766" t="s">
        <v>2260</v>
      </c>
      <c r="C766" s="747" t="s">
        <v>2261</v>
      </c>
      <c r="D766" s="747"/>
      <c r="E766" s="748" t="s">
        <v>1583</v>
      </c>
      <c r="F766" s="594">
        <v>0.51900000000000002</v>
      </c>
      <c r="G766" s="749">
        <v>0.42899999999999999</v>
      </c>
      <c r="H766" s="747"/>
      <c r="I766" s="747"/>
      <c r="J766" s="750">
        <v>3</v>
      </c>
      <c r="M766" t="s">
        <v>20</v>
      </c>
      <c r="N766">
        <v>0.51900000000000002</v>
      </c>
    </row>
    <row r="767" spans="1:14">
      <c r="A767" s="747" t="s">
        <v>2262</v>
      </c>
      <c r="B767" t="s">
        <v>2262</v>
      </c>
      <c r="C767" s="747" t="s">
        <v>2263</v>
      </c>
      <c r="D767" s="747"/>
      <c r="E767" s="748" t="s">
        <v>1583</v>
      </c>
      <c r="F767" s="594">
        <v>0.442</v>
      </c>
      <c r="G767" s="749">
        <v>0.42899999999999999</v>
      </c>
      <c r="H767" s="747"/>
      <c r="I767" s="747"/>
      <c r="J767" s="750">
        <v>3</v>
      </c>
      <c r="M767" t="s">
        <v>20</v>
      </c>
      <c r="N767">
        <v>0.442</v>
      </c>
    </row>
    <row r="768" spans="1:14">
      <c r="A768" s="747" t="s">
        <v>2264</v>
      </c>
      <c r="B768" t="s">
        <v>2264</v>
      </c>
      <c r="C768" s="747" t="s">
        <v>2265</v>
      </c>
      <c r="D768" s="747"/>
      <c r="E768" s="748" t="s">
        <v>1583</v>
      </c>
      <c r="F768" s="594">
        <v>0.32300000000000001</v>
      </c>
      <c r="G768" s="749">
        <v>0.42899999999999999</v>
      </c>
      <c r="H768" s="747"/>
      <c r="I768" s="747"/>
      <c r="J768" s="750">
        <v>3</v>
      </c>
      <c r="M768" t="s">
        <v>20</v>
      </c>
      <c r="N768">
        <v>0.32300000000000001</v>
      </c>
    </row>
    <row r="769" spans="1:14">
      <c r="A769" s="747" t="s">
        <v>2266</v>
      </c>
      <c r="B769" t="s">
        <v>2266</v>
      </c>
      <c r="C769" s="747" t="s">
        <v>2267</v>
      </c>
      <c r="D769" s="747"/>
      <c r="E769" s="748" t="s">
        <v>1583</v>
      </c>
      <c r="F769" s="594">
        <v>0.5</v>
      </c>
      <c r="G769" s="749">
        <v>0.42899999999999999</v>
      </c>
      <c r="H769" s="747"/>
      <c r="I769" s="747"/>
      <c r="J769" s="750">
        <v>3</v>
      </c>
      <c r="M769" t="s">
        <v>20</v>
      </c>
      <c r="N769">
        <v>0.5</v>
      </c>
    </row>
    <row r="770" spans="1:14">
      <c r="A770" s="747" t="s">
        <v>2268</v>
      </c>
      <c r="B770" t="s">
        <v>2268</v>
      </c>
      <c r="C770" s="747" t="s">
        <v>2269</v>
      </c>
      <c r="D770" s="747"/>
      <c r="E770" s="748" t="s">
        <v>1583</v>
      </c>
      <c r="F770" s="594">
        <v>0.435</v>
      </c>
      <c r="G770" s="749">
        <v>0.42899999999999999</v>
      </c>
      <c r="H770" s="747"/>
      <c r="I770" s="747"/>
      <c r="J770" s="750">
        <v>3</v>
      </c>
      <c r="M770" t="s">
        <v>20</v>
      </c>
      <c r="N770">
        <v>0.435</v>
      </c>
    </row>
    <row r="771" spans="1:14">
      <c r="A771" s="747" t="s">
        <v>2270</v>
      </c>
      <c r="B771" t="s">
        <v>2270</v>
      </c>
      <c r="C771" s="747" t="s">
        <v>2271</v>
      </c>
      <c r="D771" s="747"/>
      <c r="E771" s="748" t="s">
        <v>1583</v>
      </c>
      <c r="F771" s="594">
        <v>0.42699999999999999</v>
      </c>
      <c r="G771" s="749">
        <v>0.42899999999999999</v>
      </c>
      <c r="H771" s="747"/>
      <c r="I771" s="747"/>
      <c r="J771" s="750">
        <v>3</v>
      </c>
      <c r="M771" t="s">
        <v>20</v>
      </c>
      <c r="N771">
        <v>0.42699999999999999</v>
      </c>
    </row>
    <row r="772" spans="1:14">
      <c r="A772" s="747" t="s">
        <v>2272</v>
      </c>
      <c r="B772" t="s">
        <v>2272</v>
      </c>
      <c r="C772" s="747" t="s">
        <v>2273</v>
      </c>
      <c r="D772" s="747"/>
      <c r="E772" s="748" t="s">
        <v>1583</v>
      </c>
      <c r="F772" s="594">
        <v>0.51</v>
      </c>
      <c r="G772" s="749">
        <v>0.42899999999999999</v>
      </c>
      <c r="H772" s="747"/>
      <c r="I772" s="747"/>
      <c r="J772" s="750">
        <v>3</v>
      </c>
      <c r="M772" t="s">
        <v>20</v>
      </c>
      <c r="N772">
        <v>0.51</v>
      </c>
    </row>
    <row r="773" spans="1:14">
      <c r="A773" s="747" t="s">
        <v>2274</v>
      </c>
      <c r="B773" t="s">
        <v>2274</v>
      </c>
      <c r="C773" s="747" t="s">
        <v>2275</v>
      </c>
      <c r="D773" s="747"/>
      <c r="E773" s="748" t="s">
        <v>1583</v>
      </c>
      <c r="F773" s="594" t="s">
        <v>1584</v>
      </c>
      <c r="G773" s="749">
        <v>0.42899999999999999</v>
      </c>
      <c r="H773" s="747"/>
      <c r="I773" s="747"/>
      <c r="J773" s="750">
        <v>4</v>
      </c>
      <c r="M773" t="s">
        <v>20</v>
      </c>
      <c r="N773" t="s">
        <v>20</v>
      </c>
    </row>
    <row r="774" spans="1:14">
      <c r="A774" s="747" t="s">
        <v>2276</v>
      </c>
      <c r="B774" t="s">
        <v>2276</v>
      </c>
      <c r="C774" s="747" t="s">
        <v>2277</v>
      </c>
      <c r="D774" s="747"/>
      <c r="E774" s="748" t="s">
        <v>1583</v>
      </c>
      <c r="F774" s="594">
        <v>0.37</v>
      </c>
      <c r="G774" s="749">
        <v>0.42899999999999999</v>
      </c>
      <c r="H774" s="747"/>
      <c r="I774" s="747"/>
      <c r="J774" s="750">
        <v>3</v>
      </c>
      <c r="M774" t="s">
        <v>20</v>
      </c>
      <c r="N774">
        <v>0.37</v>
      </c>
    </row>
    <row r="775" spans="1:14">
      <c r="A775" s="747" t="s">
        <v>2278</v>
      </c>
      <c r="B775" t="s">
        <v>2278</v>
      </c>
      <c r="C775" s="747" t="s">
        <v>2279</v>
      </c>
      <c r="D775" s="747"/>
      <c r="E775" s="748" t="s">
        <v>1583</v>
      </c>
      <c r="F775" s="594" t="s">
        <v>1584</v>
      </c>
      <c r="G775" s="749">
        <v>0.42899999999999999</v>
      </c>
      <c r="H775" s="747"/>
      <c r="I775" s="747"/>
      <c r="J775" s="750">
        <v>4</v>
      </c>
      <c r="M775" t="s">
        <v>20</v>
      </c>
      <c r="N775" t="s">
        <v>20</v>
      </c>
    </row>
    <row r="776" spans="1:14">
      <c r="A776" s="747" t="s">
        <v>2280</v>
      </c>
      <c r="B776" t="s">
        <v>2280</v>
      </c>
      <c r="C776" s="747" t="s">
        <v>2420</v>
      </c>
      <c r="D776" s="747"/>
      <c r="E776" s="748" t="s">
        <v>1583</v>
      </c>
      <c r="F776" s="594" t="s">
        <v>1584</v>
      </c>
      <c r="G776" s="749">
        <v>0.42899999999999999</v>
      </c>
      <c r="H776" s="747"/>
      <c r="I776" s="747"/>
      <c r="J776" s="750">
        <v>4</v>
      </c>
      <c r="M776" t="s">
        <v>20</v>
      </c>
      <c r="N776" t="s">
        <v>20</v>
      </c>
    </row>
    <row r="777" spans="1:14">
      <c r="A777" s="747" t="s">
        <v>2281</v>
      </c>
      <c r="B777" t="s">
        <v>2281</v>
      </c>
      <c r="C777" s="747" t="s">
        <v>2282</v>
      </c>
      <c r="D777" s="747"/>
      <c r="E777" s="748" t="s">
        <v>1583</v>
      </c>
      <c r="F777" s="594">
        <v>0.72399999999999998</v>
      </c>
      <c r="G777" s="749">
        <v>0.42899999999999999</v>
      </c>
      <c r="H777" s="747"/>
      <c r="I777" s="747"/>
      <c r="J777" s="750">
        <v>3</v>
      </c>
      <c r="M777" t="s">
        <v>20</v>
      </c>
      <c r="N777">
        <v>0.72399999999999998</v>
      </c>
    </row>
    <row r="778" spans="1:14">
      <c r="A778" s="747" t="s">
        <v>2283</v>
      </c>
      <c r="B778" t="s">
        <v>2283</v>
      </c>
      <c r="C778" s="747" t="s">
        <v>2284</v>
      </c>
      <c r="D778" s="747"/>
      <c r="E778" s="748" t="s">
        <v>1583</v>
      </c>
      <c r="F778" s="594">
        <v>0.45200000000000001</v>
      </c>
      <c r="G778" s="749">
        <v>0.42899999999999999</v>
      </c>
      <c r="H778" s="747"/>
      <c r="I778" s="747"/>
      <c r="J778" s="750">
        <v>3</v>
      </c>
      <c r="M778" t="s">
        <v>20</v>
      </c>
      <c r="N778">
        <v>0.45200000000000001</v>
      </c>
    </row>
    <row r="779" spans="1:14">
      <c r="A779" s="747" t="s">
        <v>2285</v>
      </c>
      <c r="B779" t="s">
        <v>2285</v>
      </c>
      <c r="C779" s="747" t="s">
        <v>2286</v>
      </c>
      <c r="D779" s="747"/>
      <c r="E779" s="748" t="s">
        <v>1583</v>
      </c>
      <c r="F779" s="594" t="s">
        <v>1584</v>
      </c>
      <c r="G779" s="749">
        <v>0.42899999999999999</v>
      </c>
      <c r="H779" s="747"/>
      <c r="I779" s="747"/>
      <c r="J779" s="750">
        <v>4</v>
      </c>
      <c r="M779" t="s">
        <v>20</v>
      </c>
      <c r="N779" t="s">
        <v>20</v>
      </c>
    </row>
    <row r="780" spans="1:14">
      <c r="A780" s="747" t="s">
        <v>2287</v>
      </c>
      <c r="B780" t="s">
        <v>2287</v>
      </c>
      <c r="C780" s="747" t="s">
        <v>2288</v>
      </c>
      <c r="D780" s="747"/>
      <c r="E780" s="748">
        <v>0.33100000000000002</v>
      </c>
      <c r="F780" s="594" t="s">
        <v>2328</v>
      </c>
      <c r="G780" s="749">
        <v>0.42899999999999999</v>
      </c>
      <c r="H780" s="747"/>
      <c r="I780" s="747"/>
      <c r="J780" s="750">
        <v>2</v>
      </c>
      <c r="M780">
        <v>0.33100000000000002</v>
      </c>
      <c r="N780">
        <v>0.34200000000000003</v>
      </c>
    </row>
    <row r="781" spans="1:14">
      <c r="A781" s="747" t="s">
        <v>2289</v>
      </c>
      <c r="B781" t="s">
        <v>2289</v>
      </c>
      <c r="C781" s="747" t="s">
        <v>2290</v>
      </c>
      <c r="D781" s="747"/>
      <c r="E781" s="748">
        <v>0.44500000000000001</v>
      </c>
      <c r="F781" s="594" t="s">
        <v>2328</v>
      </c>
      <c r="G781" s="749">
        <v>0.42899999999999999</v>
      </c>
      <c r="H781" s="747"/>
      <c r="I781" s="747"/>
      <c r="J781" s="750">
        <v>1</v>
      </c>
      <c r="M781">
        <v>0.44500000000000001</v>
      </c>
      <c r="N781" t="s">
        <v>20</v>
      </c>
    </row>
    <row r="782" spans="1:14">
      <c r="A782" s="747" t="s">
        <v>2291</v>
      </c>
      <c r="B782" t="s">
        <v>2291</v>
      </c>
      <c r="C782" s="747" t="s">
        <v>2292</v>
      </c>
      <c r="D782" s="747"/>
      <c r="E782" s="748" t="s">
        <v>1583</v>
      </c>
      <c r="F782" s="594">
        <v>0.49199999999999999</v>
      </c>
      <c r="G782" s="749">
        <v>0.42899999999999999</v>
      </c>
      <c r="H782" s="747"/>
      <c r="I782" s="747"/>
      <c r="J782" s="750">
        <v>3</v>
      </c>
      <c r="M782" t="s">
        <v>20</v>
      </c>
      <c r="N782">
        <v>0.49199999999999999</v>
      </c>
    </row>
    <row r="783" spans="1:14">
      <c r="A783" s="747" t="s">
        <v>2293</v>
      </c>
      <c r="B783" t="s">
        <v>2293</v>
      </c>
      <c r="C783" s="747" t="s">
        <v>2294</v>
      </c>
      <c r="D783" s="747"/>
      <c r="E783" s="748" t="s">
        <v>1583</v>
      </c>
      <c r="F783" s="594" t="s">
        <v>1584</v>
      </c>
      <c r="G783" s="749">
        <v>0.42899999999999999</v>
      </c>
      <c r="H783" s="747"/>
      <c r="I783" s="747"/>
      <c r="J783" s="750">
        <v>4</v>
      </c>
      <c r="M783" t="s">
        <v>20</v>
      </c>
      <c r="N783" t="s">
        <v>20</v>
      </c>
    </row>
    <row r="784" spans="1:14">
      <c r="A784" s="747" t="s">
        <v>2295</v>
      </c>
      <c r="B784" t="s">
        <v>2295</v>
      </c>
      <c r="C784" s="747" t="s">
        <v>2296</v>
      </c>
      <c r="D784" s="747"/>
      <c r="E784" s="748" t="s">
        <v>1583</v>
      </c>
      <c r="F784" s="594" t="s">
        <v>1584</v>
      </c>
      <c r="G784" s="749">
        <v>0.42899999999999999</v>
      </c>
      <c r="H784" s="747"/>
      <c r="I784" s="747"/>
      <c r="J784" s="750">
        <v>4</v>
      </c>
      <c r="M784" t="s">
        <v>20</v>
      </c>
      <c r="N784" t="s">
        <v>20</v>
      </c>
    </row>
    <row r="785" spans="1:14">
      <c r="A785" s="747" t="s">
        <v>2297</v>
      </c>
      <c r="B785" t="s">
        <v>2297</v>
      </c>
      <c r="C785" s="747" t="s">
        <v>2298</v>
      </c>
      <c r="D785" s="747"/>
      <c r="E785" s="748" t="s">
        <v>1583</v>
      </c>
      <c r="F785" s="594" t="s">
        <v>1584</v>
      </c>
      <c r="G785" s="749">
        <v>0.42899999999999999</v>
      </c>
      <c r="H785" s="747"/>
      <c r="I785" s="747"/>
      <c r="J785" s="750">
        <v>4</v>
      </c>
      <c r="M785" t="s">
        <v>20</v>
      </c>
      <c r="N785" t="s">
        <v>20</v>
      </c>
    </row>
    <row r="786" spans="1:14">
      <c r="A786" s="747" t="s">
        <v>2299</v>
      </c>
      <c r="B786" t="s">
        <v>2299</v>
      </c>
      <c r="C786" s="747" t="s">
        <v>20</v>
      </c>
      <c r="D786" s="747"/>
      <c r="E786" s="748" t="s">
        <v>1583</v>
      </c>
      <c r="F786" s="594" t="s">
        <v>1584</v>
      </c>
      <c r="G786" s="749">
        <v>0.42899999999999999</v>
      </c>
      <c r="H786" s="747"/>
      <c r="I786" s="747"/>
      <c r="J786" s="750">
        <v>0</v>
      </c>
      <c r="M786" t="s">
        <v>20</v>
      </c>
      <c r="N786" t="s">
        <v>20</v>
      </c>
    </row>
    <row r="787" spans="1:14">
      <c r="A787" s="747" t="s">
        <v>2300</v>
      </c>
      <c r="B787" t="s">
        <v>2300</v>
      </c>
      <c r="C787" s="747" t="s">
        <v>20</v>
      </c>
      <c r="D787" s="747"/>
      <c r="E787" s="748" t="s">
        <v>1583</v>
      </c>
      <c r="F787" s="594" t="s">
        <v>1584</v>
      </c>
      <c r="G787" s="749">
        <v>0.42899999999999999</v>
      </c>
      <c r="H787" s="747"/>
      <c r="I787" s="747"/>
      <c r="J787" s="750">
        <v>0</v>
      </c>
      <c r="M787" t="s">
        <v>20</v>
      </c>
      <c r="N787" t="s">
        <v>20</v>
      </c>
    </row>
    <row r="788" spans="1:14">
      <c r="A788" s="747" t="s">
        <v>2301</v>
      </c>
      <c r="B788" t="s">
        <v>2301</v>
      </c>
      <c r="C788" s="747" t="s">
        <v>20</v>
      </c>
      <c r="D788" s="747"/>
      <c r="E788" s="748" t="s">
        <v>1583</v>
      </c>
      <c r="F788" s="594">
        <v>0.57099999999999995</v>
      </c>
      <c r="G788" s="749">
        <v>0.42899999999999999</v>
      </c>
      <c r="H788" s="747"/>
      <c r="I788" s="747"/>
      <c r="J788" s="750">
        <v>3</v>
      </c>
      <c r="M788" t="s">
        <v>20</v>
      </c>
      <c r="N788">
        <v>0.57099999999999995</v>
      </c>
    </row>
    <row r="789" spans="1:14">
      <c r="A789" s="747" t="s">
        <v>2302</v>
      </c>
      <c r="B789" t="s">
        <v>2302</v>
      </c>
      <c r="C789" s="747" t="s">
        <v>2303</v>
      </c>
      <c r="D789" s="747"/>
      <c r="E789" s="748" t="s">
        <v>1583</v>
      </c>
      <c r="F789" s="594">
        <v>0.43</v>
      </c>
      <c r="G789" s="749">
        <v>0.42899999999999999</v>
      </c>
      <c r="H789" s="747"/>
      <c r="I789" s="747"/>
      <c r="J789" s="750">
        <v>3</v>
      </c>
      <c r="M789" t="s">
        <v>20</v>
      </c>
      <c r="N789">
        <v>0.43</v>
      </c>
    </row>
    <row r="790" spans="1:14">
      <c r="A790" s="747" t="s">
        <v>2304</v>
      </c>
      <c r="B790" t="s">
        <v>2304</v>
      </c>
      <c r="C790" s="747" t="s">
        <v>2305</v>
      </c>
      <c r="D790" s="747"/>
      <c r="E790" s="748" t="s">
        <v>1583</v>
      </c>
      <c r="F790" s="594">
        <v>0.40300000000000002</v>
      </c>
      <c r="G790" s="749">
        <v>0.42899999999999999</v>
      </c>
      <c r="H790" s="747"/>
      <c r="I790" s="747"/>
      <c r="J790" s="750">
        <v>3</v>
      </c>
      <c r="M790" t="s">
        <v>20</v>
      </c>
      <c r="N790">
        <v>0.40300000000000002</v>
      </c>
    </row>
    <row r="791" spans="1:14">
      <c r="A791" s="747" t="s">
        <v>2306</v>
      </c>
      <c r="B791" t="s">
        <v>2306</v>
      </c>
      <c r="C791" s="747" t="s">
        <v>2307</v>
      </c>
      <c r="D791" s="747"/>
      <c r="E791" s="748" t="s">
        <v>1583</v>
      </c>
      <c r="F791" s="594">
        <v>0.48399999999999999</v>
      </c>
      <c r="G791" s="749">
        <v>0.42899999999999999</v>
      </c>
      <c r="H791" s="747"/>
      <c r="I791" s="747"/>
      <c r="J791" s="750">
        <v>3</v>
      </c>
      <c r="M791" t="s">
        <v>20</v>
      </c>
      <c r="N791">
        <v>0.48399999999999999</v>
      </c>
    </row>
    <row r="792" spans="1:14">
      <c r="A792" s="747" t="s">
        <v>2308</v>
      </c>
      <c r="B792" t="s">
        <v>2308</v>
      </c>
      <c r="C792" s="747" t="s">
        <v>2309</v>
      </c>
      <c r="D792" s="747"/>
      <c r="E792" s="748" t="s">
        <v>1583</v>
      </c>
      <c r="F792" s="594" t="s">
        <v>1584</v>
      </c>
      <c r="G792" s="749">
        <v>0.42899999999999999</v>
      </c>
      <c r="H792" s="747"/>
      <c r="I792" s="747"/>
      <c r="J792" s="750">
        <v>4</v>
      </c>
      <c r="M792" t="s">
        <v>20</v>
      </c>
      <c r="N792" t="s">
        <v>20</v>
      </c>
    </row>
    <row r="793" spans="1:14">
      <c r="A793" s="747" t="s">
        <v>2310</v>
      </c>
      <c r="B793" t="s">
        <v>2310</v>
      </c>
      <c r="C793" s="747" t="s">
        <v>2311</v>
      </c>
      <c r="D793" s="747"/>
      <c r="E793" s="748" t="s">
        <v>1583</v>
      </c>
      <c r="F793" s="594">
        <v>0.44900000000000001</v>
      </c>
      <c r="G793" s="749">
        <v>0.42899999999999999</v>
      </c>
      <c r="H793" s="747"/>
      <c r="I793" s="747"/>
      <c r="J793" s="750">
        <v>3</v>
      </c>
      <c r="M793" t="s">
        <v>20</v>
      </c>
      <c r="N793">
        <v>0.44900000000000001</v>
      </c>
    </row>
    <row r="794" spans="1:14">
      <c r="A794" s="747" t="s">
        <v>2312</v>
      </c>
      <c r="B794" t="s">
        <v>2312</v>
      </c>
      <c r="C794" s="747" t="s">
        <v>2313</v>
      </c>
      <c r="D794" s="747"/>
      <c r="E794" s="748">
        <v>0.4</v>
      </c>
      <c r="F794" s="594" t="s">
        <v>2328</v>
      </c>
      <c r="G794" s="749">
        <v>0.42899999999999999</v>
      </c>
      <c r="H794" s="747"/>
      <c r="I794" s="747"/>
      <c r="J794" s="750">
        <v>2</v>
      </c>
      <c r="M794">
        <v>0.4</v>
      </c>
      <c r="N794">
        <v>0.53500000000000003</v>
      </c>
    </row>
    <row r="795" spans="1:14">
      <c r="A795" s="747" t="s">
        <v>2314</v>
      </c>
      <c r="B795" t="s">
        <v>2314</v>
      </c>
      <c r="C795" s="747" t="s">
        <v>2315</v>
      </c>
      <c r="D795" s="747"/>
      <c r="E795" s="748" t="s">
        <v>1583</v>
      </c>
      <c r="F795" s="594" t="s">
        <v>1584</v>
      </c>
      <c r="G795" s="749">
        <v>0.42899999999999999</v>
      </c>
      <c r="H795" s="747"/>
      <c r="I795" s="747"/>
      <c r="J795" s="750">
        <v>4</v>
      </c>
      <c r="M795" t="s">
        <v>20</v>
      </c>
      <c r="N795" t="s">
        <v>20</v>
      </c>
    </row>
    <row r="796" spans="1:14">
      <c r="A796" s="747" t="s">
        <v>2316</v>
      </c>
      <c r="B796" t="s">
        <v>2316</v>
      </c>
      <c r="C796" s="747" t="s">
        <v>2317</v>
      </c>
      <c r="D796" s="747"/>
      <c r="E796" s="748" t="s">
        <v>1583</v>
      </c>
      <c r="F796" s="594" t="s">
        <v>1584</v>
      </c>
      <c r="G796" s="749">
        <v>0.42899999999999999</v>
      </c>
      <c r="H796" s="747"/>
      <c r="I796" s="747"/>
      <c r="J796" s="750">
        <v>4</v>
      </c>
      <c r="M796" t="s">
        <v>20</v>
      </c>
      <c r="N796" t="s">
        <v>20</v>
      </c>
    </row>
    <row r="797" spans="1:14">
      <c r="A797" s="747" t="s">
        <v>2318</v>
      </c>
      <c r="B797" t="s">
        <v>2318</v>
      </c>
      <c r="C797" s="747" t="s">
        <v>2319</v>
      </c>
      <c r="D797" s="747"/>
      <c r="E797" s="748" t="s">
        <v>1583</v>
      </c>
      <c r="F797" s="594" t="s">
        <v>1584</v>
      </c>
      <c r="G797" s="749">
        <v>0.42899999999999999</v>
      </c>
      <c r="H797" s="747"/>
      <c r="I797" s="747"/>
      <c r="J797" s="750">
        <v>4</v>
      </c>
      <c r="M797" t="s">
        <v>20</v>
      </c>
      <c r="N797" t="s">
        <v>20</v>
      </c>
    </row>
    <row r="798" spans="1:14">
      <c r="A798" s="747" t="s">
        <v>2320</v>
      </c>
      <c r="B798" t="s">
        <v>2320</v>
      </c>
      <c r="C798" s="747" t="s">
        <v>2421</v>
      </c>
      <c r="D798" s="747"/>
      <c r="E798" s="748" t="s">
        <v>1583</v>
      </c>
      <c r="F798" s="594" t="s">
        <v>1584</v>
      </c>
      <c r="G798" s="749">
        <v>0.42899999999999999</v>
      </c>
      <c r="H798" s="747"/>
      <c r="I798" s="747"/>
      <c r="J798" s="750">
        <v>4</v>
      </c>
      <c r="M798" t="s">
        <v>20</v>
      </c>
      <c r="N798" t="s">
        <v>20</v>
      </c>
    </row>
    <row r="799" spans="1:14">
      <c r="A799" s="747" t="s">
        <v>2321</v>
      </c>
      <c r="B799" t="s">
        <v>2321</v>
      </c>
      <c r="C799" s="747" t="s">
        <v>2322</v>
      </c>
      <c r="D799" s="747"/>
      <c r="E799" s="748" t="s">
        <v>1583</v>
      </c>
      <c r="F799" s="594" t="s">
        <v>1584</v>
      </c>
      <c r="G799" s="749">
        <v>0.42899999999999999</v>
      </c>
      <c r="H799" s="747"/>
      <c r="I799" s="747"/>
      <c r="J799" s="750">
        <v>4</v>
      </c>
      <c r="M799" t="s">
        <v>20</v>
      </c>
      <c r="N799" t="s">
        <v>20</v>
      </c>
    </row>
    <row r="800" spans="1:14">
      <c r="A800" s="747" t="s">
        <v>2323</v>
      </c>
      <c r="B800" t="s">
        <v>2323</v>
      </c>
      <c r="C800" s="747" t="s">
        <v>3312</v>
      </c>
      <c r="D800" s="747"/>
      <c r="E800" s="748">
        <v>0.44500000000000001</v>
      </c>
      <c r="F800" s="594" t="s">
        <v>2328</v>
      </c>
      <c r="G800" s="749">
        <v>0.42899999999999999</v>
      </c>
      <c r="H800" s="747"/>
      <c r="I800" s="747"/>
      <c r="J800" s="750">
        <v>2</v>
      </c>
      <c r="M800">
        <v>0.44500000000000001</v>
      </c>
      <c r="N800">
        <v>0.44500000000000001</v>
      </c>
    </row>
    <row r="801" spans="1:14">
      <c r="A801" s="747" t="s">
        <v>2324</v>
      </c>
      <c r="B801" t="s">
        <v>2324</v>
      </c>
      <c r="C801" s="747" t="s">
        <v>2325</v>
      </c>
      <c r="D801" s="747"/>
      <c r="E801" s="748">
        <v>0.44700000000000001</v>
      </c>
      <c r="F801" s="594" t="s">
        <v>2328</v>
      </c>
      <c r="G801" s="749">
        <v>0.42899999999999999</v>
      </c>
      <c r="H801" s="747"/>
      <c r="I801" s="747"/>
      <c r="J801" s="750">
        <v>2</v>
      </c>
      <c r="M801">
        <v>0.44700000000000001</v>
      </c>
      <c r="N801">
        <v>0.46899999999999997</v>
      </c>
    </row>
    <row r="802" spans="1:14">
      <c r="A802" s="747" t="s">
        <v>2326</v>
      </c>
      <c r="B802" t="s">
        <v>2326</v>
      </c>
      <c r="C802" s="747" t="s">
        <v>3313</v>
      </c>
      <c r="D802" s="747"/>
      <c r="E802" s="748" t="s">
        <v>1583</v>
      </c>
      <c r="F802" s="594" t="s">
        <v>1584</v>
      </c>
      <c r="G802" s="749">
        <v>0.42899999999999999</v>
      </c>
      <c r="H802" s="747"/>
      <c r="I802" s="747"/>
      <c r="J802" s="750">
        <v>4</v>
      </c>
      <c r="M802" t="s">
        <v>20</v>
      </c>
      <c r="N802" t="s">
        <v>20</v>
      </c>
    </row>
    <row r="803" spans="1:14">
      <c r="A803" s="747" t="s">
        <v>2327</v>
      </c>
      <c r="B803" t="s">
        <v>2327</v>
      </c>
      <c r="C803" s="747" t="s">
        <v>20</v>
      </c>
      <c r="D803" s="747"/>
      <c r="E803" s="748" t="s">
        <v>1583</v>
      </c>
      <c r="F803" s="594" t="s">
        <v>1584</v>
      </c>
      <c r="G803" s="749">
        <v>0.42899999999999999</v>
      </c>
      <c r="H803" s="747"/>
      <c r="I803" s="747"/>
      <c r="J803" s="750">
        <v>0</v>
      </c>
      <c r="M803" t="s">
        <v>20</v>
      </c>
      <c r="N803" t="s">
        <v>20</v>
      </c>
    </row>
    <row r="804" spans="1:14">
      <c r="A804" s="747" t="s">
        <v>2422</v>
      </c>
      <c r="B804" t="s">
        <v>2422</v>
      </c>
      <c r="C804" s="747" t="s">
        <v>2423</v>
      </c>
      <c r="D804" s="747"/>
      <c r="E804" s="748" t="s">
        <v>1583</v>
      </c>
      <c r="F804" s="594">
        <v>0.55700000000000005</v>
      </c>
      <c r="G804" s="749">
        <v>0.42899999999999999</v>
      </c>
      <c r="H804" s="747"/>
      <c r="I804" s="747"/>
      <c r="J804" s="750">
        <v>3</v>
      </c>
      <c r="M804" t="s">
        <v>20</v>
      </c>
      <c r="N804">
        <v>0.55700000000000005</v>
      </c>
    </row>
    <row r="805" spans="1:14">
      <c r="A805" s="747" t="s">
        <v>2424</v>
      </c>
      <c r="B805" t="s">
        <v>2424</v>
      </c>
      <c r="C805" s="747" t="s">
        <v>2425</v>
      </c>
      <c r="D805" s="747"/>
      <c r="E805" s="748" t="s">
        <v>1583</v>
      </c>
      <c r="F805" s="594" t="s">
        <v>1584</v>
      </c>
      <c r="G805" s="749">
        <v>0.42899999999999999</v>
      </c>
      <c r="H805" s="747"/>
      <c r="I805" s="747"/>
      <c r="J805" s="750">
        <v>4</v>
      </c>
      <c r="M805" t="s">
        <v>20</v>
      </c>
      <c r="N805" t="s">
        <v>20</v>
      </c>
    </row>
    <row r="806" spans="1:14">
      <c r="A806" s="747" t="s">
        <v>2426</v>
      </c>
      <c r="B806" t="s">
        <v>2426</v>
      </c>
      <c r="C806" s="747" t="s">
        <v>2427</v>
      </c>
      <c r="D806" s="747"/>
      <c r="E806" s="748">
        <v>0.44900000000000001</v>
      </c>
      <c r="F806" s="594" t="s">
        <v>2328</v>
      </c>
      <c r="G806" s="749">
        <v>0.42899999999999999</v>
      </c>
      <c r="H806" s="747"/>
      <c r="I806" s="747"/>
      <c r="J806" s="750">
        <v>2</v>
      </c>
      <c r="M806">
        <v>0.44900000000000001</v>
      </c>
      <c r="N806">
        <v>0.65900000000000003</v>
      </c>
    </row>
    <row r="807" spans="1:14">
      <c r="A807" s="747" t="s">
        <v>2428</v>
      </c>
      <c r="B807" t="s">
        <v>2428</v>
      </c>
      <c r="C807" s="747" t="s">
        <v>3314</v>
      </c>
      <c r="D807" s="747"/>
      <c r="E807" s="748" t="s">
        <v>1583</v>
      </c>
      <c r="F807" s="594" t="s">
        <v>1584</v>
      </c>
      <c r="G807" s="749">
        <v>0.42899999999999999</v>
      </c>
      <c r="H807" s="747"/>
      <c r="I807" s="747"/>
      <c r="J807" s="750">
        <v>4</v>
      </c>
      <c r="M807" t="s">
        <v>20</v>
      </c>
      <c r="N807" t="s">
        <v>20</v>
      </c>
    </row>
    <row r="808" spans="1:14">
      <c r="A808" s="747" t="s">
        <v>2429</v>
      </c>
      <c r="B808" t="s">
        <v>2429</v>
      </c>
      <c r="C808" s="747" t="s">
        <v>2430</v>
      </c>
      <c r="D808" s="747"/>
      <c r="E808" s="748" t="s">
        <v>1583</v>
      </c>
      <c r="F808" s="594" t="s">
        <v>1584</v>
      </c>
      <c r="G808" s="749">
        <v>0.42899999999999999</v>
      </c>
      <c r="H808" s="747"/>
      <c r="I808" s="747"/>
      <c r="J808" s="750">
        <v>4</v>
      </c>
      <c r="M808" t="s">
        <v>20</v>
      </c>
      <c r="N808" t="s">
        <v>20</v>
      </c>
    </row>
    <row r="809" spans="1:14">
      <c r="A809" s="747" t="s">
        <v>2431</v>
      </c>
      <c r="B809" t="s">
        <v>2431</v>
      </c>
      <c r="C809" s="747" t="s">
        <v>2432</v>
      </c>
      <c r="D809" s="747"/>
      <c r="E809" s="748" t="s">
        <v>1583</v>
      </c>
      <c r="F809" s="594" t="s">
        <v>1584</v>
      </c>
      <c r="G809" s="749">
        <v>0.42899999999999999</v>
      </c>
      <c r="H809" s="747"/>
      <c r="I809" s="747"/>
      <c r="J809" s="750">
        <v>4</v>
      </c>
      <c r="M809" t="s">
        <v>20</v>
      </c>
      <c r="N809" t="s">
        <v>20</v>
      </c>
    </row>
    <row r="810" spans="1:14">
      <c r="A810" s="747" t="s">
        <v>2433</v>
      </c>
      <c r="B810" t="s">
        <v>2433</v>
      </c>
      <c r="C810" s="747" t="s">
        <v>2434</v>
      </c>
      <c r="D810" s="747"/>
      <c r="E810" s="748" t="s">
        <v>1583</v>
      </c>
      <c r="F810" s="594">
        <v>0.499</v>
      </c>
      <c r="G810" s="749">
        <v>0.42899999999999999</v>
      </c>
      <c r="H810" s="747"/>
      <c r="I810" s="747"/>
      <c r="J810" s="750">
        <v>3</v>
      </c>
      <c r="M810" t="s">
        <v>20</v>
      </c>
      <c r="N810">
        <v>0.499</v>
      </c>
    </row>
    <row r="811" spans="1:14">
      <c r="A811" s="747" t="s">
        <v>2435</v>
      </c>
      <c r="B811" t="s">
        <v>2435</v>
      </c>
      <c r="C811" s="747" t="s">
        <v>2436</v>
      </c>
      <c r="D811" s="747"/>
      <c r="E811" s="748" t="s">
        <v>1583</v>
      </c>
      <c r="F811" s="594">
        <v>0.50700000000000001</v>
      </c>
      <c r="G811" s="749">
        <v>0.42899999999999999</v>
      </c>
      <c r="H811" s="747"/>
      <c r="I811" s="747"/>
      <c r="J811" s="750">
        <v>3</v>
      </c>
      <c r="M811" t="s">
        <v>20</v>
      </c>
      <c r="N811">
        <v>0.50700000000000001</v>
      </c>
    </row>
    <row r="812" spans="1:14">
      <c r="A812" s="747" t="s">
        <v>2437</v>
      </c>
      <c r="B812" t="s">
        <v>2437</v>
      </c>
      <c r="C812" s="747" t="s">
        <v>2438</v>
      </c>
      <c r="D812" s="747"/>
      <c r="E812" s="748" t="s">
        <v>1583</v>
      </c>
      <c r="F812" s="594" t="s">
        <v>1584</v>
      </c>
      <c r="G812" s="749">
        <v>0.42899999999999999</v>
      </c>
      <c r="H812" s="747"/>
      <c r="I812" s="747"/>
      <c r="J812" s="750">
        <v>4</v>
      </c>
      <c r="M812" t="s">
        <v>20</v>
      </c>
      <c r="N812" t="s">
        <v>20</v>
      </c>
    </row>
    <row r="813" spans="1:14">
      <c r="A813" s="747" t="s">
        <v>2439</v>
      </c>
      <c r="B813" t="s">
        <v>2439</v>
      </c>
      <c r="C813" s="747" t="s">
        <v>2440</v>
      </c>
      <c r="D813" s="747"/>
      <c r="E813" s="748" t="s">
        <v>1583</v>
      </c>
      <c r="F813" s="594" t="s">
        <v>1584</v>
      </c>
      <c r="G813" s="749">
        <v>0.42899999999999999</v>
      </c>
      <c r="H813" s="747"/>
      <c r="I813" s="747"/>
      <c r="J813" s="750">
        <v>4</v>
      </c>
      <c r="M813" t="s">
        <v>20</v>
      </c>
      <c r="N813" t="s">
        <v>20</v>
      </c>
    </row>
    <row r="814" spans="1:14">
      <c r="A814" s="747" t="s">
        <v>2441</v>
      </c>
      <c r="B814" t="s">
        <v>2441</v>
      </c>
      <c r="C814" s="747" t="s">
        <v>2442</v>
      </c>
      <c r="D814" s="747"/>
      <c r="E814" s="748" t="s">
        <v>1583</v>
      </c>
      <c r="F814" s="594">
        <v>0.11899999999999999</v>
      </c>
      <c r="G814" s="749">
        <v>0.42899999999999999</v>
      </c>
      <c r="H814" s="747"/>
      <c r="I814" s="747"/>
      <c r="J814" s="750">
        <v>3</v>
      </c>
      <c r="M814" t="s">
        <v>20</v>
      </c>
      <c r="N814">
        <v>0.11899999999999999</v>
      </c>
    </row>
    <row r="815" spans="1:14">
      <c r="A815" s="747" t="s">
        <v>2443</v>
      </c>
      <c r="B815" t="s">
        <v>2443</v>
      </c>
      <c r="C815" s="747" t="s">
        <v>2444</v>
      </c>
      <c r="D815" s="747"/>
      <c r="E815" s="748" t="s">
        <v>1583</v>
      </c>
      <c r="F815" s="594">
        <v>0.47299999999999998</v>
      </c>
      <c r="G815" s="749">
        <v>0.42899999999999999</v>
      </c>
      <c r="H815" s="747"/>
      <c r="I815" s="747"/>
      <c r="J815" s="750">
        <v>3</v>
      </c>
      <c r="M815" t="s">
        <v>20</v>
      </c>
      <c r="N815">
        <v>0.47299999999999998</v>
      </c>
    </row>
    <row r="816" spans="1:14">
      <c r="A816" s="747" t="s">
        <v>2445</v>
      </c>
      <c r="B816" t="s">
        <v>2445</v>
      </c>
      <c r="C816" s="747" t="s">
        <v>2446</v>
      </c>
      <c r="D816" s="747"/>
      <c r="E816" s="748" t="s">
        <v>1583</v>
      </c>
      <c r="F816" s="594">
        <v>0.33700000000000002</v>
      </c>
      <c r="G816" s="749">
        <v>0.42899999999999999</v>
      </c>
      <c r="H816" s="747"/>
      <c r="I816" s="747"/>
      <c r="J816" s="750">
        <v>3</v>
      </c>
      <c r="M816" t="s">
        <v>20</v>
      </c>
      <c r="N816">
        <v>0.33700000000000002</v>
      </c>
    </row>
    <row r="817" spans="1:14">
      <c r="A817" s="747" t="s">
        <v>2447</v>
      </c>
      <c r="B817" t="s">
        <v>2447</v>
      </c>
      <c r="C817" s="747" t="s">
        <v>2448</v>
      </c>
      <c r="D817" s="747"/>
      <c r="E817" s="748" t="s">
        <v>1583</v>
      </c>
      <c r="F817" s="594">
        <v>0.53700000000000003</v>
      </c>
      <c r="G817" s="749">
        <v>0.42899999999999999</v>
      </c>
      <c r="H817" s="747"/>
      <c r="I817" s="747"/>
      <c r="J817" s="750">
        <v>3</v>
      </c>
      <c r="M817" t="s">
        <v>20</v>
      </c>
      <c r="N817">
        <v>0.53700000000000003</v>
      </c>
    </row>
    <row r="818" spans="1:14">
      <c r="A818" s="747" t="s">
        <v>2449</v>
      </c>
      <c r="B818" t="s">
        <v>2449</v>
      </c>
      <c r="C818" s="747" t="s">
        <v>2450</v>
      </c>
      <c r="D818" s="747"/>
      <c r="E818" s="748" t="s">
        <v>1583</v>
      </c>
      <c r="F818" s="594" t="s">
        <v>1584</v>
      </c>
      <c r="G818" s="749">
        <v>0.42899999999999999</v>
      </c>
      <c r="H818" s="747"/>
      <c r="I818" s="747"/>
      <c r="J818" s="750">
        <v>4</v>
      </c>
      <c r="M818" t="s">
        <v>20</v>
      </c>
      <c r="N818" t="s">
        <v>20</v>
      </c>
    </row>
    <row r="819" spans="1:14">
      <c r="A819" s="747" t="s">
        <v>2451</v>
      </c>
      <c r="B819" t="s">
        <v>2451</v>
      </c>
      <c r="C819" s="747" t="s">
        <v>3315</v>
      </c>
      <c r="D819" s="747"/>
      <c r="E819" s="748" t="s">
        <v>1583</v>
      </c>
      <c r="F819" s="594" t="s">
        <v>1584</v>
      </c>
      <c r="G819" s="749">
        <v>0.42899999999999999</v>
      </c>
      <c r="H819" s="747"/>
      <c r="I819" s="747"/>
      <c r="J819" s="750">
        <v>4</v>
      </c>
      <c r="M819" t="s">
        <v>20</v>
      </c>
      <c r="N819" t="s">
        <v>20</v>
      </c>
    </row>
    <row r="820" spans="1:14">
      <c r="A820" s="747" t="s">
        <v>2452</v>
      </c>
      <c r="B820" t="s">
        <v>2452</v>
      </c>
      <c r="C820" s="747" t="s">
        <v>2453</v>
      </c>
      <c r="D820" s="747"/>
      <c r="E820" s="748" t="s">
        <v>1583</v>
      </c>
      <c r="F820" s="594" t="s">
        <v>1584</v>
      </c>
      <c r="G820" s="749">
        <v>0.42899999999999999</v>
      </c>
      <c r="H820" s="747"/>
      <c r="I820" s="747"/>
      <c r="J820" s="750">
        <v>4</v>
      </c>
      <c r="M820" t="s">
        <v>20</v>
      </c>
      <c r="N820" t="s">
        <v>20</v>
      </c>
    </row>
    <row r="821" spans="1:14">
      <c r="A821" s="747" t="s">
        <v>2454</v>
      </c>
      <c r="B821" t="s">
        <v>2454</v>
      </c>
      <c r="C821" s="747" t="s">
        <v>2455</v>
      </c>
      <c r="D821" s="747"/>
      <c r="E821" s="748" t="s">
        <v>1583</v>
      </c>
      <c r="F821" s="594" t="s">
        <v>1584</v>
      </c>
      <c r="G821" s="749">
        <v>0.42899999999999999</v>
      </c>
      <c r="H821" s="747"/>
      <c r="I821" s="747"/>
      <c r="J821" s="750">
        <v>4</v>
      </c>
      <c r="M821" t="s">
        <v>20</v>
      </c>
      <c r="N821" t="s">
        <v>20</v>
      </c>
    </row>
    <row r="822" spans="1:14">
      <c r="A822" s="747" t="s">
        <v>2456</v>
      </c>
      <c r="B822" t="s">
        <v>2456</v>
      </c>
      <c r="C822" s="747" t="s">
        <v>2457</v>
      </c>
      <c r="D822" s="747"/>
      <c r="E822" s="748" t="s">
        <v>1583</v>
      </c>
      <c r="F822" s="594" t="s">
        <v>1584</v>
      </c>
      <c r="G822" s="749">
        <v>0.42899999999999999</v>
      </c>
      <c r="H822" s="747"/>
      <c r="I822" s="747"/>
      <c r="J822" s="750">
        <v>4</v>
      </c>
      <c r="M822" t="s">
        <v>20</v>
      </c>
      <c r="N822" t="s">
        <v>20</v>
      </c>
    </row>
    <row r="823" spans="1:14">
      <c r="A823" s="747" t="s">
        <v>2458</v>
      </c>
      <c r="B823" t="s">
        <v>2458</v>
      </c>
      <c r="C823" s="747" t="s">
        <v>2459</v>
      </c>
      <c r="D823" s="747"/>
      <c r="E823" s="748" t="s">
        <v>1583</v>
      </c>
      <c r="F823" s="594" t="s">
        <v>1584</v>
      </c>
      <c r="G823" s="749">
        <v>0.42899999999999999</v>
      </c>
      <c r="H823" s="747"/>
      <c r="I823" s="747"/>
      <c r="J823" s="750">
        <v>4</v>
      </c>
      <c r="M823" t="s">
        <v>20</v>
      </c>
      <c r="N823" t="s">
        <v>20</v>
      </c>
    </row>
    <row r="824" spans="1:14">
      <c r="A824" s="747" t="s">
        <v>2460</v>
      </c>
      <c r="B824" t="s">
        <v>2460</v>
      </c>
      <c r="C824" s="747" t="s">
        <v>2461</v>
      </c>
      <c r="D824" s="747"/>
      <c r="E824" s="748" t="s">
        <v>1583</v>
      </c>
      <c r="F824" s="594" t="s">
        <v>1584</v>
      </c>
      <c r="G824" s="749">
        <v>0.42899999999999999</v>
      </c>
      <c r="H824" s="747"/>
      <c r="I824" s="747"/>
      <c r="J824" s="750">
        <v>4</v>
      </c>
      <c r="M824" t="s">
        <v>20</v>
      </c>
      <c r="N824" t="s">
        <v>20</v>
      </c>
    </row>
    <row r="825" spans="1:14">
      <c r="A825" s="747" t="s">
        <v>2462</v>
      </c>
      <c r="B825" t="s">
        <v>2462</v>
      </c>
      <c r="C825" s="747" t="s">
        <v>2463</v>
      </c>
      <c r="D825" s="747"/>
      <c r="E825" s="748" t="s">
        <v>1583</v>
      </c>
      <c r="F825" s="594">
        <v>0.81799999999999995</v>
      </c>
      <c r="G825" s="749">
        <v>0.42899999999999999</v>
      </c>
      <c r="H825" s="747"/>
      <c r="I825" s="747"/>
      <c r="J825" s="750">
        <v>3</v>
      </c>
      <c r="M825" t="s">
        <v>20</v>
      </c>
      <c r="N825">
        <v>0.81799999999999995</v>
      </c>
    </row>
    <row r="826" spans="1:14">
      <c r="A826" s="747" t="s">
        <v>2464</v>
      </c>
      <c r="B826" t="s">
        <v>2464</v>
      </c>
      <c r="C826" s="747" t="s">
        <v>3316</v>
      </c>
      <c r="D826" s="747"/>
      <c r="E826" s="748" t="s">
        <v>1583</v>
      </c>
      <c r="F826" s="594" t="s">
        <v>1584</v>
      </c>
      <c r="G826" s="749">
        <v>0.42899999999999999</v>
      </c>
      <c r="H826" s="747"/>
      <c r="I826" s="747"/>
      <c r="J826" s="750">
        <v>4</v>
      </c>
      <c r="M826" t="s">
        <v>20</v>
      </c>
      <c r="N826" t="s">
        <v>20</v>
      </c>
    </row>
    <row r="827" spans="1:14">
      <c r="A827" s="747" t="s">
        <v>2465</v>
      </c>
      <c r="B827" t="s">
        <v>2465</v>
      </c>
      <c r="C827" s="747" t="s">
        <v>2466</v>
      </c>
      <c r="D827" s="747"/>
      <c r="E827" s="748">
        <v>0.06</v>
      </c>
      <c r="F827" s="594" t="s">
        <v>2328</v>
      </c>
      <c r="G827" s="749">
        <v>0.42899999999999999</v>
      </c>
      <c r="H827" s="747"/>
      <c r="I827" s="747"/>
      <c r="J827" s="750">
        <v>2</v>
      </c>
      <c r="M827">
        <v>0.06</v>
      </c>
      <c r="N827">
        <v>0</v>
      </c>
    </row>
    <row r="828" spans="1:14">
      <c r="A828" s="747" t="s">
        <v>2467</v>
      </c>
      <c r="B828" t="s">
        <v>2467</v>
      </c>
      <c r="C828" s="747" t="s">
        <v>2468</v>
      </c>
      <c r="D828" s="747"/>
      <c r="E828" s="748" t="s">
        <v>1583</v>
      </c>
      <c r="F828" s="594">
        <v>2.5999999999999999E-2</v>
      </c>
      <c r="G828" s="749">
        <v>0.42899999999999999</v>
      </c>
      <c r="H828" s="747"/>
      <c r="I828" s="747"/>
      <c r="J828" s="750">
        <v>3</v>
      </c>
      <c r="M828" t="s">
        <v>20</v>
      </c>
      <c r="N828">
        <v>2.5999999999999999E-2</v>
      </c>
    </row>
    <row r="829" spans="1:14">
      <c r="A829" s="747" t="s">
        <v>2469</v>
      </c>
      <c r="B829" t="s">
        <v>2469</v>
      </c>
      <c r="C829" s="747" t="s">
        <v>2470</v>
      </c>
      <c r="D829" s="747"/>
      <c r="E829" s="748" t="s">
        <v>1583</v>
      </c>
      <c r="F829" s="594" t="s">
        <v>1584</v>
      </c>
      <c r="G829" s="749">
        <v>0.42899999999999999</v>
      </c>
      <c r="H829" s="747"/>
      <c r="I829" s="747"/>
      <c r="J829" s="750">
        <v>4</v>
      </c>
      <c r="M829" t="s">
        <v>20</v>
      </c>
      <c r="N829" t="s">
        <v>20</v>
      </c>
    </row>
    <row r="830" spans="1:14">
      <c r="A830" s="747" t="s">
        <v>2471</v>
      </c>
      <c r="B830" t="s">
        <v>2471</v>
      </c>
      <c r="C830" s="747" t="s">
        <v>2472</v>
      </c>
      <c r="D830" s="747"/>
      <c r="E830" s="748" t="s">
        <v>1583</v>
      </c>
      <c r="F830" s="594">
        <v>0.32</v>
      </c>
      <c r="G830" s="749">
        <v>0.42899999999999999</v>
      </c>
      <c r="H830" s="747"/>
      <c r="I830" s="747"/>
      <c r="J830" s="750">
        <v>3</v>
      </c>
      <c r="M830" t="s">
        <v>20</v>
      </c>
      <c r="N830">
        <v>0.32</v>
      </c>
    </row>
    <row r="831" spans="1:14">
      <c r="A831" s="747" t="s">
        <v>2473</v>
      </c>
      <c r="B831" t="s">
        <v>2473</v>
      </c>
      <c r="C831" s="747" t="s">
        <v>20</v>
      </c>
      <c r="D831" s="747"/>
      <c r="E831" s="748" t="s">
        <v>1583</v>
      </c>
      <c r="F831" s="594" t="s">
        <v>1584</v>
      </c>
      <c r="G831" s="749">
        <v>0.42899999999999999</v>
      </c>
      <c r="H831" s="747"/>
      <c r="I831" s="747"/>
      <c r="J831" s="750">
        <v>0</v>
      </c>
      <c r="M831" t="s">
        <v>20</v>
      </c>
      <c r="N831" t="s">
        <v>20</v>
      </c>
    </row>
    <row r="832" spans="1:14">
      <c r="A832" s="747" t="s">
        <v>2474</v>
      </c>
      <c r="B832" t="s">
        <v>2474</v>
      </c>
      <c r="C832" s="747" t="s">
        <v>3317</v>
      </c>
      <c r="D832" s="747"/>
      <c r="E832" s="748" t="s">
        <v>1583</v>
      </c>
      <c r="F832" s="594" t="s">
        <v>1584</v>
      </c>
      <c r="G832" s="749">
        <v>0.42899999999999999</v>
      </c>
      <c r="H832" s="747"/>
      <c r="I832" s="747"/>
      <c r="J832" s="750">
        <v>4</v>
      </c>
      <c r="M832" t="s">
        <v>20</v>
      </c>
      <c r="N832" t="s">
        <v>20</v>
      </c>
    </row>
    <row r="833" spans="1:14">
      <c r="A833" s="747" t="s">
        <v>2475</v>
      </c>
      <c r="B833" t="s">
        <v>2475</v>
      </c>
      <c r="C833" s="747" t="s">
        <v>2476</v>
      </c>
      <c r="D833" s="747"/>
      <c r="E833" s="748" t="s">
        <v>1583</v>
      </c>
      <c r="F833" s="594" t="s">
        <v>1584</v>
      </c>
      <c r="G833" s="749">
        <v>0.42899999999999999</v>
      </c>
      <c r="H833" s="747"/>
      <c r="I833" s="747"/>
      <c r="J833" s="750">
        <v>4</v>
      </c>
      <c r="M833" t="s">
        <v>20</v>
      </c>
      <c r="N833" t="s">
        <v>20</v>
      </c>
    </row>
    <row r="834" spans="1:14">
      <c r="A834" s="747" t="s">
        <v>2477</v>
      </c>
      <c r="B834" t="s">
        <v>2477</v>
      </c>
      <c r="C834" s="747" t="s">
        <v>2478</v>
      </c>
      <c r="D834" s="747"/>
      <c r="E834" s="748">
        <v>0.44</v>
      </c>
      <c r="F834" s="594" t="s">
        <v>2328</v>
      </c>
      <c r="G834" s="749">
        <v>0.42899999999999999</v>
      </c>
      <c r="H834" s="747"/>
      <c r="I834" s="747"/>
      <c r="J834" s="750">
        <v>2</v>
      </c>
      <c r="M834">
        <v>0.44</v>
      </c>
      <c r="N834">
        <v>0.39100000000000001</v>
      </c>
    </row>
    <row r="835" spans="1:14">
      <c r="A835" s="747" t="s">
        <v>2479</v>
      </c>
      <c r="B835" t="s">
        <v>2479</v>
      </c>
      <c r="C835" s="747" t="s">
        <v>2480</v>
      </c>
      <c r="D835" s="747"/>
      <c r="E835" s="748" t="s">
        <v>1583</v>
      </c>
      <c r="F835" s="594">
        <v>0.48499999999999999</v>
      </c>
      <c r="G835" s="749">
        <v>0.42899999999999999</v>
      </c>
      <c r="H835" s="747"/>
      <c r="I835" s="747"/>
      <c r="J835" s="750">
        <v>3</v>
      </c>
      <c r="M835" t="s">
        <v>20</v>
      </c>
      <c r="N835">
        <v>0.48499999999999999</v>
      </c>
    </row>
    <row r="836" spans="1:14">
      <c r="A836" s="747" t="s">
        <v>2481</v>
      </c>
      <c r="B836" t="s">
        <v>2481</v>
      </c>
      <c r="C836" s="747" t="s">
        <v>2482</v>
      </c>
      <c r="D836" s="747"/>
      <c r="E836" s="748" t="s">
        <v>1583</v>
      </c>
      <c r="F836" s="594" t="s">
        <v>1584</v>
      </c>
      <c r="G836" s="749">
        <v>0.42899999999999999</v>
      </c>
      <c r="H836" s="747"/>
      <c r="I836" s="747"/>
      <c r="J836" s="750">
        <v>4</v>
      </c>
      <c r="M836" t="s">
        <v>20</v>
      </c>
      <c r="N836" t="s">
        <v>20</v>
      </c>
    </row>
    <row r="837" spans="1:14">
      <c r="A837" s="747" t="s">
        <v>2483</v>
      </c>
      <c r="B837" t="s">
        <v>2483</v>
      </c>
      <c r="C837" s="747" t="s">
        <v>2484</v>
      </c>
      <c r="D837" s="747"/>
      <c r="E837" s="748" t="s">
        <v>1583</v>
      </c>
      <c r="F837" s="594">
        <v>0.55000000000000004</v>
      </c>
      <c r="G837" s="749">
        <v>0.42899999999999999</v>
      </c>
      <c r="H837" s="747"/>
      <c r="I837" s="747"/>
      <c r="J837" s="750">
        <v>3</v>
      </c>
      <c r="M837" t="s">
        <v>20</v>
      </c>
      <c r="N837">
        <v>0.55000000000000004</v>
      </c>
    </row>
    <row r="838" spans="1:14">
      <c r="A838" s="747" t="s">
        <v>2485</v>
      </c>
      <c r="B838" t="s">
        <v>2485</v>
      </c>
      <c r="C838" s="747" t="s">
        <v>3404</v>
      </c>
      <c r="D838" s="747"/>
      <c r="E838" s="748" t="s">
        <v>1583</v>
      </c>
      <c r="F838" s="594" t="s">
        <v>1584</v>
      </c>
      <c r="G838" s="749">
        <v>0.42899999999999999</v>
      </c>
      <c r="H838" s="747"/>
      <c r="I838" s="747"/>
      <c r="J838" s="750">
        <v>4</v>
      </c>
      <c r="M838" t="s">
        <v>20</v>
      </c>
      <c r="N838" t="s">
        <v>20</v>
      </c>
    </row>
    <row r="839" spans="1:14">
      <c r="A839" s="747" t="s">
        <v>2486</v>
      </c>
      <c r="B839" t="s">
        <v>2486</v>
      </c>
      <c r="C839" s="747" t="s">
        <v>2487</v>
      </c>
      <c r="D839" s="747"/>
      <c r="E839" s="748" t="s">
        <v>1583</v>
      </c>
      <c r="F839" s="594">
        <v>0.19600000000000001</v>
      </c>
      <c r="G839" s="749">
        <v>0.42899999999999999</v>
      </c>
      <c r="H839" s="747"/>
      <c r="I839" s="747"/>
      <c r="J839" s="750">
        <v>3</v>
      </c>
      <c r="M839" t="s">
        <v>20</v>
      </c>
      <c r="N839">
        <v>0.19600000000000001</v>
      </c>
    </row>
    <row r="840" spans="1:14">
      <c r="A840" s="747" t="s">
        <v>2488</v>
      </c>
      <c r="B840" t="s">
        <v>2488</v>
      </c>
      <c r="C840" s="747" t="s">
        <v>3318</v>
      </c>
      <c r="D840" s="747"/>
      <c r="E840" s="748" t="s">
        <v>1583</v>
      </c>
      <c r="F840" s="594" t="s">
        <v>1584</v>
      </c>
      <c r="G840" s="749">
        <v>0.42899999999999999</v>
      </c>
      <c r="H840" s="747"/>
      <c r="I840" s="747"/>
      <c r="J840" s="750">
        <v>4</v>
      </c>
      <c r="M840" t="s">
        <v>20</v>
      </c>
      <c r="N840" t="s">
        <v>20</v>
      </c>
    </row>
    <row r="841" spans="1:14">
      <c r="A841" s="747" t="s">
        <v>2489</v>
      </c>
      <c r="B841" t="s">
        <v>2489</v>
      </c>
      <c r="C841" s="747" t="s">
        <v>2490</v>
      </c>
      <c r="D841" s="747"/>
      <c r="E841" s="748" t="s">
        <v>1583</v>
      </c>
      <c r="F841" s="594" t="s">
        <v>1584</v>
      </c>
      <c r="G841" s="749">
        <v>0.42899999999999999</v>
      </c>
      <c r="H841" s="747"/>
      <c r="I841" s="747"/>
      <c r="J841" s="750">
        <v>4</v>
      </c>
      <c r="M841" t="s">
        <v>20</v>
      </c>
      <c r="N841" t="s">
        <v>20</v>
      </c>
    </row>
    <row r="842" spans="1:14">
      <c r="A842" s="747" t="s">
        <v>2491</v>
      </c>
      <c r="B842" t="s">
        <v>2491</v>
      </c>
      <c r="C842" s="747" t="s">
        <v>2492</v>
      </c>
      <c r="D842" s="747"/>
      <c r="E842" s="748" t="s">
        <v>1583</v>
      </c>
      <c r="F842" s="594" t="s">
        <v>1584</v>
      </c>
      <c r="G842" s="749">
        <v>0.42899999999999999</v>
      </c>
      <c r="H842" s="747"/>
      <c r="I842" s="747"/>
      <c r="J842" s="750">
        <v>4</v>
      </c>
      <c r="M842" t="s">
        <v>20</v>
      </c>
      <c r="N842" t="s">
        <v>20</v>
      </c>
    </row>
    <row r="843" spans="1:14">
      <c r="A843" s="747" t="s">
        <v>2512</v>
      </c>
      <c r="B843" t="s">
        <v>2512</v>
      </c>
      <c r="C843" s="747" t="s">
        <v>3319</v>
      </c>
      <c r="D843" s="747"/>
      <c r="E843" s="748" t="s">
        <v>1583</v>
      </c>
      <c r="F843" s="594">
        <v>0.49099999999999999</v>
      </c>
      <c r="G843" s="749">
        <v>0.42899999999999999</v>
      </c>
      <c r="H843" s="747"/>
      <c r="I843" s="747"/>
      <c r="J843" s="750">
        <v>3</v>
      </c>
      <c r="M843" t="s">
        <v>20</v>
      </c>
      <c r="N843">
        <v>0.49099999999999999</v>
      </c>
    </row>
    <row r="844" spans="1:14">
      <c r="A844" s="747" t="s">
        <v>2514</v>
      </c>
      <c r="B844" t="s">
        <v>2514</v>
      </c>
      <c r="C844" s="747" t="s">
        <v>3320</v>
      </c>
      <c r="D844" s="747"/>
      <c r="E844" s="748" t="s">
        <v>1583</v>
      </c>
      <c r="F844" s="594" t="s">
        <v>1584</v>
      </c>
      <c r="G844" s="749">
        <v>0.42899999999999999</v>
      </c>
      <c r="H844" s="747"/>
      <c r="I844" s="747"/>
      <c r="J844" s="750">
        <v>4</v>
      </c>
      <c r="M844" t="s">
        <v>20</v>
      </c>
      <c r="N844" t="s">
        <v>20</v>
      </c>
    </row>
    <row r="845" spans="1:14">
      <c r="A845" s="747" t="s">
        <v>2516</v>
      </c>
      <c r="B845" t="s">
        <v>2516</v>
      </c>
      <c r="C845" s="747" t="s">
        <v>3321</v>
      </c>
      <c r="D845" s="747"/>
      <c r="E845" s="748" t="s">
        <v>1583</v>
      </c>
      <c r="F845" s="594" t="s">
        <v>1584</v>
      </c>
      <c r="G845" s="749">
        <v>0.42899999999999999</v>
      </c>
      <c r="H845" s="747"/>
      <c r="I845" s="747"/>
      <c r="J845" s="750">
        <v>4</v>
      </c>
      <c r="M845" t="s">
        <v>20</v>
      </c>
      <c r="N845" t="s">
        <v>20</v>
      </c>
    </row>
    <row r="846" spans="1:14">
      <c r="A846" s="747" t="s">
        <v>2518</v>
      </c>
      <c r="B846" t="s">
        <v>2518</v>
      </c>
      <c r="C846" s="747" t="s">
        <v>3322</v>
      </c>
      <c r="D846" s="747"/>
      <c r="E846" s="748" t="s">
        <v>1583</v>
      </c>
      <c r="F846" s="594" t="s">
        <v>1584</v>
      </c>
      <c r="G846" s="749">
        <v>0.42899999999999999</v>
      </c>
      <c r="H846" s="747"/>
      <c r="I846" s="747"/>
      <c r="J846" s="750">
        <v>4</v>
      </c>
      <c r="M846" t="s">
        <v>20</v>
      </c>
      <c r="N846" t="s">
        <v>20</v>
      </c>
    </row>
    <row r="847" spans="1:14">
      <c r="A847" s="747" t="s">
        <v>2520</v>
      </c>
      <c r="B847" t="s">
        <v>2520</v>
      </c>
      <c r="C847" s="747" t="s">
        <v>3323</v>
      </c>
      <c r="D847" s="747"/>
      <c r="E847" s="748" t="s">
        <v>1583</v>
      </c>
      <c r="F847" s="594" t="s">
        <v>1584</v>
      </c>
      <c r="G847" s="749">
        <v>0.42899999999999999</v>
      </c>
      <c r="H847" s="747"/>
      <c r="I847" s="747"/>
      <c r="J847" s="750">
        <v>4</v>
      </c>
      <c r="M847" t="s">
        <v>20</v>
      </c>
      <c r="N847" t="s">
        <v>20</v>
      </c>
    </row>
    <row r="848" spans="1:14">
      <c r="A848" s="747" t="s">
        <v>2522</v>
      </c>
      <c r="B848" t="s">
        <v>2522</v>
      </c>
      <c r="C848" s="747" t="s">
        <v>3324</v>
      </c>
      <c r="D848" s="747"/>
      <c r="E848" s="748" t="s">
        <v>1583</v>
      </c>
      <c r="F848" s="594">
        <v>0.52300000000000002</v>
      </c>
      <c r="G848" s="749">
        <v>0.42899999999999999</v>
      </c>
      <c r="H848" s="747"/>
      <c r="I848" s="747"/>
      <c r="J848" s="750">
        <v>3</v>
      </c>
      <c r="M848" t="s">
        <v>20</v>
      </c>
      <c r="N848">
        <v>0.52300000000000002</v>
      </c>
    </row>
    <row r="849" spans="1:14">
      <c r="A849" s="747" t="s">
        <v>2524</v>
      </c>
      <c r="B849" t="s">
        <v>2524</v>
      </c>
      <c r="C849" s="747" t="s">
        <v>3325</v>
      </c>
      <c r="D849" s="747"/>
      <c r="E849" s="748" t="s">
        <v>1583</v>
      </c>
      <c r="F849" s="594" t="s">
        <v>1584</v>
      </c>
      <c r="G849" s="749">
        <v>0.42899999999999999</v>
      </c>
      <c r="H849" s="747"/>
      <c r="I849" s="747"/>
      <c r="J849" s="750">
        <v>4</v>
      </c>
      <c r="M849" t="s">
        <v>20</v>
      </c>
      <c r="N849" t="s">
        <v>20</v>
      </c>
    </row>
    <row r="850" spans="1:14">
      <c r="A850" s="747" t="s">
        <v>2526</v>
      </c>
      <c r="B850" t="s">
        <v>2526</v>
      </c>
      <c r="C850" s="747" t="s">
        <v>3326</v>
      </c>
      <c r="D850" s="747"/>
      <c r="E850" s="748" t="s">
        <v>1583</v>
      </c>
      <c r="F850" s="594" t="s">
        <v>1584</v>
      </c>
      <c r="G850" s="749">
        <v>0.42899999999999999</v>
      </c>
      <c r="H850" s="747"/>
      <c r="I850" s="747"/>
      <c r="J850" s="750">
        <v>4</v>
      </c>
      <c r="M850" t="s">
        <v>20</v>
      </c>
      <c r="N850" t="s">
        <v>20</v>
      </c>
    </row>
    <row r="851" spans="1:14">
      <c r="A851" s="747" t="s">
        <v>2528</v>
      </c>
      <c r="B851" t="s">
        <v>2528</v>
      </c>
      <c r="C851" s="747" t="s">
        <v>3327</v>
      </c>
      <c r="D851" s="747"/>
      <c r="E851" s="748" t="s">
        <v>1583</v>
      </c>
      <c r="F851" s="594" t="s">
        <v>1584</v>
      </c>
      <c r="G851" s="749">
        <v>0.42899999999999999</v>
      </c>
      <c r="H851" s="747"/>
      <c r="I851" s="747"/>
      <c r="J851" s="750">
        <v>4</v>
      </c>
      <c r="M851" t="s">
        <v>20</v>
      </c>
      <c r="N851" t="s">
        <v>20</v>
      </c>
    </row>
    <row r="852" spans="1:14">
      <c r="A852" s="747" t="s">
        <v>2530</v>
      </c>
      <c r="B852" t="s">
        <v>2530</v>
      </c>
      <c r="C852" s="747" t="s">
        <v>3328</v>
      </c>
      <c r="D852" s="747"/>
      <c r="E852" s="748" t="s">
        <v>1583</v>
      </c>
      <c r="F852" s="594" t="s">
        <v>1584</v>
      </c>
      <c r="G852" s="749">
        <v>0.42899999999999999</v>
      </c>
      <c r="H852" s="747"/>
      <c r="I852" s="747"/>
      <c r="J852" s="750">
        <v>4</v>
      </c>
      <c r="M852" t="s">
        <v>20</v>
      </c>
      <c r="N852" t="s">
        <v>20</v>
      </c>
    </row>
    <row r="853" spans="1:14">
      <c r="A853" s="747" t="s">
        <v>2532</v>
      </c>
      <c r="B853" t="s">
        <v>2532</v>
      </c>
      <c r="C853" s="747" t="s">
        <v>3329</v>
      </c>
      <c r="D853" s="747"/>
      <c r="E853" s="748" t="s">
        <v>1583</v>
      </c>
      <c r="F853" s="594" t="s">
        <v>1584</v>
      </c>
      <c r="G853" s="749">
        <v>0.42899999999999999</v>
      </c>
      <c r="H853" s="747"/>
      <c r="I853" s="747"/>
      <c r="J853" s="750">
        <v>4</v>
      </c>
      <c r="M853" t="s">
        <v>20</v>
      </c>
      <c r="N853" t="s">
        <v>20</v>
      </c>
    </row>
    <row r="854" spans="1:14">
      <c r="A854" s="747" t="s">
        <v>2534</v>
      </c>
      <c r="B854" t="s">
        <v>2534</v>
      </c>
      <c r="C854" s="747" t="s">
        <v>3330</v>
      </c>
      <c r="D854" s="747"/>
      <c r="E854" s="748" t="s">
        <v>1583</v>
      </c>
      <c r="F854" s="594" t="s">
        <v>1584</v>
      </c>
      <c r="G854" s="749">
        <v>0.42899999999999999</v>
      </c>
      <c r="H854" s="747"/>
      <c r="I854" s="747"/>
      <c r="J854" s="750">
        <v>4</v>
      </c>
      <c r="M854" t="s">
        <v>20</v>
      </c>
      <c r="N854" t="s">
        <v>20</v>
      </c>
    </row>
    <row r="855" spans="1:14">
      <c r="A855" s="747" t="s">
        <v>2536</v>
      </c>
      <c r="B855" t="s">
        <v>2536</v>
      </c>
      <c r="C855" s="747" t="s">
        <v>3331</v>
      </c>
      <c r="D855" s="747"/>
      <c r="E855" s="748" t="s">
        <v>1583</v>
      </c>
      <c r="F855" s="594" t="s">
        <v>1584</v>
      </c>
      <c r="G855" s="749">
        <v>0.42899999999999999</v>
      </c>
      <c r="H855" s="747"/>
      <c r="I855" s="747"/>
      <c r="J855" s="750">
        <v>4</v>
      </c>
      <c r="M855" t="s">
        <v>20</v>
      </c>
      <c r="N855" t="s">
        <v>20</v>
      </c>
    </row>
    <row r="856" spans="1:14">
      <c r="A856" s="747" t="s">
        <v>2538</v>
      </c>
      <c r="B856" t="s">
        <v>2538</v>
      </c>
      <c r="C856" s="747" t="s">
        <v>3332</v>
      </c>
      <c r="D856" s="747"/>
      <c r="E856" s="748" t="s">
        <v>1583</v>
      </c>
      <c r="F856" s="594" t="s">
        <v>1584</v>
      </c>
      <c r="G856" s="749">
        <v>0.42899999999999999</v>
      </c>
      <c r="H856" s="747"/>
      <c r="I856" s="747"/>
      <c r="J856" s="750">
        <v>4</v>
      </c>
      <c r="M856" t="s">
        <v>20</v>
      </c>
      <c r="N856" t="s">
        <v>20</v>
      </c>
    </row>
    <row r="857" spans="1:14">
      <c r="A857" s="747" t="s">
        <v>2540</v>
      </c>
      <c r="B857" t="s">
        <v>2540</v>
      </c>
      <c r="C857" s="747" t="s">
        <v>3333</v>
      </c>
      <c r="D857" s="747"/>
      <c r="E857" s="748" t="s">
        <v>1583</v>
      </c>
      <c r="F857" s="594" t="s">
        <v>1584</v>
      </c>
      <c r="G857" s="749">
        <v>0.42899999999999999</v>
      </c>
      <c r="H857" s="747"/>
      <c r="I857" s="747"/>
      <c r="J857" s="750">
        <v>4</v>
      </c>
      <c r="M857" t="s">
        <v>20</v>
      </c>
      <c r="N857" t="s">
        <v>20</v>
      </c>
    </row>
    <row r="858" spans="1:14">
      <c r="A858" s="747" t="s">
        <v>2542</v>
      </c>
      <c r="B858" t="s">
        <v>2542</v>
      </c>
      <c r="C858" s="747" t="s">
        <v>3334</v>
      </c>
      <c r="D858" s="747"/>
      <c r="E858" s="748" t="s">
        <v>1583</v>
      </c>
      <c r="F858" s="594" t="s">
        <v>1584</v>
      </c>
      <c r="G858" s="749">
        <v>0.42899999999999999</v>
      </c>
      <c r="H858" s="747"/>
      <c r="I858" s="747"/>
      <c r="J858" s="750">
        <v>4</v>
      </c>
      <c r="M858" t="s">
        <v>20</v>
      </c>
      <c r="N858" t="s">
        <v>20</v>
      </c>
    </row>
    <row r="859" spans="1:14">
      <c r="A859" s="747" t="s">
        <v>2544</v>
      </c>
      <c r="B859" t="s">
        <v>2544</v>
      </c>
      <c r="C859" s="747" t="s">
        <v>3335</v>
      </c>
      <c r="D859" s="747"/>
      <c r="E859" s="748" t="s">
        <v>1583</v>
      </c>
      <c r="F859" s="594" t="s">
        <v>1584</v>
      </c>
      <c r="G859" s="749">
        <v>0.42899999999999999</v>
      </c>
      <c r="H859" s="747"/>
      <c r="I859" s="747"/>
      <c r="J859" s="750">
        <v>4</v>
      </c>
      <c r="M859" t="s">
        <v>20</v>
      </c>
      <c r="N859" t="s">
        <v>20</v>
      </c>
    </row>
    <row r="860" spans="1:14">
      <c r="A860" s="747" t="s">
        <v>2546</v>
      </c>
      <c r="B860" t="s">
        <v>2546</v>
      </c>
      <c r="C860" s="747" t="s">
        <v>3336</v>
      </c>
      <c r="D860" s="747"/>
      <c r="E860" s="748" t="s">
        <v>1583</v>
      </c>
      <c r="F860" s="594" t="s">
        <v>1584</v>
      </c>
      <c r="G860" s="749">
        <v>0.42899999999999999</v>
      </c>
      <c r="H860" s="747"/>
      <c r="I860" s="747"/>
      <c r="J860" s="750">
        <v>4</v>
      </c>
      <c r="M860" t="s">
        <v>20</v>
      </c>
      <c r="N860" t="s">
        <v>20</v>
      </c>
    </row>
    <row r="861" spans="1:14">
      <c r="A861" s="747" t="s">
        <v>2548</v>
      </c>
      <c r="B861" t="s">
        <v>2548</v>
      </c>
      <c r="C861" s="747" t="s">
        <v>3337</v>
      </c>
      <c r="D861" s="747"/>
      <c r="E861" s="748" t="s">
        <v>1583</v>
      </c>
      <c r="F861" s="594" t="s">
        <v>1584</v>
      </c>
      <c r="G861" s="749">
        <v>0.42899999999999999</v>
      </c>
      <c r="H861" s="747"/>
      <c r="I861" s="747"/>
      <c r="J861" s="750">
        <v>4</v>
      </c>
      <c r="M861" t="s">
        <v>20</v>
      </c>
      <c r="N861" t="s">
        <v>20</v>
      </c>
    </row>
    <row r="862" spans="1:14">
      <c r="A862" s="747" t="s">
        <v>2550</v>
      </c>
      <c r="B862" t="s">
        <v>2550</v>
      </c>
      <c r="C862" s="747" t="s">
        <v>3338</v>
      </c>
      <c r="D862" s="747"/>
      <c r="E862" s="748" t="s">
        <v>1583</v>
      </c>
      <c r="F862" s="594" t="s">
        <v>1584</v>
      </c>
      <c r="G862" s="749">
        <v>0.42899999999999999</v>
      </c>
      <c r="H862" s="747"/>
      <c r="I862" s="747"/>
      <c r="J862" s="750">
        <v>4</v>
      </c>
      <c r="M862" t="s">
        <v>20</v>
      </c>
      <c r="N862" t="s">
        <v>20</v>
      </c>
    </row>
    <row r="863" spans="1:14">
      <c r="A863" s="747" t="s">
        <v>2552</v>
      </c>
      <c r="B863" t="s">
        <v>2552</v>
      </c>
      <c r="C863" s="747" t="s">
        <v>3339</v>
      </c>
      <c r="D863" s="747"/>
      <c r="E863" s="748" t="s">
        <v>1583</v>
      </c>
      <c r="F863" s="594" t="s">
        <v>1584</v>
      </c>
      <c r="G863" s="749">
        <v>0.42899999999999999</v>
      </c>
      <c r="H863" s="747"/>
      <c r="I863" s="747"/>
      <c r="J863" s="750">
        <v>4</v>
      </c>
      <c r="M863" t="s">
        <v>20</v>
      </c>
      <c r="N863" t="s">
        <v>20</v>
      </c>
    </row>
    <row r="864" spans="1:14">
      <c r="A864" s="747" t="s">
        <v>2554</v>
      </c>
      <c r="B864" t="s">
        <v>2554</v>
      </c>
      <c r="C864" s="747" t="s">
        <v>3340</v>
      </c>
      <c r="D864" s="747"/>
      <c r="E864" s="748" t="s">
        <v>1583</v>
      </c>
      <c r="F864" s="594" t="s">
        <v>1584</v>
      </c>
      <c r="G864" s="749">
        <v>0.42899999999999999</v>
      </c>
      <c r="H864" s="747"/>
      <c r="I864" s="747"/>
      <c r="J864" s="750">
        <v>4</v>
      </c>
      <c r="M864" t="s">
        <v>20</v>
      </c>
      <c r="N864" t="s">
        <v>20</v>
      </c>
    </row>
    <row r="865" spans="1:14">
      <c r="A865" s="747" t="s">
        <v>2556</v>
      </c>
      <c r="B865" t="s">
        <v>2556</v>
      </c>
      <c r="C865" s="747" t="s">
        <v>3341</v>
      </c>
      <c r="D865" s="747"/>
      <c r="E865" s="748" t="s">
        <v>1583</v>
      </c>
      <c r="F865" s="594" t="s">
        <v>1584</v>
      </c>
      <c r="G865" s="749">
        <v>0.42899999999999999</v>
      </c>
      <c r="H865" s="747"/>
      <c r="I865" s="747"/>
      <c r="J865" s="750">
        <v>4</v>
      </c>
      <c r="M865" t="s">
        <v>20</v>
      </c>
      <c r="N865" t="s">
        <v>20</v>
      </c>
    </row>
    <row r="866" spans="1:14">
      <c r="A866" s="747" t="s">
        <v>2558</v>
      </c>
      <c r="B866" t="s">
        <v>2558</v>
      </c>
      <c r="C866" s="747" t="s">
        <v>3342</v>
      </c>
      <c r="D866" s="747"/>
      <c r="E866" s="748" t="s">
        <v>1583</v>
      </c>
      <c r="F866" s="594" t="s">
        <v>1584</v>
      </c>
      <c r="G866" s="749">
        <v>0.42899999999999999</v>
      </c>
      <c r="H866" s="747"/>
      <c r="I866" s="747"/>
      <c r="J866" s="750">
        <v>4</v>
      </c>
      <c r="M866" t="s">
        <v>20</v>
      </c>
      <c r="N866" t="s">
        <v>20</v>
      </c>
    </row>
    <row r="867" spans="1:14">
      <c r="A867" s="747" t="s">
        <v>2560</v>
      </c>
      <c r="B867" t="s">
        <v>2560</v>
      </c>
      <c r="C867" s="747" t="s">
        <v>3343</v>
      </c>
      <c r="D867" s="747"/>
      <c r="E867" s="748" t="s">
        <v>1583</v>
      </c>
      <c r="F867" s="594" t="s">
        <v>1584</v>
      </c>
      <c r="G867" s="749">
        <v>0.42899999999999999</v>
      </c>
      <c r="H867" s="747"/>
      <c r="I867" s="747"/>
      <c r="J867" s="750">
        <v>4</v>
      </c>
      <c r="M867" t="s">
        <v>20</v>
      </c>
      <c r="N867" t="s">
        <v>20</v>
      </c>
    </row>
    <row r="868" spans="1:14">
      <c r="A868" t="s">
        <v>3347</v>
      </c>
      <c r="B868" t="s">
        <v>3347</v>
      </c>
      <c r="C868" s="747" t="s">
        <v>3405</v>
      </c>
      <c r="D868" s="747"/>
      <c r="E868" s="748" t="s">
        <v>1583</v>
      </c>
      <c r="F868" s="594" t="s">
        <v>1584</v>
      </c>
      <c r="G868" s="749">
        <v>0.42899999999999999</v>
      </c>
      <c r="H868" s="747"/>
      <c r="I868" s="747"/>
      <c r="J868" s="750">
        <v>4</v>
      </c>
      <c r="M868" t="s">
        <v>20</v>
      </c>
      <c r="N868" t="s">
        <v>20</v>
      </c>
    </row>
    <row r="869" spans="1:14">
      <c r="A869" t="s">
        <v>3348</v>
      </c>
      <c r="B869" t="s">
        <v>3348</v>
      </c>
      <c r="C869" t="s">
        <v>3406</v>
      </c>
      <c r="E869" s="561" t="s">
        <v>1583</v>
      </c>
      <c r="F869" s="337" t="s">
        <v>1584</v>
      </c>
      <c r="G869" s="337">
        <v>0.42899999999999999</v>
      </c>
      <c r="J869" s="336">
        <v>4</v>
      </c>
      <c r="M869" t="s">
        <v>20</v>
      </c>
      <c r="N869" t="s">
        <v>20</v>
      </c>
    </row>
    <row r="870" spans="1:14">
      <c r="A870" t="s">
        <v>3349</v>
      </c>
      <c r="B870" t="s">
        <v>3349</v>
      </c>
      <c r="C870" t="s">
        <v>3407</v>
      </c>
      <c r="E870" s="561" t="s">
        <v>1583</v>
      </c>
      <c r="F870" s="337" t="s">
        <v>1584</v>
      </c>
      <c r="G870">
        <v>0.42899999999999999</v>
      </c>
      <c r="J870" s="336">
        <v>4</v>
      </c>
      <c r="M870" t="s">
        <v>20</v>
      </c>
      <c r="N870" t="s">
        <v>20</v>
      </c>
    </row>
    <row r="871" spans="1:14">
      <c r="A871" t="s">
        <v>3350</v>
      </c>
      <c r="B871" t="s">
        <v>3350</v>
      </c>
      <c r="C871" t="s">
        <v>3408</v>
      </c>
      <c r="E871" s="561" t="s">
        <v>1583</v>
      </c>
      <c r="F871" s="337" t="s">
        <v>1584</v>
      </c>
      <c r="G871">
        <v>0.42899999999999999</v>
      </c>
      <c r="J871" s="336">
        <v>4</v>
      </c>
      <c r="M871" t="s">
        <v>20</v>
      </c>
      <c r="N871" t="s">
        <v>20</v>
      </c>
    </row>
    <row r="872" spans="1:14">
      <c r="A872" t="s">
        <v>3351</v>
      </c>
      <c r="B872" t="s">
        <v>3351</v>
      </c>
      <c r="C872" t="s">
        <v>3409</v>
      </c>
      <c r="E872" s="561" t="s">
        <v>1583</v>
      </c>
      <c r="F872" s="337" t="s">
        <v>1584</v>
      </c>
      <c r="G872">
        <v>0.42899999999999999</v>
      </c>
      <c r="J872" s="336">
        <v>4</v>
      </c>
      <c r="M872" t="s">
        <v>20</v>
      </c>
      <c r="N872" t="s">
        <v>20</v>
      </c>
    </row>
    <row r="873" spans="1:14">
      <c r="A873" t="s">
        <v>3352</v>
      </c>
      <c r="B873" t="s">
        <v>3352</v>
      </c>
      <c r="C873" t="s">
        <v>3410</v>
      </c>
      <c r="E873" s="561" t="s">
        <v>1583</v>
      </c>
      <c r="F873" s="337" t="s">
        <v>1584</v>
      </c>
      <c r="G873">
        <v>0.42899999999999999</v>
      </c>
      <c r="J873" s="336">
        <v>4</v>
      </c>
      <c r="M873" t="s">
        <v>20</v>
      </c>
      <c r="N873" t="s">
        <v>20</v>
      </c>
    </row>
    <row r="874" spans="1:14">
      <c r="A874" t="s">
        <v>3353</v>
      </c>
      <c r="B874" t="s">
        <v>3353</v>
      </c>
      <c r="C874" t="s">
        <v>3411</v>
      </c>
      <c r="E874" s="561" t="s">
        <v>1583</v>
      </c>
      <c r="F874" s="337" t="s">
        <v>1584</v>
      </c>
      <c r="G874">
        <v>0.42899999999999999</v>
      </c>
      <c r="J874" s="336">
        <v>4</v>
      </c>
      <c r="M874" t="s">
        <v>20</v>
      </c>
      <c r="N874" t="s">
        <v>20</v>
      </c>
    </row>
    <row r="875" spans="1:14">
      <c r="A875" t="s">
        <v>3354</v>
      </c>
      <c r="B875" t="s">
        <v>3354</v>
      </c>
      <c r="C875" t="s">
        <v>3412</v>
      </c>
      <c r="E875" s="561" t="s">
        <v>1583</v>
      </c>
      <c r="F875" s="337" t="s">
        <v>1584</v>
      </c>
      <c r="G875">
        <v>0.42899999999999999</v>
      </c>
      <c r="J875" s="336">
        <v>4</v>
      </c>
      <c r="M875" t="s">
        <v>20</v>
      </c>
      <c r="N875" t="s">
        <v>20</v>
      </c>
    </row>
    <row r="876" spans="1:14">
      <c r="A876" t="s">
        <v>3355</v>
      </c>
      <c r="B876" t="s">
        <v>3355</v>
      </c>
      <c r="C876" t="s">
        <v>3413</v>
      </c>
      <c r="E876" s="561" t="s">
        <v>1583</v>
      </c>
      <c r="F876" s="337" t="s">
        <v>1584</v>
      </c>
      <c r="G876">
        <v>0.42899999999999999</v>
      </c>
      <c r="J876" s="336">
        <v>4</v>
      </c>
      <c r="M876" t="s">
        <v>20</v>
      </c>
      <c r="N876" t="s">
        <v>20</v>
      </c>
    </row>
    <row r="877" spans="1:14">
      <c r="A877" t="s">
        <v>3356</v>
      </c>
      <c r="B877" t="s">
        <v>3356</v>
      </c>
      <c r="C877" t="s">
        <v>3414</v>
      </c>
      <c r="E877" s="561" t="s">
        <v>1583</v>
      </c>
      <c r="F877" s="337" t="s">
        <v>1584</v>
      </c>
      <c r="G877">
        <v>0.42899999999999999</v>
      </c>
      <c r="J877" s="336">
        <v>4</v>
      </c>
      <c r="M877" t="s">
        <v>20</v>
      </c>
      <c r="N877" t="s">
        <v>20</v>
      </c>
    </row>
    <row r="878" spans="1:14">
      <c r="A878" t="s">
        <v>3357</v>
      </c>
      <c r="B878" t="s">
        <v>3357</v>
      </c>
      <c r="C878" t="s">
        <v>3415</v>
      </c>
      <c r="E878" s="561" t="s">
        <v>1583</v>
      </c>
      <c r="F878" s="337" t="s">
        <v>1584</v>
      </c>
      <c r="G878">
        <v>0.42899999999999999</v>
      </c>
      <c r="J878" s="336">
        <v>4</v>
      </c>
      <c r="M878" t="s">
        <v>20</v>
      </c>
      <c r="N878" t="s">
        <v>20</v>
      </c>
    </row>
    <row r="879" spans="1:14">
      <c r="A879" t="s">
        <v>3358</v>
      </c>
      <c r="B879" t="s">
        <v>3358</v>
      </c>
      <c r="C879" t="s">
        <v>3416</v>
      </c>
      <c r="E879" s="561" t="s">
        <v>1583</v>
      </c>
      <c r="F879" s="337" t="s">
        <v>1584</v>
      </c>
      <c r="G879">
        <v>0.42899999999999999</v>
      </c>
      <c r="J879" s="336">
        <v>4</v>
      </c>
      <c r="M879" t="s">
        <v>20</v>
      </c>
      <c r="N879" t="s">
        <v>20</v>
      </c>
    </row>
    <row r="880" spans="1:14">
      <c r="A880" t="s">
        <v>3359</v>
      </c>
      <c r="B880" t="s">
        <v>3359</v>
      </c>
      <c r="C880" t="s">
        <v>3417</v>
      </c>
      <c r="E880" s="561" t="s">
        <v>1583</v>
      </c>
      <c r="F880" s="337" t="s">
        <v>1584</v>
      </c>
      <c r="G880">
        <v>0.42899999999999999</v>
      </c>
      <c r="J880" s="336">
        <v>4</v>
      </c>
      <c r="M880" t="s">
        <v>20</v>
      </c>
      <c r="N880" t="s">
        <v>20</v>
      </c>
    </row>
    <row r="881" spans="1:14">
      <c r="A881" t="s">
        <v>3360</v>
      </c>
      <c r="B881" t="s">
        <v>3360</v>
      </c>
      <c r="C881" t="s">
        <v>3418</v>
      </c>
      <c r="E881" s="561" t="s">
        <v>1583</v>
      </c>
      <c r="F881" s="337" t="s">
        <v>1584</v>
      </c>
      <c r="G881">
        <v>0.42899999999999999</v>
      </c>
      <c r="J881" s="336">
        <v>4</v>
      </c>
      <c r="M881" t="s">
        <v>20</v>
      </c>
      <c r="N881" t="s">
        <v>20</v>
      </c>
    </row>
    <row r="882" spans="1:14">
      <c r="A882" t="s">
        <v>3361</v>
      </c>
      <c r="B882" t="s">
        <v>3361</v>
      </c>
      <c r="C882" t="s">
        <v>3419</v>
      </c>
      <c r="E882" s="561" t="s">
        <v>1583</v>
      </c>
      <c r="F882" s="337" t="s">
        <v>1584</v>
      </c>
      <c r="G882">
        <v>0.42899999999999999</v>
      </c>
      <c r="J882" s="336">
        <v>4</v>
      </c>
      <c r="M882" t="s">
        <v>20</v>
      </c>
      <c r="N882" t="s">
        <v>20</v>
      </c>
    </row>
    <row r="883" spans="1:14">
      <c r="A883" t="s">
        <v>3362</v>
      </c>
      <c r="B883" t="s">
        <v>3362</v>
      </c>
      <c r="C883" t="s">
        <v>3420</v>
      </c>
      <c r="E883" s="561" t="s">
        <v>1583</v>
      </c>
      <c r="F883" s="337" t="s">
        <v>1584</v>
      </c>
      <c r="G883">
        <v>0.42899999999999999</v>
      </c>
      <c r="J883" s="336">
        <v>4</v>
      </c>
      <c r="M883" t="s">
        <v>20</v>
      </c>
      <c r="N883" t="s">
        <v>20</v>
      </c>
    </row>
    <row r="884" spans="1:14">
      <c r="A884" t="s">
        <v>3363</v>
      </c>
      <c r="B884" t="s">
        <v>3363</v>
      </c>
      <c r="C884" t="s">
        <v>3421</v>
      </c>
      <c r="E884" s="561" t="s">
        <v>1583</v>
      </c>
      <c r="F884" s="337" t="s">
        <v>1584</v>
      </c>
      <c r="G884">
        <v>0.42899999999999999</v>
      </c>
      <c r="J884" s="336">
        <v>4</v>
      </c>
      <c r="M884" t="s">
        <v>20</v>
      </c>
      <c r="N884" t="s">
        <v>20</v>
      </c>
    </row>
    <row r="885" spans="1:14">
      <c r="A885" t="s">
        <v>3364</v>
      </c>
      <c r="B885" t="s">
        <v>3364</v>
      </c>
      <c r="C885" t="s">
        <v>3422</v>
      </c>
      <c r="E885" s="561" t="s">
        <v>1583</v>
      </c>
      <c r="F885" s="337" t="s">
        <v>1584</v>
      </c>
      <c r="G885">
        <v>0.42899999999999999</v>
      </c>
      <c r="J885" s="336">
        <v>4</v>
      </c>
      <c r="M885" t="s">
        <v>20</v>
      </c>
      <c r="N885" t="s">
        <v>20</v>
      </c>
    </row>
    <row r="886" spans="1:14">
      <c r="A886" t="s">
        <v>3365</v>
      </c>
      <c r="B886" t="s">
        <v>3365</v>
      </c>
      <c r="C886" t="s">
        <v>3423</v>
      </c>
      <c r="E886" s="561" t="s">
        <v>1583</v>
      </c>
      <c r="F886" s="337" t="s">
        <v>1584</v>
      </c>
      <c r="G886">
        <v>0.42899999999999999</v>
      </c>
      <c r="J886" s="336">
        <v>4</v>
      </c>
      <c r="M886" t="s">
        <v>20</v>
      </c>
      <c r="N886" t="s">
        <v>20</v>
      </c>
    </row>
    <row r="887" spans="1:14">
      <c r="A887" t="s">
        <v>3366</v>
      </c>
      <c r="B887" t="s">
        <v>3366</v>
      </c>
      <c r="C887" t="s">
        <v>3424</v>
      </c>
      <c r="E887" s="561" t="s">
        <v>1583</v>
      </c>
      <c r="F887" s="337" t="s">
        <v>1584</v>
      </c>
      <c r="G887">
        <v>0.42899999999999999</v>
      </c>
      <c r="J887" s="336">
        <v>4</v>
      </c>
      <c r="M887" t="s">
        <v>20</v>
      </c>
      <c r="N887" t="s">
        <v>20</v>
      </c>
    </row>
    <row r="888" spans="1:14">
      <c r="A888" t="s">
        <v>3367</v>
      </c>
      <c r="B888" t="s">
        <v>3367</v>
      </c>
      <c r="C888" t="s">
        <v>3425</v>
      </c>
      <c r="E888" s="561" t="s">
        <v>1583</v>
      </c>
      <c r="F888" s="337" t="s">
        <v>1584</v>
      </c>
      <c r="G888">
        <v>0.42899999999999999</v>
      </c>
      <c r="J888" s="336">
        <v>4</v>
      </c>
      <c r="M888" t="s">
        <v>20</v>
      </c>
      <c r="N888" t="s">
        <v>20</v>
      </c>
    </row>
    <row r="889" spans="1:14">
      <c r="A889" t="s">
        <v>3368</v>
      </c>
      <c r="B889" t="s">
        <v>3368</v>
      </c>
      <c r="C889" t="s">
        <v>3426</v>
      </c>
      <c r="E889" s="561" t="s">
        <v>1583</v>
      </c>
      <c r="F889" s="337" t="s">
        <v>1584</v>
      </c>
      <c r="G889">
        <v>0.42899999999999999</v>
      </c>
      <c r="J889" s="336">
        <v>4</v>
      </c>
      <c r="M889" t="s">
        <v>20</v>
      </c>
      <c r="N889" t="s">
        <v>20</v>
      </c>
    </row>
    <row r="890" spans="1:14">
      <c r="A890" t="s">
        <v>3369</v>
      </c>
      <c r="B890" t="s">
        <v>3369</v>
      </c>
      <c r="C890" t="s">
        <v>3427</v>
      </c>
      <c r="E890" s="561" t="s">
        <v>1583</v>
      </c>
      <c r="F890" s="337" t="s">
        <v>1584</v>
      </c>
      <c r="G890">
        <v>0.42899999999999999</v>
      </c>
      <c r="J890" s="336">
        <v>4</v>
      </c>
      <c r="M890" t="s">
        <v>20</v>
      </c>
      <c r="N890" t="s">
        <v>20</v>
      </c>
    </row>
    <row r="891" spans="1:14">
      <c r="A891" t="s">
        <v>3370</v>
      </c>
      <c r="B891" t="s">
        <v>3370</v>
      </c>
      <c r="C891" t="s">
        <v>3428</v>
      </c>
      <c r="E891" s="561" t="s">
        <v>1583</v>
      </c>
      <c r="F891" s="337" t="s">
        <v>1584</v>
      </c>
      <c r="G891">
        <v>0.42899999999999999</v>
      </c>
      <c r="J891" s="336">
        <v>4</v>
      </c>
      <c r="M891" t="s">
        <v>20</v>
      </c>
      <c r="N891" t="s">
        <v>20</v>
      </c>
    </row>
    <row r="892" spans="1:14">
      <c r="A892" t="s">
        <v>3371</v>
      </c>
      <c r="B892" t="s">
        <v>3371</v>
      </c>
      <c r="C892" t="s">
        <v>3429</v>
      </c>
      <c r="E892" s="561" t="s">
        <v>1583</v>
      </c>
      <c r="F892" s="337" t="s">
        <v>1584</v>
      </c>
      <c r="G892">
        <v>0.42899999999999999</v>
      </c>
      <c r="J892" s="336">
        <v>4</v>
      </c>
      <c r="M892" t="s">
        <v>20</v>
      </c>
      <c r="N892" t="s">
        <v>20</v>
      </c>
    </row>
    <row r="893" spans="1:14">
      <c r="A893" t="s">
        <v>2003</v>
      </c>
      <c r="B893" t="s">
        <v>2003</v>
      </c>
      <c r="C893" t="s">
        <v>20</v>
      </c>
      <c r="E893" s="561">
        <v>0.74299999999999999</v>
      </c>
      <c r="F893" s="337" t="s">
        <v>2328</v>
      </c>
      <c r="G893">
        <v>0.42899999999999999</v>
      </c>
      <c r="J893" s="336">
        <v>1</v>
      </c>
      <c r="M893">
        <v>0.74299999999999999</v>
      </c>
      <c r="N893" t="s">
        <v>20</v>
      </c>
    </row>
  </sheetData>
  <sheetProtection selectLockedCells="1"/>
  <autoFilter ref="B8:F720" xr:uid="{00000000-0009-0000-0000-000020000000}"/>
  <phoneticPr fontId="15"/>
  <conditionalFormatting sqref="B9:B893">
    <cfRule type="expression" dxfId="4" priority="6">
      <formula>$J9=4</formula>
    </cfRule>
    <cfRule type="expression" dxfId="3" priority="7">
      <formula>$J9=3</formula>
    </cfRule>
    <cfRule type="expression" dxfId="2" priority="8">
      <formula>$J9=2</formula>
    </cfRule>
    <cfRule type="expression" dxfId="1" priority="9">
      <formula>$J9=1</formula>
    </cfRule>
    <cfRule type="expression" dxfId="0" priority="10">
      <formula>$J9=0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rgb="FFFFFF00"/>
    <pageSetUpPr fitToPage="1"/>
  </sheetPr>
  <dimension ref="A1:Y44"/>
  <sheetViews>
    <sheetView zoomScaleNormal="100" workbookViewId="0"/>
  </sheetViews>
  <sheetFormatPr defaultColWidth="9" defaultRowHeight="13.5"/>
  <cols>
    <col min="1" max="1" width="2.125" style="21" customWidth="1"/>
    <col min="2" max="2" width="1.625" style="21" customWidth="1"/>
    <col min="3" max="3" width="10.625" style="21" customWidth="1"/>
    <col min="4" max="4" width="5.625" style="21" customWidth="1"/>
    <col min="5" max="5" width="7.125" style="21" customWidth="1"/>
    <col min="6" max="6" width="3.125" style="21" customWidth="1"/>
    <col min="7" max="7" width="5" style="21" customWidth="1"/>
    <col min="8" max="8" width="3.375" style="21" customWidth="1"/>
    <col min="9" max="9" width="5.125" style="21" customWidth="1"/>
    <col min="10" max="10" width="3.25" style="21" customWidth="1"/>
    <col min="11" max="11" width="4.75" style="21" customWidth="1"/>
    <col min="12" max="12" width="3.125" style="21" customWidth="1"/>
    <col min="13" max="13" width="5.125" style="21" customWidth="1"/>
    <col min="14" max="14" width="4.75" style="21" customWidth="1"/>
    <col min="15" max="15" width="3.125" style="21" customWidth="1"/>
    <col min="16" max="16" width="4.625" style="21" customWidth="1"/>
    <col min="17" max="17" width="2.75" style="21" customWidth="1"/>
    <col min="18" max="18" width="4.375" style="21" customWidth="1"/>
    <col min="19" max="19" width="3.125" style="21" customWidth="1"/>
    <col min="20" max="20" width="1.625" style="21" customWidth="1"/>
    <col min="21" max="21" width="6.375" style="21" customWidth="1"/>
    <col min="22" max="22" width="79" style="37" bestFit="1" customWidth="1"/>
    <col min="23" max="25" width="9" style="21" hidden="1" customWidth="1"/>
    <col min="26" max="16384" width="9" style="21"/>
  </cols>
  <sheetData>
    <row r="1" spans="1:25">
      <c r="A1" s="137"/>
      <c r="B1" s="138"/>
      <c r="C1" s="138"/>
      <c r="D1" s="138"/>
      <c r="E1" s="138"/>
      <c r="F1" s="138"/>
      <c r="G1" s="138"/>
      <c r="H1" s="138"/>
      <c r="I1" s="138"/>
      <c r="J1" s="138"/>
      <c r="K1" s="138"/>
      <c r="L1" s="138"/>
      <c r="M1" s="138"/>
      <c r="N1" s="138"/>
      <c r="O1" s="138"/>
      <c r="P1" s="138"/>
      <c r="Q1" s="138"/>
      <c r="R1" s="138"/>
      <c r="S1" s="138"/>
      <c r="T1" s="138"/>
      <c r="U1" s="138"/>
      <c r="V1" s="116" t="s">
        <v>3561</v>
      </c>
    </row>
    <row r="2" spans="1:25" ht="6.75" customHeight="1">
      <c r="A2" s="138"/>
      <c r="B2" s="138"/>
      <c r="C2" s="139"/>
      <c r="D2" s="139"/>
      <c r="E2" s="139"/>
      <c r="F2" s="140"/>
      <c r="G2" s="140"/>
      <c r="H2" s="140"/>
      <c r="I2" s="140"/>
      <c r="J2" s="140"/>
      <c r="K2" s="140"/>
      <c r="L2" s="140"/>
      <c r="M2" s="140"/>
      <c r="N2" s="140"/>
      <c r="O2" s="140"/>
      <c r="P2" s="140"/>
      <c r="Q2" s="140"/>
      <c r="R2" s="140"/>
      <c r="S2" s="140"/>
      <c r="T2" s="140"/>
      <c r="U2" s="138"/>
      <c r="V2" s="141"/>
    </row>
    <row r="3" spans="1:25" ht="15" customHeight="1" thickBot="1">
      <c r="A3" s="138"/>
      <c r="B3" s="138"/>
      <c r="C3" s="142" t="s">
        <v>335</v>
      </c>
      <c r="D3" s="138"/>
      <c r="E3" s="138"/>
      <c r="F3" s="138"/>
      <c r="G3" s="138"/>
      <c r="H3" s="143"/>
      <c r="I3" s="138"/>
      <c r="J3" s="138"/>
      <c r="K3" s="138"/>
      <c r="L3" s="138"/>
      <c r="M3" s="138"/>
      <c r="N3" s="138"/>
      <c r="O3" s="138"/>
      <c r="P3" s="138"/>
      <c r="Q3" s="138"/>
      <c r="R3" s="138"/>
      <c r="S3" s="138"/>
      <c r="T3" s="138"/>
      <c r="U3" s="138"/>
      <c r="V3" s="141"/>
      <c r="W3" s="23"/>
    </row>
    <row r="4" spans="1:25" ht="18" customHeight="1">
      <c r="A4" s="138"/>
      <c r="B4" s="138"/>
      <c r="C4" s="1180" t="s">
        <v>334</v>
      </c>
      <c r="D4" s="1181"/>
      <c r="E4" s="1181"/>
      <c r="F4" s="591"/>
      <c r="G4" s="1179" t="str">
        <f>IF(提出書!H5="","",提出書!F5*10000+提出書!H5*100+提出書!J5)</f>
        <v/>
      </c>
      <c r="H4" s="1179"/>
      <c r="I4" s="1179"/>
      <c r="J4" s="1179"/>
      <c r="K4" s="1179"/>
      <c r="L4" s="1179"/>
      <c r="M4" s="157" t="s">
        <v>333</v>
      </c>
      <c r="N4" s="1192">
        <v>20250731</v>
      </c>
      <c r="O4" s="1192"/>
      <c r="P4" s="1192"/>
      <c r="Q4" s="1192"/>
      <c r="R4" s="1192"/>
      <c r="S4" s="1192"/>
      <c r="T4" s="1193"/>
      <c r="U4" s="140"/>
      <c r="V4" s="141"/>
    </row>
    <row r="5" spans="1:25" ht="18" customHeight="1">
      <c r="A5" s="138"/>
      <c r="B5" s="138"/>
      <c r="C5" s="1139" t="s">
        <v>332</v>
      </c>
      <c r="D5" s="1140"/>
      <c r="E5" s="1141"/>
      <c r="F5" s="171"/>
      <c r="G5" s="1190" t="s">
        <v>331</v>
      </c>
      <c r="H5" s="1190"/>
      <c r="I5" s="1191"/>
      <c r="J5" s="1188" t="s">
        <v>330</v>
      </c>
      <c r="K5" s="1189"/>
      <c r="L5" s="1189"/>
      <c r="M5" s="1194"/>
      <c r="N5" s="1194"/>
      <c r="O5" s="1194"/>
      <c r="P5" s="1194"/>
      <c r="Q5" s="1194"/>
      <c r="R5" s="1194"/>
      <c r="S5" s="1194"/>
      <c r="T5" s="1195"/>
      <c r="U5" s="140"/>
      <c r="V5" s="138"/>
      <c r="W5" s="176" t="b">
        <v>0</v>
      </c>
      <c r="X5" s="176">
        <f>COUNTA(M5)</f>
        <v>0</v>
      </c>
      <c r="Y5" s="21" t="str">
        <f>IF(COUNTA(M5)=0,"FALSE","TRUE")</f>
        <v>FALSE</v>
      </c>
    </row>
    <row r="6" spans="1:25" ht="18" customHeight="1">
      <c r="A6" s="138"/>
      <c r="B6" s="138"/>
      <c r="C6" s="1142"/>
      <c r="D6" s="1143"/>
      <c r="E6" s="1144"/>
      <c r="F6" s="171"/>
      <c r="G6" s="1196" t="s">
        <v>27</v>
      </c>
      <c r="H6" s="1196"/>
      <c r="I6" s="1196"/>
      <c r="J6" s="1156" t="s">
        <v>28</v>
      </c>
      <c r="K6" s="1157"/>
      <c r="L6" s="1157"/>
      <c r="M6" s="1150"/>
      <c r="N6" s="1150"/>
      <c r="O6" s="1150"/>
      <c r="P6" s="1150"/>
      <c r="Q6" s="1150"/>
      <c r="R6" s="1150"/>
      <c r="S6" s="1150"/>
      <c r="T6" s="1151"/>
      <c r="U6" s="140"/>
      <c r="V6" s="141"/>
      <c r="W6" s="176" t="b">
        <v>0</v>
      </c>
      <c r="X6" s="176">
        <f>COUNTA(M6:T8)</f>
        <v>0</v>
      </c>
    </row>
    <row r="7" spans="1:25" ht="18" customHeight="1">
      <c r="A7" s="138"/>
      <c r="B7" s="138"/>
      <c r="C7" s="1142"/>
      <c r="D7" s="1143"/>
      <c r="E7" s="1144"/>
      <c r="F7" s="172"/>
      <c r="G7" s="112"/>
      <c r="H7" s="112"/>
      <c r="I7" s="112"/>
      <c r="J7" s="1163" t="s">
        <v>29</v>
      </c>
      <c r="K7" s="1164"/>
      <c r="L7" s="1164"/>
      <c r="M7" s="1186"/>
      <c r="N7" s="1186"/>
      <c r="O7" s="1186"/>
      <c r="P7" s="1186"/>
      <c r="Q7" s="1186"/>
      <c r="R7" s="1186"/>
      <c r="S7" s="1186"/>
      <c r="T7" s="1187"/>
      <c r="U7" s="140"/>
      <c r="V7" s="141"/>
    </row>
    <row r="8" spans="1:25" ht="18" customHeight="1">
      <c r="A8" s="138"/>
      <c r="B8" s="138"/>
      <c r="C8" s="1142"/>
      <c r="D8" s="1143"/>
      <c r="E8" s="1144"/>
      <c r="F8" s="173"/>
      <c r="G8" s="113"/>
      <c r="H8" s="113"/>
      <c r="I8" s="113"/>
      <c r="J8" s="1158" t="s">
        <v>30</v>
      </c>
      <c r="K8" s="1159"/>
      <c r="L8" s="1159"/>
      <c r="M8" s="1148"/>
      <c r="N8" s="1148"/>
      <c r="O8" s="1148"/>
      <c r="P8" s="1148"/>
      <c r="Q8" s="1148"/>
      <c r="R8" s="1148"/>
      <c r="S8" s="1148"/>
      <c r="T8" s="1149"/>
      <c r="U8" s="140"/>
      <c r="V8" s="141"/>
    </row>
    <row r="9" spans="1:25" ht="18" customHeight="1">
      <c r="A9" s="138"/>
      <c r="B9" s="138"/>
      <c r="C9" s="1142"/>
      <c r="D9" s="1143"/>
      <c r="E9" s="1144"/>
      <c r="F9" s="171"/>
      <c r="G9" s="1220" t="s">
        <v>31</v>
      </c>
      <c r="H9" s="1220"/>
      <c r="I9" s="1221"/>
      <c r="J9" s="1156" t="s">
        <v>32</v>
      </c>
      <c r="K9" s="1157"/>
      <c r="L9" s="1157"/>
      <c r="M9" s="1150"/>
      <c r="N9" s="1150"/>
      <c r="O9" s="1150"/>
      <c r="P9" s="1150"/>
      <c r="Q9" s="1150"/>
      <c r="R9" s="1150"/>
      <c r="S9" s="1150"/>
      <c r="T9" s="1151"/>
      <c r="U9" s="140"/>
      <c r="V9" s="141"/>
      <c r="W9" s="176" t="b">
        <v>0</v>
      </c>
      <c r="X9" s="176">
        <f>COUNTA(M9:T10)</f>
        <v>0</v>
      </c>
    </row>
    <row r="10" spans="1:25" ht="18" customHeight="1">
      <c r="A10" s="138"/>
      <c r="B10" s="138"/>
      <c r="C10" s="1142"/>
      <c r="D10" s="1143"/>
      <c r="E10" s="1144"/>
      <c r="F10" s="174"/>
      <c r="G10" s="113"/>
      <c r="H10" s="113"/>
      <c r="I10" s="113"/>
      <c r="J10" s="1158" t="s">
        <v>33</v>
      </c>
      <c r="K10" s="1159"/>
      <c r="L10" s="1159"/>
      <c r="M10" s="1148"/>
      <c r="N10" s="1148"/>
      <c r="O10" s="1148"/>
      <c r="P10" s="1148"/>
      <c r="Q10" s="1148"/>
      <c r="R10" s="1148"/>
      <c r="S10" s="1148"/>
      <c r="T10" s="1149"/>
      <c r="U10" s="140"/>
      <c r="V10" s="141"/>
    </row>
    <row r="11" spans="1:25" ht="18" customHeight="1" thickBot="1">
      <c r="A11" s="138"/>
      <c r="B11" s="138"/>
      <c r="C11" s="1145"/>
      <c r="D11" s="1146"/>
      <c r="E11" s="1147"/>
      <c r="F11" s="175"/>
      <c r="G11" s="1185" t="s">
        <v>34</v>
      </c>
      <c r="H11" s="1185"/>
      <c r="I11" s="1185"/>
      <c r="J11" s="1182"/>
      <c r="K11" s="1183"/>
      <c r="L11" s="1183"/>
      <c r="M11" s="1183"/>
      <c r="N11" s="1183"/>
      <c r="O11" s="1183"/>
      <c r="P11" s="1183"/>
      <c r="Q11" s="1183"/>
      <c r="R11" s="1183"/>
      <c r="S11" s="1183"/>
      <c r="T11" s="1184"/>
      <c r="U11" s="140"/>
      <c r="V11" s="141"/>
      <c r="W11" s="176" t="b">
        <v>0</v>
      </c>
      <c r="X11" s="176">
        <f>COUNTA(M11)</f>
        <v>0</v>
      </c>
    </row>
    <row r="12" spans="1:25" ht="31.5" customHeight="1">
      <c r="A12" s="138"/>
      <c r="B12" s="138"/>
      <c r="C12" s="139"/>
      <c r="D12" s="139"/>
      <c r="E12" s="139"/>
      <c r="F12" s="138"/>
      <c r="G12" s="144"/>
      <c r="H12" s="145"/>
      <c r="I12" s="145"/>
      <c r="J12" s="145"/>
      <c r="K12" s="145"/>
      <c r="L12" s="140"/>
      <c r="M12" s="140"/>
      <c r="N12" s="140"/>
      <c r="O12" s="140"/>
      <c r="P12" s="140"/>
      <c r="Q12" s="140"/>
      <c r="R12" s="140"/>
      <c r="S12" s="140"/>
      <c r="T12" s="140"/>
      <c r="U12" s="138"/>
      <c r="V12" s="141"/>
      <c r="W12" s="22"/>
    </row>
    <row r="13" spans="1:25" ht="15" customHeight="1">
      <c r="A13" s="138"/>
      <c r="B13" s="138"/>
      <c r="C13" s="138" t="s">
        <v>35</v>
      </c>
      <c r="D13" s="138"/>
      <c r="E13" s="138"/>
      <c r="F13" s="138"/>
      <c r="G13" s="138"/>
      <c r="H13" s="138"/>
      <c r="I13" s="138"/>
      <c r="J13" s="138"/>
      <c r="K13" s="138"/>
      <c r="L13" s="138"/>
      <c r="M13" s="138"/>
      <c r="N13" s="138"/>
      <c r="O13" s="138"/>
      <c r="P13" s="138"/>
      <c r="Q13" s="138"/>
      <c r="R13" s="138"/>
      <c r="S13" s="138"/>
      <c r="T13" s="138"/>
      <c r="U13" s="138"/>
      <c r="V13" s="141"/>
    </row>
    <row r="14" spans="1:25" ht="15" customHeight="1" thickBot="1">
      <c r="A14" s="138"/>
      <c r="B14" s="138"/>
      <c r="C14" s="138"/>
      <c r="D14" s="138"/>
      <c r="E14" s="138"/>
      <c r="F14" s="138"/>
      <c r="G14" s="138"/>
      <c r="H14" s="138"/>
      <c r="I14" s="138"/>
      <c r="J14" s="138"/>
      <c r="K14" s="146" t="s">
        <v>329</v>
      </c>
      <c r="L14" s="138"/>
      <c r="M14" s="138"/>
      <c r="N14" s="138"/>
      <c r="O14" s="138"/>
      <c r="P14" s="138"/>
      <c r="Q14" s="138"/>
      <c r="R14" s="138"/>
      <c r="S14" s="138"/>
      <c r="T14" s="138"/>
      <c r="U14" s="138"/>
      <c r="V14" s="141"/>
    </row>
    <row r="15" spans="1:25" ht="21.75" customHeight="1">
      <c r="A15" s="138"/>
      <c r="B15" s="138"/>
      <c r="C15" s="1175" t="s">
        <v>1</v>
      </c>
      <c r="D15" s="1176"/>
      <c r="E15" s="1176" t="s">
        <v>36</v>
      </c>
      <c r="F15" s="1176"/>
      <c r="G15" s="1176"/>
      <c r="H15" s="1165" t="s">
        <v>37</v>
      </c>
      <c r="I15" s="1166"/>
      <c r="J15" s="1166"/>
      <c r="K15" s="1167"/>
      <c r="L15" s="138"/>
      <c r="M15" s="147"/>
      <c r="N15" s="138"/>
      <c r="O15" s="138"/>
      <c r="P15" s="138"/>
      <c r="Q15" s="138"/>
      <c r="R15" s="138"/>
      <c r="S15" s="138"/>
      <c r="T15" s="138"/>
      <c r="U15" s="138"/>
      <c r="V15" s="1152" t="s">
        <v>369</v>
      </c>
    </row>
    <row r="16" spans="1:25" ht="21.75" customHeight="1" thickBot="1">
      <c r="A16" s="138"/>
      <c r="B16" s="138"/>
      <c r="C16" s="1177" t="s">
        <v>38</v>
      </c>
      <c r="D16" s="1178"/>
      <c r="E16" s="1222" t="str">
        <f>IFERROR(VLOOKUP(はじめに!$J$2,報告書事業者リスト!$A$6:$L$1001,3,FALSE),"")</f>
        <v/>
      </c>
      <c r="F16" s="1222"/>
      <c r="G16" s="1222"/>
      <c r="H16" s="1168" t="str">
        <f>IF(シート⑨!G32&lt;0,0,シート⑨!G32)</f>
        <v>-</v>
      </c>
      <c r="I16" s="1169"/>
      <c r="J16" s="1169"/>
      <c r="K16" s="1170"/>
      <c r="L16" s="138"/>
      <c r="M16" s="138"/>
      <c r="N16" s="138"/>
      <c r="O16" s="138"/>
      <c r="P16" s="138"/>
      <c r="Q16" s="138"/>
      <c r="R16" s="138"/>
      <c r="S16" s="138"/>
      <c r="T16" s="138"/>
      <c r="U16" s="138"/>
      <c r="V16" s="1153"/>
    </row>
    <row r="17" spans="1:24" ht="17.25" customHeight="1">
      <c r="A17" s="138"/>
      <c r="B17" s="138"/>
      <c r="C17" s="140"/>
      <c r="D17" s="140"/>
      <c r="E17" s="140"/>
      <c r="F17" s="140"/>
      <c r="G17" s="140"/>
      <c r="H17" s="140"/>
      <c r="I17" s="140"/>
      <c r="J17" s="140"/>
      <c r="K17" s="140"/>
      <c r="L17" s="140"/>
      <c r="M17" s="140"/>
      <c r="N17" s="140"/>
      <c r="O17" s="140"/>
      <c r="P17" s="138"/>
      <c r="Q17" s="140"/>
      <c r="R17" s="140"/>
      <c r="S17" s="140"/>
      <c r="T17" s="140"/>
      <c r="U17" s="138"/>
      <c r="V17" s="141"/>
    </row>
    <row r="18" spans="1:24" ht="15" customHeight="1">
      <c r="A18" s="138"/>
      <c r="B18" s="138"/>
      <c r="C18" s="148" t="s">
        <v>328</v>
      </c>
      <c r="D18" s="138"/>
      <c r="E18" s="138"/>
      <c r="F18" s="138"/>
      <c r="G18" s="138"/>
      <c r="H18" s="138"/>
      <c r="I18" s="138"/>
      <c r="J18" s="138"/>
      <c r="K18" s="138"/>
      <c r="L18" s="138"/>
      <c r="M18" s="138"/>
      <c r="N18" s="138"/>
      <c r="O18" s="138"/>
      <c r="P18" s="138"/>
      <c r="Q18" s="138"/>
      <c r="R18" s="138"/>
      <c r="S18" s="138"/>
      <c r="T18" s="138"/>
      <c r="U18" s="138"/>
      <c r="V18" s="141"/>
    </row>
    <row r="19" spans="1:24" ht="15" customHeight="1" thickBot="1">
      <c r="A19" s="138"/>
      <c r="B19" s="138"/>
      <c r="C19" s="138"/>
      <c r="D19" s="138"/>
      <c r="E19" s="138"/>
      <c r="F19" s="138"/>
      <c r="G19" s="138"/>
      <c r="H19" s="138"/>
      <c r="I19" s="138"/>
      <c r="J19" s="138"/>
      <c r="K19" s="138"/>
      <c r="L19" s="138"/>
      <c r="M19" s="146" t="s">
        <v>327</v>
      </c>
      <c r="O19" s="138"/>
      <c r="Q19" s="138"/>
      <c r="R19" s="138"/>
      <c r="S19" s="146" t="s">
        <v>326</v>
      </c>
      <c r="U19" s="138"/>
      <c r="V19" s="141"/>
    </row>
    <row r="20" spans="1:24" ht="27" customHeight="1">
      <c r="A20" s="138"/>
      <c r="B20" s="138"/>
      <c r="C20" s="1175" t="s">
        <v>1</v>
      </c>
      <c r="D20" s="1176"/>
      <c r="E20" s="1176"/>
      <c r="F20" s="1165" t="s">
        <v>39</v>
      </c>
      <c r="G20" s="1166"/>
      <c r="H20" s="1166"/>
      <c r="I20" s="1171"/>
      <c r="J20" s="1165" t="s">
        <v>40</v>
      </c>
      <c r="K20" s="1166"/>
      <c r="L20" s="1166"/>
      <c r="M20" s="1167"/>
      <c r="N20" s="138"/>
      <c r="O20" s="138"/>
      <c r="P20" s="138"/>
      <c r="Q20" s="1210" t="s">
        <v>41</v>
      </c>
      <c r="R20" s="1211"/>
      <c r="S20" s="1212"/>
      <c r="T20" s="138"/>
      <c r="U20" s="138"/>
      <c r="V20" s="828" t="s">
        <v>1565</v>
      </c>
    </row>
    <row r="21" spans="1:24" ht="19.5" customHeight="1" thickBot="1">
      <c r="A21" s="138"/>
      <c r="B21" s="138"/>
      <c r="C21" s="1197" t="s">
        <v>325</v>
      </c>
      <c r="D21" s="1207"/>
      <c r="E21" s="1208"/>
      <c r="F21" s="1199" t="str">
        <f>IFERROR(VLOOKUP(はじめに!$J$2,報告書事業者リスト!$A$6:$L$1001,4,FALSE),"")</f>
        <v/>
      </c>
      <c r="G21" s="1200"/>
      <c r="H21" s="1200"/>
      <c r="I21" s="1201"/>
      <c r="J21" s="1199" t="str">
        <f>IF(シート⑨!G33="-","-",IF(シート⑨!G33&lt;0,0,IF(シート⑨!G33&gt;1.4,係数表!E6,IF(1.4&gt;シート⑨!G33&gt;0,シート⑨!G33,"-"))))</f>
        <v>-</v>
      </c>
      <c r="K21" s="1200"/>
      <c r="L21" s="1200"/>
      <c r="M21" s="1217"/>
      <c r="N21" s="1209" t="str">
        <f>IF(シート⑨!G33="-","",IF(シート⑨!G33&gt;1.4,"代替値適用",""))</f>
        <v/>
      </c>
      <c r="O21" s="1209"/>
      <c r="P21" s="1209"/>
      <c r="Q21" s="1213" t="str">
        <f>シート⑨!G36</f>
        <v>-</v>
      </c>
      <c r="R21" s="1214"/>
      <c r="S21" s="1215"/>
      <c r="U21" s="138"/>
      <c r="V21" s="828"/>
    </row>
    <row r="22" spans="1:24" ht="19.5" customHeight="1">
      <c r="A22" s="138"/>
      <c r="B22" s="138"/>
      <c r="C22" s="1197" t="s">
        <v>324</v>
      </c>
      <c r="D22" s="1198"/>
      <c r="E22" s="1198"/>
      <c r="F22" s="1199" t="str">
        <f>IFERROR(VLOOKUP(はじめに!$J$2,報告書事業者リスト!$A$6:$L$1001,5,FALSE),"")</f>
        <v/>
      </c>
      <c r="G22" s="1200"/>
      <c r="H22" s="1200"/>
      <c r="I22" s="1201"/>
      <c r="J22" s="1199" t="str">
        <f>IF(シート⑨!G34&lt;0,0,シート⑨!G34)</f>
        <v>-</v>
      </c>
      <c r="K22" s="1200"/>
      <c r="L22" s="1200"/>
      <c r="M22" s="1217"/>
      <c r="N22" s="1219"/>
      <c r="O22" s="1219"/>
      <c r="P22" s="1219"/>
      <c r="Q22" s="138"/>
      <c r="R22" s="149"/>
      <c r="S22" s="138"/>
      <c r="T22" s="138"/>
      <c r="U22" s="138"/>
      <c r="V22" s="138"/>
      <c r="W22" s="138"/>
      <c r="X22" s="828"/>
    </row>
    <row r="23" spans="1:24" ht="19.5" customHeight="1" thickBot="1">
      <c r="A23" s="138"/>
      <c r="B23" s="138"/>
      <c r="C23" s="1202" t="s">
        <v>323</v>
      </c>
      <c r="D23" s="1203"/>
      <c r="E23" s="1203"/>
      <c r="F23" s="1204" t="str">
        <f>IFERROR(VLOOKUP(はじめに!$J$2,報告書事業者リスト!$A$6:$L$1001,6,FALSE),"")</f>
        <v/>
      </c>
      <c r="G23" s="1205"/>
      <c r="H23" s="1205"/>
      <c r="I23" s="1206"/>
      <c r="J23" s="1204" t="str">
        <f>IF(シート⑨!G35="-","-",IF(シート⑨!G35&lt;0,0,IF(シート⑨!G35&gt;1.4,係数表!E6,IF(1.4&gt;シート⑨!G35&gt;0,シート⑨!G35,"-"))))</f>
        <v>-</v>
      </c>
      <c r="K23" s="1205"/>
      <c r="L23" s="1205"/>
      <c r="M23" s="1218"/>
      <c r="N23" s="1209" t="str">
        <f>IF(シート⑨!G35="-","",IF(シート⑨!G35&gt;1.4,"代替値適用",""))</f>
        <v/>
      </c>
      <c r="O23" s="1209"/>
      <c r="P23" s="1209"/>
      <c r="Q23" s="138"/>
      <c r="R23" s="149"/>
      <c r="S23" s="138"/>
      <c r="T23" s="138"/>
      <c r="U23" s="138"/>
      <c r="V23" s="138"/>
      <c r="W23" s="138"/>
      <c r="X23" s="828"/>
    </row>
    <row r="24" spans="1:24" ht="15.75" customHeight="1">
      <c r="A24" s="138"/>
      <c r="B24" s="138"/>
      <c r="C24" s="140"/>
      <c r="D24" s="140"/>
      <c r="E24" s="140"/>
      <c r="F24" s="140"/>
      <c r="G24" s="140"/>
      <c r="H24" s="140"/>
      <c r="I24" s="140"/>
      <c r="J24" s="140"/>
      <c r="K24" s="140"/>
      <c r="L24" s="140"/>
      <c r="M24" s="140"/>
      <c r="N24" s="140"/>
      <c r="O24" s="138"/>
      <c r="P24" s="149"/>
      <c r="Q24" s="138"/>
      <c r="R24" s="138"/>
      <c r="S24" s="138"/>
      <c r="T24" s="138"/>
      <c r="U24" s="138"/>
      <c r="V24" s="141"/>
    </row>
    <row r="25" spans="1:24" ht="18" customHeight="1" thickBot="1">
      <c r="A25" s="138"/>
      <c r="B25" s="138"/>
      <c r="C25" s="138" t="s">
        <v>42</v>
      </c>
      <c r="D25" s="138"/>
      <c r="E25" s="138"/>
      <c r="F25" s="138"/>
      <c r="G25" s="138"/>
      <c r="H25" s="138"/>
      <c r="I25" s="138"/>
      <c r="J25" s="138"/>
      <c r="K25" s="138"/>
      <c r="L25" s="138"/>
      <c r="M25" s="140"/>
      <c r="N25" s="140"/>
      <c r="O25" s="138"/>
      <c r="P25" s="138"/>
      <c r="Q25" s="138"/>
      <c r="R25" s="138"/>
      <c r="S25" s="138"/>
      <c r="T25" s="138"/>
      <c r="U25" s="138"/>
      <c r="V25" s="141"/>
    </row>
    <row r="26" spans="1:24" ht="22.5" customHeight="1">
      <c r="A26" s="138"/>
      <c r="B26" s="138"/>
      <c r="C26" s="1110"/>
      <c r="D26" s="1111"/>
      <c r="E26" s="1111"/>
      <c r="F26" s="1111"/>
      <c r="G26" s="1111"/>
      <c r="H26" s="1111"/>
      <c r="I26" s="1111"/>
      <c r="J26" s="1111"/>
      <c r="K26" s="1111"/>
      <c r="L26" s="1111"/>
      <c r="M26" s="1111"/>
      <c r="N26" s="1111"/>
      <c r="O26" s="1111"/>
      <c r="P26" s="1111"/>
      <c r="Q26" s="1111"/>
      <c r="R26" s="1111"/>
      <c r="S26" s="1112"/>
      <c r="T26" s="138"/>
      <c r="U26" s="138"/>
      <c r="V26" s="1152" t="s">
        <v>3450</v>
      </c>
    </row>
    <row r="27" spans="1:24" ht="22.5" customHeight="1">
      <c r="A27" s="138"/>
      <c r="B27" s="138"/>
      <c r="C27" s="1113"/>
      <c r="D27" s="1114"/>
      <c r="E27" s="1114"/>
      <c r="F27" s="1114"/>
      <c r="G27" s="1114"/>
      <c r="H27" s="1114"/>
      <c r="I27" s="1114"/>
      <c r="J27" s="1114"/>
      <c r="K27" s="1114"/>
      <c r="L27" s="1114"/>
      <c r="M27" s="1114"/>
      <c r="N27" s="1114"/>
      <c r="O27" s="1114"/>
      <c r="P27" s="1114"/>
      <c r="Q27" s="1114"/>
      <c r="R27" s="1114"/>
      <c r="S27" s="1115"/>
      <c r="T27" s="138"/>
      <c r="U27" s="138"/>
      <c r="V27" s="1153"/>
    </row>
    <row r="28" spans="1:24" ht="22.5" customHeight="1">
      <c r="A28" s="138"/>
      <c r="B28" s="138"/>
      <c r="C28" s="1113"/>
      <c r="D28" s="1114"/>
      <c r="E28" s="1114"/>
      <c r="F28" s="1114"/>
      <c r="G28" s="1114"/>
      <c r="H28" s="1114"/>
      <c r="I28" s="1114"/>
      <c r="J28" s="1114"/>
      <c r="K28" s="1114"/>
      <c r="L28" s="1114"/>
      <c r="M28" s="1114"/>
      <c r="N28" s="1114"/>
      <c r="O28" s="1114"/>
      <c r="P28" s="1114"/>
      <c r="Q28" s="1114"/>
      <c r="R28" s="1114"/>
      <c r="S28" s="1115"/>
      <c r="T28" s="138"/>
      <c r="U28" s="138"/>
      <c r="V28" s="1153"/>
    </row>
    <row r="29" spans="1:24" ht="22.5" customHeight="1" thickBot="1">
      <c r="A29" s="138"/>
      <c r="B29" s="138"/>
      <c r="C29" s="1116"/>
      <c r="D29" s="1117"/>
      <c r="E29" s="1117"/>
      <c r="F29" s="1117"/>
      <c r="G29" s="1117"/>
      <c r="H29" s="1117"/>
      <c r="I29" s="1117"/>
      <c r="J29" s="1117"/>
      <c r="K29" s="1117"/>
      <c r="L29" s="1117"/>
      <c r="M29" s="1117"/>
      <c r="N29" s="1117"/>
      <c r="O29" s="1117"/>
      <c r="P29" s="1117"/>
      <c r="Q29" s="1117"/>
      <c r="R29" s="1117"/>
      <c r="S29" s="1118"/>
      <c r="T29" s="138"/>
      <c r="U29" s="138"/>
      <c r="V29" s="1153"/>
    </row>
    <row r="30" spans="1:24" ht="20.25" customHeight="1">
      <c r="A30" s="138"/>
      <c r="B30" s="138"/>
      <c r="C30" s="140"/>
      <c r="D30" s="140"/>
      <c r="E30" s="140"/>
      <c r="F30" s="140"/>
      <c r="G30" s="140"/>
      <c r="H30" s="140"/>
      <c r="I30" s="140"/>
      <c r="J30" s="140"/>
      <c r="K30" s="140"/>
      <c r="L30" s="140"/>
      <c r="M30" s="140"/>
      <c r="N30" s="140"/>
      <c r="O30" s="138"/>
      <c r="P30" s="138"/>
      <c r="Q30" s="138"/>
      <c r="R30" s="138"/>
      <c r="S30" s="138"/>
      <c r="T30" s="138"/>
      <c r="U30" s="138"/>
      <c r="V30" s="141"/>
    </row>
    <row r="31" spans="1:24" ht="15" customHeight="1">
      <c r="A31" s="138"/>
      <c r="B31" s="138"/>
      <c r="C31" s="138" t="s">
        <v>322</v>
      </c>
      <c r="D31" s="138"/>
      <c r="E31" s="138"/>
      <c r="F31" s="138"/>
      <c r="G31" s="138"/>
      <c r="H31" s="138"/>
      <c r="I31" s="138"/>
      <c r="J31" s="138"/>
      <c r="K31" s="138"/>
      <c r="L31" s="138"/>
      <c r="M31" s="138"/>
      <c r="N31" s="138"/>
      <c r="O31" s="138"/>
      <c r="P31" s="138"/>
      <c r="Q31" s="138"/>
      <c r="R31" s="138"/>
      <c r="S31" s="138"/>
      <c r="T31" s="138"/>
      <c r="U31" s="138"/>
      <c r="V31" s="141"/>
    </row>
    <row r="32" spans="1:24" ht="23.25" customHeight="1" thickBot="1">
      <c r="A32" s="138"/>
      <c r="B32" s="138"/>
      <c r="C32" s="138" t="s">
        <v>321</v>
      </c>
      <c r="D32" s="138"/>
      <c r="E32" s="138"/>
      <c r="F32" s="138"/>
      <c r="G32" s="138"/>
      <c r="H32" s="138"/>
      <c r="I32" s="138"/>
      <c r="J32" s="138"/>
      <c r="K32" s="138"/>
      <c r="L32" s="138"/>
      <c r="M32" s="138"/>
      <c r="N32" s="146"/>
      <c r="O32" s="138"/>
      <c r="P32" s="138"/>
      <c r="Q32" s="138"/>
      <c r="R32" s="138"/>
      <c r="S32" s="138"/>
      <c r="T32" s="138"/>
      <c r="U32" s="138"/>
      <c r="V32" s="141"/>
    </row>
    <row r="33" spans="1:22" ht="18" customHeight="1">
      <c r="A33" s="138"/>
      <c r="B33" s="138"/>
      <c r="C33" s="1122" t="s">
        <v>1</v>
      </c>
      <c r="D33" s="1123"/>
      <c r="E33" s="1166" t="s">
        <v>320</v>
      </c>
      <c r="F33" s="1166"/>
      <c r="G33" s="1166"/>
      <c r="H33" s="1166"/>
      <c r="I33" s="1166"/>
      <c r="J33" s="1171"/>
      <c r="K33" s="1165" t="s">
        <v>44</v>
      </c>
      <c r="L33" s="1166"/>
      <c r="M33" s="1166"/>
      <c r="N33" s="1166"/>
      <c r="O33" s="1166"/>
      <c r="P33" s="1167"/>
      <c r="Q33" s="138"/>
      <c r="R33" s="138"/>
      <c r="S33" s="138"/>
      <c r="T33" s="138"/>
      <c r="U33" s="138"/>
      <c r="V33" s="1154" t="s">
        <v>369</v>
      </c>
    </row>
    <row r="34" spans="1:22" ht="27" customHeight="1">
      <c r="A34" s="138"/>
      <c r="B34" s="138"/>
      <c r="C34" s="1124"/>
      <c r="D34" s="1125"/>
      <c r="E34" s="1119" t="s">
        <v>189</v>
      </c>
      <c r="F34" s="1120"/>
      <c r="G34" s="1121"/>
      <c r="H34" s="1119" t="s">
        <v>190</v>
      </c>
      <c r="I34" s="1120"/>
      <c r="J34" s="1121"/>
      <c r="K34" s="1119" t="s">
        <v>189</v>
      </c>
      <c r="L34" s="1120"/>
      <c r="M34" s="1121"/>
      <c r="N34" s="1119" t="s">
        <v>190</v>
      </c>
      <c r="O34" s="1120"/>
      <c r="P34" s="1216"/>
      <c r="Q34" s="138"/>
      <c r="R34" s="138"/>
      <c r="S34" s="138"/>
      <c r="T34" s="138"/>
      <c r="U34" s="138"/>
      <c r="V34" s="1155"/>
    </row>
    <row r="35" spans="1:22" ht="18" customHeight="1">
      <c r="A35" s="138"/>
      <c r="B35" s="138"/>
      <c r="C35" s="1129" t="s">
        <v>267</v>
      </c>
      <c r="D35" s="1130"/>
      <c r="E35" s="1172" t="str">
        <f>IFERROR(VLOOKUP(はじめに!$J$2,報告書事業者リスト!$A$6:$L$1001,7,FALSE),"")</f>
        <v/>
      </c>
      <c r="F35" s="1173"/>
      <c r="G35" s="1174"/>
      <c r="H35" s="1101" t="str">
        <f>IFERROR(VLOOKUP(はじめに!$J$2,報告書事業者リスト!$A$6:$L$1001,8,FALSE),"")</f>
        <v/>
      </c>
      <c r="I35" s="1102"/>
      <c r="J35" s="1103"/>
      <c r="K35" s="1107" t="str">
        <f>シート⑨!G37</f>
        <v>-</v>
      </c>
      <c r="L35" s="1108"/>
      <c r="M35" s="1109"/>
      <c r="N35" s="1160" t="str">
        <f>シート⑨!G38</f>
        <v>-</v>
      </c>
      <c r="O35" s="1161"/>
      <c r="P35" s="1162"/>
      <c r="Q35" s="138"/>
      <c r="R35" s="138"/>
      <c r="S35" s="138"/>
      <c r="T35" s="138"/>
      <c r="U35" s="138"/>
      <c r="V35" s="1155"/>
    </row>
    <row r="36" spans="1:22" ht="18" customHeight="1" thickBot="1">
      <c r="A36" s="138"/>
      <c r="B36" s="138"/>
      <c r="C36" s="1137" t="s">
        <v>319</v>
      </c>
      <c r="D36" s="1138"/>
      <c r="E36" s="1134" t="str">
        <f>IFERROR(VLOOKUP(はじめに!$J$2,報告書事業者リスト!$A$6:$L$1001,9,FALSE),"")</f>
        <v/>
      </c>
      <c r="F36" s="1135"/>
      <c r="G36" s="1136"/>
      <c r="H36" s="1126" t="str">
        <f>IFERROR(VLOOKUP(はじめに!$J$2,報告書事業者リスト!$A$6:$L$1001,10,FALSE),"")</f>
        <v/>
      </c>
      <c r="I36" s="1127"/>
      <c r="J36" s="1128"/>
      <c r="K36" s="1131" t="str">
        <f>シート⑨!G39</f>
        <v>-</v>
      </c>
      <c r="L36" s="1132"/>
      <c r="M36" s="1133"/>
      <c r="N36" s="1104" t="str">
        <f>シート⑨!G40</f>
        <v>-</v>
      </c>
      <c r="O36" s="1105"/>
      <c r="P36" s="1106"/>
      <c r="Q36" s="138"/>
      <c r="R36" s="138"/>
      <c r="S36" s="138"/>
      <c r="T36" s="138"/>
      <c r="U36" s="138"/>
      <c r="V36" s="1155"/>
    </row>
    <row r="37" spans="1:22" ht="15.75" customHeight="1">
      <c r="A37" s="138"/>
      <c r="B37" s="138"/>
      <c r="C37" s="150"/>
      <c r="D37" s="140"/>
      <c r="E37" s="151"/>
      <c r="F37" s="140"/>
      <c r="G37" s="140"/>
      <c r="H37" s="152"/>
      <c r="I37" s="140"/>
      <c r="J37" s="140"/>
      <c r="K37" s="140"/>
      <c r="L37" s="140"/>
      <c r="M37" s="140"/>
      <c r="N37" s="140"/>
      <c r="O37" s="138"/>
      <c r="P37" s="138"/>
      <c r="Q37" s="138"/>
      <c r="R37" s="138"/>
      <c r="S37" s="138"/>
      <c r="T37" s="138"/>
      <c r="U37" s="138"/>
      <c r="V37" s="141"/>
    </row>
    <row r="38" spans="1:22" ht="18.75" customHeight="1" thickBot="1">
      <c r="A38" s="138"/>
      <c r="B38" s="138"/>
      <c r="C38" s="138" t="s">
        <v>318</v>
      </c>
      <c r="D38" s="140"/>
      <c r="E38" s="140"/>
      <c r="F38" s="140"/>
      <c r="G38" s="140"/>
      <c r="H38" s="140"/>
      <c r="I38" s="140"/>
      <c r="J38" s="140"/>
      <c r="K38" s="140"/>
      <c r="L38" s="140"/>
      <c r="M38" s="140"/>
      <c r="N38" s="140"/>
      <c r="O38" s="138"/>
      <c r="P38" s="138"/>
      <c r="Q38" s="138"/>
      <c r="R38" s="138"/>
      <c r="S38" s="138"/>
      <c r="T38" s="138"/>
      <c r="U38" s="138"/>
      <c r="V38" s="141"/>
    </row>
    <row r="39" spans="1:22" ht="22.5" customHeight="1">
      <c r="A39" s="138"/>
      <c r="B39" s="138"/>
      <c r="C39" s="1110"/>
      <c r="D39" s="1111"/>
      <c r="E39" s="1111"/>
      <c r="F39" s="1111"/>
      <c r="G39" s="1111"/>
      <c r="H39" s="1111"/>
      <c r="I39" s="1111"/>
      <c r="J39" s="1111"/>
      <c r="K39" s="1111"/>
      <c r="L39" s="1111"/>
      <c r="M39" s="1111"/>
      <c r="N39" s="1111"/>
      <c r="O39" s="1111"/>
      <c r="P39" s="1111"/>
      <c r="Q39" s="1111"/>
      <c r="R39" s="1111"/>
      <c r="S39" s="1112"/>
      <c r="T39" s="138"/>
      <c r="U39" s="138"/>
      <c r="V39" s="1152" t="s">
        <v>3451</v>
      </c>
    </row>
    <row r="40" spans="1:22" ht="22.5" customHeight="1">
      <c r="A40" s="138"/>
      <c r="B40" s="138"/>
      <c r="C40" s="1113"/>
      <c r="D40" s="1114"/>
      <c r="E40" s="1114"/>
      <c r="F40" s="1114"/>
      <c r="G40" s="1114"/>
      <c r="H40" s="1114"/>
      <c r="I40" s="1114"/>
      <c r="J40" s="1114"/>
      <c r="K40" s="1114"/>
      <c r="L40" s="1114"/>
      <c r="M40" s="1114"/>
      <c r="N40" s="1114"/>
      <c r="O40" s="1114"/>
      <c r="P40" s="1114"/>
      <c r="Q40" s="1114"/>
      <c r="R40" s="1114"/>
      <c r="S40" s="1115"/>
      <c r="T40" s="138"/>
      <c r="U40" s="138"/>
      <c r="V40" s="1153"/>
    </row>
    <row r="41" spans="1:22" ht="22.5" customHeight="1">
      <c r="A41" s="138"/>
      <c r="B41" s="138"/>
      <c r="C41" s="1113"/>
      <c r="D41" s="1114"/>
      <c r="E41" s="1114"/>
      <c r="F41" s="1114"/>
      <c r="G41" s="1114"/>
      <c r="H41" s="1114"/>
      <c r="I41" s="1114"/>
      <c r="J41" s="1114"/>
      <c r="K41" s="1114"/>
      <c r="L41" s="1114"/>
      <c r="M41" s="1114"/>
      <c r="N41" s="1114"/>
      <c r="O41" s="1114"/>
      <c r="P41" s="1114"/>
      <c r="Q41" s="1114"/>
      <c r="R41" s="1114"/>
      <c r="S41" s="1115"/>
      <c r="T41" s="138"/>
      <c r="U41" s="138"/>
      <c r="V41" s="1153"/>
    </row>
    <row r="42" spans="1:22" ht="22.5" customHeight="1" thickBot="1">
      <c r="A42" s="138"/>
      <c r="B42" s="138"/>
      <c r="C42" s="1116"/>
      <c r="D42" s="1117"/>
      <c r="E42" s="1117"/>
      <c r="F42" s="1117"/>
      <c r="G42" s="1117"/>
      <c r="H42" s="1117"/>
      <c r="I42" s="1117"/>
      <c r="J42" s="1117"/>
      <c r="K42" s="1117"/>
      <c r="L42" s="1117"/>
      <c r="M42" s="1117"/>
      <c r="N42" s="1117"/>
      <c r="O42" s="1117"/>
      <c r="P42" s="1117"/>
      <c r="Q42" s="1117"/>
      <c r="R42" s="1117"/>
      <c r="S42" s="1118"/>
      <c r="T42" s="138"/>
      <c r="U42" s="138"/>
      <c r="V42" s="1153"/>
    </row>
    <row r="43" spans="1:22" ht="14.25" customHeight="1">
      <c r="A43" s="138"/>
      <c r="B43" s="138"/>
      <c r="C43" s="333"/>
      <c r="D43" s="140"/>
      <c r="E43" s="140"/>
      <c r="F43" s="140"/>
      <c r="G43" s="140"/>
      <c r="H43" s="140"/>
      <c r="I43" s="140"/>
      <c r="J43" s="140"/>
      <c r="K43" s="140"/>
      <c r="L43" s="140"/>
      <c r="M43" s="140"/>
      <c r="N43" s="140"/>
      <c r="O43" s="138"/>
      <c r="P43" s="138"/>
      <c r="Q43" s="138"/>
      <c r="R43" s="138"/>
      <c r="S43" s="138"/>
      <c r="T43" s="138"/>
      <c r="U43" s="138"/>
      <c r="V43" s="141"/>
    </row>
    <row r="44" spans="1:22" ht="8.25" customHeight="1">
      <c r="A44" s="138"/>
      <c r="B44" s="138"/>
      <c r="C44" s="140"/>
      <c r="D44" s="140"/>
      <c r="E44" s="140"/>
      <c r="F44" s="140"/>
      <c r="G44" s="140"/>
      <c r="H44" s="140"/>
      <c r="I44" s="140"/>
      <c r="J44" s="140"/>
      <c r="K44" s="140"/>
      <c r="L44" s="140"/>
      <c r="M44" s="140"/>
      <c r="N44" s="140"/>
      <c r="O44" s="138"/>
      <c r="P44" s="138"/>
      <c r="Q44" s="138"/>
      <c r="R44" s="138"/>
      <c r="S44" s="138"/>
      <c r="T44" s="138"/>
      <c r="U44" s="138"/>
      <c r="V44" s="141"/>
    </row>
  </sheetData>
  <sheetProtection algorithmName="SHA-512" hashValue="Pi1B1MpGjRCmcDnhTqJtLKF8mIRFHZ24YiTkD3ufF6QNzLig/zUm7WgT6l8bz9HO6vibwebA3lj6H1aGR1Ts1g==" saltValue="f4qOk5+K/LfcQlqtmqCftA==" spinCount="100000" sheet="1" formatCells="0"/>
  <mergeCells count="67">
    <mergeCell ref="N23:P23"/>
    <mergeCell ref="Q20:S20"/>
    <mergeCell ref="Q21:S21"/>
    <mergeCell ref="J9:L9"/>
    <mergeCell ref="N34:P34"/>
    <mergeCell ref="C26:S29"/>
    <mergeCell ref="J20:M20"/>
    <mergeCell ref="J21:M21"/>
    <mergeCell ref="J22:M22"/>
    <mergeCell ref="J23:M23"/>
    <mergeCell ref="N21:P21"/>
    <mergeCell ref="N22:P22"/>
    <mergeCell ref="G9:I9"/>
    <mergeCell ref="C15:D15"/>
    <mergeCell ref="E15:G15"/>
    <mergeCell ref="E16:G16"/>
    <mergeCell ref="C22:E22"/>
    <mergeCell ref="F22:I22"/>
    <mergeCell ref="C23:E23"/>
    <mergeCell ref="F23:I23"/>
    <mergeCell ref="C21:E21"/>
    <mergeCell ref="F21:I21"/>
    <mergeCell ref="C20:E20"/>
    <mergeCell ref="F20:I20"/>
    <mergeCell ref="C16:D16"/>
    <mergeCell ref="G4:L4"/>
    <mergeCell ref="C4:E4"/>
    <mergeCell ref="J11:T11"/>
    <mergeCell ref="G11:I11"/>
    <mergeCell ref="M10:T10"/>
    <mergeCell ref="M7:T7"/>
    <mergeCell ref="M6:T6"/>
    <mergeCell ref="J10:L10"/>
    <mergeCell ref="J5:L5"/>
    <mergeCell ref="G5:I5"/>
    <mergeCell ref="N4:T4"/>
    <mergeCell ref="M5:T5"/>
    <mergeCell ref="G6:I6"/>
    <mergeCell ref="C5:E11"/>
    <mergeCell ref="M8:T8"/>
    <mergeCell ref="M9:T9"/>
    <mergeCell ref="V39:V42"/>
    <mergeCell ref="V15:V16"/>
    <mergeCell ref="V33:V36"/>
    <mergeCell ref="V26:V29"/>
    <mergeCell ref="J6:L6"/>
    <mergeCell ref="J8:L8"/>
    <mergeCell ref="N35:P35"/>
    <mergeCell ref="J7:L7"/>
    <mergeCell ref="H15:K15"/>
    <mergeCell ref="H16:K16"/>
    <mergeCell ref="E33:J33"/>
    <mergeCell ref="K33:P33"/>
    <mergeCell ref="E35:G35"/>
    <mergeCell ref="H35:J35"/>
    <mergeCell ref="N36:P36"/>
    <mergeCell ref="K35:M35"/>
    <mergeCell ref="C39:S42"/>
    <mergeCell ref="E34:G34"/>
    <mergeCell ref="H34:J34"/>
    <mergeCell ref="K34:M34"/>
    <mergeCell ref="C33:D34"/>
    <mergeCell ref="H36:J36"/>
    <mergeCell ref="C35:D35"/>
    <mergeCell ref="K36:M36"/>
    <mergeCell ref="E36:G36"/>
    <mergeCell ref="C36:D36"/>
  </mergeCells>
  <phoneticPr fontId="15"/>
  <conditionalFormatting sqref="F5:I11">
    <cfRule type="expression" dxfId="162" priority="1">
      <formula>OR($W$5,$W$6,$W$9,$W$11)=TRUE</formula>
    </cfRule>
  </conditionalFormatting>
  <conditionalFormatting sqref="G4:L4 C26:S29 C39:S42">
    <cfRule type="containsBlanks" dxfId="161" priority="16">
      <formula>LEN(TRIM(C4))=0</formula>
    </cfRule>
  </conditionalFormatting>
  <conditionalFormatting sqref="G4:L4">
    <cfRule type="cellIs" dxfId="160" priority="17" stopIfTrue="1" operator="notBetween">
      <formula>20240701</formula>
      <formula>20241231</formula>
    </cfRule>
  </conditionalFormatting>
  <conditionalFormatting sqref="J11:T11">
    <cfRule type="notContainsBlanks" dxfId="159" priority="2">
      <formula>LEN(TRIM(J11))&gt;0</formula>
    </cfRule>
    <cfRule type="expression" dxfId="158" priority="6">
      <formula>W11=TRUE</formula>
    </cfRule>
  </conditionalFormatting>
  <conditionalFormatting sqref="M5">
    <cfRule type="expression" dxfId="157" priority="18">
      <formula>W5=TRUE</formula>
    </cfRule>
  </conditionalFormatting>
  <conditionalFormatting sqref="M6:M8">
    <cfRule type="expression" dxfId="156" priority="10">
      <formula>$W$6=TRUE</formula>
    </cfRule>
  </conditionalFormatting>
  <conditionalFormatting sqref="M9:M10">
    <cfRule type="expression" dxfId="155" priority="8">
      <formula>$W$9=TRUE</formula>
    </cfRule>
  </conditionalFormatting>
  <conditionalFormatting sqref="M5:T10">
    <cfRule type="notContainsBlanks" dxfId="154" priority="3">
      <formula>LEN(TRIM(M5))&gt;0</formula>
    </cfRule>
  </conditionalFormatting>
  <printOptions horizontalCentered="1"/>
  <pageMargins left="0" right="0" top="0.39370078740157483" bottom="0.39370078740157483" header="0.23622047244094491" footer="0.19685039370078741"/>
  <pageSetup paperSize="9" orientation="portrait" horizontalDpi="4294967294" verticalDpi="4294967294" r:id="rId1"/>
  <headerFooter alignWithMargins="0">
    <oddHeader>&amp;L第２号様式　その２</oddHeader>
  </headerFooter>
  <ignoredErrors>
    <ignoredError sqref="L36:M36 F36:G36 F35:G35 I35:J35 I36:J36 L35:M35 O35:P35 O36:P36"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24" r:id="rId4" name="Check Box 8">
              <controlPr defaultSize="0" autoFill="0" autoLine="0" autoPict="0">
                <anchor moveWithCells="1">
                  <from>
                    <xdr:col>5</xdr:col>
                    <xdr:colOff>19050</xdr:colOff>
                    <xdr:row>4</xdr:row>
                    <xdr:rowOff>9525</xdr:rowOff>
                  </from>
                  <to>
                    <xdr:col>6</xdr:col>
                    <xdr:colOff>85725</xdr:colOff>
                    <xdr:row>4</xdr:row>
                    <xdr:rowOff>219075</xdr:rowOff>
                  </to>
                </anchor>
              </controlPr>
            </control>
          </mc:Choice>
        </mc:AlternateContent>
        <mc:AlternateContent xmlns:mc="http://schemas.openxmlformats.org/markup-compatibility/2006">
          <mc:Choice Requires="x14">
            <control shapeId="9225" r:id="rId5" name="Check Box 9">
              <controlPr defaultSize="0" autoFill="0" autoLine="0" autoPict="0">
                <anchor moveWithCells="1">
                  <from>
                    <xdr:col>5</xdr:col>
                    <xdr:colOff>19050</xdr:colOff>
                    <xdr:row>5</xdr:row>
                    <xdr:rowOff>0</xdr:rowOff>
                  </from>
                  <to>
                    <xdr:col>6</xdr:col>
                    <xdr:colOff>85725</xdr:colOff>
                    <xdr:row>5</xdr:row>
                    <xdr:rowOff>209550</xdr:rowOff>
                  </to>
                </anchor>
              </controlPr>
            </control>
          </mc:Choice>
        </mc:AlternateContent>
        <mc:AlternateContent xmlns:mc="http://schemas.openxmlformats.org/markup-compatibility/2006">
          <mc:Choice Requires="x14">
            <control shapeId="9226" r:id="rId6" name="Check Box 10">
              <controlPr defaultSize="0" autoFill="0" autoLine="0" autoPict="0">
                <anchor moveWithCells="1">
                  <from>
                    <xdr:col>5</xdr:col>
                    <xdr:colOff>19050</xdr:colOff>
                    <xdr:row>8</xdr:row>
                    <xdr:rowOff>9525</xdr:rowOff>
                  </from>
                  <to>
                    <xdr:col>6</xdr:col>
                    <xdr:colOff>85725</xdr:colOff>
                    <xdr:row>8</xdr:row>
                    <xdr:rowOff>219075</xdr:rowOff>
                  </to>
                </anchor>
              </controlPr>
            </control>
          </mc:Choice>
        </mc:AlternateContent>
        <mc:AlternateContent xmlns:mc="http://schemas.openxmlformats.org/markup-compatibility/2006">
          <mc:Choice Requires="x14">
            <control shapeId="9227" r:id="rId7" name="Check Box 11">
              <controlPr defaultSize="0" autoFill="0" autoLine="0" autoPict="0">
                <anchor moveWithCells="1">
                  <from>
                    <xdr:col>5</xdr:col>
                    <xdr:colOff>9525</xdr:colOff>
                    <xdr:row>10</xdr:row>
                    <xdr:rowOff>0</xdr:rowOff>
                  </from>
                  <to>
                    <xdr:col>6</xdr:col>
                    <xdr:colOff>76200</xdr:colOff>
                    <xdr:row>10</xdr:row>
                    <xdr:rowOff>209550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rgb="FFFFFF00"/>
    <pageSetUpPr fitToPage="1"/>
  </sheetPr>
  <dimension ref="A1:S43"/>
  <sheetViews>
    <sheetView zoomScaleNormal="100" workbookViewId="0"/>
  </sheetViews>
  <sheetFormatPr defaultColWidth="9" defaultRowHeight="13.5"/>
  <cols>
    <col min="1" max="1" width="2.125" style="21" customWidth="1"/>
    <col min="2" max="2" width="3.125" style="21" customWidth="1"/>
    <col min="3" max="3" width="11.375" style="21" customWidth="1"/>
    <col min="4" max="4" width="4.625" style="21" customWidth="1"/>
    <col min="5" max="5" width="7.75" style="21" customWidth="1"/>
    <col min="6" max="6" width="3.125" style="21" customWidth="1"/>
    <col min="7" max="7" width="6.375" style="21" customWidth="1"/>
    <col min="8" max="8" width="5.125" style="21" customWidth="1"/>
    <col min="9" max="9" width="7.125" style="21" customWidth="1"/>
    <col min="10" max="10" width="5.125" style="21" customWidth="1"/>
    <col min="11" max="11" width="6.375" style="21" customWidth="1"/>
    <col min="12" max="12" width="5.125" style="21" customWidth="1"/>
    <col min="13" max="13" width="5.875" style="21" customWidth="1"/>
    <col min="14" max="14" width="2.25" style="21" customWidth="1"/>
    <col min="15" max="15" width="8.125" style="21" customWidth="1"/>
    <col min="16" max="16" width="7.375" style="21" customWidth="1"/>
    <col min="17" max="17" width="1.625" style="21" customWidth="1"/>
    <col min="18" max="18" width="3.125" style="21" customWidth="1"/>
    <col min="19" max="19" width="79" style="37" bestFit="1" customWidth="1"/>
    <col min="20" max="16384" width="9" style="21"/>
  </cols>
  <sheetData>
    <row r="1" spans="1:19" ht="11.25" customHeight="1">
      <c r="A1" s="137"/>
      <c r="B1" s="138"/>
      <c r="C1" s="138"/>
      <c r="D1" s="138"/>
      <c r="E1" s="138"/>
      <c r="F1" s="138"/>
      <c r="G1" s="138"/>
      <c r="H1" s="138"/>
      <c r="I1" s="138"/>
      <c r="J1" s="138"/>
      <c r="K1" s="138"/>
      <c r="L1" s="138"/>
      <c r="M1" s="138"/>
      <c r="N1" s="138"/>
      <c r="O1" s="138"/>
      <c r="P1" s="138"/>
      <c r="Q1" s="138"/>
      <c r="R1" s="138"/>
      <c r="S1" s="116" t="s">
        <v>3562</v>
      </c>
    </row>
    <row r="2" spans="1:19" ht="6" customHeight="1">
      <c r="A2" s="138"/>
      <c r="B2" s="138"/>
      <c r="C2" s="139"/>
      <c r="D2" s="139"/>
      <c r="E2" s="139"/>
      <c r="F2" s="140"/>
      <c r="G2" s="140"/>
      <c r="H2" s="140"/>
      <c r="I2" s="140"/>
      <c r="J2" s="140"/>
      <c r="K2" s="140"/>
      <c r="L2" s="140"/>
      <c r="M2" s="140"/>
      <c r="N2" s="140"/>
      <c r="O2" s="140"/>
      <c r="P2" s="140"/>
      <c r="Q2" s="140"/>
      <c r="R2" s="138"/>
      <c r="S2" s="141"/>
    </row>
    <row r="3" spans="1:19" ht="15" customHeight="1">
      <c r="A3" s="138"/>
      <c r="B3" s="138"/>
      <c r="C3" s="138" t="s">
        <v>339</v>
      </c>
      <c r="D3" s="138"/>
      <c r="E3" s="138"/>
      <c r="F3" s="138"/>
      <c r="G3" s="138"/>
      <c r="H3" s="138"/>
      <c r="I3" s="138"/>
      <c r="J3" s="138"/>
      <c r="K3" s="138"/>
      <c r="L3" s="138"/>
      <c r="M3" s="138"/>
      <c r="N3" s="138"/>
      <c r="O3" s="138"/>
      <c r="P3" s="138"/>
      <c r="Q3" s="138"/>
      <c r="R3" s="138"/>
      <c r="S3" s="141"/>
    </row>
    <row r="4" spans="1:19" ht="20.25" customHeight="1" thickBot="1">
      <c r="A4" s="138"/>
      <c r="B4" s="138"/>
      <c r="C4" s="138" t="s">
        <v>338</v>
      </c>
      <c r="D4" s="138"/>
      <c r="E4" s="138"/>
      <c r="F4" s="138"/>
      <c r="G4" s="138"/>
      <c r="H4" s="138"/>
      <c r="I4" s="138"/>
      <c r="J4" s="138"/>
      <c r="K4" s="138"/>
      <c r="L4" s="138"/>
      <c r="M4" s="146"/>
      <c r="N4" s="138"/>
      <c r="O4" s="138"/>
      <c r="P4" s="138"/>
      <c r="Q4" s="138"/>
      <c r="R4" s="138"/>
      <c r="S4" s="141"/>
    </row>
    <row r="5" spans="1:19" ht="18" customHeight="1">
      <c r="A5" s="138"/>
      <c r="B5" s="138"/>
      <c r="C5" s="1175" t="s">
        <v>43</v>
      </c>
      <c r="D5" s="1176"/>
      <c r="E5" s="1176"/>
      <c r="F5" s="1176"/>
      <c r="G5" s="1176"/>
      <c r="H5" s="1176" t="s">
        <v>44</v>
      </c>
      <c r="I5" s="1176"/>
      <c r="J5" s="1176"/>
      <c r="K5" s="1176"/>
      <c r="L5" s="1176"/>
      <c r="M5" s="1223"/>
      <c r="N5" s="138"/>
      <c r="O5" s="138"/>
      <c r="P5" s="138"/>
      <c r="Q5" s="138"/>
      <c r="R5" s="138"/>
      <c r="S5" s="1154" t="s">
        <v>369</v>
      </c>
    </row>
    <row r="6" spans="1:19" ht="27" customHeight="1">
      <c r="A6" s="138"/>
      <c r="B6" s="138"/>
      <c r="C6" s="1224" t="s">
        <v>189</v>
      </c>
      <c r="D6" s="1198"/>
      <c r="E6" s="1225" t="s">
        <v>190</v>
      </c>
      <c r="F6" s="1225"/>
      <c r="G6" s="1225"/>
      <c r="H6" s="1225" t="s">
        <v>189</v>
      </c>
      <c r="I6" s="1225"/>
      <c r="J6" s="1225"/>
      <c r="K6" s="1225" t="s">
        <v>190</v>
      </c>
      <c r="L6" s="1225"/>
      <c r="M6" s="1226"/>
      <c r="N6" s="138"/>
      <c r="O6" s="138"/>
      <c r="P6" s="138"/>
      <c r="Q6" s="138"/>
      <c r="R6" s="138"/>
      <c r="S6" s="1155"/>
    </row>
    <row r="7" spans="1:19" ht="30.75" customHeight="1" thickBot="1">
      <c r="A7" s="138"/>
      <c r="B7" s="138"/>
      <c r="C7" s="1227" t="str">
        <f>IFERROR(VLOOKUP(はじめに!$J$2,報告書事業者リスト!$A$6:$L$1001,11,FALSE),"")</f>
        <v/>
      </c>
      <c r="D7" s="1228"/>
      <c r="E7" s="1229" t="str">
        <f>IFERROR(VLOOKUP(はじめに!$J$2,報告書事業者リスト!$A$6:$L$1001,12,FALSE),"")</f>
        <v/>
      </c>
      <c r="F7" s="1229"/>
      <c r="G7" s="1229"/>
      <c r="H7" s="1230" t="str">
        <f>シート⑨!G41</f>
        <v>-</v>
      </c>
      <c r="I7" s="1230"/>
      <c r="J7" s="1230"/>
      <c r="K7" s="1231" t="str">
        <f>シート⑨!G42</f>
        <v>-</v>
      </c>
      <c r="L7" s="1231"/>
      <c r="M7" s="1232"/>
      <c r="N7" s="138"/>
      <c r="O7" s="138"/>
      <c r="P7" s="138"/>
      <c r="Q7" s="138"/>
      <c r="R7" s="138"/>
      <c r="S7" s="1155"/>
    </row>
    <row r="8" spans="1:19" ht="13.5" customHeight="1">
      <c r="A8" s="138"/>
      <c r="B8" s="138"/>
      <c r="C8" s="140"/>
      <c r="D8" s="140"/>
      <c r="E8" s="155"/>
      <c r="F8" s="140"/>
      <c r="G8" s="140"/>
      <c r="H8" s="140"/>
      <c r="I8" s="140"/>
      <c r="J8" s="140"/>
      <c r="K8" s="140"/>
      <c r="L8" s="140"/>
      <c r="M8" s="140"/>
      <c r="N8" s="138"/>
      <c r="O8" s="138"/>
      <c r="P8" s="138"/>
      <c r="Q8" s="138"/>
      <c r="R8" s="138"/>
      <c r="S8" s="153"/>
    </row>
    <row r="9" spans="1:19" ht="18" customHeight="1" thickBot="1">
      <c r="A9" s="138"/>
      <c r="B9" s="138"/>
      <c r="C9" s="138" t="s">
        <v>45</v>
      </c>
      <c r="D9" s="140"/>
      <c r="E9" s="140"/>
      <c r="F9" s="140"/>
      <c r="G9" s="140"/>
      <c r="H9" s="140"/>
      <c r="I9" s="140"/>
      <c r="J9" s="140"/>
      <c r="K9" s="140"/>
      <c r="L9" s="140"/>
      <c r="M9" s="140"/>
      <c r="N9" s="138"/>
      <c r="O9" s="138"/>
      <c r="P9" s="138"/>
      <c r="Q9" s="138"/>
      <c r="R9" s="138"/>
      <c r="S9" s="141"/>
    </row>
    <row r="10" spans="1:19" ht="15" customHeight="1">
      <c r="A10" s="138"/>
      <c r="B10" s="138"/>
      <c r="C10" s="1110"/>
      <c r="D10" s="1111"/>
      <c r="E10" s="1111"/>
      <c r="F10" s="1111"/>
      <c r="G10" s="1111"/>
      <c r="H10" s="1111"/>
      <c r="I10" s="1111"/>
      <c r="J10" s="1111"/>
      <c r="K10" s="1111"/>
      <c r="L10" s="1111"/>
      <c r="M10" s="1111"/>
      <c r="N10" s="1111"/>
      <c r="O10" s="1111"/>
      <c r="P10" s="1111"/>
      <c r="Q10" s="1112"/>
      <c r="R10" s="138"/>
      <c r="S10" s="1153" t="s">
        <v>3452</v>
      </c>
    </row>
    <row r="11" spans="1:19" ht="15" customHeight="1">
      <c r="A11" s="138"/>
      <c r="B11" s="138"/>
      <c r="C11" s="1113"/>
      <c r="D11" s="1114"/>
      <c r="E11" s="1114"/>
      <c r="F11" s="1114"/>
      <c r="G11" s="1114"/>
      <c r="H11" s="1114"/>
      <c r="I11" s="1114"/>
      <c r="J11" s="1114"/>
      <c r="K11" s="1114"/>
      <c r="L11" s="1114"/>
      <c r="M11" s="1114"/>
      <c r="N11" s="1114"/>
      <c r="O11" s="1114"/>
      <c r="P11" s="1114"/>
      <c r="Q11" s="1115"/>
      <c r="R11" s="138"/>
      <c r="S11" s="1153"/>
    </row>
    <row r="12" spans="1:19" ht="15" customHeight="1">
      <c r="A12" s="138"/>
      <c r="B12" s="138"/>
      <c r="C12" s="1113"/>
      <c r="D12" s="1114"/>
      <c r="E12" s="1114"/>
      <c r="F12" s="1114"/>
      <c r="G12" s="1114"/>
      <c r="H12" s="1114"/>
      <c r="I12" s="1114"/>
      <c r="J12" s="1114"/>
      <c r="K12" s="1114"/>
      <c r="L12" s="1114"/>
      <c r="M12" s="1114"/>
      <c r="N12" s="1114"/>
      <c r="O12" s="1114"/>
      <c r="P12" s="1114"/>
      <c r="Q12" s="1115"/>
      <c r="R12" s="138"/>
      <c r="S12" s="1153"/>
    </row>
    <row r="13" spans="1:19" ht="15" customHeight="1" thickBot="1">
      <c r="A13" s="138"/>
      <c r="B13" s="138"/>
      <c r="C13" s="1116"/>
      <c r="D13" s="1117"/>
      <c r="E13" s="1117"/>
      <c r="F13" s="1117"/>
      <c r="G13" s="1117"/>
      <c r="H13" s="1117"/>
      <c r="I13" s="1117"/>
      <c r="J13" s="1117"/>
      <c r="K13" s="1117"/>
      <c r="L13" s="1117"/>
      <c r="M13" s="1117"/>
      <c r="N13" s="1117"/>
      <c r="O13" s="1117"/>
      <c r="P13" s="1117"/>
      <c r="Q13" s="1118"/>
      <c r="R13" s="138"/>
      <c r="S13" s="1153"/>
    </row>
    <row r="14" spans="1:19" ht="4.5" customHeight="1">
      <c r="A14" s="138"/>
      <c r="B14" s="138"/>
      <c r="C14" s="140"/>
      <c r="D14" s="140"/>
      <c r="E14" s="140"/>
      <c r="F14" s="140"/>
      <c r="G14" s="140"/>
      <c r="H14" s="140"/>
      <c r="I14" s="140"/>
      <c r="J14" s="140"/>
      <c r="K14" s="140"/>
      <c r="L14" s="140"/>
      <c r="M14" s="140"/>
      <c r="N14" s="138"/>
      <c r="O14" s="138"/>
      <c r="P14" s="138"/>
      <c r="Q14" s="138"/>
      <c r="R14" s="138"/>
      <c r="S14" s="141"/>
    </row>
    <row r="15" spans="1:19" ht="19.5" customHeight="1" thickBot="1">
      <c r="A15" s="138"/>
      <c r="B15" s="138"/>
      <c r="C15" s="156" t="s">
        <v>337</v>
      </c>
      <c r="D15" s="156"/>
      <c r="E15" s="156"/>
      <c r="F15" s="156"/>
      <c r="G15" s="156"/>
      <c r="H15" s="156"/>
      <c r="I15" s="156"/>
      <c r="J15" s="156"/>
      <c r="K15" s="156"/>
      <c r="L15" s="156"/>
      <c r="M15" s="156"/>
      <c r="N15" s="156"/>
      <c r="O15" s="156"/>
      <c r="P15" s="156"/>
      <c r="Q15" s="156"/>
      <c r="R15" s="138"/>
      <c r="S15" s="141"/>
    </row>
    <row r="16" spans="1:19" ht="30.75" customHeight="1">
      <c r="A16" s="138"/>
      <c r="B16" s="138"/>
      <c r="C16" s="1110"/>
      <c r="D16" s="1111"/>
      <c r="E16" s="1111"/>
      <c r="F16" s="1111"/>
      <c r="G16" s="1111"/>
      <c r="H16" s="1111"/>
      <c r="I16" s="1111"/>
      <c r="J16" s="1111"/>
      <c r="K16" s="1111"/>
      <c r="L16" s="1111"/>
      <c r="M16" s="1111"/>
      <c r="N16" s="1111"/>
      <c r="O16" s="1111"/>
      <c r="P16" s="1111"/>
      <c r="Q16" s="1112"/>
      <c r="R16" s="138"/>
      <c r="S16" s="1152" t="s">
        <v>3453</v>
      </c>
    </row>
    <row r="17" spans="1:19" ht="30.75" customHeight="1">
      <c r="A17" s="138"/>
      <c r="B17" s="138"/>
      <c r="C17" s="1113"/>
      <c r="D17" s="1114"/>
      <c r="E17" s="1114"/>
      <c r="F17" s="1114"/>
      <c r="G17" s="1114"/>
      <c r="H17" s="1114"/>
      <c r="I17" s="1114"/>
      <c r="J17" s="1114"/>
      <c r="K17" s="1114"/>
      <c r="L17" s="1114"/>
      <c r="M17" s="1114"/>
      <c r="N17" s="1114"/>
      <c r="O17" s="1114"/>
      <c r="P17" s="1114"/>
      <c r="Q17" s="1115"/>
      <c r="R17" s="138"/>
      <c r="S17" s="1153"/>
    </row>
    <row r="18" spans="1:19" ht="30.75" customHeight="1">
      <c r="A18" s="138"/>
      <c r="B18" s="138"/>
      <c r="C18" s="1113"/>
      <c r="D18" s="1114"/>
      <c r="E18" s="1114"/>
      <c r="F18" s="1114"/>
      <c r="G18" s="1114"/>
      <c r="H18" s="1114"/>
      <c r="I18" s="1114"/>
      <c r="J18" s="1114"/>
      <c r="K18" s="1114"/>
      <c r="L18" s="1114"/>
      <c r="M18" s="1114"/>
      <c r="N18" s="1114"/>
      <c r="O18" s="1114"/>
      <c r="P18" s="1114"/>
      <c r="Q18" s="1115"/>
      <c r="R18" s="138"/>
      <c r="S18" s="1153"/>
    </row>
    <row r="19" spans="1:19" ht="30.75" customHeight="1">
      <c r="A19" s="138"/>
      <c r="B19" s="138"/>
      <c r="C19" s="1113"/>
      <c r="D19" s="1114"/>
      <c r="E19" s="1114"/>
      <c r="F19" s="1114"/>
      <c r="G19" s="1114"/>
      <c r="H19" s="1114"/>
      <c r="I19" s="1114"/>
      <c r="J19" s="1114"/>
      <c r="K19" s="1114"/>
      <c r="L19" s="1114"/>
      <c r="M19" s="1114"/>
      <c r="N19" s="1114"/>
      <c r="O19" s="1114"/>
      <c r="P19" s="1114"/>
      <c r="Q19" s="1115"/>
      <c r="R19" s="138"/>
      <c r="S19" s="1153"/>
    </row>
    <row r="20" spans="1:19" ht="30.75" customHeight="1">
      <c r="A20" s="138"/>
      <c r="B20" s="138"/>
      <c r="C20" s="1113"/>
      <c r="D20" s="1114"/>
      <c r="E20" s="1114"/>
      <c r="F20" s="1114"/>
      <c r="G20" s="1114"/>
      <c r="H20" s="1114"/>
      <c r="I20" s="1114"/>
      <c r="J20" s="1114"/>
      <c r="K20" s="1114"/>
      <c r="L20" s="1114"/>
      <c r="M20" s="1114"/>
      <c r="N20" s="1114"/>
      <c r="O20" s="1114"/>
      <c r="P20" s="1114"/>
      <c r="Q20" s="1115"/>
      <c r="R20" s="138"/>
      <c r="S20" s="1153"/>
    </row>
    <row r="21" spans="1:19" ht="30.75" customHeight="1" thickBot="1">
      <c r="A21" s="138"/>
      <c r="B21" s="138"/>
      <c r="C21" s="1116"/>
      <c r="D21" s="1117"/>
      <c r="E21" s="1117"/>
      <c r="F21" s="1117"/>
      <c r="G21" s="1117"/>
      <c r="H21" s="1117"/>
      <c r="I21" s="1117"/>
      <c r="J21" s="1117"/>
      <c r="K21" s="1117"/>
      <c r="L21" s="1117"/>
      <c r="M21" s="1117"/>
      <c r="N21" s="1117"/>
      <c r="O21" s="1117"/>
      <c r="P21" s="1117"/>
      <c r="Q21" s="1118"/>
      <c r="R21" s="138"/>
      <c r="S21" s="1153"/>
    </row>
    <row r="22" spans="1:19" ht="4.5" customHeight="1">
      <c r="A22" s="138"/>
      <c r="B22" s="138"/>
      <c r="C22" s="157"/>
      <c r="D22" s="157"/>
      <c r="E22" s="157"/>
      <c r="F22" s="157"/>
      <c r="G22" s="157"/>
      <c r="H22" s="157"/>
      <c r="I22" s="157"/>
      <c r="J22" s="157"/>
      <c r="K22" s="157"/>
      <c r="L22" s="157"/>
      <c r="M22" s="157"/>
      <c r="N22" s="157"/>
      <c r="O22" s="157"/>
      <c r="P22" s="157"/>
      <c r="Q22" s="157"/>
      <c r="R22" s="138"/>
      <c r="S22" s="141"/>
    </row>
    <row r="23" spans="1:19" ht="19.5" customHeight="1" thickBot="1">
      <c r="A23" s="138"/>
      <c r="B23" s="138"/>
      <c r="C23" s="156" t="s">
        <v>3487</v>
      </c>
      <c r="D23" s="156"/>
      <c r="E23" s="156"/>
      <c r="F23" s="156"/>
      <c r="G23" s="156"/>
      <c r="H23" s="156"/>
      <c r="I23" s="156"/>
      <c r="J23" s="156"/>
      <c r="K23" s="156"/>
      <c r="L23" s="156"/>
      <c r="M23" s="156"/>
      <c r="N23" s="156"/>
      <c r="O23" s="156"/>
      <c r="P23" s="156"/>
      <c r="Q23" s="156"/>
      <c r="R23" s="138"/>
      <c r="S23" s="141"/>
    </row>
    <row r="24" spans="1:19" ht="30.75" customHeight="1">
      <c r="A24" s="138"/>
      <c r="B24" s="138"/>
      <c r="C24" s="1110"/>
      <c r="D24" s="1111"/>
      <c r="E24" s="1111"/>
      <c r="F24" s="1111"/>
      <c r="G24" s="1111"/>
      <c r="H24" s="1111"/>
      <c r="I24" s="1111"/>
      <c r="J24" s="1111"/>
      <c r="K24" s="1111"/>
      <c r="L24" s="1111"/>
      <c r="M24" s="1111"/>
      <c r="N24" s="1111"/>
      <c r="O24" s="1111"/>
      <c r="P24" s="1111"/>
      <c r="Q24" s="1112"/>
      <c r="R24" s="138"/>
      <c r="S24" s="1153" t="s">
        <v>3452</v>
      </c>
    </row>
    <row r="25" spans="1:19" ht="30.75" customHeight="1">
      <c r="A25" s="138"/>
      <c r="B25" s="138"/>
      <c r="C25" s="1113"/>
      <c r="D25" s="1114"/>
      <c r="E25" s="1114"/>
      <c r="F25" s="1114"/>
      <c r="G25" s="1114"/>
      <c r="H25" s="1114"/>
      <c r="I25" s="1114"/>
      <c r="J25" s="1114"/>
      <c r="K25" s="1114"/>
      <c r="L25" s="1114"/>
      <c r="M25" s="1114"/>
      <c r="N25" s="1114"/>
      <c r="O25" s="1114"/>
      <c r="P25" s="1114"/>
      <c r="Q25" s="1115"/>
      <c r="R25" s="138"/>
      <c r="S25" s="1153"/>
    </row>
    <row r="26" spans="1:19" ht="30.75" customHeight="1">
      <c r="A26" s="138"/>
      <c r="B26" s="138"/>
      <c r="C26" s="1113"/>
      <c r="D26" s="1114"/>
      <c r="E26" s="1114"/>
      <c r="F26" s="1114"/>
      <c r="G26" s="1114"/>
      <c r="H26" s="1114"/>
      <c r="I26" s="1114"/>
      <c r="J26" s="1114"/>
      <c r="K26" s="1114"/>
      <c r="L26" s="1114"/>
      <c r="M26" s="1114"/>
      <c r="N26" s="1114"/>
      <c r="O26" s="1114"/>
      <c r="P26" s="1114"/>
      <c r="Q26" s="1115"/>
      <c r="R26" s="138"/>
      <c r="S26" s="1153"/>
    </row>
    <row r="27" spans="1:19" ht="30.75" customHeight="1">
      <c r="A27" s="138"/>
      <c r="B27" s="138"/>
      <c r="C27" s="1113"/>
      <c r="D27" s="1114"/>
      <c r="E27" s="1114"/>
      <c r="F27" s="1114"/>
      <c r="G27" s="1114"/>
      <c r="H27" s="1114"/>
      <c r="I27" s="1114"/>
      <c r="J27" s="1114"/>
      <c r="K27" s="1114"/>
      <c r="L27" s="1114"/>
      <c r="M27" s="1114"/>
      <c r="N27" s="1114"/>
      <c r="O27" s="1114"/>
      <c r="P27" s="1114"/>
      <c r="Q27" s="1115"/>
      <c r="R27" s="138"/>
      <c r="S27" s="1153"/>
    </row>
    <row r="28" spans="1:19" ht="30.75" customHeight="1">
      <c r="A28" s="138"/>
      <c r="B28" s="138"/>
      <c r="C28" s="1113"/>
      <c r="D28" s="1114"/>
      <c r="E28" s="1114"/>
      <c r="F28" s="1114"/>
      <c r="G28" s="1114"/>
      <c r="H28" s="1114"/>
      <c r="I28" s="1114"/>
      <c r="J28" s="1114"/>
      <c r="K28" s="1114"/>
      <c r="L28" s="1114"/>
      <c r="M28" s="1114"/>
      <c r="N28" s="1114"/>
      <c r="O28" s="1114"/>
      <c r="P28" s="1114"/>
      <c r="Q28" s="1115"/>
      <c r="R28" s="138"/>
      <c r="S28" s="1153"/>
    </row>
    <row r="29" spans="1:19" ht="30.75" customHeight="1" thickBot="1">
      <c r="A29" s="138"/>
      <c r="B29" s="138"/>
      <c r="C29" s="1116"/>
      <c r="D29" s="1117"/>
      <c r="E29" s="1117"/>
      <c r="F29" s="1117"/>
      <c r="G29" s="1117"/>
      <c r="H29" s="1117"/>
      <c r="I29" s="1117"/>
      <c r="J29" s="1117"/>
      <c r="K29" s="1117"/>
      <c r="L29" s="1117"/>
      <c r="M29" s="1117"/>
      <c r="N29" s="1117"/>
      <c r="O29" s="1117"/>
      <c r="P29" s="1117"/>
      <c r="Q29" s="1118"/>
      <c r="R29" s="138"/>
      <c r="S29" s="1153"/>
    </row>
    <row r="30" spans="1:19" ht="4.5" customHeight="1">
      <c r="A30" s="138"/>
      <c r="B30" s="138"/>
      <c r="C30" s="157"/>
      <c r="D30" s="157"/>
      <c r="E30" s="157"/>
      <c r="F30" s="157"/>
      <c r="G30" s="157"/>
      <c r="H30" s="157"/>
      <c r="I30" s="157"/>
      <c r="J30" s="157"/>
      <c r="K30" s="157"/>
      <c r="L30" s="157"/>
      <c r="M30" s="157"/>
      <c r="N30" s="157"/>
      <c r="O30" s="157"/>
      <c r="P30" s="157"/>
      <c r="Q30" s="157"/>
      <c r="R30" s="138"/>
      <c r="S30" s="141"/>
    </row>
    <row r="31" spans="1:19" ht="19.5" customHeight="1" thickBot="1">
      <c r="A31" s="138"/>
      <c r="B31" s="138"/>
      <c r="C31" s="156" t="s">
        <v>336</v>
      </c>
      <c r="D31" s="156"/>
      <c r="E31" s="156"/>
      <c r="F31" s="156"/>
      <c r="G31" s="156"/>
      <c r="H31" s="156"/>
      <c r="I31" s="156"/>
      <c r="J31" s="156"/>
      <c r="K31" s="156"/>
      <c r="L31" s="156"/>
      <c r="M31" s="156"/>
      <c r="N31" s="156"/>
      <c r="O31" s="156"/>
      <c r="P31" s="156"/>
      <c r="Q31" s="156"/>
      <c r="R31" s="138"/>
      <c r="S31" s="141"/>
    </row>
    <row r="32" spans="1:19" ht="30.75" customHeight="1">
      <c r="A32" s="138"/>
      <c r="B32" s="138"/>
      <c r="C32" s="1110"/>
      <c r="D32" s="1111"/>
      <c r="E32" s="1111"/>
      <c r="F32" s="1111"/>
      <c r="G32" s="1111"/>
      <c r="H32" s="1111"/>
      <c r="I32" s="1111"/>
      <c r="J32" s="1111"/>
      <c r="K32" s="1111"/>
      <c r="L32" s="1111"/>
      <c r="M32" s="1111"/>
      <c r="N32" s="1111"/>
      <c r="O32" s="1111"/>
      <c r="P32" s="1111"/>
      <c r="Q32" s="1112"/>
      <c r="R32" s="138"/>
      <c r="S32" s="1153" t="s">
        <v>3452</v>
      </c>
    </row>
    <row r="33" spans="1:19" ht="30.75" customHeight="1">
      <c r="A33" s="138"/>
      <c r="B33" s="138"/>
      <c r="C33" s="1113"/>
      <c r="D33" s="1114"/>
      <c r="E33" s="1114"/>
      <c r="F33" s="1114"/>
      <c r="G33" s="1114"/>
      <c r="H33" s="1114"/>
      <c r="I33" s="1114"/>
      <c r="J33" s="1114"/>
      <c r="K33" s="1114"/>
      <c r="L33" s="1114"/>
      <c r="M33" s="1114"/>
      <c r="N33" s="1114"/>
      <c r="O33" s="1114"/>
      <c r="P33" s="1114"/>
      <c r="Q33" s="1115"/>
      <c r="R33" s="138"/>
      <c r="S33" s="1153"/>
    </row>
    <row r="34" spans="1:19" ht="30.75" customHeight="1">
      <c r="A34" s="138"/>
      <c r="B34" s="138"/>
      <c r="C34" s="1113"/>
      <c r="D34" s="1114"/>
      <c r="E34" s="1114"/>
      <c r="F34" s="1114"/>
      <c r="G34" s="1114"/>
      <c r="H34" s="1114"/>
      <c r="I34" s="1114"/>
      <c r="J34" s="1114"/>
      <c r="K34" s="1114"/>
      <c r="L34" s="1114"/>
      <c r="M34" s="1114"/>
      <c r="N34" s="1114"/>
      <c r="O34" s="1114"/>
      <c r="P34" s="1114"/>
      <c r="Q34" s="1115"/>
      <c r="R34" s="138"/>
      <c r="S34" s="1153"/>
    </row>
    <row r="35" spans="1:19" ht="30.75" customHeight="1">
      <c r="A35" s="138"/>
      <c r="B35" s="138"/>
      <c r="C35" s="1113"/>
      <c r="D35" s="1114"/>
      <c r="E35" s="1114"/>
      <c r="F35" s="1114"/>
      <c r="G35" s="1114"/>
      <c r="H35" s="1114"/>
      <c r="I35" s="1114"/>
      <c r="J35" s="1114"/>
      <c r="K35" s="1114"/>
      <c r="L35" s="1114"/>
      <c r="M35" s="1114"/>
      <c r="N35" s="1114"/>
      <c r="O35" s="1114"/>
      <c r="P35" s="1114"/>
      <c r="Q35" s="1115"/>
      <c r="R35" s="138"/>
      <c r="S35" s="1153"/>
    </row>
    <row r="36" spans="1:19" ht="30.75" customHeight="1">
      <c r="A36" s="138"/>
      <c r="B36" s="138"/>
      <c r="C36" s="1113"/>
      <c r="D36" s="1114"/>
      <c r="E36" s="1114"/>
      <c r="F36" s="1114"/>
      <c r="G36" s="1114"/>
      <c r="H36" s="1114"/>
      <c r="I36" s="1114"/>
      <c r="J36" s="1114"/>
      <c r="K36" s="1114"/>
      <c r="L36" s="1114"/>
      <c r="M36" s="1114"/>
      <c r="N36" s="1114"/>
      <c r="O36" s="1114"/>
      <c r="P36" s="1114"/>
      <c r="Q36" s="1115"/>
      <c r="R36" s="138"/>
      <c r="S36" s="1153"/>
    </row>
    <row r="37" spans="1:19" ht="30.75" customHeight="1" thickBot="1">
      <c r="A37" s="138"/>
      <c r="B37" s="138"/>
      <c r="C37" s="1116"/>
      <c r="D37" s="1117"/>
      <c r="E37" s="1117"/>
      <c r="F37" s="1117"/>
      <c r="G37" s="1117"/>
      <c r="H37" s="1117"/>
      <c r="I37" s="1117"/>
      <c r="J37" s="1117"/>
      <c r="K37" s="1117"/>
      <c r="L37" s="1117"/>
      <c r="M37" s="1117"/>
      <c r="N37" s="1117"/>
      <c r="O37" s="1117"/>
      <c r="P37" s="1117"/>
      <c r="Q37" s="1118"/>
      <c r="R37" s="138"/>
      <c r="S37" s="1153"/>
    </row>
    <row r="38" spans="1:19" ht="12" customHeight="1">
      <c r="A38" s="138"/>
      <c r="B38" s="138"/>
      <c r="C38" s="138"/>
      <c r="D38" s="138"/>
      <c r="E38" s="138"/>
      <c r="F38" s="138"/>
      <c r="G38" s="138"/>
      <c r="H38" s="138"/>
      <c r="I38" s="138"/>
      <c r="J38" s="138"/>
      <c r="K38" s="138"/>
      <c r="L38" s="138"/>
      <c r="M38" s="138"/>
      <c r="N38" s="138"/>
      <c r="O38" s="138"/>
      <c r="P38" s="138"/>
      <c r="Q38" s="138"/>
      <c r="R38" s="138"/>
      <c r="S38" s="141"/>
    </row>
    <row r="39" spans="1:19" ht="15" customHeight="1">
      <c r="A39" s="138"/>
      <c r="B39" s="138"/>
      <c r="C39" s="138"/>
      <c r="D39" s="138"/>
      <c r="E39" s="138"/>
      <c r="F39" s="138"/>
      <c r="G39" s="138"/>
      <c r="H39" s="138"/>
      <c r="I39" s="138"/>
      <c r="J39" s="138"/>
      <c r="K39" s="138"/>
      <c r="L39" s="138"/>
      <c r="M39" s="138"/>
      <c r="N39" s="138"/>
      <c r="O39" s="138"/>
      <c r="P39" s="138"/>
      <c r="Q39" s="138"/>
      <c r="R39" s="154"/>
      <c r="S39" s="141"/>
    </row>
    <row r="40" spans="1:19" ht="24" customHeight="1"/>
    <row r="41" spans="1:19" ht="24" customHeight="1"/>
    <row r="42" spans="1:19" ht="24" customHeight="1"/>
    <row r="43" spans="1:19" ht="24" customHeight="1"/>
  </sheetData>
  <sheetProtection algorithmName="SHA-512" hashValue="vF0IZqv4oEMtNwuElNL+sC0NAINolQoKf1lg2U+1/veG/z1x22m0aykPaLBzkQpXynsRHwn6Nhkwr4GvVzVZlw==" saltValue="qZ793i/9RiAgmNVazkknGg==" spinCount="100000" sheet="1" formatCells="0"/>
  <mergeCells count="19">
    <mergeCell ref="C24:Q29"/>
    <mergeCell ref="C32:Q37"/>
    <mergeCell ref="C7:D7"/>
    <mergeCell ref="E7:G7"/>
    <mergeCell ref="H7:J7"/>
    <mergeCell ref="K7:M7"/>
    <mergeCell ref="C10:Q13"/>
    <mergeCell ref="C16:Q21"/>
    <mergeCell ref="C5:G5"/>
    <mergeCell ref="H5:M5"/>
    <mergeCell ref="C6:D6"/>
    <mergeCell ref="E6:G6"/>
    <mergeCell ref="H6:J6"/>
    <mergeCell ref="K6:M6"/>
    <mergeCell ref="S32:S37"/>
    <mergeCell ref="S5:S7"/>
    <mergeCell ref="S10:S13"/>
    <mergeCell ref="S16:S21"/>
    <mergeCell ref="S24:S29"/>
  </mergeCells>
  <phoneticPr fontId="15"/>
  <conditionalFormatting sqref="C10:Q13 C16:Q21 C24:Q29 C32:Q37">
    <cfRule type="containsBlanks" dxfId="153" priority="1">
      <formula>LEN(TRIM(C10))=0</formula>
    </cfRule>
  </conditionalFormatting>
  <dataValidations count="1">
    <dataValidation type="textLength" allowBlank="1" showInputMessage="1" showErrorMessage="1" error="1000文字以下" sqref="C32:Q37 IY32:JM37 SU32:TI37 ACQ32:ADE37 AMM32:ANA37 AWI32:AWW37 BGE32:BGS37 BQA32:BQO37 BZW32:CAK37 CJS32:CKG37 CTO32:CUC37 DDK32:DDY37 DNG32:DNU37 DXC32:DXQ37 EGY32:EHM37 EQU32:ERI37 FAQ32:FBE37 FKM32:FLA37 FUI32:FUW37 GEE32:GES37 GOA32:GOO37 GXW32:GYK37 HHS32:HIG37 HRO32:HSC37 IBK32:IBY37 ILG32:ILU37 IVC32:IVQ37 JEY32:JFM37 JOU32:JPI37 JYQ32:JZE37 KIM32:KJA37 KSI32:KSW37 LCE32:LCS37 LMA32:LMO37 LVW32:LWK37 MFS32:MGG37 MPO32:MQC37 MZK32:MZY37 NJG32:NJU37 NTC32:NTQ37 OCY32:ODM37 OMU32:ONI37 OWQ32:OXE37 PGM32:PHA37 PQI32:PQW37 QAE32:QAS37 QKA32:QKO37 QTW32:QUK37 RDS32:REG37 RNO32:ROC37 RXK32:RXY37 SHG32:SHU37 SRC32:SRQ37 TAY32:TBM37 TKU32:TLI37 TUQ32:TVE37 UEM32:UFA37 UOI32:UOW37 UYE32:UYS37 VIA32:VIO37 VRW32:VSK37 WBS32:WCG37 WLO32:WMC37 WVK32:WVY37 C65568:Q65573 IY65568:JM65573 SU65568:TI65573 ACQ65568:ADE65573 AMM65568:ANA65573 AWI65568:AWW65573 BGE65568:BGS65573 BQA65568:BQO65573 BZW65568:CAK65573 CJS65568:CKG65573 CTO65568:CUC65573 DDK65568:DDY65573 DNG65568:DNU65573 DXC65568:DXQ65573 EGY65568:EHM65573 EQU65568:ERI65573 FAQ65568:FBE65573 FKM65568:FLA65573 FUI65568:FUW65573 GEE65568:GES65573 GOA65568:GOO65573 GXW65568:GYK65573 HHS65568:HIG65573 HRO65568:HSC65573 IBK65568:IBY65573 ILG65568:ILU65573 IVC65568:IVQ65573 JEY65568:JFM65573 JOU65568:JPI65573 JYQ65568:JZE65573 KIM65568:KJA65573 KSI65568:KSW65573 LCE65568:LCS65573 LMA65568:LMO65573 LVW65568:LWK65573 MFS65568:MGG65573 MPO65568:MQC65573 MZK65568:MZY65573 NJG65568:NJU65573 NTC65568:NTQ65573 OCY65568:ODM65573 OMU65568:ONI65573 OWQ65568:OXE65573 PGM65568:PHA65573 PQI65568:PQW65573 QAE65568:QAS65573 QKA65568:QKO65573 QTW65568:QUK65573 RDS65568:REG65573 RNO65568:ROC65573 RXK65568:RXY65573 SHG65568:SHU65573 SRC65568:SRQ65573 TAY65568:TBM65573 TKU65568:TLI65573 TUQ65568:TVE65573 UEM65568:UFA65573 UOI65568:UOW65573 UYE65568:UYS65573 VIA65568:VIO65573 VRW65568:VSK65573 WBS65568:WCG65573 WLO65568:WMC65573 WVK65568:WVY65573 C131104:Q131109 IY131104:JM131109 SU131104:TI131109 ACQ131104:ADE131109 AMM131104:ANA131109 AWI131104:AWW131109 BGE131104:BGS131109 BQA131104:BQO131109 BZW131104:CAK131109 CJS131104:CKG131109 CTO131104:CUC131109 DDK131104:DDY131109 DNG131104:DNU131109 DXC131104:DXQ131109 EGY131104:EHM131109 EQU131104:ERI131109 FAQ131104:FBE131109 FKM131104:FLA131109 FUI131104:FUW131109 GEE131104:GES131109 GOA131104:GOO131109 GXW131104:GYK131109 HHS131104:HIG131109 HRO131104:HSC131109 IBK131104:IBY131109 ILG131104:ILU131109 IVC131104:IVQ131109 JEY131104:JFM131109 JOU131104:JPI131109 JYQ131104:JZE131109 KIM131104:KJA131109 KSI131104:KSW131109 LCE131104:LCS131109 LMA131104:LMO131109 LVW131104:LWK131109 MFS131104:MGG131109 MPO131104:MQC131109 MZK131104:MZY131109 NJG131104:NJU131109 NTC131104:NTQ131109 OCY131104:ODM131109 OMU131104:ONI131109 OWQ131104:OXE131109 PGM131104:PHA131109 PQI131104:PQW131109 QAE131104:QAS131109 QKA131104:QKO131109 QTW131104:QUK131109 RDS131104:REG131109 RNO131104:ROC131109 RXK131104:RXY131109 SHG131104:SHU131109 SRC131104:SRQ131109 TAY131104:TBM131109 TKU131104:TLI131109 TUQ131104:TVE131109 UEM131104:UFA131109 UOI131104:UOW131109 UYE131104:UYS131109 VIA131104:VIO131109 VRW131104:VSK131109 WBS131104:WCG131109 WLO131104:WMC131109 WVK131104:WVY131109 C196640:Q196645 IY196640:JM196645 SU196640:TI196645 ACQ196640:ADE196645 AMM196640:ANA196645 AWI196640:AWW196645 BGE196640:BGS196645 BQA196640:BQO196645 BZW196640:CAK196645 CJS196640:CKG196645 CTO196640:CUC196645 DDK196640:DDY196645 DNG196640:DNU196645 DXC196640:DXQ196645 EGY196640:EHM196645 EQU196640:ERI196645 FAQ196640:FBE196645 FKM196640:FLA196645 FUI196640:FUW196645 GEE196640:GES196645 GOA196640:GOO196645 GXW196640:GYK196645 HHS196640:HIG196645 HRO196640:HSC196645 IBK196640:IBY196645 ILG196640:ILU196645 IVC196640:IVQ196645 JEY196640:JFM196645 JOU196640:JPI196645 JYQ196640:JZE196645 KIM196640:KJA196645 KSI196640:KSW196645 LCE196640:LCS196645 LMA196640:LMO196645 LVW196640:LWK196645 MFS196640:MGG196645 MPO196640:MQC196645 MZK196640:MZY196645 NJG196640:NJU196645 NTC196640:NTQ196645 OCY196640:ODM196645 OMU196640:ONI196645 OWQ196640:OXE196645 PGM196640:PHA196645 PQI196640:PQW196645 QAE196640:QAS196645 QKA196640:QKO196645 QTW196640:QUK196645 RDS196640:REG196645 RNO196640:ROC196645 RXK196640:RXY196645 SHG196640:SHU196645 SRC196640:SRQ196645 TAY196640:TBM196645 TKU196640:TLI196645 TUQ196640:TVE196645 UEM196640:UFA196645 UOI196640:UOW196645 UYE196640:UYS196645 VIA196640:VIO196645 VRW196640:VSK196645 WBS196640:WCG196645 WLO196640:WMC196645 WVK196640:WVY196645 C262176:Q262181 IY262176:JM262181 SU262176:TI262181 ACQ262176:ADE262181 AMM262176:ANA262181 AWI262176:AWW262181 BGE262176:BGS262181 BQA262176:BQO262181 BZW262176:CAK262181 CJS262176:CKG262181 CTO262176:CUC262181 DDK262176:DDY262181 DNG262176:DNU262181 DXC262176:DXQ262181 EGY262176:EHM262181 EQU262176:ERI262181 FAQ262176:FBE262181 FKM262176:FLA262181 FUI262176:FUW262181 GEE262176:GES262181 GOA262176:GOO262181 GXW262176:GYK262181 HHS262176:HIG262181 HRO262176:HSC262181 IBK262176:IBY262181 ILG262176:ILU262181 IVC262176:IVQ262181 JEY262176:JFM262181 JOU262176:JPI262181 JYQ262176:JZE262181 KIM262176:KJA262181 KSI262176:KSW262181 LCE262176:LCS262181 LMA262176:LMO262181 LVW262176:LWK262181 MFS262176:MGG262181 MPO262176:MQC262181 MZK262176:MZY262181 NJG262176:NJU262181 NTC262176:NTQ262181 OCY262176:ODM262181 OMU262176:ONI262181 OWQ262176:OXE262181 PGM262176:PHA262181 PQI262176:PQW262181 QAE262176:QAS262181 QKA262176:QKO262181 QTW262176:QUK262181 RDS262176:REG262181 RNO262176:ROC262181 RXK262176:RXY262181 SHG262176:SHU262181 SRC262176:SRQ262181 TAY262176:TBM262181 TKU262176:TLI262181 TUQ262176:TVE262181 UEM262176:UFA262181 UOI262176:UOW262181 UYE262176:UYS262181 VIA262176:VIO262181 VRW262176:VSK262181 WBS262176:WCG262181 WLO262176:WMC262181 WVK262176:WVY262181 C327712:Q327717 IY327712:JM327717 SU327712:TI327717 ACQ327712:ADE327717 AMM327712:ANA327717 AWI327712:AWW327717 BGE327712:BGS327717 BQA327712:BQO327717 BZW327712:CAK327717 CJS327712:CKG327717 CTO327712:CUC327717 DDK327712:DDY327717 DNG327712:DNU327717 DXC327712:DXQ327717 EGY327712:EHM327717 EQU327712:ERI327717 FAQ327712:FBE327717 FKM327712:FLA327717 FUI327712:FUW327717 GEE327712:GES327717 GOA327712:GOO327717 GXW327712:GYK327717 HHS327712:HIG327717 HRO327712:HSC327717 IBK327712:IBY327717 ILG327712:ILU327717 IVC327712:IVQ327717 JEY327712:JFM327717 JOU327712:JPI327717 JYQ327712:JZE327717 KIM327712:KJA327717 KSI327712:KSW327717 LCE327712:LCS327717 LMA327712:LMO327717 LVW327712:LWK327717 MFS327712:MGG327717 MPO327712:MQC327717 MZK327712:MZY327717 NJG327712:NJU327717 NTC327712:NTQ327717 OCY327712:ODM327717 OMU327712:ONI327717 OWQ327712:OXE327717 PGM327712:PHA327717 PQI327712:PQW327717 QAE327712:QAS327717 QKA327712:QKO327717 QTW327712:QUK327717 RDS327712:REG327717 RNO327712:ROC327717 RXK327712:RXY327717 SHG327712:SHU327717 SRC327712:SRQ327717 TAY327712:TBM327717 TKU327712:TLI327717 TUQ327712:TVE327717 UEM327712:UFA327717 UOI327712:UOW327717 UYE327712:UYS327717 VIA327712:VIO327717 VRW327712:VSK327717 WBS327712:WCG327717 WLO327712:WMC327717 WVK327712:WVY327717 C393248:Q393253 IY393248:JM393253 SU393248:TI393253 ACQ393248:ADE393253 AMM393248:ANA393253 AWI393248:AWW393253 BGE393248:BGS393253 BQA393248:BQO393253 BZW393248:CAK393253 CJS393248:CKG393253 CTO393248:CUC393253 DDK393248:DDY393253 DNG393248:DNU393253 DXC393248:DXQ393253 EGY393248:EHM393253 EQU393248:ERI393253 FAQ393248:FBE393253 FKM393248:FLA393253 FUI393248:FUW393253 GEE393248:GES393253 GOA393248:GOO393253 GXW393248:GYK393253 HHS393248:HIG393253 HRO393248:HSC393253 IBK393248:IBY393253 ILG393248:ILU393253 IVC393248:IVQ393253 JEY393248:JFM393253 JOU393248:JPI393253 JYQ393248:JZE393253 KIM393248:KJA393253 KSI393248:KSW393253 LCE393248:LCS393253 LMA393248:LMO393253 LVW393248:LWK393253 MFS393248:MGG393253 MPO393248:MQC393253 MZK393248:MZY393253 NJG393248:NJU393253 NTC393248:NTQ393253 OCY393248:ODM393253 OMU393248:ONI393253 OWQ393248:OXE393253 PGM393248:PHA393253 PQI393248:PQW393253 QAE393248:QAS393253 QKA393248:QKO393253 QTW393248:QUK393253 RDS393248:REG393253 RNO393248:ROC393253 RXK393248:RXY393253 SHG393248:SHU393253 SRC393248:SRQ393253 TAY393248:TBM393253 TKU393248:TLI393253 TUQ393248:TVE393253 UEM393248:UFA393253 UOI393248:UOW393253 UYE393248:UYS393253 VIA393248:VIO393253 VRW393248:VSK393253 WBS393248:WCG393253 WLO393248:WMC393253 WVK393248:WVY393253 C458784:Q458789 IY458784:JM458789 SU458784:TI458789 ACQ458784:ADE458789 AMM458784:ANA458789 AWI458784:AWW458789 BGE458784:BGS458789 BQA458784:BQO458789 BZW458784:CAK458789 CJS458784:CKG458789 CTO458784:CUC458789 DDK458784:DDY458789 DNG458784:DNU458789 DXC458784:DXQ458789 EGY458784:EHM458789 EQU458784:ERI458789 FAQ458784:FBE458789 FKM458784:FLA458789 FUI458784:FUW458789 GEE458784:GES458789 GOA458784:GOO458789 GXW458784:GYK458789 HHS458784:HIG458789 HRO458784:HSC458789 IBK458784:IBY458789 ILG458784:ILU458789 IVC458784:IVQ458789 JEY458784:JFM458789 JOU458784:JPI458789 JYQ458784:JZE458789 KIM458784:KJA458789 KSI458784:KSW458789 LCE458784:LCS458789 LMA458784:LMO458789 LVW458784:LWK458789 MFS458784:MGG458789 MPO458784:MQC458789 MZK458784:MZY458789 NJG458784:NJU458789 NTC458784:NTQ458789 OCY458784:ODM458789 OMU458784:ONI458789 OWQ458784:OXE458789 PGM458784:PHA458789 PQI458784:PQW458789 QAE458784:QAS458789 QKA458784:QKO458789 QTW458784:QUK458789 RDS458784:REG458789 RNO458784:ROC458789 RXK458784:RXY458789 SHG458784:SHU458789 SRC458784:SRQ458789 TAY458784:TBM458789 TKU458784:TLI458789 TUQ458784:TVE458789 UEM458784:UFA458789 UOI458784:UOW458789 UYE458784:UYS458789 VIA458784:VIO458789 VRW458784:VSK458789 WBS458784:WCG458789 WLO458784:WMC458789 WVK458784:WVY458789 C524320:Q524325 IY524320:JM524325 SU524320:TI524325 ACQ524320:ADE524325 AMM524320:ANA524325 AWI524320:AWW524325 BGE524320:BGS524325 BQA524320:BQO524325 BZW524320:CAK524325 CJS524320:CKG524325 CTO524320:CUC524325 DDK524320:DDY524325 DNG524320:DNU524325 DXC524320:DXQ524325 EGY524320:EHM524325 EQU524320:ERI524325 FAQ524320:FBE524325 FKM524320:FLA524325 FUI524320:FUW524325 GEE524320:GES524325 GOA524320:GOO524325 GXW524320:GYK524325 HHS524320:HIG524325 HRO524320:HSC524325 IBK524320:IBY524325 ILG524320:ILU524325 IVC524320:IVQ524325 JEY524320:JFM524325 JOU524320:JPI524325 JYQ524320:JZE524325 KIM524320:KJA524325 KSI524320:KSW524325 LCE524320:LCS524325 LMA524320:LMO524325 LVW524320:LWK524325 MFS524320:MGG524325 MPO524320:MQC524325 MZK524320:MZY524325 NJG524320:NJU524325 NTC524320:NTQ524325 OCY524320:ODM524325 OMU524320:ONI524325 OWQ524320:OXE524325 PGM524320:PHA524325 PQI524320:PQW524325 QAE524320:QAS524325 QKA524320:QKO524325 QTW524320:QUK524325 RDS524320:REG524325 RNO524320:ROC524325 RXK524320:RXY524325 SHG524320:SHU524325 SRC524320:SRQ524325 TAY524320:TBM524325 TKU524320:TLI524325 TUQ524320:TVE524325 UEM524320:UFA524325 UOI524320:UOW524325 UYE524320:UYS524325 VIA524320:VIO524325 VRW524320:VSK524325 WBS524320:WCG524325 WLO524320:WMC524325 WVK524320:WVY524325 C589856:Q589861 IY589856:JM589861 SU589856:TI589861 ACQ589856:ADE589861 AMM589856:ANA589861 AWI589856:AWW589861 BGE589856:BGS589861 BQA589856:BQO589861 BZW589856:CAK589861 CJS589856:CKG589861 CTO589856:CUC589861 DDK589856:DDY589861 DNG589856:DNU589861 DXC589856:DXQ589861 EGY589856:EHM589861 EQU589856:ERI589861 FAQ589856:FBE589861 FKM589856:FLA589861 FUI589856:FUW589861 GEE589856:GES589861 GOA589856:GOO589861 GXW589856:GYK589861 HHS589856:HIG589861 HRO589856:HSC589861 IBK589856:IBY589861 ILG589856:ILU589861 IVC589856:IVQ589861 JEY589856:JFM589861 JOU589856:JPI589861 JYQ589856:JZE589861 KIM589856:KJA589861 KSI589856:KSW589861 LCE589856:LCS589861 LMA589856:LMO589861 LVW589856:LWK589861 MFS589856:MGG589861 MPO589856:MQC589861 MZK589856:MZY589861 NJG589856:NJU589861 NTC589856:NTQ589861 OCY589856:ODM589861 OMU589856:ONI589861 OWQ589856:OXE589861 PGM589856:PHA589861 PQI589856:PQW589861 QAE589856:QAS589861 QKA589856:QKO589861 QTW589856:QUK589861 RDS589856:REG589861 RNO589856:ROC589861 RXK589856:RXY589861 SHG589856:SHU589861 SRC589856:SRQ589861 TAY589856:TBM589861 TKU589856:TLI589861 TUQ589856:TVE589861 UEM589856:UFA589861 UOI589856:UOW589861 UYE589856:UYS589861 VIA589856:VIO589861 VRW589856:VSK589861 WBS589856:WCG589861 WLO589856:WMC589861 WVK589856:WVY589861 C655392:Q655397 IY655392:JM655397 SU655392:TI655397 ACQ655392:ADE655397 AMM655392:ANA655397 AWI655392:AWW655397 BGE655392:BGS655397 BQA655392:BQO655397 BZW655392:CAK655397 CJS655392:CKG655397 CTO655392:CUC655397 DDK655392:DDY655397 DNG655392:DNU655397 DXC655392:DXQ655397 EGY655392:EHM655397 EQU655392:ERI655397 FAQ655392:FBE655397 FKM655392:FLA655397 FUI655392:FUW655397 GEE655392:GES655397 GOA655392:GOO655397 GXW655392:GYK655397 HHS655392:HIG655397 HRO655392:HSC655397 IBK655392:IBY655397 ILG655392:ILU655397 IVC655392:IVQ655397 JEY655392:JFM655397 JOU655392:JPI655397 JYQ655392:JZE655397 KIM655392:KJA655397 KSI655392:KSW655397 LCE655392:LCS655397 LMA655392:LMO655397 LVW655392:LWK655397 MFS655392:MGG655397 MPO655392:MQC655397 MZK655392:MZY655397 NJG655392:NJU655397 NTC655392:NTQ655397 OCY655392:ODM655397 OMU655392:ONI655397 OWQ655392:OXE655397 PGM655392:PHA655397 PQI655392:PQW655397 QAE655392:QAS655397 QKA655392:QKO655397 QTW655392:QUK655397 RDS655392:REG655397 RNO655392:ROC655397 RXK655392:RXY655397 SHG655392:SHU655397 SRC655392:SRQ655397 TAY655392:TBM655397 TKU655392:TLI655397 TUQ655392:TVE655397 UEM655392:UFA655397 UOI655392:UOW655397 UYE655392:UYS655397 VIA655392:VIO655397 VRW655392:VSK655397 WBS655392:WCG655397 WLO655392:WMC655397 WVK655392:WVY655397 C720928:Q720933 IY720928:JM720933 SU720928:TI720933 ACQ720928:ADE720933 AMM720928:ANA720933 AWI720928:AWW720933 BGE720928:BGS720933 BQA720928:BQO720933 BZW720928:CAK720933 CJS720928:CKG720933 CTO720928:CUC720933 DDK720928:DDY720933 DNG720928:DNU720933 DXC720928:DXQ720933 EGY720928:EHM720933 EQU720928:ERI720933 FAQ720928:FBE720933 FKM720928:FLA720933 FUI720928:FUW720933 GEE720928:GES720933 GOA720928:GOO720933 GXW720928:GYK720933 HHS720928:HIG720933 HRO720928:HSC720933 IBK720928:IBY720933 ILG720928:ILU720933 IVC720928:IVQ720933 JEY720928:JFM720933 JOU720928:JPI720933 JYQ720928:JZE720933 KIM720928:KJA720933 KSI720928:KSW720933 LCE720928:LCS720933 LMA720928:LMO720933 LVW720928:LWK720933 MFS720928:MGG720933 MPO720928:MQC720933 MZK720928:MZY720933 NJG720928:NJU720933 NTC720928:NTQ720933 OCY720928:ODM720933 OMU720928:ONI720933 OWQ720928:OXE720933 PGM720928:PHA720933 PQI720928:PQW720933 QAE720928:QAS720933 QKA720928:QKO720933 QTW720928:QUK720933 RDS720928:REG720933 RNO720928:ROC720933 RXK720928:RXY720933 SHG720928:SHU720933 SRC720928:SRQ720933 TAY720928:TBM720933 TKU720928:TLI720933 TUQ720928:TVE720933 UEM720928:UFA720933 UOI720928:UOW720933 UYE720928:UYS720933 VIA720928:VIO720933 VRW720928:VSK720933 WBS720928:WCG720933 WLO720928:WMC720933 WVK720928:WVY720933 C786464:Q786469 IY786464:JM786469 SU786464:TI786469 ACQ786464:ADE786469 AMM786464:ANA786469 AWI786464:AWW786469 BGE786464:BGS786469 BQA786464:BQO786469 BZW786464:CAK786469 CJS786464:CKG786469 CTO786464:CUC786469 DDK786464:DDY786469 DNG786464:DNU786469 DXC786464:DXQ786469 EGY786464:EHM786469 EQU786464:ERI786469 FAQ786464:FBE786469 FKM786464:FLA786469 FUI786464:FUW786469 GEE786464:GES786469 GOA786464:GOO786469 GXW786464:GYK786469 HHS786464:HIG786469 HRO786464:HSC786469 IBK786464:IBY786469 ILG786464:ILU786469 IVC786464:IVQ786469 JEY786464:JFM786469 JOU786464:JPI786469 JYQ786464:JZE786469 KIM786464:KJA786469 KSI786464:KSW786469 LCE786464:LCS786469 LMA786464:LMO786469 LVW786464:LWK786469 MFS786464:MGG786469 MPO786464:MQC786469 MZK786464:MZY786469 NJG786464:NJU786469 NTC786464:NTQ786469 OCY786464:ODM786469 OMU786464:ONI786469 OWQ786464:OXE786469 PGM786464:PHA786469 PQI786464:PQW786469 QAE786464:QAS786469 QKA786464:QKO786469 QTW786464:QUK786469 RDS786464:REG786469 RNO786464:ROC786469 RXK786464:RXY786469 SHG786464:SHU786469 SRC786464:SRQ786469 TAY786464:TBM786469 TKU786464:TLI786469 TUQ786464:TVE786469 UEM786464:UFA786469 UOI786464:UOW786469 UYE786464:UYS786469 VIA786464:VIO786469 VRW786464:VSK786469 WBS786464:WCG786469 WLO786464:WMC786469 WVK786464:WVY786469 C852000:Q852005 IY852000:JM852005 SU852000:TI852005 ACQ852000:ADE852005 AMM852000:ANA852005 AWI852000:AWW852005 BGE852000:BGS852005 BQA852000:BQO852005 BZW852000:CAK852005 CJS852000:CKG852005 CTO852000:CUC852005 DDK852000:DDY852005 DNG852000:DNU852005 DXC852000:DXQ852005 EGY852000:EHM852005 EQU852000:ERI852005 FAQ852000:FBE852005 FKM852000:FLA852005 FUI852000:FUW852005 GEE852000:GES852005 GOA852000:GOO852005 GXW852000:GYK852005 HHS852000:HIG852005 HRO852000:HSC852005 IBK852000:IBY852005 ILG852000:ILU852005 IVC852000:IVQ852005 JEY852000:JFM852005 JOU852000:JPI852005 JYQ852000:JZE852005 KIM852000:KJA852005 KSI852000:KSW852005 LCE852000:LCS852005 LMA852000:LMO852005 LVW852000:LWK852005 MFS852000:MGG852005 MPO852000:MQC852005 MZK852000:MZY852005 NJG852000:NJU852005 NTC852000:NTQ852005 OCY852000:ODM852005 OMU852000:ONI852005 OWQ852000:OXE852005 PGM852000:PHA852005 PQI852000:PQW852005 QAE852000:QAS852005 QKA852000:QKO852005 QTW852000:QUK852005 RDS852000:REG852005 RNO852000:ROC852005 RXK852000:RXY852005 SHG852000:SHU852005 SRC852000:SRQ852005 TAY852000:TBM852005 TKU852000:TLI852005 TUQ852000:TVE852005 UEM852000:UFA852005 UOI852000:UOW852005 UYE852000:UYS852005 VIA852000:VIO852005 VRW852000:VSK852005 WBS852000:WCG852005 WLO852000:WMC852005 WVK852000:WVY852005 C917536:Q917541 IY917536:JM917541 SU917536:TI917541 ACQ917536:ADE917541 AMM917536:ANA917541 AWI917536:AWW917541 BGE917536:BGS917541 BQA917536:BQO917541 BZW917536:CAK917541 CJS917536:CKG917541 CTO917536:CUC917541 DDK917536:DDY917541 DNG917536:DNU917541 DXC917536:DXQ917541 EGY917536:EHM917541 EQU917536:ERI917541 FAQ917536:FBE917541 FKM917536:FLA917541 FUI917536:FUW917541 GEE917536:GES917541 GOA917536:GOO917541 GXW917536:GYK917541 HHS917536:HIG917541 HRO917536:HSC917541 IBK917536:IBY917541 ILG917536:ILU917541 IVC917536:IVQ917541 JEY917536:JFM917541 JOU917536:JPI917541 JYQ917536:JZE917541 KIM917536:KJA917541 KSI917536:KSW917541 LCE917536:LCS917541 LMA917536:LMO917541 LVW917536:LWK917541 MFS917536:MGG917541 MPO917536:MQC917541 MZK917536:MZY917541 NJG917536:NJU917541 NTC917536:NTQ917541 OCY917536:ODM917541 OMU917536:ONI917541 OWQ917536:OXE917541 PGM917536:PHA917541 PQI917536:PQW917541 QAE917536:QAS917541 QKA917536:QKO917541 QTW917536:QUK917541 RDS917536:REG917541 RNO917536:ROC917541 RXK917536:RXY917541 SHG917536:SHU917541 SRC917536:SRQ917541 TAY917536:TBM917541 TKU917536:TLI917541 TUQ917536:TVE917541 UEM917536:UFA917541 UOI917536:UOW917541 UYE917536:UYS917541 VIA917536:VIO917541 VRW917536:VSK917541 WBS917536:WCG917541 WLO917536:WMC917541 WVK917536:WVY917541 C983072:Q983077 IY983072:JM983077 SU983072:TI983077 ACQ983072:ADE983077 AMM983072:ANA983077 AWI983072:AWW983077 BGE983072:BGS983077 BQA983072:BQO983077 BZW983072:CAK983077 CJS983072:CKG983077 CTO983072:CUC983077 DDK983072:DDY983077 DNG983072:DNU983077 DXC983072:DXQ983077 EGY983072:EHM983077 EQU983072:ERI983077 FAQ983072:FBE983077 FKM983072:FLA983077 FUI983072:FUW983077 GEE983072:GES983077 GOA983072:GOO983077 GXW983072:GYK983077 HHS983072:HIG983077 HRO983072:HSC983077 IBK983072:IBY983077 ILG983072:ILU983077 IVC983072:IVQ983077 JEY983072:JFM983077 JOU983072:JPI983077 JYQ983072:JZE983077 KIM983072:KJA983077 KSI983072:KSW983077 LCE983072:LCS983077 LMA983072:LMO983077 LVW983072:LWK983077 MFS983072:MGG983077 MPO983072:MQC983077 MZK983072:MZY983077 NJG983072:NJU983077 NTC983072:NTQ983077 OCY983072:ODM983077 OMU983072:ONI983077 OWQ983072:OXE983077 PGM983072:PHA983077 PQI983072:PQW983077 QAE983072:QAS983077 QKA983072:QKO983077 QTW983072:QUK983077 RDS983072:REG983077 RNO983072:ROC983077 RXK983072:RXY983077 SHG983072:SHU983077 SRC983072:SRQ983077 TAY983072:TBM983077 TKU983072:TLI983077 TUQ983072:TVE983077 UEM983072:UFA983077 UOI983072:UOW983077 UYE983072:UYS983077 VIA983072:VIO983077 VRW983072:VSK983077 WBS983072:WCG983077 WLO983072:WMC983077 WVK983072:WVY983077" xr:uid="{00000000-0002-0000-0500-000000000000}">
      <formula1>0</formula1>
      <formula2>1000</formula2>
    </dataValidation>
  </dataValidations>
  <printOptions horizontalCentered="1"/>
  <pageMargins left="0.39370078740157483" right="0.39370078740157483" top="0.39370078740157483" bottom="0.39370078740157483" header="0.23622047244094491" footer="0.19685039370078741"/>
  <pageSetup paperSize="9" orientation="portrait" horizontalDpi="4294967294" verticalDpi="4294967294" r:id="rId1"/>
  <headerFooter alignWithMargins="0">
    <oddHeader>&amp;L第２号様式　その３</oddHeader>
  </headerFooter>
  <ignoredErrors>
    <ignoredError sqref="I7:J7 D7 F7:G7 L7:M7"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pageSetUpPr fitToPage="1"/>
  </sheetPr>
  <dimension ref="A1:W31"/>
  <sheetViews>
    <sheetView topLeftCell="A4" zoomScaleNormal="100" workbookViewId="0">
      <selection activeCell="A4" sqref="A4"/>
    </sheetView>
  </sheetViews>
  <sheetFormatPr defaultColWidth="10" defaultRowHeight="13.5"/>
  <cols>
    <col min="1" max="1" width="2.375" style="21" customWidth="1"/>
    <col min="2" max="2" width="1.75" style="21" customWidth="1"/>
    <col min="3" max="5" width="5.125" style="21" customWidth="1"/>
    <col min="6" max="9" width="8.25" style="21" customWidth="1"/>
    <col min="10" max="11" width="6.25" style="21" hidden="1" customWidth="1"/>
    <col min="12" max="15" width="8.25" style="21" customWidth="1"/>
    <col min="16" max="17" width="6.25" style="21" hidden="1" customWidth="1"/>
    <col min="18" max="18" width="1.75" style="21" customWidth="1"/>
    <col min="19" max="19" width="79" style="21" customWidth="1"/>
    <col min="20" max="20" width="87.75" style="37" bestFit="1" customWidth="1"/>
    <col min="21" max="23" width="10" style="21" hidden="1" customWidth="1"/>
    <col min="24" max="16384" width="10" style="21"/>
  </cols>
  <sheetData>
    <row r="1" spans="1:20">
      <c r="A1" s="716"/>
      <c r="B1" s="717"/>
      <c r="C1" s="717"/>
      <c r="D1" s="717"/>
      <c r="E1" s="717"/>
      <c r="F1" s="717"/>
      <c r="G1" s="717"/>
      <c r="H1" s="717"/>
      <c r="I1" s="717"/>
      <c r="J1" s="717"/>
      <c r="K1" s="717"/>
      <c r="L1" s="717"/>
      <c r="M1" s="717"/>
      <c r="N1" s="717"/>
      <c r="O1" s="717"/>
      <c r="P1" s="717"/>
      <c r="Q1" s="717"/>
      <c r="R1" s="718"/>
      <c r="S1" s="116" t="s">
        <v>3563</v>
      </c>
      <c r="T1" s="116"/>
    </row>
    <row r="2" spans="1:20" ht="6.75" customHeight="1">
      <c r="A2" s="719"/>
      <c r="B2" s="138"/>
      <c r="C2" s="139"/>
      <c r="D2" s="139"/>
      <c r="E2" s="139"/>
      <c r="F2" s="140"/>
      <c r="G2" s="140"/>
      <c r="H2" s="140"/>
      <c r="I2" s="140"/>
      <c r="J2" s="140"/>
      <c r="K2" s="140"/>
      <c r="L2" s="140"/>
      <c r="M2" s="140"/>
      <c r="N2" s="140"/>
      <c r="O2" s="140"/>
      <c r="P2" s="140"/>
      <c r="Q2" s="140"/>
      <c r="R2" s="720"/>
      <c r="S2" s="141"/>
      <c r="T2" s="141"/>
    </row>
    <row r="3" spans="1:20" ht="15" customHeight="1">
      <c r="A3" s="719"/>
      <c r="B3" s="138"/>
      <c r="C3" s="721" t="s">
        <v>2142</v>
      </c>
      <c r="D3" s="721"/>
      <c r="E3" s="138"/>
      <c r="F3" s="138"/>
      <c r="G3" s="138"/>
      <c r="H3" s="138"/>
      <c r="I3" s="138"/>
      <c r="J3" s="138"/>
      <c r="K3" s="138"/>
      <c r="L3" s="138"/>
      <c r="M3" s="138"/>
      <c r="N3" s="138"/>
      <c r="O3" s="138"/>
      <c r="P3" s="138"/>
      <c r="Q3" s="138"/>
      <c r="R3" s="722"/>
      <c r="S3" s="141"/>
      <c r="T3" s="141"/>
    </row>
    <row r="4" spans="1:20" ht="15" customHeight="1" thickBot="1">
      <c r="A4" s="719"/>
      <c r="B4" s="138"/>
      <c r="C4" s="138"/>
      <c r="D4" s="138"/>
      <c r="E4" s="138"/>
      <c r="F4" s="138"/>
      <c r="G4" s="138"/>
      <c r="H4" s="138"/>
      <c r="I4" s="138"/>
      <c r="J4" s="138"/>
      <c r="K4" s="138"/>
      <c r="L4" s="138"/>
      <c r="M4" s="138"/>
      <c r="N4" s="146"/>
      <c r="O4" s="138"/>
      <c r="P4" s="138"/>
      <c r="Q4" s="138"/>
      <c r="R4" s="723"/>
      <c r="S4" s="141"/>
      <c r="T4" s="148"/>
    </row>
    <row r="5" spans="1:20" ht="27" customHeight="1">
      <c r="A5" s="719"/>
      <c r="B5" s="138"/>
      <c r="C5" s="1122" t="s">
        <v>1</v>
      </c>
      <c r="D5" s="1234"/>
      <c r="E5" s="1234"/>
      <c r="F5" s="1176" t="s">
        <v>2050</v>
      </c>
      <c r="G5" s="1176"/>
      <c r="H5" s="1176"/>
      <c r="I5" s="1176"/>
      <c r="J5" s="1176"/>
      <c r="K5" s="1176"/>
      <c r="L5" s="1223" t="s">
        <v>2051</v>
      </c>
      <c r="M5" s="1236"/>
      <c r="N5" s="1236"/>
      <c r="O5" s="1236"/>
      <c r="P5" s="1236"/>
      <c r="Q5" s="1236"/>
      <c r="R5" s="724"/>
      <c r="S5" s="1154" t="s">
        <v>369</v>
      </c>
      <c r="T5" s="1154"/>
    </row>
    <row r="6" spans="1:20" ht="44.25" customHeight="1">
      <c r="A6" s="719"/>
      <c r="B6" s="138"/>
      <c r="C6" s="1124"/>
      <c r="D6" s="1235"/>
      <c r="E6" s="1235"/>
      <c r="F6" s="1237" t="s">
        <v>2511</v>
      </c>
      <c r="G6" s="1238"/>
      <c r="H6" s="1239" t="s">
        <v>2143</v>
      </c>
      <c r="I6" s="1240"/>
      <c r="J6" s="1239" t="s">
        <v>2052</v>
      </c>
      <c r="K6" s="1240"/>
      <c r="L6" s="1237" t="s">
        <v>2511</v>
      </c>
      <c r="M6" s="1238"/>
      <c r="N6" s="1239" t="s">
        <v>2143</v>
      </c>
      <c r="O6" s="1241"/>
      <c r="P6" s="1242" t="s">
        <v>2052</v>
      </c>
      <c r="Q6" s="1241"/>
      <c r="R6" s="725"/>
      <c r="S6" s="1155"/>
      <c r="T6" s="1155"/>
    </row>
    <row r="7" spans="1:20" ht="24.95" customHeight="1">
      <c r="A7" s="719"/>
      <c r="B7" s="138"/>
      <c r="C7" s="1197" t="s">
        <v>2023</v>
      </c>
      <c r="D7" s="1198"/>
      <c r="E7" s="1245"/>
      <c r="F7" s="1246" t="str">
        <f>IFERROR(VLOOKUP(はじめに!$D$2,メニュー別事業者リスト!$A$6:$AI$1000,3,FALSE),"-")</f>
        <v>-</v>
      </c>
      <c r="G7" s="1247"/>
      <c r="H7" s="736" t="str">
        <f>IFERROR(VLOOKUP(はじめに!$D$2,メニュー別事業者リスト!$A$6:$AI$1000,4,FALSE),"-")</f>
        <v>-</v>
      </c>
      <c r="I7" s="780" t="str">
        <f>IFERROR(VLOOKUP(はじめに!$D$2,メニュー別事業者リスト!$A$6:$AI$1000,5,FALSE),"-")</f>
        <v>-</v>
      </c>
      <c r="J7" s="1248"/>
      <c r="K7" s="1249"/>
      <c r="L7" s="1246" t="str">
        <f>メニュー別排出係数!D44</f>
        <v>-</v>
      </c>
      <c r="M7" s="1247"/>
      <c r="N7" s="736" t="str">
        <f>メニュー別排出係数!G44</f>
        <v>-</v>
      </c>
      <c r="O7" s="737" t="str">
        <f>メニュー別排出係数!L44</f>
        <v>-</v>
      </c>
      <c r="P7" s="1243"/>
      <c r="Q7" s="1244"/>
      <c r="R7" s="722"/>
      <c r="S7" s="1155"/>
      <c r="T7" s="1155"/>
    </row>
    <row r="8" spans="1:20" ht="24.95" customHeight="1">
      <c r="A8" s="719"/>
      <c r="B8" s="138"/>
      <c r="C8" s="1197" t="s">
        <v>2029</v>
      </c>
      <c r="D8" s="1198"/>
      <c r="E8" s="1245"/>
      <c r="F8" s="1246" t="str">
        <f>IFERROR(VLOOKUP(はじめに!$D$2,メニュー別事業者リスト!$A$6:$AI$1000,6,FALSE),"-")</f>
        <v>-</v>
      </c>
      <c r="G8" s="1247"/>
      <c r="H8" s="736" t="str">
        <f>IFERROR(VLOOKUP(はじめに!$D$2,メニュー別事業者リスト!$A$6:$AI$1000,7,FALSE),"-")</f>
        <v>-</v>
      </c>
      <c r="I8" s="780" t="str">
        <f>IFERROR(VLOOKUP(はじめに!$D$2,メニュー別事業者リスト!$A$6:$AI$1000,8,FALSE),"-")</f>
        <v>-</v>
      </c>
      <c r="J8" s="1248"/>
      <c r="K8" s="1249"/>
      <c r="L8" s="1246" t="str">
        <f>メニュー別排出係数!D45</f>
        <v>-</v>
      </c>
      <c r="M8" s="1247"/>
      <c r="N8" s="736" t="str">
        <f>メニュー別排出係数!G45</f>
        <v>-</v>
      </c>
      <c r="O8" s="737" t="str">
        <f>メニュー別排出係数!L45</f>
        <v>-</v>
      </c>
      <c r="P8" s="1243"/>
      <c r="Q8" s="1244"/>
      <c r="R8" s="722"/>
      <c r="S8" s="1152" t="s">
        <v>2384</v>
      </c>
      <c r="T8" s="1155"/>
    </row>
    <row r="9" spans="1:20" ht="24.95" customHeight="1">
      <c r="A9" s="719"/>
      <c r="B9" s="138"/>
      <c r="C9" s="1197" t="s">
        <v>2028</v>
      </c>
      <c r="D9" s="1198"/>
      <c r="E9" s="1245"/>
      <c r="F9" s="1246" t="str">
        <f>IFERROR(VLOOKUP(はじめに!$D$2,メニュー別事業者リスト!$A$6:$AI$1000,9,FALSE),"-")</f>
        <v>-</v>
      </c>
      <c r="G9" s="1247"/>
      <c r="H9" s="736" t="str">
        <f>IFERROR(VLOOKUP(はじめに!$D$2,メニュー別事業者リスト!$A$6:$AI$1000,10,FALSE),"-")</f>
        <v>-</v>
      </c>
      <c r="I9" s="780" t="str">
        <f>IFERROR(VLOOKUP(はじめに!$D$2,メニュー別事業者リスト!$A$6:$AI$1000,11,FALSE),"-")</f>
        <v>-</v>
      </c>
      <c r="J9" s="1248"/>
      <c r="K9" s="1249"/>
      <c r="L9" s="1246" t="str">
        <f>メニュー別排出係数!D46</f>
        <v>-</v>
      </c>
      <c r="M9" s="1247"/>
      <c r="N9" s="736" t="str">
        <f>メニュー別排出係数!G46</f>
        <v>-</v>
      </c>
      <c r="O9" s="737" t="str">
        <f>メニュー別排出係数!L46</f>
        <v>-</v>
      </c>
      <c r="P9" s="1243"/>
      <c r="Q9" s="1244"/>
      <c r="R9" s="722"/>
      <c r="S9" s="1233"/>
      <c r="T9" s="1155"/>
    </row>
    <row r="10" spans="1:20" ht="24.95" customHeight="1">
      <c r="A10" s="719"/>
      <c r="B10" s="138"/>
      <c r="C10" s="1197" t="s">
        <v>2368</v>
      </c>
      <c r="D10" s="1198"/>
      <c r="E10" s="1245"/>
      <c r="F10" s="1246" t="str">
        <f>IFERROR(VLOOKUP(はじめに!$D$2,メニュー別事業者リスト!$A$6:$AI$1000,12,FALSE),"-")</f>
        <v>-</v>
      </c>
      <c r="G10" s="1247"/>
      <c r="H10" s="736" t="str">
        <f>IFERROR(VLOOKUP(はじめに!$D$2,メニュー別事業者リスト!$A$6:$AI$1000,13,FALSE),"-")</f>
        <v>-</v>
      </c>
      <c r="I10" s="780" t="str">
        <f>IFERROR(VLOOKUP(はじめに!$D$2,メニュー別事業者リスト!$A$6:$AI$1000,14,FALSE),"-")</f>
        <v>-</v>
      </c>
      <c r="J10" s="1248"/>
      <c r="K10" s="1249"/>
      <c r="L10" s="1246" t="str">
        <f>メニュー別排出係数!D47</f>
        <v>-</v>
      </c>
      <c r="M10" s="1247"/>
      <c r="N10" s="736" t="str">
        <f>メニュー別排出係数!G47</f>
        <v>-</v>
      </c>
      <c r="O10" s="737" t="str">
        <f>メニュー別排出係数!L47</f>
        <v>-</v>
      </c>
      <c r="P10" s="1243"/>
      <c r="Q10" s="1244"/>
      <c r="R10" s="722"/>
      <c r="S10" s="138"/>
      <c r="T10" s="1155"/>
    </row>
    <row r="11" spans="1:20" ht="24.95" customHeight="1">
      <c r="A11" s="719"/>
      <c r="B11" s="138"/>
      <c r="C11" s="1197" t="s">
        <v>2369</v>
      </c>
      <c r="D11" s="1198"/>
      <c r="E11" s="1245"/>
      <c r="F11" s="1246" t="str">
        <f>IFERROR(VLOOKUP(はじめに!$D$2,メニュー別事業者リスト!$A$6:$AI$1000,15,FALSE),"-")</f>
        <v>-</v>
      </c>
      <c r="G11" s="1247"/>
      <c r="H11" s="736" t="str">
        <f>IFERROR(VLOOKUP(はじめに!$D$2,メニュー別事業者リスト!$A$6:$AI$1000,16,FALSE),"-")</f>
        <v>-</v>
      </c>
      <c r="I11" s="780" t="str">
        <f>IFERROR(VLOOKUP(はじめに!$D$2,メニュー別事業者リスト!$A$6:$AI$1000,17,FALSE),"-")</f>
        <v>-</v>
      </c>
      <c r="J11" s="1248"/>
      <c r="K11" s="1249"/>
      <c r="L11" s="1246" t="str">
        <f>メニュー別排出係数!D48</f>
        <v>-</v>
      </c>
      <c r="M11" s="1247"/>
      <c r="N11" s="736" t="str">
        <f>メニュー別排出係数!G48</f>
        <v>-</v>
      </c>
      <c r="O11" s="737" t="str">
        <f>メニュー別排出係数!L48</f>
        <v>-</v>
      </c>
      <c r="P11" s="1243"/>
      <c r="Q11" s="1244"/>
      <c r="R11" s="722"/>
      <c r="S11" s="138"/>
      <c r="T11" s="1155"/>
    </row>
    <row r="12" spans="1:20" ht="24.95" customHeight="1">
      <c r="A12" s="719"/>
      <c r="B12" s="138"/>
      <c r="C12" s="1197" t="s">
        <v>2370</v>
      </c>
      <c r="D12" s="1198"/>
      <c r="E12" s="1245"/>
      <c r="F12" s="1246" t="str">
        <f>IFERROR(VLOOKUP(はじめに!$D$2,メニュー別事業者リスト!$A$6:$AI$1000,18,FALSE),"-")</f>
        <v>-</v>
      </c>
      <c r="G12" s="1247"/>
      <c r="H12" s="736" t="str">
        <f>IFERROR(VLOOKUP(はじめに!$D$2,メニュー別事業者リスト!$A$6:$AI$1000,19,FALSE),"-")</f>
        <v>-</v>
      </c>
      <c r="I12" s="780" t="str">
        <f>IFERROR(VLOOKUP(はじめに!$D$2,メニュー別事業者リスト!$A$6:$AI$1000,20,FALSE),"-")</f>
        <v>-</v>
      </c>
      <c r="J12" s="1248"/>
      <c r="K12" s="1249"/>
      <c r="L12" s="1246" t="str">
        <f>メニュー別排出係数!D49</f>
        <v>-</v>
      </c>
      <c r="M12" s="1247"/>
      <c r="N12" s="736" t="str">
        <f>メニュー別排出係数!G49</f>
        <v>-</v>
      </c>
      <c r="O12" s="737" t="str">
        <f>メニュー別排出係数!L49</f>
        <v>-</v>
      </c>
      <c r="P12" s="1243"/>
      <c r="Q12" s="1244"/>
      <c r="R12" s="722"/>
      <c r="S12" s="138"/>
      <c r="T12" s="1155"/>
    </row>
    <row r="13" spans="1:20" ht="24.95" customHeight="1">
      <c r="A13" s="719"/>
      <c r="B13" s="138"/>
      <c r="C13" s="1197" t="s">
        <v>2371</v>
      </c>
      <c r="D13" s="1198"/>
      <c r="E13" s="1245"/>
      <c r="F13" s="1246" t="str">
        <f>IFERROR(VLOOKUP(はじめに!$D$2,メニュー別事業者リスト!$A$6:$AI$1000,21,FALSE),"-")</f>
        <v>-</v>
      </c>
      <c r="G13" s="1247"/>
      <c r="H13" s="736" t="str">
        <f>IFERROR(VLOOKUP(はじめに!$D$2,メニュー別事業者リスト!$A$6:$AI$1000,22,FALSE),"-")</f>
        <v>-</v>
      </c>
      <c r="I13" s="780" t="str">
        <f>IFERROR(VLOOKUP(はじめに!$D$2,メニュー別事業者リスト!$A$6:$AI$1000,23,FALSE),"-")</f>
        <v>-</v>
      </c>
      <c r="J13" s="1248"/>
      <c r="K13" s="1249"/>
      <c r="L13" s="1246" t="str">
        <f>メニュー別排出係数!D50</f>
        <v>-</v>
      </c>
      <c r="M13" s="1247"/>
      <c r="N13" s="736" t="str">
        <f>メニュー別排出係数!G50</f>
        <v>-</v>
      </c>
      <c r="O13" s="737" t="str">
        <f>メニュー別排出係数!L50</f>
        <v>-</v>
      </c>
      <c r="P13" s="1243"/>
      <c r="Q13" s="1244"/>
      <c r="R13" s="722"/>
      <c r="S13" s="138"/>
      <c r="T13" s="1155"/>
    </row>
    <row r="14" spans="1:20" ht="24.95" customHeight="1">
      <c r="A14" s="719"/>
      <c r="B14" s="138"/>
      <c r="C14" s="1197" t="s">
        <v>2372</v>
      </c>
      <c r="D14" s="1198"/>
      <c r="E14" s="1245"/>
      <c r="F14" s="1246" t="str">
        <f>IFERROR(VLOOKUP(はじめに!$D$2,メニュー別事業者リスト!$A$6:$AI$1000,24,FALSE),"-")</f>
        <v>-</v>
      </c>
      <c r="G14" s="1247"/>
      <c r="H14" s="736" t="str">
        <f>IFERROR(VLOOKUP(はじめに!$D$2,メニュー別事業者リスト!$A$6:$AI$1000,25,FALSE),"-")</f>
        <v>-</v>
      </c>
      <c r="I14" s="780" t="str">
        <f>IFERROR(VLOOKUP(はじめに!$D$2,メニュー別事業者リスト!$A$6:$AI$1000,26,FALSE),"-")</f>
        <v>-</v>
      </c>
      <c r="J14" s="1248"/>
      <c r="K14" s="1249"/>
      <c r="L14" s="1246" t="str">
        <f>メニュー別排出係数!D51</f>
        <v>-</v>
      </c>
      <c r="M14" s="1247"/>
      <c r="N14" s="736" t="str">
        <f>メニュー別排出係数!G51</f>
        <v>-</v>
      </c>
      <c r="O14" s="737" t="str">
        <f>メニュー別排出係数!L51</f>
        <v>-</v>
      </c>
      <c r="P14" s="1243"/>
      <c r="Q14" s="1244"/>
      <c r="R14" s="722"/>
      <c r="S14" s="138"/>
      <c r="T14" s="1155"/>
    </row>
    <row r="15" spans="1:20" ht="24.95" customHeight="1">
      <c r="A15" s="719"/>
      <c r="B15" s="138"/>
      <c r="C15" s="1197" t="s">
        <v>2373</v>
      </c>
      <c r="D15" s="1198"/>
      <c r="E15" s="1245"/>
      <c r="F15" s="1246" t="str">
        <f>IFERROR(VLOOKUP(はじめに!$D$2,メニュー別事業者リスト!$A$6:$AI$1000,27,FALSE),"-")</f>
        <v>-</v>
      </c>
      <c r="G15" s="1247"/>
      <c r="H15" s="736" t="str">
        <f>IFERROR(VLOOKUP(はじめに!$D$2,メニュー別事業者リスト!$A$6:$AI$1000,28,FALSE),"-")</f>
        <v>-</v>
      </c>
      <c r="I15" s="780" t="str">
        <f>IFERROR(VLOOKUP(はじめに!$D$2,メニュー別事業者リスト!$A$6:$AI$1000,29,FALSE),"-")</f>
        <v>-</v>
      </c>
      <c r="J15" s="1248"/>
      <c r="K15" s="1249"/>
      <c r="L15" s="1246" t="str">
        <f>メニュー別排出係数!D52</f>
        <v>-</v>
      </c>
      <c r="M15" s="1247"/>
      <c r="N15" s="736" t="str">
        <f>メニュー別排出係数!G52</f>
        <v>-</v>
      </c>
      <c r="O15" s="737" t="str">
        <f>メニュー別排出係数!L52</f>
        <v>-</v>
      </c>
      <c r="P15" s="1243"/>
      <c r="Q15" s="1244"/>
      <c r="R15" s="722"/>
      <c r="S15" s="138"/>
      <c r="T15" s="1155"/>
    </row>
    <row r="16" spans="1:20" ht="24.95" customHeight="1">
      <c r="A16" s="719"/>
      <c r="B16" s="138"/>
      <c r="C16" s="1197" t="s">
        <v>2374</v>
      </c>
      <c r="D16" s="1198"/>
      <c r="E16" s="1245"/>
      <c r="F16" s="1246" t="str">
        <f>IFERROR(VLOOKUP(はじめに!$D$2,メニュー別事業者リスト!$A$6:$AI$1000,30,FALSE),"-")</f>
        <v>-</v>
      </c>
      <c r="G16" s="1247"/>
      <c r="H16" s="736" t="str">
        <f>IFERROR(VLOOKUP(はじめに!$D$2,メニュー別事業者リスト!$A$6:$AI$1000,31,FALSE),"-")</f>
        <v>-</v>
      </c>
      <c r="I16" s="780" t="str">
        <f>IFERROR(VLOOKUP(はじめに!$D$2,メニュー別事業者リスト!$A$6:$AI$1000,32,FALSE),"-")</f>
        <v>-</v>
      </c>
      <c r="J16" s="1248"/>
      <c r="K16" s="1249"/>
      <c r="L16" s="1246" t="str">
        <f>メニュー別排出係数!D53</f>
        <v>-</v>
      </c>
      <c r="M16" s="1247"/>
      <c r="N16" s="736" t="str">
        <f>メニュー別排出係数!G53</f>
        <v>-</v>
      </c>
      <c r="O16" s="737" t="str">
        <f>メニュー別排出係数!L53</f>
        <v>-</v>
      </c>
      <c r="P16" s="1243"/>
      <c r="Q16" s="1244"/>
      <c r="R16" s="722"/>
      <c r="S16" s="138"/>
      <c r="T16" s="1155"/>
    </row>
    <row r="17" spans="1:20" ht="24.95" customHeight="1">
      <c r="A17" s="719"/>
      <c r="B17" s="138"/>
      <c r="C17" s="1197" t="s">
        <v>3432</v>
      </c>
      <c r="D17" s="1198"/>
      <c r="E17" s="1245"/>
      <c r="F17" s="1246" t="str">
        <f>IFERROR(VLOOKUP(はじめに!$D$2,メニュー別事業者リスト!$A$6:$AI$1000,33,FALSE),"-")</f>
        <v>-</v>
      </c>
      <c r="G17" s="1247"/>
      <c r="H17" s="736" t="str">
        <f>IFERROR(VLOOKUP(はじめに!$D$2,メニュー別事業者リスト!$A$6:$AI$1000,34,FALSE),"-")</f>
        <v>-</v>
      </c>
      <c r="I17" s="780" t="str">
        <f>IFERROR(VLOOKUP(はじめに!$D$2,メニュー別事業者リスト!$A$6:$AI$1000,35,FALSE),"-")</f>
        <v>-</v>
      </c>
      <c r="J17" s="1248"/>
      <c r="K17" s="1249"/>
      <c r="L17" s="1246" t="str">
        <f>メニュー別排出係数!D54</f>
        <v>-</v>
      </c>
      <c r="M17" s="1247"/>
      <c r="N17" s="736" t="str">
        <f>メニュー別排出係数!G54</f>
        <v>-</v>
      </c>
      <c r="O17" s="737" t="str">
        <f>メニュー別排出係数!L54</f>
        <v>-</v>
      </c>
      <c r="P17" s="1243"/>
      <c r="Q17" s="1244"/>
      <c r="R17" s="722"/>
      <c r="S17" s="138"/>
      <c r="T17" s="1155"/>
    </row>
    <row r="18" spans="1:20" ht="24.95" customHeight="1">
      <c r="A18" s="719"/>
      <c r="B18" s="138"/>
      <c r="C18" s="1197"/>
      <c r="D18" s="1198"/>
      <c r="E18" s="1245"/>
      <c r="F18" s="1248"/>
      <c r="G18" s="1249"/>
      <c r="H18" s="742"/>
      <c r="I18" s="743"/>
      <c r="J18" s="1248"/>
      <c r="K18" s="1249"/>
      <c r="L18" s="1248"/>
      <c r="M18" s="1249"/>
      <c r="N18" s="738"/>
      <c r="O18" s="739"/>
      <c r="P18" s="1243"/>
      <c r="Q18" s="1244"/>
      <c r="R18" s="722"/>
      <c r="S18" s="138"/>
      <c r="T18" s="1155"/>
    </row>
    <row r="19" spans="1:20" ht="24.95" customHeight="1">
      <c r="A19" s="719"/>
      <c r="B19" s="138"/>
      <c r="C19" s="1197"/>
      <c r="D19" s="1198"/>
      <c r="E19" s="1245"/>
      <c r="F19" s="1248"/>
      <c r="G19" s="1249"/>
      <c r="H19" s="742"/>
      <c r="I19" s="743"/>
      <c r="J19" s="1248"/>
      <c r="K19" s="1249"/>
      <c r="L19" s="1248"/>
      <c r="M19" s="1249"/>
      <c r="N19" s="738"/>
      <c r="O19" s="739"/>
      <c r="P19" s="1243"/>
      <c r="Q19" s="1244"/>
      <c r="R19" s="722"/>
      <c r="S19" s="138"/>
      <c r="T19" s="1155"/>
    </row>
    <row r="20" spans="1:20" ht="24.95" customHeight="1">
      <c r="A20" s="719"/>
      <c r="B20" s="138"/>
      <c r="C20" s="1197"/>
      <c r="D20" s="1198"/>
      <c r="E20" s="1245"/>
      <c r="F20" s="1248"/>
      <c r="G20" s="1249"/>
      <c r="H20" s="742"/>
      <c r="I20" s="743"/>
      <c r="J20" s="1248"/>
      <c r="K20" s="1249"/>
      <c r="L20" s="1248"/>
      <c r="M20" s="1249"/>
      <c r="N20" s="738"/>
      <c r="O20" s="739"/>
      <c r="P20" s="1243"/>
      <c r="Q20" s="1244"/>
      <c r="R20" s="722"/>
      <c r="S20" s="138"/>
      <c r="T20" s="1155"/>
    </row>
    <row r="21" spans="1:20" ht="24.95" customHeight="1" thickBot="1">
      <c r="A21" s="719"/>
      <c r="B21" s="138"/>
      <c r="C21" s="1202"/>
      <c r="D21" s="1203"/>
      <c r="E21" s="1255"/>
      <c r="F21" s="1256"/>
      <c r="G21" s="1257"/>
      <c r="H21" s="744"/>
      <c r="I21" s="745"/>
      <c r="J21" s="1256"/>
      <c r="K21" s="1257"/>
      <c r="L21" s="1256"/>
      <c r="M21" s="1257"/>
      <c r="N21" s="740"/>
      <c r="O21" s="741"/>
      <c r="P21" s="1250"/>
      <c r="Q21" s="1251"/>
      <c r="R21" s="722"/>
      <c r="S21" s="138"/>
      <c r="T21" s="1155"/>
    </row>
    <row r="22" spans="1:20" ht="15.75" customHeight="1">
      <c r="A22" s="719"/>
      <c r="B22" s="138"/>
      <c r="C22" s="140"/>
      <c r="D22" s="140"/>
      <c r="E22" s="140"/>
      <c r="F22" s="140"/>
      <c r="G22" s="140"/>
      <c r="H22" s="140"/>
      <c r="I22" s="140"/>
      <c r="J22" s="140"/>
      <c r="K22" s="140"/>
      <c r="L22" s="140"/>
      <c r="M22" s="140"/>
      <c r="N22" s="140"/>
      <c r="O22" s="138"/>
      <c r="P22" s="138"/>
      <c r="Q22" s="138"/>
      <c r="R22" s="722"/>
      <c r="S22" s="138"/>
      <c r="T22" s="141"/>
    </row>
    <row r="23" spans="1:20" ht="18" customHeight="1" thickBot="1">
      <c r="A23" s="719"/>
      <c r="B23" s="138"/>
      <c r="C23" s="721" t="s">
        <v>2144</v>
      </c>
      <c r="D23" s="138"/>
      <c r="E23" s="138"/>
      <c r="F23" s="138"/>
      <c r="G23" s="138"/>
      <c r="H23" s="138"/>
      <c r="I23" s="138"/>
      <c r="J23" s="138"/>
      <c r="K23" s="138"/>
      <c r="L23" s="138"/>
      <c r="M23" s="140"/>
      <c r="N23" s="140"/>
      <c r="O23" s="138"/>
      <c r="P23" s="138"/>
      <c r="Q23" s="138"/>
      <c r="R23" s="722"/>
      <c r="S23" s="138"/>
      <c r="T23" s="141"/>
    </row>
    <row r="24" spans="1:20" ht="22.5" customHeight="1">
      <c r="A24" s="719"/>
      <c r="B24" s="138"/>
      <c r="C24" s="1252"/>
      <c r="D24" s="1252"/>
      <c r="E24" s="1252"/>
      <c r="F24" s="1252"/>
      <c r="G24" s="1252"/>
      <c r="H24" s="1252"/>
      <c r="I24" s="1252"/>
      <c r="J24" s="1252"/>
      <c r="K24" s="1252"/>
      <c r="L24" s="1252"/>
      <c r="M24" s="1252"/>
      <c r="N24" s="1252"/>
      <c r="O24" s="1252"/>
      <c r="P24" s="1252"/>
      <c r="Q24" s="1252"/>
      <c r="R24" s="726"/>
      <c r="S24" s="138"/>
      <c r="T24" s="1152"/>
    </row>
    <row r="25" spans="1:20" ht="22.5" customHeight="1">
      <c r="A25" s="719"/>
      <c r="B25" s="138"/>
      <c r="C25" s="1253"/>
      <c r="D25" s="1253"/>
      <c r="E25" s="1253"/>
      <c r="F25" s="1253"/>
      <c r="G25" s="1253"/>
      <c r="H25" s="1253"/>
      <c r="I25" s="1253"/>
      <c r="J25" s="1253"/>
      <c r="K25" s="1253"/>
      <c r="L25" s="1253"/>
      <c r="M25" s="1253"/>
      <c r="N25" s="1253"/>
      <c r="O25" s="1253"/>
      <c r="P25" s="1253"/>
      <c r="Q25" s="1253"/>
      <c r="R25" s="726"/>
      <c r="S25" s="138"/>
      <c r="T25" s="1152"/>
    </row>
    <row r="26" spans="1:20" ht="22.5" customHeight="1">
      <c r="A26" s="719"/>
      <c r="B26" s="138"/>
      <c r="C26" s="1253"/>
      <c r="D26" s="1253"/>
      <c r="E26" s="1253"/>
      <c r="F26" s="1253"/>
      <c r="G26" s="1253"/>
      <c r="H26" s="1253"/>
      <c r="I26" s="1253"/>
      <c r="J26" s="1253"/>
      <c r="K26" s="1253"/>
      <c r="L26" s="1253"/>
      <c r="M26" s="1253"/>
      <c r="N26" s="1253"/>
      <c r="O26" s="1253"/>
      <c r="P26" s="1253"/>
      <c r="Q26" s="1253"/>
      <c r="R26" s="726"/>
      <c r="S26" s="138"/>
      <c r="T26" s="1152"/>
    </row>
    <row r="27" spans="1:20" ht="22.5" customHeight="1">
      <c r="A27" s="719"/>
      <c r="B27" s="138"/>
      <c r="C27" s="1253"/>
      <c r="D27" s="1253"/>
      <c r="E27" s="1253"/>
      <c r="F27" s="1253"/>
      <c r="G27" s="1253"/>
      <c r="H27" s="1253"/>
      <c r="I27" s="1253"/>
      <c r="J27" s="1253"/>
      <c r="K27" s="1253"/>
      <c r="L27" s="1253"/>
      <c r="M27" s="1253"/>
      <c r="N27" s="1253"/>
      <c r="O27" s="1253"/>
      <c r="P27" s="1253"/>
      <c r="Q27" s="1253"/>
      <c r="R27" s="726"/>
      <c r="S27" s="138"/>
      <c r="T27" s="1153"/>
    </row>
    <row r="28" spans="1:20" ht="22.5" customHeight="1">
      <c r="A28" s="719"/>
      <c r="B28" s="138"/>
      <c r="C28" s="1253"/>
      <c r="D28" s="1253"/>
      <c r="E28" s="1253"/>
      <c r="F28" s="1253"/>
      <c r="G28" s="1253"/>
      <c r="H28" s="1253"/>
      <c r="I28" s="1253"/>
      <c r="J28" s="1253"/>
      <c r="K28" s="1253"/>
      <c r="L28" s="1253"/>
      <c r="M28" s="1253"/>
      <c r="N28" s="1253"/>
      <c r="O28" s="1253"/>
      <c r="P28" s="1253"/>
      <c r="Q28" s="1253"/>
      <c r="R28" s="726"/>
      <c r="S28" s="138"/>
      <c r="T28" s="1153"/>
    </row>
    <row r="29" spans="1:20" ht="22.5" customHeight="1" thickBot="1">
      <c r="A29" s="719"/>
      <c r="B29" s="138"/>
      <c r="C29" s="1254"/>
      <c r="D29" s="1254"/>
      <c r="E29" s="1254"/>
      <c r="F29" s="1254"/>
      <c r="G29" s="1254"/>
      <c r="H29" s="1254"/>
      <c r="I29" s="1254"/>
      <c r="J29" s="1254"/>
      <c r="K29" s="1254"/>
      <c r="L29" s="1254"/>
      <c r="M29" s="1254"/>
      <c r="N29" s="1254"/>
      <c r="O29" s="1254"/>
      <c r="P29" s="1254"/>
      <c r="Q29" s="1254"/>
      <c r="R29" s="726"/>
      <c r="S29" s="138"/>
      <c r="T29" s="1153"/>
    </row>
    <row r="30" spans="1:20" ht="14.25" customHeight="1">
      <c r="A30" s="719"/>
      <c r="B30" s="138"/>
      <c r="C30" s="333"/>
      <c r="D30" s="140"/>
      <c r="E30" s="140"/>
      <c r="F30" s="140"/>
      <c r="G30" s="140"/>
      <c r="H30" s="140"/>
      <c r="I30" s="140"/>
      <c r="J30" s="140"/>
      <c r="K30" s="140"/>
      <c r="L30" s="140"/>
      <c r="M30" s="140"/>
      <c r="N30" s="140"/>
      <c r="O30" s="138"/>
      <c r="P30" s="138"/>
      <c r="Q30" s="138"/>
      <c r="R30" s="722"/>
      <c r="S30" s="138"/>
      <c r="T30" s="141"/>
    </row>
    <row r="31" spans="1:20" ht="8.25" customHeight="1">
      <c r="A31" s="727"/>
      <c r="B31" s="728"/>
      <c r="C31" s="729"/>
      <c r="D31" s="729"/>
      <c r="E31" s="729"/>
      <c r="F31" s="729"/>
      <c r="G31" s="729"/>
      <c r="H31" s="729"/>
      <c r="I31" s="729"/>
      <c r="J31" s="729"/>
      <c r="K31" s="729"/>
      <c r="L31" s="729"/>
      <c r="M31" s="729"/>
      <c r="N31" s="729"/>
      <c r="O31" s="728"/>
      <c r="P31" s="728"/>
      <c r="Q31" s="728"/>
      <c r="R31" s="730"/>
      <c r="S31" s="138"/>
      <c r="T31" s="141"/>
    </row>
  </sheetData>
  <sheetProtection algorithmName="SHA-512" hashValue="yiU7XyRujwqkM1zRtdmUB+ujk3dEzYiiNjYzG9nLgNVNrP72AMFBdsIZAGGiLtiEbP7+GdJyyzmBuiENKrhquQ==" saltValue="SE3Ibp6kS1OqjHOJIMb0WQ==" spinCount="100000" sheet="1" formatCells="0"/>
  <mergeCells count="89">
    <mergeCell ref="P21:Q21"/>
    <mergeCell ref="C24:Q29"/>
    <mergeCell ref="T24:T29"/>
    <mergeCell ref="C21:E21"/>
    <mergeCell ref="F21:G21"/>
    <mergeCell ref="J21:K21"/>
    <mergeCell ref="L21:M21"/>
    <mergeCell ref="P19:Q19"/>
    <mergeCell ref="C20:E20"/>
    <mergeCell ref="F20:G20"/>
    <mergeCell ref="J20:K20"/>
    <mergeCell ref="L20:M20"/>
    <mergeCell ref="P20:Q20"/>
    <mergeCell ref="C19:E19"/>
    <mergeCell ref="F19:G19"/>
    <mergeCell ref="J19:K19"/>
    <mergeCell ref="L19:M19"/>
    <mergeCell ref="P17:Q17"/>
    <mergeCell ref="C18:E18"/>
    <mergeCell ref="F18:G18"/>
    <mergeCell ref="J18:K18"/>
    <mergeCell ref="L18:M18"/>
    <mergeCell ref="P18:Q18"/>
    <mergeCell ref="C17:E17"/>
    <mergeCell ref="F17:G17"/>
    <mergeCell ref="J17:K17"/>
    <mergeCell ref="L17:M17"/>
    <mergeCell ref="P15:Q15"/>
    <mergeCell ref="C16:E16"/>
    <mergeCell ref="F16:G16"/>
    <mergeCell ref="J16:K16"/>
    <mergeCell ref="L16:M16"/>
    <mergeCell ref="P16:Q16"/>
    <mergeCell ref="C15:E15"/>
    <mergeCell ref="F15:G15"/>
    <mergeCell ref="J15:K15"/>
    <mergeCell ref="L15:M15"/>
    <mergeCell ref="P13:Q13"/>
    <mergeCell ref="C14:E14"/>
    <mergeCell ref="F14:G14"/>
    <mergeCell ref="J14:K14"/>
    <mergeCell ref="L14:M14"/>
    <mergeCell ref="P14:Q14"/>
    <mergeCell ref="C13:E13"/>
    <mergeCell ref="F13:G13"/>
    <mergeCell ref="J13:K13"/>
    <mergeCell ref="L13:M13"/>
    <mergeCell ref="P11:Q11"/>
    <mergeCell ref="C12:E12"/>
    <mergeCell ref="F12:G12"/>
    <mergeCell ref="J12:K12"/>
    <mergeCell ref="L12:M12"/>
    <mergeCell ref="P12:Q12"/>
    <mergeCell ref="C11:E11"/>
    <mergeCell ref="F11:G11"/>
    <mergeCell ref="J11:K11"/>
    <mergeCell ref="L11:M11"/>
    <mergeCell ref="P9:Q9"/>
    <mergeCell ref="C10:E10"/>
    <mergeCell ref="F10:G10"/>
    <mergeCell ref="J10:K10"/>
    <mergeCell ref="L10:M10"/>
    <mergeCell ref="P10:Q10"/>
    <mergeCell ref="C9:E9"/>
    <mergeCell ref="F9:G9"/>
    <mergeCell ref="J9:K9"/>
    <mergeCell ref="L9:M9"/>
    <mergeCell ref="L8:M8"/>
    <mergeCell ref="P8:Q8"/>
    <mergeCell ref="C7:E7"/>
    <mergeCell ref="F7:G7"/>
    <mergeCell ref="J7:K7"/>
    <mergeCell ref="L7:M7"/>
    <mergeCell ref="S8:S9"/>
    <mergeCell ref="C5:E6"/>
    <mergeCell ref="F5:K5"/>
    <mergeCell ref="L5:Q5"/>
    <mergeCell ref="T5:T21"/>
    <mergeCell ref="F6:G6"/>
    <mergeCell ref="H6:I6"/>
    <mergeCell ref="J6:K6"/>
    <mergeCell ref="L6:M6"/>
    <mergeCell ref="N6:O6"/>
    <mergeCell ref="P6:Q6"/>
    <mergeCell ref="S5:S7"/>
    <mergeCell ref="P7:Q7"/>
    <mergeCell ref="C8:E8"/>
    <mergeCell ref="F8:G8"/>
    <mergeCell ref="J8:K8"/>
  </mergeCells>
  <phoneticPr fontId="15"/>
  <conditionalFormatting sqref="C24:Q29">
    <cfRule type="containsBlanks" dxfId="152" priority="1">
      <formula>LEN(TRIM(C24))=0</formula>
    </cfRule>
  </conditionalFormatting>
  <pageMargins left="0.70866141732283472" right="0.70866141732283472" top="0.74803149606299213" bottom="0.74803149606299213" header="0.31496062992125984" footer="0.31496062992125984"/>
  <pageSetup paperSize="9" orientation="portrait" r:id="rId1"/>
  <colBreaks count="1" manualBreakCount="1">
    <brk id="18" max="104857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rgb="FF006600"/>
    <pageSetUpPr fitToPage="1"/>
  </sheetPr>
  <dimension ref="A1:J46"/>
  <sheetViews>
    <sheetView topLeftCell="B1" zoomScaleNormal="100" workbookViewId="0">
      <selection activeCell="B1" sqref="B1"/>
    </sheetView>
  </sheetViews>
  <sheetFormatPr defaultColWidth="9" defaultRowHeight="12" outlineLevelRow="1" outlineLevelCol="1"/>
  <cols>
    <col min="1" max="1" width="3.25" style="338" hidden="1" customWidth="1" outlineLevel="1"/>
    <col min="2" max="2" width="6" style="338" customWidth="1" collapsed="1"/>
    <col min="3" max="3" width="44.125" style="338" customWidth="1"/>
    <col min="4" max="4" width="16.375" style="338" customWidth="1"/>
    <col min="5" max="5" width="21.75" style="338" customWidth="1"/>
    <col min="6" max="6" width="19.125" style="338" customWidth="1"/>
    <col min="7" max="7" width="15.625" style="338" customWidth="1"/>
    <col min="8" max="8" width="17.25" style="338" customWidth="1"/>
    <col min="9" max="9" width="2.375" style="338" customWidth="1"/>
    <col min="10" max="10" width="9" style="338" hidden="1" customWidth="1"/>
    <col min="11" max="16384" width="9" style="338"/>
  </cols>
  <sheetData>
    <row r="1" spans="1:10" ht="12.75" customHeight="1">
      <c r="A1" s="178"/>
      <c r="B1" s="158" t="s">
        <v>1531</v>
      </c>
      <c r="C1" s="158"/>
      <c r="D1" s="158"/>
      <c r="E1" s="158"/>
      <c r="F1" s="1268"/>
      <c r="G1" s="1268"/>
      <c r="H1" s="158"/>
      <c r="I1" s="158"/>
    </row>
    <row r="2" spans="1:10" ht="12.75" customHeight="1" thickBot="1">
      <c r="A2" s="178"/>
      <c r="B2" s="158"/>
      <c r="C2" s="158"/>
      <c r="D2" s="158"/>
      <c r="E2" s="158"/>
      <c r="F2" s="339"/>
      <c r="G2" s="339"/>
      <c r="H2" s="158"/>
      <c r="I2" s="158"/>
    </row>
    <row r="3" spans="1:10" ht="48" customHeight="1" thickBot="1">
      <c r="A3" s="178"/>
      <c r="B3" s="1275" t="s">
        <v>2013</v>
      </c>
      <c r="C3" s="1276"/>
      <c r="D3" s="1276"/>
      <c r="E3" s="1277"/>
      <c r="F3" s="339"/>
      <c r="G3" s="339"/>
      <c r="H3" s="158"/>
      <c r="I3" s="158"/>
    </row>
    <row r="4" spans="1:10" ht="12.75" customHeight="1">
      <c r="A4" s="178"/>
      <c r="B4" s="158"/>
      <c r="C4" s="158"/>
      <c r="D4" s="158"/>
      <c r="E4" s="158"/>
      <c r="F4" s="339"/>
      <c r="G4" s="339"/>
      <c r="H4" s="158"/>
      <c r="I4" s="158"/>
    </row>
    <row r="5" spans="1:10" ht="12.75" customHeight="1">
      <c r="A5" s="178"/>
      <c r="B5" s="158" t="s">
        <v>1543</v>
      </c>
      <c r="C5" s="158"/>
      <c r="D5" s="158"/>
      <c r="E5" s="158"/>
      <c r="F5" s="339"/>
      <c r="G5" s="339"/>
      <c r="H5" s="158"/>
      <c r="I5" s="158"/>
    </row>
    <row r="6" spans="1:10" ht="12.75" customHeight="1">
      <c r="A6" s="178"/>
      <c r="B6" s="158" t="s">
        <v>1458</v>
      </c>
      <c r="C6" s="158"/>
      <c r="D6" s="158"/>
      <c r="E6" s="158"/>
      <c r="F6" s="158"/>
      <c r="G6" s="158"/>
      <c r="H6" s="158"/>
      <c r="I6" s="158"/>
    </row>
    <row r="7" spans="1:10" ht="12.75" customHeight="1">
      <c r="A7" s="178"/>
      <c r="B7" s="1269"/>
      <c r="C7" s="1269"/>
      <c r="D7" s="340" t="s">
        <v>93</v>
      </c>
      <c r="E7" s="341" t="s">
        <v>1379</v>
      </c>
      <c r="F7" s="158"/>
      <c r="G7" s="158"/>
      <c r="H7" s="158"/>
      <c r="I7" s="158"/>
    </row>
    <row r="8" spans="1:10" ht="42" customHeight="1">
      <c r="A8" s="178"/>
      <c r="B8" s="342" t="s">
        <v>1574</v>
      </c>
      <c r="C8" s="343"/>
      <c r="D8" s="853"/>
      <c r="E8" s="1271" t="s">
        <v>20</v>
      </c>
      <c r="F8" s="1262"/>
      <c r="G8" s="1263"/>
      <c r="H8" s="1263"/>
      <c r="I8" s="158"/>
    </row>
    <row r="9" spans="1:10" ht="42" customHeight="1">
      <c r="A9" s="178"/>
      <c r="B9" s="1270" t="s">
        <v>1575</v>
      </c>
      <c r="C9" s="1267"/>
      <c r="D9" s="854"/>
      <c r="E9" s="1272"/>
      <c r="F9" s="1262" t="str">
        <f>IF(D9="","",IF(D8&gt;D9,"都内を管轄する一般送配電事業者管内（東電管内）または東日本エリアの供給電力量が、都内での供給電力量（D5セル）を下回っているようなので、修正してください。",""))</f>
        <v/>
      </c>
      <c r="G9" s="1263"/>
      <c r="H9" s="1263"/>
      <c r="I9" s="158"/>
    </row>
    <row r="10" spans="1:10" ht="42" customHeight="1">
      <c r="A10" s="178"/>
      <c r="B10" s="1266" t="s">
        <v>1573</v>
      </c>
      <c r="C10" s="1267"/>
      <c r="D10" s="854"/>
      <c r="E10" s="1273"/>
      <c r="F10" s="1262" t="str">
        <f>IF(D10="","",IF(D9&gt;D10,"全国の供給電力量が、都内を管轄する一般送配電事業者管内（東電管内）または東日本エリアの供給電力量（D6セル）を下回っているようなので、修正してください。",IF(D8&gt;D10,"全国の供給電力量が、都内の供給電力量（D5セル）を下回っているようなので、修正してください。","")))</f>
        <v/>
      </c>
      <c r="G10" s="1263"/>
      <c r="H10" s="1263"/>
      <c r="I10" s="158"/>
    </row>
    <row r="11" spans="1:10" ht="67.5" customHeight="1">
      <c r="A11" s="178"/>
      <c r="B11" s="158"/>
      <c r="C11" s="158"/>
      <c r="D11" s="158"/>
      <c r="E11" s="1274" t="s">
        <v>1519</v>
      </c>
      <c r="F11" s="1274"/>
      <c r="G11" s="1274"/>
      <c r="H11" s="1274"/>
      <c r="I11" s="158"/>
    </row>
    <row r="12" spans="1:10" ht="12.75" customHeight="1">
      <c r="A12" s="178"/>
      <c r="B12" s="158" t="s">
        <v>1459</v>
      </c>
      <c r="C12" s="158"/>
      <c r="D12" s="158"/>
      <c r="E12" s="158"/>
      <c r="F12" s="158"/>
      <c r="G12" s="158"/>
      <c r="H12" s="158"/>
      <c r="I12" s="158"/>
    </row>
    <row r="13" spans="1:10" ht="31.5" customHeight="1">
      <c r="A13" s="178"/>
      <c r="B13" s="344" t="s">
        <v>1562</v>
      </c>
      <c r="C13" s="345"/>
      <c r="D13" s="158"/>
      <c r="E13" s="1263" t="str">
        <f>IF(J13=0,"",IF(J13=1,IF(D18&gt;0,"","「シート⑭A」の「④市場調達ＦＩＴ電力量」に必須項目があります。記載してください。"),""))</f>
        <v/>
      </c>
      <c r="F13" s="1263"/>
      <c r="G13" s="1263"/>
      <c r="H13" s="1263"/>
      <c r="I13" s="158"/>
      <c r="J13" s="348">
        <v>0</v>
      </c>
    </row>
    <row r="14" spans="1:10" ht="31.5" customHeight="1">
      <c r="A14" s="178"/>
      <c r="B14" s="158"/>
      <c r="C14" s="158"/>
      <c r="D14" s="158"/>
      <c r="E14" s="158"/>
      <c r="F14" s="158"/>
      <c r="G14" s="158"/>
      <c r="H14" s="158"/>
      <c r="I14" s="158"/>
    </row>
    <row r="15" spans="1:10" ht="31.5" customHeight="1">
      <c r="A15" s="178"/>
      <c r="B15" s="344" t="s">
        <v>1571</v>
      </c>
      <c r="C15" s="345"/>
      <c r="D15" s="158"/>
      <c r="E15" s="1263" t="str">
        <f>IF(J15=0,"",IF(J15=1,IF(D19&gt;0,"","「シート⑭A」にFITの電力調達量の必須項目があります。記載してください。"),""))</f>
        <v/>
      </c>
      <c r="F15" s="1263"/>
      <c r="G15" s="1263"/>
      <c r="H15" s="1263"/>
      <c r="I15" s="158"/>
      <c r="J15" s="348">
        <v>0</v>
      </c>
    </row>
    <row r="16" spans="1:10" ht="12.75" customHeight="1">
      <c r="A16" s="178"/>
      <c r="B16" s="158"/>
      <c r="C16" s="158"/>
      <c r="D16" s="158"/>
      <c r="E16" s="158"/>
      <c r="F16" s="158"/>
      <c r="G16" s="158"/>
      <c r="H16" s="158"/>
      <c r="I16" s="158"/>
    </row>
    <row r="17" spans="1:9" ht="12.75" customHeight="1">
      <c r="A17" s="178"/>
      <c r="B17" s="1269"/>
      <c r="C17" s="1269"/>
      <c r="D17" s="340" t="s">
        <v>93</v>
      </c>
      <c r="E17" s="158"/>
      <c r="F17" s="158"/>
      <c r="G17" s="158"/>
      <c r="H17" s="158"/>
      <c r="I17" s="158"/>
    </row>
    <row r="18" spans="1:9" ht="32.25" customHeight="1">
      <c r="A18" s="178"/>
      <c r="B18" s="1264" t="s">
        <v>1400</v>
      </c>
      <c r="C18" s="1265"/>
      <c r="D18" s="855">
        <f>シート⑭A!C137</f>
        <v>0</v>
      </c>
      <c r="E18" s="158" t="s">
        <v>3570</v>
      </c>
      <c r="F18" s="158"/>
      <c r="G18" s="158"/>
      <c r="H18" s="158"/>
      <c r="I18" s="158"/>
    </row>
    <row r="19" spans="1:9" ht="34.5" customHeight="1">
      <c r="A19" s="178"/>
      <c r="B19" s="1264" t="s">
        <v>1572</v>
      </c>
      <c r="C19" s="1265"/>
      <c r="D19" s="855">
        <f>シート⑭A!B145</f>
        <v>0</v>
      </c>
      <c r="E19" s="158" t="s">
        <v>3454</v>
      </c>
      <c r="F19" s="158"/>
      <c r="G19" s="158"/>
      <c r="H19" s="158"/>
      <c r="I19" s="158"/>
    </row>
    <row r="20" spans="1:9">
      <c r="A20" s="178"/>
      <c r="B20" s="178"/>
      <c r="C20" s="178"/>
      <c r="D20" s="178"/>
      <c r="E20" s="346" t="str">
        <f>IF(D19="","",IF(D18&gt;D19,"全国のFIT買取電力量が、卸取引市場FIT買取電力量（D11セル）を下回っているようなので、修正してください。",""))</f>
        <v/>
      </c>
      <c r="F20" s="178"/>
      <c r="G20" s="178"/>
      <c r="H20" s="178"/>
      <c r="I20" s="178"/>
    </row>
    <row r="21" spans="1:9">
      <c r="A21" s="178"/>
      <c r="B21" s="178"/>
      <c r="C21" s="178"/>
      <c r="D21" s="178"/>
      <c r="E21" s="178"/>
      <c r="F21" s="178"/>
      <c r="G21" s="178"/>
      <c r="H21" s="178"/>
      <c r="I21" s="178"/>
    </row>
    <row r="22" spans="1:9" hidden="1" outlineLevel="1">
      <c r="A22" s="178"/>
      <c r="B22" s="178"/>
      <c r="C22" s="178" t="s">
        <v>1397</v>
      </c>
      <c r="D22" s="178">
        <f>IF(D8&gt;0,1,0)</f>
        <v>0</v>
      </c>
      <c r="E22" s="178"/>
      <c r="F22" s="178"/>
      <c r="G22" s="178"/>
      <c r="H22" s="178"/>
      <c r="I22" s="178"/>
    </row>
    <row r="23" spans="1:9" hidden="1" outlineLevel="1">
      <c r="A23" s="178"/>
      <c r="B23" s="178"/>
      <c r="C23" s="178" t="s">
        <v>1398</v>
      </c>
      <c r="D23" s="178">
        <f>IF(E8="全国",1,IF(D9&gt;0,1,0))</f>
        <v>0</v>
      </c>
      <c r="E23" s="178"/>
      <c r="F23" s="178"/>
      <c r="G23" s="178"/>
      <c r="H23" s="178"/>
      <c r="I23" s="178"/>
    </row>
    <row r="24" spans="1:9" hidden="1" outlineLevel="1">
      <c r="A24" s="178"/>
      <c r="B24" s="178"/>
      <c r="C24" s="178" t="s">
        <v>1399</v>
      </c>
      <c r="D24" s="178">
        <f>IF(D10&gt;0,1,0)</f>
        <v>0</v>
      </c>
      <c r="E24" s="178"/>
      <c r="F24" s="178"/>
      <c r="G24" s="178"/>
      <c r="H24" s="178"/>
      <c r="I24" s="178"/>
    </row>
    <row r="25" spans="1:9" hidden="1" outlineLevel="1">
      <c r="A25" s="178"/>
      <c r="B25" s="178"/>
      <c r="C25" s="178"/>
      <c r="D25" s="178">
        <f>SUM(D22:D24)</f>
        <v>0</v>
      </c>
      <c r="E25" s="178"/>
      <c r="F25" s="178"/>
      <c r="G25" s="178"/>
      <c r="H25" s="178"/>
      <c r="I25" s="178"/>
    </row>
    <row r="26" spans="1:9" hidden="1" outlineLevel="1">
      <c r="A26" s="178"/>
      <c r="B26" s="178"/>
      <c r="C26" s="178" t="s">
        <v>1402</v>
      </c>
      <c r="D26" s="178">
        <f>IF(OR(E8="-",E8=""),0,1)</f>
        <v>0</v>
      </c>
      <c r="E26" s="178"/>
      <c r="F26" s="178"/>
      <c r="G26" s="178"/>
      <c r="H26" s="178"/>
      <c r="I26" s="178"/>
    </row>
    <row r="27" spans="1:9" hidden="1" outlineLevel="1">
      <c r="A27" s="178"/>
      <c r="B27" s="178"/>
      <c r="C27" s="178"/>
      <c r="D27" s="178">
        <f>SUM(D26:D26)</f>
        <v>0</v>
      </c>
      <c r="E27" s="178"/>
      <c r="F27" s="178"/>
      <c r="G27" s="178"/>
      <c r="H27" s="178"/>
      <c r="I27" s="178"/>
    </row>
    <row r="28" spans="1:9" hidden="1" outlineLevel="1">
      <c r="A28" s="178"/>
      <c r="B28" s="178"/>
      <c r="C28" s="178" t="s">
        <v>1566</v>
      </c>
      <c r="D28" s="178">
        <f>IF(J13=0,0,1)</f>
        <v>0</v>
      </c>
      <c r="E28" s="178"/>
      <c r="F28" s="178"/>
      <c r="G28" s="178"/>
      <c r="H28" s="178"/>
      <c r="I28" s="178"/>
    </row>
    <row r="29" spans="1:9" hidden="1" outlineLevel="1">
      <c r="A29" s="178"/>
      <c r="B29" s="178"/>
      <c r="C29" s="178" t="s">
        <v>1567</v>
      </c>
      <c r="D29" s="178">
        <f>IF(J15=0,0,1)</f>
        <v>0</v>
      </c>
      <c r="E29" s="178"/>
      <c r="F29" s="178"/>
      <c r="G29" s="178"/>
      <c r="H29" s="178"/>
      <c r="I29" s="178"/>
    </row>
    <row r="30" spans="1:9" hidden="1" outlineLevel="1">
      <c r="A30" s="178"/>
      <c r="B30" s="178"/>
      <c r="C30" s="178"/>
      <c r="D30" s="178">
        <f>SUM(D28:D29)</f>
        <v>0</v>
      </c>
      <c r="E30" s="178"/>
      <c r="F30" s="178"/>
      <c r="G30" s="178"/>
      <c r="H30" s="178"/>
      <c r="I30" s="178"/>
    </row>
    <row r="31" spans="1:9" hidden="1" outlineLevel="1">
      <c r="A31" s="178"/>
      <c r="B31" s="178"/>
      <c r="C31" s="178" t="s">
        <v>1401</v>
      </c>
      <c r="D31" s="178">
        <f>D25+D27+D30</f>
        <v>0</v>
      </c>
      <c r="E31" s="178"/>
      <c r="F31" s="178"/>
      <c r="G31" s="178"/>
      <c r="H31" s="178"/>
      <c r="I31" s="178"/>
    </row>
    <row r="32" spans="1:9" hidden="1" outlineLevel="1">
      <c r="A32" s="178"/>
      <c r="B32" s="178"/>
      <c r="C32" s="178"/>
      <c r="D32" s="347"/>
      <c r="E32" s="178"/>
      <c r="F32" s="178"/>
      <c r="G32" s="178"/>
      <c r="H32" s="178"/>
      <c r="I32" s="178"/>
    </row>
    <row r="33" spans="1:9" hidden="1" outlineLevel="1">
      <c r="A33" s="178"/>
      <c r="B33" s="178"/>
      <c r="C33" s="178"/>
      <c r="D33" s="347" t="str">
        <f>IF(D25=3,"○","×")</f>
        <v>×</v>
      </c>
      <c r="E33" s="178"/>
      <c r="F33" s="178"/>
      <c r="G33" s="178"/>
      <c r="H33" s="178"/>
      <c r="I33" s="178"/>
    </row>
    <row r="34" spans="1:9" hidden="1" outlineLevel="1">
      <c r="A34" s="178"/>
      <c r="B34" s="178"/>
      <c r="C34" s="178"/>
      <c r="D34" s="347" t="str">
        <f>IF(D27=1,"○","××")</f>
        <v>××</v>
      </c>
      <c r="E34" s="178"/>
      <c r="F34" s="178"/>
      <c r="G34" s="178"/>
      <c r="H34" s="178"/>
      <c r="I34" s="178"/>
    </row>
    <row r="35" spans="1:9" hidden="1" outlineLevel="1">
      <c r="A35" s="178"/>
      <c r="B35" s="178"/>
      <c r="C35" s="178"/>
      <c r="D35" s="347" t="str">
        <f>IF(OR(AND(D25=0,J13+J15=0),D30=2),"○","×××")</f>
        <v>○</v>
      </c>
      <c r="E35" s="178"/>
      <c r="F35" s="178"/>
      <c r="G35" s="178"/>
      <c r="H35" s="178"/>
      <c r="I35" s="178"/>
    </row>
    <row r="36" spans="1:9" hidden="1" outlineLevel="1">
      <c r="A36" s="178"/>
      <c r="B36" s="178"/>
      <c r="C36" s="178"/>
      <c r="D36" s="347" t="str">
        <f>IF(AND(F9="",F10="",E20=""),"○","×××××")</f>
        <v>○</v>
      </c>
      <c r="E36" s="178"/>
      <c r="F36" s="178"/>
      <c r="G36" s="178"/>
      <c r="H36" s="178"/>
      <c r="I36" s="178"/>
    </row>
    <row r="37" spans="1:9" collapsed="1">
      <c r="A37" s="178"/>
      <c r="B37" s="178"/>
      <c r="C37" s="178"/>
      <c r="D37" s="178"/>
      <c r="E37" s="178"/>
      <c r="F37" s="178"/>
      <c r="G37" s="178"/>
      <c r="H37" s="178"/>
      <c r="I37" s="178"/>
    </row>
    <row r="38" spans="1:9">
      <c r="A38" s="178"/>
      <c r="B38" s="178"/>
      <c r="C38" s="178"/>
      <c r="D38" s="178"/>
      <c r="E38" s="178"/>
      <c r="F38" s="178"/>
      <c r="G38" s="178"/>
      <c r="H38" s="178"/>
      <c r="I38" s="178"/>
    </row>
    <row r="39" spans="1:9">
      <c r="A39" s="178"/>
      <c r="B39" s="178"/>
      <c r="C39" s="178"/>
      <c r="D39" s="178"/>
      <c r="E39" s="178"/>
      <c r="F39" s="178"/>
      <c r="G39" s="178"/>
      <c r="H39" s="178"/>
      <c r="I39" s="178"/>
    </row>
    <row r="40" spans="1:9">
      <c r="A40" s="178"/>
      <c r="B40" s="178"/>
      <c r="C40" s="178"/>
      <c r="D40" s="178"/>
      <c r="E40" s="178"/>
      <c r="F40" s="178"/>
      <c r="G40" s="178"/>
      <c r="H40" s="178"/>
      <c r="I40" s="178"/>
    </row>
    <row r="41" spans="1:9">
      <c r="A41" s="178"/>
      <c r="B41" s="178"/>
      <c r="C41" s="178"/>
      <c r="D41" s="178"/>
      <c r="E41" s="178"/>
      <c r="F41" s="178"/>
      <c r="G41" s="178"/>
      <c r="H41" s="178"/>
      <c r="I41" s="178"/>
    </row>
    <row r="42" spans="1:9">
      <c r="B42" s="158"/>
      <c r="C42" s="158"/>
      <c r="D42" s="158"/>
      <c r="E42" s="158"/>
      <c r="F42" s="158"/>
      <c r="G42" s="343" t="s">
        <v>382</v>
      </c>
      <c r="H42" s="341" t="str">
        <f>IF(D31=0,"○",IF(D36="×××××","×××××",IF(D33="×","×",IF(D34="××","××",IF(D35="×××","×××","○")))))</f>
        <v>○</v>
      </c>
    </row>
    <row r="43" spans="1:9">
      <c r="B43" s="158"/>
      <c r="C43" s="158"/>
      <c r="D43" s="158"/>
      <c r="E43" s="158"/>
      <c r="F43" s="158"/>
      <c r="G43" s="1258" t="str">
        <f>IF(H42="×××××","上記のコメント部分の内容に従って修正してください。",IF(H42="×","供給電力量を入力してください。",IF(H42="××","報告エリアを選択してください。",IF(H42="×××",IF(J13=0,"①卸取引所での電力調達を選択してください。","②卸取引所以外でのFITの電力調達を選択してください。"),""))))</f>
        <v/>
      </c>
      <c r="H43" s="1259"/>
      <c r="I43" s="158"/>
    </row>
    <row r="44" spans="1:9">
      <c r="B44" s="158"/>
      <c r="C44" s="158"/>
      <c r="D44" s="158"/>
      <c r="E44" s="158"/>
      <c r="F44" s="158"/>
      <c r="G44" s="1260"/>
      <c r="H44" s="1261"/>
      <c r="I44" s="158"/>
    </row>
    <row r="45" spans="1:9">
      <c r="B45" s="158"/>
      <c r="C45" s="158"/>
      <c r="D45" s="158"/>
      <c r="E45" s="158"/>
      <c r="F45" s="158"/>
      <c r="G45" s="158"/>
      <c r="H45" s="158"/>
      <c r="I45" s="158"/>
    </row>
    <row r="46" spans="1:9">
      <c r="B46" s="158"/>
      <c r="C46" s="158"/>
      <c r="D46" s="158"/>
      <c r="E46" s="158"/>
      <c r="F46" s="158"/>
      <c r="G46" s="158"/>
      <c r="H46" s="158"/>
      <c r="I46" s="158"/>
    </row>
  </sheetData>
  <sheetProtection algorithmName="SHA-512" hashValue="eIkaglcBf8wiHebEsu7xLZxgrV2b+5vlM8xEn487NG5PI7Gi9ERug82CD8fCAwOypxK40CbAzGb6HrbR17qhUA==" saltValue="vT0uJzZHPqjr28Y0ZiAPlQ==" spinCount="100000" sheet="1" formatCells="0"/>
  <mergeCells count="16">
    <mergeCell ref="F1:G1"/>
    <mergeCell ref="B7:C7"/>
    <mergeCell ref="B9:C9"/>
    <mergeCell ref="B17:C17"/>
    <mergeCell ref="E8:E10"/>
    <mergeCell ref="E11:H11"/>
    <mergeCell ref="B3:E3"/>
    <mergeCell ref="G43:H44"/>
    <mergeCell ref="F8:H8"/>
    <mergeCell ref="F9:H9"/>
    <mergeCell ref="F10:H10"/>
    <mergeCell ref="B18:C18"/>
    <mergeCell ref="B10:C10"/>
    <mergeCell ref="B19:C19"/>
    <mergeCell ref="E13:H13"/>
    <mergeCell ref="E15:H15"/>
  </mergeCells>
  <phoneticPr fontId="15"/>
  <conditionalFormatting sqref="B13:C13">
    <cfRule type="expression" dxfId="151" priority="2">
      <formula>$J$13=0</formula>
    </cfRule>
  </conditionalFormatting>
  <conditionalFormatting sqref="B15:C15">
    <cfRule type="expression" dxfId="150" priority="1">
      <formula>$J$15=0</formula>
    </cfRule>
  </conditionalFormatting>
  <conditionalFormatting sqref="D8:D10">
    <cfRule type="containsBlanks" dxfId="149" priority="4">
      <formula>LEN(TRIM(D8))=0</formula>
    </cfRule>
  </conditionalFormatting>
  <conditionalFormatting sqref="D9">
    <cfRule type="expression" dxfId="148" priority="3">
      <formula>$E$8="全国"</formula>
    </cfRule>
  </conditionalFormatting>
  <conditionalFormatting sqref="D18:D19">
    <cfRule type="containsBlanks" dxfId="147" priority="11">
      <formula>LEN(TRIM(D18))=0</formula>
    </cfRule>
  </conditionalFormatting>
  <conditionalFormatting sqref="E8">
    <cfRule type="expression" dxfId="146" priority="7">
      <formula>E8=""</formula>
    </cfRule>
    <cfRule type="expression" dxfId="145" priority="10">
      <formula>$E$8="-"</formula>
    </cfRule>
  </conditionalFormatting>
  <conditionalFormatting sqref="H42">
    <cfRule type="cellIs" dxfId="144" priority="13" operator="notEqual">
      <formula>"○"</formula>
    </cfRule>
  </conditionalFormatting>
  <dataValidations count="2">
    <dataValidation type="decimal" operator="greaterThanOrEqual" allowBlank="1" showInputMessage="1" showErrorMessage="1" error="正の値で入力してください。" sqref="D18:D19 D8:D10" xr:uid="{00000000-0002-0000-0700-000000000000}">
      <formula1>0</formula1>
    </dataValidation>
    <dataValidation type="list" allowBlank="1" showInputMessage="1" showErrorMessage="1" sqref="E8:E10" xr:uid="{00000000-0002-0000-0700-000001000000}">
      <formula1>"-,東電管内,全国,東日本エリア"</formula1>
    </dataValidation>
  </dataValidations>
  <pageMargins left="0.74803149606299213" right="0.74803149606299213" top="0.98425196850393704" bottom="0.98425196850393704" header="0.51181102362204722" footer="0.51181102362204722"/>
  <pageSetup paperSize="9" scale="77"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Option Button 1">
              <controlPr defaultSize="0" autoFill="0" autoLine="0" autoPict="0">
                <anchor moveWithCells="1">
                  <from>
                    <xdr:col>2</xdr:col>
                    <xdr:colOff>2314575</xdr:colOff>
                    <xdr:row>11</xdr:row>
                    <xdr:rowOff>123825</xdr:rowOff>
                  </from>
                  <to>
                    <xdr:col>2</xdr:col>
                    <xdr:colOff>2790825</xdr:colOff>
                    <xdr:row>13</xdr:row>
                    <xdr:rowOff>57150</xdr:rowOff>
                  </to>
                </anchor>
              </controlPr>
            </control>
          </mc:Choice>
        </mc:AlternateContent>
        <mc:AlternateContent xmlns:mc="http://schemas.openxmlformats.org/markup-compatibility/2006">
          <mc:Choice Requires="x14">
            <control shapeId="20482" r:id="rId5" name="Option Button 2">
              <controlPr defaultSize="0" autoFill="0" autoLine="0" autoPict="0">
                <anchor moveWithCells="1">
                  <from>
                    <xdr:col>2</xdr:col>
                    <xdr:colOff>2838450</xdr:colOff>
                    <xdr:row>11</xdr:row>
                    <xdr:rowOff>123825</xdr:rowOff>
                  </from>
                  <to>
                    <xdr:col>2</xdr:col>
                    <xdr:colOff>3314700</xdr:colOff>
                    <xdr:row>13</xdr:row>
                    <xdr:rowOff>47625</xdr:rowOff>
                  </to>
                </anchor>
              </controlPr>
            </control>
          </mc:Choice>
        </mc:AlternateContent>
        <mc:AlternateContent xmlns:mc="http://schemas.openxmlformats.org/markup-compatibility/2006">
          <mc:Choice Requires="x14">
            <control shapeId="20484" r:id="rId6" name="Option Button 4">
              <controlPr defaultSize="0" autoFill="0" autoLine="0" autoPict="0">
                <anchor moveWithCells="1">
                  <from>
                    <xdr:col>2</xdr:col>
                    <xdr:colOff>2314575</xdr:colOff>
                    <xdr:row>13</xdr:row>
                    <xdr:rowOff>371475</xdr:rowOff>
                  </from>
                  <to>
                    <xdr:col>2</xdr:col>
                    <xdr:colOff>2790825</xdr:colOff>
                    <xdr:row>15</xdr:row>
                    <xdr:rowOff>47625</xdr:rowOff>
                  </to>
                </anchor>
              </controlPr>
            </control>
          </mc:Choice>
        </mc:AlternateContent>
        <mc:AlternateContent xmlns:mc="http://schemas.openxmlformats.org/markup-compatibility/2006">
          <mc:Choice Requires="x14">
            <control shapeId="20485" r:id="rId7" name="Option Button 5">
              <controlPr defaultSize="0" autoFill="0" autoLine="0" autoPict="0">
                <anchor moveWithCells="1">
                  <from>
                    <xdr:col>2</xdr:col>
                    <xdr:colOff>2838450</xdr:colOff>
                    <xdr:row>13</xdr:row>
                    <xdr:rowOff>371475</xdr:rowOff>
                  </from>
                  <to>
                    <xdr:col>2</xdr:col>
                    <xdr:colOff>3314700</xdr:colOff>
                    <xdr:row>15</xdr:row>
                    <xdr:rowOff>47625</xdr:rowOff>
                  </to>
                </anchor>
              </controlPr>
            </control>
          </mc:Choice>
        </mc:AlternateContent>
        <mc:AlternateContent xmlns:mc="http://schemas.openxmlformats.org/markup-compatibility/2006">
          <mc:Choice Requires="x14">
            <control shapeId="20490" r:id="rId8" name="Group Box 10">
              <controlPr defaultSize="0" autoFill="0" autoPict="0">
                <anchor moveWithCells="1">
                  <from>
                    <xdr:col>2</xdr:col>
                    <xdr:colOff>2009775</xdr:colOff>
                    <xdr:row>13</xdr:row>
                    <xdr:rowOff>200025</xdr:rowOff>
                  </from>
                  <to>
                    <xdr:col>3</xdr:col>
                    <xdr:colOff>133350</xdr:colOff>
                    <xdr:row>16</xdr:row>
                    <xdr:rowOff>47625</xdr:rowOff>
                  </to>
                </anchor>
              </controlPr>
            </control>
          </mc:Choice>
        </mc:AlternateContent>
        <mc:AlternateContent xmlns:mc="http://schemas.openxmlformats.org/markup-compatibility/2006">
          <mc:Choice Requires="x14">
            <control shapeId="20492" r:id="rId9" name="Group Box 12">
              <controlPr defaultSize="0" autoFill="0" autoPict="0">
                <anchor moveWithCells="1">
                  <from>
                    <xdr:col>2</xdr:col>
                    <xdr:colOff>2000250</xdr:colOff>
                    <xdr:row>10</xdr:row>
                    <xdr:rowOff>704850</xdr:rowOff>
                  </from>
                  <to>
                    <xdr:col>3</xdr:col>
                    <xdr:colOff>133350</xdr:colOff>
                    <xdr:row>13</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6">
    <tabColor rgb="FF006600"/>
  </sheetPr>
  <dimension ref="A1:BA97"/>
  <sheetViews>
    <sheetView topLeftCell="B1" zoomScaleNormal="100" workbookViewId="0">
      <selection activeCell="B1" sqref="B1"/>
    </sheetView>
  </sheetViews>
  <sheetFormatPr defaultColWidth="9" defaultRowHeight="13.5" outlineLevelRow="1" outlineLevelCol="1"/>
  <cols>
    <col min="1" max="1" width="5" hidden="1" customWidth="1" outlineLevel="1"/>
    <col min="2" max="2" width="20" customWidth="1" collapsed="1"/>
    <col min="3" max="3" width="14" customWidth="1"/>
    <col min="4" max="53" width="18.375" customWidth="1"/>
  </cols>
  <sheetData>
    <row r="1" spans="1:53">
      <c r="A1">
        <v>1</v>
      </c>
      <c r="B1" s="17" t="s">
        <v>1532</v>
      </c>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row>
    <row r="2" spans="1:53">
      <c r="B2" s="17" t="str">
        <f>"表２　調達の実績（"&amp;シート①!E8&amp;"）"</f>
        <v>表２　調達の実績（-）</v>
      </c>
      <c r="C2" s="17"/>
      <c r="D2" s="349" t="s">
        <v>1825</v>
      </c>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row>
    <row r="3" spans="1:53">
      <c r="B3" s="17"/>
      <c r="C3" s="17"/>
      <c r="D3" s="349" t="s">
        <v>1424</v>
      </c>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row>
    <row r="4" spans="1:53">
      <c r="B4" s="17"/>
      <c r="C4" s="17"/>
      <c r="D4" s="349" t="s">
        <v>3485</v>
      </c>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row>
    <row r="5" spans="1:53" ht="14.25">
      <c r="B5" s="17"/>
      <c r="C5" s="17"/>
      <c r="D5" s="349"/>
      <c r="E5" s="17"/>
      <c r="F5" s="17"/>
      <c r="G5" s="17"/>
      <c r="H5" s="598"/>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row>
    <row r="6" spans="1:53" ht="14.25">
      <c r="B6" s="17"/>
      <c r="C6" s="17"/>
      <c r="D6" s="349"/>
      <c r="E6" s="17"/>
      <c r="F6" s="17"/>
      <c r="G6" s="17"/>
      <c r="H6" s="598"/>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row>
    <row r="7" spans="1:53" ht="14.25">
      <c r="B7" s="17"/>
      <c r="C7" s="17"/>
      <c r="D7" s="349"/>
      <c r="E7" s="17"/>
      <c r="F7" s="17"/>
      <c r="G7" s="17"/>
      <c r="I7" s="17"/>
      <c r="J7" s="598"/>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row>
    <row r="8" spans="1:53">
      <c r="B8" s="350" t="s">
        <v>1</v>
      </c>
      <c r="C8" s="351" t="s">
        <v>4</v>
      </c>
      <c r="D8" s="320">
        <v>1</v>
      </c>
      <c r="E8" s="320">
        <v>2</v>
      </c>
      <c r="F8" s="320">
        <v>3</v>
      </c>
      <c r="G8" s="320">
        <v>4</v>
      </c>
      <c r="H8" s="320">
        <v>5</v>
      </c>
      <c r="I8" s="320">
        <v>6</v>
      </c>
      <c r="J8" s="320">
        <v>7</v>
      </c>
      <c r="K8" s="320">
        <v>8</v>
      </c>
      <c r="L8" s="320">
        <v>9</v>
      </c>
      <c r="M8" s="320">
        <v>10</v>
      </c>
      <c r="N8" s="320">
        <v>11</v>
      </c>
      <c r="O8" s="320">
        <v>12</v>
      </c>
      <c r="P8" s="320">
        <v>13</v>
      </c>
      <c r="Q8" s="320">
        <v>14</v>
      </c>
      <c r="R8" s="320">
        <v>15</v>
      </c>
      <c r="S8" s="320">
        <v>16</v>
      </c>
      <c r="T8" s="320">
        <v>17</v>
      </c>
      <c r="U8" s="320">
        <v>18</v>
      </c>
      <c r="V8" s="320">
        <v>19</v>
      </c>
      <c r="W8" s="320">
        <v>20</v>
      </c>
      <c r="X8" s="320">
        <v>21</v>
      </c>
      <c r="Y8" s="320">
        <v>22</v>
      </c>
      <c r="Z8" s="320">
        <v>23</v>
      </c>
      <c r="AA8" s="320">
        <v>24</v>
      </c>
      <c r="AB8" s="320">
        <v>25</v>
      </c>
      <c r="AC8" s="320">
        <v>26</v>
      </c>
      <c r="AD8" s="320">
        <v>27</v>
      </c>
      <c r="AE8" s="320">
        <v>28</v>
      </c>
      <c r="AF8" s="320">
        <v>29</v>
      </c>
      <c r="AG8" s="320">
        <v>30</v>
      </c>
      <c r="AH8" s="320">
        <v>31</v>
      </c>
      <c r="AI8" s="320">
        <v>32</v>
      </c>
      <c r="AJ8" s="320">
        <v>33</v>
      </c>
      <c r="AK8" s="320">
        <v>34</v>
      </c>
      <c r="AL8" s="320">
        <v>35</v>
      </c>
      <c r="AM8" s="320">
        <v>36</v>
      </c>
      <c r="AN8" s="320">
        <v>37</v>
      </c>
      <c r="AO8" s="320">
        <v>38</v>
      </c>
      <c r="AP8" s="320">
        <v>39</v>
      </c>
      <c r="AQ8" s="320">
        <v>40</v>
      </c>
      <c r="AR8" s="320">
        <v>41</v>
      </c>
      <c r="AS8" s="320">
        <v>42</v>
      </c>
      <c r="AT8" s="320">
        <v>43</v>
      </c>
      <c r="AU8" s="320">
        <v>44</v>
      </c>
      <c r="AV8" s="320">
        <v>45</v>
      </c>
      <c r="AW8" s="320">
        <v>46</v>
      </c>
      <c r="AX8" s="320">
        <v>47</v>
      </c>
      <c r="AY8" s="320">
        <v>48</v>
      </c>
      <c r="AZ8" s="320">
        <v>49</v>
      </c>
      <c r="BA8" s="320">
        <v>50</v>
      </c>
    </row>
    <row r="9" spans="1:53" ht="30" customHeight="1">
      <c r="B9" s="352" t="s">
        <v>270</v>
      </c>
      <c r="C9" s="353" t="s">
        <v>82</v>
      </c>
      <c r="D9" s="180" t="s">
        <v>20</v>
      </c>
      <c r="E9" s="180" t="s">
        <v>20</v>
      </c>
      <c r="F9" s="180" t="s">
        <v>20</v>
      </c>
      <c r="G9" s="180" t="s">
        <v>20</v>
      </c>
      <c r="H9" s="180" t="s">
        <v>20</v>
      </c>
      <c r="I9" s="180" t="s">
        <v>20</v>
      </c>
      <c r="J9" s="180" t="s">
        <v>20</v>
      </c>
      <c r="K9" s="180" t="s">
        <v>20</v>
      </c>
      <c r="L9" s="180" t="s">
        <v>20</v>
      </c>
      <c r="M9" s="180" t="s">
        <v>20</v>
      </c>
      <c r="N9" s="180" t="s">
        <v>20</v>
      </c>
      <c r="O9" s="180" t="s">
        <v>20</v>
      </c>
      <c r="P9" s="180" t="s">
        <v>20</v>
      </c>
      <c r="Q9" s="180" t="s">
        <v>20</v>
      </c>
      <c r="R9" s="180" t="s">
        <v>20</v>
      </c>
      <c r="S9" s="180" t="s">
        <v>20</v>
      </c>
      <c r="T9" s="180" t="s">
        <v>20</v>
      </c>
      <c r="U9" s="180" t="s">
        <v>20</v>
      </c>
      <c r="V9" s="180" t="s">
        <v>20</v>
      </c>
      <c r="W9" s="180" t="s">
        <v>20</v>
      </c>
      <c r="X9" s="180" t="s">
        <v>20</v>
      </c>
      <c r="Y9" s="180" t="s">
        <v>20</v>
      </c>
      <c r="Z9" s="180" t="s">
        <v>20</v>
      </c>
      <c r="AA9" s="180" t="s">
        <v>20</v>
      </c>
      <c r="AB9" s="180" t="s">
        <v>20</v>
      </c>
      <c r="AC9" s="180" t="s">
        <v>20</v>
      </c>
      <c r="AD9" s="180" t="s">
        <v>20</v>
      </c>
      <c r="AE9" s="180" t="s">
        <v>20</v>
      </c>
      <c r="AF9" s="180" t="s">
        <v>20</v>
      </c>
      <c r="AG9" s="180" t="s">
        <v>20</v>
      </c>
      <c r="AH9" s="180" t="s">
        <v>20</v>
      </c>
      <c r="AI9" s="180" t="s">
        <v>20</v>
      </c>
      <c r="AJ9" s="180" t="s">
        <v>20</v>
      </c>
      <c r="AK9" s="180" t="s">
        <v>20</v>
      </c>
      <c r="AL9" s="180" t="s">
        <v>20</v>
      </c>
      <c r="AM9" s="180" t="s">
        <v>20</v>
      </c>
      <c r="AN9" s="180" t="s">
        <v>20</v>
      </c>
      <c r="AO9" s="180" t="s">
        <v>20</v>
      </c>
      <c r="AP9" s="180" t="s">
        <v>20</v>
      </c>
      <c r="AQ9" s="180" t="s">
        <v>20</v>
      </c>
      <c r="AR9" s="180" t="s">
        <v>20</v>
      </c>
      <c r="AS9" s="180" t="s">
        <v>20</v>
      </c>
      <c r="AT9" s="180" t="s">
        <v>20</v>
      </c>
      <c r="AU9" s="180" t="s">
        <v>20</v>
      </c>
      <c r="AV9" s="180" t="s">
        <v>20</v>
      </c>
      <c r="AW9" s="180" t="s">
        <v>20</v>
      </c>
      <c r="AX9" s="180" t="s">
        <v>20</v>
      </c>
      <c r="AY9" s="180" t="s">
        <v>20</v>
      </c>
      <c r="AZ9" s="180" t="s">
        <v>20</v>
      </c>
      <c r="BA9" s="180" t="s">
        <v>20</v>
      </c>
    </row>
    <row r="10" spans="1:53" ht="30" customHeight="1">
      <c r="B10" s="767" t="s">
        <v>2353</v>
      </c>
      <c r="C10" s="353" t="s">
        <v>2354</v>
      </c>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row>
    <row r="11" spans="1:53" ht="30" customHeight="1">
      <c r="B11" s="768"/>
      <c r="C11" s="351" t="s">
        <v>2355</v>
      </c>
      <c r="D11" s="766" t="str">
        <f>IFERROR(VLOOKUP(D$10,調達元事業者!$A$7:$D$1000,2,FALSE),"")</f>
        <v/>
      </c>
      <c r="E11" s="766" t="str">
        <f>IFERROR(VLOOKUP(E$10,調達元事業者!$A$7:$D$1000,2,FALSE),"")</f>
        <v/>
      </c>
      <c r="F11" s="766" t="str">
        <f>IFERROR(VLOOKUP(F$10,調達元事業者!$A$7:$D$1000,2,FALSE),"")</f>
        <v/>
      </c>
      <c r="G11" s="766" t="str">
        <f>IFERROR(VLOOKUP(G$10,調達元事業者!$A$7:$D$1000,2,FALSE),"")</f>
        <v/>
      </c>
      <c r="H11" s="766" t="str">
        <f>IFERROR(VLOOKUP(H$10,調達元事業者!$A$7:$D$1000,2,FALSE),"")</f>
        <v/>
      </c>
      <c r="I11" s="766" t="str">
        <f>IFERROR(VLOOKUP(I$10,調達元事業者!$A$7:$D$1000,2,FALSE),"")</f>
        <v/>
      </c>
      <c r="J11" s="766" t="str">
        <f>IFERROR(VLOOKUP(J$10,調達元事業者!$A$7:$D$1000,2,FALSE),"")</f>
        <v/>
      </c>
      <c r="K11" s="766" t="str">
        <f>IFERROR(VLOOKUP(K$10,調達元事業者!$A$7:$D$1000,2,FALSE),"")</f>
        <v/>
      </c>
      <c r="L11" s="766" t="str">
        <f>IFERROR(VLOOKUP(L$10,調達元事業者!$A$7:$D$1000,2,FALSE),"")</f>
        <v/>
      </c>
      <c r="M11" s="766" t="str">
        <f>IFERROR(VLOOKUP(M$10,調達元事業者!$A$7:$D$1000,2,FALSE),"")</f>
        <v/>
      </c>
      <c r="N11" s="766" t="str">
        <f>IFERROR(VLOOKUP(N$10,調達元事業者!$A$7:$D$1000,2,FALSE),"")</f>
        <v/>
      </c>
      <c r="O11" s="766" t="str">
        <f>IFERROR(VLOOKUP(O$10,調達元事業者!$A$7:$D$1000,2,FALSE),"")</f>
        <v/>
      </c>
      <c r="P11" s="766" t="str">
        <f>IFERROR(VLOOKUP(P$10,調達元事業者!$A$7:$D$1000,2,FALSE),"")</f>
        <v/>
      </c>
      <c r="Q11" s="766" t="str">
        <f>IFERROR(VLOOKUP(Q$10,調達元事業者!$A$7:$D$1000,2,FALSE),"")</f>
        <v/>
      </c>
      <c r="R11" s="766" t="str">
        <f>IFERROR(VLOOKUP(R$10,調達元事業者!$A$7:$D$1000,2,FALSE),"")</f>
        <v/>
      </c>
      <c r="S11" s="766" t="str">
        <f>IFERROR(VLOOKUP(S$10,調達元事業者!$A$7:$D$1000,2,FALSE),"")</f>
        <v/>
      </c>
      <c r="T11" s="766" t="str">
        <f>IFERROR(VLOOKUP(T$10,調達元事業者!$A$7:$D$1000,2,FALSE),"")</f>
        <v/>
      </c>
      <c r="U11" s="766" t="str">
        <f>IFERROR(VLOOKUP(U$10,調達元事業者!$A$7:$D$1000,2,FALSE),"")</f>
        <v/>
      </c>
      <c r="V11" s="766" t="str">
        <f>IFERROR(VLOOKUP(V$10,調達元事業者!$A$7:$D$1000,2,FALSE),"")</f>
        <v/>
      </c>
      <c r="W11" s="766" t="str">
        <f>IFERROR(VLOOKUP(W$10,調達元事業者!$A$7:$D$1000,2,FALSE),"")</f>
        <v/>
      </c>
      <c r="X11" s="766" t="str">
        <f>IFERROR(VLOOKUP(X$10,調達元事業者!$A$7:$D$1000,2,FALSE),"")</f>
        <v/>
      </c>
      <c r="Y11" s="766" t="str">
        <f>IFERROR(VLOOKUP(Y$10,調達元事業者!$A$7:$D$1000,2,FALSE),"")</f>
        <v/>
      </c>
      <c r="Z11" s="766" t="str">
        <f>IFERROR(VLOOKUP(Z$10,調達元事業者!$A$7:$D$1000,2,FALSE),"")</f>
        <v/>
      </c>
      <c r="AA11" s="766" t="str">
        <f>IFERROR(VLOOKUP(AA$10,調達元事業者!$A$7:$D$1000,2,FALSE),"")</f>
        <v/>
      </c>
      <c r="AB11" s="766" t="str">
        <f>IFERROR(VLOOKUP(AB$10,調達元事業者!$A$7:$D$1000,2,FALSE),"")</f>
        <v/>
      </c>
      <c r="AC11" s="766" t="str">
        <f>IFERROR(VLOOKUP(AC$10,調達元事業者!$A$7:$D$1000,2,FALSE),"")</f>
        <v/>
      </c>
      <c r="AD11" s="766" t="str">
        <f>IFERROR(VLOOKUP(AD$10,調達元事業者!$A$7:$D$1000,2,FALSE),"")</f>
        <v/>
      </c>
      <c r="AE11" s="766" t="str">
        <f>IFERROR(VLOOKUP(AE$10,調達元事業者!$A$7:$D$1000,2,FALSE),"")</f>
        <v/>
      </c>
      <c r="AF11" s="766" t="str">
        <f>IFERROR(VLOOKUP(AF$10,調達元事業者!$A$7:$D$1000,2,FALSE),"")</f>
        <v/>
      </c>
      <c r="AG11" s="766" t="str">
        <f>IFERROR(VLOOKUP(AG$10,調達元事業者!$A$7:$D$1000,2,FALSE),"")</f>
        <v/>
      </c>
      <c r="AH11" s="766" t="str">
        <f>IFERROR(VLOOKUP(AH$10,調達元事業者!$A$7:$D$1000,2,FALSE),"")</f>
        <v/>
      </c>
      <c r="AI11" s="766" t="str">
        <f>IFERROR(VLOOKUP(AI$10,調達元事業者!$A$7:$D$1000,2,FALSE),"")</f>
        <v/>
      </c>
      <c r="AJ11" s="766" t="str">
        <f>IFERROR(VLOOKUP(AJ$10,調達元事業者!$A$7:$D$1000,2,FALSE),"")</f>
        <v/>
      </c>
      <c r="AK11" s="766" t="str">
        <f>IFERROR(VLOOKUP(AK$10,調達元事業者!$A$7:$D$1000,2,FALSE),"")</f>
        <v/>
      </c>
      <c r="AL11" s="766" t="str">
        <f>IFERROR(VLOOKUP(AL$10,調達元事業者!$A$7:$D$1000,2,FALSE),"")</f>
        <v/>
      </c>
      <c r="AM11" s="766" t="str">
        <f>IFERROR(VLOOKUP(AM$10,調達元事業者!$A$7:$D$1000,2,FALSE),"")</f>
        <v/>
      </c>
      <c r="AN11" s="766" t="str">
        <f>IFERROR(VLOOKUP(AN$10,調達元事業者!$A$7:$D$1000,2,FALSE),"")</f>
        <v/>
      </c>
      <c r="AO11" s="766" t="str">
        <f>IFERROR(VLOOKUP(AO$10,調達元事業者!$A$7:$D$1000,2,FALSE),"")</f>
        <v/>
      </c>
      <c r="AP11" s="766" t="str">
        <f>IFERROR(VLOOKUP(AP$10,調達元事業者!$A$7:$D$1000,2,FALSE),"")</f>
        <v/>
      </c>
      <c r="AQ11" s="766" t="str">
        <f>IFERROR(VLOOKUP(AQ$10,調達元事業者!$A$7:$D$1000,2,FALSE),"")</f>
        <v/>
      </c>
      <c r="AR11" s="766" t="str">
        <f>IFERROR(VLOOKUP(AR$10,調達元事業者!$A$7:$D$1000,2,FALSE),"")</f>
        <v/>
      </c>
      <c r="AS11" s="766" t="str">
        <f>IFERROR(VLOOKUP(AS$10,調達元事業者!$A$7:$D$1000,2,FALSE),"")</f>
        <v/>
      </c>
      <c r="AT11" s="766" t="str">
        <f>IFERROR(VLOOKUP(AT$10,調達元事業者!$A$7:$D$1000,2,FALSE),"")</f>
        <v/>
      </c>
      <c r="AU11" s="766" t="str">
        <f>IFERROR(VLOOKUP(AU$10,調達元事業者!$A$7:$D$1000,2,FALSE),"")</f>
        <v/>
      </c>
      <c r="AV11" s="766" t="str">
        <f>IFERROR(VLOOKUP(AV$10,調達元事業者!$A$7:$D$1000,2,FALSE),"")</f>
        <v/>
      </c>
      <c r="AW11" s="766" t="str">
        <f>IFERROR(VLOOKUP(AW$10,調達元事業者!$A$7:$D$1000,2,FALSE),"")</f>
        <v/>
      </c>
      <c r="AX11" s="766" t="str">
        <f>IFERROR(VLOOKUP(AX$10,調達元事業者!$A$7:$D$1000,2,FALSE),"")</f>
        <v/>
      </c>
      <c r="AY11" s="766" t="str">
        <f>IFERROR(VLOOKUP(AY$10,調達元事業者!$A$7:$D$1000,2,FALSE),"")</f>
        <v/>
      </c>
      <c r="AZ11" s="766" t="str">
        <f>IFERROR(VLOOKUP(AZ$10,調達元事業者!$A$7:$D$1000,2,FALSE),"")</f>
        <v/>
      </c>
      <c r="BA11" s="766" t="str">
        <f>IFERROR(VLOOKUP(BA$10,調達元事業者!$A$7:$D$1000,2,FALSE),"")</f>
        <v/>
      </c>
    </row>
    <row r="12" spans="1:53">
      <c r="B12" s="1278" t="s">
        <v>376</v>
      </c>
      <c r="C12" s="69" t="s">
        <v>98</v>
      </c>
      <c r="D12" s="182">
        <f t="shared" ref="D12:BA12" si="0">SUM(D13:D24)</f>
        <v>0</v>
      </c>
      <c r="E12" s="182">
        <f t="shared" si="0"/>
        <v>0</v>
      </c>
      <c r="F12" s="182">
        <f t="shared" si="0"/>
        <v>0</v>
      </c>
      <c r="G12" s="182">
        <f t="shared" si="0"/>
        <v>0</v>
      </c>
      <c r="H12" s="182">
        <f t="shared" si="0"/>
        <v>0</v>
      </c>
      <c r="I12" s="182">
        <f t="shared" si="0"/>
        <v>0</v>
      </c>
      <c r="J12" s="182">
        <f t="shared" si="0"/>
        <v>0</v>
      </c>
      <c r="K12" s="182">
        <f t="shared" si="0"/>
        <v>0</v>
      </c>
      <c r="L12" s="182">
        <f t="shared" si="0"/>
        <v>0</v>
      </c>
      <c r="M12" s="182">
        <f t="shared" si="0"/>
        <v>0</v>
      </c>
      <c r="N12" s="182">
        <f t="shared" si="0"/>
        <v>0</v>
      </c>
      <c r="O12" s="182">
        <f t="shared" si="0"/>
        <v>0</v>
      </c>
      <c r="P12" s="182">
        <f t="shared" si="0"/>
        <v>0</v>
      </c>
      <c r="Q12" s="182">
        <f t="shared" si="0"/>
        <v>0</v>
      </c>
      <c r="R12" s="182">
        <f t="shared" si="0"/>
        <v>0</v>
      </c>
      <c r="S12" s="182">
        <f t="shared" si="0"/>
        <v>0</v>
      </c>
      <c r="T12" s="182">
        <f t="shared" si="0"/>
        <v>0</v>
      </c>
      <c r="U12" s="182">
        <f t="shared" si="0"/>
        <v>0</v>
      </c>
      <c r="V12" s="182">
        <f t="shared" si="0"/>
        <v>0</v>
      </c>
      <c r="W12" s="182">
        <f t="shared" si="0"/>
        <v>0</v>
      </c>
      <c r="X12" s="182">
        <f t="shared" si="0"/>
        <v>0</v>
      </c>
      <c r="Y12" s="182">
        <f t="shared" si="0"/>
        <v>0</v>
      </c>
      <c r="Z12" s="182">
        <f t="shared" si="0"/>
        <v>0</v>
      </c>
      <c r="AA12" s="182">
        <f t="shared" si="0"/>
        <v>0</v>
      </c>
      <c r="AB12" s="182">
        <f t="shared" si="0"/>
        <v>0</v>
      </c>
      <c r="AC12" s="182">
        <f t="shared" si="0"/>
        <v>0</v>
      </c>
      <c r="AD12" s="182">
        <f t="shared" si="0"/>
        <v>0</v>
      </c>
      <c r="AE12" s="182">
        <f t="shared" si="0"/>
        <v>0</v>
      </c>
      <c r="AF12" s="182">
        <f t="shared" si="0"/>
        <v>0</v>
      </c>
      <c r="AG12" s="182">
        <f t="shared" si="0"/>
        <v>0</v>
      </c>
      <c r="AH12" s="182">
        <f t="shared" si="0"/>
        <v>0</v>
      </c>
      <c r="AI12" s="182">
        <f t="shared" si="0"/>
        <v>0</v>
      </c>
      <c r="AJ12" s="182">
        <f t="shared" si="0"/>
        <v>0</v>
      </c>
      <c r="AK12" s="182">
        <f t="shared" si="0"/>
        <v>0</v>
      </c>
      <c r="AL12" s="182">
        <f t="shared" si="0"/>
        <v>0</v>
      </c>
      <c r="AM12" s="182">
        <f t="shared" si="0"/>
        <v>0</v>
      </c>
      <c r="AN12" s="182">
        <f t="shared" si="0"/>
        <v>0</v>
      </c>
      <c r="AO12" s="182">
        <f t="shared" si="0"/>
        <v>0</v>
      </c>
      <c r="AP12" s="182">
        <f t="shared" si="0"/>
        <v>0</v>
      </c>
      <c r="AQ12" s="182">
        <f t="shared" si="0"/>
        <v>0</v>
      </c>
      <c r="AR12" s="182">
        <f t="shared" si="0"/>
        <v>0</v>
      </c>
      <c r="AS12" s="182">
        <f t="shared" si="0"/>
        <v>0</v>
      </c>
      <c r="AT12" s="182">
        <f t="shared" si="0"/>
        <v>0</v>
      </c>
      <c r="AU12" s="182">
        <f t="shared" si="0"/>
        <v>0</v>
      </c>
      <c r="AV12" s="182">
        <f t="shared" si="0"/>
        <v>0</v>
      </c>
      <c r="AW12" s="182">
        <f t="shared" si="0"/>
        <v>0</v>
      </c>
      <c r="AX12" s="182">
        <f t="shared" si="0"/>
        <v>0</v>
      </c>
      <c r="AY12" s="182">
        <f t="shared" si="0"/>
        <v>0</v>
      </c>
      <c r="AZ12" s="182">
        <f t="shared" si="0"/>
        <v>0</v>
      </c>
      <c r="BA12" s="182">
        <f t="shared" si="0"/>
        <v>0</v>
      </c>
    </row>
    <row r="13" spans="1:53">
      <c r="B13" s="1278"/>
      <c r="C13" s="354" t="s">
        <v>3508</v>
      </c>
      <c r="D13" s="101"/>
      <c r="E13" s="101"/>
      <c r="F13" s="101"/>
      <c r="G13" s="101"/>
      <c r="H13" s="101"/>
      <c r="I13" s="101"/>
      <c r="J13" s="101"/>
      <c r="K13" s="101"/>
      <c r="L13" s="101"/>
      <c r="M13" s="101"/>
      <c r="N13" s="101"/>
      <c r="O13" s="101"/>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row>
    <row r="14" spans="1:53">
      <c r="B14" s="1278"/>
      <c r="C14" s="354" t="s">
        <v>3510</v>
      </c>
      <c r="D14" s="54"/>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row>
    <row r="15" spans="1:53">
      <c r="B15" s="1278"/>
      <c r="C15" s="354" t="s">
        <v>3511</v>
      </c>
      <c r="D15" s="54"/>
      <c r="E15" s="54"/>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row>
    <row r="16" spans="1:53">
      <c r="B16" s="1278"/>
      <c r="C16" s="354" t="s">
        <v>3512</v>
      </c>
      <c r="D16" s="54"/>
      <c r="E16" s="54"/>
      <c r="F16" s="54"/>
      <c r="G16" s="54"/>
      <c r="H16" s="54"/>
      <c r="I16" s="54"/>
      <c r="J16" s="54"/>
      <c r="K16" s="54"/>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row>
    <row r="17" spans="1:53">
      <c r="B17" s="1278"/>
      <c r="C17" s="354" t="s">
        <v>3513</v>
      </c>
      <c r="D17" s="54"/>
      <c r="E17" s="54"/>
      <c r="F17" s="54"/>
      <c r="G17" s="54"/>
      <c r="H17" s="54"/>
      <c r="I17" s="54"/>
      <c r="J17" s="54"/>
      <c r="K17" s="54"/>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row>
    <row r="18" spans="1:53">
      <c r="B18" s="1278"/>
      <c r="C18" s="354" t="s">
        <v>3514</v>
      </c>
      <c r="D18" s="54"/>
      <c r="E18" s="54"/>
      <c r="F18" s="54"/>
      <c r="G18" s="54"/>
      <c r="H18" s="54"/>
      <c r="I18" s="54"/>
      <c r="J18" s="54"/>
      <c r="K18" s="54"/>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row>
    <row r="19" spans="1:53">
      <c r="B19" s="1278"/>
      <c r="C19" s="354" t="s">
        <v>3515</v>
      </c>
      <c r="D19" s="54"/>
      <c r="E19" s="54"/>
      <c r="F19" s="54"/>
      <c r="G19" s="54"/>
      <c r="H19" s="54"/>
      <c r="I19" s="54"/>
      <c r="J19" s="54"/>
      <c r="K19" s="54"/>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row>
    <row r="20" spans="1:53">
      <c r="B20" s="1278"/>
      <c r="C20" s="354" t="s">
        <v>3516</v>
      </c>
      <c r="D20" s="54"/>
      <c r="E20" s="54"/>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row>
    <row r="21" spans="1:53">
      <c r="B21" s="1278"/>
      <c r="C21" s="354" t="s">
        <v>3517</v>
      </c>
      <c r="D21" s="54"/>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row>
    <row r="22" spans="1:53">
      <c r="B22" s="1278"/>
      <c r="C22" s="355" t="s">
        <v>3518</v>
      </c>
      <c r="D22" s="54"/>
      <c r="E22" s="54"/>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row>
    <row r="23" spans="1:53">
      <c r="B23" s="1278"/>
      <c r="C23" s="355" t="s">
        <v>3519</v>
      </c>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row>
    <row r="24" spans="1:53">
      <c r="B24" s="1278"/>
      <c r="C24" s="356" t="s">
        <v>3520</v>
      </c>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row>
    <row r="25" spans="1:53" ht="27">
      <c r="B25" s="357" t="s">
        <v>386</v>
      </c>
      <c r="C25" s="358" t="s">
        <v>278</v>
      </c>
      <c r="D25" s="183"/>
      <c r="E25" s="183"/>
      <c r="F25" s="183"/>
      <c r="G25" s="183"/>
      <c r="H25" s="183"/>
      <c r="I25" s="183"/>
      <c r="J25" s="183"/>
      <c r="K25" s="183"/>
      <c r="L25" s="183"/>
      <c r="M25" s="183"/>
      <c r="N25" s="183"/>
      <c r="O25" s="183"/>
      <c r="P25" s="183"/>
      <c r="Q25" s="183"/>
      <c r="R25" s="183"/>
      <c r="S25" s="183"/>
      <c r="T25" s="183"/>
      <c r="U25" s="183"/>
      <c r="V25" s="183"/>
      <c r="W25" s="183"/>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3"/>
      <c r="AT25" s="183"/>
      <c r="AU25" s="183"/>
      <c r="AV25" s="183"/>
      <c r="AW25" s="183"/>
      <c r="AX25" s="183"/>
      <c r="AY25" s="183"/>
      <c r="AZ25" s="183"/>
      <c r="BA25" s="183"/>
    </row>
    <row r="26" spans="1:53" ht="30" customHeight="1">
      <c r="B26" s="359" t="s">
        <v>264</v>
      </c>
      <c r="C26" s="360"/>
      <c r="D26" s="184"/>
      <c r="E26" s="184"/>
      <c r="F26" s="184"/>
      <c r="G26" s="184"/>
      <c r="H26" s="184"/>
      <c r="I26" s="184"/>
      <c r="J26" s="184"/>
      <c r="K26" s="184"/>
      <c r="L26" s="184"/>
      <c r="M26" s="184"/>
      <c r="N26" s="184"/>
      <c r="O26" s="184"/>
      <c r="P26" s="184"/>
      <c r="Q26" s="184"/>
      <c r="R26" s="184"/>
      <c r="S26" s="184"/>
      <c r="T26" s="184"/>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row>
    <row r="27" spans="1:53" ht="30" customHeight="1">
      <c r="B27" s="352" t="s">
        <v>377</v>
      </c>
      <c r="C27" s="353" t="s">
        <v>214</v>
      </c>
      <c r="D27" s="185" t="str">
        <f>IF(D89=1,係数表!$E$4,IF(D89=7,係数表!$E$4,IF(D89=3,係数表!$E$5,IF(D89=9,係数表!$E$5,IF(D89=8,IFERROR(VLOOKUP(D$11,係数表!$B$10:$E$19,4,FALSE),""),IF(D89="","",IFERROR(VLOOKUP(D$10,調達元事業者!$A$7:$D$1000,3,FALSE),"")))))))</f>
        <v/>
      </c>
      <c r="E27" s="185" t="str">
        <f>IF(E89=1,係数表!$E$4,IF(E89=7,係数表!$E$4,IF(E89=3,係数表!$E$5,IF(E89=9,係数表!$E$5,IF(E89=8,IFERROR(VLOOKUP(E$11,係数表!$B$10:$E$19,4,FALSE),""),IF(E89="","",IFERROR(VLOOKUP(E$10,調達元事業者!$A$7:$D$1000,3,FALSE),"")))))))</f>
        <v/>
      </c>
      <c r="F27" s="185" t="str">
        <f>IF(F89=1,係数表!$E$4,IF(F89=7,係数表!$E$4,IF(F89=3,係数表!$E$5,IF(F89=9,係数表!$E$5,IF(F89=8,IFERROR(VLOOKUP(F$11,係数表!$B$10:$E$19,4,FALSE),""),IF(F89="","",IFERROR(VLOOKUP(F$10,調達元事業者!$A$7:$D$1000,3,FALSE),"")))))))</f>
        <v/>
      </c>
      <c r="G27" s="185" t="str">
        <f>IF(G89=1,係数表!$E$4,IF(G89=7,係数表!$E$4,IF(G89=3,係数表!$E$5,IF(G89=9,係数表!$E$5,IF(G89=8,IFERROR(VLOOKUP(G$11,係数表!$B$10:$E$19,4,FALSE),""),IF(G89="","",IFERROR(VLOOKUP(G$10,調達元事業者!$A$7:$D$1000,3,FALSE),"")))))))</f>
        <v/>
      </c>
      <c r="H27" s="185" t="str">
        <f>IF(H89=1,係数表!$E$4,IF(H89=7,係数表!$E$4,IF(H89=3,係数表!$E$5,IF(H89=9,係数表!$E$5,IF(H89=8,IFERROR(VLOOKUP(H$11,係数表!$B$10:$E$19,4,FALSE),""),IF(H89="","",IFERROR(VLOOKUP(H$10,調達元事業者!$A$7:$D$1000,3,FALSE),"")))))))</f>
        <v/>
      </c>
      <c r="I27" s="185" t="str">
        <f>IF(I89=1,係数表!$E$4,IF(I89=7,係数表!$E$4,IF(I89=3,係数表!$E$5,IF(I89=9,係数表!$E$5,IF(I89=8,IFERROR(VLOOKUP(I$11,係数表!$B$10:$E$19,4,FALSE),""),IF(I89="","",IFERROR(VLOOKUP(I$10,調達元事業者!$A$7:$D$1000,3,FALSE),"")))))))</f>
        <v/>
      </c>
      <c r="J27" s="185" t="str">
        <f>IF(J89=1,係数表!$E$4,IF(J89=7,係数表!$E$4,IF(J89=3,係数表!$E$5,IF(J89=9,係数表!$E$5,IF(J89=8,IFERROR(VLOOKUP(J$11,係数表!$B$10:$E$19,4,FALSE),""),IF(J89="","",IFERROR(VLOOKUP(J$10,調達元事業者!$A$7:$D$1000,3,FALSE),"")))))))</f>
        <v/>
      </c>
      <c r="K27" s="185" t="str">
        <f>IF(K89=1,係数表!$E$4,IF(K89=7,係数表!$E$4,IF(K89=3,係数表!$E$5,IF(K89=9,係数表!$E$5,IF(K89=8,IFERROR(VLOOKUP(K$11,係数表!$B$10:$E$19,4,FALSE),""),IF(K89="","",IFERROR(VLOOKUP(K$10,調達元事業者!$A$7:$D$1000,3,FALSE),"")))))))</f>
        <v/>
      </c>
      <c r="L27" s="185" t="str">
        <f>IF(L89=1,係数表!$E$4,IF(L89=7,係数表!$E$4,IF(L89=3,係数表!$E$5,IF(L89=9,係数表!$E$5,IF(L89=8,IFERROR(VLOOKUP(L$11,係数表!$B$10:$E$19,4,FALSE),""),IF(L89="","",IFERROR(VLOOKUP(L$10,調達元事業者!$A$7:$D$1000,3,FALSE),"")))))))</f>
        <v/>
      </c>
      <c r="M27" s="185" t="str">
        <f>IF(M89=1,係数表!$E$4,IF(M89=7,係数表!$E$4,IF(M89=3,係数表!$E$5,IF(M89=9,係数表!$E$5,IF(M89=8,IFERROR(VLOOKUP(M$11,係数表!$B$10:$E$19,4,FALSE),""),IF(M89="","",IFERROR(VLOOKUP(M$10,調達元事業者!$A$7:$D$1000,3,FALSE),"")))))))</f>
        <v/>
      </c>
      <c r="N27" s="185" t="str">
        <f>IF(N89=1,係数表!$E$4,IF(N89=7,係数表!$E$4,IF(N89=3,係数表!$E$5,IF(N89=9,係数表!$E$5,IF(N89=8,IFERROR(VLOOKUP(N$11,係数表!$B$10:$E$19,4,FALSE),""),IF(N89="","",IFERROR(VLOOKUP(N$10,調達元事業者!$A$7:$D$1000,3,FALSE),"")))))))</f>
        <v/>
      </c>
      <c r="O27" s="185" t="str">
        <f>IF(O89=1,係数表!$E$4,IF(O89=7,係数表!$E$4,IF(O89=3,係数表!$E$5,IF(O89=9,係数表!$E$5,IF(O89=8,IFERROR(VLOOKUP(O$11,係数表!$B$10:$E$19,4,FALSE),""),IF(O89="","",IFERROR(VLOOKUP(O$10,調達元事業者!$A$7:$D$1000,3,FALSE),"")))))))</f>
        <v/>
      </c>
      <c r="P27" s="185" t="str">
        <f>IF(P89=1,係数表!$E$4,IF(P89=7,係数表!$E$4,IF(P89=3,係数表!$E$5,IF(P89=9,係数表!$E$5,IF(P89=8,IFERROR(VLOOKUP(P$11,係数表!$B$10:$E$19,4,FALSE),""),IF(P89="","",IFERROR(VLOOKUP(P$10,調達元事業者!$A$7:$D$1000,3,FALSE),"")))))))</f>
        <v/>
      </c>
      <c r="Q27" s="185" t="str">
        <f>IF(Q89=1,係数表!$E$4,IF(Q89=7,係数表!$E$4,IF(Q89=3,係数表!$E$5,IF(Q89=9,係数表!$E$5,IF(Q89=8,IFERROR(VLOOKUP(Q$11,係数表!$B$10:$E$19,4,FALSE),""),IF(Q89="","",IFERROR(VLOOKUP(Q$10,調達元事業者!$A$7:$D$1000,3,FALSE),"")))))))</f>
        <v/>
      </c>
      <c r="R27" s="185" t="str">
        <f>IF(R89=1,係数表!$E$4,IF(R89=7,係数表!$E$4,IF(R89=3,係数表!$E$5,IF(R89=9,係数表!$E$5,IF(R89=8,IFERROR(VLOOKUP(R$11,係数表!$B$10:$E$19,4,FALSE),""),IF(R89="","",IFERROR(VLOOKUP(R$10,調達元事業者!$A$7:$D$1000,3,FALSE),"")))))))</f>
        <v/>
      </c>
      <c r="S27" s="185" t="str">
        <f>IF(S89=1,係数表!$E$4,IF(S89=7,係数表!$E$4,IF(S89=3,係数表!$E$5,IF(S89=9,係数表!$E$5,IF(S89=8,IFERROR(VLOOKUP(S$11,係数表!$B$10:$E$19,4,FALSE),""),IF(S89="","",IFERROR(VLOOKUP(S$10,調達元事業者!$A$7:$D$1000,3,FALSE),"")))))))</f>
        <v/>
      </c>
      <c r="T27" s="185" t="str">
        <f>IF(T89=1,係数表!$E$4,IF(T89=7,係数表!$E$4,IF(T89=3,係数表!$E$5,IF(T89=9,係数表!$E$5,IF(T89=8,IFERROR(VLOOKUP(T$11,係数表!$B$10:$E$19,4,FALSE),""),IF(T89="","",IFERROR(VLOOKUP(T$10,調達元事業者!$A$7:$D$1000,3,FALSE),"")))))))</f>
        <v/>
      </c>
      <c r="U27" s="185" t="str">
        <f>IF(U89=1,係数表!$E$4,IF(U89=7,係数表!$E$4,IF(U89=3,係数表!$E$5,IF(U89=9,係数表!$E$5,IF(U89=8,IFERROR(VLOOKUP(U$11,係数表!$B$10:$E$19,4,FALSE),""),IF(U89="","",IFERROR(VLOOKUP(U$10,調達元事業者!$A$7:$D$1000,3,FALSE),"")))))))</f>
        <v/>
      </c>
      <c r="V27" s="185" t="str">
        <f>IF(V89=1,係数表!$E$4,IF(V89=7,係数表!$E$4,IF(V89=3,係数表!$E$5,IF(V89=9,係数表!$E$5,IF(V89=8,IFERROR(VLOOKUP(V$11,係数表!$B$10:$E$19,4,FALSE),""),IF(V89="","",IFERROR(VLOOKUP(V$10,調達元事業者!$A$7:$D$1000,3,FALSE),"")))))))</f>
        <v/>
      </c>
      <c r="W27" s="185" t="str">
        <f>IF(W89=1,係数表!$E$4,IF(W89=7,係数表!$E$4,IF(W89=3,係数表!$E$5,IF(W89=9,係数表!$E$5,IF(W89=8,IFERROR(VLOOKUP(W$11,係数表!$B$10:$E$19,4,FALSE),""),IF(W89="","",IFERROR(VLOOKUP(W$10,調達元事業者!$A$7:$D$1000,3,FALSE),"")))))))</f>
        <v/>
      </c>
      <c r="X27" s="185" t="str">
        <f>IF(X89=1,係数表!$E$4,IF(X89=7,係数表!$E$4,IF(X89=3,係数表!$E$5,IF(X89=9,係数表!$E$5,IF(X89=8,IFERROR(VLOOKUP(X$11,係数表!$B$10:$E$19,4,FALSE),""),IF(X89="","",IFERROR(VLOOKUP(X$10,調達元事業者!$A$7:$D$1000,3,FALSE),"")))))))</f>
        <v/>
      </c>
      <c r="Y27" s="185" t="str">
        <f>IF(Y89=1,係数表!$E$4,IF(Y89=7,係数表!$E$4,IF(Y89=3,係数表!$E$5,IF(Y89=9,係数表!$E$5,IF(Y89=8,IFERROR(VLOOKUP(Y$11,係数表!$B$10:$E$19,4,FALSE),""),IF(Y89="","",IFERROR(VLOOKUP(Y$10,調達元事業者!$A$7:$D$1000,3,FALSE),"")))))))</f>
        <v/>
      </c>
      <c r="Z27" s="185" t="str">
        <f>IF(Z89=1,係数表!$E$4,IF(Z89=7,係数表!$E$4,IF(Z89=3,係数表!$E$5,IF(Z89=9,係数表!$E$5,IF(Z89=8,IFERROR(VLOOKUP(Z$11,係数表!$B$10:$E$19,4,FALSE),""),IF(Z89="","",IFERROR(VLOOKUP(Z$10,調達元事業者!$A$7:$D$1000,3,FALSE),"")))))))</f>
        <v/>
      </c>
      <c r="AA27" s="185" t="str">
        <f>IF(AA89=1,係数表!$E$4,IF(AA89=7,係数表!$E$4,IF(AA89=3,係数表!$E$5,IF(AA89=9,係数表!$E$5,IF(AA89=8,IFERROR(VLOOKUP(AA$11,係数表!$B$10:$E$19,4,FALSE),""),IF(AA89="","",IFERROR(VLOOKUP(AA$10,調達元事業者!$A$7:$D$1000,3,FALSE),"")))))))</f>
        <v/>
      </c>
      <c r="AB27" s="185" t="str">
        <f>IF(AB89=1,係数表!$E$4,IF(AB89=7,係数表!$E$4,IF(AB89=3,係数表!$E$5,IF(AB89=9,係数表!$E$5,IF(AB89=8,IFERROR(VLOOKUP(AB$11,係数表!$B$10:$E$19,4,FALSE),""),IF(AB89="","",IFERROR(VLOOKUP(AB$10,調達元事業者!$A$7:$D$1000,3,FALSE),"")))))))</f>
        <v/>
      </c>
      <c r="AC27" s="185" t="str">
        <f>IF(AC89=1,係数表!$E$4,IF(AC89=7,係数表!$E$4,IF(AC89=3,係数表!$E$5,IF(AC89=9,係数表!$E$5,IF(AC89=8,IFERROR(VLOOKUP(AC$11,係数表!$B$10:$E$19,4,FALSE),""),IF(AC89="","",IFERROR(VLOOKUP(AC$10,調達元事業者!$A$7:$D$1000,3,FALSE),"")))))))</f>
        <v/>
      </c>
      <c r="AD27" s="185" t="str">
        <f>IF(AD89=1,係数表!$E$4,IF(AD89=7,係数表!$E$4,IF(AD89=3,係数表!$E$5,IF(AD89=9,係数表!$E$5,IF(AD89=8,IFERROR(VLOOKUP(AD$11,係数表!$B$10:$E$19,4,FALSE),""),IF(AD89="","",IFERROR(VLOOKUP(AD$10,調達元事業者!$A$7:$D$1000,3,FALSE),"")))))))</f>
        <v/>
      </c>
      <c r="AE27" s="185" t="str">
        <f>IF(AE89=1,係数表!$E$4,IF(AE89=7,係数表!$E$4,IF(AE89=3,係数表!$E$5,IF(AE89=9,係数表!$E$5,IF(AE89=8,IFERROR(VLOOKUP(AE$11,係数表!$B$10:$E$19,4,FALSE),""),IF(AE89="","",IFERROR(VLOOKUP(AE$10,調達元事業者!$A$7:$D$1000,3,FALSE),"")))))))</f>
        <v/>
      </c>
      <c r="AF27" s="185" t="str">
        <f>IF(AF89=1,係数表!$E$4,IF(AF89=7,係数表!$E$4,IF(AF89=3,係数表!$E$5,IF(AF89=9,係数表!$E$5,IF(AF89=8,IFERROR(VLOOKUP(AF$11,係数表!$B$10:$E$19,4,FALSE),""),IF(AF89="","",IFERROR(VLOOKUP(AF$10,調達元事業者!$A$7:$D$1000,3,FALSE),"")))))))</f>
        <v/>
      </c>
      <c r="AG27" s="185" t="str">
        <f>IF(AG89=1,係数表!$E$4,IF(AG89=7,係数表!$E$4,IF(AG89=3,係数表!$E$5,IF(AG89=9,係数表!$E$5,IF(AG89=8,IFERROR(VLOOKUP(AG$11,係数表!$B$10:$E$19,4,FALSE),""),IF(AG89="","",IFERROR(VLOOKUP(AG$10,調達元事業者!$A$7:$D$1000,3,FALSE),"")))))))</f>
        <v/>
      </c>
      <c r="AH27" s="185" t="str">
        <f>IF(AH89=1,係数表!$E$4,IF(AH89=7,係数表!$E$4,IF(AH89=3,係数表!$E$5,IF(AH89=9,係数表!$E$5,IF(AH89=8,IFERROR(VLOOKUP(AH$11,係数表!$B$10:$E$19,4,FALSE),""),IF(AH89="","",IFERROR(VLOOKUP(AH$10,調達元事業者!$A$7:$D$1000,3,FALSE),"")))))))</f>
        <v/>
      </c>
      <c r="AI27" s="185" t="str">
        <f>IF(AI89=1,係数表!$E$4,IF(AI89=7,係数表!$E$4,IF(AI89=3,係数表!$E$5,IF(AI89=9,係数表!$E$5,IF(AI89=8,IFERROR(VLOOKUP(AI$11,係数表!$B$10:$E$19,4,FALSE),""),IF(AI89="","",IFERROR(VLOOKUP(AI$10,調達元事業者!$A$7:$D$1000,3,FALSE),"")))))))</f>
        <v/>
      </c>
      <c r="AJ27" s="185" t="str">
        <f>IF(AJ89=1,係数表!$E$4,IF(AJ89=7,係数表!$E$4,IF(AJ89=3,係数表!$E$5,IF(AJ89=9,係数表!$E$5,IF(AJ89=8,IFERROR(VLOOKUP(AJ$11,係数表!$B$10:$E$19,4,FALSE),""),IF(AJ89="","",IFERROR(VLOOKUP(AJ$10,調達元事業者!$A$7:$D$1000,3,FALSE),"")))))))</f>
        <v/>
      </c>
      <c r="AK27" s="185" t="str">
        <f>IF(AK89=1,係数表!$E$4,IF(AK89=7,係数表!$E$4,IF(AK89=3,係数表!$E$5,IF(AK89=9,係数表!$E$5,IF(AK89=8,IFERROR(VLOOKUP(AK$11,係数表!$B$10:$E$19,4,FALSE),""),IF(AK89="","",IFERROR(VLOOKUP(AK$10,調達元事業者!$A$7:$D$1000,3,FALSE),"")))))))</f>
        <v/>
      </c>
      <c r="AL27" s="185" t="str">
        <f>IF(AL89=1,係数表!$E$4,IF(AL89=7,係数表!$E$4,IF(AL89=3,係数表!$E$5,IF(AL89=9,係数表!$E$5,IF(AL89=8,IFERROR(VLOOKUP(AL$11,係数表!$B$10:$E$19,4,FALSE),""),IF(AL89="","",IFERROR(VLOOKUP(AL$10,調達元事業者!$A$7:$D$1000,3,FALSE),"")))))))</f>
        <v/>
      </c>
      <c r="AM27" s="185" t="str">
        <f>IF(AM89=1,係数表!$E$4,IF(AM89=7,係数表!$E$4,IF(AM89=3,係数表!$E$5,IF(AM89=9,係数表!$E$5,IF(AM89=8,IFERROR(VLOOKUP(AM$11,係数表!$B$10:$E$19,4,FALSE),""),IF(AM89="","",IFERROR(VLOOKUP(AM$10,調達元事業者!$A$7:$D$1000,3,FALSE),"")))))))</f>
        <v/>
      </c>
      <c r="AN27" s="185" t="str">
        <f>IF(AN89=1,係数表!$E$4,IF(AN89=7,係数表!$E$4,IF(AN89=3,係数表!$E$5,IF(AN89=9,係数表!$E$5,IF(AN89=8,IFERROR(VLOOKUP(AN$11,係数表!$B$10:$E$19,4,FALSE),""),IF(AN89="","",IFERROR(VLOOKUP(AN$10,調達元事業者!$A$7:$D$1000,3,FALSE),"")))))))</f>
        <v/>
      </c>
      <c r="AO27" s="185" t="str">
        <f>IF(AO89=1,係数表!$E$4,IF(AO89=7,係数表!$E$4,IF(AO89=3,係数表!$E$5,IF(AO89=9,係数表!$E$5,IF(AO89=8,IFERROR(VLOOKUP(AO$11,係数表!$B$10:$E$19,4,FALSE),""),IF(AO89="","",IFERROR(VLOOKUP(AO$10,調達元事業者!$A$7:$D$1000,3,FALSE),"")))))))</f>
        <v/>
      </c>
      <c r="AP27" s="185" t="str">
        <f>IF(AP89=1,係数表!$E$4,IF(AP89=7,係数表!$E$4,IF(AP89=3,係数表!$E$5,IF(AP89=9,係数表!$E$5,IF(AP89=8,IFERROR(VLOOKUP(AP$11,係数表!$B$10:$E$19,4,FALSE),""),IF(AP89="","",IFERROR(VLOOKUP(AP$10,調達元事業者!$A$7:$D$1000,3,FALSE),"")))))))</f>
        <v/>
      </c>
      <c r="AQ27" s="185" t="str">
        <f>IF(AQ89=1,係数表!$E$4,IF(AQ89=7,係数表!$E$4,IF(AQ89=3,係数表!$E$5,IF(AQ89=9,係数表!$E$5,IF(AQ89=8,IFERROR(VLOOKUP(AQ$11,係数表!$B$10:$E$19,4,FALSE),""),IF(AQ89="","",IFERROR(VLOOKUP(AQ$10,調達元事業者!$A$7:$D$1000,3,FALSE),"")))))))</f>
        <v/>
      </c>
      <c r="AR27" s="185" t="str">
        <f>IF(AR89=1,係数表!$E$4,IF(AR89=7,係数表!$E$4,IF(AR89=3,係数表!$E$5,IF(AR89=9,係数表!$E$5,IF(AR89=8,IFERROR(VLOOKUP(AR$11,係数表!$B$10:$E$19,4,FALSE),""),IF(AR89="","",IFERROR(VLOOKUP(AR$10,調達元事業者!$A$7:$D$1000,3,FALSE),"")))))))</f>
        <v/>
      </c>
      <c r="AS27" s="185" t="str">
        <f>IF(AS89=1,係数表!$E$4,IF(AS89=7,係数表!$E$4,IF(AS89=3,係数表!$E$5,IF(AS89=9,係数表!$E$5,IF(AS89=8,IFERROR(VLOOKUP(AS$11,係数表!$B$10:$E$19,4,FALSE),""),IF(AS89="","",IFERROR(VLOOKUP(AS$10,調達元事業者!$A$7:$D$1000,3,FALSE),"")))))))</f>
        <v/>
      </c>
      <c r="AT27" s="185" t="str">
        <f>IF(AT89=1,係数表!$E$4,IF(AT89=7,係数表!$E$4,IF(AT89=3,係数表!$E$5,IF(AT89=9,係数表!$E$5,IF(AT89=8,IFERROR(VLOOKUP(AT$11,係数表!$B$10:$E$19,4,FALSE),""),IF(AT89="","",IFERROR(VLOOKUP(AT$10,調達元事業者!$A$7:$D$1000,3,FALSE),"")))))))</f>
        <v/>
      </c>
      <c r="AU27" s="185" t="str">
        <f>IF(AU89=1,係数表!$E$4,IF(AU89=7,係数表!$E$4,IF(AU89=3,係数表!$E$5,IF(AU89=9,係数表!$E$5,IF(AU89=8,IFERROR(VLOOKUP(AU$11,係数表!$B$10:$E$19,4,FALSE),""),IF(AU89="","",IFERROR(VLOOKUP(AU$10,調達元事業者!$A$7:$D$1000,3,FALSE),"")))))))</f>
        <v/>
      </c>
      <c r="AV27" s="185" t="str">
        <f>IF(AV89=1,係数表!$E$4,IF(AV89=7,係数表!$E$4,IF(AV89=3,係数表!$E$5,IF(AV89=9,係数表!$E$5,IF(AV89=8,IFERROR(VLOOKUP(AV$11,係数表!$B$10:$E$19,4,FALSE),""),IF(AV89="","",IFERROR(VLOOKUP(AV$10,調達元事業者!$A$7:$D$1000,3,FALSE),"")))))))</f>
        <v/>
      </c>
      <c r="AW27" s="185" t="str">
        <f>IF(AW89=1,係数表!$E$4,IF(AW89=7,係数表!$E$4,IF(AW89=3,係数表!$E$5,IF(AW89=9,係数表!$E$5,IF(AW89=8,IFERROR(VLOOKUP(AW$11,係数表!$B$10:$E$19,4,FALSE),""),IF(AW89="","",IFERROR(VLOOKUP(AW$10,調達元事業者!$A$7:$D$1000,3,FALSE),"")))))))</f>
        <v/>
      </c>
      <c r="AX27" s="185" t="str">
        <f>IF(AX89=1,係数表!$E$4,IF(AX89=7,係数表!$E$4,IF(AX89=3,係数表!$E$5,IF(AX89=9,係数表!$E$5,IF(AX89=8,IFERROR(VLOOKUP(AX$11,係数表!$B$10:$E$19,4,FALSE),""),IF(AX89="","",IFERROR(VLOOKUP(AX$10,調達元事業者!$A$7:$D$1000,3,FALSE),"")))))))</f>
        <v/>
      </c>
      <c r="AY27" s="185" t="str">
        <f>IF(AY89=1,係数表!$E$4,IF(AY89=7,係数表!$E$4,IF(AY89=3,係数表!$E$5,IF(AY89=9,係数表!$E$5,IF(AY89=8,IFERROR(VLOOKUP(AY$11,係数表!$B$10:$E$19,4,FALSE),""),IF(AY89="","",IFERROR(VLOOKUP(AY$10,調達元事業者!$A$7:$D$1000,3,FALSE),"")))))))</f>
        <v/>
      </c>
      <c r="AZ27" s="185" t="str">
        <f>IF(AZ89=1,係数表!$E$4,IF(AZ89=7,係数表!$E$4,IF(AZ89=3,係数表!$E$5,IF(AZ89=9,係数表!$E$5,IF(AZ89=8,IFERROR(VLOOKUP(AZ$11,係数表!$B$10:$E$19,4,FALSE),""),IF(AZ89="","",IFERROR(VLOOKUP(AZ$10,調達元事業者!$A$7:$D$1000,3,FALSE),"")))))))</f>
        <v/>
      </c>
      <c r="BA27" s="185" t="str">
        <f>IF(BA89=1,係数表!$E$4,IF(BA89=7,係数表!$E$4,IF(BA89=3,係数表!$E$5,IF(BA89=9,係数表!$E$5,IF(BA89=8,IFERROR(VLOOKUP(BA$11,係数表!$B$10:$E$19,4,FALSE),""),IF(BA89="","",IFERROR(VLOOKUP(BA$10,調達元事業者!$A$7:$D$1000,3,FALSE),"")))))))</f>
        <v/>
      </c>
    </row>
    <row r="28" spans="1:53" ht="30" customHeight="1">
      <c r="B28" s="30" t="s">
        <v>378</v>
      </c>
      <c r="C28" s="361" t="s">
        <v>82</v>
      </c>
      <c r="D28" s="186" t="str">
        <f>IF($C$28="-",IF(OR(LEFT(D9,2)="02",LEFT(D9,2)="04",LEFT(D9,2)="05",LEFT(D9,2)="06",LEFT(D9,2)="10"),IFERROR(VLOOKUP(D$10,調達元事業者!$A$7:$D$1000,4,FALSE),"-"),"-"))</f>
        <v>-</v>
      </c>
      <c r="E28" s="186" t="str">
        <f>IF($C$28="-",IF(OR(LEFT(E9,2)="02",LEFT(E9,2)="04",LEFT(E9,2)="05",LEFT(E9,2)="06",LEFT(E9,2)="10"),IFERROR(VLOOKUP(E$10,調達元事業者!$A$7:$D$1000,4,FALSE),"-"),"-"))</f>
        <v>-</v>
      </c>
      <c r="F28" s="186" t="str">
        <f>IF($C$28="-",IF(OR(LEFT(F9,2)="02",LEFT(F9,2)="04",LEFT(F9,2)="05",LEFT(F9,2)="06",LEFT(F9,2)="10"),IFERROR(VLOOKUP(F$10,調達元事業者!$A$7:$D$1000,4,FALSE),"-"),"-"))</f>
        <v>-</v>
      </c>
      <c r="G28" s="186" t="str">
        <f>IF($C$28="-",IF(OR(LEFT(G9,2)="02",LEFT(G9,2)="04",LEFT(G9,2)="05",LEFT(G9,2)="06",LEFT(G9,2)="10"),IFERROR(VLOOKUP(G$10,調達元事業者!$A$7:$D$1000,4,FALSE),"-"),"-"))</f>
        <v>-</v>
      </c>
      <c r="H28" s="186" t="str">
        <f>IF($C$28="-",IF(OR(LEFT(H9,2)="02",LEFT(H9,2)="04",LEFT(H9,2)="05",LEFT(H9,2)="06",LEFT(H9,2)="10"),IFERROR(VLOOKUP(H$10,調達元事業者!$A$7:$D$1000,4,FALSE),"-"),"-"))</f>
        <v>-</v>
      </c>
      <c r="I28" s="186" t="str">
        <f>IF($C$28="-",IF(OR(LEFT(I9,2)="02",LEFT(I9,2)="04",LEFT(I9,2)="05",LEFT(I9,2)="06",LEFT(I9,2)="10"),IFERROR(VLOOKUP(I$10,調達元事業者!$A$7:$D$1000,4,FALSE),"-"),"-"))</f>
        <v>-</v>
      </c>
      <c r="J28" s="186" t="str">
        <f>IF($C$28="-",IF(OR(LEFT(J9,2)="02",LEFT(J9,2)="04",LEFT(J9,2)="05",LEFT(J9,2)="06",LEFT(J9,2)="10"),IFERROR(VLOOKUP(J$10,調達元事業者!$A$7:$D$1000,4,FALSE),"-"),"-"))</f>
        <v>-</v>
      </c>
      <c r="K28" s="186" t="str">
        <f>IF($C$28="-",IF(OR(LEFT(K9,2)="02",LEFT(K9,2)="04",LEFT(K9,2)="05",LEFT(K9,2)="06",LEFT(K9,2)="10"),IFERROR(VLOOKUP(K$10,調達元事業者!$A$7:$D$1000,4,FALSE),"-"),"-"))</f>
        <v>-</v>
      </c>
      <c r="L28" s="186" t="str">
        <f>IF($C$28="-",IF(OR(LEFT(L9,2)="02",LEFT(L9,2)="04",LEFT(L9,2)="05",LEFT(L9,2)="06",LEFT(L9,2)="10"),IFERROR(VLOOKUP(L$10,調達元事業者!$A$7:$D$1000,4,FALSE),"-"),"-"))</f>
        <v>-</v>
      </c>
      <c r="M28" s="186" t="str">
        <f>IF($C$28="-",IF(OR(LEFT(M9,2)="02",LEFT(M9,2)="04",LEFT(M9,2)="05",LEFT(M9,2)="06",LEFT(M9,2)="10"),IFERROR(VLOOKUP(M$10,調達元事業者!$A$7:$D$1000,4,FALSE),"-"),"-"))</f>
        <v>-</v>
      </c>
      <c r="N28" s="186" t="str">
        <f>IF($C$28="-",IF(OR(LEFT(N9,2)="02",LEFT(N9,2)="04",LEFT(N9,2)="05",LEFT(N9,2)="06",LEFT(N9,2)="10"),IFERROR(VLOOKUP(N$10,調達元事業者!$A$7:$D$1000,4,FALSE),"-"),"-"))</f>
        <v>-</v>
      </c>
      <c r="O28" s="186" t="str">
        <f>IF($C$28="-",IF(OR(LEFT(O9,2)="02",LEFT(O9,2)="04",LEFT(O9,2)="05",LEFT(O9,2)="06",LEFT(O9,2)="10"),IFERROR(VLOOKUP(O$10,調達元事業者!$A$7:$D$1000,4,FALSE),"-"),"-"))</f>
        <v>-</v>
      </c>
      <c r="P28" s="186" t="str">
        <f>IF($C$28="-",IF(OR(LEFT(P9,2)="02",LEFT(P9,2)="04",LEFT(P9,2)="05",LEFT(P9,2)="06",LEFT(P9,2)="10"),IFERROR(VLOOKUP(P$10,調達元事業者!$A$7:$D$1000,4,FALSE),"-"),"-"))</f>
        <v>-</v>
      </c>
      <c r="Q28" s="186" t="str">
        <f>IF($C$28="-",IF(OR(LEFT(Q9,2)="02",LEFT(Q9,2)="04",LEFT(Q9,2)="05",LEFT(Q9,2)="06",LEFT(Q9,2)="10"),IFERROR(VLOOKUP(Q$10,調達元事業者!$A$7:$D$1000,4,FALSE),"-"),"-"))</f>
        <v>-</v>
      </c>
      <c r="R28" s="186" t="str">
        <f>IF($C$28="-",IF(OR(LEFT(R9,2)="02",LEFT(R9,2)="04",LEFT(R9,2)="05",LEFT(R9,2)="06",LEFT(R9,2)="10"),IFERROR(VLOOKUP(R$10,調達元事業者!$A$7:$D$1000,4,FALSE),"-"),"-"))</f>
        <v>-</v>
      </c>
      <c r="S28" s="186" t="str">
        <f>IF($C$28="-",IF(OR(LEFT(S9,2)="02",LEFT(S9,2)="04",LEFT(S9,2)="05",LEFT(S9,2)="06",LEFT(S9,2)="10"),IFERROR(VLOOKUP(S$10,調達元事業者!$A$7:$D$1000,4,FALSE),"-"),"-"))</f>
        <v>-</v>
      </c>
      <c r="T28" s="186" t="str">
        <f>IF($C$28="-",IF(OR(LEFT(T9,2)="02",LEFT(T9,2)="04",LEFT(T9,2)="05",LEFT(T9,2)="06",LEFT(T9,2)="10"),IFERROR(VLOOKUP(T$10,調達元事業者!$A$7:$D$1000,4,FALSE),"-"),"-"))</f>
        <v>-</v>
      </c>
      <c r="U28" s="186" t="str">
        <f>IF($C$28="-",IF(OR(LEFT(U9,2)="02",LEFT(U9,2)="04",LEFT(U9,2)="05",LEFT(U9,2)="06",LEFT(U9,2)="10"),IFERROR(VLOOKUP(U$10,調達元事業者!$A$7:$D$1000,4,FALSE),"-"),"-"))</f>
        <v>-</v>
      </c>
      <c r="V28" s="186" t="str">
        <f>IF($C$28="-",IF(OR(LEFT(V9,2)="02",LEFT(V9,2)="04",LEFT(V9,2)="05",LEFT(V9,2)="06",LEFT(V9,2)="10"),IFERROR(VLOOKUP(V$10,調達元事業者!$A$7:$D$1000,4,FALSE),"-"),"-"))</f>
        <v>-</v>
      </c>
      <c r="W28" s="186" t="str">
        <f>IF($C$28="-",IF(OR(LEFT(W9,2)="02",LEFT(W9,2)="04",LEFT(W9,2)="05",LEFT(W9,2)="06",LEFT(W9,2)="10"),IFERROR(VLOOKUP(W$10,調達元事業者!$A$7:$D$1000,4,FALSE),"-"),"-"))</f>
        <v>-</v>
      </c>
      <c r="X28" s="186" t="str">
        <f>IF($C$28="-",IF(OR(LEFT(X9,2)="02",LEFT(X9,2)="04",LEFT(X9,2)="05",LEFT(X9,2)="06",LEFT(X9,2)="10"),IFERROR(VLOOKUP(X$10,調達元事業者!$A$7:$D$1000,4,FALSE),"-"),"-"))</f>
        <v>-</v>
      </c>
      <c r="Y28" s="186" t="str">
        <f>IF($C$28="-",IF(OR(LEFT(Y9,2)="02",LEFT(Y9,2)="04",LEFT(Y9,2)="05",LEFT(Y9,2)="06",LEFT(Y9,2)="10"),IFERROR(VLOOKUP(Y$10,調達元事業者!$A$7:$D$1000,4,FALSE),"-"),"-"))</f>
        <v>-</v>
      </c>
      <c r="Z28" s="186" t="str">
        <f>IF($C$28="-",IF(OR(LEFT(Z9,2)="02",LEFT(Z9,2)="04",LEFT(Z9,2)="05",LEFT(Z9,2)="06",LEFT(Z9,2)="10"),IFERROR(VLOOKUP(Z$10,調達元事業者!$A$7:$D$1000,4,FALSE),"-"),"-"))</f>
        <v>-</v>
      </c>
      <c r="AA28" s="186" t="str">
        <f>IF($C$28="-",IF(OR(LEFT(AA9,2)="02",LEFT(AA9,2)="04",LEFT(AA9,2)="05",LEFT(AA9,2)="06",LEFT(AA9,2)="10"),IFERROR(VLOOKUP(AA$10,調達元事業者!$A$7:$D$1000,4,FALSE),"-"),"-"))</f>
        <v>-</v>
      </c>
      <c r="AB28" s="186" t="str">
        <f>IF($C$28="-",IF(OR(LEFT(AB9,2)="02",LEFT(AB9,2)="04",LEFT(AB9,2)="05",LEFT(AB9,2)="06",LEFT(AB9,2)="10"),IFERROR(VLOOKUP(AB$10,調達元事業者!$A$7:$D$1000,4,FALSE),"-"),"-"))</f>
        <v>-</v>
      </c>
      <c r="AC28" s="186" t="str">
        <f>IF($C$28="-",IF(OR(LEFT(AC9,2)="02",LEFT(AC9,2)="04",LEFT(AC9,2)="05",LEFT(AC9,2)="06",LEFT(AC9,2)="10"),IFERROR(VLOOKUP(AC$10,調達元事業者!$A$7:$D$1000,4,FALSE),"-"),"-"))</f>
        <v>-</v>
      </c>
      <c r="AD28" s="186" t="str">
        <f>IF($C$28="-",IF(OR(LEFT(AD9,2)="02",LEFT(AD9,2)="04",LEFT(AD9,2)="05",LEFT(AD9,2)="06",LEFT(AD9,2)="10"),IFERROR(VLOOKUP(AD$10,調達元事業者!$A$7:$D$1000,4,FALSE),"-"),"-"))</f>
        <v>-</v>
      </c>
      <c r="AE28" s="186" t="str">
        <f>IF($C$28="-",IF(OR(LEFT(AE9,2)="02",LEFT(AE9,2)="04",LEFT(AE9,2)="05",LEFT(AE9,2)="06",LEFT(AE9,2)="10"),IFERROR(VLOOKUP(AE$10,調達元事業者!$A$7:$D$1000,4,FALSE),"-"),"-"))</f>
        <v>-</v>
      </c>
      <c r="AF28" s="186" t="str">
        <f>IF($C$28="-",IF(OR(LEFT(AF9,2)="02",LEFT(AF9,2)="04",LEFT(AF9,2)="05",LEFT(AF9,2)="06",LEFT(AF9,2)="10"),IFERROR(VLOOKUP(AF$10,調達元事業者!$A$7:$D$1000,4,FALSE),"-"),"-"))</f>
        <v>-</v>
      </c>
      <c r="AG28" s="186" t="str">
        <f>IF($C$28="-",IF(OR(LEFT(AG9,2)="02",LEFT(AG9,2)="04",LEFT(AG9,2)="05",LEFT(AG9,2)="06",LEFT(AG9,2)="10"),IFERROR(VLOOKUP(AG$10,調達元事業者!$A$7:$D$1000,4,FALSE),"-"),"-"))</f>
        <v>-</v>
      </c>
      <c r="AH28" s="186" t="str">
        <f>IF($C$28="-",IF(OR(LEFT(AH9,2)="02",LEFT(AH9,2)="04",LEFT(AH9,2)="05",LEFT(AH9,2)="06",LEFT(AH9,2)="10"),IFERROR(VLOOKUP(AH$10,調達元事業者!$A$7:$D$1000,4,FALSE),"-"),"-"))</f>
        <v>-</v>
      </c>
      <c r="AI28" s="186" t="str">
        <f>IF($C$28="-",IF(OR(LEFT(AI9,2)="02",LEFT(AI9,2)="04",LEFT(AI9,2)="05",LEFT(AI9,2)="06",LEFT(AI9,2)="10"),IFERROR(VLOOKUP(AI$10,調達元事業者!$A$7:$D$1000,4,FALSE),"-"),"-"))</f>
        <v>-</v>
      </c>
      <c r="AJ28" s="186" t="str">
        <f>IF($C$28="-",IF(OR(LEFT(AJ9,2)="02",LEFT(AJ9,2)="04",LEFT(AJ9,2)="05",LEFT(AJ9,2)="06",LEFT(AJ9,2)="10"),IFERROR(VLOOKUP(AJ$10,調達元事業者!$A$7:$D$1000,4,FALSE),"-"),"-"))</f>
        <v>-</v>
      </c>
      <c r="AK28" s="186" t="str">
        <f>IF($C$28="-",IF(OR(LEFT(AK9,2)="02",LEFT(AK9,2)="04",LEFT(AK9,2)="05",LEFT(AK9,2)="06",LEFT(AK9,2)="10"),IFERROR(VLOOKUP(AK$10,調達元事業者!$A$7:$D$1000,4,FALSE),"-"),"-"))</f>
        <v>-</v>
      </c>
      <c r="AL28" s="186" t="str">
        <f>IF($C$28="-",IF(OR(LEFT(AL9,2)="02",LEFT(AL9,2)="04",LEFT(AL9,2)="05",LEFT(AL9,2)="06",LEFT(AL9,2)="10"),IFERROR(VLOOKUP(AL$10,調達元事業者!$A$7:$D$1000,4,FALSE),"-"),"-"))</f>
        <v>-</v>
      </c>
      <c r="AM28" s="186" t="str">
        <f>IF($C$28="-",IF(OR(LEFT(AM9,2)="02",LEFT(AM9,2)="04",LEFT(AM9,2)="05",LEFT(AM9,2)="06",LEFT(AM9,2)="10"),IFERROR(VLOOKUP(AM$10,調達元事業者!$A$7:$D$1000,4,FALSE),"-"),"-"))</f>
        <v>-</v>
      </c>
      <c r="AN28" s="186" t="str">
        <f>IF($C$28="-",IF(OR(LEFT(AN9,2)="02",LEFT(AN9,2)="04",LEFT(AN9,2)="05",LEFT(AN9,2)="06",LEFT(AN9,2)="10"),IFERROR(VLOOKUP(AN$10,調達元事業者!$A$7:$D$1000,4,FALSE),"-"),"-"))</f>
        <v>-</v>
      </c>
      <c r="AO28" s="186" t="str">
        <f>IF($C$28="-",IF(OR(LEFT(AO9,2)="02",LEFT(AO9,2)="04",LEFT(AO9,2)="05",LEFT(AO9,2)="06",LEFT(AO9,2)="10"),IFERROR(VLOOKUP(AO$10,調達元事業者!$A$7:$D$1000,4,FALSE),"-"),"-"))</f>
        <v>-</v>
      </c>
      <c r="AP28" s="186" t="str">
        <f>IF($C$28="-",IF(OR(LEFT(AP9,2)="02",LEFT(AP9,2)="04",LEFT(AP9,2)="05",LEFT(AP9,2)="06",LEFT(AP9,2)="10"),IFERROR(VLOOKUP(AP$10,調達元事業者!$A$7:$D$1000,4,FALSE),"-"),"-"))</f>
        <v>-</v>
      </c>
      <c r="AQ28" s="186" t="str">
        <f>IF($C$28="-",IF(OR(LEFT(AQ9,2)="02",LEFT(AQ9,2)="04",LEFT(AQ9,2)="05",LEFT(AQ9,2)="06",LEFT(AQ9,2)="10"),IFERROR(VLOOKUP(AQ$10,調達元事業者!$A$7:$D$1000,4,FALSE),"-"),"-"))</f>
        <v>-</v>
      </c>
      <c r="AR28" s="186" t="str">
        <f>IF($C$28="-",IF(OR(LEFT(AR9,2)="02",LEFT(AR9,2)="04",LEFT(AR9,2)="05",LEFT(AR9,2)="06",LEFT(AR9,2)="10"),IFERROR(VLOOKUP(AR$10,調達元事業者!$A$7:$D$1000,4,FALSE),"-"),"-"))</f>
        <v>-</v>
      </c>
      <c r="AS28" s="186" t="str">
        <f>IF($C$28="-",IF(OR(LEFT(AS9,2)="02",LEFT(AS9,2)="04",LEFT(AS9,2)="05",LEFT(AS9,2)="06",LEFT(AS9,2)="10"),IFERROR(VLOOKUP(AS$10,調達元事業者!$A$7:$D$1000,4,FALSE),"-"),"-"))</f>
        <v>-</v>
      </c>
      <c r="AT28" s="186" t="str">
        <f>IF($C$28="-",IF(OR(LEFT(AT9,2)="02",LEFT(AT9,2)="04",LEFT(AT9,2)="05",LEFT(AT9,2)="06",LEFT(AT9,2)="10"),IFERROR(VLOOKUP(AT$10,調達元事業者!$A$7:$D$1000,4,FALSE),"-"),"-"))</f>
        <v>-</v>
      </c>
      <c r="AU28" s="186" t="str">
        <f>IF($C$28="-",IF(OR(LEFT(AU9,2)="02",LEFT(AU9,2)="04",LEFT(AU9,2)="05",LEFT(AU9,2)="06",LEFT(AU9,2)="10"),IFERROR(VLOOKUP(AU$10,調達元事業者!$A$7:$D$1000,4,FALSE),"-"),"-"))</f>
        <v>-</v>
      </c>
      <c r="AV28" s="186" t="str">
        <f>IF($C$28="-",IF(OR(LEFT(AV9,2)="02",LEFT(AV9,2)="04",LEFT(AV9,2)="05",LEFT(AV9,2)="06",LEFT(AV9,2)="10"),IFERROR(VLOOKUP(AV$10,調達元事業者!$A$7:$D$1000,4,FALSE),"-"),"-"))</f>
        <v>-</v>
      </c>
      <c r="AW28" s="186" t="str">
        <f>IF($C$28="-",IF(OR(LEFT(AW9,2)="02",LEFT(AW9,2)="04",LEFT(AW9,2)="05",LEFT(AW9,2)="06",LEFT(AW9,2)="10"),IFERROR(VLOOKUP(AW$10,調達元事業者!$A$7:$D$1000,4,FALSE),"-"),"-"))</f>
        <v>-</v>
      </c>
      <c r="AX28" s="186" t="str">
        <f>IF($C$28="-",IF(OR(LEFT(AX9,2)="02",LEFT(AX9,2)="04",LEFT(AX9,2)="05",LEFT(AX9,2)="06",LEFT(AX9,2)="10"),IFERROR(VLOOKUP(AX$10,調達元事業者!$A$7:$D$1000,4,FALSE),"-"),"-"))</f>
        <v>-</v>
      </c>
      <c r="AY28" s="186" t="str">
        <f>IF($C$28="-",IF(OR(LEFT(AY9,2)="02",LEFT(AY9,2)="04",LEFT(AY9,2)="05",LEFT(AY9,2)="06",LEFT(AY9,2)="10"),IFERROR(VLOOKUP(AY$10,調達元事業者!$A$7:$D$1000,4,FALSE),"-"),"-"))</f>
        <v>-</v>
      </c>
      <c r="AZ28" s="186" t="str">
        <f>IF($C$28="-",IF(OR(LEFT(AZ9,2)="02",LEFT(AZ9,2)="04",LEFT(AZ9,2)="05",LEFT(AZ9,2)="06",LEFT(AZ9,2)="10"),IFERROR(VLOOKUP(AZ$10,調達元事業者!$A$7:$D$1000,4,FALSE),"-"),"-"))</f>
        <v>-</v>
      </c>
      <c r="BA28" s="186" t="str">
        <f>IF($C$28="-",IF(OR(LEFT(BA9,2)="02",LEFT(BA9,2)="04",LEFT(BA9,2)="05",LEFT(BA9,2)="06",LEFT(BA9,2)="10"),IFERROR(VLOOKUP(BA$10,調達元事業者!$A$7:$D$1000,4,FALSE),"-"),"-"))</f>
        <v>-</v>
      </c>
    </row>
    <row r="29" spans="1:53" ht="30" customHeight="1">
      <c r="B29" s="362" t="s">
        <v>380</v>
      </c>
      <c r="C29" s="363"/>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c r="AD29" s="187"/>
      <c r="AE29" s="187"/>
      <c r="AF29" s="187"/>
      <c r="AG29" s="187"/>
      <c r="AH29" s="187"/>
      <c r="AI29" s="187"/>
      <c r="AJ29" s="187"/>
      <c r="AK29" s="187"/>
      <c r="AL29" s="187"/>
      <c r="AM29" s="187"/>
      <c r="AN29" s="187"/>
      <c r="AO29" s="187"/>
      <c r="AP29" s="187"/>
      <c r="AQ29" s="187"/>
      <c r="AR29" s="187"/>
      <c r="AS29" s="187"/>
      <c r="AT29" s="187"/>
      <c r="AU29" s="187"/>
      <c r="AV29" s="187"/>
      <c r="AW29" s="187"/>
      <c r="AX29" s="187"/>
      <c r="AY29" s="187"/>
      <c r="AZ29" s="187"/>
      <c r="BA29" s="187"/>
    </row>
    <row r="30" spans="1:53">
      <c r="B30" s="352" t="s">
        <v>379</v>
      </c>
      <c r="C30" s="353" t="s">
        <v>82</v>
      </c>
      <c r="D30" s="188" t="s">
        <v>20</v>
      </c>
      <c r="E30" s="188" t="s">
        <v>20</v>
      </c>
      <c r="F30" s="188" t="s">
        <v>20</v>
      </c>
      <c r="G30" s="188" t="s">
        <v>20</v>
      </c>
      <c r="H30" s="188" t="s">
        <v>20</v>
      </c>
      <c r="I30" s="188" t="s">
        <v>20</v>
      </c>
      <c r="J30" s="188" t="s">
        <v>20</v>
      </c>
      <c r="K30" s="188" t="s">
        <v>20</v>
      </c>
      <c r="L30" s="188" t="s">
        <v>20</v>
      </c>
      <c r="M30" s="188" t="s">
        <v>20</v>
      </c>
      <c r="N30" s="188" t="s">
        <v>20</v>
      </c>
      <c r="O30" s="188" t="s">
        <v>20</v>
      </c>
      <c r="P30" s="188" t="s">
        <v>20</v>
      </c>
      <c r="Q30" s="188" t="s">
        <v>20</v>
      </c>
      <c r="R30" s="188" t="s">
        <v>20</v>
      </c>
      <c r="S30" s="188" t="s">
        <v>20</v>
      </c>
      <c r="T30" s="188" t="s">
        <v>20</v>
      </c>
      <c r="U30" s="188" t="s">
        <v>20</v>
      </c>
      <c r="V30" s="188" t="s">
        <v>20</v>
      </c>
      <c r="W30" s="188" t="s">
        <v>20</v>
      </c>
      <c r="X30" s="188" t="s">
        <v>20</v>
      </c>
      <c r="Y30" s="188" t="s">
        <v>20</v>
      </c>
      <c r="Z30" s="188" t="s">
        <v>20</v>
      </c>
      <c r="AA30" s="188" t="s">
        <v>20</v>
      </c>
      <c r="AB30" s="188" t="s">
        <v>20</v>
      </c>
      <c r="AC30" s="188" t="s">
        <v>20</v>
      </c>
      <c r="AD30" s="188" t="s">
        <v>20</v>
      </c>
      <c r="AE30" s="188" t="s">
        <v>20</v>
      </c>
      <c r="AF30" s="188" t="s">
        <v>20</v>
      </c>
      <c r="AG30" s="188" t="s">
        <v>20</v>
      </c>
      <c r="AH30" s="188" t="s">
        <v>20</v>
      </c>
      <c r="AI30" s="188" t="s">
        <v>20</v>
      </c>
      <c r="AJ30" s="188" t="s">
        <v>20</v>
      </c>
      <c r="AK30" s="188" t="s">
        <v>20</v>
      </c>
      <c r="AL30" s="188" t="s">
        <v>20</v>
      </c>
      <c r="AM30" s="188" t="s">
        <v>20</v>
      </c>
      <c r="AN30" s="188" t="s">
        <v>20</v>
      </c>
      <c r="AO30" s="188" t="s">
        <v>20</v>
      </c>
      <c r="AP30" s="188" t="s">
        <v>20</v>
      </c>
      <c r="AQ30" s="188" t="s">
        <v>20</v>
      </c>
      <c r="AR30" s="188" t="s">
        <v>20</v>
      </c>
      <c r="AS30" s="188" t="s">
        <v>20</v>
      </c>
      <c r="AT30" s="188" t="s">
        <v>20</v>
      </c>
      <c r="AU30" s="188" t="s">
        <v>20</v>
      </c>
      <c r="AV30" s="188" t="s">
        <v>20</v>
      </c>
      <c r="AW30" s="188" t="s">
        <v>20</v>
      </c>
      <c r="AX30" s="188" t="s">
        <v>20</v>
      </c>
      <c r="AY30" s="188" t="s">
        <v>20</v>
      </c>
      <c r="AZ30" s="188" t="s">
        <v>20</v>
      </c>
      <c r="BA30" s="188" t="s">
        <v>20</v>
      </c>
    </row>
    <row r="31" spans="1:53" ht="16.5">
      <c r="B31" s="364" t="s">
        <v>381</v>
      </c>
      <c r="C31" s="365" t="s">
        <v>215</v>
      </c>
      <c r="D31" s="366">
        <f>IFERROR((D12-D25)*D27,0)</f>
        <v>0</v>
      </c>
      <c r="E31" s="366">
        <f t="shared" ref="E31:BA31" si="1">IFERROR((E12-E25)*E27,0)</f>
        <v>0</v>
      </c>
      <c r="F31" s="366">
        <f t="shared" si="1"/>
        <v>0</v>
      </c>
      <c r="G31" s="366">
        <f t="shared" si="1"/>
        <v>0</v>
      </c>
      <c r="H31" s="366">
        <f t="shared" si="1"/>
        <v>0</v>
      </c>
      <c r="I31" s="366">
        <f t="shared" si="1"/>
        <v>0</v>
      </c>
      <c r="J31" s="366">
        <f t="shared" si="1"/>
        <v>0</v>
      </c>
      <c r="K31" s="366">
        <f t="shared" si="1"/>
        <v>0</v>
      </c>
      <c r="L31" s="366">
        <f t="shared" si="1"/>
        <v>0</v>
      </c>
      <c r="M31" s="366">
        <f t="shared" si="1"/>
        <v>0</v>
      </c>
      <c r="N31" s="366">
        <f t="shared" si="1"/>
        <v>0</v>
      </c>
      <c r="O31" s="366">
        <f t="shared" si="1"/>
        <v>0</v>
      </c>
      <c r="P31" s="366">
        <f t="shared" si="1"/>
        <v>0</v>
      </c>
      <c r="Q31" s="366">
        <f t="shared" si="1"/>
        <v>0</v>
      </c>
      <c r="R31" s="366">
        <f t="shared" si="1"/>
        <v>0</v>
      </c>
      <c r="S31" s="366">
        <f t="shared" si="1"/>
        <v>0</v>
      </c>
      <c r="T31" s="366">
        <f t="shared" si="1"/>
        <v>0</v>
      </c>
      <c r="U31" s="366">
        <f t="shared" si="1"/>
        <v>0</v>
      </c>
      <c r="V31" s="366">
        <f t="shared" si="1"/>
        <v>0</v>
      </c>
      <c r="W31" s="366">
        <f t="shared" si="1"/>
        <v>0</v>
      </c>
      <c r="X31" s="366">
        <f t="shared" si="1"/>
        <v>0</v>
      </c>
      <c r="Y31" s="366">
        <f t="shared" si="1"/>
        <v>0</v>
      </c>
      <c r="Z31" s="366">
        <f t="shared" si="1"/>
        <v>0</v>
      </c>
      <c r="AA31" s="366">
        <f t="shared" si="1"/>
        <v>0</v>
      </c>
      <c r="AB31" s="366">
        <f t="shared" si="1"/>
        <v>0</v>
      </c>
      <c r="AC31" s="366">
        <f t="shared" si="1"/>
        <v>0</v>
      </c>
      <c r="AD31" s="366">
        <f t="shared" si="1"/>
        <v>0</v>
      </c>
      <c r="AE31" s="366">
        <f t="shared" si="1"/>
        <v>0</v>
      </c>
      <c r="AF31" s="366">
        <f t="shared" si="1"/>
        <v>0</v>
      </c>
      <c r="AG31" s="366">
        <f t="shared" si="1"/>
        <v>0</v>
      </c>
      <c r="AH31" s="366">
        <f t="shared" si="1"/>
        <v>0</v>
      </c>
      <c r="AI31" s="366">
        <f t="shared" si="1"/>
        <v>0</v>
      </c>
      <c r="AJ31" s="366">
        <f t="shared" si="1"/>
        <v>0</v>
      </c>
      <c r="AK31" s="366">
        <f t="shared" si="1"/>
        <v>0</v>
      </c>
      <c r="AL31" s="366">
        <f t="shared" si="1"/>
        <v>0</v>
      </c>
      <c r="AM31" s="366">
        <f t="shared" si="1"/>
        <v>0</v>
      </c>
      <c r="AN31" s="366">
        <f t="shared" si="1"/>
        <v>0</v>
      </c>
      <c r="AO31" s="366">
        <f t="shared" si="1"/>
        <v>0</v>
      </c>
      <c r="AP31" s="366">
        <f t="shared" si="1"/>
        <v>0</v>
      </c>
      <c r="AQ31" s="366">
        <f t="shared" si="1"/>
        <v>0</v>
      </c>
      <c r="AR31" s="366">
        <f t="shared" si="1"/>
        <v>0</v>
      </c>
      <c r="AS31" s="366">
        <f t="shared" si="1"/>
        <v>0</v>
      </c>
      <c r="AT31" s="366">
        <f t="shared" si="1"/>
        <v>0</v>
      </c>
      <c r="AU31" s="366">
        <f t="shared" si="1"/>
        <v>0</v>
      </c>
      <c r="AV31" s="366">
        <f t="shared" si="1"/>
        <v>0</v>
      </c>
      <c r="AW31" s="366">
        <f t="shared" si="1"/>
        <v>0</v>
      </c>
      <c r="AX31" s="366">
        <f t="shared" si="1"/>
        <v>0</v>
      </c>
      <c r="AY31" s="366">
        <f t="shared" si="1"/>
        <v>0</v>
      </c>
      <c r="AZ31" s="366">
        <f t="shared" si="1"/>
        <v>0</v>
      </c>
      <c r="BA31" s="366">
        <f t="shared" si="1"/>
        <v>0</v>
      </c>
    </row>
    <row r="32" spans="1:53" hidden="1" outlineLevel="1">
      <c r="A32" t="s">
        <v>397</v>
      </c>
      <c r="B32" s="367" t="s">
        <v>395</v>
      </c>
      <c r="C32" s="368"/>
      <c r="D32" s="369" t="str">
        <f>LEFT(D9,2)</f>
        <v>-</v>
      </c>
      <c r="E32" s="369" t="str">
        <f t="shared" ref="E32:BA32" si="2">LEFT(E9,2)</f>
        <v>-</v>
      </c>
      <c r="F32" s="369" t="str">
        <f t="shared" si="2"/>
        <v>-</v>
      </c>
      <c r="G32" s="369" t="str">
        <f t="shared" si="2"/>
        <v>-</v>
      </c>
      <c r="H32" s="369" t="str">
        <f t="shared" si="2"/>
        <v>-</v>
      </c>
      <c r="I32" s="369" t="str">
        <f t="shared" si="2"/>
        <v>-</v>
      </c>
      <c r="J32" s="369" t="str">
        <f t="shared" si="2"/>
        <v>-</v>
      </c>
      <c r="K32" s="369" t="str">
        <f t="shared" si="2"/>
        <v>-</v>
      </c>
      <c r="L32" s="369" t="str">
        <f t="shared" si="2"/>
        <v>-</v>
      </c>
      <c r="M32" s="369" t="str">
        <f t="shared" si="2"/>
        <v>-</v>
      </c>
      <c r="N32" s="369" t="str">
        <f t="shared" si="2"/>
        <v>-</v>
      </c>
      <c r="O32" s="369" t="str">
        <f t="shared" si="2"/>
        <v>-</v>
      </c>
      <c r="P32" s="369" t="str">
        <f t="shared" si="2"/>
        <v>-</v>
      </c>
      <c r="Q32" s="369" t="str">
        <f t="shared" si="2"/>
        <v>-</v>
      </c>
      <c r="R32" s="369" t="str">
        <f t="shared" si="2"/>
        <v>-</v>
      </c>
      <c r="S32" s="369" t="str">
        <f t="shared" si="2"/>
        <v>-</v>
      </c>
      <c r="T32" s="369" t="str">
        <f t="shared" si="2"/>
        <v>-</v>
      </c>
      <c r="U32" s="369" t="str">
        <f t="shared" si="2"/>
        <v>-</v>
      </c>
      <c r="V32" s="369" t="str">
        <f t="shared" si="2"/>
        <v>-</v>
      </c>
      <c r="W32" s="369" t="str">
        <f t="shared" si="2"/>
        <v>-</v>
      </c>
      <c r="X32" s="369" t="str">
        <f t="shared" si="2"/>
        <v>-</v>
      </c>
      <c r="Y32" s="369" t="str">
        <f t="shared" si="2"/>
        <v>-</v>
      </c>
      <c r="Z32" s="369" t="str">
        <f t="shared" si="2"/>
        <v>-</v>
      </c>
      <c r="AA32" s="369" t="str">
        <f t="shared" si="2"/>
        <v>-</v>
      </c>
      <c r="AB32" s="369" t="str">
        <f t="shared" si="2"/>
        <v>-</v>
      </c>
      <c r="AC32" s="369" t="str">
        <f t="shared" si="2"/>
        <v>-</v>
      </c>
      <c r="AD32" s="369" t="str">
        <f t="shared" si="2"/>
        <v>-</v>
      </c>
      <c r="AE32" s="369" t="str">
        <f t="shared" si="2"/>
        <v>-</v>
      </c>
      <c r="AF32" s="369" t="str">
        <f t="shared" si="2"/>
        <v>-</v>
      </c>
      <c r="AG32" s="369" t="str">
        <f t="shared" si="2"/>
        <v>-</v>
      </c>
      <c r="AH32" s="369" t="str">
        <f t="shared" si="2"/>
        <v>-</v>
      </c>
      <c r="AI32" s="369" t="str">
        <f t="shared" si="2"/>
        <v>-</v>
      </c>
      <c r="AJ32" s="369" t="str">
        <f t="shared" si="2"/>
        <v>-</v>
      </c>
      <c r="AK32" s="369" t="str">
        <f t="shared" si="2"/>
        <v>-</v>
      </c>
      <c r="AL32" s="369" t="str">
        <f t="shared" si="2"/>
        <v>-</v>
      </c>
      <c r="AM32" s="369" t="str">
        <f t="shared" si="2"/>
        <v>-</v>
      </c>
      <c r="AN32" s="369" t="str">
        <f t="shared" si="2"/>
        <v>-</v>
      </c>
      <c r="AO32" s="369" t="str">
        <f t="shared" si="2"/>
        <v>-</v>
      </c>
      <c r="AP32" s="369" t="str">
        <f t="shared" si="2"/>
        <v>-</v>
      </c>
      <c r="AQ32" s="369" t="str">
        <f t="shared" si="2"/>
        <v>-</v>
      </c>
      <c r="AR32" s="369" t="str">
        <f t="shared" si="2"/>
        <v>-</v>
      </c>
      <c r="AS32" s="369" t="str">
        <f t="shared" si="2"/>
        <v>-</v>
      </c>
      <c r="AT32" s="369" t="str">
        <f t="shared" si="2"/>
        <v>-</v>
      </c>
      <c r="AU32" s="369" t="str">
        <f t="shared" si="2"/>
        <v>-</v>
      </c>
      <c r="AV32" s="369" t="str">
        <f t="shared" si="2"/>
        <v>-</v>
      </c>
      <c r="AW32" s="369" t="str">
        <f t="shared" si="2"/>
        <v>-</v>
      </c>
      <c r="AX32" s="369" t="str">
        <f t="shared" si="2"/>
        <v>-</v>
      </c>
      <c r="AY32" s="369" t="str">
        <f t="shared" si="2"/>
        <v>-</v>
      </c>
      <c r="AZ32" s="369" t="str">
        <f t="shared" si="2"/>
        <v>-</v>
      </c>
      <c r="BA32" s="369" t="str">
        <f t="shared" si="2"/>
        <v>-</v>
      </c>
    </row>
    <row r="33" spans="1:53" hidden="1" outlineLevel="1">
      <c r="A33" t="s">
        <v>397</v>
      </c>
      <c r="B33" s="367" t="s">
        <v>396</v>
      </c>
      <c r="C33" s="368"/>
      <c r="D33" s="369" t="str">
        <f>IF(D30="-","0",IF(D30="","0",LEFT(D30,1)))</f>
        <v>0</v>
      </c>
      <c r="E33" s="369" t="str">
        <f t="shared" ref="E33:BA33" si="3">IF(E30="-","0",IF(E30="","0",LEFT(E30,1)))</f>
        <v>0</v>
      </c>
      <c r="F33" s="369" t="str">
        <f t="shared" si="3"/>
        <v>0</v>
      </c>
      <c r="G33" s="369" t="str">
        <f t="shared" si="3"/>
        <v>0</v>
      </c>
      <c r="H33" s="369" t="str">
        <f t="shared" si="3"/>
        <v>0</v>
      </c>
      <c r="I33" s="369" t="str">
        <f t="shared" si="3"/>
        <v>0</v>
      </c>
      <c r="J33" s="369" t="str">
        <f t="shared" si="3"/>
        <v>0</v>
      </c>
      <c r="K33" s="369" t="str">
        <f t="shared" si="3"/>
        <v>0</v>
      </c>
      <c r="L33" s="369" t="str">
        <f t="shared" si="3"/>
        <v>0</v>
      </c>
      <c r="M33" s="369" t="str">
        <f t="shared" si="3"/>
        <v>0</v>
      </c>
      <c r="N33" s="369" t="str">
        <f t="shared" si="3"/>
        <v>0</v>
      </c>
      <c r="O33" s="369" t="str">
        <f t="shared" si="3"/>
        <v>0</v>
      </c>
      <c r="P33" s="369" t="str">
        <f t="shared" si="3"/>
        <v>0</v>
      </c>
      <c r="Q33" s="369" t="str">
        <f t="shared" si="3"/>
        <v>0</v>
      </c>
      <c r="R33" s="369" t="str">
        <f t="shared" si="3"/>
        <v>0</v>
      </c>
      <c r="S33" s="369" t="str">
        <f t="shared" si="3"/>
        <v>0</v>
      </c>
      <c r="T33" s="369" t="str">
        <f t="shared" si="3"/>
        <v>0</v>
      </c>
      <c r="U33" s="369" t="str">
        <f t="shared" si="3"/>
        <v>0</v>
      </c>
      <c r="V33" s="369" t="str">
        <f t="shared" si="3"/>
        <v>0</v>
      </c>
      <c r="W33" s="369" t="str">
        <f t="shared" si="3"/>
        <v>0</v>
      </c>
      <c r="X33" s="369" t="str">
        <f t="shared" si="3"/>
        <v>0</v>
      </c>
      <c r="Y33" s="369" t="str">
        <f t="shared" si="3"/>
        <v>0</v>
      </c>
      <c r="Z33" s="369" t="str">
        <f t="shared" si="3"/>
        <v>0</v>
      </c>
      <c r="AA33" s="369" t="str">
        <f t="shared" si="3"/>
        <v>0</v>
      </c>
      <c r="AB33" s="369" t="str">
        <f t="shared" si="3"/>
        <v>0</v>
      </c>
      <c r="AC33" s="369" t="str">
        <f t="shared" si="3"/>
        <v>0</v>
      </c>
      <c r="AD33" s="369" t="str">
        <f t="shared" si="3"/>
        <v>0</v>
      </c>
      <c r="AE33" s="369" t="str">
        <f t="shared" si="3"/>
        <v>0</v>
      </c>
      <c r="AF33" s="369" t="str">
        <f t="shared" si="3"/>
        <v>0</v>
      </c>
      <c r="AG33" s="369" t="str">
        <f t="shared" si="3"/>
        <v>0</v>
      </c>
      <c r="AH33" s="369" t="str">
        <f t="shared" si="3"/>
        <v>0</v>
      </c>
      <c r="AI33" s="369" t="str">
        <f t="shared" si="3"/>
        <v>0</v>
      </c>
      <c r="AJ33" s="369" t="str">
        <f t="shared" si="3"/>
        <v>0</v>
      </c>
      <c r="AK33" s="369" t="str">
        <f t="shared" si="3"/>
        <v>0</v>
      </c>
      <c r="AL33" s="369" t="str">
        <f t="shared" si="3"/>
        <v>0</v>
      </c>
      <c r="AM33" s="369" t="str">
        <f t="shared" si="3"/>
        <v>0</v>
      </c>
      <c r="AN33" s="369" t="str">
        <f t="shared" si="3"/>
        <v>0</v>
      </c>
      <c r="AO33" s="369" t="str">
        <f t="shared" si="3"/>
        <v>0</v>
      </c>
      <c r="AP33" s="369" t="str">
        <f t="shared" si="3"/>
        <v>0</v>
      </c>
      <c r="AQ33" s="369" t="str">
        <f t="shared" si="3"/>
        <v>0</v>
      </c>
      <c r="AR33" s="369" t="str">
        <f t="shared" si="3"/>
        <v>0</v>
      </c>
      <c r="AS33" s="369" t="str">
        <f t="shared" si="3"/>
        <v>0</v>
      </c>
      <c r="AT33" s="369" t="str">
        <f t="shared" si="3"/>
        <v>0</v>
      </c>
      <c r="AU33" s="369" t="str">
        <f t="shared" si="3"/>
        <v>0</v>
      </c>
      <c r="AV33" s="369" t="str">
        <f t="shared" si="3"/>
        <v>0</v>
      </c>
      <c r="AW33" s="369" t="str">
        <f t="shared" si="3"/>
        <v>0</v>
      </c>
      <c r="AX33" s="369" t="str">
        <f t="shared" si="3"/>
        <v>0</v>
      </c>
      <c r="AY33" s="369" t="str">
        <f t="shared" si="3"/>
        <v>0</v>
      </c>
      <c r="AZ33" s="369" t="str">
        <f t="shared" si="3"/>
        <v>0</v>
      </c>
      <c r="BA33" s="369" t="str">
        <f t="shared" si="3"/>
        <v>0</v>
      </c>
    </row>
    <row r="34" spans="1:53" hidden="1" outlineLevel="1">
      <c r="A34" t="s">
        <v>397</v>
      </c>
      <c r="B34" s="367" t="s">
        <v>79</v>
      </c>
      <c r="C34" s="368"/>
      <c r="D34" s="369" t="str">
        <f t="shared" ref="D34:BA34" si="4">IF(D9="-","-",CONCATENATE(D32,D33))</f>
        <v>-</v>
      </c>
      <c r="E34" s="369" t="str">
        <f t="shared" si="4"/>
        <v>-</v>
      </c>
      <c r="F34" s="369" t="str">
        <f t="shared" si="4"/>
        <v>-</v>
      </c>
      <c r="G34" s="369" t="str">
        <f t="shared" si="4"/>
        <v>-</v>
      </c>
      <c r="H34" s="369" t="str">
        <f t="shared" si="4"/>
        <v>-</v>
      </c>
      <c r="I34" s="369" t="str">
        <f t="shared" si="4"/>
        <v>-</v>
      </c>
      <c r="J34" s="369" t="str">
        <f t="shared" si="4"/>
        <v>-</v>
      </c>
      <c r="K34" s="369" t="str">
        <f t="shared" si="4"/>
        <v>-</v>
      </c>
      <c r="L34" s="369" t="str">
        <f t="shared" si="4"/>
        <v>-</v>
      </c>
      <c r="M34" s="369" t="str">
        <f t="shared" si="4"/>
        <v>-</v>
      </c>
      <c r="N34" s="369" t="str">
        <f t="shared" si="4"/>
        <v>-</v>
      </c>
      <c r="O34" s="369" t="str">
        <f t="shared" si="4"/>
        <v>-</v>
      </c>
      <c r="P34" s="369" t="str">
        <f t="shared" si="4"/>
        <v>-</v>
      </c>
      <c r="Q34" s="369" t="str">
        <f t="shared" si="4"/>
        <v>-</v>
      </c>
      <c r="R34" s="369" t="str">
        <f t="shared" si="4"/>
        <v>-</v>
      </c>
      <c r="S34" s="369" t="str">
        <f t="shared" si="4"/>
        <v>-</v>
      </c>
      <c r="T34" s="369" t="str">
        <f t="shared" si="4"/>
        <v>-</v>
      </c>
      <c r="U34" s="369" t="str">
        <f t="shared" si="4"/>
        <v>-</v>
      </c>
      <c r="V34" s="369" t="str">
        <f t="shared" si="4"/>
        <v>-</v>
      </c>
      <c r="W34" s="369" t="str">
        <f t="shared" si="4"/>
        <v>-</v>
      </c>
      <c r="X34" s="369" t="str">
        <f t="shared" si="4"/>
        <v>-</v>
      </c>
      <c r="Y34" s="369" t="str">
        <f t="shared" si="4"/>
        <v>-</v>
      </c>
      <c r="Z34" s="369" t="str">
        <f t="shared" si="4"/>
        <v>-</v>
      </c>
      <c r="AA34" s="369" t="str">
        <f t="shared" si="4"/>
        <v>-</v>
      </c>
      <c r="AB34" s="369" t="str">
        <f t="shared" si="4"/>
        <v>-</v>
      </c>
      <c r="AC34" s="369" t="str">
        <f t="shared" si="4"/>
        <v>-</v>
      </c>
      <c r="AD34" s="369" t="str">
        <f t="shared" si="4"/>
        <v>-</v>
      </c>
      <c r="AE34" s="369" t="str">
        <f t="shared" si="4"/>
        <v>-</v>
      </c>
      <c r="AF34" s="369" t="str">
        <f t="shared" si="4"/>
        <v>-</v>
      </c>
      <c r="AG34" s="369" t="str">
        <f t="shared" si="4"/>
        <v>-</v>
      </c>
      <c r="AH34" s="369" t="str">
        <f t="shared" si="4"/>
        <v>-</v>
      </c>
      <c r="AI34" s="369" t="str">
        <f t="shared" si="4"/>
        <v>-</v>
      </c>
      <c r="AJ34" s="369" t="str">
        <f t="shared" si="4"/>
        <v>-</v>
      </c>
      <c r="AK34" s="369" t="str">
        <f t="shared" si="4"/>
        <v>-</v>
      </c>
      <c r="AL34" s="369" t="str">
        <f t="shared" si="4"/>
        <v>-</v>
      </c>
      <c r="AM34" s="369" t="str">
        <f t="shared" si="4"/>
        <v>-</v>
      </c>
      <c r="AN34" s="369" t="str">
        <f t="shared" si="4"/>
        <v>-</v>
      </c>
      <c r="AO34" s="369" t="str">
        <f t="shared" si="4"/>
        <v>-</v>
      </c>
      <c r="AP34" s="369" t="str">
        <f t="shared" si="4"/>
        <v>-</v>
      </c>
      <c r="AQ34" s="369" t="str">
        <f t="shared" si="4"/>
        <v>-</v>
      </c>
      <c r="AR34" s="369" t="str">
        <f t="shared" si="4"/>
        <v>-</v>
      </c>
      <c r="AS34" s="369" t="str">
        <f t="shared" si="4"/>
        <v>-</v>
      </c>
      <c r="AT34" s="369" t="str">
        <f t="shared" si="4"/>
        <v>-</v>
      </c>
      <c r="AU34" s="369" t="str">
        <f t="shared" si="4"/>
        <v>-</v>
      </c>
      <c r="AV34" s="369" t="str">
        <f t="shared" si="4"/>
        <v>-</v>
      </c>
      <c r="AW34" s="369" t="str">
        <f t="shared" si="4"/>
        <v>-</v>
      </c>
      <c r="AX34" s="369" t="str">
        <f t="shared" si="4"/>
        <v>-</v>
      </c>
      <c r="AY34" s="369" t="str">
        <f t="shared" si="4"/>
        <v>-</v>
      </c>
      <c r="AZ34" s="369" t="str">
        <f t="shared" si="4"/>
        <v>-</v>
      </c>
      <c r="BA34" s="369" t="str">
        <f t="shared" si="4"/>
        <v>-</v>
      </c>
    </row>
    <row r="35" spans="1:53" hidden="1" outlineLevel="1">
      <c r="A35" t="s">
        <v>397</v>
      </c>
      <c r="B35" s="367" t="s">
        <v>402</v>
      </c>
      <c r="C35" s="368"/>
      <c r="D35" s="369" t="str">
        <f>IF(D28="","0",LEFT(D28,1))</f>
        <v>-</v>
      </c>
      <c r="E35" s="369" t="str">
        <f t="shared" ref="E35:BA35" si="5">IF(E28="","0",LEFT(E28,1))</f>
        <v>-</v>
      </c>
      <c r="F35" s="369" t="str">
        <f t="shared" si="5"/>
        <v>-</v>
      </c>
      <c r="G35" s="369" t="str">
        <f t="shared" si="5"/>
        <v>-</v>
      </c>
      <c r="H35" s="369" t="str">
        <f t="shared" si="5"/>
        <v>-</v>
      </c>
      <c r="I35" s="369" t="str">
        <f t="shared" si="5"/>
        <v>-</v>
      </c>
      <c r="J35" s="369" t="str">
        <f t="shared" si="5"/>
        <v>-</v>
      </c>
      <c r="K35" s="369" t="str">
        <f t="shared" si="5"/>
        <v>-</v>
      </c>
      <c r="L35" s="369" t="str">
        <f t="shared" si="5"/>
        <v>-</v>
      </c>
      <c r="M35" s="369" t="str">
        <f t="shared" si="5"/>
        <v>-</v>
      </c>
      <c r="N35" s="369" t="str">
        <f t="shared" si="5"/>
        <v>-</v>
      </c>
      <c r="O35" s="369" t="str">
        <f t="shared" si="5"/>
        <v>-</v>
      </c>
      <c r="P35" s="369" t="str">
        <f t="shared" si="5"/>
        <v>-</v>
      </c>
      <c r="Q35" s="369" t="str">
        <f t="shared" si="5"/>
        <v>-</v>
      </c>
      <c r="R35" s="369" t="str">
        <f t="shared" si="5"/>
        <v>-</v>
      </c>
      <c r="S35" s="369" t="str">
        <f t="shared" si="5"/>
        <v>-</v>
      </c>
      <c r="T35" s="369" t="str">
        <f t="shared" si="5"/>
        <v>-</v>
      </c>
      <c r="U35" s="369" t="str">
        <f t="shared" si="5"/>
        <v>-</v>
      </c>
      <c r="V35" s="369" t="str">
        <f t="shared" si="5"/>
        <v>-</v>
      </c>
      <c r="W35" s="369" t="str">
        <f t="shared" si="5"/>
        <v>-</v>
      </c>
      <c r="X35" s="369" t="str">
        <f t="shared" si="5"/>
        <v>-</v>
      </c>
      <c r="Y35" s="369" t="str">
        <f t="shared" si="5"/>
        <v>-</v>
      </c>
      <c r="Z35" s="369" t="str">
        <f t="shared" si="5"/>
        <v>-</v>
      </c>
      <c r="AA35" s="369" t="str">
        <f t="shared" si="5"/>
        <v>-</v>
      </c>
      <c r="AB35" s="369" t="str">
        <f t="shared" si="5"/>
        <v>-</v>
      </c>
      <c r="AC35" s="369" t="str">
        <f t="shared" si="5"/>
        <v>-</v>
      </c>
      <c r="AD35" s="369" t="str">
        <f t="shared" si="5"/>
        <v>-</v>
      </c>
      <c r="AE35" s="369" t="str">
        <f t="shared" si="5"/>
        <v>-</v>
      </c>
      <c r="AF35" s="369" t="str">
        <f t="shared" si="5"/>
        <v>-</v>
      </c>
      <c r="AG35" s="369" t="str">
        <f t="shared" si="5"/>
        <v>-</v>
      </c>
      <c r="AH35" s="369" t="str">
        <f t="shared" si="5"/>
        <v>-</v>
      </c>
      <c r="AI35" s="369" t="str">
        <f t="shared" si="5"/>
        <v>-</v>
      </c>
      <c r="AJ35" s="369" t="str">
        <f t="shared" si="5"/>
        <v>-</v>
      </c>
      <c r="AK35" s="369" t="str">
        <f t="shared" si="5"/>
        <v>-</v>
      </c>
      <c r="AL35" s="369" t="str">
        <f t="shared" si="5"/>
        <v>-</v>
      </c>
      <c r="AM35" s="369" t="str">
        <f t="shared" si="5"/>
        <v>-</v>
      </c>
      <c r="AN35" s="369" t="str">
        <f t="shared" si="5"/>
        <v>-</v>
      </c>
      <c r="AO35" s="369" t="str">
        <f t="shared" si="5"/>
        <v>-</v>
      </c>
      <c r="AP35" s="369" t="str">
        <f t="shared" si="5"/>
        <v>-</v>
      </c>
      <c r="AQ35" s="369" t="str">
        <f t="shared" si="5"/>
        <v>-</v>
      </c>
      <c r="AR35" s="369" t="str">
        <f t="shared" si="5"/>
        <v>-</v>
      </c>
      <c r="AS35" s="369" t="str">
        <f t="shared" si="5"/>
        <v>-</v>
      </c>
      <c r="AT35" s="369" t="str">
        <f t="shared" si="5"/>
        <v>-</v>
      </c>
      <c r="AU35" s="369" t="str">
        <f t="shared" si="5"/>
        <v>-</v>
      </c>
      <c r="AV35" s="369" t="str">
        <f t="shared" si="5"/>
        <v>-</v>
      </c>
      <c r="AW35" s="369" t="str">
        <f t="shared" si="5"/>
        <v>-</v>
      </c>
      <c r="AX35" s="369" t="str">
        <f t="shared" si="5"/>
        <v>-</v>
      </c>
      <c r="AY35" s="369" t="str">
        <f t="shared" si="5"/>
        <v>-</v>
      </c>
      <c r="AZ35" s="369" t="str">
        <f t="shared" si="5"/>
        <v>-</v>
      </c>
      <c r="BA35" s="369" t="str">
        <f t="shared" si="5"/>
        <v>-</v>
      </c>
    </row>
    <row r="36" spans="1:53" collapsed="1">
      <c r="B36" s="1279" t="s">
        <v>382</v>
      </c>
      <c r="C36" s="1280"/>
      <c r="D36" s="320" t="str">
        <f t="shared" ref="D36:BA36" si="6">D95</f>
        <v>○</v>
      </c>
      <c r="E36" s="320" t="str">
        <f t="shared" si="6"/>
        <v>○</v>
      </c>
      <c r="F36" s="320" t="str">
        <f t="shared" si="6"/>
        <v>○</v>
      </c>
      <c r="G36" s="320" t="str">
        <f t="shared" si="6"/>
        <v>○</v>
      </c>
      <c r="H36" s="320" t="str">
        <f t="shared" si="6"/>
        <v>○</v>
      </c>
      <c r="I36" s="320" t="str">
        <f t="shared" si="6"/>
        <v>○</v>
      </c>
      <c r="J36" s="320" t="str">
        <f t="shared" si="6"/>
        <v>○</v>
      </c>
      <c r="K36" s="320" t="str">
        <f t="shared" si="6"/>
        <v>○</v>
      </c>
      <c r="L36" s="320" t="str">
        <f t="shared" si="6"/>
        <v>○</v>
      </c>
      <c r="M36" s="320" t="str">
        <f t="shared" si="6"/>
        <v>○</v>
      </c>
      <c r="N36" s="320" t="str">
        <f t="shared" si="6"/>
        <v>○</v>
      </c>
      <c r="O36" s="320" t="str">
        <f t="shared" si="6"/>
        <v>○</v>
      </c>
      <c r="P36" s="320" t="str">
        <f t="shared" si="6"/>
        <v>○</v>
      </c>
      <c r="Q36" s="320" t="str">
        <f t="shared" si="6"/>
        <v>○</v>
      </c>
      <c r="R36" s="320" t="str">
        <f t="shared" si="6"/>
        <v>○</v>
      </c>
      <c r="S36" s="320" t="str">
        <f t="shared" si="6"/>
        <v>○</v>
      </c>
      <c r="T36" s="320" t="str">
        <f t="shared" si="6"/>
        <v>○</v>
      </c>
      <c r="U36" s="320" t="str">
        <f t="shared" si="6"/>
        <v>○</v>
      </c>
      <c r="V36" s="320" t="str">
        <f t="shared" si="6"/>
        <v>○</v>
      </c>
      <c r="W36" s="320" t="str">
        <f t="shared" si="6"/>
        <v>○</v>
      </c>
      <c r="X36" s="320" t="str">
        <f t="shared" si="6"/>
        <v>○</v>
      </c>
      <c r="Y36" s="320" t="str">
        <f t="shared" si="6"/>
        <v>○</v>
      </c>
      <c r="Z36" s="320" t="str">
        <f t="shared" si="6"/>
        <v>○</v>
      </c>
      <c r="AA36" s="320" t="str">
        <f t="shared" si="6"/>
        <v>○</v>
      </c>
      <c r="AB36" s="320" t="str">
        <f t="shared" si="6"/>
        <v>○</v>
      </c>
      <c r="AC36" s="320" t="str">
        <f t="shared" si="6"/>
        <v>○</v>
      </c>
      <c r="AD36" s="320" t="str">
        <f t="shared" si="6"/>
        <v>○</v>
      </c>
      <c r="AE36" s="320" t="str">
        <f t="shared" si="6"/>
        <v>○</v>
      </c>
      <c r="AF36" s="320" t="str">
        <f t="shared" si="6"/>
        <v>○</v>
      </c>
      <c r="AG36" s="320" t="str">
        <f t="shared" si="6"/>
        <v>○</v>
      </c>
      <c r="AH36" s="320" t="str">
        <f t="shared" si="6"/>
        <v>○</v>
      </c>
      <c r="AI36" s="320" t="str">
        <f t="shared" si="6"/>
        <v>○</v>
      </c>
      <c r="AJ36" s="320" t="str">
        <f t="shared" si="6"/>
        <v>○</v>
      </c>
      <c r="AK36" s="320" t="str">
        <f t="shared" si="6"/>
        <v>○</v>
      </c>
      <c r="AL36" s="320" t="str">
        <f t="shared" si="6"/>
        <v>○</v>
      </c>
      <c r="AM36" s="320" t="str">
        <f t="shared" si="6"/>
        <v>○</v>
      </c>
      <c r="AN36" s="320" t="str">
        <f t="shared" si="6"/>
        <v>○</v>
      </c>
      <c r="AO36" s="320" t="str">
        <f t="shared" si="6"/>
        <v>○</v>
      </c>
      <c r="AP36" s="320" t="str">
        <f t="shared" si="6"/>
        <v>○</v>
      </c>
      <c r="AQ36" s="320" t="str">
        <f t="shared" si="6"/>
        <v>○</v>
      </c>
      <c r="AR36" s="320" t="str">
        <f t="shared" si="6"/>
        <v>○</v>
      </c>
      <c r="AS36" s="320" t="str">
        <f t="shared" si="6"/>
        <v>○</v>
      </c>
      <c r="AT36" s="320" t="str">
        <f t="shared" si="6"/>
        <v>○</v>
      </c>
      <c r="AU36" s="320" t="str">
        <f t="shared" si="6"/>
        <v>○</v>
      </c>
      <c r="AV36" s="320" t="str">
        <f t="shared" si="6"/>
        <v>○</v>
      </c>
      <c r="AW36" s="320" t="str">
        <f t="shared" si="6"/>
        <v>○</v>
      </c>
      <c r="AX36" s="320" t="str">
        <f t="shared" si="6"/>
        <v>○</v>
      </c>
      <c r="AY36" s="320" t="str">
        <f t="shared" si="6"/>
        <v>○</v>
      </c>
      <c r="AZ36" s="320" t="str">
        <f t="shared" si="6"/>
        <v>○</v>
      </c>
      <c r="BA36" s="320" t="str">
        <f t="shared" si="6"/>
        <v>○</v>
      </c>
    </row>
    <row r="37" spans="1:53" ht="45.75" customHeight="1">
      <c r="B37" s="1281"/>
      <c r="C37" s="1282"/>
      <c r="D37" s="370" t="str">
        <f>IF(D36="×","必須項目が抜けています。",IF(D36="！！","②調達元事業者名は入力不要です。",IF(D36="！！！","係数の根拠は選択不要です。",IF(D36="△","転売量が調達量を超えています。",IF(D36="※","⑥FIT対象/非対象の項目は選択不要です。",IF(D36="☆","転売先事業者名を入力してください。",IF(D36="★","その他の場合の記述欄を入力してください。","OK")))))))</f>
        <v>OK</v>
      </c>
      <c r="E37" s="370" t="str">
        <f t="shared" ref="E37:BA37" si="7">IF(E36="×","必須項目が抜けています。",IF(E36="！！","②調達元事業者名は入力不要です。",IF(E36="！！！","係数の根拠は選択不要です。",IF(E36="△","転売量が調達量を超えています。",IF(E36="※","⑥FIT対象/非対象の項目は選択不要です。",IF(E36="☆","転売先事業者名を入力してください。",IF(E36="★","その他の場合の記述欄を入力してください。","OK")))))))</f>
        <v>OK</v>
      </c>
      <c r="F37" s="370" t="str">
        <f t="shared" si="7"/>
        <v>OK</v>
      </c>
      <c r="G37" s="370" t="str">
        <f t="shared" si="7"/>
        <v>OK</v>
      </c>
      <c r="H37" s="370" t="str">
        <f t="shared" si="7"/>
        <v>OK</v>
      </c>
      <c r="I37" s="370" t="str">
        <f t="shared" si="7"/>
        <v>OK</v>
      </c>
      <c r="J37" s="370" t="str">
        <f t="shared" si="7"/>
        <v>OK</v>
      </c>
      <c r="K37" s="370" t="str">
        <f t="shared" si="7"/>
        <v>OK</v>
      </c>
      <c r="L37" s="370" t="str">
        <f t="shared" si="7"/>
        <v>OK</v>
      </c>
      <c r="M37" s="370" t="str">
        <f t="shared" si="7"/>
        <v>OK</v>
      </c>
      <c r="N37" s="370" t="str">
        <f t="shared" si="7"/>
        <v>OK</v>
      </c>
      <c r="O37" s="370" t="str">
        <f t="shared" si="7"/>
        <v>OK</v>
      </c>
      <c r="P37" s="370" t="str">
        <f t="shared" si="7"/>
        <v>OK</v>
      </c>
      <c r="Q37" s="370" t="str">
        <f t="shared" si="7"/>
        <v>OK</v>
      </c>
      <c r="R37" s="370" t="str">
        <f t="shared" si="7"/>
        <v>OK</v>
      </c>
      <c r="S37" s="370" t="str">
        <f t="shared" si="7"/>
        <v>OK</v>
      </c>
      <c r="T37" s="370" t="str">
        <f t="shared" si="7"/>
        <v>OK</v>
      </c>
      <c r="U37" s="370" t="str">
        <f t="shared" si="7"/>
        <v>OK</v>
      </c>
      <c r="V37" s="370" t="str">
        <f t="shared" si="7"/>
        <v>OK</v>
      </c>
      <c r="W37" s="370" t="str">
        <f t="shared" si="7"/>
        <v>OK</v>
      </c>
      <c r="X37" s="370" t="str">
        <f t="shared" si="7"/>
        <v>OK</v>
      </c>
      <c r="Y37" s="370" t="str">
        <f t="shared" si="7"/>
        <v>OK</v>
      </c>
      <c r="Z37" s="370" t="str">
        <f t="shared" si="7"/>
        <v>OK</v>
      </c>
      <c r="AA37" s="370" t="str">
        <f t="shared" si="7"/>
        <v>OK</v>
      </c>
      <c r="AB37" s="370" t="str">
        <f t="shared" si="7"/>
        <v>OK</v>
      </c>
      <c r="AC37" s="370" t="str">
        <f t="shared" si="7"/>
        <v>OK</v>
      </c>
      <c r="AD37" s="370" t="str">
        <f t="shared" si="7"/>
        <v>OK</v>
      </c>
      <c r="AE37" s="370" t="str">
        <f t="shared" si="7"/>
        <v>OK</v>
      </c>
      <c r="AF37" s="370" t="str">
        <f t="shared" si="7"/>
        <v>OK</v>
      </c>
      <c r="AG37" s="370" t="str">
        <f t="shared" si="7"/>
        <v>OK</v>
      </c>
      <c r="AH37" s="370" t="str">
        <f t="shared" si="7"/>
        <v>OK</v>
      </c>
      <c r="AI37" s="370" t="str">
        <f t="shared" si="7"/>
        <v>OK</v>
      </c>
      <c r="AJ37" s="370" t="str">
        <f t="shared" si="7"/>
        <v>OK</v>
      </c>
      <c r="AK37" s="370" t="str">
        <f t="shared" si="7"/>
        <v>OK</v>
      </c>
      <c r="AL37" s="370" t="str">
        <f t="shared" si="7"/>
        <v>OK</v>
      </c>
      <c r="AM37" s="370" t="str">
        <f t="shared" si="7"/>
        <v>OK</v>
      </c>
      <c r="AN37" s="370" t="str">
        <f t="shared" si="7"/>
        <v>OK</v>
      </c>
      <c r="AO37" s="370" t="str">
        <f t="shared" si="7"/>
        <v>OK</v>
      </c>
      <c r="AP37" s="370" t="str">
        <f t="shared" si="7"/>
        <v>OK</v>
      </c>
      <c r="AQ37" s="370" t="str">
        <f t="shared" si="7"/>
        <v>OK</v>
      </c>
      <c r="AR37" s="370" t="str">
        <f t="shared" si="7"/>
        <v>OK</v>
      </c>
      <c r="AS37" s="370" t="str">
        <f t="shared" si="7"/>
        <v>OK</v>
      </c>
      <c r="AT37" s="370" t="str">
        <f t="shared" si="7"/>
        <v>OK</v>
      </c>
      <c r="AU37" s="370" t="str">
        <f t="shared" si="7"/>
        <v>OK</v>
      </c>
      <c r="AV37" s="370" t="str">
        <f t="shared" si="7"/>
        <v>OK</v>
      </c>
      <c r="AW37" s="370" t="str">
        <f t="shared" si="7"/>
        <v>OK</v>
      </c>
      <c r="AX37" s="370" t="str">
        <f t="shared" si="7"/>
        <v>OK</v>
      </c>
      <c r="AY37" s="370" t="str">
        <f t="shared" si="7"/>
        <v>OK</v>
      </c>
      <c r="AZ37" s="370" t="str">
        <f t="shared" si="7"/>
        <v>OK</v>
      </c>
      <c r="BA37" s="370" t="str">
        <f t="shared" si="7"/>
        <v>OK</v>
      </c>
    </row>
    <row r="38" spans="1:53">
      <c r="B38" s="371"/>
      <c r="C38" s="371"/>
      <c r="D38" s="372"/>
      <c r="E38" s="372"/>
      <c r="F38" s="372"/>
      <c r="G38" s="372"/>
      <c r="H38" s="372"/>
      <c r="I38" s="372"/>
      <c r="J38" s="372"/>
      <c r="K38" s="372"/>
      <c r="L38" s="372"/>
      <c r="M38" s="372"/>
      <c r="N38" s="372"/>
      <c r="O38" s="372"/>
      <c r="P38" s="372"/>
      <c r="Q38" s="372"/>
      <c r="R38" s="372"/>
      <c r="S38" s="372"/>
      <c r="T38" s="372"/>
      <c r="U38" s="372"/>
      <c r="V38" s="372"/>
      <c r="W38" s="372"/>
      <c r="X38" s="372"/>
      <c r="Y38" s="372"/>
      <c r="Z38" s="372"/>
      <c r="AA38" s="372"/>
      <c r="AB38" s="372"/>
      <c r="AC38" s="372"/>
      <c r="AD38" s="372"/>
      <c r="AE38" s="372"/>
      <c r="AF38" s="372"/>
      <c r="AG38" s="372"/>
      <c r="AH38" s="372"/>
      <c r="AI38" s="372"/>
      <c r="AJ38" s="372"/>
      <c r="AK38" s="372"/>
      <c r="AL38" s="372"/>
      <c r="AM38" s="372"/>
      <c r="AN38" s="372"/>
      <c r="AO38" s="372"/>
      <c r="AP38" s="372"/>
      <c r="AQ38" s="372"/>
      <c r="AR38" s="372"/>
      <c r="AS38" s="372"/>
      <c r="AT38" s="372"/>
      <c r="AU38" s="372"/>
      <c r="AV38" s="372"/>
      <c r="AW38" s="372"/>
      <c r="AX38" s="372"/>
      <c r="AY38" s="372"/>
      <c r="AZ38" s="372"/>
      <c r="BA38" s="372"/>
    </row>
    <row r="39" spans="1:53">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row>
    <row r="40" spans="1:53">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row>
    <row r="41" spans="1:53" outlineLevel="1">
      <c r="B41" t="s">
        <v>400</v>
      </c>
    </row>
    <row r="42" spans="1:53" outlineLevel="1">
      <c r="B42" s="373" t="s">
        <v>398</v>
      </c>
      <c r="C42" s="374" t="s">
        <v>97</v>
      </c>
      <c r="D42" s="375" t="str">
        <f>IF(D34="010",D12,"")</f>
        <v/>
      </c>
      <c r="E42" s="375" t="str">
        <f t="shared" ref="E42:BA42" si="8">IF(E34="010",E12,"")</f>
        <v/>
      </c>
      <c r="F42" s="375" t="str">
        <f t="shared" si="8"/>
        <v/>
      </c>
      <c r="G42" s="375" t="str">
        <f t="shared" si="8"/>
        <v/>
      </c>
      <c r="H42" s="375" t="str">
        <f t="shared" si="8"/>
        <v/>
      </c>
      <c r="I42" s="375" t="str">
        <f t="shared" si="8"/>
        <v/>
      </c>
      <c r="J42" s="375" t="str">
        <f t="shared" si="8"/>
        <v/>
      </c>
      <c r="K42" s="375" t="str">
        <f t="shared" si="8"/>
        <v/>
      </c>
      <c r="L42" s="375" t="str">
        <f t="shared" si="8"/>
        <v/>
      </c>
      <c r="M42" s="375" t="str">
        <f t="shared" si="8"/>
        <v/>
      </c>
      <c r="N42" s="375" t="str">
        <f t="shared" si="8"/>
        <v/>
      </c>
      <c r="O42" s="375" t="str">
        <f t="shared" si="8"/>
        <v/>
      </c>
      <c r="P42" s="375" t="str">
        <f t="shared" si="8"/>
        <v/>
      </c>
      <c r="Q42" s="375" t="str">
        <f t="shared" si="8"/>
        <v/>
      </c>
      <c r="R42" s="375" t="str">
        <f t="shared" si="8"/>
        <v/>
      </c>
      <c r="S42" s="375" t="str">
        <f t="shared" si="8"/>
        <v/>
      </c>
      <c r="T42" s="375" t="str">
        <f t="shared" si="8"/>
        <v/>
      </c>
      <c r="U42" s="375" t="str">
        <f t="shared" si="8"/>
        <v/>
      </c>
      <c r="V42" s="375" t="str">
        <f t="shared" si="8"/>
        <v/>
      </c>
      <c r="W42" s="375" t="str">
        <f t="shared" si="8"/>
        <v/>
      </c>
      <c r="X42" s="375" t="str">
        <f t="shared" si="8"/>
        <v/>
      </c>
      <c r="Y42" s="375" t="str">
        <f t="shared" si="8"/>
        <v/>
      </c>
      <c r="Z42" s="375" t="str">
        <f t="shared" si="8"/>
        <v/>
      </c>
      <c r="AA42" s="375" t="str">
        <f t="shared" si="8"/>
        <v/>
      </c>
      <c r="AB42" s="375" t="str">
        <f t="shared" si="8"/>
        <v/>
      </c>
      <c r="AC42" s="375" t="str">
        <f t="shared" si="8"/>
        <v/>
      </c>
      <c r="AD42" s="375" t="str">
        <f t="shared" si="8"/>
        <v/>
      </c>
      <c r="AE42" s="375" t="str">
        <f t="shared" si="8"/>
        <v/>
      </c>
      <c r="AF42" s="375" t="str">
        <f t="shared" si="8"/>
        <v/>
      </c>
      <c r="AG42" s="375" t="str">
        <f t="shared" si="8"/>
        <v/>
      </c>
      <c r="AH42" s="375" t="str">
        <f t="shared" si="8"/>
        <v/>
      </c>
      <c r="AI42" s="375" t="str">
        <f t="shared" si="8"/>
        <v/>
      </c>
      <c r="AJ42" s="375" t="str">
        <f t="shared" si="8"/>
        <v/>
      </c>
      <c r="AK42" s="375" t="str">
        <f t="shared" si="8"/>
        <v/>
      </c>
      <c r="AL42" s="375" t="str">
        <f t="shared" si="8"/>
        <v/>
      </c>
      <c r="AM42" s="375" t="str">
        <f t="shared" si="8"/>
        <v/>
      </c>
      <c r="AN42" s="375" t="str">
        <f t="shared" si="8"/>
        <v/>
      </c>
      <c r="AO42" s="375" t="str">
        <f t="shared" si="8"/>
        <v/>
      </c>
      <c r="AP42" s="375" t="str">
        <f t="shared" si="8"/>
        <v/>
      </c>
      <c r="AQ42" s="375" t="str">
        <f t="shared" si="8"/>
        <v/>
      </c>
      <c r="AR42" s="375" t="str">
        <f t="shared" si="8"/>
        <v/>
      </c>
      <c r="AS42" s="375" t="str">
        <f t="shared" si="8"/>
        <v/>
      </c>
      <c r="AT42" s="375" t="str">
        <f t="shared" si="8"/>
        <v/>
      </c>
      <c r="AU42" s="375" t="str">
        <f t="shared" si="8"/>
        <v/>
      </c>
      <c r="AV42" s="375" t="str">
        <f t="shared" si="8"/>
        <v/>
      </c>
      <c r="AW42" s="375" t="str">
        <f t="shared" si="8"/>
        <v/>
      </c>
      <c r="AX42" s="375" t="str">
        <f t="shared" si="8"/>
        <v/>
      </c>
      <c r="AY42" s="375" t="str">
        <f t="shared" si="8"/>
        <v/>
      </c>
      <c r="AZ42" s="375" t="str">
        <f t="shared" si="8"/>
        <v/>
      </c>
      <c r="BA42" s="375" t="str">
        <f t="shared" si="8"/>
        <v/>
      </c>
    </row>
    <row r="43" spans="1:53" outlineLevel="1">
      <c r="B43" s="376" t="s">
        <v>399</v>
      </c>
      <c r="C43" s="377" t="s">
        <v>278</v>
      </c>
      <c r="D43" s="378" t="str">
        <f>IF(D34="020",D12,"")</f>
        <v/>
      </c>
      <c r="E43" s="378" t="str">
        <f t="shared" ref="E43:BA43" si="9">IF(E34="020",E12,"")</f>
        <v/>
      </c>
      <c r="F43" s="378" t="str">
        <f t="shared" si="9"/>
        <v/>
      </c>
      <c r="G43" s="378" t="str">
        <f t="shared" si="9"/>
        <v/>
      </c>
      <c r="H43" s="378" t="str">
        <f t="shared" si="9"/>
        <v/>
      </c>
      <c r="I43" s="378" t="str">
        <f t="shared" si="9"/>
        <v/>
      </c>
      <c r="J43" s="378" t="str">
        <f t="shared" si="9"/>
        <v/>
      </c>
      <c r="K43" s="378" t="str">
        <f t="shared" si="9"/>
        <v/>
      </c>
      <c r="L43" s="378" t="str">
        <f t="shared" si="9"/>
        <v/>
      </c>
      <c r="M43" s="378" t="str">
        <f t="shared" si="9"/>
        <v/>
      </c>
      <c r="N43" s="378" t="str">
        <f t="shared" si="9"/>
        <v/>
      </c>
      <c r="O43" s="378" t="str">
        <f t="shared" si="9"/>
        <v/>
      </c>
      <c r="P43" s="378" t="str">
        <f t="shared" si="9"/>
        <v/>
      </c>
      <c r="Q43" s="378" t="str">
        <f t="shared" si="9"/>
        <v/>
      </c>
      <c r="R43" s="378" t="str">
        <f t="shared" si="9"/>
        <v/>
      </c>
      <c r="S43" s="378" t="str">
        <f t="shared" si="9"/>
        <v/>
      </c>
      <c r="T43" s="378" t="str">
        <f t="shared" si="9"/>
        <v/>
      </c>
      <c r="U43" s="378" t="str">
        <f t="shared" si="9"/>
        <v/>
      </c>
      <c r="V43" s="378" t="str">
        <f t="shared" si="9"/>
        <v/>
      </c>
      <c r="W43" s="378" t="str">
        <f t="shared" si="9"/>
        <v/>
      </c>
      <c r="X43" s="378" t="str">
        <f t="shared" si="9"/>
        <v/>
      </c>
      <c r="Y43" s="378" t="str">
        <f t="shared" si="9"/>
        <v/>
      </c>
      <c r="Z43" s="378" t="str">
        <f t="shared" si="9"/>
        <v/>
      </c>
      <c r="AA43" s="378" t="str">
        <f t="shared" si="9"/>
        <v/>
      </c>
      <c r="AB43" s="378" t="str">
        <f t="shared" si="9"/>
        <v/>
      </c>
      <c r="AC43" s="378" t="str">
        <f t="shared" si="9"/>
        <v/>
      </c>
      <c r="AD43" s="378" t="str">
        <f t="shared" si="9"/>
        <v/>
      </c>
      <c r="AE43" s="378" t="str">
        <f t="shared" si="9"/>
        <v/>
      </c>
      <c r="AF43" s="378" t="str">
        <f t="shared" si="9"/>
        <v/>
      </c>
      <c r="AG43" s="378" t="str">
        <f t="shared" si="9"/>
        <v/>
      </c>
      <c r="AH43" s="378" t="str">
        <f t="shared" si="9"/>
        <v/>
      </c>
      <c r="AI43" s="378" t="str">
        <f t="shared" si="9"/>
        <v/>
      </c>
      <c r="AJ43" s="378" t="str">
        <f t="shared" si="9"/>
        <v/>
      </c>
      <c r="AK43" s="378" t="str">
        <f t="shared" si="9"/>
        <v/>
      </c>
      <c r="AL43" s="378" t="str">
        <f t="shared" si="9"/>
        <v/>
      </c>
      <c r="AM43" s="378" t="str">
        <f t="shared" si="9"/>
        <v/>
      </c>
      <c r="AN43" s="378" t="str">
        <f t="shared" si="9"/>
        <v/>
      </c>
      <c r="AO43" s="378" t="str">
        <f t="shared" si="9"/>
        <v/>
      </c>
      <c r="AP43" s="378" t="str">
        <f t="shared" si="9"/>
        <v/>
      </c>
      <c r="AQ43" s="378" t="str">
        <f t="shared" si="9"/>
        <v/>
      </c>
      <c r="AR43" s="378" t="str">
        <f t="shared" si="9"/>
        <v/>
      </c>
      <c r="AS43" s="378" t="str">
        <f t="shared" si="9"/>
        <v/>
      </c>
      <c r="AT43" s="378" t="str">
        <f t="shared" si="9"/>
        <v/>
      </c>
      <c r="AU43" s="378" t="str">
        <f t="shared" si="9"/>
        <v/>
      </c>
      <c r="AV43" s="378" t="str">
        <f t="shared" si="9"/>
        <v/>
      </c>
      <c r="AW43" s="378" t="str">
        <f t="shared" si="9"/>
        <v/>
      </c>
      <c r="AX43" s="378" t="str">
        <f t="shared" si="9"/>
        <v/>
      </c>
      <c r="AY43" s="378" t="str">
        <f t="shared" si="9"/>
        <v/>
      </c>
      <c r="AZ43" s="378" t="str">
        <f t="shared" si="9"/>
        <v/>
      </c>
      <c r="BA43" s="378" t="str">
        <f t="shared" si="9"/>
        <v/>
      </c>
    </row>
    <row r="44" spans="1:53" outlineLevel="1">
      <c r="B44" s="376" t="s">
        <v>385</v>
      </c>
      <c r="C44" s="377" t="s">
        <v>278</v>
      </c>
      <c r="D44" s="378" t="str">
        <f>IF(D34="030",D12,"")</f>
        <v/>
      </c>
      <c r="E44" s="378" t="str">
        <f t="shared" ref="E44:BA44" si="10">IF(E34="030",E12,"")</f>
        <v/>
      </c>
      <c r="F44" s="378" t="str">
        <f t="shared" si="10"/>
        <v/>
      </c>
      <c r="G44" s="378" t="str">
        <f t="shared" si="10"/>
        <v/>
      </c>
      <c r="H44" s="378" t="str">
        <f t="shared" si="10"/>
        <v/>
      </c>
      <c r="I44" s="378" t="str">
        <f t="shared" si="10"/>
        <v/>
      </c>
      <c r="J44" s="378" t="str">
        <f t="shared" si="10"/>
        <v/>
      </c>
      <c r="K44" s="378" t="str">
        <f t="shared" si="10"/>
        <v/>
      </c>
      <c r="L44" s="378" t="str">
        <f t="shared" si="10"/>
        <v/>
      </c>
      <c r="M44" s="378" t="str">
        <f t="shared" si="10"/>
        <v/>
      </c>
      <c r="N44" s="378" t="str">
        <f t="shared" si="10"/>
        <v/>
      </c>
      <c r="O44" s="378" t="str">
        <f t="shared" si="10"/>
        <v/>
      </c>
      <c r="P44" s="378" t="str">
        <f t="shared" si="10"/>
        <v/>
      </c>
      <c r="Q44" s="378" t="str">
        <f t="shared" si="10"/>
        <v/>
      </c>
      <c r="R44" s="378" t="str">
        <f t="shared" si="10"/>
        <v/>
      </c>
      <c r="S44" s="378" t="str">
        <f t="shared" si="10"/>
        <v/>
      </c>
      <c r="T44" s="378" t="str">
        <f t="shared" si="10"/>
        <v/>
      </c>
      <c r="U44" s="378" t="str">
        <f t="shared" si="10"/>
        <v/>
      </c>
      <c r="V44" s="378" t="str">
        <f t="shared" si="10"/>
        <v/>
      </c>
      <c r="W44" s="378" t="str">
        <f t="shared" si="10"/>
        <v/>
      </c>
      <c r="X44" s="378" t="str">
        <f t="shared" si="10"/>
        <v/>
      </c>
      <c r="Y44" s="378" t="str">
        <f t="shared" si="10"/>
        <v/>
      </c>
      <c r="Z44" s="378" t="str">
        <f t="shared" si="10"/>
        <v/>
      </c>
      <c r="AA44" s="378" t="str">
        <f t="shared" si="10"/>
        <v/>
      </c>
      <c r="AB44" s="378" t="str">
        <f t="shared" si="10"/>
        <v/>
      </c>
      <c r="AC44" s="378" t="str">
        <f t="shared" si="10"/>
        <v/>
      </c>
      <c r="AD44" s="378" t="str">
        <f t="shared" si="10"/>
        <v/>
      </c>
      <c r="AE44" s="378" t="str">
        <f t="shared" si="10"/>
        <v/>
      </c>
      <c r="AF44" s="378" t="str">
        <f t="shared" si="10"/>
        <v/>
      </c>
      <c r="AG44" s="378" t="str">
        <f t="shared" si="10"/>
        <v/>
      </c>
      <c r="AH44" s="378" t="str">
        <f t="shared" si="10"/>
        <v/>
      </c>
      <c r="AI44" s="378" t="str">
        <f t="shared" si="10"/>
        <v/>
      </c>
      <c r="AJ44" s="378" t="str">
        <f t="shared" si="10"/>
        <v/>
      </c>
      <c r="AK44" s="378" t="str">
        <f t="shared" si="10"/>
        <v/>
      </c>
      <c r="AL44" s="378" t="str">
        <f t="shared" si="10"/>
        <v/>
      </c>
      <c r="AM44" s="378" t="str">
        <f t="shared" si="10"/>
        <v/>
      </c>
      <c r="AN44" s="378" t="str">
        <f t="shared" si="10"/>
        <v/>
      </c>
      <c r="AO44" s="378" t="str">
        <f t="shared" si="10"/>
        <v/>
      </c>
      <c r="AP44" s="378" t="str">
        <f t="shared" si="10"/>
        <v/>
      </c>
      <c r="AQ44" s="378" t="str">
        <f t="shared" si="10"/>
        <v/>
      </c>
      <c r="AR44" s="378" t="str">
        <f t="shared" si="10"/>
        <v/>
      </c>
      <c r="AS44" s="378" t="str">
        <f t="shared" si="10"/>
        <v/>
      </c>
      <c r="AT44" s="378" t="str">
        <f t="shared" si="10"/>
        <v/>
      </c>
      <c r="AU44" s="378" t="str">
        <f t="shared" si="10"/>
        <v/>
      </c>
      <c r="AV44" s="378" t="str">
        <f t="shared" si="10"/>
        <v/>
      </c>
      <c r="AW44" s="378" t="str">
        <f t="shared" si="10"/>
        <v/>
      </c>
      <c r="AX44" s="378" t="str">
        <f t="shared" si="10"/>
        <v/>
      </c>
      <c r="AY44" s="378" t="str">
        <f t="shared" si="10"/>
        <v/>
      </c>
      <c r="AZ44" s="378" t="str">
        <f t="shared" si="10"/>
        <v/>
      </c>
      <c r="BA44" s="378" t="str">
        <f t="shared" si="10"/>
        <v/>
      </c>
    </row>
    <row r="45" spans="1:53" outlineLevel="1">
      <c r="B45" s="376" t="s">
        <v>404</v>
      </c>
      <c r="C45" s="377" t="s">
        <v>278</v>
      </c>
      <c r="D45" s="378" t="str">
        <f>IF(D34="041",D12,"")</f>
        <v/>
      </c>
      <c r="E45" s="378" t="str">
        <f t="shared" ref="E45:BA45" si="11">IF(E34="041",E12,"")</f>
        <v/>
      </c>
      <c r="F45" s="378" t="str">
        <f t="shared" si="11"/>
        <v/>
      </c>
      <c r="G45" s="378" t="str">
        <f t="shared" si="11"/>
        <v/>
      </c>
      <c r="H45" s="378" t="str">
        <f t="shared" si="11"/>
        <v/>
      </c>
      <c r="I45" s="378" t="str">
        <f t="shared" si="11"/>
        <v/>
      </c>
      <c r="J45" s="378" t="str">
        <f t="shared" si="11"/>
        <v/>
      </c>
      <c r="K45" s="378" t="str">
        <f t="shared" si="11"/>
        <v/>
      </c>
      <c r="L45" s="378" t="str">
        <f t="shared" si="11"/>
        <v/>
      </c>
      <c r="M45" s="378" t="str">
        <f t="shared" si="11"/>
        <v/>
      </c>
      <c r="N45" s="378" t="str">
        <f t="shared" si="11"/>
        <v/>
      </c>
      <c r="O45" s="378" t="str">
        <f t="shared" si="11"/>
        <v/>
      </c>
      <c r="P45" s="378" t="str">
        <f t="shared" si="11"/>
        <v/>
      </c>
      <c r="Q45" s="378" t="str">
        <f t="shared" si="11"/>
        <v/>
      </c>
      <c r="R45" s="378" t="str">
        <f t="shared" si="11"/>
        <v/>
      </c>
      <c r="S45" s="378" t="str">
        <f t="shared" si="11"/>
        <v/>
      </c>
      <c r="T45" s="378" t="str">
        <f t="shared" si="11"/>
        <v/>
      </c>
      <c r="U45" s="378" t="str">
        <f t="shared" si="11"/>
        <v/>
      </c>
      <c r="V45" s="378" t="str">
        <f t="shared" si="11"/>
        <v/>
      </c>
      <c r="W45" s="378" t="str">
        <f t="shared" si="11"/>
        <v/>
      </c>
      <c r="X45" s="378" t="str">
        <f t="shared" si="11"/>
        <v/>
      </c>
      <c r="Y45" s="378" t="str">
        <f t="shared" si="11"/>
        <v/>
      </c>
      <c r="Z45" s="378" t="str">
        <f t="shared" si="11"/>
        <v/>
      </c>
      <c r="AA45" s="378" t="str">
        <f t="shared" si="11"/>
        <v/>
      </c>
      <c r="AB45" s="378" t="str">
        <f t="shared" si="11"/>
        <v/>
      </c>
      <c r="AC45" s="378" t="str">
        <f t="shared" si="11"/>
        <v/>
      </c>
      <c r="AD45" s="378" t="str">
        <f t="shared" si="11"/>
        <v/>
      </c>
      <c r="AE45" s="378" t="str">
        <f t="shared" si="11"/>
        <v/>
      </c>
      <c r="AF45" s="378" t="str">
        <f t="shared" si="11"/>
        <v/>
      </c>
      <c r="AG45" s="378" t="str">
        <f t="shared" si="11"/>
        <v/>
      </c>
      <c r="AH45" s="378" t="str">
        <f t="shared" si="11"/>
        <v/>
      </c>
      <c r="AI45" s="378" t="str">
        <f t="shared" si="11"/>
        <v/>
      </c>
      <c r="AJ45" s="378" t="str">
        <f t="shared" si="11"/>
        <v/>
      </c>
      <c r="AK45" s="378" t="str">
        <f t="shared" si="11"/>
        <v/>
      </c>
      <c r="AL45" s="378" t="str">
        <f t="shared" si="11"/>
        <v/>
      </c>
      <c r="AM45" s="378" t="str">
        <f t="shared" si="11"/>
        <v/>
      </c>
      <c r="AN45" s="378" t="str">
        <f t="shared" si="11"/>
        <v/>
      </c>
      <c r="AO45" s="378" t="str">
        <f t="shared" si="11"/>
        <v/>
      </c>
      <c r="AP45" s="378" t="str">
        <f t="shared" si="11"/>
        <v/>
      </c>
      <c r="AQ45" s="378" t="str">
        <f t="shared" si="11"/>
        <v/>
      </c>
      <c r="AR45" s="378" t="str">
        <f t="shared" si="11"/>
        <v/>
      </c>
      <c r="AS45" s="378" t="str">
        <f t="shared" si="11"/>
        <v/>
      </c>
      <c r="AT45" s="378" t="str">
        <f t="shared" si="11"/>
        <v/>
      </c>
      <c r="AU45" s="378" t="str">
        <f t="shared" si="11"/>
        <v/>
      </c>
      <c r="AV45" s="378" t="str">
        <f t="shared" si="11"/>
        <v/>
      </c>
      <c r="AW45" s="378" t="str">
        <f t="shared" si="11"/>
        <v/>
      </c>
      <c r="AX45" s="378" t="str">
        <f t="shared" si="11"/>
        <v/>
      </c>
      <c r="AY45" s="378" t="str">
        <f t="shared" si="11"/>
        <v/>
      </c>
      <c r="AZ45" s="378" t="str">
        <f t="shared" si="11"/>
        <v/>
      </c>
      <c r="BA45" s="378" t="str">
        <f t="shared" si="11"/>
        <v/>
      </c>
    </row>
    <row r="46" spans="1:53" outlineLevel="1">
      <c r="B46" s="376" t="s">
        <v>406</v>
      </c>
      <c r="C46" s="377" t="s">
        <v>278</v>
      </c>
      <c r="D46" s="378" t="str">
        <f>IF(OR(D34="040",D34="042"),D12,"")</f>
        <v/>
      </c>
      <c r="E46" s="378" t="str">
        <f t="shared" ref="E46:BA46" si="12">IF(OR(E34="040",E34="042"),E12,"")</f>
        <v/>
      </c>
      <c r="F46" s="378" t="str">
        <f t="shared" si="12"/>
        <v/>
      </c>
      <c r="G46" s="378" t="str">
        <f t="shared" si="12"/>
        <v/>
      </c>
      <c r="H46" s="378" t="str">
        <f t="shared" si="12"/>
        <v/>
      </c>
      <c r="I46" s="378" t="str">
        <f t="shared" si="12"/>
        <v/>
      </c>
      <c r="J46" s="378" t="str">
        <f t="shared" si="12"/>
        <v/>
      </c>
      <c r="K46" s="378" t="str">
        <f t="shared" si="12"/>
        <v/>
      </c>
      <c r="L46" s="378" t="str">
        <f t="shared" si="12"/>
        <v/>
      </c>
      <c r="M46" s="378" t="str">
        <f t="shared" si="12"/>
        <v/>
      </c>
      <c r="N46" s="378" t="str">
        <f t="shared" si="12"/>
        <v/>
      </c>
      <c r="O46" s="378" t="str">
        <f t="shared" si="12"/>
        <v/>
      </c>
      <c r="P46" s="378" t="str">
        <f t="shared" si="12"/>
        <v/>
      </c>
      <c r="Q46" s="378" t="str">
        <f t="shared" si="12"/>
        <v/>
      </c>
      <c r="R46" s="378" t="str">
        <f t="shared" si="12"/>
        <v/>
      </c>
      <c r="S46" s="378" t="str">
        <f t="shared" si="12"/>
        <v/>
      </c>
      <c r="T46" s="378" t="str">
        <f t="shared" si="12"/>
        <v/>
      </c>
      <c r="U46" s="378" t="str">
        <f t="shared" si="12"/>
        <v/>
      </c>
      <c r="V46" s="378" t="str">
        <f t="shared" si="12"/>
        <v/>
      </c>
      <c r="W46" s="378" t="str">
        <f t="shared" si="12"/>
        <v/>
      </c>
      <c r="X46" s="378" t="str">
        <f t="shared" si="12"/>
        <v/>
      </c>
      <c r="Y46" s="378" t="str">
        <f t="shared" si="12"/>
        <v/>
      </c>
      <c r="Z46" s="378" t="str">
        <f t="shared" si="12"/>
        <v/>
      </c>
      <c r="AA46" s="378" t="str">
        <f t="shared" si="12"/>
        <v/>
      </c>
      <c r="AB46" s="378" t="str">
        <f t="shared" si="12"/>
        <v/>
      </c>
      <c r="AC46" s="378" t="str">
        <f t="shared" si="12"/>
        <v/>
      </c>
      <c r="AD46" s="378" t="str">
        <f t="shared" si="12"/>
        <v/>
      </c>
      <c r="AE46" s="378" t="str">
        <f t="shared" si="12"/>
        <v/>
      </c>
      <c r="AF46" s="378" t="str">
        <f t="shared" si="12"/>
        <v/>
      </c>
      <c r="AG46" s="378" t="str">
        <f t="shared" si="12"/>
        <v/>
      </c>
      <c r="AH46" s="378" t="str">
        <f t="shared" si="12"/>
        <v/>
      </c>
      <c r="AI46" s="378" t="str">
        <f t="shared" si="12"/>
        <v/>
      </c>
      <c r="AJ46" s="378" t="str">
        <f t="shared" si="12"/>
        <v/>
      </c>
      <c r="AK46" s="378" t="str">
        <f t="shared" si="12"/>
        <v/>
      </c>
      <c r="AL46" s="378" t="str">
        <f t="shared" si="12"/>
        <v/>
      </c>
      <c r="AM46" s="378" t="str">
        <f t="shared" si="12"/>
        <v/>
      </c>
      <c r="AN46" s="378" t="str">
        <f t="shared" si="12"/>
        <v/>
      </c>
      <c r="AO46" s="378" t="str">
        <f t="shared" si="12"/>
        <v/>
      </c>
      <c r="AP46" s="378" t="str">
        <f t="shared" si="12"/>
        <v/>
      </c>
      <c r="AQ46" s="378" t="str">
        <f t="shared" si="12"/>
        <v/>
      </c>
      <c r="AR46" s="378" t="str">
        <f t="shared" si="12"/>
        <v/>
      </c>
      <c r="AS46" s="378" t="str">
        <f t="shared" si="12"/>
        <v/>
      </c>
      <c r="AT46" s="378" t="str">
        <f t="shared" si="12"/>
        <v/>
      </c>
      <c r="AU46" s="378" t="str">
        <f t="shared" si="12"/>
        <v/>
      </c>
      <c r="AV46" s="378" t="str">
        <f t="shared" si="12"/>
        <v/>
      </c>
      <c r="AW46" s="378" t="str">
        <f t="shared" si="12"/>
        <v/>
      </c>
      <c r="AX46" s="378" t="str">
        <f t="shared" si="12"/>
        <v/>
      </c>
      <c r="AY46" s="378" t="str">
        <f t="shared" si="12"/>
        <v/>
      </c>
      <c r="AZ46" s="378" t="str">
        <f t="shared" si="12"/>
        <v/>
      </c>
      <c r="BA46" s="378" t="str">
        <f t="shared" si="12"/>
        <v/>
      </c>
    </row>
    <row r="47" spans="1:53" outlineLevel="1">
      <c r="B47" s="376" t="s">
        <v>405</v>
      </c>
      <c r="C47" s="377" t="s">
        <v>278</v>
      </c>
      <c r="D47" s="378" t="str">
        <f>IF(D34="051",D12,"")</f>
        <v/>
      </c>
      <c r="E47" s="378" t="str">
        <f t="shared" ref="E47:BA47" si="13">IF(E34="051",E12,"")</f>
        <v/>
      </c>
      <c r="F47" s="378" t="str">
        <f t="shared" si="13"/>
        <v/>
      </c>
      <c r="G47" s="378" t="str">
        <f t="shared" si="13"/>
        <v/>
      </c>
      <c r="H47" s="378" t="str">
        <f t="shared" si="13"/>
        <v/>
      </c>
      <c r="I47" s="378" t="str">
        <f t="shared" si="13"/>
        <v/>
      </c>
      <c r="J47" s="378" t="str">
        <f t="shared" si="13"/>
        <v/>
      </c>
      <c r="K47" s="378" t="str">
        <f t="shared" si="13"/>
        <v/>
      </c>
      <c r="L47" s="378" t="str">
        <f t="shared" si="13"/>
        <v/>
      </c>
      <c r="M47" s="378" t="str">
        <f t="shared" si="13"/>
        <v/>
      </c>
      <c r="N47" s="378" t="str">
        <f t="shared" si="13"/>
        <v/>
      </c>
      <c r="O47" s="378" t="str">
        <f t="shared" si="13"/>
        <v/>
      </c>
      <c r="P47" s="378" t="str">
        <f t="shared" si="13"/>
        <v/>
      </c>
      <c r="Q47" s="378" t="str">
        <f t="shared" si="13"/>
        <v/>
      </c>
      <c r="R47" s="378" t="str">
        <f t="shared" si="13"/>
        <v/>
      </c>
      <c r="S47" s="378" t="str">
        <f t="shared" si="13"/>
        <v/>
      </c>
      <c r="T47" s="378" t="str">
        <f t="shared" si="13"/>
        <v/>
      </c>
      <c r="U47" s="378" t="str">
        <f t="shared" si="13"/>
        <v/>
      </c>
      <c r="V47" s="378" t="str">
        <f t="shared" si="13"/>
        <v/>
      </c>
      <c r="W47" s="378" t="str">
        <f t="shared" si="13"/>
        <v/>
      </c>
      <c r="X47" s="378" t="str">
        <f t="shared" si="13"/>
        <v/>
      </c>
      <c r="Y47" s="378" t="str">
        <f t="shared" si="13"/>
        <v/>
      </c>
      <c r="Z47" s="378" t="str">
        <f t="shared" si="13"/>
        <v/>
      </c>
      <c r="AA47" s="378" t="str">
        <f t="shared" si="13"/>
        <v/>
      </c>
      <c r="AB47" s="378" t="str">
        <f t="shared" si="13"/>
        <v/>
      </c>
      <c r="AC47" s="378" t="str">
        <f t="shared" si="13"/>
        <v/>
      </c>
      <c r="AD47" s="378" t="str">
        <f t="shared" si="13"/>
        <v/>
      </c>
      <c r="AE47" s="378" t="str">
        <f t="shared" si="13"/>
        <v/>
      </c>
      <c r="AF47" s="378" t="str">
        <f t="shared" si="13"/>
        <v/>
      </c>
      <c r="AG47" s="378" t="str">
        <f t="shared" si="13"/>
        <v/>
      </c>
      <c r="AH47" s="378" t="str">
        <f t="shared" si="13"/>
        <v/>
      </c>
      <c r="AI47" s="378" t="str">
        <f t="shared" si="13"/>
        <v/>
      </c>
      <c r="AJ47" s="378" t="str">
        <f t="shared" si="13"/>
        <v/>
      </c>
      <c r="AK47" s="378" t="str">
        <f t="shared" si="13"/>
        <v/>
      </c>
      <c r="AL47" s="378" t="str">
        <f t="shared" si="13"/>
        <v/>
      </c>
      <c r="AM47" s="378" t="str">
        <f t="shared" si="13"/>
        <v/>
      </c>
      <c r="AN47" s="378" t="str">
        <f t="shared" si="13"/>
        <v/>
      </c>
      <c r="AO47" s="378" t="str">
        <f t="shared" si="13"/>
        <v/>
      </c>
      <c r="AP47" s="378" t="str">
        <f t="shared" si="13"/>
        <v/>
      </c>
      <c r="AQ47" s="378" t="str">
        <f t="shared" si="13"/>
        <v/>
      </c>
      <c r="AR47" s="378" t="str">
        <f t="shared" si="13"/>
        <v/>
      </c>
      <c r="AS47" s="378" t="str">
        <f t="shared" si="13"/>
        <v/>
      </c>
      <c r="AT47" s="378" t="str">
        <f t="shared" si="13"/>
        <v/>
      </c>
      <c r="AU47" s="378" t="str">
        <f t="shared" si="13"/>
        <v/>
      </c>
      <c r="AV47" s="378" t="str">
        <f t="shared" si="13"/>
        <v/>
      </c>
      <c r="AW47" s="378" t="str">
        <f t="shared" si="13"/>
        <v/>
      </c>
      <c r="AX47" s="378" t="str">
        <f t="shared" si="13"/>
        <v/>
      </c>
      <c r="AY47" s="378" t="str">
        <f t="shared" si="13"/>
        <v/>
      </c>
      <c r="AZ47" s="378" t="str">
        <f t="shared" si="13"/>
        <v/>
      </c>
      <c r="BA47" s="378" t="str">
        <f t="shared" si="13"/>
        <v/>
      </c>
    </row>
    <row r="48" spans="1:53" outlineLevel="1">
      <c r="B48" s="376" t="s">
        <v>407</v>
      </c>
      <c r="C48" s="377" t="s">
        <v>278</v>
      </c>
      <c r="D48" s="378" t="str">
        <f>IF(OR(D34="050",D34="052"),D12,"")</f>
        <v/>
      </c>
      <c r="E48" s="378" t="str">
        <f t="shared" ref="E48:BA48" si="14">IF(OR(E34="050",E34="052"),E12,"")</f>
        <v/>
      </c>
      <c r="F48" s="378" t="str">
        <f t="shared" si="14"/>
        <v/>
      </c>
      <c r="G48" s="378" t="str">
        <f t="shared" si="14"/>
        <v/>
      </c>
      <c r="H48" s="378" t="str">
        <f t="shared" si="14"/>
        <v/>
      </c>
      <c r="I48" s="378" t="str">
        <f t="shared" si="14"/>
        <v/>
      </c>
      <c r="J48" s="378" t="str">
        <f t="shared" si="14"/>
        <v/>
      </c>
      <c r="K48" s="378" t="str">
        <f t="shared" si="14"/>
        <v/>
      </c>
      <c r="L48" s="378" t="str">
        <f t="shared" si="14"/>
        <v/>
      </c>
      <c r="M48" s="378" t="str">
        <f t="shared" si="14"/>
        <v/>
      </c>
      <c r="N48" s="378" t="str">
        <f t="shared" si="14"/>
        <v/>
      </c>
      <c r="O48" s="378" t="str">
        <f t="shared" si="14"/>
        <v/>
      </c>
      <c r="P48" s="378" t="str">
        <f t="shared" si="14"/>
        <v/>
      </c>
      <c r="Q48" s="378" t="str">
        <f t="shared" si="14"/>
        <v/>
      </c>
      <c r="R48" s="378" t="str">
        <f t="shared" si="14"/>
        <v/>
      </c>
      <c r="S48" s="378" t="str">
        <f t="shared" si="14"/>
        <v/>
      </c>
      <c r="T48" s="378" t="str">
        <f t="shared" si="14"/>
        <v/>
      </c>
      <c r="U48" s="378" t="str">
        <f t="shared" si="14"/>
        <v/>
      </c>
      <c r="V48" s="378" t="str">
        <f t="shared" si="14"/>
        <v/>
      </c>
      <c r="W48" s="378" t="str">
        <f t="shared" si="14"/>
        <v/>
      </c>
      <c r="X48" s="378" t="str">
        <f t="shared" si="14"/>
        <v/>
      </c>
      <c r="Y48" s="378" t="str">
        <f t="shared" si="14"/>
        <v/>
      </c>
      <c r="Z48" s="378" t="str">
        <f t="shared" si="14"/>
        <v/>
      </c>
      <c r="AA48" s="378" t="str">
        <f t="shared" si="14"/>
        <v/>
      </c>
      <c r="AB48" s="378" t="str">
        <f t="shared" si="14"/>
        <v/>
      </c>
      <c r="AC48" s="378" t="str">
        <f t="shared" si="14"/>
        <v/>
      </c>
      <c r="AD48" s="378" t="str">
        <f t="shared" si="14"/>
        <v/>
      </c>
      <c r="AE48" s="378" t="str">
        <f t="shared" si="14"/>
        <v/>
      </c>
      <c r="AF48" s="378" t="str">
        <f t="shared" si="14"/>
        <v/>
      </c>
      <c r="AG48" s="378" t="str">
        <f t="shared" si="14"/>
        <v/>
      </c>
      <c r="AH48" s="378" t="str">
        <f t="shared" si="14"/>
        <v/>
      </c>
      <c r="AI48" s="378" t="str">
        <f t="shared" si="14"/>
        <v/>
      </c>
      <c r="AJ48" s="378" t="str">
        <f t="shared" si="14"/>
        <v/>
      </c>
      <c r="AK48" s="378" t="str">
        <f t="shared" si="14"/>
        <v/>
      </c>
      <c r="AL48" s="378" t="str">
        <f t="shared" si="14"/>
        <v/>
      </c>
      <c r="AM48" s="378" t="str">
        <f t="shared" si="14"/>
        <v/>
      </c>
      <c r="AN48" s="378" t="str">
        <f t="shared" si="14"/>
        <v/>
      </c>
      <c r="AO48" s="378" t="str">
        <f t="shared" si="14"/>
        <v/>
      </c>
      <c r="AP48" s="378" t="str">
        <f t="shared" si="14"/>
        <v/>
      </c>
      <c r="AQ48" s="378" t="str">
        <f t="shared" si="14"/>
        <v/>
      </c>
      <c r="AR48" s="378" t="str">
        <f t="shared" si="14"/>
        <v/>
      </c>
      <c r="AS48" s="378" t="str">
        <f t="shared" si="14"/>
        <v/>
      </c>
      <c r="AT48" s="378" t="str">
        <f t="shared" si="14"/>
        <v/>
      </c>
      <c r="AU48" s="378" t="str">
        <f t="shared" si="14"/>
        <v/>
      </c>
      <c r="AV48" s="378" t="str">
        <f t="shared" si="14"/>
        <v/>
      </c>
      <c r="AW48" s="378" t="str">
        <f t="shared" si="14"/>
        <v/>
      </c>
      <c r="AX48" s="378" t="str">
        <f t="shared" si="14"/>
        <v/>
      </c>
      <c r="AY48" s="378" t="str">
        <f t="shared" si="14"/>
        <v/>
      </c>
      <c r="AZ48" s="378" t="str">
        <f t="shared" si="14"/>
        <v/>
      </c>
      <c r="BA48" s="378" t="str">
        <f t="shared" si="14"/>
        <v/>
      </c>
    </row>
    <row r="49" spans="2:53" outlineLevel="1">
      <c r="B49" s="379" t="s">
        <v>870</v>
      </c>
      <c r="C49" s="380" t="s">
        <v>869</v>
      </c>
      <c r="D49" s="381" t="str">
        <f>IF(D34="060",D12,"")</f>
        <v/>
      </c>
      <c r="E49" s="381" t="str">
        <f t="shared" ref="E49:BA49" si="15">IF(E34="060",E12,"")</f>
        <v/>
      </c>
      <c r="F49" s="381" t="str">
        <f t="shared" si="15"/>
        <v/>
      </c>
      <c r="G49" s="381" t="str">
        <f t="shared" si="15"/>
        <v/>
      </c>
      <c r="H49" s="381" t="str">
        <f t="shared" si="15"/>
        <v/>
      </c>
      <c r="I49" s="381" t="str">
        <f t="shared" si="15"/>
        <v/>
      </c>
      <c r="J49" s="381" t="str">
        <f t="shared" si="15"/>
        <v/>
      </c>
      <c r="K49" s="381" t="str">
        <f t="shared" si="15"/>
        <v/>
      </c>
      <c r="L49" s="381" t="str">
        <f t="shared" si="15"/>
        <v/>
      </c>
      <c r="M49" s="381" t="str">
        <f t="shared" si="15"/>
        <v/>
      </c>
      <c r="N49" s="381" t="str">
        <f t="shared" si="15"/>
        <v/>
      </c>
      <c r="O49" s="381" t="str">
        <f t="shared" si="15"/>
        <v/>
      </c>
      <c r="P49" s="381" t="str">
        <f t="shared" si="15"/>
        <v/>
      </c>
      <c r="Q49" s="381" t="str">
        <f t="shared" si="15"/>
        <v/>
      </c>
      <c r="R49" s="381" t="str">
        <f t="shared" si="15"/>
        <v/>
      </c>
      <c r="S49" s="381" t="str">
        <f t="shared" si="15"/>
        <v/>
      </c>
      <c r="T49" s="381" t="str">
        <f t="shared" si="15"/>
        <v/>
      </c>
      <c r="U49" s="381" t="str">
        <f t="shared" si="15"/>
        <v/>
      </c>
      <c r="V49" s="381" t="str">
        <f t="shared" si="15"/>
        <v/>
      </c>
      <c r="W49" s="381" t="str">
        <f t="shared" si="15"/>
        <v/>
      </c>
      <c r="X49" s="381" t="str">
        <f t="shared" si="15"/>
        <v/>
      </c>
      <c r="Y49" s="381" t="str">
        <f t="shared" si="15"/>
        <v/>
      </c>
      <c r="Z49" s="381" t="str">
        <f t="shared" si="15"/>
        <v/>
      </c>
      <c r="AA49" s="381" t="str">
        <f t="shared" si="15"/>
        <v/>
      </c>
      <c r="AB49" s="381" t="str">
        <f t="shared" si="15"/>
        <v/>
      </c>
      <c r="AC49" s="381" t="str">
        <f t="shared" si="15"/>
        <v/>
      </c>
      <c r="AD49" s="381" t="str">
        <f t="shared" si="15"/>
        <v/>
      </c>
      <c r="AE49" s="381" t="str">
        <f t="shared" si="15"/>
        <v/>
      </c>
      <c r="AF49" s="381" t="str">
        <f t="shared" si="15"/>
        <v/>
      </c>
      <c r="AG49" s="381" t="str">
        <f t="shared" si="15"/>
        <v/>
      </c>
      <c r="AH49" s="381" t="str">
        <f t="shared" si="15"/>
        <v/>
      </c>
      <c r="AI49" s="381" t="str">
        <f t="shared" si="15"/>
        <v/>
      </c>
      <c r="AJ49" s="381" t="str">
        <f t="shared" si="15"/>
        <v/>
      </c>
      <c r="AK49" s="381" t="str">
        <f t="shared" si="15"/>
        <v/>
      </c>
      <c r="AL49" s="381" t="str">
        <f t="shared" si="15"/>
        <v/>
      </c>
      <c r="AM49" s="381" t="str">
        <f t="shared" si="15"/>
        <v/>
      </c>
      <c r="AN49" s="381" t="str">
        <f t="shared" si="15"/>
        <v/>
      </c>
      <c r="AO49" s="381" t="str">
        <f t="shared" si="15"/>
        <v/>
      </c>
      <c r="AP49" s="381" t="str">
        <f t="shared" si="15"/>
        <v/>
      </c>
      <c r="AQ49" s="381" t="str">
        <f t="shared" si="15"/>
        <v/>
      </c>
      <c r="AR49" s="381" t="str">
        <f t="shared" si="15"/>
        <v/>
      </c>
      <c r="AS49" s="381" t="str">
        <f t="shared" si="15"/>
        <v/>
      </c>
      <c r="AT49" s="381" t="str">
        <f t="shared" si="15"/>
        <v/>
      </c>
      <c r="AU49" s="381" t="str">
        <f t="shared" si="15"/>
        <v/>
      </c>
      <c r="AV49" s="381" t="str">
        <f t="shared" si="15"/>
        <v/>
      </c>
      <c r="AW49" s="381" t="str">
        <f t="shared" si="15"/>
        <v/>
      </c>
      <c r="AX49" s="381" t="str">
        <f t="shared" si="15"/>
        <v/>
      </c>
      <c r="AY49" s="381" t="str">
        <f t="shared" si="15"/>
        <v/>
      </c>
      <c r="AZ49" s="381" t="str">
        <f t="shared" si="15"/>
        <v/>
      </c>
      <c r="BA49" s="381" t="str">
        <f t="shared" si="15"/>
        <v/>
      </c>
    </row>
    <row r="50" spans="2:53" outlineLevel="1">
      <c r="B50" s="379" t="s">
        <v>1403</v>
      </c>
      <c r="C50" s="380" t="s">
        <v>869</v>
      </c>
      <c r="D50" s="381" t="str">
        <f>IF(D34="070",D12,"")</f>
        <v/>
      </c>
      <c r="E50" s="381" t="str">
        <f t="shared" ref="E50:BA50" si="16">IF(E34="070",E12,"")</f>
        <v/>
      </c>
      <c r="F50" s="381" t="str">
        <f t="shared" si="16"/>
        <v/>
      </c>
      <c r="G50" s="381" t="str">
        <f t="shared" si="16"/>
        <v/>
      </c>
      <c r="H50" s="381" t="str">
        <f t="shared" si="16"/>
        <v/>
      </c>
      <c r="I50" s="381" t="str">
        <f t="shared" si="16"/>
        <v/>
      </c>
      <c r="J50" s="381" t="str">
        <f t="shared" si="16"/>
        <v/>
      </c>
      <c r="K50" s="381" t="str">
        <f t="shared" si="16"/>
        <v/>
      </c>
      <c r="L50" s="381" t="str">
        <f t="shared" si="16"/>
        <v/>
      </c>
      <c r="M50" s="381" t="str">
        <f t="shared" si="16"/>
        <v/>
      </c>
      <c r="N50" s="381" t="str">
        <f t="shared" si="16"/>
        <v/>
      </c>
      <c r="O50" s="381" t="str">
        <f t="shared" si="16"/>
        <v/>
      </c>
      <c r="P50" s="381" t="str">
        <f t="shared" si="16"/>
        <v/>
      </c>
      <c r="Q50" s="381" t="str">
        <f t="shared" si="16"/>
        <v/>
      </c>
      <c r="R50" s="381" t="str">
        <f t="shared" si="16"/>
        <v/>
      </c>
      <c r="S50" s="381" t="str">
        <f t="shared" si="16"/>
        <v/>
      </c>
      <c r="T50" s="381" t="str">
        <f t="shared" si="16"/>
        <v/>
      </c>
      <c r="U50" s="381" t="str">
        <f t="shared" si="16"/>
        <v/>
      </c>
      <c r="V50" s="381" t="str">
        <f t="shared" si="16"/>
        <v/>
      </c>
      <c r="W50" s="381" t="str">
        <f t="shared" si="16"/>
        <v/>
      </c>
      <c r="X50" s="381" t="str">
        <f t="shared" si="16"/>
        <v/>
      </c>
      <c r="Y50" s="381" t="str">
        <f t="shared" si="16"/>
        <v/>
      </c>
      <c r="Z50" s="381" t="str">
        <f t="shared" si="16"/>
        <v/>
      </c>
      <c r="AA50" s="381" t="str">
        <f t="shared" si="16"/>
        <v/>
      </c>
      <c r="AB50" s="381" t="str">
        <f t="shared" si="16"/>
        <v/>
      </c>
      <c r="AC50" s="381" t="str">
        <f t="shared" si="16"/>
        <v/>
      </c>
      <c r="AD50" s="381" t="str">
        <f t="shared" si="16"/>
        <v/>
      </c>
      <c r="AE50" s="381" t="str">
        <f t="shared" si="16"/>
        <v/>
      </c>
      <c r="AF50" s="381" t="str">
        <f t="shared" si="16"/>
        <v/>
      </c>
      <c r="AG50" s="381" t="str">
        <f t="shared" si="16"/>
        <v/>
      </c>
      <c r="AH50" s="381" t="str">
        <f t="shared" si="16"/>
        <v/>
      </c>
      <c r="AI50" s="381" t="str">
        <f t="shared" si="16"/>
        <v/>
      </c>
      <c r="AJ50" s="381" t="str">
        <f t="shared" si="16"/>
        <v/>
      </c>
      <c r="AK50" s="381" t="str">
        <f t="shared" si="16"/>
        <v/>
      </c>
      <c r="AL50" s="381" t="str">
        <f t="shared" si="16"/>
        <v/>
      </c>
      <c r="AM50" s="381" t="str">
        <f t="shared" si="16"/>
        <v/>
      </c>
      <c r="AN50" s="381" t="str">
        <f t="shared" si="16"/>
        <v/>
      </c>
      <c r="AO50" s="381" t="str">
        <f t="shared" si="16"/>
        <v/>
      </c>
      <c r="AP50" s="381" t="str">
        <f t="shared" si="16"/>
        <v/>
      </c>
      <c r="AQ50" s="381" t="str">
        <f t="shared" si="16"/>
        <v/>
      </c>
      <c r="AR50" s="381" t="str">
        <f t="shared" si="16"/>
        <v/>
      </c>
      <c r="AS50" s="381" t="str">
        <f t="shared" si="16"/>
        <v/>
      </c>
      <c r="AT50" s="381" t="str">
        <f t="shared" si="16"/>
        <v/>
      </c>
      <c r="AU50" s="381" t="str">
        <f t="shared" si="16"/>
        <v/>
      </c>
      <c r="AV50" s="381" t="str">
        <f t="shared" si="16"/>
        <v/>
      </c>
      <c r="AW50" s="381" t="str">
        <f t="shared" si="16"/>
        <v/>
      </c>
      <c r="AX50" s="381" t="str">
        <f t="shared" si="16"/>
        <v/>
      </c>
      <c r="AY50" s="381" t="str">
        <f t="shared" si="16"/>
        <v/>
      </c>
      <c r="AZ50" s="381" t="str">
        <f t="shared" si="16"/>
        <v/>
      </c>
      <c r="BA50" s="381" t="str">
        <f t="shared" si="16"/>
        <v/>
      </c>
    </row>
    <row r="51" spans="2:53" outlineLevel="1">
      <c r="B51" s="379" t="s">
        <v>2010</v>
      </c>
      <c r="C51" s="380" t="s">
        <v>869</v>
      </c>
      <c r="D51" s="381" t="str">
        <f>IF(D34="080",D12,"")</f>
        <v/>
      </c>
      <c r="E51" s="381" t="str">
        <f t="shared" ref="E51:BA51" si="17">IF(E34="080",E12,"")</f>
        <v/>
      </c>
      <c r="F51" s="381" t="str">
        <f t="shared" si="17"/>
        <v/>
      </c>
      <c r="G51" s="381" t="str">
        <f t="shared" si="17"/>
        <v/>
      </c>
      <c r="H51" s="381" t="str">
        <f t="shared" si="17"/>
        <v/>
      </c>
      <c r="I51" s="381" t="str">
        <f t="shared" si="17"/>
        <v/>
      </c>
      <c r="J51" s="381" t="str">
        <f t="shared" si="17"/>
        <v/>
      </c>
      <c r="K51" s="381" t="str">
        <f t="shared" si="17"/>
        <v/>
      </c>
      <c r="L51" s="381" t="str">
        <f t="shared" si="17"/>
        <v/>
      </c>
      <c r="M51" s="381" t="str">
        <f t="shared" si="17"/>
        <v/>
      </c>
      <c r="N51" s="381" t="str">
        <f t="shared" si="17"/>
        <v/>
      </c>
      <c r="O51" s="381" t="str">
        <f t="shared" si="17"/>
        <v/>
      </c>
      <c r="P51" s="381" t="str">
        <f t="shared" si="17"/>
        <v/>
      </c>
      <c r="Q51" s="381" t="str">
        <f t="shared" si="17"/>
        <v/>
      </c>
      <c r="R51" s="381" t="str">
        <f t="shared" si="17"/>
        <v/>
      </c>
      <c r="S51" s="381" t="str">
        <f t="shared" si="17"/>
        <v/>
      </c>
      <c r="T51" s="381" t="str">
        <f t="shared" si="17"/>
        <v/>
      </c>
      <c r="U51" s="381" t="str">
        <f t="shared" si="17"/>
        <v/>
      </c>
      <c r="V51" s="381" t="str">
        <f t="shared" si="17"/>
        <v/>
      </c>
      <c r="W51" s="381" t="str">
        <f t="shared" si="17"/>
        <v/>
      </c>
      <c r="X51" s="381" t="str">
        <f t="shared" si="17"/>
        <v/>
      </c>
      <c r="Y51" s="381" t="str">
        <f t="shared" si="17"/>
        <v/>
      </c>
      <c r="Z51" s="381" t="str">
        <f t="shared" si="17"/>
        <v/>
      </c>
      <c r="AA51" s="381" t="str">
        <f t="shared" si="17"/>
        <v/>
      </c>
      <c r="AB51" s="381" t="str">
        <f t="shared" si="17"/>
        <v/>
      </c>
      <c r="AC51" s="381" t="str">
        <f t="shared" si="17"/>
        <v/>
      </c>
      <c r="AD51" s="381" t="str">
        <f t="shared" si="17"/>
        <v/>
      </c>
      <c r="AE51" s="381" t="str">
        <f t="shared" si="17"/>
        <v/>
      </c>
      <c r="AF51" s="381" t="str">
        <f t="shared" si="17"/>
        <v/>
      </c>
      <c r="AG51" s="381" t="str">
        <f t="shared" si="17"/>
        <v/>
      </c>
      <c r="AH51" s="381" t="str">
        <f t="shared" si="17"/>
        <v/>
      </c>
      <c r="AI51" s="381" t="str">
        <f t="shared" si="17"/>
        <v/>
      </c>
      <c r="AJ51" s="381" t="str">
        <f t="shared" si="17"/>
        <v/>
      </c>
      <c r="AK51" s="381" t="str">
        <f t="shared" si="17"/>
        <v/>
      </c>
      <c r="AL51" s="381" t="str">
        <f t="shared" si="17"/>
        <v/>
      </c>
      <c r="AM51" s="381" t="str">
        <f t="shared" si="17"/>
        <v/>
      </c>
      <c r="AN51" s="381" t="str">
        <f t="shared" si="17"/>
        <v/>
      </c>
      <c r="AO51" s="381" t="str">
        <f t="shared" si="17"/>
        <v/>
      </c>
      <c r="AP51" s="381" t="str">
        <f t="shared" si="17"/>
        <v/>
      </c>
      <c r="AQ51" s="381" t="str">
        <f t="shared" si="17"/>
        <v/>
      </c>
      <c r="AR51" s="381" t="str">
        <f t="shared" si="17"/>
        <v/>
      </c>
      <c r="AS51" s="381" t="str">
        <f t="shared" si="17"/>
        <v/>
      </c>
      <c r="AT51" s="381" t="str">
        <f t="shared" si="17"/>
        <v/>
      </c>
      <c r="AU51" s="381" t="str">
        <f t="shared" si="17"/>
        <v/>
      </c>
      <c r="AV51" s="381" t="str">
        <f t="shared" si="17"/>
        <v/>
      </c>
      <c r="AW51" s="381" t="str">
        <f t="shared" si="17"/>
        <v/>
      </c>
      <c r="AX51" s="381" t="str">
        <f t="shared" si="17"/>
        <v/>
      </c>
      <c r="AY51" s="381" t="str">
        <f t="shared" si="17"/>
        <v/>
      </c>
      <c r="AZ51" s="381" t="str">
        <f t="shared" si="17"/>
        <v/>
      </c>
      <c r="BA51" s="381" t="str">
        <f t="shared" si="17"/>
        <v/>
      </c>
    </row>
    <row r="52" spans="2:53" outlineLevel="1">
      <c r="B52" s="379" t="s">
        <v>2011</v>
      </c>
      <c r="C52" s="380" t="s">
        <v>869</v>
      </c>
      <c r="D52" s="381" t="str">
        <f>IF(D34="090",D12,"")</f>
        <v/>
      </c>
      <c r="E52" s="381" t="str">
        <f t="shared" ref="E52:BA52" si="18">IF(E34="090",E12,"")</f>
        <v/>
      </c>
      <c r="F52" s="381" t="str">
        <f t="shared" si="18"/>
        <v/>
      </c>
      <c r="G52" s="381" t="str">
        <f t="shared" si="18"/>
        <v/>
      </c>
      <c r="H52" s="381" t="str">
        <f t="shared" si="18"/>
        <v/>
      </c>
      <c r="I52" s="381" t="str">
        <f t="shared" si="18"/>
        <v/>
      </c>
      <c r="J52" s="381" t="str">
        <f t="shared" si="18"/>
        <v/>
      </c>
      <c r="K52" s="381" t="str">
        <f t="shared" si="18"/>
        <v/>
      </c>
      <c r="L52" s="381" t="str">
        <f t="shared" si="18"/>
        <v/>
      </c>
      <c r="M52" s="381" t="str">
        <f t="shared" si="18"/>
        <v/>
      </c>
      <c r="N52" s="381" t="str">
        <f t="shared" si="18"/>
        <v/>
      </c>
      <c r="O52" s="381" t="str">
        <f t="shared" si="18"/>
        <v/>
      </c>
      <c r="P52" s="381" t="str">
        <f t="shared" si="18"/>
        <v/>
      </c>
      <c r="Q52" s="381" t="str">
        <f t="shared" si="18"/>
        <v/>
      </c>
      <c r="R52" s="381" t="str">
        <f t="shared" si="18"/>
        <v/>
      </c>
      <c r="S52" s="381" t="str">
        <f t="shared" si="18"/>
        <v/>
      </c>
      <c r="T52" s="381" t="str">
        <f t="shared" si="18"/>
        <v/>
      </c>
      <c r="U52" s="381" t="str">
        <f t="shared" si="18"/>
        <v/>
      </c>
      <c r="V52" s="381" t="str">
        <f t="shared" si="18"/>
        <v/>
      </c>
      <c r="W52" s="381" t="str">
        <f t="shared" si="18"/>
        <v/>
      </c>
      <c r="X52" s="381" t="str">
        <f t="shared" si="18"/>
        <v/>
      </c>
      <c r="Y52" s="381" t="str">
        <f t="shared" si="18"/>
        <v/>
      </c>
      <c r="Z52" s="381" t="str">
        <f t="shared" si="18"/>
        <v/>
      </c>
      <c r="AA52" s="381" t="str">
        <f t="shared" si="18"/>
        <v/>
      </c>
      <c r="AB52" s="381" t="str">
        <f t="shared" si="18"/>
        <v/>
      </c>
      <c r="AC52" s="381" t="str">
        <f t="shared" si="18"/>
        <v/>
      </c>
      <c r="AD52" s="381" t="str">
        <f t="shared" si="18"/>
        <v/>
      </c>
      <c r="AE52" s="381" t="str">
        <f t="shared" si="18"/>
        <v/>
      </c>
      <c r="AF52" s="381" t="str">
        <f t="shared" si="18"/>
        <v/>
      </c>
      <c r="AG52" s="381" t="str">
        <f t="shared" si="18"/>
        <v/>
      </c>
      <c r="AH52" s="381" t="str">
        <f t="shared" si="18"/>
        <v/>
      </c>
      <c r="AI52" s="381" t="str">
        <f t="shared" si="18"/>
        <v/>
      </c>
      <c r="AJ52" s="381" t="str">
        <f t="shared" si="18"/>
        <v/>
      </c>
      <c r="AK52" s="381" t="str">
        <f t="shared" si="18"/>
        <v/>
      </c>
      <c r="AL52" s="381" t="str">
        <f t="shared" si="18"/>
        <v/>
      </c>
      <c r="AM52" s="381" t="str">
        <f t="shared" si="18"/>
        <v/>
      </c>
      <c r="AN52" s="381" t="str">
        <f t="shared" si="18"/>
        <v/>
      </c>
      <c r="AO52" s="381" t="str">
        <f t="shared" si="18"/>
        <v/>
      </c>
      <c r="AP52" s="381" t="str">
        <f t="shared" si="18"/>
        <v/>
      </c>
      <c r="AQ52" s="381" t="str">
        <f t="shared" si="18"/>
        <v/>
      </c>
      <c r="AR52" s="381" t="str">
        <f t="shared" si="18"/>
        <v/>
      </c>
      <c r="AS52" s="381" t="str">
        <f t="shared" si="18"/>
        <v/>
      </c>
      <c r="AT52" s="381" t="str">
        <f t="shared" si="18"/>
        <v/>
      </c>
      <c r="AU52" s="381" t="str">
        <f t="shared" si="18"/>
        <v/>
      </c>
      <c r="AV52" s="381" t="str">
        <f t="shared" si="18"/>
        <v/>
      </c>
      <c r="AW52" s="381" t="str">
        <f t="shared" si="18"/>
        <v/>
      </c>
      <c r="AX52" s="381" t="str">
        <f t="shared" si="18"/>
        <v/>
      </c>
      <c r="AY52" s="381" t="str">
        <f t="shared" si="18"/>
        <v/>
      </c>
      <c r="AZ52" s="381" t="str">
        <f t="shared" si="18"/>
        <v/>
      </c>
      <c r="BA52" s="381" t="str">
        <f t="shared" si="18"/>
        <v/>
      </c>
    </row>
    <row r="53" spans="2:53" outlineLevel="1">
      <c r="B53" s="379" t="s">
        <v>2012</v>
      </c>
      <c r="C53" s="380" t="s">
        <v>869</v>
      </c>
      <c r="D53" s="381" t="str">
        <f>IF(D34="100",D12,"")</f>
        <v/>
      </c>
      <c r="E53" s="381" t="str">
        <f t="shared" ref="E53:BA53" si="19">IF(E34="100",E12,"")</f>
        <v/>
      </c>
      <c r="F53" s="381" t="str">
        <f t="shared" si="19"/>
        <v/>
      </c>
      <c r="G53" s="381" t="str">
        <f t="shared" si="19"/>
        <v/>
      </c>
      <c r="H53" s="381" t="str">
        <f t="shared" si="19"/>
        <v/>
      </c>
      <c r="I53" s="381" t="str">
        <f t="shared" si="19"/>
        <v/>
      </c>
      <c r="J53" s="381" t="str">
        <f t="shared" si="19"/>
        <v/>
      </c>
      <c r="K53" s="381" t="str">
        <f t="shared" si="19"/>
        <v/>
      </c>
      <c r="L53" s="381" t="str">
        <f t="shared" si="19"/>
        <v/>
      </c>
      <c r="M53" s="381" t="str">
        <f t="shared" si="19"/>
        <v/>
      </c>
      <c r="N53" s="381" t="str">
        <f t="shared" si="19"/>
        <v/>
      </c>
      <c r="O53" s="381" t="str">
        <f t="shared" si="19"/>
        <v/>
      </c>
      <c r="P53" s="381" t="str">
        <f t="shared" si="19"/>
        <v/>
      </c>
      <c r="Q53" s="381" t="str">
        <f t="shared" si="19"/>
        <v/>
      </c>
      <c r="R53" s="381" t="str">
        <f t="shared" si="19"/>
        <v/>
      </c>
      <c r="S53" s="381" t="str">
        <f t="shared" si="19"/>
        <v/>
      </c>
      <c r="T53" s="381" t="str">
        <f t="shared" si="19"/>
        <v/>
      </c>
      <c r="U53" s="381" t="str">
        <f t="shared" si="19"/>
        <v/>
      </c>
      <c r="V53" s="381" t="str">
        <f t="shared" si="19"/>
        <v/>
      </c>
      <c r="W53" s="381" t="str">
        <f t="shared" si="19"/>
        <v/>
      </c>
      <c r="X53" s="381" t="str">
        <f t="shared" si="19"/>
        <v/>
      </c>
      <c r="Y53" s="381" t="str">
        <f t="shared" si="19"/>
        <v/>
      </c>
      <c r="Z53" s="381" t="str">
        <f t="shared" si="19"/>
        <v/>
      </c>
      <c r="AA53" s="381" t="str">
        <f t="shared" si="19"/>
        <v/>
      </c>
      <c r="AB53" s="381" t="str">
        <f t="shared" si="19"/>
        <v/>
      </c>
      <c r="AC53" s="381" t="str">
        <f t="shared" si="19"/>
        <v/>
      </c>
      <c r="AD53" s="381" t="str">
        <f t="shared" si="19"/>
        <v/>
      </c>
      <c r="AE53" s="381" t="str">
        <f t="shared" si="19"/>
        <v/>
      </c>
      <c r="AF53" s="381" t="str">
        <f t="shared" si="19"/>
        <v/>
      </c>
      <c r="AG53" s="381" t="str">
        <f t="shared" si="19"/>
        <v/>
      </c>
      <c r="AH53" s="381" t="str">
        <f t="shared" si="19"/>
        <v/>
      </c>
      <c r="AI53" s="381" t="str">
        <f t="shared" si="19"/>
        <v/>
      </c>
      <c r="AJ53" s="381" t="str">
        <f t="shared" si="19"/>
        <v/>
      </c>
      <c r="AK53" s="381" t="str">
        <f t="shared" si="19"/>
        <v/>
      </c>
      <c r="AL53" s="381" t="str">
        <f t="shared" si="19"/>
        <v/>
      </c>
      <c r="AM53" s="381" t="str">
        <f t="shared" si="19"/>
        <v/>
      </c>
      <c r="AN53" s="381" t="str">
        <f t="shared" si="19"/>
        <v/>
      </c>
      <c r="AO53" s="381" t="str">
        <f t="shared" si="19"/>
        <v/>
      </c>
      <c r="AP53" s="381" t="str">
        <f t="shared" si="19"/>
        <v/>
      </c>
      <c r="AQ53" s="381" t="str">
        <f t="shared" si="19"/>
        <v/>
      </c>
      <c r="AR53" s="381" t="str">
        <f t="shared" si="19"/>
        <v/>
      </c>
      <c r="AS53" s="381" t="str">
        <f t="shared" si="19"/>
        <v/>
      </c>
      <c r="AT53" s="381" t="str">
        <f t="shared" si="19"/>
        <v/>
      </c>
      <c r="AU53" s="381" t="str">
        <f t="shared" si="19"/>
        <v/>
      </c>
      <c r="AV53" s="381" t="str">
        <f t="shared" si="19"/>
        <v/>
      </c>
      <c r="AW53" s="381" t="str">
        <f t="shared" si="19"/>
        <v/>
      </c>
      <c r="AX53" s="381" t="str">
        <f t="shared" si="19"/>
        <v/>
      </c>
      <c r="AY53" s="381" t="str">
        <f t="shared" si="19"/>
        <v/>
      </c>
      <c r="AZ53" s="381" t="str">
        <f t="shared" si="19"/>
        <v/>
      </c>
      <c r="BA53" s="381" t="str">
        <f t="shared" si="19"/>
        <v/>
      </c>
    </row>
    <row r="54" spans="2:53" outlineLevel="1">
      <c r="B54" s="382" t="s">
        <v>383</v>
      </c>
      <c r="C54" s="383" t="s">
        <v>278</v>
      </c>
      <c r="D54" s="384" t="str">
        <f>IF(D34="110",D12,"")</f>
        <v/>
      </c>
      <c r="E54" s="384" t="str">
        <f t="shared" ref="E54:BA54" si="20">IF(E34="110",E12,"")</f>
        <v/>
      </c>
      <c r="F54" s="384" t="str">
        <f t="shared" si="20"/>
        <v/>
      </c>
      <c r="G54" s="384" t="str">
        <f t="shared" si="20"/>
        <v/>
      </c>
      <c r="H54" s="384" t="str">
        <f t="shared" si="20"/>
        <v/>
      </c>
      <c r="I54" s="384" t="str">
        <f t="shared" si="20"/>
        <v/>
      </c>
      <c r="J54" s="384" t="str">
        <f t="shared" si="20"/>
        <v/>
      </c>
      <c r="K54" s="384" t="str">
        <f t="shared" si="20"/>
        <v/>
      </c>
      <c r="L54" s="384" t="str">
        <f t="shared" si="20"/>
        <v/>
      </c>
      <c r="M54" s="384" t="str">
        <f t="shared" si="20"/>
        <v/>
      </c>
      <c r="N54" s="384" t="str">
        <f t="shared" si="20"/>
        <v/>
      </c>
      <c r="O54" s="384" t="str">
        <f t="shared" si="20"/>
        <v/>
      </c>
      <c r="P54" s="384" t="str">
        <f t="shared" si="20"/>
        <v/>
      </c>
      <c r="Q54" s="384" t="str">
        <f t="shared" si="20"/>
        <v/>
      </c>
      <c r="R54" s="384" t="str">
        <f t="shared" si="20"/>
        <v/>
      </c>
      <c r="S54" s="384" t="str">
        <f t="shared" si="20"/>
        <v/>
      </c>
      <c r="T54" s="384" t="str">
        <f t="shared" si="20"/>
        <v/>
      </c>
      <c r="U54" s="384" t="str">
        <f t="shared" si="20"/>
        <v/>
      </c>
      <c r="V54" s="384" t="str">
        <f t="shared" si="20"/>
        <v/>
      </c>
      <c r="W54" s="384" t="str">
        <f t="shared" si="20"/>
        <v/>
      </c>
      <c r="X54" s="384" t="str">
        <f t="shared" si="20"/>
        <v/>
      </c>
      <c r="Y54" s="384" t="str">
        <f t="shared" si="20"/>
        <v/>
      </c>
      <c r="Z54" s="384" t="str">
        <f t="shared" si="20"/>
        <v/>
      </c>
      <c r="AA54" s="384" t="str">
        <f t="shared" si="20"/>
        <v/>
      </c>
      <c r="AB54" s="384" t="str">
        <f t="shared" si="20"/>
        <v/>
      </c>
      <c r="AC54" s="384" t="str">
        <f t="shared" si="20"/>
        <v/>
      </c>
      <c r="AD54" s="384" t="str">
        <f t="shared" si="20"/>
        <v/>
      </c>
      <c r="AE54" s="384" t="str">
        <f t="shared" si="20"/>
        <v/>
      </c>
      <c r="AF54" s="384" t="str">
        <f t="shared" si="20"/>
        <v/>
      </c>
      <c r="AG54" s="384" t="str">
        <f t="shared" si="20"/>
        <v/>
      </c>
      <c r="AH54" s="384" t="str">
        <f t="shared" si="20"/>
        <v/>
      </c>
      <c r="AI54" s="384" t="str">
        <f t="shared" si="20"/>
        <v/>
      </c>
      <c r="AJ54" s="384" t="str">
        <f t="shared" si="20"/>
        <v/>
      </c>
      <c r="AK54" s="384" t="str">
        <f t="shared" si="20"/>
        <v/>
      </c>
      <c r="AL54" s="384" t="str">
        <f t="shared" si="20"/>
        <v/>
      </c>
      <c r="AM54" s="384" t="str">
        <f t="shared" si="20"/>
        <v/>
      </c>
      <c r="AN54" s="384" t="str">
        <f t="shared" si="20"/>
        <v/>
      </c>
      <c r="AO54" s="384" t="str">
        <f t="shared" si="20"/>
        <v/>
      </c>
      <c r="AP54" s="384" t="str">
        <f t="shared" si="20"/>
        <v/>
      </c>
      <c r="AQ54" s="384" t="str">
        <f t="shared" si="20"/>
        <v/>
      </c>
      <c r="AR54" s="384" t="str">
        <f t="shared" si="20"/>
        <v/>
      </c>
      <c r="AS54" s="384" t="str">
        <f t="shared" si="20"/>
        <v/>
      </c>
      <c r="AT54" s="384" t="str">
        <f t="shared" si="20"/>
        <v/>
      </c>
      <c r="AU54" s="384" t="str">
        <f t="shared" si="20"/>
        <v/>
      </c>
      <c r="AV54" s="384" t="str">
        <f t="shared" si="20"/>
        <v/>
      </c>
      <c r="AW54" s="384" t="str">
        <f t="shared" si="20"/>
        <v/>
      </c>
      <c r="AX54" s="384" t="str">
        <f t="shared" si="20"/>
        <v/>
      </c>
      <c r="AY54" s="384" t="str">
        <f t="shared" si="20"/>
        <v/>
      </c>
      <c r="AZ54" s="384" t="str">
        <f t="shared" si="20"/>
        <v/>
      </c>
      <c r="BA54" s="384" t="str">
        <f t="shared" si="20"/>
        <v/>
      </c>
    </row>
    <row r="55" spans="2:53" outlineLevel="1">
      <c r="B55" t="s">
        <v>401</v>
      </c>
    </row>
    <row r="56" spans="2:53" outlineLevel="1">
      <c r="B56" s="373" t="s">
        <v>398</v>
      </c>
      <c r="C56" s="374" t="s">
        <v>97</v>
      </c>
      <c r="D56" s="385" t="str">
        <f>IF(D34="010",D25,"")</f>
        <v/>
      </c>
      <c r="E56" s="385" t="str">
        <f t="shared" ref="E56:BA56" si="21">IF(E34="010",E25,"")</f>
        <v/>
      </c>
      <c r="F56" s="385" t="str">
        <f t="shared" si="21"/>
        <v/>
      </c>
      <c r="G56" s="385" t="str">
        <f t="shared" si="21"/>
        <v/>
      </c>
      <c r="H56" s="385" t="str">
        <f t="shared" si="21"/>
        <v/>
      </c>
      <c r="I56" s="385" t="str">
        <f t="shared" si="21"/>
        <v/>
      </c>
      <c r="J56" s="385" t="str">
        <f t="shared" si="21"/>
        <v/>
      </c>
      <c r="K56" s="385" t="str">
        <f t="shared" si="21"/>
        <v/>
      </c>
      <c r="L56" s="385" t="str">
        <f t="shared" si="21"/>
        <v/>
      </c>
      <c r="M56" s="385" t="str">
        <f t="shared" si="21"/>
        <v/>
      </c>
      <c r="N56" s="385" t="str">
        <f t="shared" si="21"/>
        <v/>
      </c>
      <c r="O56" s="385" t="str">
        <f t="shared" si="21"/>
        <v/>
      </c>
      <c r="P56" s="385" t="str">
        <f t="shared" si="21"/>
        <v/>
      </c>
      <c r="Q56" s="385" t="str">
        <f t="shared" si="21"/>
        <v/>
      </c>
      <c r="R56" s="385" t="str">
        <f t="shared" si="21"/>
        <v/>
      </c>
      <c r="S56" s="385" t="str">
        <f t="shared" si="21"/>
        <v/>
      </c>
      <c r="T56" s="385" t="str">
        <f t="shared" si="21"/>
        <v/>
      </c>
      <c r="U56" s="385" t="str">
        <f t="shared" si="21"/>
        <v/>
      </c>
      <c r="V56" s="385" t="str">
        <f t="shared" si="21"/>
        <v/>
      </c>
      <c r="W56" s="385" t="str">
        <f t="shared" si="21"/>
        <v/>
      </c>
      <c r="X56" s="385" t="str">
        <f t="shared" si="21"/>
        <v/>
      </c>
      <c r="Y56" s="385" t="str">
        <f t="shared" si="21"/>
        <v/>
      </c>
      <c r="Z56" s="385" t="str">
        <f t="shared" si="21"/>
        <v/>
      </c>
      <c r="AA56" s="385" t="str">
        <f t="shared" si="21"/>
        <v/>
      </c>
      <c r="AB56" s="385" t="str">
        <f t="shared" si="21"/>
        <v/>
      </c>
      <c r="AC56" s="385" t="str">
        <f t="shared" si="21"/>
        <v/>
      </c>
      <c r="AD56" s="385" t="str">
        <f t="shared" si="21"/>
        <v/>
      </c>
      <c r="AE56" s="385" t="str">
        <f t="shared" si="21"/>
        <v/>
      </c>
      <c r="AF56" s="385" t="str">
        <f t="shared" si="21"/>
        <v/>
      </c>
      <c r="AG56" s="385" t="str">
        <f t="shared" si="21"/>
        <v/>
      </c>
      <c r="AH56" s="385" t="str">
        <f t="shared" si="21"/>
        <v/>
      </c>
      <c r="AI56" s="385" t="str">
        <f t="shared" si="21"/>
        <v/>
      </c>
      <c r="AJ56" s="385" t="str">
        <f t="shared" si="21"/>
        <v/>
      </c>
      <c r="AK56" s="385" t="str">
        <f t="shared" si="21"/>
        <v/>
      </c>
      <c r="AL56" s="385" t="str">
        <f t="shared" si="21"/>
        <v/>
      </c>
      <c r="AM56" s="385" t="str">
        <f t="shared" si="21"/>
        <v/>
      </c>
      <c r="AN56" s="385" t="str">
        <f t="shared" si="21"/>
        <v/>
      </c>
      <c r="AO56" s="385" t="str">
        <f t="shared" si="21"/>
        <v/>
      </c>
      <c r="AP56" s="385" t="str">
        <f t="shared" si="21"/>
        <v/>
      </c>
      <c r="AQ56" s="385" t="str">
        <f t="shared" si="21"/>
        <v/>
      </c>
      <c r="AR56" s="385" t="str">
        <f t="shared" si="21"/>
        <v/>
      </c>
      <c r="AS56" s="385" t="str">
        <f t="shared" si="21"/>
        <v/>
      </c>
      <c r="AT56" s="385" t="str">
        <f t="shared" si="21"/>
        <v/>
      </c>
      <c r="AU56" s="385" t="str">
        <f t="shared" si="21"/>
        <v/>
      </c>
      <c r="AV56" s="385" t="str">
        <f t="shared" si="21"/>
        <v/>
      </c>
      <c r="AW56" s="385" t="str">
        <f t="shared" si="21"/>
        <v/>
      </c>
      <c r="AX56" s="385" t="str">
        <f t="shared" si="21"/>
        <v/>
      </c>
      <c r="AY56" s="385" t="str">
        <f t="shared" si="21"/>
        <v/>
      </c>
      <c r="AZ56" s="385" t="str">
        <f t="shared" si="21"/>
        <v/>
      </c>
      <c r="BA56" s="385" t="str">
        <f t="shared" si="21"/>
        <v/>
      </c>
    </row>
    <row r="57" spans="2:53" outlineLevel="1">
      <c r="B57" s="376" t="s">
        <v>399</v>
      </c>
      <c r="C57" s="377" t="s">
        <v>278</v>
      </c>
      <c r="D57" s="378" t="str">
        <f>IF(D34="020",D25,"")</f>
        <v/>
      </c>
      <c r="E57" s="378" t="str">
        <f t="shared" ref="E57:BA57" si="22">IF(E34="020",E25,"")</f>
        <v/>
      </c>
      <c r="F57" s="378" t="str">
        <f t="shared" si="22"/>
        <v/>
      </c>
      <c r="G57" s="378" t="str">
        <f t="shared" si="22"/>
        <v/>
      </c>
      <c r="H57" s="378" t="str">
        <f t="shared" si="22"/>
        <v/>
      </c>
      <c r="I57" s="378" t="str">
        <f t="shared" si="22"/>
        <v/>
      </c>
      <c r="J57" s="378" t="str">
        <f t="shared" si="22"/>
        <v/>
      </c>
      <c r="K57" s="378" t="str">
        <f t="shared" si="22"/>
        <v/>
      </c>
      <c r="L57" s="378" t="str">
        <f t="shared" si="22"/>
        <v/>
      </c>
      <c r="M57" s="378" t="str">
        <f t="shared" si="22"/>
        <v/>
      </c>
      <c r="N57" s="378" t="str">
        <f t="shared" si="22"/>
        <v/>
      </c>
      <c r="O57" s="378" t="str">
        <f t="shared" si="22"/>
        <v/>
      </c>
      <c r="P57" s="378" t="str">
        <f t="shared" si="22"/>
        <v/>
      </c>
      <c r="Q57" s="378" t="str">
        <f t="shared" si="22"/>
        <v/>
      </c>
      <c r="R57" s="378" t="str">
        <f t="shared" si="22"/>
        <v/>
      </c>
      <c r="S57" s="378" t="str">
        <f t="shared" si="22"/>
        <v/>
      </c>
      <c r="T57" s="378" t="str">
        <f t="shared" si="22"/>
        <v/>
      </c>
      <c r="U57" s="378" t="str">
        <f t="shared" si="22"/>
        <v/>
      </c>
      <c r="V57" s="378" t="str">
        <f t="shared" si="22"/>
        <v/>
      </c>
      <c r="W57" s="378" t="str">
        <f t="shared" si="22"/>
        <v/>
      </c>
      <c r="X57" s="378" t="str">
        <f t="shared" si="22"/>
        <v/>
      </c>
      <c r="Y57" s="378" t="str">
        <f t="shared" si="22"/>
        <v/>
      </c>
      <c r="Z57" s="378" t="str">
        <f t="shared" si="22"/>
        <v/>
      </c>
      <c r="AA57" s="378" t="str">
        <f t="shared" si="22"/>
        <v/>
      </c>
      <c r="AB57" s="378" t="str">
        <f t="shared" si="22"/>
        <v/>
      </c>
      <c r="AC57" s="378" t="str">
        <f t="shared" si="22"/>
        <v/>
      </c>
      <c r="AD57" s="378" t="str">
        <f t="shared" si="22"/>
        <v/>
      </c>
      <c r="AE57" s="378" t="str">
        <f t="shared" si="22"/>
        <v/>
      </c>
      <c r="AF57" s="378" t="str">
        <f t="shared" si="22"/>
        <v/>
      </c>
      <c r="AG57" s="378" t="str">
        <f t="shared" si="22"/>
        <v/>
      </c>
      <c r="AH57" s="378" t="str">
        <f t="shared" si="22"/>
        <v/>
      </c>
      <c r="AI57" s="378" t="str">
        <f t="shared" si="22"/>
        <v/>
      </c>
      <c r="AJ57" s="378" t="str">
        <f t="shared" si="22"/>
        <v/>
      </c>
      <c r="AK57" s="378" t="str">
        <f t="shared" si="22"/>
        <v/>
      </c>
      <c r="AL57" s="378" t="str">
        <f t="shared" si="22"/>
        <v/>
      </c>
      <c r="AM57" s="378" t="str">
        <f t="shared" si="22"/>
        <v/>
      </c>
      <c r="AN57" s="378" t="str">
        <f t="shared" si="22"/>
        <v/>
      </c>
      <c r="AO57" s="378" t="str">
        <f t="shared" si="22"/>
        <v/>
      </c>
      <c r="AP57" s="378" t="str">
        <f t="shared" si="22"/>
        <v/>
      </c>
      <c r="AQ57" s="378" t="str">
        <f t="shared" si="22"/>
        <v/>
      </c>
      <c r="AR57" s="378" t="str">
        <f t="shared" si="22"/>
        <v/>
      </c>
      <c r="AS57" s="378" t="str">
        <f t="shared" si="22"/>
        <v/>
      </c>
      <c r="AT57" s="378" t="str">
        <f t="shared" si="22"/>
        <v/>
      </c>
      <c r="AU57" s="378" t="str">
        <f t="shared" si="22"/>
        <v/>
      </c>
      <c r="AV57" s="378" t="str">
        <f t="shared" si="22"/>
        <v/>
      </c>
      <c r="AW57" s="378" t="str">
        <f t="shared" si="22"/>
        <v/>
      </c>
      <c r="AX57" s="378" t="str">
        <f t="shared" si="22"/>
        <v/>
      </c>
      <c r="AY57" s="378" t="str">
        <f t="shared" si="22"/>
        <v/>
      </c>
      <c r="AZ57" s="378" t="str">
        <f t="shared" si="22"/>
        <v/>
      </c>
      <c r="BA57" s="378" t="str">
        <f t="shared" si="22"/>
        <v/>
      </c>
    </row>
    <row r="58" spans="2:53" outlineLevel="1">
      <c r="B58" s="376" t="s">
        <v>385</v>
      </c>
      <c r="C58" s="377" t="s">
        <v>278</v>
      </c>
      <c r="D58" s="378" t="str">
        <f>IF(D34="030",D25,"")</f>
        <v/>
      </c>
      <c r="E58" s="378" t="str">
        <f t="shared" ref="E58:BA58" si="23">IF(E34="030",E25,"")</f>
        <v/>
      </c>
      <c r="F58" s="378" t="str">
        <f t="shared" si="23"/>
        <v/>
      </c>
      <c r="G58" s="378" t="str">
        <f t="shared" si="23"/>
        <v/>
      </c>
      <c r="H58" s="378" t="str">
        <f t="shared" si="23"/>
        <v/>
      </c>
      <c r="I58" s="378" t="str">
        <f t="shared" si="23"/>
        <v/>
      </c>
      <c r="J58" s="378" t="str">
        <f t="shared" si="23"/>
        <v/>
      </c>
      <c r="K58" s="378" t="str">
        <f t="shared" si="23"/>
        <v/>
      </c>
      <c r="L58" s="378" t="str">
        <f t="shared" si="23"/>
        <v/>
      </c>
      <c r="M58" s="378" t="str">
        <f t="shared" si="23"/>
        <v/>
      </c>
      <c r="N58" s="378" t="str">
        <f t="shared" si="23"/>
        <v/>
      </c>
      <c r="O58" s="378" t="str">
        <f t="shared" si="23"/>
        <v/>
      </c>
      <c r="P58" s="378" t="str">
        <f t="shared" si="23"/>
        <v/>
      </c>
      <c r="Q58" s="378" t="str">
        <f t="shared" si="23"/>
        <v/>
      </c>
      <c r="R58" s="378" t="str">
        <f t="shared" si="23"/>
        <v/>
      </c>
      <c r="S58" s="378" t="str">
        <f t="shared" si="23"/>
        <v/>
      </c>
      <c r="T58" s="378" t="str">
        <f t="shared" si="23"/>
        <v/>
      </c>
      <c r="U58" s="378" t="str">
        <f t="shared" si="23"/>
        <v/>
      </c>
      <c r="V58" s="378" t="str">
        <f t="shared" si="23"/>
        <v/>
      </c>
      <c r="W58" s="378" t="str">
        <f t="shared" si="23"/>
        <v/>
      </c>
      <c r="X58" s="378" t="str">
        <f t="shared" si="23"/>
        <v/>
      </c>
      <c r="Y58" s="378" t="str">
        <f t="shared" si="23"/>
        <v/>
      </c>
      <c r="Z58" s="378" t="str">
        <f t="shared" si="23"/>
        <v/>
      </c>
      <c r="AA58" s="378" t="str">
        <f t="shared" si="23"/>
        <v/>
      </c>
      <c r="AB58" s="378" t="str">
        <f t="shared" si="23"/>
        <v/>
      </c>
      <c r="AC58" s="378" t="str">
        <f t="shared" si="23"/>
        <v/>
      </c>
      <c r="AD58" s="378" t="str">
        <f t="shared" si="23"/>
        <v/>
      </c>
      <c r="AE58" s="378" t="str">
        <f t="shared" si="23"/>
        <v/>
      </c>
      <c r="AF58" s="378" t="str">
        <f t="shared" si="23"/>
        <v/>
      </c>
      <c r="AG58" s="378" t="str">
        <f t="shared" si="23"/>
        <v/>
      </c>
      <c r="AH58" s="378" t="str">
        <f t="shared" si="23"/>
        <v/>
      </c>
      <c r="AI58" s="378" t="str">
        <f t="shared" si="23"/>
        <v/>
      </c>
      <c r="AJ58" s="378" t="str">
        <f t="shared" si="23"/>
        <v/>
      </c>
      <c r="AK58" s="378" t="str">
        <f t="shared" si="23"/>
        <v/>
      </c>
      <c r="AL58" s="378" t="str">
        <f t="shared" si="23"/>
        <v/>
      </c>
      <c r="AM58" s="378" t="str">
        <f t="shared" si="23"/>
        <v/>
      </c>
      <c r="AN58" s="378" t="str">
        <f t="shared" si="23"/>
        <v/>
      </c>
      <c r="AO58" s="378" t="str">
        <f t="shared" si="23"/>
        <v/>
      </c>
      <c r="AP58" s="378" t="str">
        <f t="shared" si="23"/>
        <v/>
      </c>
      <c r="AQ58" s="378" t="str">
        <f t="shared" si="23"/>
        <v/>
      </c>
      <c r="AR58" s="378" t="str">
        <f t="shared" si="23"/>
        <v/>
      </c>
      <c r="AS58" s="378" t="str">
        <f t="shared" si="23"/>
        <v/>
      </c>
      <c r="AT58" s="378" t="str">
        <f t="shared" si="23"/>
        <v/>
      </c>
      <c r="AU58" s="378" t="str">
        <f t="shared" si="23"/>
        <v/>
      </c>
      <c r="AV58" s="378" t="str">
        <f t="shared" si="23"/>
        <v/>
      </c>
      <c r="AW58" s="378" t="str">
        <f t="shared" si="23"/>
        <v/>
      </c>
      <c r="AX58" s="378" t="str">
        <f t="shared" si="23"/>
        <v/>
      </c>
      <c r="AY58" s="378" t="str">
        <f t="shared" si="23"/>
        <v/>
      </c>
      <c r="AZ58" s="378" t="str">
        <f t="shared" si="23"/>
        <v/>
      </c>
      <c r="BA58" s="378" t="str">
        <f t="shared" si="23"/>
        <v/>
      </c>
    </row>
    <row r="59" spans="2:53" outlineLevel="1">
      <c r="B59" s="376" t="s">
        <v>404</v>
      </c>
      <c r="C59" s="377" t="s">
        <v>278</v>
      </c>
      <c r="D59" s="378" t="str">
        <f>IF(D34="041",D25,"")</f>
        <v/>
      </c>
      <c r="E59" s="378" t="str">
        <f t="shared" ref="E59:BA59" si="24">IF(E34="041",E25,"")</f>
        <v/>
      </c>
      <c r="F59" s="378" t="str">
        <f t="shared" si="24"/>
        <v/>
      </c>
      <c r="G59" s="378" t="str">
        <f t="shared" si="24"/>
        <v/>
      </c>
      <c r="H59" s="378" t="str">
        <f t="shared" si="24"/>
        <v/>
      </c>
      <c r="I59" s="378" t="str">
        <f t="shared" si="24"/>
        <v/>
      </c>
      <c r="J59" s="378" t="str">
        <f t="shared" si="24"/>
        <v/>
      </c>
      <c r="K59" s="378" t="str">
        <f t="shared" si="24"/>
        <v/>
      </c>
      <c r="L59" s="378" t="str">
        <f t="shared" si="24"/>
        <v/>
      </c>
      <c r="M59" s="378" t="str">
        <f t="shared" si="24"/>
        <v/>
      </c>
      <c r="N59" s="378" t="str">
        <f t="shared" si="24"/>
        <v/>
      </c>
      <c r="O59" s="378" t="str">
        <f t="shared" si="24"/>
        <v/>
      </c>
      <c r="P59" s="378" t="str">
        <f t="shared" si="24"/>
        <v/>
      </c>
      <c r="Q59" s="378" t="str">
        <f t="shared" si="24"/>
        <v/>
      </c>
      <c r="R59" s="378" t="str">
        <f t="shared" si="24"/>
        <v/>
      </c>
      <c r="S59" s="378" t="str">
        <f t="shared" si="24"/>
        <v/>
      </c>
      <c r="T59" s="378" t="str">
        <f t="shared" si="24"/>
        <v/>
      </c>
      <c r="U59" s="378" t="str">
        <f t="shared" si="24"/>
        <v/>
      </c>
      <c r="V59" s="378" t="str">
        <f t="shared" si="24"/>
        <v/>
      </c>
      <c r="W59" s="378" t="str">
        <f t="shared" si="24"/>
        <v/>
      </c>
      <c r="X59" s="378" t="str">
        <f t="shared" si="24"/>
        <v/>
      </c>
      <c r="Y59" s="378" t="str">
        <f t="shared" si="24"/>
        <v/>
      </c>
      <c r="Z59" s="378" t="str">
        <f t="shared" si="24"/>
        <v/>
      </c>
      <c r="AA59" s="378" t="str">
        <f t="shared" si="24"/>
        <v/>
      </c>
      <c r="AB59" s="378" t="str">
        <f t="shared" si="24"/>
        <v/>
      </c>
      <c r="AC59" s="378" t="str">
        <f t="shared" si="24"/>
        <v/>
      </c>
      <c r="AD59" s="378" t="str">
        <f t="shared" si="24"/>
        <v/>
      </c>
      <c r="AE59" s="378" t="str">
        <f t="shared" si="24"/>
        <v/>
      </c>
      <c r="AF59" s="378" t="str">
        <f t="shared" si="24"/>
        <v/>
      </c>
      <c r="AG59" s="378" t="str">
        <f t="shared" si="24"/>
        <v/>
      </c>
      <c r="AH59" s="378" t="str">
        <f t="shared" si="24"/>
        <v/>
      </c>
      <c r="AI59" s="378" t="str">
        <f t="shared" si="24"/>
        <v/>
      </c>
      <c r="AJ59" s="378" t="str">
        <f t="shared" si="24"/>
        <v/>
      </c>
      <c r="AK59" s="378" t="str">
        <f t="shared" si="24"/>
        <v/>
      </c>
      <c r="AL59" s="378" t="str">
        <f t="shared" si="24"/>
        <v/>
      </c>
      <c r="AM59" s="378" t="str">
        <f t="shared" si="24"/>
        <v/>
      </c>
      <c r="AN59" s="378" t="str">
        <f t="shared" si="24"/>
        <v/>
      </c>
      <c r="AO59" s="378" t="str">
        <f t="shared" si="24"/>
        <v/>
      </c>
      <c r="AP59" s="378" t="str">
        <f t="shared" si="24"/>
        <v/>
      </c>
      <c r="AQ59" s="378" t="str">
        <f t="shared" si="24"/>
        <v/>
      </c>
      <c r="AR59" s="378" t="str">
        <f t="shared" si="24"/>
        <v/>
      </c>
      <c r="AS59" s="378" t="str">
        <f t="shared" si="24"/>
        <v/>
      </c>
      <c r="AT59" s="378" t="str">
        <f t="shared" si="24"/>
        <v/>
      </c>
      <c r="AU59" s="378" t="str">
        <f t="shared" si="24"/>
        <v/>
      </c>
      <c r="AV59" s="378" t="str">
        <f t="shared" si="24"/>
        <v/>
      </c>
      <c r="AW59" s="378" t="str">
        <f t="shared" si="24"/>
        <v/>
      </c>
      <c r="AX59" s="378" t="str">
        <f t="shared" si="24"/>
        <v/>
      </c>
      <c r="AY59" s="378" t="str">
        <f t="shared" si="24"/>
        <v/>
      </c>
      <c r="AZ59" s="378" t="str">
        <f t="shared" si="24"/>
        <v/>
      </c>
      <c r="BA59" s="378" t="str">
        <f t="shared" si="24"/>
        <v/>
      </c>
    </row>
    <row r="60" spans="2:53" outlineLevel="1">
      <c r="B60" s="376" t="s">
        <v>406</v>
      </c>
      <c r="C60" s="377" t="s">
        <v>278</v>
      </c>
      <c r="D60" s="378" t="str">
        <f>IF(OR(D34="040",D34="042"),D25,"")</f>
        <v/>
      </c>
      <c r="E60" s="378" t="str">
        <f t="shared" ref="E60:BA60" si="25">IF(OR(E34="040",E34="042"),E25,"")</f>
        <v/>
      </c>
      <c r="F60" s="378" t="str">
        <f t="shared" si="25"/>
        <v/>
      </c>
      <c r="G60" s="378" t="str">
        <f t="shared" si="25"/>
        <v/>
      </c>
      <c r="H60" s="378" t="str">
        <f t="shared" si="25"/>
        <v/>
      </c>
      <c r="I60" s="378" t="str">
        <f t="shared" si="25"/>
        <v/>
      </c>
      <c r="J60" s="378" t="str">
        <f t="shared" si="25"/>
        <v/>
      </c>
      <c r="K60" s="378" t="str">
        <f t="shared" si="25"/>
        <v/>
      </c>
      <c r="L60" s="378" t="str">
        <f t="shared" si="25"/>
        <v/>
      </c>
      <c r="M60" s="378" t="str">
        <f t="shared" si="25"/>
        <v/>
      </c>
      <c r="N60" s="378" t="str">
        <f t="shared" si="25"/>
        <v/>
      </c>
      <c r="O60" s="378" t="str">
        <f t="shared" si="25"/>
        <v/>
      </c>
      <c r="P60" s="378" t="str">
        <f t="shared" si="25"/>
        <v/>
      </c>
      <c r="Q60" s="378" t="str">
        <f t="shared" si="25"/>
        <v/>
      </c>
      <c r="R60" s="378" t="str">
        <f t="shared" si="25"/>
        <v/>
      </c>
      <c r="S60" s="378" t="str">
        <f t="shared" si="25"/>
        <v/>
      </c>
      <c r="T60" s="378" t="str">
        <f t="shared" si="25"/>
        <v/>
      </c>
      <c r="U60" s="378" t="str">
        <f t="shared" si="25"/>
        <v/>
      </c>
      <c r="V60" s="378" t="str">
        <f t="shared" si="25"/>
        <v/>
      </c>
      <c r="W60" s="378" t="str">
        <f t="shared" si="25"/>
        <v/>
      </c>
      <c r="X60" s="378" t="str">
        <f t="shared" si="25"/>
        <v/>
      </c>
      <c r="Y60" s="378" t="str">
        <f t="shared" si="25"/>
        <v/>
      </c>
      <c r="Z60" s="378" t="str">
        <f t="shared" si="25"/>
        <v/>
      </c>
      <c r="AA60" s="378" t="str">
        <f t="shared" si="25"/>
        <v/>
      </c>
      <c r="AB60" s="378" t="str">
        <f t="shared" si="25"/>
        <v/>
      </c>
      <c r="AC60" s="378" t="str">
        <f t="shared" si="25"/>
        <v/>
      </c>
      <c r="AD60" s="378" t="str">
        <f t="shared" si="25"/>
        <v/>
      </c>
      <c r="AE60" s="378" t="str">
        <f t="shared" si="25"/>
        <v/>
      </c>
      <c r="AF60" s="378" t="str">
        <f t="shared" si="25"/>
        <v/>
      </c>
      <c r="AG60" s="378" t="str">
        <f t="shared" si="25"/>
        <v/>
      </c>
      <c r="AH60" s="378" t="str">
        <f t="shared" si="25"/>
        <v/>
      </c>
      <c r="AI60" s="378" t="str">
        <f t="shared" si="25"/>
        <v/>
      </c>
      <c r="AJ60" s="378" t="str">
        <f t="shared" si="25"/>
        <v/>
      </c>
      <c r="AK60" s="378" t="str">
        <f t="shared" si="25"/>
        <v/>
      </c>
      <c r="AL60" s="378" t="str">
        <f t="shared" si="25"/>
        <v/>
      </c>
      <c r="AM60" s="378" t="str">
        <f t="shared" si="25"/>
        <v/>
      </c>
      <c r="AN60" s="378" t="str">
        <f t="shared" si="25"/>
        <v/>
      </c>
      <c r="AO60" s="378" t="str">
        <f t="shared" si="25"/>
        <v/>
      </c>
      <c r="AP60" s="378" t="str">
        <f t="shared" si="25"/>
        <v/>
      </c>
      <c r="AQ60" s="378" t="str">
        <f t="shared" si="25"/>
        <v/>
      </c>
      <c r="AR60" s="378" t="str">
        <f t="shared" si="25"/>
        <v/>
      </c>
      <c r="AS60" s="378" t="str">
        <f t="shared" si="25"/>
        <v/>
      </c>
      <c r="AT60" s="378" t="str">
        <f t="shared" si="25"/>
        <v/>
      </c>
      <c r="AU60" s="378" t="str">
        <f t="shared" si="25"/>
        <v/>
      </c>
      <c r="AV60" s="378" t="str">
        <f t="shared" si="25"/>
        <v/>
      </c>
      <c r="AW60" s="378" t="str">
        <f t="shared" si="25"/>
        <v/>
      </c>
      <c r="AX60" s="378" t="str">
        <f t="shared" si="25"/>
        <v/>
      </c>
      <c r="AY60" s="378" t="str">
        <f t="shared" si="25"/>
        <v/>
      </c>
      <c r="AZ60" s="378" t="str">
        <f t="shared" si="25"/>
        <v/>
      </c>
      <c r="BA60" s="378" t="str">
        <f t="shared" si="25"/>
        <v/>
      </c>
    </row>
    <row r="61" spans="2:53" outlineLevel="1">
      <c r="B61" s="376" t="s">
        <v>405</v>
      </c>
      <c r="C61" s="377" t="s">
        <v>278</v>
      </c>
      <c r="D61" s="378" t="str">
        <f>IF(D34="051",D25,"")</f>
        <v/>
      </c>
      <c r="E61" s="378" t="str">
        <f t="shared" ref="E61:BA61" si="26">IF(E34="051",E25,"")</f>
        <v/>
      </c>
      <c r="F61" s="378" t="str">
        <f t="shared" si="26"/>
        <v/>
      </c>
      <c r="G61" s="378" t="str">
        <f t="shared" si="26"/>
        <v/>
      </c>
      <c r="H61" s="378" t="str">
        <f t="shared" si="26"/>
        <v/>
      </c>
      <c r="I61" s="378" t="str">
        <f t="shared" si="26"/>
        <v/>
      </c>
      <c r="J61" s="378" t="str">
        <f t="shared" si="26"/>
        <v/>
      </c>
      <c r="K61" s="378" t="str">
        <f t="shared" si="26"/>
        <v/>
      </c>
      <c r="L61" s="378" t="str">
        <f t="shared" si="26"/>
        <v/>
      </c>
      <c r="M61" s="378" t="str">
        <f t="shared" si="26"/>
        <v/>
      </c>
      <c r="N61" s="378" t="str">
        <f t="shared" si="26"/>
        <v/>
      </c>
      <c r="O61" s="378" t="str">
        <f t="shared" si="26"/>
        <v/>
      </c>
      <c r="P61" s="378" t="str">
        <f t="shared" si="26"/>
        <v/>
      </c>
      <c r="Q61" s="378" t="str">
        <f t="shared" si="26"/>
        <v/>
      </c>
      <c r="R61" s="378" t="str">
        <f t="shared" si="26"/>
        <v/>
      </c>
      <c r="S61" s="378" t="str">
        <f t="shared" si="26"/>
        <v/>
      </c>
      <c r="T61" s="378" t="str">
        <f t="shared" si="26"/>
        <v/>
      </c>
      <c r="U61" s="378" t="str">
        <f t="shared" si="26"/>
        <v/>
      </c>
      <c r="V61" s="378" t="str">
        <f t="shared" si="26"/>
        <v/>
      </c>
      <c r="W61" s="378" t="str">
        <f t="shared" si="26"/>
        <v/>
      </c>
      <c r="X61" s="378" t="str">
        <f t="shared" si="26"/>
        <v/>
      </c>
      <c r="Y61" s="378" t="str">
        <f t="shared" si="26"/>
        <v/>
      </c>
      <c r="Z61" s="378" t="str">
        <f t="shared" si="26"/>
        <v/>
      </c>
      <c r="AA61" s="378" t="str">
        <f t="shared" si="26"/>
        <v/>
      </c>
      <c r="AB61" s="378" t="str">
        <f t="shared" si="26"/>
        <v/>
      </c>
      <c r="AC61" s="378" t="str">
        <f t="shared" si="26"/>
        <v/>
      </c>
      <c r="AD61" s="378" t="str">
        <f t="shared" si="26"/>
        <v/>
      </c>
      <c r="AE61" s="378" t="str">
        <f t="shared" si="26"/>
        <v/>
      </c>
      <c r="AF61" s="378" t="str">
        <f t="shared" si="26"/>
        <v/>
      </c>
      <c r="AG61" s="378" t="str">
        <f t="shared" si="26"/>
        <v/>
      </c>
      <c r="AH61" s="378" t="str">
        <f t="shared" si="26"/>
        <v/>
      </c>
      <c r="AI61" s="378" t="str">
        <f t="shared" si="26"/>
        <v/>
      </c>
      <c r="AJ61" s="378" t="str">
        <f t="shared" si="26"/>
        <v/>
      </c>
      <c r="AK61" s="378" t="str">
        <f t="shared" si="26"/>
        <v/>
      </c>
      <c r="AL61" s="378" t="str">
        <f t="shared" si="26"/>
        <v/>
      </c>
      <c r="AM61" s="378" t="str">
        <f t="shared" si="26"/>
        <v/>
      </c>
      <c r="AN61" s="378" t="str">
        <f t="shared" si="26"/>
        <v/>
      </c>
      <c r="AO61" s="378" t="str">
        <f t="shared" si="26"/>
        <v/>
      </c>
      <c r="AP61" s="378" t="str">
        <f t="shared" si="26"/>
        <v/>
      </c>
      <c r="AQ61" s="378" t="str">
        <f t="shared" si="26"/>
        <v/>
      </c>
      <c r="AR61" s="378" t="str">
        <f t="shared" si="26"/>
        <v/>
      </c>
      <c r="AS61" s="378" t="str">
        <f t="shared" si="26"/>
        <v/>
      </c>
      <c r="AT61" s="378" t="str">
        <f t="shared" si="26"/>
        <v/>
      </c>
      <c r="AU61" s="378" t="str">
        <f t="shared" si="26"/>
        <v/>
      </c>
      <c r="AV61" s="378" t="str">
        <f t="shared" si="26"/>
        <v/>
      </c>
      <c r="AW61" s="378" t="str">
        <f t="shared" si="26"/>
        <v/>
      </c>
      <c r="AX61" s="378" t="str">
        <f t="shared" si="26"/>
        <v/>
      </c>
      <c r="AY61" s="378" t="str">
        <f t="shared" si="26"/>
        <v/>
      </c>
      <c r="AZ61" s="378" t="str">
        <f t="shared" si="26"/>
        <v/>
      </c>
      <c r="BA61" s="378" t="str">
        <f t="shared" si="26"/>
        <v/>
      </c>
    </row>
    <row r="62" spans="2:53" outlineLevel="1">
      <c r="B62" s="376" t="s">
        <v>407</v>
      </c>
      <c r="C62" s="377" t="s">
        <v>278</v>
      </c>
      <c r="D62" s="378" t="str">
        <f>IF(OR(D34="050",D34="052"),D25,"")</f>
        <v/>
      </c>
      <c r="E62" s="378" t="str">
        <f t="shared" ref="E62:BA62" si="27">IF(OR(E34="050",E34="052"),E25,"")</f>
        <v/>
      </c>
      <c r="F62" s="378" t="str">
        <f t="shared" si="27"/>
        <v/>
      </c>
      <c r="G62" s="378" t="str">
        <f t="shared" si="27"/>
        <v/>
      </c>
      <c r="H62" s="378" t="str">
        <f t="shared" si="27"/>
        <v/>
      </c>
      <c r="I62" s="378" t="str">
        <f t="shared" si="27"/>
        <v/>
      </c>
      <c r="J62" s="378" t="str">
        <f t="shared" si="27"/>
        <v/>
      </c>
      <c r="K62" s="378" t="str">
        <f t="shared" si="27"/>
        <v/>
      </c>
      <c r="L62" s="378" t="str">
        <f t="shared" si="27"/>
        <v/>
      </c>
      <c r="M62" s="378" t="str">
        <f t="shared" si="27"/>
        <v/>
      </c>
      <c r="N62" s="378" t="str">
        <f t="shared" si="27"/>
        <v/>
      </c>
      <c r="O62" s="378" t="str">
        <f t="shared" si="27"/>
        <v/>
      </c>
      <c r="P62" s="378" t="str">
        <f t="shared" si="27"/>
        <v/>
      </c>
      <c r="Q62" s="378" t="str">
        <f t="shared" si="27"/>
        <v/>
      </c>
      <c r="R62" s="378" t="str">
        <f t="shared" si="27"/>
        <v/>
      </c>
      <c r="S62" s="378" t="str">
        <f t="shared" si="27"/>
        <v/>
      </c>
      <c r="T62" s="378" t="str">
        <f t="shared" si="27"/>
        <v/>
      </c>
      <c r="U62" s="378" t="str">
        <f t="shared" si="27"/>
        <v/>
      </c>
      <c r="V62" s="378" t="str">
        <f t="shared" si="27"/>
        <v/>
      </c>
      <c r="W62" s="378" t="str">
        <f t="shared" si="27"/>
        <v/>
      </c>
      <c r="X62" s="378" t="str">
        <f t="shared" si="27"/>
        <v/>
      </c>
      <c r="Y62" s="378" t="str">
        <f t="shared" si="27"/>
        <v/>
      </c>
      <c r="Z62" s="378" t="str">
        <f t="shared" si="27"/>
        <v/>
      </c>
      <c r="AA62" s="378" t="str">
        <f t="shared" si="27"/>
        <v/>
      </c>
      <c r="AB62" s="378" t="str">
        <f t="shared" si="27"/>
        <v/>
      </c>
      <c r="AC62" s="378" t="str">
        <f t="shared" si="27"/>
        <v/>
      </c>
      <c r="AD62" s="378" t="str">
        <f t="shared" si="27"/>
        <v/>
      </c>
      <c r="AE62" s="378" t="str">
        <f t="shared" si="27"/>
        <v/>
      </c>
      <c r="AF62" s="378" t="str">
        <f t="shared" si="27"/>
        <v/>
      </c>
      <c r="AG62" s="378" t="str">
        <f t="shared" si="27"/>
        <v/>
      </c>
      <c r="AH62" s="378" t="str">
        <f t="shared" si="27"/>
        <v/>
      </c>
      <c r="AI62" s="378" t="str">
        <f t="shared" si="27"/>
        <v/>
      </c>
      <c r="AJ62" s="378" t="str">
        <f t="shared" si="27"/>
        <v/>
      </c>
      <c r="AK62" s="378" t="str">
        <f t="shared" si="27"/>
        <v/>
      </c>
      <c r="AL62" s="378" t="str">
        <f t="shared" si="27"/>
        <v/>
      </c>
      <c r="AM62" s="378" t="str">
        <f t="shared" si="27"/>
        <v/>
      </c>
      <c r="AN62" s="378" t="str">
        <f t="shared" si="27"/>
        <v/>
      </c>
      <c r="AO62" s="378" t="str">
        <f t="shared" si="27"/>
        <v/>
      </c>
      <c r="AP62" s="378" t="str">
        <f t="shared" si="27"/>
        <v/>
      </c>
      <c r="AQ62" s="378" t="str">
        <f t="shared" si="27"/>
        <v/>
      </c>
      <c r="AR62" s="378" t="str">
        <f t="shared" si="27"/>
        <v/>
      </c>
      <c r="AS62" s="378" t="str">
        <f t="shared" si="27"/>
        <v/>
      </c>
      <c r="AT62" s="378" t="str">
        <f t="shared" si="27"/>
        <v/>
      </c>
      <c r="AU62" s="378" t="str">
        <f t="shared" si="27"/>
        <v/>
      </c>
      <c r="AV62" s="378" t="str">
        <f t="shared" si="27"/>
        <v/>
      </c>
      <c r="AW62" s="378" t="str">
        <f t="shared" si="27"/>
        <v/>
      </c>
      <c r="AX62" s="378" t="str">
        <f t="shared" si="27"/>
        <v/>
      </c>
      <c r="AY62" s="378" t="str">
        <f t="shared" si="27"/>
        <v/>
      </c>
      <c r="AZ62" s="378" t="str">
        <f t="shared" si="27"/>
        <v/>
      </c>
      <c r="BA62" s="378" t="str">
        <f t="shared" si="27"/>
        <v/>
      </c>
    </row>
    <row r="63" spans="2:53" outlineLevel="1">
      <c r="B63" s="379" t="s">
        <v>870</v>
      </c>
      <c r="C63" s="380" t="s">
        <v>869</v>
      </c>
      <c r="D63" s="378" t="str">
        <f>IF(D34="060",D25,"")</f>
        <v/>
      </c>
      <c r="E63" s="378" t="str">
        <f t="shared" ref="E63:BA63" si="28">IF(E34="060",E25,"")</f>
        <v/>
      </c>
      <c r="F63" s="378" t="str">
        <f t="shared" si="28"/>
        <v/>
      </c>
      <c r="G63" s="378" t="str">
        <f t="shared" si="28"/>
        <v/>
      </c>
      <c r="H63" s="378" t="str">
        <f t="shared" si="28"/>
        <v/>
      </c>
      <c r="I63" s="378" t="str">
        <f t="shared" si="28"/>
        <v/>
      </c>
      <c r="J63" s="378" t="str">
        <f t="shared" si="28"/>
        <v/>
      </c>
      <c r="K63" s="378" t="str">
        <f t="shared" si="28"/>
        <v/>
      </c>
      <c r="L63" s="378" t="str">
        <f t="shared" si="28"/>
        <v/>
      </c>
      <c r="M63" s="378" t="str">
        <f t="shared" si="28"/>
        <v/>
      </c>
      <c r="N63" s="378" t="str">
        <f t="shared" si="28"/>
        <v/>
      </c>
      <c r="O63" s="378" t="str">
        <f t="shared" si="28"/>
        <v/>
      </c>
      <c r="P63" s="378" t="str">
        <f t="shared" si="28"/>
        <v/>
      </c>
      <c r="Q63" s="378" t="str">
        <f t="shared" si="28"/>
        <v/>
      </c>
      <c r="R63" s="378" t="str">
        <f t="shared" si="28"/>
        <v/>
      </c>
      <c r="S63" s="378" t="str">
        <f t="shared" si="28"/>
        <v/>
      </c>
      <c r="T63" s="378" t="str">
        <f t="shared" si="28"/>
        <v/>
      </c>
      <c r="U63" s="378" t="str">
        <f t="shared" si="28"/>
        <v/>
      </c>
      <c r="V63" s="378" t="str">
        <f t="shared" si="28"/>
        <v/>
      </c>
      <c r="W63" s="378" t="str">
        <f t="shared" si="28"/>
        <v/>
      </c>
      <c r="X63" s="378" t="str">
        <f t="shared" si="28"/>
        <v/>
      </c>
      <c r="Y63" s="378" t="str">
        <f t="shared" si="28"/>
        <v/>
      </c>
      <c r="Z63" s="378" t="str">
        <f t="shared" si="28"/>
        <v/>
      </c>
      <c r="AA63" s="378" t="str">
        <f t="shared" si="28"/>
        <v/>
      </c>
      <c r="AB63" s="378" t="str">
        <f t="shared" si="28"/>
        <v/>
      </c>
      <c r="AC63" s="378" t="str">
        <f t="shared" si="28"/>
        <v/>
      </c>
      <c r="AD63" s="378" t="str">
        <f t="shared" si="28"/>
        <v/>
      </c>
      <c r="AE63" s="378" t="str">
        <f t="shared" si="28"/>
        <v/>
      </c>
      <c r="AF63" s="378" t="str">
        <f t="shared" si="28"/>
        <v/>
      </c>
      <c r="AG63" s="378" t="str">
        <f t="shared" si="28"/>
        <v/>
      </c>
      <c r="AH63" s="378" t="str">
        <f t="shared" si="28"/>
        <v/>
      </c>
      <c r="AI63" s="378" t="str">
        <f t="shared" si="28"/>
        <v/>
      </c>
      <c r="AJ63" s="378" t="str">
        <f t="shared" si="28"/>
        <v/>
      </c>
      <c r="AK63" s="378" t="str">
        <f t="shared" si="28"/>
        <v/>
      </c>
      <c r="AL63" s="378" t="str">
        <f t="shared" si="28"/>
        <v/>
      </c>
      <c r="AM63" s="378" t="str">
        <f t="shared" si="28"/>
        <v/>
      </c>
      <c r="AN63" s="378" t="str">
        <f t="shared" si="28"/>
        <v/>
      </c>
      <c r="AO63" s="378" t="str">
        <f t="shared" si="28"/>
        <v/>
      </c>
      <c r="AP63" s="378" t="str">
        <f t="shared" si="28"/>
        <v/>
      </c>
      <c r="AQ63" s="378" t="str">
        <f t="shared" si="28"/>
        <v/>
      </c>
      <c r="AR63" s="378" t="str">
        <f t="shared" si="28"/>
        <v/>
      </c>
      <c r="AS63" s="378" t="str">
        <f t="shared" si="28"/>
        <v/>
      </c>
      <c r="AT63" s="378" t="str">
        <f t="shared" si="28"/>
        <v/>
      </c>
      <c r="AU63" s="378" t="str">
        <f t="shared" si="28"/>
        <v/>
      </c>
      <c r="AV63" s="378" t="str">
        <f t="shared" si="28"/>
        <v/>
      </c>
      <c r="AW63" s="378" t="str">
        <f t="shared" si="28"/>
        <v/>
      </c>
      <c r="AX63" s="378" t="str">
        <f t="shared" si="28"/>
        <v/>
      </c>
      <c r="AY63" s="378" t="str">
        <f t="shared" si="28"/>
        <v/>
      </c>
      <c r="AZ63" s="378" t="str">
        <f t="shared" si="28"/>
        <v/>
      </c>
      <c r="BA63" s="378" t="str">
        <f t="shared" si="28"/>
        <v/>
      </c>
    </row>
    <row r="64" spans="2:53" outlineLevel="1">
      <c r="B64" s="379" t="s">
        <v>1403</v>
      </c>
      <c r="C64" s="380" t="s">
        <v>869</v>
      </c>
      <c r="D64" s="378" t="str">
        <f>IF(D34="070",D25,"")</f>
        <v/>
      </c>
      <c r="E64" s="378" t="str">
        <f t="shared" ref="E64:BA64" si="29">IF(E34="070",E25,"")</f>
        <v/>
      </c>
      <c r="F64" s="378" t="str">
        <f t="shared" si="29"/>
        <v/>
      </c>
      <c r="G64" s="378" t="str">
        <f t="shared" si="29"/>
        <v/>
      </c>
      <c r="H64" s="378" t="str">
        <f t="shared" si="29"/>
        <v/>
      </c>
      <c r="I64" s="378" t="str">
        <f t="shared" si="29"/>
        <v/>
      </c>
      <c r="J64" s="378" t="str">
        <f t="shared" si="29"/>
        <v/>
      </c>
      <c r="K64" s="378" t="str">
        <f t="shared" si="29"/>
        <v/>
      </c>
      <c r="L64" s="378" t="str">
        <f t="shared" si="29"/>
        <v/>
      </c>
      <c r="M64" s="378" t="str">
        <f t="shared" si="29"/>
        <v/>
      </c>
      <c r="N64" s="378" t="str">
        <f t="shared" si="29"/>
        <v/>
      </c>
      <c r="O64" s="378" t="str">
        <f t="shared" si="29"/>
        <v/>
      </c>
      <c r="P64" s="378" t="str">
        <f t="shared" si="29"/>
        <v/>
      </c>
      <c r="Q64" s="378" t="str">
        <f t="shared" si="29"/>
        <v/>
      </c>
      <c r="R64" s="378" t="str">
        <f t="shared" si="29"/>
        <v/>
      </c>
      <c r="S64" s="378" t="str">
        <f t="shared" si="29"/>
        <v/>
      </c>
      <c r="T64" s="378" t="str">
        <f t="shared" si="29"/>
        <v/>
      </c>
      <c r="U64" s="378" t="str">
        <f t="shared" si="29"/>
        <v/>
      </c>
      <c r="V64" s="378" t="str">
        <f t="shared" si="29"/>
        <v/>
      </c>
      <c r="W64" s="378" t="str">
        <f t="shared" si="29"/>
        <v/>
      </c>
      <c r="X64" s="378" t="str">
        <f t="shared" si="29"/>
        <v/>
      </c>
      <c r="Y64" s="378" t="str">
        <f t="shared" si="29"/>
        <v/>
      </c>
      <c r="Z64" s="378" t="str">
        <f t="shared" si="29"/>
        <v/>
      </c>
      <c r="AA64" s="378" t="str">
        <f t="shared" si="29"/>
        <v/>
      </c>
      <c r="AB64" s="378" t="str">
        <f t="shared" si="29"/>
        <v/>
      </c>
      <c r="AC64" s="378" t="str">
        <f t="shared" si="29"/>
        <v/>
      </c>
      <c r="AD64" s="378" t="str">
        <f t="shared" si="29"/>
        <v/>
      </c>
      <c r="AE64" s="378" t="str">
        <f t="shared" si="29"/>
        <v/>
      </c>
      <c r="AF64" s="378" t="str">
        <f t="shared" si="29"/>
        <v/>
      </c>
      <c r="AG64" s="378" t="str">
        <f t="shared" si="29"/>
        <v/>
      </c>
      <c r="AH64" s="378" t="str">
        <f t="shared" si="29"/>
        <v/>
      </c>
      <c r="AI64" s="378" t="str">
        <f t="shared" si="29"/>
        <v/>
      </c>
      <c r="AJ64" s="378" t="str">
        <f t="shared" si="29"/>
        <v/>
      </c>
      <c r="AK64" s="378" t="str">
        <f t="shared" si="29"/>
        <v/>
      </c>
      <c r="AL64" s="378" t="str">
        <f t="shared" si="29"/>
        <v/>
      </c>
      <c r="AM64" s="378" t="str">
        <f t="shared" si="29"/>
        <v/>
      </c>
      <c r="AN64" s="378" t="str">
        <f t="shared" si="29"/>
        <v/>
      </c>
      <c r="AO64" s="378" t="str">
        <f t="shared" si="29"/>
        <v/>
      </c>
      <c r="AP64" s="378" t="str">
        <f t="shared" si="29"/>
        <v/>
      </c>
      <c r="AQ64" s="378" t="str">
        <f t="shared" si="29"/>
        <v/>
      </c>
      <c r="AR64" s="378" t="str">
        <f t="shared" si="29"/>
        <v/>
      </c>
      <c r="AS64" s="378" t="str">
        <f t="shared" si="29"/>
        <v/>
      </c>
      <c r="AT64" s="378" t="str">
        <f t="shared" si="29"/>
        <v/>
      </c>
      <c r="AU64" s="378" t="str">
        <f t="shared" si="29"/>
        <v/>
      </c>
      <c r="AV64" s="378" t="str">
        <f t="shared" si="29"/>
        <v/>
      </c>
      <c r="AW64" s="378" t="str">
        <f t="shared" si="29"/>
        <v/>
      </c>
      <c r="AX64" s="378" t="str">
        <f t="shared" si="29"/>
        <v/>
      </c>
      <c r="AY64" s="378" t="str">
        <f t="shared" si="29"/>
        <v/>
      </c>
      <c r="AZ64" s="378" t="str">
        <f t="shared" si="29"/>
        <v/>
      </c>
      <c r="BA64" s="378" t="str">
        <f t="shared" si="29"/>
        <v/>
      </c>
    </row>
    <row r="65" spans="2:53" outlineLevel="1">
      <c r="B65" s="379" t="s">
        <v>2010</v>
      </c>
      <c r="C65" s="377" t="s">
        <v>278</v>
      </c>
      <c r="D65" s="378" t="str">
        <f>IF(D34="080",D25,"")</f>
        <v/>
      </c>
      <c r="E65" s="378" t="str">
        <f t="shared" ref="E65:BA65" si="30">IF(E34="080",E25,"")</f>
        <v/>
      </c>
      <c r="F65" s="378" t="str">
        <f t="shared" si="30"/>
        <v/>
      </c>
      <c r="G65" s="378" t="str">
        <f t="shared" si="30"/>
        <v/>
      </c>
      <c r="H65" s="378" t="str">
        <f t="shared" si="30"/>
        <v/>
      </c>
      <c r="I65" s="378" t="str">
        <f t="shared" si="30"/>
        <v/>
      </c>
      <c r="J65" s="378" t="str">
        <f t="shared" si="30"/>
        <v/>
      </c>
      <c r="K65" s="378" t="str">
        <f t="shared" si="30"/>
        <v/>
      </c>
      <c r="L65" s="378" t="str">
        <f t="shared" si="30"/>
        <v/>
      </c>
      <c r="M65" s="378" t="str">
        <f t="shared" si="30"/>
        <v/>
      </c>
      <c r="N65" s="378" t="str">
        <f t="shared" si="30"/>
        <v/>
      </c>
      <c r="O65" s="378" t="str">
        <f t="shared" si="30"/>
        <v/>
      </c>
      <c r="P65" s="378" t="str">
        <f t="shared" si="30"/>
        <v/>
      </c>
      <c r="Q65" s="378" t="str">
        <f t="shared" si="30"/>
        <v/>
      </c>
      <c r="R65" s="378" t="str">
        <f t="shared" si="30"/>
        <v/>
      </c>
      <c r="S65" s="378" t="str">
        <f t="shared" si="30"/>
        <v/>
      </c>
      <c r="T65" s="378" t="str">
        <f t="shared" si="30"/>
        <v/>
      </c>
      <c r="U65" s="378" t="str">
        <f t="shared" si="30"/>
        <v/>
      </c>
      <c r="V65" s="378" t="str">
        <f t="shared" si="30"/>
        <v/>
      </c>
      <c r="W65" s="378" t="str">
        <f t="shared" si="30"/>
        <v/>
      </c>
      <c r="X65" s="378" t="str">
        <f t="shared" si="30"/>
        <v/>
      </c>
      <c r="Y65" s="378" t="str">
        <f t="shared" si="30"/>
        <v/>
      </c>
      <c r="Z65" s="378" t="str">
        <f t="shared" si="30"/>
        <v/>
      </c>
      <c r="AA65" s="378" t="str">
        <f t="shared" si="30"/>
        <v/>
      </c>
      <c r="AB65" s="378" t="str">
        <f t="shared" si="30"/>
        <v/>
      </c>
      <c r="AC65" s="378" t="str">
        <f t="shared" si="30"/>
        <v/>
      </c>
      <c r="AD65" s="378" t="str">
        <f t="shared" si="30"/>
        <v/>
      </c>
      <c r="AE65" s="378" t="str">
        <f t="shared" si="30"/>
        <v/>
      </c>
      <c r="AF65" s="378" t="str">
        <f t="shared" si="30"/>
        <v/>
      </c>
      <c r="AG65" s="378" t="str">
        <f t="shared" si="30"/>
        <v/>
      </c>
      <c r="AH65" s="378" t="str">
        <f t="shared" si="30"/>
        <v/>
      </c>
      <c r="AI65" s="378" t="str">
        <f t="shared" si="30"/>
        <v/>
      </c>
      <c r="AJ65" s="378" t="str">
        <f t="shared" si="30"/>
        <v/>
      </c>
      <c r="AK65" s="378" t="str">
        <f t="shared" si="30"/>
        <v/>
      </c>
      <c r="AL65" s="378" t="str">
        <f t="shared" si="30"/>
        <v/>
      </c>
      <c r="AM65" s="378" t="str">
        <f t="shared" si="30"/>
        <v/>
      </c>
      <c r="AN65" s="378" t="str">
        <f t="shared" si="30"/>
        <v/>
      </c>
      <c r="AO65" s="378" t="str">
        <f t="shared" si="30"/>
        <v/>
      </c>
      <c r="AP65" s="378" t="str">
        <f t="shared" si="30"/>
        <v/>
      </c>
      <c r="AQ65" s="378" t="str">
        <f t="shared" si="30"/>
        <v/>
      </c>
      <c r="AR65" s="378" t="str">
        <f t="shared" si="30"/>
        <v/>
      </c>
      <c r="AS65" s="378" t="str">
        <f t="shared" si="30"/>
        <v/>
      </c>
      <c r="AT65" s="378" t="str">
        <f t="shared" si="30"/>
        <v/>
      </c>
      <c r="AU65" s="378" t="str">
        <f t="shared" si="30"/>
        <v/>
      </c>
      <c r="AV65" s="378" t="str">
        <f t="shared" si="30"/>
        <v/>
      </c>
      <c r="AW65" s="378" t="str">
        <f t="shared" si="30"/>
        <v/>
      </c>
      <c r="AX65" s="378" t="str">
        <f t="shared" si="30"/>
        <v/>
      </c>
      <c r="AY65" s="378" t="str">
        <f t="shared" si="30"/>
        <v/>
      </c>
      <c r="AZ65" s="378" t="str">
        <f t="shared" si="30"/>
        <v/>
      </c>
      <c r="BA65" s="378" t="str">
        <f t="shared" si="30"/>
        <v/>
      </c>
    </row>
    <row r="66" spans="2:53" outlineLevel="1">
      <c r="B66" s="379" t="s">
        <v>2011</v>
      </c>
      <c r="C66" s="380" t="s">
        <v>869</v>
      </c>
      <c r="D66" s="378" t="str">
        <f>IF(D34="090",D25,"")</f>
        <v/>
      </c>
      <c r="E66" s="378" t="str">
        <f t="shared" ref="E66:BA66" si="31">IF(E34="090",E25,"")</f>
        <v/>
      </c>
      <c r="F66" s="378" t="str">
        <f t="shared" si="31"/>
        <v/>
      </c>
      <c r="G66" s="378" t="str">
        <f t="shared" si="31"/>
        <v/>
      </c>
      <c r="H66" s="378" t="str">
        <f t="shared" si="31"/>
        <v/>
      </c>
      <c r="I66" s="378" t="str">
        <f t="shared" si="31"/>
        <v/>
      </c>
      <c r="J66" s="378" t="str">
        <f t="shared" si="31"/>
        <v/>
      </c>
      <c r="K66" s="378" t="str">
        <f t="shared" si="31"/>
        <v/>
      </c>
      <c r="L66" s="378" t="str">
        <f t="shared" si="31"/>
        <v/>
      </c>
      <c r="M66" s="378" t="str">
        <f t="shared" si="31"/>
        <v/>
      </c>
      <c r="N66" s="378" t="str">
        <f t="shared" si="31"/>
        <v/>
      </c>
      <c r="O66" s="378" t="str">
        <f t="shared" si="31"/>
        <v/>
      </c>
      <c r="P66" s="378" t="str">
        <f t="shared" si="31"/>
        <v/>
      </c>
      <c r="Q66" s="378" t="str">
        <f t="shared" si="31"/>
        <v/>
      </c>
      <c r="R66" s="378" t="str">
        <f t="shared" si="31"/>
        <v/>
      </c>
      <c r="S66" s="378" t="str">
        <f t="shared" si="31"/>
        <v/>
      </c>
      <c r="T66" s="378" t="str">
        <f t="shared" si="31"/>
        <v/>
      </c>
      <c r="U66" s="378" t="str">
        <f t="shared" si="31"/>
        <v/>
      </c>
      <c r="V66" s="378" t="str">
        <f t="shared" si="31"/>
        <v/>
      </c>
      <c r="W66" s="378" t="str">
        <f t="shared" si="31"/>
        <v/>
      </c>
      <c r="X66" s="378" t="str">
        <f t="shared" si="31"/>
        <v/>
      </c>
      <c r="Y66" s="378" t="str">
        <f t="shared" si="31"/>
        <v/>
      </c>
      <c r="Z66" s="378" t="str">
        <f t="shared" si="31"/>
        <v/>
      </c>
      <c r="AA66" s="378" t="str">
        <f t="shared" si="31"/>
        <v/>
      </c>
      <c r="AB66" s="378" t="str">
        <f t="shared" si="31"/>
        <v/>
      </c>
      <c r="AC66" s="378" t="str">
        <f t="shared" si="31"/>
        <v/>
      </c>
      <c r="AD66" s="378" t="str">
        <f t="shared" si="31"/>
        <v/>
      </c>
      <c r="AE66" s="378" t="str">
        <f t="shared" si="31"/>
        <v/>
      </c>
      <c r="AF66" s="378" t="str">
        <f t="shared" si="31"/>
        <v/>
      </c>
      <c r="AG66" s="378" t="str">
        <f t="shared" si="31"/>
        <v/>
      </c>
      <c r="AH66" s="378" t="str">
        <f t="shared" si="31"/>
        <v/>
      </c>
      <c r="AI66" s="378" t="str">
        <f t="shared" si="31"/>
        <v/>
      </c>
      <c r="AJ66" s="378" t="str">
        <f t="shared" si="31"/>
        <v/>
      </c>
      <c r="AK66" s="378" t="str">
        <f t="shared" si="31"/>
        <v/>
      </c>
      <c r="AL66" s="378" t="str">
        <f t="shared" si="31"/>
        <v/>
      </c>
      <c r="AM66" s="378" t="str">
        <f t="shared" si="31"/>
        <v/>
      </c>
      <c r="AN66" s="378" t="str">
        <f t="shared" si="31"/>
        <v/>
      </c>
      <c r="AO66" s="378" t="str">
        <f t="shared" si="31"/>
        <v/>
      </c>
      <c r="AP66" s="378" t="str">
        <f t="shared" si="31"/>
        <v/>
      </c>
      <c r="AQ66" s="378" t="str">
        <f t="shared" si="31"/>
        <v/>
      </c>
      <c r="AR66" s="378" t="str">
        <f t="shared" si="31"/>
        <v/>
      </c>
      <c r="AS66" s="378" t="str">
        <f t="shared" si="31"/>
        <v/>
      </c>
      <c r="AT66" s="378" t="str">
        <f t="shared" si="31"/>
        <v/>
      </c>
      <c r="AU66" s="378" t="str">
        <f t="shared" si="31"/>
        <v/>
      </c>
      <c r="AV66" s="378" t="str">
        <f t="shared" si="31"/>
        <v/>
      </c>
      <c r="AW66" s="378" t="str">
        <f t="shared" si="31"/>
        <v/>
      </c>
      <c r="AX66" s="378" t="str">
        <f t="shared" si="31"/>
        <v/>
      </c>
      <c r="AY66" s="378" t="str">
        <f t="shared" si="31"/>
        <v/>
      </c>
      <c r="AZ66" s="378" t="str">
        <f t="shared" si="31"/>
        <v/>
      </c>
      <c r="BA66" s="378" t="str">
        <f t="shared" si="31"/>
        <v/>
      </c>
    </row>
    <row r="67" spans="2:53" outlineLevel="1">
      <c r="B67" s="379" t="s">
        <v>2012</v>
      </c>
      <c r="C67" s="380" t="s">
        <v>869</v>
      </c>
      <c r="D67" s="378" t="str">
        <f>IF(D34="100",D25,"")</f>
        <v/>
      </c>
      <c r="E67" s="378" t="str">
        <f t="shared" ref="E67:BA67" si="32">IF(E34="100",E25,"")</f>
        <v/>
      </c>
      <c r="F67" s="378" t="str">
        <f t="shared" si="32"/>
        <v/>
      </c>
      <c r="G67" s="378" t="str">
        <f t="shared" si="32"/>
        <v/>
      </c>
      <c r="H67" s="378" t="str">
        <f t="shared" si="32"/>
        <v/>
      </c>
      <c r="I67" s="378" t="str">
        <f t="shared" si="32"/>
        <v/>
      </c>
      <c r="J67" s="378" t="str">
        <f t="shared" si="32"/>
        <v/>
      </c>
      <c r="K67" s="378" t="str">
        <f t="shared" si="32"/>
        <v/>
      </c>
      <c r="L67" s="378" t="str">
        <f t="shared" si="32"/>
        <v/>
      </c>
      <c r="M67" s="378" t="str">
        <f t="shared" si="32"/>
        <v/>
      </c>
      <c r="N67" s="378" t="str">
        <f t="shared" si="32"/>
        <v/>
      </c>
      <c r="O67" s="378" t="str">
        <f t="shared" si="32"/>
        <v/>
      </c>
      <c r="P67" s="378" t="str">
        <f t="shared" si="32"/>
        <v/>
      </c>
      <c r="Q67" s="378" t="str">
        <f t="shared" si="32"/>
        <v/>
      </c>
      <c r="R67" s="378" t="str">
        <f t="shared" si="32"/>
        <v/>
      </c>
      <c r="S67" s="378" t="str">
        <f t="shared" si="32"/>
        <v/>
      </c>
      <c r="T67" s="378" t="str">
        <f t="shared" si="32"/>
        <v/>
      </c>
      <c r="U67" s="378" t="str">
        <f t="shared" si="32"/>
        <v/>
      </c>
      <c r="V67" s="378" t="str">
        <f t="shared" si="32"/>
        <v/>
      </c>
      <c r="W67" s="378" t="str">
        <f t="shared" si="32"/>
        <v/>
      </c>
      <c r="X67" s="378" t="str">
        <f t="shared" si="32"/>
        <v/>
      </c>
      <c r="Y67" s="378" t="str">
        <f t="shared" si="32"/>
        <v/>
      </c>
      <c r="Z67" s="378" t="str">
        <f t="shared" si="32"/>
        <v/>
      </c>
      <c r="AA67" s="378" t="str">
        <f t="shared" si="32"/>
        <v/>
      </c>
      <c r="AB67" s="378" t="str">
        <f t="shared" si="32"/>
        <v/>
      </c>
      <c r="AC67" s="378" t="str">
        <f t="shared" si="32"/>
        <v/>
      </c>
      <c r="AD67" s="378" t="str">
        <f t="shared" si="32"/>
        <v/>
      </c>
      <c r="AE67" s="378" t="str">
        <f t="shared" si="32"/>
        <v/>
      </c>
      <c r="AF67" s="378" t="str">
        <f t="shared" si="32"/>
        <v/>
      </c>
      <c r="AG67" s="378" t="str">
        <f t="shared" si="32"/>
        <v/>
      </c>
      <c r="AH67" s="378" t="str">
        <f t="shared" si="32"/>
        <v/>
      </c>
      <c r="AI67" s="378" t="str">
        <f t="shared" si="32"/>
        <v/>
      </c>
      <c r="AJ67" s="378" t="str">
        <f t="shared" si="32"/>
        <v/>
      </c>
      <c r="AK67" s="378" t="str">
        <f t="shared" si="32"/>
        <v/>
      </c>
      <c r="AL67" s="378" t="str">
        <f t="shared" si="32"/>
        <v/>
      </c>
      <c r="AM67" s="378" t="str">
        <f t="shared" si="32"/>
        <v/>
      </c>
      <c r="AN67" s="378" t="str">
        <f t="shared" si="32"/>
        <v/>
      </c>
      <c r="AO67" s="378" t="str">
        <f t="shared" si="32"/>
        <v/>
      </c>
      <c r="AP67" s="378" t="str">
        <f t="shared" si="32"/>
        <v/>
      </c>
      <c r="AQ67" s="378" t="str">
        <f t="shared" si="32"/>
        <v/>
      </c>
      <c r="AR67" s="378" t="str">
        <f t="shared" si="32"/>
        <v/>
      </c>
      <c r="AS67" s="378" t="str">
        <f t="shared" si="32"/>
        <v/>
      </c>
      <c r="AT67" s="378" t="str">
        <f t="shared" si="32"/>
        <v/>
      </c>
      <c r="AU67" s="378" t="str">
        <f t="shared" si="32"/>
        <v/>
      </c>
      <c r="AV67" s="378" t="str">
        <f t="shared" si="32"/>
        <v/>
      </c>
      <c r="AW67" s="378" t="str">
        <f t="shared" si="32"/>
        <v/>
      </c>
      <c r="AX67" s="378" t="str">
        <f t="shared" si="32"/>
        <v/>
      </c>
      <c r="AY67" s="378" t="str">
        <f t="shared" si="32"/>
        <v/>
      </c>
      <c r="AZ67" s="378" t="str">
        <f t="shared" si="32"/>
        <v/>
      </c>
      <c r="BA67" s="378" t="str">
        <f t="shared" si="32"/>
        <v/>
      </c>
    </row>
    <row r="68" spans="2:53" outlineLevel="1">
      <c r="B68" s="382" t="s">
        <v>383</v>
      </c>
      <c r="C68" s="383" t="s">
        <v>278</v>
      </c>
      <c r="D68" s="384" t="str">
        <f>IF(D34="110",D25,"")</f>
        <v/>
      </c>
      <c r="E68" s="384" t="str">
        <f t="shared" ref="E68:BA68" si="33">IF(E34="110",E25,"")</f>
        <v/>
      </c>
      <c r="F68" s="384" t="str">
        <f t="shared" si="33"/>
        <v/>
      </c>
      <c r="G68" s="384" t="str">
        <f t="shared" si="33"/>
        <v/>
      </c>
      <c r="H68" s="384" t="str">
        <f t="shared" si="33"/>
        <v/>
      </c>
      <c r="I68" s="384" t="str">
        <f t="shared" si="33"/>
        <v/>
      </c>
      <c r="J68" s="384" t="str">
        <f t="shared" si="33"/>
        <v/>
      </c>
      <c r="K68" s="384" t="str">
        <f t="shared" si="33"/>
        <v/>
      </c>
      <c r="L68" s="384" t="str">
        <f t="shared" si="33"/>
        <v/>
      </c>
      <c r="M68" s="384" t="str">
        <f t="shared" si="33"/>
        <v/>
      </c>
      <c r="N68" s="384" t="str">
        <f t="shared" si="33"/>
        <v/>
      </c>
      <c r="O68" s="384" t="str">
        <f t="shared" si="33"/>
        <v/>
      </c>
      <c r="P68" s="384" t="str">
        <f t="shared" si="33"/>
        <v/>
      </c>
      <c r="Q68" s="384" t="str">
        <f t="shared" si="33"/>
        <v/>
      </c>
      <c r="R68" s="384" t="str">
        <f t="shared" si="33"/>
        <v/>
      </c>
      <c r="S68" s="384" t="str">
        <f t="shared" si="33"/>
        <v/>
      </c>
      <c r="T68" s="384" t="str">
        <f t="shared" si="33"/>
        <v/>
      </c>
      <c r="U68" s="384" t="str">
        <f t="shared" si="33"/>
        <v/>
      </c>
      <c r="V68" s="384" t="str">
        <f t="shared" si="33"/>
        <v/>
      </c>
      <c r="W68" s="384" t="str">
        <f t="shared" si="33"/>
        <v/>
      </c>
      <c r="X68" s="384" t="str">
        <f t="shared" si="33"/>
        <v/>
      </c>
      <c r="Y68" s="384" t="str">
        <f t="shared" si="33"/>
        <v/>
      </c>
      <c r="Z68" s="384" t="str">
        <f t="shared" si="33"/>
        <v/>
      </c>
      <c r="AA68" s="384" t="str">
        <f t="shared" si="33"/>
        <v/>
      </c>
      <c r="AB68" s="384" t="str">
        <f t="shared" si="33"/>
        <v/>
      </c>
      <c r="AC68" s="384" t="str">
        <f t="shared" si="33"/>
        <v/>
      </c>
      <c r="AD68" s="384" t="str">
        <f t="shared" si="33"/>
        <v/>
      </c>
      <c r="AE68" s="384" t="str">
        <f t="shared" si="33"/>
        <v/>
      </c>
      <c r="AF68" s="384" t="str">
        <f t="shared" si="33"/>
        <v/>
      </c>
      <c r="AG68" s="384" t="str">
        <f t="shared" si="33"/>
        <v/>
      </c>
      <c r="AH68" s="384" t="str">
        <f t="shared" si="33"/>
        <v/>
      </c>
      <c r="AI68" s="384" t="str">
        <f t="shared" si="33"/>
        <v/>
      </c>
      <c r="AJ68" s="384" t="str">
        <f t="shared" si="33"/>
        <v/>
      </c>
      <c r="AK68" s="384" t="str">
        <f t="shared" si="33"/>
        <v/>
      </c>
      <c r="AL68" s="384" t="str">
        <f t="shared" si="33"/>
        <v/>
      </c>
      <c r="AM68" s="384" t="str">
        <f t="shared" si="33"/>
        <v/>
      </c>
      <c r="AN68" s="384" t="str">
        <f t="shared" si="33"/>
        <v/>
      </c>
      <c r="AO68" s="384" t="str">
        <f t="shared" si="33"/>
        <v/>
      </c>
      <c r="AP68" s="384" t="str">
        <f t="shared" si="33"/>
        <v/>
      </c>
      <c r="AQ68" s="384" t="str">
        <f t="shared" si="33"/>
        <v/>
      </c>
      <c r="AR68" s="384" t="str">
        <f t="shared" si="33"/>
        <v/>
      </c>
      <c r="AS68" s="384" t="str">
        <f t="shared" si="33"/>
        <v/>
      </c>
      <c r="AT68" s="384" t="str">
        <f t="shared" si="33"/>
        <v/>
      </c>
      <c r="AU68" s="384" t="str">
        <f t="shared" si="33"/>
        <v/>
      </c>
      <c r="AV68" s="384" t="str">
        <f t="shared" si="33"/>
        <v/>
      </c>
      <c r="AW68" s="384" t="str">
        <f t="shared" si="33"/>
        <v/>
      </c>
      <c r="AX68" s="384" t="str">
        <f t="shared" si="33"/>
        <v/>
      </c>
      <c r="AY68" s="384" t="str">
        <f t="shared" si="33"/>
        <v/>
      </c>
      <c r="AZ68" s="384" t="str">
        <f t="shared" si="33"/>
        <v/>
      </c>
      <c r="BA68" s="384" t="str">
        <f t="shared" si="33"/>
        <v/>
      </c>
    </row>
    <row r="69" spans="2:53" outlineLevel="1">
      <c r="B69" s="386"/>
      <c r="C69" s="387"/>
      <c r="D69" s="388"/>
      <c r="E69" s="388"/>
      <c r="F69" s="388"/>
      <c r="G69" s="388"/>
      <c r="H69" s="388"/>
      <c r="I69" s="388"/>
      <c r="J69" s="388"/>
      <c r="K69" s="388"/>
      <c r="L69" s="388"/>
      <c r="M69" s="388"/>
      <c r="N69" s="388"/>
      <c r="O69" s="388"/>
      <c r="P69" s="388"/>
      <c r="Q69" s="388"/>
      <c r="R69" s="388"/>
      <c r="S69" s="388"/>
      <c r="T69" s="388"/>
      <c r="U69" s="388"/>
      <c r="V69" s="388"/>
      <c r="W69" s="388"/>
      <c r="X69" s="388"/>
      <c r="Y69" s="388"/>
      <c r="Z69" s="388"/>
      <c r="AA69" s="388"/>
      <c r="AB69" s="388"/>
      <c r="AC69" s="388"/>
      <c r="AD69" s="388"/>
      <c r="AE69" s="388"/>
      <c r="AF69" s="388"/>
      <c r="AG69" s="388"/>
      <c r="AH69" s="388"/>
      <c r="AI69" s="388"/>
      <c r="AJ69" s="388"/>
      <c r="AK69" s="388"/>
      <c r="AL69" s="388"/>
      <c r="AM69" s="388"/>
      <c r="AN69" s="388"/>
      <c r="AO69" s="388"/>
      <c r="AP69" s="388"/>
      <c r="AQ69" s="388"/>
      <c r="AR69" s="388"/>
      <c r="AS69" s="388"/>
      <c r="AT69" s="388"/>
      <c r="AU69" s="388"/>
      <c r="AV69" s="388"/>
      <c r="AW69" s="388"/>
      <c r="AX69" s="388"/>
      <c r="AY69" s="388"/>
      <c r="AZ69" s="388"/>
      <c r="BA69" s="388"/>
    </row>
    <row r="70" spans="2:53" outlineLevel="1">
      <c r="B70" s="364" t="s">
        <v>403</v>
      </c>
      <c r="C70" s="365" t="s">
        <v>278</v>
      </c>
      <c r="D70" s="389">
        <f t="shared" ref="D70:AI70" si="34">SUM(D42:D54)-SUM(D56:D68)</f>
        <v>0</v>
      </c>
      <c r="E70" s="389">
        <f t="shared" si="34"/>
        <v>0</v>
      </c>
      <c r="F70" s="389">
        <f t="shared" si="34"/>
        <v>0</v>
      </c>
      <c r="G70" s="389">
        <f t="shared" si="34"/>
        <v>0</v>
      </c>
      <c r="H70" s="389">
        <f t="shared" si="34"/>
        <v>0</v>
      </c>
      <c r="I70" s="389">
        <f t="shared" si="34"/>
        <v>0</v>
      </c>
      <c r="J70" s="389">
        <f t="shared" si="34"/>
        <v>0</v>
      </c>
      <c r="K70" s="389">
        <f t="shared" si="34"/>
        <v>0</v>
      </c>
      <c r="L70" s="389">
        <f t="shared" si="34"/>
        <v>0</v>
      </c>
      <c r="M70" s="389">
        <f t="shared" si="34"/>
        <v>0</v>
      </c>
      <c r="N70" s="389">
        <f t="shared" si="34"/>
        <v>0</v>
      </c>
      <c r="O70" s="389">
        <f t="shared" si="34"/>
        <v>0</v>
      </c>
      <c r="P70" s="389">
        <f t="shared" si="34"/>
        <v>0</v>
      </c>
      <c r="Q70" s="389">
        <f t="shared" si="34"/>
        <v>0</v>
      </c>
      <c r="R70" s="389">
        <f t="shared" si="34"/>
        <v>0</v>
      </c>
      <c r="S70" s="389">
        <f t="shared" si="34"/>
        <v>0</v>
      </c>
      <c r="T70" s="389">
        <f t="shared" si="34"/>
        <v>0</v>
      </c>
      <c r="U70" s="389">
        <f t="shared" si="34"/>
        <v>0</v>
      </c>
      <c r="V70" s="389">
        <f t="shared" si="34"/>
        <v>0</v>
      </c>
      <c r="W70" s="389">
        <f t="shared" si="34"/>
        <v>0</v>
      </c>
      <c r="X70" s="389">
        <f t="shared" si="34"/>
        <v>0</v>
      </c>
      <c r="Y70" s="389">
        <f t="shared" si="34"/>
        <v>0</v>
      </c>
      <c r="Z70" s="389">
        <f t="shared" si="34"/>
        <v>0</v>
      </c>
      <c r="AA70" s="389">
        <f t="shared" si="34"/>
        <v>0</v>
      </c>
      <c r="AB70" s="389">
        <f t="shared" si="34"/>
        <v>0</v>
      </c>
      <c r="AC70" s="389">
        <f t="shared" si="34"/>
        <v>0</v>
      </c>
      <c r="AD70" s="389">
        <f t="shared" si="34"/>
        <v>0</v>
      </c>
      <c r="AE70" s="389">
        <f t="shared" si="34"/>
        <v>0</v>
      </c>
      <c r="AF70" s="389">
        <f t="shared" si="34"/>
        <v>0</v>
      </c>
      <c r="AG70" s="389">
        <f t="shared" si="34"/>
        <v>0</v>
      </c>
      <c r="AH70" s="389">
        <f t="shared" si="34"/>
        <v>0</v>
      </c>
      <c r="AI70" s="389">
        <f t="shared" si="34"/>
        <v>0</v>
      </c>
      <c r="AJ70" s="389">
        <f t="shared" ref="AJ70:BA70" si="35">SUM(AJ42:AJ54)-SUM(AJ56:AJ68)</f>
        <v>0</v>
      </c>
      <c r="AK70" s="389">
        <f t="shared" si="35"/>
        <v>0</v>
      </c>
      <c r="AL70" s="389">
        <f t="shared" si="35"/>
        <v>0</v>
      </c>
      <c r="AM70" s="389">
        <f t="shared" si="35"/>
        <v>0</v>
      </c>
      <c r="AN70" s="389">
        <f t="shared" si="35"/>
        <v>0</v>
      </c>
      <c r="AO70" s="389">
        <f t="shared" si="35"/>
        <v>0</v>
      </c>
      <c r="AP70" s="389">
        <f t="shared" si="35"/>
        <v>0</v>
      </c>
      <c r="AQ70" s="389">
        <f t="shared" si="35"/>
        <v>0</v>
      </c>
      <c r="AR70" s="389">
        <f t="shared" si="35"/>
        <v>0</v>
      </c>
      <c r="AS70" s="389">
        <f t="shared" si="35"/>
        <v>0</v>
      </c>
      <c r="AT70" s="389">
        <f t="shared" si="35"/>
        <v>0</v>
      </c>
      <c r="AU70" s="389">
        <f t="shared" si="35"/>
        <v>0</v>
      </c>
      <c r="AV70" s="389">
        <f t="shared" si="35"/>
        <v>0</v>
      </c>
      <c r="AW70" s="389">
        <f t="shared" si="35"/>
        <v>0</v>
      </c>
      <c r="AX70" s="389">
        <f t="shared" si="35"/>
        <v>0</v>
      </c>
      <c r="AY70" s="389">
        <f t="shared" si="35"/>
        <v>0</v>
      </c>
      <c r="AZ70" s="389">
        <f t="shared" si="35"/>
        <v>0</v>
      </c>
      <c r="BA70" s="389">
        <f t="shared" si="35"/>
        <v>0</v>
      </c>
    </row>
    <row r="71" spans="2:53" outlineLevel="1">
      <c r="B71" s="390"/>
      <c r="C71" s="391"/>
      <c r="D71" s="392"/>
      <c r="E71" s="390"/>
      <c r="F71" s="392"/>
      <c r="G71" s="392"/>
      <c r="H71" s="390"/>
      <c r="I71" s="390"/>
      <c r="J71" s="390"/>
      <c r="K71" s="390"/>
      <c r="L71" s="390"/>
      <c r="M71" s="390"/>
      <c r="N71" s="390"/>
      <c r="O71" s="390"/>
      <c r="P71" s="390"/>
      <c r="Q71" s="390"/>
      <c r="R71" s="390"/>
      <c r="S71" s="390"/>
      <c r="T71" s="390"/>
      <c r="U71" s="390"/>
      <c r="V71" s="390"/>
      <c r="W71" s="390"/>
      <c r="X71" s="390"/>
      <c r="Y71" s="390"/>
      <c r="Z71" s="390"/>
      <c r="AA71" s="390"/>
      <c r="AB71" s="390"/>
      <c r="AC71" s="390"/>
      <c r="AD71" s="390"/>
      <c r="AE71" s="390"/>
      <c r="AF71" s="390"/>
      <c r="AG71" s="390"/>
      <c r="AH71" s="390"/>
      <c r="AI71" s="390"/>
      <c r="AJ71" s="390"/>
      <c r="AK71" s="390"/>
      <c r="AL71" s="390"/>
      <c r="AM71" s="390"/>
      <c r="AN71" s="390"/>
      <c r="AO71" s="390"/>
      <c r="AP71" s="390"/>
      <c r="AQ71" s="390"/>
      <c r="AR71" s="390"/>
      <c r="AS71" s="390"/>
      <c r="AT71" s="390"/>
      <c r="AU71" s="390"/>
      <c r="AV71" s="390"/>
      <c r="AW71" s="390"/>
      <c r="AX71" s="390"/>
      <c r="AY71" s="390"/>
      <c r="AZ71" s="390"/>
      <c r="BA71" s="390"/>
    </row>
    <row r="72" spans="2:53">
      <c r="G72" s="387"/>
    </row>
    <row r="73" spans="2:53" hidden="1" outlineLevel="1">
      <c r="C73" t="s">
        <v>269</v>
      </c>
    </row>
    <row r="74" spans="2:53" hidden="1" outlineLevel="1">
      <c r="C74" t="s">
        <v>275</v>
      </c>
      <c r="D74">
        <f t="shared" ref="D74:AI74" si="36">IF(D12&gt;0,1,0)</f>
        <v>0</v>
      </c>
      <c r="E74">
        <f t="shared" si="36"/>
        <v>0</v>
      </c>
      <c r="F74">
        <f t="shared" si="36"/>
        <v>0</v>
      </c>
      <c r="G74">
        <f t="shared" si="36"/>
        <v>0</v>
      </c>
      <c r="H74">
        <f t="shared" si="36"/>
        <v>0</v>
      </c>
      <c r="I74">
        <f t="shared" si="36"/>
        <v>0</v>
      </c>
      <c r="J74">
        <f t="shared" si="36"/>
        <v>0</v>
      </c>
      <c r="K74">
        <f t="shared" si="36"/>
        <v>0</v>
      </c>
      <c r="L74">
        <f t="shared" si="36"/>
        <v>0</v>
      </c>
      <c r="M74">
        <f t="shared" si="36"/>
        <v>0</v>
      </c>
      <c r="N74">
        <f t="shared" si="36"/>
        <v>0</v>
      </c>
      <c r="O74">
        <f t="shared" si="36"/>
        <v>0</v>
      </c>
      <c r="P74">
        <f t="shared" si="36"/>
        <v>0</v>
      </c>
      <c r="Q74">
        <f t="shared" si="36"/>
        <v>0</v>
      </c>
      <c r="R74">
        <f t="shared" si="36"/>
        <v>0</v>
      </c>
      <c r="S74">
        <f t="shared" si="36"/>
        <v>0</v>
      </c>
      <c r="T74">
        <f t="shared" si="36"/>
        <v>0</v>
      </c>
      <c r="U74">
        <f t="shared" si="36"/>
        <v>0</v>
      </c>
      <c r="V74">
        <f t="shared" si="36"/>
        <v>0</v>
      </c>
      <c r="W74">
        <f t="shared" si="36"/>
        <v>0</v>
      </c>
      <c r="X74">
        <f t="shared" si="36"/>
        <v>0</v>
      </c>
      <c r="Y74">
        <f t="shared" si="36"/>
        <v>0</v>
      </c>
      <c r="Z74">
        <f t="shared" si="36"/>
        <v>0</v>
      </c>
      <c r="AA74">
        <f t="shared" si="36"/>
        <v>0</v>
      </c>
      <c r="AB74">
        <f t="shared" si="36"/>
        <v>0</v>
      </c>
      <c r="AC74">
        <f t="shared" si="36"/>
        <v>0</v>
      </c>
      <c r="AD74">
        <f t="shared" si="36"/>
        <v>0</v>
      </c>
      <c r="AE74">
        <f t="shared" si="36"/>
        <v>0</v>
      </c>
      <c r="AF74">
        <f t="shared" si="36"/>
        <v>0</v>
      </c>
      <c r="AG74">
        <f t="shared" si="36"/>
        <v>0</v>
      </c>
      <c r="AH74">
        <f t="shared" si="36"/>
        <v>0</v>
      </c>
      <c r="AI74">
        <f t="shared" si="36"/>
        <v>0</v>
      </c>
      <c r="AJ74">
        <f t="shared" ref="AJ74:BA74" si="37">IF(AJ12&gt;0,1,0)</f>
        <v>0</v>
      </c>
      <c r="AK74">
        <f t="shared" si="37"/>
        <v>0</v>
      </c>
      <c r="AL74">
        <f t="shared" si="37"/>
        <v>0</v>
      </c>
      <c r="AM74">
        <f t="shared" si="37"/>
        <v>0</v>
      </c>
      <c r="AN74">
        <f t="shared" si="37"/>
        <v>0</v>
      </c>
      <c r="AO74">
        <f t="shared" si="37"/>
        <v>0</v>
      </c>
      <c r="AP74">
        <f t="shared" si="37"/>
        <v>0</v>
      </c>
      <c r="AQ74">
        <f t="shared" si="37"/>
        <v>0</v>
      </c>
      <c r="AR74">
        <f t="shared" si="37"/>
        <v>0</v>
      </c>
      <c r="AS74">
        <f t="shared" si="37"/>
        <v>0</v>
      </c>
      <c r="AT74">
        <f t="shared" si="37"/>
        <v>0</v>
      </c>
      <c r="AU74">
        <f t="shared" si="37"/>
        <v>0</v>
      </c>
      <c r="AV74">
        <f t="shared" si="37"/>
        <v>0</v>
      </c>
      <c r="AW74">
        <f t="shared" si="37"/>
        <v>0</v>
      </c>
      <c r="AX74">
        <f t="shared" si="37"/>
        <v>0</v>
      </c>
      <c r="AY74">
        <f t="shared" si="37"/>
        <v>0</v>
      </c>
      <c r="AZ74">
        <f t="shared" si="37"/>
        <v>0</v>
      </c>
      <c r="BA74">
        <f t="shared" si="37"/>
        <v>0</v>
      </c>
    </row>
    <row r="75" spans="2:53" hidden="1" outlineLevel="1">
      <c r="C75" t="s">
        <v>270</v>
      </c>
      <c r="D75">
        <f>IF(OR(D9="",D9="-"),0,1)</f>
        <v>0</v>
      </c>
      <c r="E75">
        <f t="shared" ref="E75:BA75" si="38">IF(OR(E9="",E9="-"),0,1)</f>
        <v>0</v>
      </c>
      <c r="F75">
        <f t="shared" si="38"/>
        <v>0</v>
      </c>
      <c r="G75">
        <f t="shared" si="38"/>
        <v>0</v>
      </c>
      <c r="H75">
        <f t="shared" si="38"/>
        <v>0</v>
      </c>
      <c r="I75">
        <f t="shared" si="38"/>
        <v>0</v>
      </c>
      <c r="J75">
        <f t="shared" si="38"/>
        <v>0</v>
      </c>
      <c r="K75">
        <f t="shared" si="38"/>
        <v>0</v>
      </c>
      <c r="L75">
        <f t="shared" si="38"/>
        <v>0</v>
      </c>
      <c r="M75">
        <f t="shared" si="38"/>
        <v>0</v>
      </c>
      <c r="N75">
        <f t="shared" si="38"/>
        <v>0</v>
      </c>
      <c r="O75">
        <f t="shared" si="38"/>
        <v>0</v>
      </c>
      <c r="P75">
        <f t="shared" si="38"/>
        <v>0</v>
      </c>
      <c r="Q75">
        <f t="shared" si="38"/>
        <v>0</v>
      </c>
      <c r="R75">
        <f t="shared" si="38"/>
        <v>0</v>
      </c>
      <c r="S75">
        <f t="shared" si="38"/>
        <v>0</v>
      </c>
      <c r="T75">
        <f t="shared" si="38"/>
        <v>0</v>
      </c>
      <c r="U75">
        <f t="shared" si="38"/>
        <v>0</v>
      </c>
      <c r="V75">
        <f t="shared" si="38"/>
        <v>0</v>
      </c>
      <c r="W75">
        <f t="shared" si="38"/>
        <v>0</v>
      </c>
      <c r="X75">
        <f t="shared" si="38"/>
        <v>0</v>
      </c>
      <c r="Y75">
        <f t="shared" si="38"/>
        <v>0</v>
      </c>
      <c r="Z75">
        <f t="shared" si="38"/>
        <v>0</v>
      </c>
      <c r="AA75">
        <f t="shared" si="38"/>
        <v>0</v>
      </c>
      <c r="AB75">
        <f t="shared" si="38"/>
        <v>0</v>
      </c>
      <c r="AC75">
        <f t="shared" si="38"/>
        <v>0</v>
      </c>
      <c r="AD75">
        <f t="shared" si="38"/>
        <v>0</v>
      </c>
      <c r="AE75">
        <f t="shared" si="38"/>
        <v>0</v>
      </c>
      <c r="AF75">
        <f t="shared" si="38"/>
        <v>0</v>
      </c>
      <c r="AG75">
        <f t="shared" si="38"/>
        <v>0</v>
      </c>
      <c r="AH75">
        <f t="shared" si="38"/>
        <v>0</v>
      </c>
      <c r="AI75">
        <f t="shared" si="38"/>
        <v>0</v>
      </c>
      <c r="AJ75">
        <f t="shared" si="38"/>
        <v>0</v>
      </c>
      <c r="AK75">
        <f t="shared" si="38"/>
        <v>0</v>
      </c>
      <c r="AL75">
        <f t="shared" si="38"/>
        <v>0</v>
      </c>
      <c r="AM75">
        <f t="shared" si="38"/>
        <v>0</v>
      </c>
      <c r="AN75">
        <f t="shared" si="38"/>
        <v>0</v>
      </c>
      <c r="AO75">
        <f t="shared" si="38"/>
        <v>0</v>
      </c>
      <c r="AP75">
        <f t="shared" si="38"/>
        <v>0</v>
      </c>
      <c r="AQ75">
        <f t="shared" si="38"/>
        <v>0</v>
      </c>
      <c r="AR75">
        <f t="shared" si="38"/>
        <v>0</v>
      </c>
      <c r="AS75">
        <f t="shared" si="38"/>
        <v>0</v>
      </c>
      <c r="AT75">
        <f t="shared" si="38"/>
        <v>0</v>
      </c>
      <c r="AU75">
        <f t="shared" si="38"/>
        <v>0</v>
      </c>
      <c r="AV75">
        <f t="shared" si="38"/>
        <v>0</v>
      </c>
      <c r="AW75">
        <f t="shared" si="38"/>
        <v>0</v>
      </c>
      <c r="AX75">
        <f t="shared" si="38"/>
        <v>0</v>
      </c>
      <c r="AY75">
        <f t="shared" si="38"/>
        <v>0</v>
      </c>
      <c r="AZ75">
        <f t="shared" si="38"/>
        <v>0</v>
      </c>
      <c r="BA75">
        <f t="shared" si="38"/>
        <v>0</v>
      </c>
    </row>
    <row r="76" spans="2:53" hidden="1" outlineLevel="1">
      <c r="C76" t="s">
        <v>271</v>
      </c>
      <c r="D76">
        <f>IF(AND(OR(D9="01.都内を管轄する一般送配電事業者",D9="03.卸取引所（間接オークションを除く）",D9="07.インバランス補給",D9="09.間接オークション(個別IDなし)"),D11=""),1,IF(D11="",0,IF(AND(OR(D9="01.都内を管轄する一般送配電事業者",D9="03.卸取引所（間接オークションを除く）",D9="07.インバランス補給",D9="09.間接オークション(個別IDなし)"),NOT(D11="")),0,1)))</f>
        <v>0</v>
      </c>
      <c r="E76">
        <f t="shared" ref="E76:BA76" si="39">IF(AND(OR(E9="01.都内を管轄する一般送配電事業者",E9="03.卸取引所（間接オークションを除く）",E9="07.インバランス補給",E9="09.間接オークション(個別IDなし)"),E11=""),1,IF(E11="",0,IF(AND(OR(E9="01.都内を管轄する一般送配電事業者",E9="03.卸取引所（間接オークションを除く）",E9="07.インバランス補給",E9="09.間接オークション(個別IDなし)"),NOT(E11="")),0,1)))</f>
        <v>0</v>
      </c>
      <c r="F76">
        <f t="shared" si="39"/>
        <v>0</v>
      </c>
      <c r="G76">
        <f t="shared" si="39"/>
        <v>0</v>
      </c>
      <c r="H76">
        <f t="shared" si="39"/>
        <v>0</v>
      </c>
      <c r="I76">
        <f t="shared" si="39"/>
        <v>0</v>
      </c>
      <c r="J76">
        <f t="shared" si="39"/>
        <v>0</v>
      </c>
      <c r="K76">
        <f t="shared" si="39"/>
        <v>0</v>
      </c>
      <c r="L76">
        <f t="shared" si="39"/>
        <v>0</v>
      </c>
      <c r="M76">
        <f t="shared" si="39"/>
        <v>0</v>
      </c>
      <c r="N76">
        <f t="shared" si="39"/>
        <v>0</v>
      </c>
      <c r="O76">
        <f t="shared" si="39"/>
        <v>0</v>
      </c>
      <c r="P76">
        <f t="shared" si="39"/>
        <v>0</v>
      </c>
      <c r="Q76">
        <f t="shared" si="39"/>
        <v>0</v>
      </c>
      <c r="R76">
        <f t="shared" si="39"/>
        <v>0</v>
      </c>
      <c r="S76">
        <f t="shared" si="39"/>
        <v>0</v>
      </c>
      <c r="T76">
        <f t="shared" si="39"/>
        <v>0</v>
      </c>
      <c r="U76">
        <f t="shared" si="39"/>
        <v>0</v>
      </c>
      <c r="V76">
        <f t="shared" si="39"/>
        <v>0</v>
      </c>
      <c r="W76">
        <f t="shared" si="39"/>
        <v>0</v>
      </c>
      <c r="X76">
        <f t="shared" si="39"/>
        <v>0</v>
      </c>
      <c r="Y76">
        <f t="shared" si="39"/>
        <v>0</v>
      </c>
      <c r="Z76">
        <f t="shared" si="39"/>
        <v>0</v>
      </c>
      <c r="AA76">
        <f t="shared" si="39"/>
        <v>0</v>
      </c>
      <c r="AB76">
        <f t="shared" si="39"/>
        <v>0</v>
      </c>
      <c r="AC76">
        <f t="shared" si="39"/>
        <v>0</v>
      </c>
      <c r="AD76">
        <f t="shared" si="39"/>
        <v>0</v>
      </c>
      <c r="AE76">
        <f t="shared" si="39"/>
        <v>0</v>
      </c>
      <c r="AF76">
        <f t="shared" si="39"/>
        <v>0</v>
      </c>
      <c r="AG76">
        <f t="shared" si="39"/>
        <v>0</v>
      </c>
      <c r="AH76">
        <f t="shared" si="39"/>
        <v>0</v>
      </c>
      <c r="AI76">
        <f t="shared" si="39"/>
        <v>0</v>
      </c>
      <c r="AJ76">
        <f t="shared" si="39"/>
        <v>0</v>
      </c>
      <c r="AK76">
        <f t="shared" si="39"/>
        <v>0</v>
      </c>
      <c r="AL76">
        <f t="shared" si="39"/>
        <v>0</v>
      </c>
      <c r="AM76">
        <f t="shared" si="39"/>
        <v>0</v>
      </c>
      <c r="AN76">
        <f t="shared" si="39"/>
        <v>0</v>
      </c>
      <c r="AO76">
        <f t="shared" si="39"/>
        <v>0</v>
      </c>
      <c r="AP76">
        <f t="shared" si="39"/>
        <v>0</v>
      </c>
      <c r="AQ76">
        <f t="shared" si="39"/>
        <v>0</v>
      </c>
      <c r="AR76">
        <f t="shared" si="39"/>
        <v>0</v>
      </c>
      <c r="AS76">
        <f t="shared" si="39"/>
        <v>0</v>
      </c>
      <c r="AT76">
        <f t="shared" si="39"/>
        <v>0</v>
      </c>
      <c r="AU76">
        <f t="shared" si="39"/>
        <v>0</v>
      </c>
      <c r="AV76">
        <f t="shared" si="39"/>
        <v>0</v>
      </c>
      <c r="AW76">
        <f t="shared" si="39"/>
        <v>0</v>
      </c>
      <c r="AX76">
        <f t="shared" si="39"/>
        <v>0</v>
      </c>
      <c r="AY76">
        <f t="shared" si="39"/>
        <v>0</v>
      </c>
      <c r="AZ76">
        <f t="shared" si="39"/>
        <v>0</v>
      </c>
      <c r="BA76">
        <f t="shared" si="39"/>
        <v>0</v>
      </c>
    </row>
    <row r="77" spans="2:53" hidden="1" outlineLevel="1">
      <c r="C77" t="s">
        <v>273</v>
      </c>
      <c r="D77">
        <f>IF(OR(D27="",D27="ここに排出係数を入力してください"),0,1)</f>
        <v>0</v>
      </c>
      <c r="E77">
        <f t="shared" ref="E77:BA77" si="40">IF(OR(E27="",E27="ここに排出係数を入力してください"),0,1)</f>
        <v>0</v>
      </c>
      <c r="F77">
        <f t="shared" si="40"/>
        <v>0</v>
      </c>
      <c r="G77">
        <f t="shared" si="40"/>
        <v>0</v>
      </c>
      <c r="H77">
        <f t="shared" si="40"/>
        <v>0</v>
      </c>
      <c r="I77">
        <f t="shared" si="40"/>
        <v>0</v>
      </c>
      <c r="J77">
        <f t="shared" si="40"/>
        <v>0</v>
      </c>
      <c r="K77">
        <f t="shared" si="40"/>
        <v>0</v>
      </c>
      <c r="L77">
        <f t="shared" si="40"/>
        <v>0</v>
      </c>
      <c r="M77">
        <f t="shared" si="40"/>
        <v>0</v>
      </c>
      <c r="N77">
        <f t="shared" si="40"/>
        <v>0</v>
      </c>
      <c r="O77">
        <f t="shared" si="40"/>
        <v>0</v>
      </c>
      <c r="P77">
        <f t="shared" si="40"/>
        <v>0</v>
      </c>
      <c r="Q77">
        <f t="shared" si="40"/>
        <v>0</v>
      </c>
      <c r="R77">
        <f t="shared" si="40"/>
        <v>0</v>
      </c>
      <c r="S77">
        <f t="shared" si="40"/>
        <v>0</v>
      </c>
      <c r="T77">
        <f t="shared" si="40"/>
        <v>0</v>
      </c>
      <c r="U77">
        <f t="shared" si="40"/>
        <v>0</v>
      </c>
      <c r="V77">
        <f t="shared" si="40"/>
        <v>0</v>
      </c>
      <c r="W77">
        <f t="shared" si="40"/>
        <v>0</v>
      </c>
      <c r="X77">
        <f t="shared" si="40"/>
        <v>0</v>
      </c>
      <c r="Y77">
        <f t="shared" si="40"/>
        <v>0</v>
      </c>
      <c r="Z77">
        <f t="shared" si="40"/>
        <v>0</v>
      </c>
      <c r="AA77">
        <f t="shared" si="40"/>
        <v>0</v>
      </c>
      <c r="AB77">
        <f t="shared" si="40"/>
        <v>0</v>
      </c>
      <c r="AC77">
        <f t="shared" si="40"/>
        <v>0</v>
      </c>
      <c r="AD77">
        <f t="shared" si="40"/>
        <v>0</v>
      </c>
      <c r="AE77">
        <f t="shared" si="40"/>
        <v>0</v>
      </c>
      <c r="AF77">
        <f t="shared" si="40"/>
        <v>0</v>
      </c>
      <c r="AG77">
        <f t="shared" si="40"/>
        <v>0</v>
      </c>
      <c r="AH77">
        <f t="shared" si="40"/>
        <v>0</v>
      </c>
      <c r="AI77">
        <f t="shared" si="40"/>
        <v>0</v>
      </c>
      <c r="AJ77">
        <f t="shared" si="40"/>
        <v>0</v>
      </c>
      <c r="AK77">
        <f t="shared" si="40"/>
        <v>0</v>
      </c>
      <c r="AL77">
        <f t="shared" si="40"/>
        <v>0</v>
      </c>
      <c r="AM77">
        <f t="shared" si="40"/>
        <v>0</v>
      </c>
      <c r="AN77">
        <f t="shared" si="40"/>
        <v>0</v>
      </c>
      <c r="AO77">
        <f t="shared" si="40"/>
        <v>0</v>
      </c>
      <c r="AP77">
        <f t="shared" si="40"/>
        <v>0</v>
      </c>
      <c r="AQ77">
        <f t="shared" si="40"/>
        <v>0</v>
      </c>
      <c r="AR77">
        <f t="shared" si="40"/>
        <v>0</v>
      </c>
      <c r="AS77">
        <f t="shared" si="40"/>
        <v>0</v>
      </c>
      <c r="AT77">
        <f t="shared" si="40"/>
        <v>0</v>
      </c>
      <c r="AU77">
        <f t="shared" si="40"/>
        <v>0</v>
      </c>
      <c r="AV77">
        <f t="shared" si="40"/>
        <v>0</v>
      </c>
      <c r="AW77">
        <f t="shared" si="40"/>
        <v>0</v>
      </c>
      <c r="AX77">
        <f t="shared" si="40"/>
        <v>0</v>
      </c>
      <c r="AY77">
        <f t="shared" si="40"/>
        <v>0</v>
      </c>
      <c r="AZ77">
        <f t="shared" si="40"/>
        <v>0</v>
      </c>
      <c r="BA77">
        <f t="shared" si="40"/>
        <v>0</v>
      </c>
    </row>
    <row r="78" spans="2:53" hidden="1" outlineLevel="1">
      <c r="C78" t="s">
        <v>378</v>
      </c>
      <c r="D78">
        <f>IF(AND(OR(D9="01.都内を管轄する一般送配電事業者",D9="03.卸取引所（間接オークションを除く）",D9="07.インバランス補給",D9="08.常時バックアップ",D9="09.間接オークション(個別IDなし)"),OR(D28="",D28="-")),1,IF(OR(D28="",D28="-"),0,IF(AND(OR(D9="01.都内を管轄する一般送配電事業者",D9="03.卸取引所",D9="07.インバランス補給",D9="08.常時バックアップ",D9="09.間接オークション(個別IDなし)"),NOT(D28="")),0,1)))</f>
        <v>0</v>
      </c>
      <c r="E78">
        <f t="shared" ref="E78:BA78" si="41">IF(AND(OR(E9="01.都内を管轄する一般送配電事業者",E9="03.卸取引所（間接オークションを除く）",E9="07.インバランス補給",E9="08.常時バックアップ",E9="09.間接オークション(個別IDなし)"),OR(E28="",E28="-")),1,IF(OR(E28="",E28="-"),0,IF(AND(OR(E9="01.都内を管轄する一般送配電事業者",E9="03.卸取引所",E9="07.インバランス補給",E9="08.常時バックアップ",E9="09.間接オークション(個別IDなし)"),NOT(E28="")),0,1)))</f>
        <v>0</v>
      </c>
      <c r="F78">
        <f t="shared" si="41"/>
        <v>0</v>
      </c>
      <c r="G78">
        <f t="shared" si="41"/>
        <v>0</v>
      </c>
      <c r="H78">
        <f t="shared" si="41"/>
        <v>0</v>
      </c>
      <c r="I78">
        <f t="shared" si="41"/>
        <v>0</v>
      </c>
      <c r="J78">
        <f t="shared" si="41"/>
        <v>0</v>
      </c>
      <c r="K78">
        <f t="shared" si="41"/>
        <v>0</v>
      </c>
      <c r="L78">
        <f t="shared" si="41"/>
        <v>0</v>
      </c>
      <c r="M78">
        <f t="shared" si="41"/>
        <v>0</v>
      </c>
      <c r="N78">
        <f t="shared" si="41"/>
        <v>0</v>
      </c>
      <c r="O78">
        <f t="shared" si="41"/>
        <v>0</v>
      </c>
      <c r="P78">
        <f t="shared" si="41"/>
        <v>0</v>
      </c>
      <c r="Q78">
        <f t="shared" si="41"/>
        <v>0</v>
      </c>
      <c r="R78">
        <f t="shared" si="41"/>
        <v>0</v>
      </c>
      <c r="S78">
        <f t="shared" si="41"/>
        <v>0</v>
      </c>
      <c r="T78">
        <f t="shared" si="41"/>
        <v>0</v>
      </c>
      <c r="U78">
        <f t="shared" si="41"/>
        <v>0</v>
      </c>
      <c r="V78">
        <f t="shared" si="41"/>
        <v>0</v>
      </c>
      <c r="W78">
        <f t="shared" si="41"/>
        <v>0</v>
      </c>
      <c r="X78">
        <f t="shared" si="41"/>
        <v>0</v>
      </c>
      <c r="Y78">
        <f t="shared" si="41"/>
        <v>0</v>
      </c>
      <c r="Z78">
        <f t="shared" si="41"/>
        <v>0</v>
      </c>
      <c r="AA78">
        <f t="shared" si="41"/>
        <v>0</v>
      </c>
      <c r="AB78">
        <f t="shared" si="41"/>
        <v>0</v>
      </c>
      <c r="AC78">
        <f t="shared" si="41"/>
        <v>0</v>
      </c>
      <c r="AD78">
        <f t="shared" si="41"/>
        <v>0</v>
      </c>
      <c r="AE78">
        <f t="shared" si="41"/>
        <v>0</v>
      </c>
      <c r="AF78">
        <f t="shared" si="41"/>
        <v>0</v>
      </c>
      <c r="AG78">
        <f t="shared" si="41"/>
        <v>0</v>
      </c>
      <c r="AH78">
        <f t="shared" si="41"/>
        <v>0</v>
      </c>
      <c r="AI78">
        <f t="shared" si="41"/>
        <v>0</v>
      </c>
      <c r="AJ78">
        <f t="shared" si="41"/>
        <v>0</v>
      </c>
      <c r="AK78">
        <f t="shared" si="41"/>
        <v>0</v>
      </c>
      <c r="AL78">
        <f t="shared" si="41"/>
        <v>0</v>
      </c>
      <c r="AM78">
        <f t="shared" si="41"/>
        <v>0</v>
      </c>
      <c r="AN78">
        <f t="shared" si="41"/>
        <v>0</v>
      </c>
      <c r="AO78">
        <f t="shared" si="41"/>
        <v>0</v>
      </c>
      <c r="AP78">
        <f t="shared" si="41"/>
        <v>0</v>
      </c>
      <c r="AQ78">
        <f t="shared" si="41"/>
        <v>0</v>
      </c>
      <c r="AR78">
        <f t="shared" si="41"/>
        <v>0</v>
      </c>
      <c r="AS78">
        <f t="shared" si="41"/>
        <v>0</v>
      </c>
      <c r="AT78">
        <f t="shared" si="41"/>
        <v>0</v>
      </c>
      <c r="AU78">
        <f t="shared" si="41"/>
        <v>0</v>
      </c>
      <c r="AV78">
        <f t="shared" si="41"/>
        <v>0</v>
      </c>
      <c r="AW78">
        <f t="shared" si="41"/>
        <v>0</v>
      </c>
      <c r="AX78">
        <f t="shared" si="41"/>
        <v>0</v>
      </c>
      <c r="AY78">
        <f t="shared" si="41"/>
        <v>0</v>
      </c>
      <c r="AZ78">
        <f t="shared" si="41"/>
        <v>0</v>
      </c>
      <c r="BA78">
        <f t="shared" si="41"/>
        <v>0</v>
      </c>
    </row>
    <row r="79" spans="2:53" hidden="1" outlineLevel="1">
      <c r="C79" t="s">
        <v>980</v>
      </c>
      <c r="D79" t="str">
        <f>IF(AND(OR(D9="01.都内を管轄する一般送配電事業者",D9="03.卸取引所（間接オークションを除く）",D9="07.インバランス補給",D9="09.間接オークション(個別IDなし)"),NOT(D11="")),"！！","")</f>
        <v/>
      </c>
      <c r="E79" t="str">
        <f t="shared" ref="E79:BA79" si="42">IF(AND(OR(E9="01.都内を管轄する一般送配電事業者",E9="03.卸取引所（間接オークションを除く）",E9="07.インバランス補給",E9="09.間接オークション(個別IDなし)"),NOT(E11="")),"！！","")</f>
        <v/>
      </c>
      <c r="F79" t="str">
        <f t="shared" si="42"/>
        <v/>
      </c>
      <c r="G79" t="str">
        <f t="shared" si="42"/>
        <v/>
      </c>
      <c r="H79" t="str">
        <f t="shared" si="42"/>
        <v/>
      </c>
      <c r="I79" t="str">
        <f t="shared" si="42"/>
        <v/>
      </c>
      <c r="J79" t="str">
        <f t="shared" si="42"/>
        <v/>
      </c>
      <c r="K79" t="str">
        <f t="shared" si="42"/>
        <v/>
      </c>
      <c r="L79" t="str">
        <f t="shared" si="42"/>
        <v/>
      </c>
      <c r="M79" t="str">
        <f t="shared" si="42"/>
        <v/>
      </c>
      <c r="N79" t="str">
        <f t="shared" si="42"/>
        <v/>
      </c>
      <c r="O79" t="str">
        <f t="shared" si="42"/>
        <v/>
      </c>
      <c r="P79" t="str">
        <f t="shared" si="42"/>
        <v/>
      </c>
      <c r="Q79" t="str">
        <f t="shared" si="42"/>
        <v/>
      </c>
      <c r="R79" t="str">
        <f t="shared" si="42"/>
        <v/>
      </c>
      <c r="S79" t="str">
        <f t="shared" si="42"/>
        <v/>
      </c>
      <c r="T79" t="str">
        <f t="shared" si="42"/>
        <v/>
      </c>
      <c r="U79" t="str">
        <f t="shared" si="42"/>
        <v/>
      </c>
      <c r="V79" t="str">
        <f t="shared" si="42"/>
        <v/>
      </c>
      <c r="W79" t="str">
        <f t="shared" si="42"/>
        <v/>
      </c>
      <c r="X79" t="str">
        <f t="shared" si="42"/>
        <v/>
      </c>
      <c r="Y79" t="str">
        <f t="shared" si="42"/>
        <v/>
      </c>
      <c r="Z79" t="str">
        <f t="shared" si="42"/>
        <v/>
      </c>
      <c r="AA79" t="str">
        <f t="shared" si="42"/>
        <v/>
      </c>
      <c r="AB79" t="str">
        <f t="shared" si="42"/>
        <v/>
      </c>
      <c r="AC79" t="str">
        <f t="shared" si="42"/>
        <v/>
      </c>
      <c r="AD79" t="str">
        <f t="shared" si="42"/>
        <v/>
      </c>
      <c r="AE79" t="str">
        <f t="shared" si="42"/>
        <v/>
      </c>
      <c r="AF79" t="str">
        <f t="shared" si="42"/>
        <v/>
      </c>
      <c r="AG79" t="str">
        <f t="shared" si="42"/>
        <v/>
      </c>
      <c r="AH79" t="str">
        <f t="shared" si="42"/>
        <v/>
      </c>
      <c r="AI79" t="str">
        <f t="shared" si="42"/>
        <v/>
      </c>
      <c r="AJ79" t="str">
        <f t="shared" si="42"/>
        <v/>
      </c>
      <c r="AK79" t="str">
        <f t="shared" si="42"/>
        <v/>
      </c>
      <c r="AL79" t="str">
        <f t="shared" si="42"/>
        <v/>
      </c>
      <c r="AM79" t="str">
        <f t="shared" si="42"/>
        <v/>
      </c>
      <c r="AN79" t="str">
        <f t="shared" si="42"/>
        <v/>
      </c>
      <c r="AO79" t="str">
        <f t="shared" si="42"/>
        <v/>
      </c>
      <c r="AP79" t="str">
        <f t="shared" si="42"/>
        <v/>
      </c>
      <c r="AQ79" t="str">
        <f t="shared" si="42"/>
        <v/>
      </c>
      <c r="AR79" t="str">
        <f t="shared" si="42"/>
        <v/>
      </c>
      <c r="AS79" t="str">
        <f t="shared" si="42"/>
        <v/>
      </c>
      <c r="AT79" t="str">
        <f t="shared" si="42"/>
        <v/>
      </c>
      <c r="AU79" t="str">
        <f t="shared" si="42"/>
        <v/>
      </c>
      <c r="AV79" t="str">
        <f t="shared" si="42"/>
        <v/>
      </c>
      <c r="AW79" t="str">
        <f t="shared" si="42"/>
        <v/>
      </c>
      <c r="AX79" t="str">
        <f t="shared" si="42"/>
        <v/>
      </c>
      <c r="AY79" t="str">
        <f t="shared" si="42"/>
        <v/>
      </c>
      <c r="AZ79" t="str">
        <f t="shared" si="42"/>
        <v/>
      </c>
      <c r="BA79" t="str">
        <f t="shared" si="42"/>
        <v/>
      </c>
    </row>
    <row r="80" spans="2:53" hidden="1" outlineLevel="1">
      <c r="C80" t="s">
        <v>980</v>
      </c>
      <c r="D80" t="str">
        <f>IF(AND(OR(D9="01.都内を管轄する一般送配電事業者",D9="03.卸取引所（間接オークションを除く）",D9="07.インバランス補給",D9="09.間接オークション(個別IDなし)"),NOT(OR(D28="",D28="-"))),"！！！","")</f>
        <v/>
      </c>
      <c r="E80" t="str">
        <f t="shared" ref="E80:BA80" si="43">IF(AND(OR(E9="01.都内を管轄する一般送配電事業者",E9="03.卸取引所（間接オークションを除く）",E9="07.インバランス補給",E9="09.間接オークション(個別IDなし)"),NOT(OR(E28="",E28="-"))),"！！！","")</f>
        <v/>
      </c>
      <c r="F80" t="str">
        <f t="shared" si="43"/>
        <v/>
      </c>
      <c r="G80" t="str">
        <f t="shared" si="43"/>
        <v/>
      </c>
      <c r="H80" t="str">
        <f t="shared" si="43"/>
        <v/>
      </c>
      <c r="I80" t="str">
        <f t="shared" si="43"/>
        <v/>
      </c>
      <c r="J80" t="str">
        <f t="shared" si="43"/>
        <v/>
      </c>
      <c r="K80" t="str">
        <f t="shared" si="43"/>
        <v/>
      </c>
      <c r="L80" t="str">
        <f t="shared" si="43"/>
        <v/>
      </c>
      <c r="M80" t="str">
        <f t="shared" si="43"/>
        <v/>
      </c>
      <c r="N80" t="str">
        <f t="shared" si="43"/>
        <v/>
      </c>
      <c r="O80" t="str">
        <f t="shared" si="43"/>
        <v/>
      </c>
      <c r="P80" t="str">
        <f t="shared" si="43"/>
        <v/>
      </c>
      <c r="Q80" t="str">
        <f t="shared" si="43"/>
        <v/>
      </c>
      <c r="R80" t="str">
        <f t="shared" si="43"/>
        <v/>
      </c>
      <c r="S80" t="str">
        <f t="shared" si="43"/>
        <v/>
      </c>
      <c r="T80" t="str">
        <f t="shared" si="43"/>
        <v/>
      </c>
      <c r="U80" t="str">
        <f t="shared" si="43"/>
        <v/>
      </c>
      <c r="V80" t="str">
        <f t="shared" si="43"/>
        <v/>
      </c>
      <c r="W80" t="str">
        <f t="shared" si="43"/>
        <v/>
      </c>
      <c r="X80" t="str">
        <f t="shared" si="43"/>
        <v/>
      </c>
      <c r="Y80" t="str">
        <f t="shared" si="43"/>
        <v/>
      </c>
      <c r="Z80" t="str">
        <f t="shared" si="43"/>
        <v/>
      </c>
      <c r="AA80" t="str">
        <f t="shared" si="43"/>
        <v/>
      </c>
      <c r="AB80" t="str">
        <f t="shared" si="43"/>
        <v/>
      </c>
      <c r="AC80" t="str">
        <f t="shared" si="43"/>
        <v/>
      </c>
      <c r="AD80" t="str">
        <f t="shared" si="43"/>
        <v/>
      </c>
      <c r="AE80" t="str">
        <f t="shared" si="43"/>
        <v/>
      </c>
      <c r="AF80" t="str">
        <f t="shared" si="43"/>
        <v/>
      </c>
      <c r="AG80" t="str">
        <f t="shared" si="43"/>
        <v/>
      </c>
      <c r="AH80" t="str">
        <f t="shared" si="43"/>
        <v/>
      </c>
      <c r="AI80" t="str">
        <f t="shared" si="43"/>
        <v/>
      </c>
      <c r="AJ80" t="str">
        <f t="shared" si="43"/>
        <v/>
      </c>
      <c r="AK80" t="str">
        <f t="shared" si="43"/>
        <v/>
      </c>
      <c r="AL80" t="str">
        <f t="shared" si="43"/>
        <v/>
      </c>
      <c r="AM80" t="str">
        <f t="shared" si="43"/>
        <v/>
      </c>
      <c r="AN80" t="str">
        <f t="shared" si="43"/>
        <v/>
      </c>
      <c r="AO80" t="str">
        <f t="shared" si="43"/>
        <v/>
      </c>
      <c r="AP80" t="str">
        <f t="shared" si="43"/>
        <v/>
      </c>
      <c r="AQ80" t="str">
        <f t="shared" si="43"/>
        <v/>
      </c>
      <c r="AR80" t="str">
        <f t="shared" si="43"/>
        <v/>
      </c>
      <c r="AS80" t="str">
        <f t="shared" si="43"/>
        <v/>
      </c>
      <c r="AT80" t="str">
        <f t="shared" si="43"/>
        <v/>
      </c>
      <c r="AU80" t="str">
        <f t="shared" si="43"/>
        <v/>
      </c>
      <c r="AV80" t="str">
        <f t="shared" si="43"/>
        <v/>
      </c>
      <c r="AW80" t="str">
        <f t="shared" si="43"/>
        <v/>
      </c>
      <c r="AX80" t="str">
        <f t="shared" si="43"/>
        <v/>
      </c>
      <c r="AY80" t="str">
        <f t="shared" si="43"/>
        <v/>
      </c>
      <c r="AZ80" t="str">
        <f t="shared" si="43"/>
        <v/>
      </c>
      <c r="BA80" t="str">
        <f t="shared" si="43"/>
        <v/>
      </c>
    </row>
    <row r="81" spans="1:53" hidden="1" outlineLevel="1">
      <c r="C81" t="s">
        <v>272</v>
      </c>
      <c r="D81">
        <f t="shared" ref="D81:AI81" si="44">IF(OR(D30="",D30="-"),0,1)</f>
        <v>0</v>
      </c>
      <c r="E81">
        <f t="shared" si="44"/>
        <v>0</v>
      </c>
      <c r="F81">
        <f t="shared" si="44"/>
        <v>0</v>
      </c>
      <c r="G81">
        <f t="shared" si="44"/>
        <v>0</v>
      </c>
      <c r="H81">
        <f t="shared" si="44"/>
        <v>0</v>
      </c>
      <c r="I81">
        <f t="shared" si="44"/>
        <v>0</v>
      </c>
      <c r="J81">
        <f t="shared" si="44"/>
        <v>0</v>
      </c>
      <c r="K81">
        <f t="shared" si="44"/>
        <v>0</v>
      </c>
      <c r="L81">
        <f t="shared" si="44"/>
        <v>0</v>
      </c>
      <c r="M81">
        <f t="shared" si="44"/>
        <v>0</v>
      </c>
      <c r="N81">
        <f t="shared" si="44"/>
        <v>0</v>
      </c>
      <c r="O81">
        <f t="shared" si="44"/>
        <v>0</v>
      </c>
      <c r="P81">
        <f t="shared" si="44"/>
        <v>0</v>
      </c>
      <c r="Q81">
        <f t="shared" si="44"/>
        <v>0</v>
      </c>
      <c r="R81">
        <f t="shared" si="44"/>
        <v>0</v>
      </c>
      <c r="S81">
        <f t="shared" si="44"/>
        <v>0</v>
      </c>
      <c r="T81">
        <f t="shared" si="44"/>
        <v>0</v>
      </c>
      <c r="U81">
        <f t="shared" si="44"/>
        <v>0</v>
      </c>
      <c r="V81">
        <f t="shared" si="44"/>
        <v>0</v>
      </c>
      <c r="W81">
        <f t="shared" si="44"/>
        <v>0</v>
      </c>
      <c r="X81">
        <f t="shared" si="44"/>
        <v>0</v>
      </c>
      <c r="Y81">
        <f t="shared" si="44"/>
        <v>0</v>
      </c>
      <c r="Z81">
        <f t="shared" si="44"/>
        <v>0</v>
      </c>
      <c r="AA81">
        <f t="shared" si="44"/>
        <v>0</v>
      </c>
      <c r="AB81">
        <f t="shared" si="44"/>
        <v>0</v>
      </c>
      <c r="AC81">
        <f t="shared" si="44"/>
        <v>0</v>
      </c>
      <c r="AD81">
        <f t="shared" si="44"/>
        <v>0</v>
      </c>
      <c r="AE81">
        <f t="shared" si="44"/>
        <v>0</v>
      </c>
      <c r="AF81">
        <f t="shared" si="44"/>
        <v>0</v>
      </c>
      <c r="AG81">
        <f t="shared" si="44"/>
        <v>0</v>
      </c>
      <c r="AH81">
        <f t="shared" si="44"/>
        <v>0</v>
      </c>
      <c r="AI81">
        <f t="shared" si="44"/>
        <v>0</v>
      </c>
      <c r="AJ81">
        <f t="shared" ref="AJ81:BA81" si="45">IF(OR(AJ30="",AJ30="-"),0,1)</f>
        <v>0</v>
      </c>
      <c r="AK81">
        <f t="shared" si="45"/>
        <v>0</v>
      </c>
      <c r="AL81">
        <f t="shared" si="45"/>
        <v>0</v>
      </c>
      <c r="AM81">
        <f t="shared" si="45"/>
        <v>0</v>
      </c>
      <c r="AN81">
        <f t="shared" si="45"/>
        <v>0</v>
      </c>
      <c r="AO81">
        <f t="shared" si="45"/>
        <v>0</v>
      </c>
      <c r="AP81">
        <f t="shared" si="45"/>
        <v>0</v>
      </c>
      <c r="AQ81">
        <f t="shared" si="45"/>
        <v>0</v>
      </c>
      <c r="AR81">
        <f t="shared" si="45"/>
        <v>0</v>
      </c>
      <c r="AS81">
        <f t="shared" si="45"/>
        <v>0</v>
      </c>
      <c r="AT81">
        <f t="shared" si="45"/>
        <v>0</v>
      </c>
      <c r="AU81">
        <f t="shared" si="45"/>
        <v>0</v>
      </c>
      <c r="AV81">
        <f t="shared" si="45"/>
        <v>0</v>
      </c>
      <c r="AW81">
        <f t="shared" si="45"/>
        <v>0</v>
      </c>
      <c r="AX81">
        <f t="shared" si="45"/>
        <v>0</v>
      </c>
      <c r="AY81">
        <f t="shared" si="45"/>
        <v>0</v>
      </c>
      <c r="AZ81">
        <f t="shared" si="45"/>
        <v>0</v>
      </c>
      <c r="BA81">
        <f t="shared" si="45"/>
        <v>0</v>
      </c>
    </row>
    <row r="82" spans="1:53" hidden="1" outlineLevel="1">
      <c r="C82" t="s">
        <v>680</v>
      </c>
      <c r="D82">
        <f>IF(OR(D9="04.需要バランシンググループ",D9="05.発電バランシンググループ"),-1,0)</f>
        <v>0</v>
      </c>
      <c r="E82">
        <f t="shared" ref="E82:BA82" si="46">IF(OR(E9="04.需要バランシンググループ",E9="05.発電バランシンググループ"),-1,0)</f>
        <v>0</v>
      </c>
      <c r="F82">
        <f t="shared" si="46"/>
        <v>0</v>
      </c>
      <c r="G82">
        <f t="shared" si="46"/>
        <v>0</v>
      </c>
      <c r="H82">
        <f t="shared" si="46"/>
        <v>0</v>
      </c>
      <c r="I82">
        <f t="shared" si="46"/>
        <v>0</v>
      </c>
      <c r="J82">
        <f t="shared" si="46"/>
        <v>0</v>
      </c>
      <c r="K82">
        <f t="shared" si="46"/>
        <v>0</v>
      </c>
      <c r="L82">
        <f t="shared" si="46"/>
        <v>0</v>
      </c>
      <c r="M82">
        <f t="shared" si="46"/>
        <v>0</v>
      </c>
      <c r="N82">
        <f t="shared" si="46"/>
        <v>0</v>
      </c>
      <c r="O82">
        <f t="shared" si="46"/>
        <v>0</v>
      </c>
      <c r="P82">
        <f t="shared" si="46"/>
        <v>0</v>
      </c>
      <c r="Q82">
        <f t="shared" si="46"/>
        <v>0</v>
      </c>
      <c r="R82">
        <f t="shared" si="46"/>
        <v>0</v>
      </c>
      <c r="S82">
        <f t="shared" si="46"/>
        <v>0</v>
      </c>
      <c r="T82">
        <f t="shared" si="46"/>
        <v>0</v>
      </c>
      <c r="U82">
        <f t="shared" si="46"/>
        <v>0</v>
      </c>
      <c r="V82">
        <f t="shared" si="46"/>
        <v>0</v>
      </c>
      <c r="W82">
        <f t="shared" si="46"/>
        <v>0</v>
      </c>
      <c r="X82">
        <f t="shared" si="46"/>
        <v>0</v>
      </c>
      <c r="Y82">
        <f t="shared" si="46"/>
        <v>0</v>
      </c>
      <c r="Z82">
        <f t="shared" si="46"/>
        <v>0</v>
      </c>
      <c r="AA82">
        <f t="shared" si="46"/>
        <v>0</v>
      </c>
      <c r="AB82">
        <f t="shared" si="46"/>
        <v>0</v>
      </c>
      <c r="AC82">
        <f t="shared" si="46"/>
        <v>0</v>
      </c>
      <c r="AD82">
        <f t="shared" si="46"/>
        <v>0</v>
      </c>
      <c r="AE82">
        <f t="shared" si="46"/>
        <v>0</v>
      </c>
      <c r="AF82">
        <f t="shared" si="46"/>
        <v>0</v>
      </c>
      <c r="AG82">
        <f t="shared" si="46"/>
        <v>0</v>
      </c>
      <c r="AH82">
        <f t="shared" si="46"/>
        <v>0</v>
      </c>
      <c r="AI82">
        <f t="shared" si="46"/>
        <v>0</v>
      </c>
      <c r="AJ82">
        <f t="shared" si="46"/>
        <v>0</v>
      </c>
      <c r="AK82">
        <f t="shared" si="46"/>
        <v>0</v>
      </c>
      <c r="AL82">
        <f t="shared" si="46"/>
        <v>0</v>
      </c>
      <c r="AM82">
        <f t="shared" si="46"/>
        <v>0</v>
      </c>
      <c r="AN82">
        <f t="shared" si="46"/>
        <v>0</v>
      </c>
      <c r="AO82">
        <f t="shared" si="46"/>
        <v>0</v>
      </c>
      <c r="AP82">
        <f t="shared" si="46"/>
        <v>0</v>
      </c>
      <c r="AQ82">
        <f t="shared" si="46"/>
        <v>0</v>
      </c>
      <c r="AR82">
        <f t="shared" si="46"/>
        <v>0</v>
      </c>
      <c r="AS82">
        <f t="shared" si="46"/>
        <v>0</v>
      </c>
      <c r="AT82">
        <f t="shared" si="46"/>
        <v>0</v>
      </c>
      <c r="AU82">
        <f t="shared" si="46"/>
        <v>0</v>
      </c>
      <c r="AV82">
        <f t="shared" si="46"/>
        <v>0</v>
      </c>
      <c r="AW82">
        <f t="shared" si="46"/>
        <v>0</v>
      </c>
      <c r="AX82">
        <f t="shared" si="46"/>
        <v>0</v>
      </c>
      <c r="AY82">
        <f t="shared" si="46"/>
        <v>0</v>
      </c>
      <c r="AZ82">
        <f t="shared" si="46"/>
        <v>0</v>
      </c>
      <c r="BA82">
        <f t="shared" si="46"/>
        <v>0</v>
      </c>
    </row>
    <row r="83" spans="1:53" hidden="1" outlineLevel="1">
      <c r="D83">
        <f>SUM(D75:D82)</f>
        <v>0</v>
      </c>
      <c r="E83">
        <f>SUM(E75:E82)</f>
        <v>0</v>
      </c>
      <c r="F83">
        <f t="shared" ref="F83:BA83" si="47">SUM(F75:F82)</f>
        <v>0</v>
      </c>
      <c r="G83">
        <f t="shared" si="47"/>
        <v>0</v>
      </c>
      <c r="H83">
        <f t="shared" si="47"/>
        <v>0</v>
      </c>
      <c r="I83">
        <f t="shared" si="47"/>
        <v>0</v>
      </c>
      <c r="J83">
        <f t="shared" si="47"/>
        <v>0</v>
      </c>
      <c r="K83">
        <f t="shared" si="47"/>
        <v>0</v>
      </c>
      <c r="L83">
        <f t="shared" si="47"/>
        <v>0</v>
      </c>
      <c r="M83">
        <f t="shared" si="47"/>
        <v>0</v>
      </c>
      <c r="N83">
        <f t="shared" si="47"/>
        <v>0</v>
      </c>
      <c r="O83">
        <f t="shared" si="47"/>
        <v>0</v>
      </c>
      <c r="P83">
        <f t="shared" si="47"/>
        <v>0</v>
      </c>
      <c r="Q83">
        <f t="shared" si="47"/>
        <v>0</v>
      </c>
      <c r="R83">
        <f t="shared" si="47"/>
        <v>0</v>
      </c>
      <c r="S83">
        <f t="shared" si="47"/>
        <v>0</v>
      </c>
      <c r="T83">
        <f t="shared" si="47"/>
        <v>0</v>
      </c>
      <c r="U83">
        <f t="shared" si="47"/>
        <v>0</v>
      </c>
      <c r="V83">
        <f t="shared" si="47"/>
        <v>0</v>
      </c>
      <c r="W83">
        <f t="shared" si="47"/>
        <v>0</v>
      </c>
      <c r="X83">
        <f t="shared" si="47"/>
        <v>0</v>
      </c>
      <c r="Y83">
        <f t="shared" si="47"/>
        <v>0</v>
      </c>
      <c r="Z83">
        <f t="shared" si="47"/>
        <v>0</v>
      </c>
      <c r="AA83">
        <f t="shared" si="47"/>
        <v>0</v>
      </c>
      <c r="AB83">
        <f t="shared" si="47"/>
        <v>0</v>
      </c>
      <c r="AC83">
        <f t="shared" si="47"/>
        <v>0</v>
      </c>
      <c r="AD83">
        <f t="shared" si="47"/>
        <v>0</v>
      </c>
      <c r="AE83">
        <f t="shared" si="47"/>
        <v>0</v>
      </c>
      <c r="AF83">
        <f t="shared" si="47"/>
        <v>0</v>
      </c>
      <c r="AG83">
        <f t="shared" si="47"/>
        <v>0</v>
      </c>
      <c r="AH83">
        <f t="shared" si="47"/>
        <v>0</v>
      </c>
      <c r="AI83">
        <f t="shared" si="47"/>
        <v>0</v>
      </c>
      <c r="AJ83">
        <f t="shared" si="47"/>
        <v>0</v>
      </c>
      <c r="AK83">
        <f t="shared" si="47"/>
        <v>0</v>
      </c>
      <c r="AL83">
        <f t="shared" si="47"/>
        <v>0</v>
      </c>
      <c r="AM83">
        <f t="shared" si="47"/>
        <v>0</v>
      </c>
      <c r="AN83">
        <f t="shared" si="47"/>
        <v>0</v>
      </c>
      <c r="AO83">
        <f t="shared" si="47"/>
        <v>0</v>
      </c>
      <c r="AP83">
        <f t="shared" si="47"/>
        <v>0</v>
      </c>
      <c r="AQ83">
        <f t="shared" si="47"/>
        <v>0</v>
      </c>
      <c r="AR83">
        <f t="shared" si="47"/>
        <v>0</v>
      </c>
      <c r="AS83">
        <f t="shared" si="47"/>
        <v>0</v>
      </c>
      <c r="AT83">
        <f t="shared" si="47"/>
        <v>0</v>
      </c>
      <c r="AU83">
        <f t="shared" si="47"/>
        <v>0</v>
      </c>
      <c r="AV83">
        <f t="shared" si="47"/>
        <v>0</v>
      </c>
      <c r="AW83">
        <f t="shared" si="47"/>
        <v>0</v>
      </c>
      <c r="AX83">
        <f t="shared" si="47"/>
        <v>0</v>
      </c>
      <c r="AY83">
        <f t="shared" si="47"/>
        <v>0</v>
      </c>
      <c r="AZ83">
        <f t="shared" si="47"/>
        <v>0</v>
      </c>
      <c r="BA83">
        <f t="shared" si="47"/>
        <v>0</v>
      </c>
    </row>
    <row r="84" spans="1:53" hidden="1" outlineLevel="1">
      <c r="C84" t="s">
        <v>681</v>
      </c>
      <c r="D84">
        <f t="shared" ref="D84:AI84" si="48">IF(D12-D25&lt;0,100,0)</f>
        <v>0</v>
      </c>
      <c r="E84">
        <f t="shared" si="48"/>
        <v>0</v>
      </c>
      <c r="F84">
        <f t="shared" si="48"/>
        <v>0</v>
      </c>
      <c r="G84">
        <f t="shared" si="48"/>
        <v>0</v>
      </c>
      <c r="H84">
        <f t="shared" si="48"/>
        <v>0</v>
      </c>
      <c r="I84">
        <f t="shared" si="48"/>
        <v>0</v>
      </c>
      <c r="J84">
        <f t="shared" si="48"/>
        <v>0</v>
      </c>
      <c r="K84">
        <f t="shared" si="48"/>
        <v>0</v>
      </c>
      <c r="L84">
        <f t="shared" si="48"/>
        <v>0</v>
      </c>
      <c r="M84">
        <f t="shared" si="48"/>
        <v>0</v>
      </c>
      <c r="N84">
        <f t="shared" si="48"/>
        <v>0</v>
      </c>
      <c r="O84">
        <f t="shared" si="48"/>
        <v>0</v>
      </c>
      <c r="P84">
        <f t="shared" si="48"/>
        <v>0</v>
      </c>
      <c r="Q84">
        <f t="shared" si="48"/>
        <v>0</v>
      </c>
      <c r="R84">
        <f t="shared" si="48"/>
        <v>0</v>
      </c>
      <c r="S84">
        <f t="shared" si="48"/>
        <v>0</v>
      </c>
      <c r="T84">
        <f t="shared" si="48"/>
        <v>0</v>
      </c>
      <c r="U84">
        <f t="shared" si="48"/>
        <v>0</v>
      </c>
      <c r="V84">
        <f t="shared" si="48"/>
        <v>0</v>
      </c>
      <c r="W84">
        <f t="shared" si="48"/>
        <v>0</v>
      </c>
      <c r="X84">
        <f t="shared" si="48"/>
        <v>0</v>
      </c>
      <c r="Y84">
        <f t="shared" si="48"/>
        <v>0</v>
      </c>
      <c r="Z84">
        <f t="shared" si="48"/>
        <v>0</v>
      </c>
      <c r="AA84">
        <f t="shared" si="48"/>
        <v>0</v>
      </c>
      <c r="AB84">
        <f t="shared" si="48"/>
        <v>0</v>
      </c>
      <c r="AC84">
        <f t="shared" si="48"/>
        <v>0</v>
      </c>
      <c r="AD84">
        <f t="shared" si="48"/>
        <v>0</v>
      </c>
      <c r="AE84">
        <f t="shared" si="48"/>
        <v>0</v>
      </c>
      <c r="AF84">
        <f t="shared" si="48"/>
        <v>0</v>
      </c>
      <c r="AG84">
        <f t="shared" si="48"/>
        <v>0</v>
      </c>
      <c r="AH84">
        <f t="shared" si="48"/>
        <v>0</v>
      </c>
      <c r="AI84">
        <f t="shared" si="48"/>
        <v>0</v>
      </c>
      <c r="AJ84">
        <f t="shared" ref="AJ84:BA84" si="49">IF(AJ12-AJ25&lt;0,100,0)</f>
        <v>0</v>
      </c>
      <c r="AK84">
        <f t="shared" si="49"/>
        <v>0</v>
      </c>
      <c r="AL84">
        <f t="shared" si="49"/>
        <v>0</v>
      </c>
      <c r="AM84">
        <f t="shared" si="49"/>
        <v>0</v>
      </c>
      <c r="AN84">
        <f t="shared" si="49"/>
        <v>0</v>
      </c>
      <c r="AO84">
        <f t="shared" si="49"/>
        <v>0</v>
      </c>
      <c r="AP84">
        <f t="shared" si="49"/>
        <v>0</v>
      </c>
      <c r="AQ84">
        <f t="shared" si="49"/>
        <v>0</v>
      </c>
      <c r="AR84">
        <f t="shared" si="49"/>
        <v>0</v>
      </c>
      <c r="AS84">
        <f t="shared" si="49"/>
        <v>0</v>
      </c>
      <c r="AT84">
        <f t="shared" si="49"/>
        <v>0</v>
      </c>
      <c r="AU84">
        <f t="shared" si="49"/>
        <v>0</v>
      </c>
      <c r="AV84">
        <f t="shared" si="49"/>
        <v>0</v>
      </c>
      <c r="AW84">
        <f t="shared" si="49"/>
        <v>0</v>
      </c>
      <c r="AX84">
        <f t="shared" si="49"/>
        <v>0</v>
      </c>
      <c r="AY84">
        <f t="shared" si="49"/>
        <v>0</v>
      </c>
      <c r="AZ84">
        <f t="shared" si="49"/>
        <v>0</v>
      </c>
      <c r="BA84">
        <f t="shared" si="49"/>
        <v>0</v>
      </c>
    </row>
    <row r="85" spans="1:53" hidden="1" outlineLevel="1">
      <c r="A85" t="s">
        <v>355</v>
      </c>
      <c r="B85">
        <f>COUNTIF(D85:BA85,"○")</f>
        <v>50</v>
      </c>
      <c r="D85" s="179" t="str">
        <f>IF(D84=100,"△",IF(D79="！！","！！",IF(D80="！！！","！！！",IF(AND(D74=1,D83&lt;&gt;4),"×","○"))))</f>
        <v>○</v>
      </c>
      <c r="E85" s="179" t="str">
        <f>IF(E84=100,"△",IF(E79="！！","！！",IF(E80="！！！","！！！",IF(AND(E74=1,E83&lt;&gt;4),"×","○"))))</f>
        <v>○</v>
      </c>
      <c r="F85" s="179" t="str">
        <f>IF(F84=100,"△",IF(F79="！！","！！",IF(F80="！！！","！！！",IF(AND(F74=1,F83&lt;&gt;4),"×","○"))))</f>
        <v>○</v>
      </c>
      <c r="G85" s="179" t="str">
        <f t="shared" ref="G85:BA85" si="50">IF(G84=100,"△",IF(G79="！！","！！",IF(G80="！！！","！！！",IF(AND(G74=1,G83&lt;&gt;4),"×","○"))))</f>
        <v>○</v>
      </c>
      <c r="H85" s="179" t="str">
        <f t="shared" si="50"/>
        <v>○</v>
      </c>
      <c r="I85" s="179" t="str">
        <f t="shared" si="50"/>
        <v>○</v>
      </c>
      <c r="J85" s="179" t="str">
        <f t="shared" si="50"/>
        <v>○</v>
      </c>
      <c r="K85" s="179" t="str">
        <f t="shared" si="50"/>
        <v>○</v>
      </c>
      <c r="L85" s="179" t="str">
        <f t="shared" si="50"/>
        <v>○</v>
      </c>
      <c r="M85" s="179" t="str">
        <f t="shared" si="50"/>
        <v>○</v>
      </c>
      <c r="N85" s="179" t="str">
        <f t="shared" si="50"/>
        <v>○</v>
      </c>
      <c r="O85" s="179" t="str">
        <f t="shared" si="50"/>
        <v>○</v>
      </c>
      <c r="P85" s="179" t="str">
        <f t="shared" si="50"/>
        <v>○</v>
      </c>
      <c r="Q85" s="179" t="str">
        <f t="shared" si="50"/>
        <v>○</v>
      </c>
      <c r="R85" s="179" t="str">
        <f t="shared" si="50"/>
        <v>○</v>
      </c>
      <c r="S85" s="179" t="str">
        <f t="shared" si="50"/>
        <v>○</v>
      </c>
      <c r="T85" s="179" t="str">
        <f t="shared" si="50"/>
        <v>○</v>
      </c>
      <c r="U85" s="179" t="str">
        <f t="shared" si="50"/>
        <v>○</v>
      </c>
      <c r="V85" s="179" t="str">
        <f t="shared" si="50"/>
        <v>○</v>
      </c>
      <c r="W85" s="179" t="str">
        <f t="shared" si="50"/>
        <v>○</v>
      </c>
      <c r="X85" s="179" t="str">
        <f t="shared" si="50"/>
        <v>○</v>
      </c>
      <c r="Y85" s="179" t="str">
        <f t="shared" si="50"/>
        <v>○</v>
      </c>
      <c r="Z85" s="179" t="str">
        <f t="shared" si="50"/>
        <v>○</v>
      </c>
      <c r="AA85" s="179" t="str">
        <f t="shared" si="50"/>
        <v>○</v>
      </c>
      <c r="AB85" s="179" t="str">
        <f t="shared" si="50"/>
        <v>○</v>
      </c>
      <c r="AC85" s="179" t="str">
        <f t="shared" si="50"/>
        <v>○</v>
      </c>
      <c r="AD85" s="179" t="str">
        <f t="shared" si="50"/>
        <v>○</v>
      </c>
      <c r="AE85" s="179" t="str">
        <f t="shared" si="50"/>
        <v>○</v>
      </c>
      <c r="AF85" s="179" t="str">
        <f t="shared" si="50"/>
        <v>○</v>
      </c>
      <c r="AG85" s="179" t="str">
        <f t="shared" si="50"/>
        <v>○</v>
      </c>
      <c r="AH85" s="179" t="str">
        <f t="shared" si="50"/>
        <v>○</v>
      </c>
      <c r="AI85" s="179" t="str">
        <f t="shared" si="50"/>
        <v>○</v>
      </c>
      <c r="AJ85" s="179" t="str">
        <f t="shared" si="50"/>
        <v>○</v>
      </c>
      <c r="AK85" s="179" t="str">
        <f t="shared" si="50"/>
        <v>○</v>
      </c>
      <c r="AL85" s="179" t="str">
        <f t="shared" si="50"/>
        <v>○</v>
      </c>
      <c r="AM85" s="179" t="str">
        <f t="shared" si="50"/>
        <v>○</v>
      </c>
      <c r="AN85" s="179" t="str">
        <f t="shared" si="50"/>
        <v>○</v>
      </c>
      <c r="AO85" s="179" t="str">
        <f t="shared" si="50"/>
        <v>○</v>
      </c>
      <c r="AP85" s="179" t="str">
        <f t="shared" si="50"/>
        <v>○</v>
      </c>
      <c r="AQ85" s="179" t="str">
        <f t="shared" si="50"/>
        <v>○</v>
      </c>
      <c r="AR85" s="179" t="str">
        <f t="shared" si="50"/>
        <v>○</v>
      </c>
      <c r="AS85" s="179" t="str">
        <f t="shared" si="50"/>
        <v>○</v>
      </c>
      <c r="AT85" s="179" t="str">
        <f t="shared" si="50"/>
        <v>○</v>
      </c>
      <c r="AU85" s="179" t="str">
        <f t="shared" si="50"/>
        <v>○</v>
      </c>
      <c r="AV85" s="179" t="str">
        <f t="shared" si="50"/>
        <v>○</v>
      </c>
      <c r="AW85" s="179" t="str">
        <f t="shared" si="50"/>
        <v>○</v>
      </c>
      <c r="AX85" s="179" t="str">
        <f t="shared" si="50"/>
        <v>○</v>
      </c>
      <c r="AY85" s="179" t="str">
        <f t="shared" si="50"/>
        <v>○</v>
      </c>
      <c r="AZ85" s="179" t="str">
        <f t="shared" si="50"/>
        <v>○</v>
      </c>
      <c r="BA85" s="179" t="str">
        <f t="shared" si="50"/>
        <v>○</v>
      </c>
    </row>
    <row r="86" spans="1:53" hidden="1" outlineLevel="1">
      <c r="C86" t="s">
        <v>682</v>
      </c>
      <c r="D86" s="179" t="str">
        <f t="shared" ref="D86:AI86" si="51">IF(AND(D30="1.FIT対象電源",D27&lt;&gt;0),"×","○")</f>
        <v>○</v>
      </c>
      <c r="E86" s="179" t="str">
        <f t="shared" si="51"/>
        <v>○</v>
      </c>
      <c r="F86" s="179" t="str">
        <f t="shared" si="51"/>
        <v>○</v>
      </c>
      <c r="G86" s="179" t="str">
        <f t="shared" si="51"/>
        <v>○</v>
      </c>
      <c r="H86" s="179" t="str">
        <f t="shared" si="51"/>
        <v>○</v>
      </c>
      <c r="I86" s="179" t="str">
        <f t="shared" si="51"/>
        <v>○</v>
      </c>
      <c r="J86" s="179" t="str">
        <f t="shared" si="51"/>
        <v>○</v>
      </c>
      <c r="K86" s="179" t="str">
        <f t="shared" si="51"/>
        <v>○</v>
      </c>
      <c r="L86" s="179" t="str">
        <f t="shared" si="51"/>
        <v>○</v>
      </c>
      <c r="M86" s="179" t="str">
        <f t="shared" si="51"/>
        <v>○</v>
      </c>
      <c r="N86" s="179" t="str">
        <f t="shared" si="51"/>
        <v>○</v>
      </c>
      <c r="O86" s="179" t="str">
        <f t="shared" si="51"/>
        <v>○</v>
      </c>
      <c r="P86" s="179" t="str">
        <f t="shared" si="51"/>
        <v>○</v>
      </c>
      <c r="Q86" s="179" t="str">
        <f t="shared" si="51"/>
        <v>○</v>
      </c>
      <c r="R86" s="179" t="str">
        <f t="shared" si="51"/>
        <v>○</v>
      </c>
      <c r="S86" s="179" t="str">
        <f t="shared" si="51"/>
        <v>○</v>
      </c>
      <c r="T86" s="179" t="str">
        <f t="shared" si="51"/>
        <v>○</v>
      </c>
      <c r="U86" s="179" t="str">
        <f t="shared" si="51"/>
        <v>○</v>
      </c>
      <c r="V86" s="179" t="str">
        <f t="shared" si="51"/>
        <v>○</v>
      </c>
      <c r="W86" s="179" t="str">
        <f t="shared" si="51"/>
        <v>○</v>
      </c>
      <c r="X86" s="179" t="str">
        <f t="shared" si="51"/>
        <v>○</v>
      </c>
      <c r="Y86" s="179" t="str">
        <f t="shared" si="51"/>
        <v>○</v>
      </c>
      <c r="Z86" s="179" t="str">
        <f t="shared" si="51"/>
        <v>○</v>
      </c>
      <c r="AA86" s="179" t="str">
        <f t="shared" si="51"/>
        <v>○</v>
      </c>
      <c r="AB86" s="179" t="str">
        <f t="shared" si="51"/>
        <v>○</v>
      </c>
      <c r="AC86" s="179" t="str">
        <f t="shared" si="51"/>
        <v>○</v>
      </c>
      <c r="AD86" s="179" t="str">
        <f t="shared" si="51"/>
        <v>○</v>
      </c>
      <c r="AE86" s="179" t="str">
        <f t="shared" si="51"/>
        <v>○</v>
      </c>
      <c r="AF86" s="179" t="str">
        <f t="shared" si="51"/>
        <v>○</v>
      </c>
      <c r="AG86" s="179" t="str">
        <f t="shared" si="51"/>
        <v>○</v>
      </c>
      <c r="AH86" s="179" t="str">
        <f t="shared" si="51"/>
        <v>○</v>
      </c>
      <c r="AI86" s="179" t="str">
        <f t="shared" si="51"/>
        <v>○</v>
      </c>
      <c r="AJ86" s="179" t="str">
        <f t="shared" ref="AJ86:BA86" si="52">IF(AND(AJ30="1.FIT対象電源",AJ27&lt;&gt;0),"×","○")</f>
        <v>○</v>
      </c>
      <c r="AK86" s="179" t="str">
        <f t="shared" si="52"/>
        <v>○</v>
      </c>
      <c r="AL86" s="179" t="str">
        <f t="shared" si="52"/>
        <v>○</v>
      </c>
      <c r="AM86" s="179" t="str">
        <f t="shared" si="52"/>
        <v>○</v>
      </c>
      <c r="AN86" s="179" t="str">
        <f t="shared" si="52"/>
        <v>○</v>
      </c>
      <c r="AO86" s="179" t="str">
        <f t="shared" si="52"/>
        <v>○</v>
      </c>
      <c r="AP86" s="179" t="str">
        <f t="shared" si="52"/>
        <v>○</v>
      </c>
      <c r="AQ86" s="179" t="str">
        <f t="shared" si="52"/>
        <v>○</v>
      </c>
      <c r="AR86" s="179" t="str">
        <f t="shared" si="52"/>
        <v>○</v>
      </c>
      <c r="AS86" s="179" t="str">
        <f t="shared" si="52"/>
        <v>○</v>
      </c>
      <c r="AT86" s="179" t="str">
        <f t="shared" si="52"/>
        <v>○</v>
      </c>
      <c r="AU86" s="179" t="str">
        <f t="shared" si="52"/>
        <v>○</v>
      </c>
      <c r="AV86" s="179" t="str">
        <f t="shared" si="52"/>
        <v>○</v>
      </c>
      <c r="AW86" s="179" t="str">
        <f t="shared" si="52"/>
        <v>○</v>
      </c>
      <c r="AX86" s="179" t="str">
        <f t="shared" si="52"/>
        <v>○</v>
      </c>
      <c r="AY86" s="179" t="str">
        <f t="shared" si="52"/>
        <v>○</v>
      </c>
      <c r="AZ86" s="179" t="str">
        <f t="shared" si="52"/>
        <v>○</v>
      </c>
      <c r="BA86" s="179" t="str">
        <f t="shared" si="52"/>
        <v>○</v>
      </c>
    </row>
    <row r="87" spans="1:53" hidden="1" outlineLevel="1">
      <c r="C87" t="s">
        <v>863</v>
      </c>
      <c r="D87">
        <f t="shared" ref="D87:AI87" si="53">IF(D29="",0,1)</f>
        <v>0</v>
      </c>
      <c r="E87">
        <f t="shared" si="53"/>
        <v>0</v>
      </c>
      <c r="F87">
        <f t="shared" si="53"/>
        <v>0</v>
      </c>
      <c r="G87">
        <f t="shared" si="53"/>
        <v>0</v>
      </c>
      <c r="H87">
        <f t="shared" si="53"/>
        <v>0</v>
      </c>
      <c r="I87">
        <f t="shared" si="53"/>
        <v>0</v>
      </c>
      <c r="J87">
        <f t="shared" si="53"/>
        <v>0</v>
      </c>
      <c r="K87">
        <f t="shared" si="53"/>
        <v>0</v>
      </c>
      <c r="L87">
        <f t="shared" si="53"/>
        <v>0</v>
      </c>
      <c r="M87">
        <f t="shared" si="53"/>
        <v>0</v>
      </c>
      <c r="N87">
        <f t="shared" si="53"/>
        <v>0</v>
      </c>
      <c r="O87">
        <f t="shared" si="53"/>
        <v>0</v>
      </c>
      <c r="P87">
        <f t="shared" si="53"/>
        <v>0</v>
      </c>
      <c r="Q87">
        <f t="shared" si="53"/>
        <v>0</v>
      </c>
      <c r="R87">
        <f t="shared" si="53"/>
        <v>0</v>
      </c>
      <c r="S87">
        <f t="shared" si="53"/>
        <v>0</v>
      </c>
      <c r="T87">
        <f t="shared" si="53"/>
        <v>0</v>
      </c>
      <c r="U87">
        <f t="shared" si="53"/>
        <v>0</v>
      </c>
      <c r="V87">
        <f t="shared" si="53"/>
        <v>0</v>
      </c>
      <c r="W87">
        <f t="shared" si="53"/>
        <v>0</v>
      </c>
      <c r="X87">
        <f t="shared" si="53"/>
        <v>0</v>
      </c>
      <c r="Y87">
        <f t="shared" si="53"/>
        <v>0</v>
      </c>
      <c r="Z87">
        <f t="shared" si="53"/>
        <v>0</v>
      </c>
      <c r="AA87">
        <f t="shared" si="53"/>
        <v>0</v>
      </c>
      <c r="AB87">
        <f t="shared" si="53"/>
        <v>0</v>
      </c>
      <c r="AC87">
        <f t="shared" si="53"/>
        <v>0</v>
      </c>
      <c r="AD87">
        <f t="shared" si="53"/>
        <v>0</v>
      </c>
      <c r="AE87">
        <f t="shared" si="53"/>
        <v>0</v>
      </c>
      <c r="AF87">
        <f t="shared" si="53"/>
        <v>0</v>
      </c>
      <c r="AG87">
        <f t="shared" si="53"/>
        <v>0</v>
      </c>
      <c r="AH87">
        <f t="shared" si="53"/>
        <v>0</v>
      </c>
      <c r="AI87">
        <f t="shared" si="53"/>
        <v>0</v>
      </c>
      <c r="AJ87">
        <f t="shared" ref="AJ87:BA87" si="54">IF(AJ29="",0,1)</f>
        <v>0</v>
      </c>
      <c r="AK87">
        <f t="shared" si="54"/>
        <v>0</v>
      </c>
      <c r="AL87">
        <f t="shared" si="54"/>
        <v>0</v>
      </c>
      <c r="AM87">
        <f t="shared" si="54"/>
        <v>0</v>
      </c>
      <c r="AN87">
        <f t="shared" si="54"/>
        <v>0</v>
      </c>
      <c r="AO87">
        <f t="shared" si="54"/>
        <v>0</v>
      </c>
      <c r="AP87">
        <f t="shared" si="54"/>
        <v>0</v>
      </c>
      <c r="AQ87">
        <f t="shared" si="54"/>
        <v>0</v>
      </c>
      <c r="AR87">
        <f t="shared" si="54"/>
        <v>0</v>
      </c>
      <c r="AS87">
        <f t="shared" si="54"/>
        <v>0</v>
      </c>
      <c r="AT87">
        <f t="shared" si="54"/>
        <v>0</v>
      </c>
      <c r="AU87">
        <f t="shared" si="54"/>
        <v>0</v>
      </c>
      <c r="AV87">
        <f t="shared" si="54"/>
        <v>0</v>
      </c>
      <c r="AW87">
        <f t="shared" si="54"/>
        <v>0</v>
      </c>
      <c r="AX87">
        <f t="shared" si="54"/>
        <v>0</v>
      </c>
      <c r="AY87">
        <f t="shared" si="54"/>
        <v>0</v>
      </c>
      <c r="AZ87">
        <f t="shared" si="54"/>
        <v>0</v>
      </c>
      <c r="BA87">
        <f t="shared" si="54"/>
        <v>0</v>
      </c>
    </row>
    <row r="88" spans="1:53" hidden="1" outlineLevel="1"/>
    <row r="89" spans="1:53" hidden="1" outlineLevel="1">
      <c r="C89" t="s">
        <v>871</v>
      </c>
      <c r="D89" s="179" t="str">
        <f>IFERROR(VALUE(LEFT(D9,2)),"")</f>
        <v/>
      </c>
      <c r="E89" s="179" t="str">
        <f t="shared" ref="E89:BA89" si="55">IFERROR(VALUE(LEFT(E9,2)),"")</f>
        <v/>
      </c>
      <c r="F89" s="179" t="str">
        <f t="shared" si="55"/>
        <v/>
      </c>
      <c r="G89" s="179" t="str">
        <f t="shared" si="55"/>
        <v/>
      </c>
      <c r="H89" s="179" t="str">
        <f t="shared" si="55"/>
        <v/>
      </c>
      <c r="I89" s="179" t="str">
        <f t="shared" si="55"/>
        <v/>
      </c>
      <c r="J89" s="179" t="str">
        <f t="shared" si="55"/>
        <v/>
      </c>
      <c r="K89" s="179" t="str">
        <f t="shared" si="55"/>
        <v/>
      </c>
      <c r="L89" s="179" t="str">
        <f t="shared" si="55"/>
        <v/>
      </c>
      <c r="M89" s="179" t="str">
        <f t="shared" si="55"/>
        <v/>
      </c>
      <c r="N89" s="179" t="str">
        <f t="shared" si="55"/>
        <v/>
      </c>
      <c r="O89" s="179" t="str">
        <f t="shared" si="55"/>
        <v/>
      </c>
      <c r="P89" s="179" t="str">
        <f t="shared" si="55"/>
        <v/>
      </c>
      <c r="Q89" s="179" t="str">
        <f t="shared" si="55"/>
        <v/>
      </c>
      <c r="R89" s="179" t="str">
        <f t="shared" si="55"/>
        <v/>
      </c>
      <c r="S89" s="179" t="str">
        <f t="shared" si="55"/>
        <v/>
      </c>
      <c r="T89" s="179" t="str">
        <f t="shared" si="55"/>
        <v/>
      </c>
      <c r="U89" s="179" t="str">
        <f t="shared" si="55"/>
        <v/>
      </c>
      <c r="V89" s="179" t="str">
        <f t="shared" si="55"/>
        <v/>
      </c>
      <c r="W89" s="179" t="str">
        <f t="shared" si="55"/>
        <v/>
      </c>
      <c r="X89" s="179" t="str">
        <f t="shared" si="55"/>
        <v/>
      </c>
      <c r="Y89" s="179" t="str">
        <f t="shared" si="55"/>
        <v/>
      </c>
      <c r="Z89" s="179" t="str">
        <f t="shared" si="55"/>
        <v/>
      </c>
      <c r="AA89" s="179" t="str">
        <f t="shared" si="55"/>
        <v/>
      </c>
      <c r="AB89" s="179" t="str">
        <f t="shared" si="55"/>
        <v/>
      </c>
      <c r="AC89" s="179" t="str">
        <f t="shared" si="55"/>
        <v/>
      </c>
      <c r="AD89" s="179" t="str">
        <f t="shared" si="55"/>
        <v/>
      </c>
      <c r="AE89" s="179" t="str">
        <f t="shared" si="55"/>
        <v/>
      </c>
      <c r="AF89" s="179" t="str">
        <f t="shared" si="55"/>
        <v/>
      </c>
      <c r="AG89" s="179" t="str">
        <f t="shared" si="55"/>
        <v/>
      </c>
      <c r="AH89" s="179" t="str">
        <f t="shared" si="55"/>
        <v/>
      </c>
      <c r="AI89" s="179" t="str">
        <f t="shared" si="55"/>
        <v/>
      </c>
      <c r="AJ89" s="179" t="str">
        <f t="shared" si="55"/>
        <v/>
      </c>
      <c r="AK89" s="179" t="str">
        <f t="shared" si="55"/>
        <v/>
      </c>
      <c r="AL89" s="179" t="str">
        <f t="shared" si="55"/>
        <v/>
      </c>
      <c r="AM89" s="179" t="str">
        <f t="shared" si="55"/>
        <v/>
      </c>
      <c r="AN89" s="179" t="str">
        <f t="shared" si="55"/>
        <v/>
      </c>
      <c r="AO89" s="179" t="str">
        <f t="shared" si="55"/>
        <v/>
      </c>
      <c r="AP89" s="179" t="str">
        <f t="shared" si="55"/>
        <v/>
      </c>
      <c r="AQ89" s="179" t="str">
        <f t="shared" si="55"/>
        <v/>
      </c>
      <c r="AR89" s="179" t="str">
        <f t="shared" si="55"/>
        <v/>
      </c>
      <c r="AS89" s="179" t="str">
        <f t="shared" si="55"/>
        <v/>
      </c>
      <c r="AT89" s="179" t="str">
        <f t="shared" si="55"/>
        <v/>
      </c>
      <c r="AU89" s="179" t="str">
        <f t="shared" si="55"/>
        <v/>
      </c>
      <c r="AV89" s="179" t="str">
        <f t="shared" si="55"/>
        <v/>
      </c>
      <c r="AW89" s="179" t="str">
        <f t="shared" si="55"/>
        <v/>
      </c>
      <c r="AX89" s="179" t="str">
        <f t="shared" si="55"/>
        <v/>
      </c>
      <c r="AY89" s="179" t="str">
        <f t="shared" si="55"/>
        <v/>
      </c>
      <c r="AZ89" s="179" t="str">
        <f t="shared" si="55"/>
        <v/>
      </c>
      <c r="BA89" s="179" t="str">
        <f t="shared" si="55"/>
        <v/>
      </c>
    </row>
    <row r="90" spans="1:53" hidden="1" outlineLevel="1">
      <c r="C90" s="338" t="s">
        <v>873</v>
      </c>
      <c r="D90">
        <f>IF(OR(D89=1,D89=2,D89=3,D89=6,D89=7,D89=8,D89=9,D89=10,D89=11),10,IF(OR(D89=4,D89=5),3,0))</f>
        <v>0</v>
      </c>
      <c r="E90">
        <f t="shared" ref="E90:BA90" si="56">IF(OR(E89=1,E89=2,E89=3,E89=6,E89=7,E89=8,E89=9,E89=10,E89=11),10,IF(OR(E89=4,E89=5),3,0))</f>
        <v>0</v>
      </c>
      <c r="F90">
        <f t="shared" si="56"/>
        <v>0</v>
      </c>
      <c r="G90">
        <f t="shared" si="56"/>
        <v>0</v>
      </c>
      <c r="H90">
        <f t="shared" si="56"/>
        <v>0</v>
      </c>
      <c r="I90">
        <f t="shared" si="56"/>
        <v>0</v>
      </c>
      <c r="J90">
        <f t="shared" si="56"/>
        <v>0</v>
      </c>
      <c r="K90">
        <f t="shared" si="56"/>
        <v>0</v>
      </c>
      <c r="L90">
        <f t="shared" si="56"/>
        <v>0</v>
      </c>
      <c r="M90">
        <f t="shared" si="56"/>
        <v>0</v>
      </c>
      <c r="N90">
        <f t="shared" si="56"/>
        <v>0</v>
      </c>
      <c r="O90">
        <f t="shared" si="56"/>
        <v>0</v>
      </c>
      <c r="P90">
        <f t="shared" si="56"/>
        <v>0</v>
      </c>
      <c r="Q90">
        <f t="shared" si="56"/>
        <v>0</v>
      </c>
      <c r="R90">
        <f t="shared" si="56"/>
        <v>0</v>
      </c>
      <c r="S90">
        <f t="shared" si="56"/>
        <v>0</v>
      </c>
      <c r="T90">
        <f t="shared" si="56"/>
        <v>0</v>
      </c>
      <c r="U90">
        <f t="shared" si="56"/>
        <v>0</v>
      </c>
      <c r="V90">
        <f t="shared" si="56"/>
        <v>0</v>
      </c>
      <c r="W90">
        <f t="shared" si="56"/>
        <v>0</v>
      </c>
      <c r="X90">
        <f t="shared" si="56"/>
        <v>0</v>
      </c>
      <c r="Y90">
        <f t="shared" si="56"/>
        <v>0</v>
      </c>
      <c r="Z90">
        <f t="shared" si="56"/>
        <v>0</v>
      </c>
      <c r="AA90">
        <f t="shared" si="56"/>
        <v>0</v>
      </c>
      <c r="AB90">
        <f t="shared" si="56"/>
        <v>0</v>
      </c>
      <c r="AC90">
        <f t="shared" si="56"/>
        <v>0</v>
      </c>
      <c r="AD90">
        <f t="shared" si="56"/>
        <v>0</v>
      </c>
      <c r="AE90">
        <f t="shared" si="56"/>
        <v>0</v>
      </c>
      <c r="AF90">
        <f t="shared" si="56"/>
        <v>0</v>
      </c>
      <c r="AG90">
        <f t="shared" si="56"/>
        <v>0</v>
      </c>
      <c r="AH90">
        <f t="shared" si="56"/>
        <v>0</v>
      </c>
      <c r="AI90">
        <f t="shared" si="56"/>
        <v>0</v>
      </c>
      <c r="AJ90">
        <f t="shared" si="56"/>
        <v>0</v>
      </c>
      <c r="AK90">
        <f t="shared" si="56"/>
        <v>0</v>
      </c>
      <c r="AL90">
        <f t="shared" si="56"/>
        <v>0</v>
      </c>
      <c r="AM90">
        <f t="shared" si="56"/>
        <v>0</v>
      </c>
      <c r="AN90">
        <f t="shared" si="56"/>
        <v>0</v>
      </c>
      <c r="AO90">
        <f t="shared" si="56"/>
        <v>0</v>
      </c>
      <c r="AP90">
        <f t="shared" si="56"/>
        <v>0</v>
      </c>
      <c r="AQ90">
        <f t="shared" si="56"/>
        <v>0</v>
      </c>
      <c r="AR90">
        <f t="shared" si="56"/>
        <v>0</v>
      </c>
      <c r="AS90">
        <f t="shared" si="56"/>
        <v>0</v>
      </c>
      <c r="AT90">
        <f t="shared" si="56"/>
        <v>0</v>
      </c>
      <c r="AU90">
        <f t="shared" si="56"/>
        <v>0</v>
      </c>
      <c r="AV90">
        <f t="shared" si="56"/>
        <v>0</v>
      </c>
      <c r="AW90">
        <f t="shared" si="56"/>
        <v>0</v>
      </c>
      <c r="AX90">
        <f t="shared" si="56"/>
        <v>0</v>
      </c>
      <c r="AY90">
        <f t="shared" si="56"/>
        <v>0</v>
      </c>
      <c r="AZ90">
        <f t="shared" si="56"/>
        <v>0</v>
      </c>
      <c r="BA90">
        <f t="shared" si="56"/>
        <v>0</v>
      </c>
    </row>
    <row r="91" spans="1:53" hidden="1" outlineLevel="1">
      <c r="C91" s="338" t="s">
        <v>873</v>
      </c>
      <c r="D91" t="str">
        <f t="shared" ref="D91:BA91" si="57">IF(AND(D90=10,D81=1),"※","")</f>
        <v/>
      </c>
      <c r="E91" t="str">
        <f t="shared" si="57"/>
        <v/>
      </c>
      <c r="F91" t="str">
        <f t="shared" si="57"/>
        <v/>
      </c>
      <c r="G91" t="str">
        <f t="shared" si="57"/>
        <v/>
      </c>
      <c r="H91" t="str">
        <f t="shared" si="57"/>
        <v/>
      </c>
      <c r="I91" t="str">
        <f t="shared" si="57"/>
        <v/>
      </c>
      <c r="J91" t="str">
        <f t="shared" si="57"/>
        <v/>
      </c>
      <c r="K91" t="str">
        <f t="shared" si="57"/>
        <v/>
      </c>
      <c r="L91" t="str">
        <f t="shared" si="57"/>
        <v/>
      </c>
      <c r="M91" t="str">
        <f t="shared" si="57"/>
        <v/>
      </c>
      <c r="N91" t="str">
        <f t="shared" si="57"/>
        <v/>
      </c>
      <c r="O91" t="str">
        <f t="shared" si="57"/>
        <v/>
      </c>
      <c r="P91" t="str">
        <f t="shared" si="57"/>
        <v/>
      </c>
      <c r="Q91" t="str">
        <f t="shared" si="57"/>
        <v/>
      </c>
      <c r="R91" t="str">
        <f t="shared" si="57"/>
        <v/>
      </c>
      <c r="S91" t="str">
        <f t="shared" si="57"/>
        <v/>
      </c>
      <c r="T91" t="str">
        <f t="shared" si="57"/>
        <v/>
      </c>
      <c r="U91" t="str">
        <f t="shared" si="57"/>
        <v/>
      </c>
      <c r="V91" t="str">
        <f t="shared" si="57"/>
        <v/>
      </c>
      <c r="W91" t="str">
        <f t="shared" si="57"/>
        <v/>
      </c>
      <c r="X91" t="str">
        <f t="shared" si="57"/>
        <v/>
      </c>
      <c r="Y91" t="str">
        <f t="shared" si="57"/>
        <v/>
      </c>
      <c r="Z91" t="str">
        <f t="shared" si="57"/>
        <v/>
      </c>
      <c r="AA91" t="str">
        <f t="shared" si="57"/>
        <v/>
      </c>
      <c r="AB91" t="str">
        <f t="shared" si="57"/>
        <v/>
      </c>
      <c r="AC91" t="str">
        <f t="shared" si="57"/>
        <v/>
      </c>
      <c r="AD91" t="str">
        <f t="shared" si="57"/>
        <v/>
      </c>
      <c r="AE91" t="str">
        <f t="shared" si="57"/>
        <v/>
      </c>
      <c r="AF91" t="str">
        <f t="shared" si="57"/>
        <v/>
      </c>
      <c r="AG91" t="str">
        <f t="shared" si="57"/>
        <v/>
      </c>
      <c r="AH91" t="str">
        <f t="shared" si="57"/>
        <v/>
      </c>
      <c r="AI91" t="str">
        <f t="shared" si="57"/>
        <v/>
      </c>
      <c r="AJ91" t="str">
        <f t="shared" si="57"/>
        <v/>
      </c>
      <c r="AK91" t="str">
        <f t="shared" si="57"/>
        <v/>
      </c>
      <c r="AL91" t="str">
        <f t="shared" si="57"/>
        <v/>
      </c>
      <c r="AM91" t="str">
        <f t="shared" si="57"/>
        <v/>
      </c>
      <c r="AN91" t="str">
        <f t="shared" si="57"/>
        <v/>
      </c>
      <c r="AO91" t="str">
        <f t="shared" si="57"/>
        <v/>
      </c>
      <c r="AP91" t="str">
        <f t="shared" si="57"/>
        <v/>
      </c>
      <c r="AQ91" t="str">
        <f t="shared" si="57"/>
        <v/>
      </c>
      <c r="AR91" t="str">
        <f t="shared" si="57"/>
        <v/>
      </c>
      <c r="AS91" t="str">
        <f t="shared" si="57"/>
        <v/>
      </c>
      <c r="AT91" t="str">
        <f t="shared" si="57"/>
        <v/>
      </c>
      <c r="AU91" t="str">
        <f t="shared" si="57"/>
        <v/>
      </c>
      <c r="AV91" t="str">
        <f t="shared" si="57"/>
        <v/>
      </c>
      <c r="AW91" t="str">
        <f t="shared" si="57"/>
        <v/>
      </c>
      <c r="AX91" t="str">
        <f t="shared" si="57"/>
        <v/>
      </c>
      <c r="AY91" t="str">
        <f t="shared" si="57"/>
        <v/>
      </c>
      <c r="AZ91" t="str">
        <f t="shared" si="57"/>
        <v/>
      </c>
      <c r="BA91" t="str">
        <f t="shared" si="57"/>
        <v/>
      </c>
    </row>
    <row r="92" spans="1:53" hidden="1" outlineLevel="1">
      <c r="C92" s="338"/>
    </row>
    <row r="93" spans="1:53" hidden="1" outlineLevel="1">
      <c r="C93" s="338" t="s">
        <v>872</v>
      </c>
      <c r="D93">
        <f t="shared" ref="D93:AI93" si="58">IF(AND(D25&gt;0,D26=""),100,0)</f>
        <v>0</v>
      </c>
      <c r="E93">
        <f t="shared" si="58"/>
        <v>0</v>
      </c>
      <c r="F93">
        <f t="shared" si="58"/>
        <v>0</v>
      </c>
      <c r="G93">
        <f t="shared" si="58"/>
        <v>0</v>
      </c>
      <c r="H93">
        <f t="shared" si="58"/>
        <v>0</v>
      </c>
      <c r="I93">
        <f t="shared" si="58"/>
        <v>0</v>
      </c>
      <c r="J93">
        <f t="shared" si="58"/>
        <v>0</v>
      </c>
      <c r="K93">
        <f t="shared" si="58"/>
        <v>0</v>
      </c>
      <c r="L93">
        <f t="shared" si="58"/>
        <v>0</v>
      </c>
      <c r="M93">
        <f t="shared" si="58"/>
        <v>0</v>
      </c>
      <c r="N93">
        <f t="shared" si="58"/>
        <v>0</v>
      </c>
      <c r="O93">
        <f t="shared" si="58"/>
        <v>0</v>
      </c>
      <c r="P93">
        <f t="shared" si="58"/>
        <v>0</v>
      </c>
      <c r="Q93">
        <f t="shared" si="58"/>
        <v>0</v>
      </c>
      <c r="R93">
        <f t="shared" si="58"/>
        <v>0</v>
      </c>
      <c r="S93">
        <f t="shared" si="58"/>
        <v>0</v>
      </c>
      <c r="T93">
        <f t="shared" si="58"/>
        <v>0</v>
      </c>
      <c r="U93">
        <f t="shared" si="58"/>
        <v>0</v>
      </c>
      <c r="V93">
        <f t="shared" si="58"/>
        <v>0</v>
      </c>
      <c r="W93">
        <f t="shared" si="58"/>
        <v>0</v>
      </c>
      <c r="X93">
        <f t="shared" si="58"/>
        <v>0</v>
      </c>
      <c r="Y93">
        <f t="shared" si="58"/>
        <v>0</v>
      </c>
      <c r="Z93">
        <f t="shared" si="58"/>
        <v>0</v>
      </c>
      <c r="AA93">
        <f t="shared" si="58"/>
        <v>0</v>
      </c>
      <c r="AB93">
        <f t="shared" si="58"/>
        <v>0</v>
      </c>
      <c r="AC93">
        <f t="shared" si="58"/>
        <v>0</v>
      </c>
      <c r="AD93">
        <f t="shared" si="58"/>
        <v>0</v>
      </c>
      <c r="AE93">
        <f t="shared" si="58"/>
        <v>0</v>
      </c>
      <c r="AF93">
        <f t="shared" si="58"/>
        <v>0</v>
      </c>
      <c r="AG93">
        <f t="shared" si="58"/>
        <v>0</v>
      </c>
      <c r="AH93">
        <f t="shared" si="58"/>
        <v>0</v>
      </c>
      <c r="AI93">
        <f t="shared" si="58"/>
        <v>0</v>
      </c>
      <c r="AJ93">
        <f t="shared" ref="AJ93:BA93" si="59">IF(AND(AJ25&gt;0,AJ26=""),100,0)</f>
        <v>0</v>
      </c>
      <c r="AK93">
        <f t="shared" si="59"/>
        <v>0</v>
      </c>
      <c r="AL93">
        <f t="shared" si="59"/>
        <v>0</v>
      </c>
      <c r="AM93">
        <f t="shared" si="59"/>
        <v>0</v>
      </c>
      <c r="AN93">
        <f t="shared" si="59"/>
        <v>0</v>
      </c>
      <c r="AO93">
        <f t="shared" si="59"/>
        <v>0</v>
      </c>
      <c r="AP93">
        <f t="shared" si="59"/>
        <v>0</v>
      </c>
      <c r="AQ93">
        <f t="shared" si="59"/>
        <v>0</v>
      </c>
      <c r="AR93">
        <f t="shared" si="59"/>
        <v>0</v>
      </c>
      <c r="AS93">
        <f t="shared" si="59"/>
        <v>0</v>
      </c>
      <c r="AT93">
        <f t="shared" si="59"/>
        <v>0</v>
      </c>
      <c r="AU93">
        <f t="shared" si="59"/>
        <v>0</v>
      </c>
      <c r="AV93">
        <f t="shared" si="59"/>
        <v>0</v>
      </c>
      <c r="AW93">
        <f t="shared" si="59"/>
        <v>0</v>
      </c>
      <c r="AX93">
        <f t="shared" si="59"/>
        <v>0</v>
      </c>
      <c r="AY93">
        <f t="shared" si="59"/>
        <v>0</v>
      </c>
      <c r="AZ93">
        <f t="shared" si="59"/>
        <v>0</v>
      </c>
      <c r="BA93">
        <f t="shared" si="59"/>
        <v>0</v>
      </c>
    </row>
    <row r="94" spans="1:53" hidden="1" outlineLevel="1">
      <c r="C94" s="338" t="s">
        <v>875</v>
      </c>
      <c r="D94">
        <f>IF(AND(D28="4.その他(要根拠資料の提出)",D29=""),100,0)</f>
        <v>0</v>
      </c>
      <c r="E94">
        <f t="shared" ref="E94:BA94" si="60">IF(AND(E28="4.その他(要根拠資料の提出)",E29=""),100,0)</f>
        <v>0</v>
      </c>
      <c r="F94">
        <f t="shared" si="60"/>
        <v>0</v>
      </c>
      <c r="G94">
        <f t="shared" si="60"/>
        <v>0</v>
      </c>
      <c r="H94">
        <f t="shared" si="60"/>
        <v>0</v>
      </c>
      <c r="I94">
        <f t="shared" si="60"/>
        <v>0</v>
      </c>
      <c r="J94">
        <f t="shared" si="60"/>
        <v>0</v>
      </c>
      <c r="K94">
        <f t="shared" si="60"/>
        <v>0</v>
      </c>
      <c r="L94">
        <f t="shared" si="60"/>
        <v>0</v>
      </c>
      <c r="M94">
        <f t="shared" si="60"/>
        <v>0</v>
      </c>
      <c r="N94">
        <f t="shared" si="60"/>
        <v>0</v>
      </c>
      <c r="O94">
        <f t="shared" si="60"/>
        <v>0</v>
      </c>
      <c r="P94">
        <f t="shared" si="60"/>
        <v>0</v>
      </c>
      <c r="Q94">
        <f t="shared" si="60"/>
        <v>0</v>
      </c>
      <c r="R94">
        <f t="shared" si="60"/>
        <v>0</v>
      </c>
      <c r="S94">
        <f t="shared" si="60"/>
        <v>0</v>
      </c>
      <c r="T94">
        <f t="shared" si="60"/>
        <v>0</v>
      </c>
      <c r="U94">
        <f t="shared" si="60"/>
        <v>0</v>
      </c>
      <c r="V94">
        <f t="shared" si="60"/>
        <v>0</v>
      </c>
      <c r="W94">
        <f t="shared" si="60"/>
        <v>0</v>
      </c>
      <c r="X94">
        <f t="shared" si="60"/>
        <v>0</v>
      </c>
      <c r="Y94">
        <f t="shared" si="60"/>
        <v>0</v>
      </c>
      <c r="Z94">
        <f t="shared" si="60"/>
        <v>0</v>
      </c>
      <c r="AA94">
        <f t="shared" si="60"/>
        <v>0</v>
      </c>
      <c r="AB94">
        <f t="shared" si="60"/>
        <v>0</v>
      </c>
      <c r="AC94">
        <f t="shared" si="60"/>
        <v>0</v>
      </c>
      <c r="AD94">
        <f t="shared" si="60"/>
        <v>0</v>
      </c>
      <c r="AE94">
        <f t="shared" si="60"/>
        <v>0</v>
      </c>
      <c r="AF94">
        <f t="shared" si="60"/>
        <v>0</v>
      </c>
      <c r="AG94">
        <f t="shared" si="60"/>
        <v>0</v>
      </c>
      <c r="AH94">
        <f t="shared" si="60"/>
        <v>0</v>
      </c>
      <c r="AI94">
        <f t="shared" si="60"/>
        <v>0</v>
      </c>
      <c r="AJ94">
        <f t="shared" si="60"/>
        <v>0</v>
      </c>
      <c r="AK94">
        <f t="shared" si="60"/>
        <v>0</v>
      </c>
      <c r="AL94">
        <f t="shared" si="60"/>
        <v>0</v>
      </c>
      <c r="AM94">
        <f t="shared" si="60"/>
        <v>0</v>
      </c>
      <c r="AN94">
        <f t="shared" si="60"/>
        <v>0</v>
      </c>
      <c r="AO94">
        <f t="shared" si="60"/>
        <v>0</v>
      </c>
      <c r="AP94">
        <f t="shared" si="60"/>
        <v>0</v>
      </c>
      <c r="AQ94">
        <f t="shared" si="60"/>
        <v>0</v>
      </c>
      <c r="AR94">
        <f t="shared" si="60"/>
        <v>0</v>
      </c>
      <c r="AS94">
        <f t="shared" si="60"/>
        <v>0</v>
      </c>
      <c r="AT94">
        <f t="shared" si="60"/>
        <v>0</v>
      </c>
      <c r="AU94">
        <f t="shared" si="60"/>
        <v>0</v>
      </c>
      <c r="AV94">
        <f t="shared" si="60"/>
        <v>0</v>
      </c>
      <c r="AW94">
        <f t="shared" si="60"/>
        <v>0</v>
      </c>
      <c r="AX94">
        <f t="shared" si="60"/>
        <v>0</v>
      </c>
      <c r="AY94">
        <f t="shared" si="60"/>
        <v>0</v>
      </c>
      <c r="AZ94">
        <f t="shared" si="60"/>
        <v>0</v>
      </c>
      <c r="BA94">
        <f t="shared" si="60"/>
        <v>0</v>
      </c>
    </row>
    <row r="95" spans="1:53" hidden="1" outlineLevel="1">
      <c r="B95">
        <f>COUNTIF(D95:BA95,"○")</f>
        <v>50</v>
      </c>
      <c r="D95" s="179" t="str">
        <f>IF(D91="※","※",IF(D85="！！","！！",IF(D85="！！！","！！！",IF(D85="△","△",IF(D85="×","×",IF(D85="○",IF(D93=100,"☆",IF(D94=100,"★","○"))))))))</f>
        <v>○</v>
      </c>
      <c r="E95" s="179" t="str">
        <f>IF(E91="※","※",IF(E85="！！","！！",IF(E85="！！！","！！！",IF(E85="△","△",IF(E85="×","×",IF(E85="○",IF(E93=100,"☆",IF(E94=100,"★","○"))))))))</f>
        <v>○</v>
      </c>
      <c r="F95" s="179" t="str">
        <f>IF(F91="※","※",IF(F85="！！","！！",IF(F85="！！！","！！！",IF(F85="△","△",IF(F85="×","×",IF(F85="○",IF(F93=100,"☆",IF(F94=100,"★","○"))))))))</f>
        <v>○</v>
      </c>
      <c r="G95" s="179" t="str">
        <f t="shared" ref="G95:BA95" si="61">IF(G91="※","※",IF(G85="！！","！！",IF(G85="！！！","！！！",IF(G85="△","△",IF(G85="×","×",IF(G85="○",IF(G93=100,"☆",IF(G94=100,"★","○"))))))))</f>
        <v>○</v>
      </c>
      <c r="H95" s="179" t="str">
        <f t="shared" si="61"/>
        <v>○</v>
      </c>
      <c r="I95" s="179" t="str">
        <f t="shared" si="61"/>
        <v>○</v>
      </c>
      <c r="J95" s="179" t="str">
        <f t="shared" si="61"/>
        <v>○</v>
      </c>
      <c r="K95" s="179" t="str">
        <f t="shared" si="61"/>
        <v>○</v>
      </c>
      <c r="L95" s="179" t="str">
        <f t="shared" si="61"/>
        <v>○</v>
      </c>
      <c r="M95" s="179" t="str">
        <f t="shared" si="61"/>
        <v>○</v>
      </c>
      <c r="N95" s="179" t="str">
        <f t="shared" si="61"/>
        <v>○</v>
      </c>
      <c r="O95" s="179" t="str">
        <f t="shared" si="61"/>
        <v>○</v>
      </c>
      <c r="P95" s="179" t="str">
        <f t="shared" si="61"/>
        <v>○</v>
      </c>
      <c r="Q95" s="179" t="str">
        <f t="shared" si="61"/>
        <v>○</v>
      </c>
      <c r="R95" s="179" t="str">
        <f t="shared" si="61"/>
        <v>○</v>
      </c>
      <c r="S95" s="179" t="str">
        <f t="shared" si="61"/>
        <v>○</v>
      </c>
      <c r="T95" s="179" t="str">
        <f t="shared" si="61"/>
        <v>○</v>
      </c>
      <c r="U95" s="179" t="str">
        <f t="shared" si="61"/>
        <v>○</v>
      </c>
      <c r="V95" s="179" t="str">
        <f t="shared" si="61"/>
        <v>○</v>
      </c>
      <c r="W95" s="179" t="str">
        <f t="shared" si="61"/>
        <v>○</v>
      </c>
      <c r="X95" s="179" t="str">
        <f t="shared" si="61"/>
        <v>○</v>
      </c>
      <c r="Y95" s="179" t="str">
        <f t="shared" si="61"/>
        <v>○</v>
      </c>
      <c r="Z95" s="179" t="str">
        <f t="shared" si="61"/>
        <v>○</v>
      </c>
      <c r="AA95" s="179" t="str">
        <f t="shared" si="61"/>
        <v>○</v>
      </c>
      <c r="AB95" s="179" t="str">
        <f t="shared" si="61"/>
        <v>○</v>
      </c>
      <c r="AC95" s="179" t="str">
        <f t="shared" si="61"/>
        <v>○</v>
      </c>
      <c r="AD95" s="179" t="str">
        <f t="shared" si="61"/>
        <v>○</v>
      </c>
      <c r="AE95" s="179" t="str">
        <f t="shared" si="61"/>
        <v>○</v>
      </c>
      <c r="AF95" s="179" t="str">
        <f t="shared" si="61"/>
        <v>○</v>
      </c>
      <c r="AG95" s="179" t="str">
        <f t="shared" si="61"/>
        <v>○</v>
      </c>
      <c r="AH95" s="179" t="str">
        <f t="shared" si="61"/>
        <v>○</v>
      </c>
      <c r="AI95" s="179" t="str">
        <f t="shared" si="61"/>
        <v>○</v>
      </c>
      <c r="AJ95" s="179" t="str">
        <f t="shared" si="61"/>
        <v>○</v>
      </c>
      <c r="AK95" s="179" t="str">
        <f t="shared" si="61"/>
        <v>○</v>
      </c>
      <c r="AL95" s="179" t="str">
        <f t="shared" si="61"/>
        <v>○</v>
      </c>
      <c r="AM95" s="179" t="str">
        <f t="shared" si="61"/>
        <v>○</v>
      </c>
      <c r="AN95" s="179" t="str">
        <f t="shared" si="61"/>
        <v>○</v>
      </c>
      <c r="AO95" s="179" t="str">
        <f t="shared" si="61"/>
        <v>○</v>
      </c>
      <c r="AP95" s="179" t="str">
        <f t="shared" si="61"/>
        <v>○</v>
      </c>
      <c r="AQ95" s="179" t="str">
        <f t="shared" si="61"/>
        <v>○</v>
      </c>
      <c r="AR95" s="179" t="str">
        <f t="shared" si="61"/>
        <v>○</v>
      </c>
      <c r="AS95" s="179" t="str">
        <f t="shared" si="61"/>
        <v>○</v>
      </c>
      <c r="AT95" s="179" t="str">
        <f t="shared" si="61"/>
        <v>○</v>
      </c>
      <c r="AU95" s="179" t="str">
        <f t="shared" si="61"/>
        <v>○</v>
      </c>
      <c r="AV95" s="179" t="str">
        <f t="shared" si="61"/>
        <v>○</v>
      </c>
      <c r="AW95" s="179" t="str">
        <f t="shared" si="61"/>
        <v>○</v>
      </c>
      <c r="AX95" s="179" t="str">
        <f t="shared" si="61"/>
        <v>○</v>
      </c>
      <c r="AY95" s="179" t="str">
        <f t="shared" si="61"/>
        <v>○</v>
      </c>
      <c r="AZ95" s="179" t="str">
        <f t="shared" si="61"/>
        <v>○</v>
      </c>
      <c r="BA95" s="179" t="str">
        <f t="shared" si="61"/>
        <v>○</v>
      </c>
    </row>
    <row r="96" spans="1:53" hidden="1" outlineLevel="1">
      <c r="D96" t="str">
        <f>IF(D$9="08.常時バックアップ","常時バックアップ","")</f>
        <v/>
      </c>
      <c r="E96" t="str">
        <f t="shared" ref="E96:BA96" si="62">IF(E$9="08.常時バックアップ","常時バックアップ","")</f>
        <v/>
      </c>
      <c r="F96" t="str">
        <f t="shared" si="62"/>
        <v/>
      </c>
      <c r="G96" t="str">
        <f t="shared" si="62"/>
        <v/>
      </c>
      <c r="H96" t="str">
        <f t="shared" si="62"/>
        <v/>
      </c>
      <c r="I96" t="str">
        <f t="shared" si="62"/>
        <v/>
      </c>
      <c r="J96" t="str">
        <f t="shared" si="62"/>
        <v/>
      </c>
      <c r="K96" t="str">
        <f t="shared" si="62"/>
        <v/>
      </c>
      <c r="L96" t="str">
        <f t="shared" si="62"/>
        <v/>
      </c>
      <c r="M96" t="str">
        <f t="shared" si="62"/>
        <v/>
      </c>
      <c r="N96" t="str">
        <f t="shared" si="62"/>
        <v/>
      </c>
      <c r="O96" t="str">
        <f t="shared" si="62"/>
        <v/>
      </c>
      <c r="P96" t="str">
        <f t="shared" si="62"/>
        <v/>
      </c>
      <c r="Q96" t="str">
        <f t="shared" si="62"/>
        <v/>
      </c>
      <c r="R96" t="str">
        <f t="shared" si="62"/>
        <v/>
      </c>
      <c r="S96" t="str">
        <f t="shared" si="62"/>
        <v/>
      </c>
      <c r="T96" t="str">
        <f t="shared" si="62"/>
        <v/>
      </c>
      <c r="U96" t="str">
        <f t="shared" si="62"/>
        <v/>
      </c>
      <c r="V96" t="str">
        <f t="shared" si="62"/>
        <v/>
      </c>
      <c r="W96" t="str">
        <f t="shared" si="62"/>
        <v/>
      </c>
      <c r="X96" t="str">
        <f t="shared" si="62"/>
        <v/>
      </c>
      <c r="Y96" t="str">
        <f t="shared" si="62"/>
        <v/>
      </c>
      <c r="Z96" t="str">
        <f t="shared" si="62"/>
        <v/>
      </c>
      <c r="AA96" t="str">
        <f t="shared" si="62"/>
        <v/>
      </c>
      <c r="AB96" t="str">
        <f t="shared" si="62"/>
        <v/>
      </c>
      <c r="AC96" t="str">
        <f t="shared" si="62"/>
        <v/>
      </c>
      <c r="AD96" t="str">
        <f t="shared" si="62"/>
        <v/>
      </c>
      <c r="AE96" t="str">
        <f t="shared" si="62"/>
        <v/>
      </c>
      <c r="AF96" t="str">
        <f t="shared" si="62"/>
        <v/>
      </c>
      <c r="AG96" t="str">
        <f t="shared" si="62"/>
        <v/>
      </c>
      <c r="AH96" t="str">
        <f t="shared" si="62"/>
        <v/>
      </c>
      <c r="AI96" t="str">
        <f t="shared" si="62"/>
        <v/>
      </c>
      <c r="AJ96" t="str">
        <f t="shared" si="62"/>
        <v/>
      </c>
      <c r="AK96" t="str">
        <f t="shared" si="62"/>
        <v/>
      </c>
      <c r="AL96" t="str">
        <f t="shared" si="62"/>
        <v/>
      </c>
      <c r="AM96" t="str">
        <f t="shared" si="62"/>
        <v/>
      </c>
      <c r="AN96" t="str">
        <f t="shared" si="62"/>
        <v/>
      </c>
      <c r="AO96" t="str">
        <f t="shared" si="62"/>
        <v/>
      </c>
      <c r="AP96" t="str">
        <f t="shared" si="62"/>
        <v/>
      </c>
      <c r="AQ96" t="str">
        <f t="shared" si="62"/>
        <v/>
      </c>
      <c r="AR96" t="str">
        <f t="shared" si="62"/>
        <v/>
      </c>
      <c r="AS96" t="str">
        <f t="shared" si="62"/>
        <v/>
      </c>
      <c r="AT96" t="str">
        <f t="shared" si="62"/>
        <v/>
      </c>
      <c r="AU96" t="str">
        <f t="shared" si="62"/>
        <v/>
      </c>
      <c r="AV96" t="str">
        <f t="shared" si="62"/>
        <v/>
      </c>
      <c r="AW96" t="str">
        <f t="shared" si="62"/>
        <v/>
      </c>
      <c r="AX96" t="str">
        <f t="shared" si="62"/>
        <v/>
      </c>
      <c r="AY96" t="str">
        <f t="shared" si="62"/>
        <v/>
      </c>
      <c r="AZ96" t="str">
        <f t="shared" si="62"/>
        <v/>
      </c>
      <c r="BA96" t="str">
        <f t="shared" si="62"/>
        <v/>
      </c>
    </row>
    <row r="97" collapsed="1"/>
  </sheetData>
  <sheetProtection algorithmName="SHA-512" hashValue="OuTqYYUOir+TrrEmL2ErgoNCGGaim8wGOjvp81W0JYTGn5flgU1BKhEzyLAye3ND7ZWwbN4jMMmv6H7/I14OBA==" saltValue="/7afDK/R/4MAPu/bnRjOeA==" spinCount="100000" sheet="1" formatCells="0"/>
  <dataConsolidate/>
  <mergeCells count="2">
    <mergeCell ref="B12:B24"/>
    <mergeCell ref="B36:C37"/>
  </mergeCells>
  <phoneticPr fontId="15"/>
  <conditionalFormatting sqref="D28:E28">
    <cfRule type="expression" dxfId="143" priority="1">
      <formula>D$9="-"</formula>
    </cfRule>
  </conditionalFormatting>
  <conditionalFormatting sqref="D9:BA9">
    <cfRule type="containsBlanks" dxfId="142" priority="41">
      <formula>LEN(TRIM(D9))=0</formula>
    </cfRule>
  </conditionalFormatting>
  <conditionalFormatting sqref="D9:BA11">
    <cfRule type="cellIs" dxfId="141" priority="13" operator="equal">
      <formula>"-"</formula>
    </cfRule>
  </conditionalFormatting>
  <conditionalFormatting sqref="D10:BA10">
    <cfRule type="expression" dxfId="140" priority="2">
      <formula>OR(D$9="08.常時バックアップ",D$9="11.その他")</formula>
    </cfRule>
  </conditionalFormatting>
  <conditionalFormatting sqref="D10:BA11">
    <cfRule type="expression" dxfId="139" priority="9">
      <formula>D$9="-"</formula>
    </cfRule>
    <cfRule type="expression" dxfId="138" priority="10">
      <formula>OR(D$9="01.都内を管轄する一般送配電事業者",D$9="03.卸取引所（間接オークションを除く）",D$9="07.インバランス補給",D$9="09.間接オークション(個別IDなし)")</formula>
    </cfRule>
    <cfRule type="notContainsBlanks" dxfId="137" priority="11">
      <formula>LEN(TRIM(D10))&gt;0</formula>
    </cfRule>
    <cfRule type="expression" dxfId="136" priority="12">
      <formula>NOT(OR(D$9="01.都内を管轄する一般送配電事業者",D$9="03.卸取引所（間接オークションを除く）",D$9="09.間接オークション(個別IDなし)"))</formula>
    </cfRule>
  </conditionalFormatting>
  <conditionalFormatting sqref="D26:BA26">
    <cfRule type="expression" dxfId="135" priority="53">
      <formula>AND(D25&gt;0,D26="")</formula>
    </cfRule>
  </conditionalFormatting>
  <conditionalFormatting sqref="D27:BA27">
    <cfRule type="expression" dxfId="134" priority="19">
      <formula>D27="ここに排出係数を入力してください"</formula>
    </cfRule>
    <cfRule type="containsBlanks" dxfId="133" priority="20">
      <formula>LEN(TRIM(D27))=0</formula>
    </cfRule>
  </conditionalFormatting>
  <conditionalFormatting sqref="D28:BA28">
    <cfRule type="expression" dxfId="132" priority="65">
      <formula>OR(D9="01.都内を管轄する一般送配電事業者",D9="03.卸取引所（間接オークションを除く）",D9="07.インバランス補給",D9="08.常時バックアップ",D9="09.間接オークション(個別IDなし)")</formula>
    </cfRule>
    <cfRule type="cellIs" dxfId="131" priority="66" operator="equal">
      <formula>"-"</formula>
    </cfRule>
    <cfRule type="expression" dxfId="130" priority="67">
      <formula>NOT(AND(OR(D9="01.都内を管轄する一般送配電事業者",D9="03.卸取引所（間接オークションを除く）"),E28="-"))</formula>
    </cfRule>
    <cfRule type="expression" dxfId="129" priority="68">
      <formula>NOT(AND(OR(D9="01.都内を管轄する一般送配電事業者",D9="03.卸取引所（間接オークションを除く）"),E28="-"))</formula>
    </cfRule>
    <cfRule type="containsBlanks" dxfId="128" priority="69">
      <formula>LEN(TRIM(D28))=0</formula>
    </cfRule>
  </conditionalFormatting>
  <conditionalFormatting sqref="D29:BA29">
    <cfRule type="expression" dxfId="127" priority="33">
      <formula>AND(D$28="4.その他(要根拠資料の提出)",D87=1)</formula>
    </cfRule>
    <cfRule type="expression" dxfId="126" priority="34">
      <formula>AND(D$28="4.その他(要根拠資料の提出)",D87=0)</formula>
    </cfRule>
  </conditionalFormatting>
  <conditionalFormatting sqref="D30:BA30">
    <cfRule type="expression" dxfId="125" priority="55">
      <formula>AND(OR(D9="04.需要バランシンググループ",D9="05.発電バランシンググループ"),D30="2.FIT非対象電源")</formula>
    </cfRule>
    <cfRule type="expression" dxfId="124" priority="56">
      <formula>AND(OR(D9="04.需要バランシンググループ",D9="05.発電バランシンググループ"),D30="1.FIT対象電源")</formula>
    </cfRule>
    <cfRule type="expression" dxfId="123" priority="57">
      <formula>AND(OR(D9="04.需要バランシンググループ",D9="05.発電バランシンググループ"),D30="-")</formula>
    </cfRule>
    <cfRule type="expression" dxfId="122" priority="62">
      <formula>AND(OR(D9="04.需要バランシンググループ",D9="05.発電バランシンググループ"),D30="")</formula>
    </cfRule>
  </conditionalFormatting>
  <conditionalFormatting sqref="D36:BA36">
    <cfRule type="cellIs" dxfId="121" priority="82" operator="notEqual">
      <formula>"○"</formula>
    </cfRule>
  </conditionalFormatting>
  <conditionalFormatting sqref="F28:BA28">
    <cfRule type="expression" dxfId="120" priority="64">
      <formula>F9="-"</formula>
    </cfRule>
  </conditionalFormatting>
  <dataValidations count="7">
    <dataValidation type="list" allowBlank="1" showInputMessage="1" showErrorMessage="1" sqref="D30:BA30" xr:uid="{00000000-0002-0000-0800-000000000000}">
      <formula1>"-,1.FIT対象電源,2.FIT非対象電源"</formula1>
    </dataValidation>
    <dataValidation type="decimal" operator="greaterThanOrEqual" allowBlank="1" showInputMessage="1" showErrorMessage="1" error="正の値で入力してください。" sqref="D12:BA25" xr:uid="{00000000-0002-0000-0800-000001000000}">
      <formula1>0</formula1>
    </dataValidation>
    <dataValidation type="list" allowBlank="1" showInputMessage="1" showErrorMessage="1" sqref="D28:BA28" xr:uid="{00000000-0002-0000-0800-000002000000}">
      <formula1>"-,1.東京都前年度実績値,2.環境省前年度実績値,3.未把握,4.その他(要根拠資料の提出)"</formula1>
    </dataValidation>
    <dataValidation type="list" allowBlank="1" showInputMessage="1" showErrorMessage="1" sqref="D9:BA9" xr:uid="{00000000-0002-0000-0800-000003000000}">
      <formula1>"-,01.都内を管轄する一般送配電事業者,02.他のみなし小売電気事業者,03.卸取引所（間接オークションを除く）,04.需要バランシンググループ,05.発電バランシンググループ,06.他の小売電気事業者,07.インバランス補給,08.常時バックアップ,09.間接オークション(個別IDなし),10.間接オークション(個別IDあり),11.その他"</formula1>
    </dataValidation>
    <dataValidation type="decimal" operator="greaterThanOrEqual" allowBlank="1" showInputMessage="1" showErrorMessage="1" error="正の値で入力してください" sqref="D27:BA27" xr:uid="{00000000-0002-0000-0800-000004000000}">
      <formula1>0</formula1>
    </dataValidation>
    <dataValidation imeMode="halfAlpha" allowBlank="1" showInputMessage="1" prompt="半角英数字で入力してください。" sqref="D10:BA10" xr:uid="{00000000-0002-0000-0800-000005000000}"/>
    <dataValidation type="list" allowBlank="1" showInputMessage="1" sqref="D11:BA11" xr:uid="{00000000-0002-0000-0800-000006000000}">
      <formula1>INDIRECT(D$96)</formula1>
    </dataValidation>
  </dataValidations>
  <pageMargins left="0.70866141732283472" right="0.70866141732283472" top="0.74803149606299213" bottom="0.74803149606299213" header="0.31496062992125984" footer="0.31496062992125984"/>
  <pageSetup paperSize="9" scale="55" orientation="landscape" r:id="rId1"/>
  <rowBreaks count="1" manualBreakCount="1">
    <brk id="40" max="12" man="1"/>
  </rowBreaks>
  <colBreaks count="1" manualBreakCount="1">
    <brk id="13" max="71" man="1"/>
  </colBreaks>
  <ignoredErrors>
    <ignoredError sqref="D12:BA12 D32:BA39 E31:BA31 D29:BA30 D14:BA26 E13:BA13"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
    <tabColor rgb="FF006600"/>
  </sheetPr>
  <dimension ref="A1:FG134"/>
  <sheetViews>
    <sheetView topLeftCell="B1" workbookViewId="0">
      <selection activeCell="B1" sqref="B1"/>
    </sheetView>
  </sheetViews>
  <sheetFormatPr defaultColWidth="9" defaultRowHeight="12" outlineLevelRow="1" outlineLevelCol="1"/>
  <cols>
    <col min="1" max="1" width="4" style="178" hidden="1" customWidth="1" outlineLevel="1"/>
    <col min="2" max="2" width="22.625" style="440" customWidth="1" collapsed="1"/>
    <col min="3" max="3" width="12.25" style="338" customWidth="1"/>
    <col min="4" max="23" width="16.625" style="338" customWidth="1"/>
    <col min="24" max="24" width="16.625" style="338" customWidth="1" collapsed="1"/>
    <col min="25" max="153" width="16.625" style="338" customWidth="1"/>
    <col min="154" max="154" width="1.25" style="338" customWidth="1"/>
    <col min="155" max="155" width="4" style="338" hidden="1" customWidth="1" outlineLevel="1"/>
    <col min="156" max="156" width="13" style="338" hidden="1" customWidth="1" outlineLevel="1"/>
    <col min="157" max="157" width="3.75" style="338" hidden="1" customWidth="1" outlineLevel="1"/>
    <col min="158" max="158" width="9" style="338" hidden="1" customWidth="1" outlineLevel="1"/>
    <col min="159" max="159" width="34.375" style="338" hidden="1" customWidth="1" outlineLevel="1"/>
    <col min="160" max="160" width="9" style="338" hidden="1" customWidth="1" outlineLevel="1"/>
    <col min="161" max="161" width="0" style="338" hidden="1" customWidth="1" outlineLevel="1"/>
    <col min="162" max="162" width="9" style="338" collapsed="1"/>
    <col min="163" max="163" width="11.25" style="338" customWidth="1"/>
    <col min="164" max="16384" width="9" style="338"/>
  </cols>
  <sheetData>
    <row r="1" spans="1:163" s="158" customFormat="1">
      <c r="B1" s="393" t="s">
        <v>1533</v>
      </c>
    </row>
    <row r="2" spans="1:163">
      <c r="B2" s="158" t="str">
        <f>"表３　非火力発電所（再エネ・原子力）からの調達実績（"&amp;シート①!E8&amp;"）"</f>
        <v>表３　非火力発電所（再エネ・原子力）からの調達実績（-）</v>
      </c>
      <c r="C2" s="158"/>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c r="DP2" s="158"/>
      <c r="DQ2" s="158"/>
      <c r="DR2" s="158"/>
      <c r="DS2" s="158"/>
      <c r="DT2" s="158"/>
      <c r="DU2" s="158"/>
      <c r="DV2" s="158"/>
      <c r="DW2" s="158"/>
      <c r="DX2" s="158"/>
      <c r="DY2" s="158"/>
      <c r="DZ2" s="158"/>
      <c r="EA2" s="158"/>
      <c r="EB2" s="158"/>
      <c r="EC2" s="158"/>
      <c r="ED2" s="158"/>
      <c r="EE2" s="158"/>
      <c r="EF2" s="158"/>
      <c r="EG2" s="158"/>
      <c r="EH2" s="158"/>
      <c r="EI2" s="158"/>
      <c r="EJ2" s="158"/>
      <c r="EK2" s="158"/>
      <c r="EL2" s="158"/>
      <c r="EM2" s="158"/>
      <c r="EN2" s="158"/>
      <c r="EO2" s="158"/>
      <c r="EP2" s="158"/>
      <c r="EQ2" s="158"/>
      <c r="ER2" s="158"/>
      <c r="ES2" s="158"/>
      <c r="ET2" s="158"/>
      <c r="EU2" s="158"/>
      <c r="EV2" s="158"/>
      <c r="EW2" s="158"/>
      <c r="EX2" s="178"/>
      <c r="EY2" s="178"/>
    </row>
    <row r="3" spans="1:163" customFormat="1" ht="13.5">
      <c r="B3" s="17"/>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row>
    <row r="4" spans="1:163" ht="13.5" customHeight="1">
      <c r="A4" s="338"/>
      <c r="B4" s="394" t="s">
        <v>1</v>
      </c>
      <c r="C4" s="395" t="s">
        <v>4</v>
      </c>
      <c r="D4" s="396">
        <v>1</v>
      </c>
      <c r="E4" s="396">
        <v>2</v>
      </c>
      <c r="F4" s="396">
        <v>3</v>
      </c>
      <c r="G4" s="396">
        <v>4</v>
      </c>
      <c r="H4" s="396">
        <v>5</v>
      </c>
      <c r="I4" s="396">
        <v>6</v>
      </c>
      <c r="J4" s="396">
        <v>7</v>
      </c>
      <c r="K4" s="396">
        <v>8</v>
      </c>
      <c r="L4" s="396">
        <v>9</v>
      </c>
      <c r="M4" s="396">
        <v>10</v>
      </c>
      <c r="N4" s="396">
        <v>11</v>
      </c>
      <c r="O4" s="396">
        <v>12</v>
      </c>
      <c r="P4" s="396">
        <v>13</v>
      </c>
      <c r="Q4" s="396">
        <v>14</v>
      </c>
      <c r="R4" s="396">
        <v>15</v>
      </c>
      <c r="S4" s="396">
        <v>16</v>
      </c>
      <c r="T4" s="396">
        <v>17</v>
      </c>
      <c r="U4" s="396">
        <v>18</v>
      </c>
      <c r="V4" s="396">
        <v>19</v>
      </c>
      <c r="W4" s="396">
        <v>20</v>
      </c>
      <c r="X4" s="396">
        <v>21</v>
      </c>
      <c r="Y4" s="396">
        <v>22</v>
      </c>
      <c r="Z4" s="396">
        <v>23</v>
      </c>
      <c r="AA4" s="396">
        <v>24</v>
      </c>
      <c r="AB4" s="396">
        <v>25</v>
      </c>
      <c r="AC4" s="396">
        <v>26</v>
      </c>
      <c r="AD4" s="396">
        <v>27</v>
      </c>
      <c r="AE4" s="396">
        <v>28</v>
      </c>
      <c r="AF4" s="396">
        <v>29</v>
      </c>
      <c r="AG4" s="396">
        <v>30</v>
      </c>
      <c r="AH4" s="396">
        <v>31</v>
      </c>
      <c r="AI4" s="396">
        <v>32</v>
      </c>
      <c r="AJ4" s="396">
        <v>33</v>
      </c>
      <c r="AK4" s="396">
        <v>34</v>
      </c>
      <c r="AL4" s="396">
        <v>35</v>
      </c>
      <c r="AM4" s="396">
        <v>36</v>
      </c>
      <c r="AN4" s="396">
        <v>37</v>
      </c>
      <c r="AO4" s="396">
        <v>38</v>
      </c>
      <c r="AP4" s="396">
        <v>39</v>
      </c>
      <c r="AQ4" s="396">
        <v>40</v>
      </c>
      <c r="AR4" s="396">
        <v>41</v>
      </c>
      <c r="AS4" s="396">
        <v>42</v>
      </c>
      <c r="AT4" s="396">
        <v>43</v>
      </c>
      <c r="AU4" s="396">
        <v>44</v>
      </c>
      <c r="AV4" s="396">
        <v>45</v>
      </c>
      <c r="AW4" s="396">
        <v>46</v>
      </c>
      <c r="AX4" s="396">
        <v>47</v>
      </c>
      <c r="AY4" s="396">
        <v>48</v>
      </c>
      <c r="AZ4" s="396">
        <v>49</v>
      </c>
      <c r="BA4" s="396">
        <v>50</v>
      </c>
      <c r="BB4" s="396">
        <v>51</v>
      </c>
      <c r="BC4" s="396">
        <v>52</v>
      </c>
      <c r="BD4" s="396">
        <v>53</v>
      </c>
      <c r="BE4" s="396">
        <v>54</v>
      </c>
      <c r="BF4" s="396">
        <v>55</v>
      </c>
      <c r="BG4" s="396">
        <v>56</v>
      </c>
      <c r="BH4" s="396">
        <v>57</v>
      </c>
      <c r="BI4" s="396">
        <v>58</v>
      </c>
      <c r="BJ4" s="396">
        <v>59</v>
      </c>
      <c r="BK4" s="396">
        <v>60</v>
      </c>
      <c r="BL4" s="396">
        <v>61</v>
      </c>
      <c r="BM4" s="396">
        <v>62</v>
      </c>
      <c r="BN4" s="396">
        <v>63</v>
      </c>
      <c r="BO4" s="396">
        <v>64</v>
      </c>
      <c r="BP4" s="396">
        <v>65</v>
      </c>
      <c r="BQ4" s="396">
        <v>66</v>
      </c>
      <c r="BR4" s="396">
        <v>67</v>
      </c>
      <c r="BS4" s="396">
        <v>68</v>
      </c>
      <c r="BT4" s="396">
        <v>69</v>
      </c>
      <c r="BU4" s="396">
        <v>70</v>
      </c>
      <c r="BV4" s="396">
        <v>71</v>
      </c>
      <c r="BW4" s="396">
        <v>72</v>
      </c>
      <c r="BX4" s="396">
        <v>73</v>
      </c>
      <c r="BY4" s="396">
        <v>74</v>
      </c>
      <c r="BZ4" s="396">
        <v>75</v>
      </c>
      <c r="CA4" s="396">
        <v>76</v>
      </c>
      <c r="CB4" s="396">
        <v>77</v>
      </c>
      <c r="CC4" s="396">
        <v>78</v>
      </c>
      <c r="CD4" s="396">
        <v>79</v>
      </c>
      <c r="CE4" s="396">
        <v>80</v>
      </c>
      <c r="CF4" s="396">
        <v>81</v>
      </c>
      <c r="CG4" s="396">
        <v>82</v>
      </c>
      <c r="CH4" s="396">
        <v>83</v>
      </c>
      <c r="CI4" s="396">
        <v>84</v>
      </c>
      <c r="CJ4" s="396">
        <v>85</v>
      </c>
      <c r="CK4" s="396">
        <v>86</v>
      </c>
      <c r="CL4" s="396">
        <v>87</v>
      </c>
      <c r="CM4" s="396">
        <v>88</v>
      </c>
      <c r="CN4" s="396">
        <v>89</v>
      </c>
      <c r="CO4" s="396">
        <v>90</v>
      </c>
      <c r="CP4" s="396">
        <v>91</v>
      </c>
      <c r="CQ4" s="396">
        <v>92</v>
      </c>
      <c r="CR4" s="396">
        <v>93</v>
      </c>
      <c r="CS4" s="396">
        <v>94</v>
      </c>
      <c r="CT4" s="396">
        <v>95</v>
      </c>
      <c r="CU4" s="396">
        <v>96</v>
      </c>
      <c r="CV4" s="396">
        <v>97</v>
      </c>
      <c r="CW4" s="396">
        <v>98</v>
      </c>
      <c r="CX4" s="396">
        <v>99</v>
      </c>
      <c r="CY4" s="396">
        <v>100</v>
      </c>
      <c r="CZ4" s="396">
        <v>101</v>
      </c>
      <c r="DA4" s="396">
        <v>102</v>
      </c>
      <c r="DB4" s="396">
        <v>103</v>
      </c>
      <c r="DC4" s="396">
        <v>104</v>
      </c>
      <c r="DD4" s="396">
        <v>105</v>
      </c>
      <c r="DE4" s="396">
        <v>106</v>
      </c>
      <c r="DF4" s="396">
        <v>107</v>
      </c>
      <c r="DG4" s="396">
        <v>108</v>
      </c>
      <c r="DH4" s="396">
        <v>109</v>
      </c>
      <c r="DI4" s="396">
        <v>110</v>
      </c>
      <c r="DJ4" s="396">
        <v>111</v>
      </c>
      <c r="DK4" s="396">
        <v>112</v>
      </c>
      <c r="DL4" s="396">
        <v>113</v>
      </c>
      <c r="DM4" s="396">
        <v>114</v>
      </c>
      <c r="DN4" s="396">
        <v>115</v>
      </c>
      <c r="DO4" s="396">
        <v>116</v>
      </c>
      <c r="DP4" s="396">
        <v>117</v>
      </c>
      <c r="DQ4" s="396">
        <v>118</v>
      </c>
      <c r="DR4" s="396">
        <v>119</v>
      </c>
      <c r="DS4" s="396">
        <v>120</v>
      </c>
      <c r="DT4" s="396">
        <v>121</v>
      </c>
      <c r="DU4" s="396">
        <v>122</v>
      </c>
      <c r="DV4" s="396">
        <v>123</v>
      </c>
      <c r="DW4" s="396">
        <v>124</v>
      </c>
      <c r="DX4" s="396">
        <v>125</v>
      </c>
      <c r="DY4" s="396">
        <v>126</v>
      </c>
      <c r="DZ4" s="396">
        <v>127</v>
      </c>
      <c r="EA4" s="396">
        <v>128</v>
      </c>
      <c r="EB4" s="396">
        <v>129</v>
      </c>
      <c r="EC4" s="396">
        <v>130</v>
      </c>
      <c r="ED4" s="396">
        <v>131</v>
      </c>
      <c r="EE4" s="396">
        <v>132</v>
      </c>
      <c r="EF4" s="396">
        <v>133</v>
      </c>
      <c r="EG4" s="396">
        <v>134</v>
      </c>
      <c r="EH4" s="396">
        <v>135</v>
      </c>
      <c r="EI4" s="396">
        <v>136</v>
      </c>
      <c r="EJ4" s="396">
        <v>137</v>
      </c>
      <c r="EK4" s="396">
        <v>138</v>
      </c>
      <c r="EL4" s="396">
        <v>139</v>
      </c>
      <c r="EM4" s="396">
        <v>140</v>
      </c>
      <c r="EN4" s="396">
        <v>141</v>
      </c>
      <c r="EO4" s="396">
        <v>142</v>
      </c>
      <c r="EP4" s="396">
        <v>143</v>
      </c>
      <c r="EQ4" s="396">
        <v>144</v>
      </c>
      <c r="ER4" s="396">
        <v>145</v>
      </c>
      <c r="ES4" s="396">
        <v>146</v>
      </c>
      <c r="ET4" s="396">
        <v>147</v>
      </c>
      <c r="EU4" s="396">
        <v>148</v>
      </c>
      <c r="EV4" s="396">
        <v>149</v>
      </c>
      <c r="EW4" s="396">
        <v>150</v>
      </c>
      <c r="EX4" s="397"/>
      <c r="FE4" s="1283"/>
      <c r="FF4" s="1283"/>
      <c r="FG4" s="1283"/>
    </row>
    <row r="5" spans="1:163">
      <c r="A5" s="338"/>
      <c r="B5" s="398" t="s">
        <v>55</v>
      </c>
      <c r="C5" s="399" t="s">
        <v>1512</v>
      </c>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400"/>
      <c r="FE5" s="1283"/>
      <c r="FF5" s="1283"/>
      <c r="FG5" s="1283"/>
    </row>
    <row r="6" spans="1:163">
      <c r="A6" s="338"/>
      <c r="B6" s="398" t="s">
        <v>56</v>
      </c>
      <c r="C6" s="399" t="s">
        <v>1512</v>
      </c>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401"/>
      <c r="FE6" s="402"/>
      <c r="FF6" s="403"/>
      <c r="FG6" s="402"/>
    </row>
    <row r="7" spans="1:163">
      <c r="A7" s="338"/>
      <c r="B7" s="398" t="s">
        <v>57</v>
      </c>
      <c r="C7" s="399" t="s">
        <v>1512</v>
      </c>
      <c r="D7" s="55" t="s">
        <v>20</v>
      </c>
      <c r="E7" s="55" t="s">
        <v>20</v>
      </c>
      <c r="F7" s="55" t="s">
        <v>20</v>
      </c>
      <c r="G7" s="55" t="s">
        <v>20</v>
      </c>
      <c r="H7" s="55" t="s">
        <v>20</v>
      </c>
      <c r="I7" s="55" t="s">
        <v>20</v>
      </c>
      <c r="J7" s="55" t="s">
        <v>20</v>
      </c>
      <c r="K7" s="55" t="s">
        <v>20</v>
      </c>
      <c r="L7" s="55" t="s">
        <v>20</v>
      </c>
      <c r="M7" s="55" t="s">
        <v>20</v>
      </c>
      <c r="N7" s="55" t="s">
        <v>20</v>
      </c>
      <c r="O7" s="55" t="s">
        <v>20</v>
      </c>
      <c r="P7" s="55" t="s">
        <v>20</v>
      </c>
      <c r="Q7" s="55" t="s">
        <v>20</v>
      </c>
      <c r="R7" s="55" t="s">
        <v>20</v>
      </c>
      <c r="S7" s="55" t="s">
        <v>20</v>
      </c>
      <c r="T7" s="55" t="s">
        <v>20</v>
      </c>
      <c r="U7" s="55" t="s">
        <v>20</v>
      </c>
      <c r="V7" s="55" t="s">
        <v>20</v>
      </c>
      <c r="W7" s="55" t="s">
        <v>20</v>
      </c>
      <c r="X7" s="55" t="s">
        <v>20</v>
      </c>
      <c r="Y7" s="55" t="s">
        <v>20</v>
      </c>
      <c r="Z7" s="55" t="s">
        <v>20</v>
      </c>
      <c r="AA7" s="55" t="s">
        <v>20</v>
      </c>
      <c r="AB7" s="55" t="s">
        <v>20</v>
      </c>
      <c r="AC7" s="55" t="s">
        <v>20</v>
      </c>
      <c r="AD7" s="55" t="s">
        <v>20</v>
      </c>
      <c r="AE7" s="55" t="s">
        <v>20</v>
      </c>
      <c r="AF7" s="55" t="s">
        <v>20</v>
      </c>
      <c r="AG7" s="55" t="s">
        <v>20</v>
      </c>
      <c r="AH7" s="55" t="s">
        <v>20</v>
      </c>
      <c r="AI7" s="55" t="s">
        <v>20</v>
      </c>
      <c r="AJ7" s="55" t="s">
        <v>20</v>
      </c>
      <c r="AK7" s="55" t="s">
        <v>20</v>
      </c>
      <c r="AL7" s="55" t="s">
        <v>20</v>
      </c>
      <c r="AM7" s="55" t="s">
        <v>20</v>
      </c>
      <c r="AN7" s="55" t="s">
        <v>20</v>
      </c>
      <c r="AO7" s="55" t="s">
        <v>20</v>
      </c>
      <c r="AP7" s="55" t="s">
        <v>20</v>
      </c>
      <c r="AQ7" s="55" t="s">
        <v>20</v>
      </c>
      <c r="AR7" s="55" t="s">
        <v>20</v>
      </c>
      <c r="AS7" s="55" t="s">
        <v>20</v>
      </c>
      <c r="AT7" s="55" t="s">
        <v>20</v>
      </c>
      <c r="AU7" s="55" t="s">
        <v>20</v>
      </c>
      <c r="AV7" s="55" t="s">
        <v>20</v>
      </c>
      <c r="AW7" s="55" t="s">
        <v>20</v>
      </c>
      <c r="AX7" s="55" t="s">
        <v>20</v>
      </c>
      <c r="AY7" s="55" t="s">
        <v>20</v>
      </c>
      <c r="AZ7" s="55" t="s">
        <v>20</v>
      </c>
      <c r="BA7" s="55" t="s">
        <v>20</v>
      </c>
      <c r="BB7" s="55" t="s">
        <v>20</v>
      </c>
      <c r="BC7" s="55" t="s">
        <v>20</v>
      </c>
      <c r="BD7" s="55" t="s">
        <v>20</v>
      </c>
      <c r="BE7" s="55" t="s">
        <v>20</v>
      </c>
      <c r="BF7" s="55" t="s">
        <v>20</v>
      </c>
      <c r="BG7" s="55" t="s">
        <v>20</v>
      </c>
      <c r="BH7" s="55" t="s">
        <v>20</v>
      </c>
      <c r="BI7" s="55" t="s">
        <v>20</v>
      </c>
      <c r="BJ7" s="55" t="s">
        <v>20</v>
      </c>
      <c r="BK7" s="55" t="s">
        <v>20</v>
      </c>
      <c r="BL7" s="55" t="s">
        <v>20</v>
      </c>
      <c r="BM7" s="55" t="s">
        <v>20</v>
      </c>
      <c r="BN7" s="55" t="s">
        <v>20</v>
      </c>
      <c r="BO7" s="55" t="s">
        <v>20</v>
      </c>
      <c r="BP7" s="55" t="s">
        <v>20</v>
      </c>
      <c r="BQ7" s="55" t="s">
        <v>20</v>
      </c>
      <c r="BR7" s="55" t="s">
        <v>20</v>
      </c>
      <c r="BS7" s="55" t="s">
        <v>20</v>
      </c>
      <c r="BT7" s="55" t="s">
        <v>20</v>
      </c>
      <c r="BU7" s="55" t="s">
        <v>20</v>
      </c>
      <c r="BV7" s="55" t="s">
        <v>20</v>
      </c>
      <c r="BW7" s="55" t="s">
        <v>20</v>
      </c>
      <c r="BX7" s="55" t="s">
        <v>20</v>
      </c>
      <c r="BY7" s="55" t="s">
        <v>20</v>
      </c>
      <c r="BZ7" s="55" t="s">
        <v>20</v>
      </c>
      <c r="CA7" s="55" t="s">
        <v>20</v>
      </c>
      <c r="CB7" s="55" t="s">
        <v>20</v>
      </c>
      <c r="CC7" s="55" t="s">
        <v>20</v>
      </c>
      <c r="CD7" s="55" t="s">
        <v>20</v>
      </c>
      <c r="CE7" s="55" t="s">
        <v>20</v>
      </c>
      <c r="CF7" s="55" t="s">
        <v>20</v>
      </c>
      <c r="CG7" s="55" t="s">
        <v>20</v>
      </c>
      <c r="CH7" s="55" t="s">
        <v>20</v>
      </c>
      <c r="CI7" s="55" t="s">
        <v>20</v>
      </c>
      <c r="CJ7" s="55" t="s">
        <v>20</v>
      </c>
      <c r="CK7" s="55" t="s">
        <v>20</v>
      </c>
      <c r="CL7" s="55" t="s">
        <v>20</v>
      </c>
      <c r="CM7" s="55" t="s">
        <v>20</v>
      </c>
      <c r="CN7" s="55" t="s">
        <v>20</v>
      </c>
      <c r="CO7" s="55" t="s">
        <v>20</v>
      </c>
      <c r="CP7" s="55" t="s">
        <v>20</v>
      </c>
      <c r="CQ7" s="55" t="s">
        <v>20</v>
      </c>
      <c r="CR7" s="55" t="s">
        <v>20</v>
      </c>
      <c r="CS7" s="55" t="s">
        <v>20</v>
      </c>
      <c r="CT7" s="55" t="s">
        <v>20</v>
      </c>
      <c r="CU7" s="55" t="s">
        <v>20</v>
      </c>
      <c r="CV7" s="55" t="s">
        <v>20</v>
      </c>
      <c r="CW7" s="55" t="s">
        <v>20</v>
      </c>
      <c r="CX7" s="55" t="s">
        <v>20</v>
      </c>
      <c r="CY7" s="55" t="s">
        <v>20</v>
      </c>
      <c r="CZ7" s="55" t="s">
        <v>20</v>
      </c>
      <c r="DA7" s="55" t="s">
        <v>20</v>
      </c>
      <c r="DB7" s="55" t="s">
        <v>20</v>
      </c>
      <c r="DC7" s="55" t="s">
        <v>20</v>
      </c>
      <c r="DD7" s="55" t="s">
        <v>20</v>
      </c>
      <c r="DE7" s="55" t="s">
        <v>20</v>
      </c>
      <c r="DF7" s="55" t="s">
        <v>20</v>
      </c>
      <c r="DG7" s="55" t="s">
        <v>20</v>
      </c>
      <c r="DH7" s="55" t="s">
        <v>20</v>
      </c>
      <c r="DI7" s="55" t="s">
        <v>20</v>
      </c>
      <c r="DJ7" s="55" t="s">
        <v>20</v>
      </c>
      <c r="DK7" s="55" t="s">
        <v>20</v>
      </c>
      <c r="DL7" s="55" t="s">
        <v>20</v>
      </c>
      <c r="DM7" s="55" t="s">
        <v>20</v>
      </c>
      <c r="DN7" s="55" t="s">
        <v>20</v>
      </c>
      <c r="DO7" s="55" t="s">
        <v>20</v>
      </c>
      <c r="DP7" s="55" t="s">
        <v>20</v>
      </c>
      <c r="DQ7" s="55" t="s">
        <v>20</v>
      </c>
      <c r="DR7" s="55" t="s">
        <v>20</v>
      </c>
      <c r="DS7" s="55" t="s">
        <v>20</v>
      </c>
      <c r="DT7" s="55" t="s">
        <v>20</v>
      </c>
      <c r="DU7" s="55" t="s">
        <v>20</v>
      </c>
      <c r="DV7" s="55" t="s">
        <v>20</v>
      </c>
      <c r="DW7" s="55" t="s">
        <v>20</v>
      </c>
      <c r="DX7" s="55" t="s">
        <v>20</v>
      </c>
      <c r="DY7" s="55" t="s">
        <v>20</v>
      </c>
      <c r="DZ7" s="55" t="s">
        <v>20</v>
      </c>
      <c r="EA7" s="55" t="s">
        <v>20</v>
      </c>
      <c r="EB7" s="55" t="s">
        <v>20</v>
      </c>
      <c r="EC7" s="55" t="s">
        <v>20</v>
      </c>
      <c r="ED7" s="55" t="s">
        <v>20</v>
      </c>
      <c r="EE7" s="55" t="s">
        <v>20</v>
      </c>
      <c r="EF7" s="55" t="s">
        <v>20</v>
      </c>
      <c r="EG7" s="55" t="s">
        <v>20</v>
      </c>
      <c r="EH7" s="55" t="s">
        <v>20</v>
      </c>
      <c r="EI7" s="55" t="s">
        <v>20</v>
      </c>
      <c r="EJ7" s="55" t="s">
        <v>20</v>
      </c>
      <c r="EK7" s="55" t="s">
        <v>20</v>
      </c>
      <c r="EL7" s="55" t="s">
        <v>20</v>
      </c>
      <c r="EM7" s="55" t="s">
        <v>20</v>
      </c>
      <c r="EN7" s="55" t="s">
        <v>20</v>
      </c>
      <c r="EO7" s="55" t="s">
        <v>20</v>
      </c>
      <c r="EP7" s="55" t="s">
        <v>20</v>
      </c>
      <c r="EQ7" s="55" t="s">
        <v>20</v>
      </c>
      <c r="ER7" s="55" t="s">
        <v>20</v>
      </c>
      <c r="ES7" s="55" t="s">
        <v>20</v>
      </c>
      <c r="ET7" s="55" t="s">
        <v>20</v>
      </c>
      <c r="EU7" s="55" t="s">
        <v>20</v>
      </c>
      <c r="EV7" s="55" t="s">
        <v>20</v>
      </c>
      <c r="EW7" s="55" t="s">
        <v>20</v>
      </c>
      <c r="EX7" s="397"/>
      <c r="FE7" s="402"/>
      <c r="FF7" s="403"/>
      <c r="FG7" s="402"/>
    </row>
    <row r="8" spans="1:163">
      <c r="A8" s="338"/>
      <c r="B8" s="398" t="s">
        <v>68</v>
      </c>
      <c r="C8" s="399" t="s">
        <v>1513</v>
      </c>
      <c r="D8" s="55" t="s">
        <v>20</v>
      </c>
      <c r="E8" s="55" t="s">
        <v>20</v>
      </c>
      <c r="F8" s="55" t="s">
        <v>20</v>
      </c>
      <c r="G8" s="55" t="s">
        <v>20</v>
      </c>
      <c r="H8" s="55" t="s">
        <v>20</v>
      </c>
      <c r="I8" s="55" t="s">
        <v>20</v>
      </c>
      <c r="J8" s="55" t="s">
        <v>20</v>
      </c>
      <c r="K8" s="55" t="s">
        <v>20</v>
      </c>
      <c r="L8" s="55" t="s">
        <v>20</v>
      </c>
      <c r="M8" s="55" t="s">
        <v>20</v>
      </c>
      <c r="N8" s="55" t="s">
        <v>20</v>
      </c>
      <c r="O8" s="55" t="s">
        <v>20</v>
      </c>
      <c r="P8" s="55" t="s">
        <v>20</v>
      </c>
      <c r="Q8" s="55" t="s">
        <v>20</v>
      </c>
      <c r="R8" s="55" t="s">
        <v>20</v>
      </c>
      <c r="S8" s="55" t="s">
        <v>20</v>
      </c>
      <c r="T8" s="55" t="s">
        <v>20</v>
      </c>
      <c r="U8" s="55" t="s">
        <v>20</v>
      </c>
      <c r="V8" s="55" t="s">
        <v>20</v>
      </c>
      <c r="W8" s="55" t="s">
        <v>20</v>
      </c>
      <c r="X8" s="55" t="s">
        <v>20</v>
      </c>
      <c r="Y8" s="55" t="s">
        <v>20</v>
      </c>
      <c r="Z8" s="55" t="s">
        <v>20</v>
      </c>
      <c r="AA8" s="55" t="s">
        <v>20</v>
      </c>
      <c r="AB8" s="55" t="s">
        <v>20</v>
      </c>
      <c r="AC8" s="55" t="s">
        <v>20</v>
      </c>
      <c r="AD8" s="55" t="s">
        <v>20</v>
      </c>
      <c r="AE8" s="55" t="s">
        <v>20</v>
      </c>
      <c r="AF8" s="55" t="s">
        <v>20</v>
      </c>
      <c r="AG8" s="55" t="s">
        <v>20</v>
      </c>
      <c r="AH8" s="55" t="s">
        <v>20</v>
      </c>
      <c r="AI8" s="55" t="s">
        <v>20</v>
      </c>
      <c r="AJ8" s="55" t="s">
        <v>20</v>
      </c>
      <c r="AK8" s="55" t="s">
        <v>20</v>
      </c>
      <c r="AL8" s="55" t="s">
        <v>20</v>
      </c>
      <c r="AM8" s="55" t="s">
        <v>20</v>
      </c>
      <c r="AN8" s="55" t="s">
        <v>20</v>
      </c>
      <c r="AO8" s="55" t="s">
        <v>20</v>
      </c>
      <c r="AP8" s="55" t="s">
        <v>20</v>
      </c>
      <c r="AQ8" s="55" t="s">
        <v>20</v>
      </c>
      <c r="AR8" s="55" t="s">
        <v>20</v>
      </c>
      <c r="AS8" s="55" t="s">
        <v>20</v>
      </c>
      <c r="AT8" s="55" t="s">
        <v>20</v>
      </c>
      <c r="AU8" s="55" t="s">
        <v>20</v>
      </c>
      <c r="AV8" s="55" t="s">
        <v>20</v>
      </c>
      <c r="AW8" s="55" t="s">
        <v>20</v>
      </c>
      <c r="AX8" s="55" t="s">
        <v>20</v>
      </c>
      <c r="AY8" s="55" t="s">
        <v>20</v>
      </c>
      <c r="AZ8" s="55" t="s">
        <v>20</v>
      </c>
      <c r="BA8" s="55" t="s">
        <v>20</v>
      </c>
      <c r="BB8" s="55" t="s">
        <v>20</v>
      </c>
      <c r="BC8" s="55" t="s">
        <v>20</v>
      </c>
      <c r="BD8" s="55" t="s">
        <v>20</v>
      </c>
      <c r="BE8" s="55" t="s">
        <v>20</v>
      </c>
      <c r="BF8" s="55" t="s">
        <v>20</v>
      </c>
      <c r="BG8" s="55" t="s">
        <v>20</v>
      </c>
      <c r="BH8" s="55" t="s">
        <v>20</v>
      </c>
      <c r="BI8" s="55" t="s">
        <v>20</v>
      </c>
      <c r="BJ8" s="55" t="s">
        <v>20</v>
      </c>
      <c r="BK8" s="55" t="s">
        <v>20</v>
      </c>
      <c r="BL8" s="55" t="s">
        <v>20</v>
      </c>
      <c r="BM8" s="55" t="s">
        <v>20</v>
      </c>
      <c r="BN8" s="55" t="s">
        <v>20</v>
      </c>
      <c r="BO8" s="55" t="s">
        <v>20</v>
      </c>
      <c r="BP8" s="55" t="s">
        <v>20</v>
      </c>
      <c r="BQ8" s="55" t="s">
        <v>20</v>
      </c>
      <c r="BR8" s="55" t="s">
        <v>20</v>
      </c>
      <c r="BS8" s="55" t="s">
        <v>20</v>
      </c>
      <c r="BT8" s="55" t="s">
        <v>20</v>
      </c>
      <c r="BU8" s="55" t="s">
        <v>20</v>
      </c>
      <c r="BV8" s="55" t="s">
        <v>20</v>
      </c>
      <c r="BW8" s="55" t="s">
        <v>20</v>
      </c>
      <c r="BX8" s="55" t="s">
        <v>20</v>
      </c>
      <c r="BY8" s="55" t="s">
        <v>20</v>
      </c>
      <c r="BZ8" s="55" t="s">
        <v>20</v>
      </c>
      <c r="CA8" s="55" t="s">
        <v>20</v>
      </c>
      <c r="CB8" s="55" t="s">
        <v>20</v>
      </c>
      <c r="CC8" s="55" t="s">
        <v>20</v>
      </c>
      <c r="CD8" s="55" t="s">
        <v>20</v>
      </c>
      <c r="CE8" s="55" t="s">
        <v>20</v>
      </c>
      <c r="CF8" s="55" t="s">
        <v>20</v>
      </c>
      <c r="CG8" s="55" t="s">
        <v>20</v>
      </c>
      <c r="CH8" s="55" t="s">
        <v>20</v>
      </c>
      <c r="CI8" s="55" t="s">
        <v>20</v>
      </c>
      <c r="CJ8" s="55" t="s">
        <v>20</v>
      </c>
      <c r="CK8" s="55" t="s">
        <v>20</v>
      </c>
      <c r="CL8" s="55" t="s">
        <v>20</v>
      </c>
      <c r="CM8" s="55" t="s">
        <v>20</v>
      </c>
      <c r="CN8" s="55" t="s">
        <v>20</v>
      </c>
      <c r="CO8" s="55" t="s">
        <v>20</v>
      </c>
      <c r="CP8" s="55" t="s">
        <v>20</v>
      </c>
      <c r="CQ8" s="55" t="s">
        <v>20</v>
      </c>
      <c r="CR8" s="55" t="s">
        <v>20</v>
      </c>
      <c r="CS8" s="55" t="s">
        <v>20</v>
      </c>
      <c r="CT8" s="55" t="s">
        <v>20</v>
      </c>
      <c r="CU8" s="55" t="s">
        <v>20</v>
      </c>
      <c r="CV8" s="55" t="s">
        <v>20</v>
      </c>
      <c r="CW8" s="55" t="s">
        <v>20</v>
      </c>
      <c r="CX8" s="55" t="s">
        <v>20</v>
      </c>
      <c r="CY8" s="55" t="s">
        <v>20</v>
      </c>
      <c r="CZ8" s="55" t="s">
        <v>20</v>
      </c>
      <c r="DA8" s="55" t="s">
        <v>20</v>
      </c>
      <c r="DB8" s="55" t="s">
        <v>20</v>
      </c>
      <c r="DC8" s="55" t="s">
        <v>20</v>
      </c>
      <c r="DD8" s="55" t="s">
        <v>20</v>
      </c>
      <c r="DE8" s="55" t="s">
        <v>20</v>
      </c>
      <c r="DF8" s="55" t="s">
        <v>20</v>
      </c>
      <c r="DG8" s="55" t="s">
        <v>20</v>
      </c>
      <c r="DH8" s="55" t="s">
        <v>20</v>
      </c>
      <c r="DI8" s="55" t="s">
        <v>20</v>
      </c>
      <c r="DJ8" s="55" t="s">
        <v>20</v>
      </c>
      <c r="DK8" s="55" t="s">
        <v>20</v>
      </c>
      <c r="DL8" s="55" t="s">
        <v>20</v>
      </c>
      <c r="DM8" s="55" t="s">
        <v>20</v>
      </c>
      <c r="DN8" s="55" t="s">
        <v>20</v>
      </c>
      <c r="DO8" s="55" t="s">
        <v>20</v>
      </c>
      <c r="DP8" s="55" t="s">
        <v>20</v>
      </c>
      <c r="DQ8" s="55" t="s">
        <v>20</v>
      </c>
      <c r="DR8" s="55" t="s">
        <v>20</v>
      </c>
      <c r="DS8" s="55" t="s">
        <v>20</v>
      </c>
      <c r="DT8" s="55" t="s">
        <v>20</v>
      </c>
      <c r="DU8" s="55" t="s">
        <v>20</v>
      </c>
      <c r="DV8" s="55" t="s">
        <v>20</v>
      </c>
      <c r="DW8" s="55" t="s">
        <v>20</v>
      </c>
      <c r="DX8" s="55" t="s">
        <v>20</v>
      </c>
      <c r="DY8" s="55" t="s">
        <v>20</v>
      </c>
      <c r="DZ8" s="55" t="s">
        <v>20</v>
      </c>
      <c r="EA8" s="55" t="s">
        <v>20</v>
      </c>
      <c r="EB8" s="55" t="s">
        <v>20</v>
      </c>
      <c r="EC8" s="55" t="s">
        <v>20</v>
      </c>
      <c r="ED8" s="55" t="s">
        <v>20</v>
      </c>
      <c r="EE8" s="55" t="s">
        <v>20</v>
      </c>
      <c r="EF8" s="55" t="s">
        <v>20</v>
      </c>
      <c r="EG8" s="55" t="s">
        <v>20</v>
      </c>
      <c r="EH8" s="55" t="s">
        <v>20</v>
      </c>
      <c r="EI8" s="55" t="s">
        <v>20</v>
      </c>
      <c r="EJ8" s="55" t="s">
        <v>20</v>
      </c>
      <c r="EK8" s="55" t="s">
        <v>20</v>
      </c>
      <c r="EL8" s="55" t="s">
        <v>20</v>
      </c>
      <c r="EM8" s="55" t="s">
        <v>20</v>
      </c>
      <c r="EN8" s="55" t="s">
        <v>20</v>
      </c>
      <c r="EO8" s="55" t="s">
        <v>20</v>
      </c>
      <c r="EP8" s="55" t="s">
        <v>20</v>
      </c>
      <c r="EQ8" s="55" t="s">
        <v>20</v>
      </c>
      <c r="ER8" s="55" t="s">
        <v>20</v>
      </c>
      <c r="ES8" s="55" t="s">
        <v>20</v>
      </c>
      <c r="ET8" s="55" t="s">
        <v>20</v>
      </c>
      <c r="EU8" s="55" t="s">
        <v>20</v>
      </c>
      <c r="EV8" s="55" t="s">
        <v>20</v>
      </c>
      <c r="EW8" s="55" t="s">
        <v>20</v>
      </c>
      <c r="EX8" s="397"/>
      <c r="FE8" s="402"/>
      <c r="FF8" s="403"/>
      <c r="FG8" s="402"/>
    </row>
    <row r="9" spans="1:163">
      <c r="A9" s="338"/>
      <c r="B9" s="398" t="s">
        <v>3564</v>
      </c>
      <c r="C9" s="399"/>
      <c r="D9" s="60" t="s">
        <v>20</v>
      </c>
      <c r="E9" s="60" t="s">
        <v>20</v>
      </c>
      <c r="F9" s="60" t="s">
        <v>20</v>
      </c>
      <c r="G9" s="60" t="s">
        <v>20</v>
      </c>
      <c r="H9" s="60" t="s">
        <v>20</v>
      </c>
      <c r="I9" s="60" t="s">
        <v>20</v>
      </c>
      <c r="J9" s="60" t="s">
        <v>20</v>
      </c>
      <c r="K9" s="60" t="s">
        <v>20</v>
      </c>
      <c r="L9" s="60" t="s">
        <v>20</v>
      </c>
      <c r="M9" s="60" t="s">
        <v>20</v>
      </c>
      <c r="N9" s="60" t="s">
        <v>20</v>
      </c>
      <c r="O9" s="60" t="s">
        <v>20</v>
      </c>
      <c r="P9" s="60" t="s">
        <v>20</v>
      </c>
      <c r="Q9" s="60" t="s">
        <v>20</v>
      </c>
      <c r="R9" s="60" t="s">
        <v>20</v>
      </c>
      <c r="S9" s="60" t="s">
        <v>20</v>
      </c>
      <c r="T9" s="60" t="s">
        <v>20</v>
      </c>
      <c r="U9" s="60" t="s">
        <v>20</v>
      </c>
      <c r="V9" s="60" t="s">
        <v>20</v>
      </c>
      <c r="W9" s="60" t="s">
        <v>20</v>
      </c>
      <c r="X9" s="60" t="s">
        <v>20</v>
      </c>
      <c r="Y9" s="60" t="s">
        <v>20</v>
      </c>
      <c r="Z9" s="60" t="s">
        <v>20</v>
      </c>
      <c r="AA9" s="60" t="s">
        <v>20</v>
      </c>
      <c r="AB9" s="60" t="s">
        <v>20</v>
      </c>
      <c r="AC9" s="60" t="s">
        <v>20</v>
      </c>
      <c r="AD9" s="60" t="s">
        <v>20</v>
      </c>
      <c r="AE9" s="60" t="s">
        <v>20</v>
      </c>
      <c r="AF9" s="60" t="s">
        <v>20</v>
      </c>
      <c r="AG9" s="60" t="s">
        <v>20</v>
      </c>
      <c r="AH9" s="60" t="s">
        <v>20</v>
      </c>
      <c r="AI9" s="60" t="s">
        <v>20</v>
      </c>
      <c r="AJ9" s="60" t="s">
        <v>20</v>
      </c>
      <c r="AK9" s="60" t="s">
        <v>20</v>
      </c>
      <c r="AL9" s="60" t="s">
        <v>20</v>
      </c>
      <c r="AM9" s="60" t="s">
        <v>20</v>
      </c>
      <c r="AN9" s="60" t="s">
        <v>20</v>
      </c>
      <c r="AO9" s="60" t="s">
        <v>20</v>
      </c>
      <c r="AP9" s="60" t="s">
        <v>20</v>
      </c>
      <c r="AQ9" s="60" t="s">
        <v>20</v>
      </c>
      <c r="AR9" s="60" t="s">
        <v>20</v>
      </c>
      <c r="AS9" s="60" t="s">
        <v>20</v>
      </c>
      <c r="AT9" s="60" t="s">
        <v>20</v>
      </c>
      <c r="AU9" s="60" t="s">
        <v>20</v>
      </c>
      <c r="AV9" s="60" t="s">
        <v>20</v>
      </c>
      <c r="AW9" s="60" t="s">
        <v>20</v>
      </c>
      <c r="AX9" s="60" t="s">
        <v>20</v>
      </c>
      <c r="AY9" s="60" t="s">
        <v>20</v>
      </c>
      <c r="AZ9" s="60" t="s">
        <v>20</v>
      </c>
      <c r="BA9" s="60" t="s">
        <v>20</v>
      </c>
      <c r="BB9" s="60" t="s">
        <v>20</v>
      </c>
      <c r="BC9" s="60" t="s">
        <v>20</v>
      </c>
      <c r="BD9" s="60" t="s">
        <v>20</v>
      </c>
      <c r="BE9" s="60" t="s">
        <v>20</v>
      </c>
      <c r="BF9" s="60" t="s">
        <v>20</v>
      </c>
      <c r="BG9" s="60" t="s">
        <v>20</v>
      </c>
      <c r="BH9" s="60" t="s">
        <v>20</v>
      </c>
      <c r="BI9" s="60" t="s">
        <v>20</v>
      </c>
      <c r="BJ9" s="60" t="s">
        <v>20</v>
      </c>
      <c r="BK9" s="60" t="s">
        <v>20</v>
      </c>
      <c r="BL9" s="60" t="s">
        <v>20</v>
      </c>
      <c r="BM9" s="60" t="s">
        <v>20</v>
      </c>
      <c r="BN9" s="60" t="s">
        <v>20</v>
      </c>
      <c r="BO9" s="60" t="s">
        <v>20</v>
      </c>
      <c r="BP9" s="60" t="s">
        <v>20</v>
      </c>
      <c r="BQ9" s="60" t="s">
        <v>20</v>
      </c>
      <c r="BR9" s="60" t="s">
        <v>20</v>
      </c>
      <c r="BS9" s="60" t="s">
        <v>20</v>
      </c>
      <c r="BT9" s="60" t="s">
        <v>20</v>
      </c>
      <c r="BU9" s="60" t="s">
        <v>20</v>
      </c>
      <c r="BV9" s="60" t="s">
        <v>20</v>
      </c>
      <c r="BW9" s="60" t="s">
        <v>20</v>
      </c>
      <c r="BX9" s="60" t="s">
        <v>20</v>
      </c>
      <c r="BY9" s="60" t="s">
        <v>20</v>
      </c>
      <c r="BZ9" s="60" t="s">
        <v>20</v>
      </c>
      <c r="CA9" s="60" t="s">
        <v>20</v>
      </c>
      <c r="CB9" s="60" t="s">
        <v>20</v>
      </c>
      <c r="CC9" s="60" t="s">
        <v>20</v>
      </c>
      <c r="CD9" s="60" t="s">
        <v>20</v>
      </c>
      <c r="CE9" s="60" t="s">
        <v>20</v>
      </c>
      <c r="CF9" s="60" t="s">
        <v>20</v>
      </c>
      <c r="CG9" s="60" t="s">
        <v>20</v>
      </c>
      <c r="CH9" s="60" t="s">
        <v>20</v>
      </c>
      <c r="CI9" s="60" t="s">
        <v>20</v>
      </c>
      <c r="CJ9" s="60" t="s">
        <v>20</v>
      </c>
      <c r="CK9" s="60" t="s">
        <v>20</v>
      </c>
      <c r="CL9" s="60" t="s">
        <v>20</v>
      </c>
      <c r="CM9" s="60" t="s">
        <v>20</v>
      </c>
      <c r="CN9" s="60" t="s">
        <v>20</v>
      </c>
      <c r="CO9" s="60" t="s">
        <v>20</v>
      </c>
      <c r="CP9" s="60" t="s">
        <v>20</v>
      </c>
      <c r="CQ9" s="60" t="s">
        <v>20</v>
      </c>
      <c r="CR9" s="60" t="s">
        <v>20</v>
      </c>
      <c r="CS9" s="60" t="s">
        <v>20</v>
      </c>
      <c r="CT9" s="60" t="s">
        <v>20</v>
      </c>
      <c r="CU9" s="60" t="s">
        <v>20</v>
      </c>
      <c r="CV9" s="60" t="s">
        <v>20</v>
      </c>
      <c r="CW9" s="60" t="s">
        <v>20</v>
      </c>
      <c r="CX9" s="60" t="s">
        <v>20</v>
      </c>
      <c r="CY9" s="60" t="s">
        <v>20</v>
      </c>
      <c r="CZ9" s="60" t="s">
        <v>20</v>
      </c>
      <c r="DA9" s="60" t="s">
        <v>20</v>
      </c>
      <c r="DB9" s="60" t="s">
        <v>20</v>
      </c>
      <c r="DC9" s="60" t="s">
        <v>20</v>
      </c>
      <c r="DD9" s="60" t="s">
        <v>20</v>
      </c>
      <c r="DE9" s="60" t="s">
        <v>20</v>
      </c>
      <c r="DF9" s="60" t="s">
        <v>20</v>
      </c>
      <c r="DG9" s="60" t="s">
        <v>20</v>
      </c>
      <c r="DH9" s="60" t="s">
        <v>20</v>
      </c>
      <c r="DI9" s="60" t="s">
        <v>20</v>
      </c>
      <c r="DJ9" s="60" t="s">
        <v>20</v>
      </c>
      <c r="DK9" s="60" t="s">
        <v>20</v>
      </c>
      <c r="DL9" s="60" t="s">
        <v>20</v>
      </c>
      <c r="DM9" s="60" t="s">
        <v>20</v>
      </c>
      <c r="DN9" s="60" t="s">
        <v>20</v>
      </c>
      <c r="DO9" s="60" t="s">
        <v>20</v>
      </c>
      <c r="DP9" s="60" t="s">
        <v>20</v>
      </c>
      <c r="DQ9" s="60" t="s">
        <v>20</v>
      </c>
      <c r="DR9" s="60" t="s">
        <v>20</v>
      </c>
      <c r="DS9" s="60" t="s">
        <v>20</v>
      </c>
      <c r="DT9" s="60" t="s">
        <v>20</v>
      </c>
      <c r="DU9" s="60" t="s">
        <v>20</v>
      </c>
      <c r="DV9" s="60" t="s">
        <v>20</v>
      </c>
      <c r="DW9" s="60" t="s">
        <v>20</v>
      </c>
      <c r="DX9" s="60" t="s">
        <v>20</v>
      </c>
      <c r="DY9" s="60" t="s">
        <v>20</v>
      </c>
      <c r="DZ9" s="60" t="s">
        <v>20</v>
      </c>
      <c r="EA9" s="60" t="s">
        <v>20</v>
      </c>
      <c r="EB9" s="60" t="s">
        <v>20</v>
      </c>
      <c r="EC9" s="60" t="s">
        <v>20</v>
      </c>
      <c r="ED9" s="60" t="s">
        <v>20</v>
      </c>
      <c r="EE9" s="60" t="s">
        <v>20</v>
      </c>
      <c r="EF9" s="60" t="s">
        <v>20</v>
      </c>
      <c r="EG9" s="60" t="s">
        <v>20</v>
      </c>
      <c r="EH9" s="60" t="s">
        <v>20</v>
      </c>
      <c r="EI9" s="60" t="s">
        <v>20</v>
      </c>
      <c r="EJ9" s="60" t="s">
        <v>20</v>
      </c>
      <c r="EK9" s="60" t="s">
        <v>20</v>
      </c>
      <c r="EL9" s="60" t="s">
        <v>20</v>
      </c>
      <c r="EM9" s="60" t="s">
        <v>20</v>
      </c>
      <c r="EN9" s="60" t="s">
        <v>20</v>
      </c>
      <c r="EO9" s="60" t="s">
        <v>20</v>
      </c>
      <c r="EP9" s="60" t="s">
        <v>20</v>
      </c>
      <c r="EQ9" s="60" t="s">
        <v>20</v>
      </c>
      <c r="ER9" s="60" t="s">
        <v>20</v>
      </c>
      <c r="ES9" s="60" t="s">
        <v>20</v>
      </c>
      <c r="ET9" s="60" t="s">
        <v>20</v>
      </c>
      <c r="EU9" s="60" t="s">
        <v>20</v>
      </c>
      <c r="EV9" s="60" t="s">
        <v>20</v>
      </c>
      <c r="EW9" s="60" t="s">
        <v>20</v>
      </c>
      <c r="EX9" s="397"/>
      <c r="FE9" s="402"/>
      <c r="FF9" s="403"/>
      <c r="FG9" s="402"/>
    </row>
    <row r="10" spans="1:163">
      <c r="A10" s="338"/>
      <c r="B10" s="398" t="s">
        <v>1370</v>
      </c>
      <c r="C10" s="404" t="s">
        <v>1511</v>
      </c>
      <c r="D10" s="56" t="s">
        <v>20</v>
      </c>
      <c r="E10" s="56" t="s">
        <v>20</v>
      </c>
      <c r="F10" s="56" t="s">
        <v>20</v>
      </c>
      <c r="G10" s="56" t="s">
        <v>20</v>
      </c>
      <c r="H10" s="56" t="s">
        <v>20</v>
      </c>
      <c r="I10" s="56" t="s">
        <v>20</v>
      </c>
      <c r="J10" s="56" t="s">
        <v>20</v>
      </c>
      <c r="K10" s="56" t="s">
        <v>20</v>
      </c>
      <c r="L10" s="56" t="s">
        <v>20</v>
      </c>
      <c r="M10" s="56" t="s">
        <v>20</v>
      </c>
      <c r="N10" s="56" t="s">
        <v>20</v>
      </c>
      <c r="O10" s="56" t="s">
        <v>20</v>
      </c>
      <c r="P10" s="56" t="s">
        <v>20</v>
      </c>
      <c r="Q10" s="56" t="s">
        <v>20</v>
      </c>
      <c r="R10" s="56" t="s">
        <v>20</v>
      </c>
      <c r="S10" s="56" t="s">
        <v>20</v>
      </c>
      <c r="T10" s="56" t="s">
        <v>20</v>
      </c>
      <c r="U10" s="56" t="s">
        <v>20</v>
      </c>
      <c r="V10" s="56" t="s">
        <v>20</v>
      </c>
      <c r="W10" s="56" t="s">
        <v>20</v>
      </c>
      <c r="X10" s="56" t="s">
        <v>20</v>
      </c>
      <c r="Y10" s="56" t="s">
        <v>20</v>
      </c>
      <c r="Z10" s="56" t="s">
        <v>20</v>
      </c>
      <c r="AA10" s="56" t="s">
        <v>20</v>
      </c>
      <c r="AB10" s="56" t="s">
        <v>20</v>
      </c>
      <c r="AC10" s="56" t="s">
        <v>20</v>
      </c>
      <c r="AD10" s="56" t="s">
        <v>20</v>
      </c>
      <c r="AE10" s="56" t="s">
        <v>20</v>
      </c>
      <c r="AF10" s="56" t="s">
        <v>20</v>
      </c>
      <c r="AG10" s="56" t="s">
        <v>20</v>
      </c>
      <c r="AH10" s="56" t="s">
        <v>20</v>
      </c>
      <c r="AI10" s="56" t="s">
        <v>20</v>
      </c>
      <c r="AJ10" s="56" t="s">
        <v>20</v>
      </c>
      <c r="AK10" s="56" t="s">
        <v>20</v>
      </c>
      <c r="AL10" s="56" t="s">
        <v>20</v>
      </c>
      <c r="AM10" s="56" t="s">
        <v>20</v>
      </c>
      <c r="AN10" s="56" t="s">
        <v>20</v>
      </c>
      <c r="AO10" s="56" t="s">
        <v>20</v>
      </c>
      <c r="AP10" s="56" t="s">
        <v>20</v>
      </c>
      <c r="AQ10" s="56" t="s">
        <v>20</v>
      </c>
      <c r="AR10" s="56" t="s">
        <v>20</v>
      </c>
      <c r="AS10" s="56" t="s">
        <v>20</v>
      </c>
      <c r="AT10" s="56" t="s">
        <v>20</v>
      </c>
      <c r="AU10" s="56" t="s">
        <v>20</v>
      </c>
      <c r="AV10" s="56" t="s">
        <v>20</v>
      </c>
      <c r="AW10" s="56" t="s">
        <v>20</v>
      </c>
      <c r="AX10" s="56" t="s">
        <v>20</v>
      </c>
      <c r="AY10" s="56" t="s">
        <v>20</v>
      </c>
      <c r="AZ10" s="56" t="s">
        <v>20</v>
      </c>
      <c r="BA10" s="56" t="s">
        <v>20</v>
      </c>
      <c r="BB10" s="56" t="s">
        <v>20</v>
      </c>
      <c r="BC10" s="56" t="s">
        <v>20</v>
      </c>
      <c r="BD10" s="56" t="s">
        <v>20</v>
      </c>
      <c r="BE10" s="56" t="s">
        <v>20</v>
      </c>
      <c r="BF10" s="56" t="s">
        <v>20</v>
      </c>
      <c r="BG10" s="56" t="s">
        <v>20</v>
      </c>
      <c r="BH10" s="56" t="s">
        <v>20</v>
      </c>
      <c r="BI10" s="56" t="s">
        <v>20</v>
      </c>
      <c r="BJ10" s="56" t="s">
        <v>20</v>
      </c>
      <c r="BK10" s="56" t="s">
        <v>20</v>
      </c>
      <c r="BL10" s="56" t="s">
        <v>20</v>
      </c>
      <c r="BM10" s="56" t="s">
        <v>20</v>
      </c>
      <c r="BN10" s="56" t="s">
        <v>20</v>
      </c>
      <c r="BO10" s="56" t="s">
        <v>20</v>
      </c>
      <c r="BP10" s="56" t="s">
        <v>20</v>
      </c>
      <c r="BQ10" s="56" t="s">
        <v>20</v>
      </c>
      <c r="BR10" s="56" t="s">
        <v>20</v>
      </c>
      <c r="BS10" s="56" t="s">
        <v>20</v>
      </c>
      <c r="BT10" s="56" t="s">
        <v>20</v>
      </c>
      <c r="BU10" s="56" t="s">
        <v>20</v>
      </c>
      <c r="BV10" s="56" t="s">
        <v>20</v>
      </c>
      <c r="BW10" s="56" t="s">
        <v>20</v>
      </c>
      <c r="BX10" s="56" t="s">
        <v>20</v>
      </c>
      <c r="BY10" s="56" t="s">
        <v>20</v>
      </c>
      <c r="BZ10" s="56" t="s">
        <v>20</v>
      </c>
      <c r="CA10" s="56" t="s">
        <v>20</v>
      </c>
      <c r="CB10" s="56" t="s">
        <v>20</v>
      </c>
      <c r="CC10" s="56" t="s">
        <v>20</v>
      </c>
      <c r="CD10" s="56" t="s">
        <v>20</v>
      </c>
      <c r="CE10" s="56" t="s">
        <v>20</v>
      </c>
      <c r="CF10" s="56" t="s">
        <v>20</v>
      </c>
      <c r="CG10" s="56" t="s">
        <v>20</v>
      </c>
      <c r="CH10" s="56" t="s">
        <v>20</v>
      </c>
      <c r="CI10" s="56" t="s">
        <v>20</v>
      </c>
      <c r="CJ10" s="56" t="s">
        <v>20</v>
      </c>
      <c r="CK10" s="56" t="s">
        <v>20</v>
      </c>
      <c r="CL10" s="56" t="s">
        <v>20</v>
      </c>
      <c r="CM10" s="56" t="s">
        <v>20</v>
      </c>
      <c r="CN10" s="56" t="s">
        <v>20</v>
      </c>
      <c r="CO10" s="56" t="s">
        <v>20</v>
      </c>
      <c r="CP10" s="56" t="s">
        <v>20</v>
      </c>
      <c r="CQ10" s="56" t="s">
        <v>20</v>
      </c>
      <c r="CR10" s="56" t="s">
        <v>20</v>
      </c>
      <c r="CS10" s="56" t="s">
        <v>20</v>
      </c>
      <c r="CT10" s="56" t="s">
        <v>20</v>
      </c>
      <c r="CU10" s="56" t="s">
        <v>20</v>
      </c>
      <c r="CV10" s="56" t="s">
        <v>20</v>
      </c>
      <c r="CW10" s="56" t="s">
        <v>20</v>
      </c>
      <c r="CX10" s="56" t="s">
        <v>20</v>
      </c>
      <c r="CY10" s="56" t="s">
        <v>20</v>
      </c>
      <c r="CZ10" s="56" t="s">
        <v>20</v>
      </c>
      <c r="DA10" s="56" t="s">
        <v>20</v>
      </c>
      <c r="DB10" s="56" t="s">
        <v>20</v>
      </c>
      <c r="DC10" s="56" t="s">
        <v>20</v>
      </c>
      <c r="DD10" s="56" t="s">
        <v>20</v>
      </c>
      <c r="DE10" s="56" t="s">
        <v>20</v>
      </c>
      <c r="DF10" s="56" t="s">
        <v>20</v>
      </c>
      <c r="DG10" s="56" t="s">
        <v>20</v>
      </c>
      <c r="DH10" s="56" t="s">
        <v>20</v>
      </c>
      <c r="DI10" s="56" t="s">
        <v>20</v>
      </c>
      <c r="DJ10" s="56" t="s">
        <v>20</v>
      </c>
      <c r="DK10" s="56" t="s">
        <v>20</v>
      </c>
      <c r="DL10" s="56" t="s">
        <v>20</v>
      </c>
      <c r="DM10" s="56" t="s">
        <v>20</v>
      </c>
      <c r="DN10" s="56" t="s">
        <v>20</v>
      </c>
      <c r="DO10" s="56" t="s">
        <v>20</v>
      </c>
      <c r="DP10" s="56" t="s">
        <v>20</v>
      </c>
      <c r="DQ10" s="56" t="s">
        <v>20</v>
      </c>
      <c r="DR10" s="56" t="s">
        <v>20</v>
      </c>
      <c r="DS10" s="56" t="s">
        <v>20</v>
      </c>
      <c r="DT10" s="56" t="s">
        <v>20</v>
      </c>
      <c r="DU10" s="56" t="s">
        <v>20</v>
      </c>
      <c r="DV10" s="56" t="s">
        <v>20</v>
      </c>
      <c r="DW10" s="56" t="s">
        <v>20</v>
      </c>
      <c r="DX10" s="56" t="s">
        <v>20</v>
      </c>
      <c r="DY10" s="56" t="s">
        <v>20</v>
      </c>
      <c r="DZ10" s="56" t="s">
        <v>20</v>
      </c>
      <c r="EA10" s="56" t="s">
        <v>20</v>
      </c>
      <c r="EB10" s="56" t="s">
        <v>20</v>
      </c>
      <c r="EC10" s="56" t="s">
        <v>20</v>
      </c>
      <c r="ED10" s="56" t="s">
        <v>20</v>
      </c>
      <c r="EE10" s="56" t="s">
        <v>20</v>
      </c>
      <c r="EF10" s="56" t="s">
        <v>20</v>
      </c>
      <c r="EG10" s="56" t="s">
        <v>20</v>
      </c>
      <c r="EH10" s="56" t="s">
        <v>20</v>
      </c>
      <c r="EI10" s="56" t="s">
        <v>20</v>
      </c>
      <c r="EJ10" s="56" t="s">
        <v>20</v>
      </c>
      <c r="EK10" s="56" t="s">
        <v>20</v>
      </c>
      <c r="EL10" s="56" t="s">
        <v>20</v>
      </c>
      <c r="EM10" s="56" t="s">
        <v>20</v>
      </c>
      <c r="EN10" s="56" t="s">
        <v>20</v>
      </c>
      <c r="EO10" s="56" t="s">
        <v>20</v>
      </c>
      <c r="EP10" s="56" t="s">
        <v>20</v>
      </c>
      <c r="EQ10" s="56" t="s">
        <v>20</v>
      </c>
      <c r="ER10" s="56" t="s">
        <v>20</v>
      </c>
      <c r="ES10" s="56" t="s">
        <v>20</v>
      </c>
      <c r="ET10" s="56" t="s">
        <v>20</v>
      </c>
      <c r="EU10" s="56" t="s">
        <v>20</v>
      </c>
      <c r="EV10" s="56" t="s">
        <v>20</v>
      </c>
      <c r="EW10" s="56" t="s">
        <v>20</v>
      </c>
      <c r="EX10" s="405"/>
      <c r="FE10" s="406"/>
      <c r="FF10" s="406"/>
      <c r="FG10" s="406"/>
    </row>
    <row r="11" spans="1:163">
      <c r="A11" s="338"/>
      <c r="B11" s="407" t="s">
        <v>1371</v>
      </c>
      <c r="C11" s="408" t="s">
        <v>1514</v>
      </c>
      <c r="D11" s="409">
        <f t="shared" ref="D11:BO11" si="0">IF(D8="原子力",0%,100%)</f>
        <v>1</v>
      </c>
      <c r="E11" s="409">
        <f t="shared" si="0"/>
        <v>1</v>
      </c>
      <c r="F11" s="409">
        <f t="shared" si="0"/>
        <v>1</v>
      </c>
      <c r="G11" s="409">
        <f t="shared" si="0"/>
        <v>1</v>
      </c>
      <c r="H11" s="409">
        <f t="shared" si="0"/>
        <v>1</v>
      </c>
      <c r="I11" s="409">
        <f t="shared" si="0"/>
        <v>1</v>
      </c>
      <c r="J11" s="409">
        <f t="shared" si="0"/>
        <v>1</v>
      </c>
      <c r="K11" s="409">
        <f t="shared" si="0"/>
        <v>1</v>
      </c>
      <c r="L11" s="409">
        <f t="shared" si="0"/>
        <v>1</v>
      </c>
      <c r="M11" s="409">
        <f t="shared" si="0"/>
        <v>1</v>
      </c>
      <c r="N11" s="409">
        <f t="shared" si="0"/>
        <v>1</v>
      </c>
      <c r="O11" s="409">
        <f t="shared" si="0"/>
        <v>1</v>
      </c>
      <c r="P11" s="409">
        <f t="shared" si="0"/>
        <v>1</v>
      </c>
      <c r="Q11" s="409">
        <f t="shared" si="0"/>
        <v>1</v>
      </c>
      <c r="R11" s="409">
        <f t="shared" si="0"/>
        <v>1</v>
      </c>
      <c r="S11" s="409">
        <f t="shared" si="0"/>
        <v>1</v>
      </c>
      <c r="T11" s="409">
        <f t="shared" si="0"/>
        <v>1</v>
      </c>
      <c r="U11" s="409">
        <f t="shared" si="0"/>
        <v>1</v>
      </c>
      <c r="V11" s="409">
        <f t="shared" si="0"/>
        <v>1</v>
      </c>
      <c r="W11" s="409">
        <f t="shared" si="0"/>
        <v>1</v>
      </c>
      <c r="X11" s="409">
        <f t="shared" si="0"/>
        <v>1</v>
      </c>
      <c r="Y11" s="409">
        <f t="shared" si="0"/>
        <v>1</v>
      </c>
      <c r="Z11" s="409">
        <f t="shared" si="0"/>
        <v>1</v>
      </c>
      <c r="AA11" s="409">
        <f t="shared" si="0"/>
        <v>1</v>
      </c>
      <c r="AB11" s="409">
        <f t="shared" si="0"/>
        <v>1</v>
      </c>
      <c r="AC11" s="409">
        <f t="shared" si="0"/>
        <v>1</v>
      </c>
      <c r="AD11" s="409">
        <f t="shared" si="0"/>
        <v>1</v>
      </c>
      <c r="AE11" s="409">
        <f t="shared" si="0"/>
        <v>1</v>
      </c>
      <c r="AF11" s="409">
        <f t="shared" si="0"/>
        <v>1</v>
      </c>
      <c r="AG11" s="409">
        <f t="shared" si="0"/>
        <v>1</v>
      </c>
      <c r="AH11" s="409">
        <f t="shared" si="0"/>
        <v>1</v>
      </c>
      <c r="AI11" s="409">
        <f t="shared" si="0"/>
        <v>1</v>
      </c>
      <c r="AJ11" s="409">
        <f t="shared" si="0"/>
        <v>1</v>
      </c>
      <c r="AK11" s="409">
        <f t="shared" si="0"/>
        <v>1</v>
      </c>
      <c r="AL11" s="409">
        <f t="shared" si="0"/>
        <v>1</v>
      </c>
      <c r="AM11" s="409">
        <f t="shared" si="0"/>
        <v>1</v>
      </c>
      <c r="AN11" s="409">
        <f t="shared" si="0"/>
        <v>1</v>
      </c>
      <c r="AO11" s="409">
        <f t="shared" si="0"/>
        <v>1</v>
      </c>
      <c r="AP11" s="409">
        <f t="shared" si="0"/>
        <v>1</v>
      </c>
      <c r="AQ11" s="409">
        <f t="shared" si="0"/>
        <v>1</v>
      </c>
      <c r="AR11" s="409">
        <f t="shared" si="0"/>
        <v>1</v>
      </c>
      <c r="AS11" s="409">
        <f t="shared" si="0"/>
        <v>1</v>
      </c>
      <c r="AT11" s="409">
        <f t="shared" si="0"/>
        <v>1</v>
      </c>
      <c r="AU11" s="409">
        <f t="shared" si="0"/>
        <v>1</v>
      </c>
      <c r="AV11" s="409">
        <f t="shared" si="0"/>
        <v>1</v>
      </c>
      <c r="AW11" s="409">
        <f t="shared" si="0"/>
        <v>1</v>
      </c>
      <c r="AX11" s="409">
        <f t="shared" si="0"/>
        <v>1</v>
      </c>
      <c r="AY11" s="409">
        <f t="shared" si="0"/>
        <v>1</v>
      </c>
      <c r="AZ11" s="409">
        <f t="shared" si="0"/>
        <v>1</v>
      </c>
      <c r="BA11" s="409">
        <f t="shared" si="0"/>
        <v>1</v>
      </c>
      <c r="BB11" s="409">
        <f t="shared" si="0"/>
        <v>1</v>
      </c>
      <c r="BC11" s="409">
        <f t="shared" si="0"/>
        <v>1</v>
      </c>
      <c r="BD11" s="409">
        <f t="shared" si="0"/>
        <v>1</v>
      </c>
      <c r="BE11" s="409">
        <f t="shared" si="0"/>
        <v>1</v>
      </c>
      <c r="BF11" s="409">
        <f t="shared" si="0"/>
        <v>1</v>
      </c>
      <c r="BG11" s="409">
        <f t="shared" si="0"/>
        <v>1</v>
      </c>
      <c r="BH11" s="409">
        <f t="shared" si="0"/>
        <v>1</v>
      </c>
      <c r="BI11" s="409">
        <f t="shared" si="0"/>
        <v>1</v>
      </c>
      <c r="BJ11" s="409">
        <f t="shared" si="0"/>
        <v>1</v>
      </c>
      <c r="BK11" s="409">
        <f t="shared" si="0"/>
        <v>1</v>
      </c>
      <c r="BL11" s="409">
        <f t="shared" si="0"/>
        <v>1</v>
      </c>
      <c r="BM11" s="409">
        <f t="shared" si="0"/>
        <v>1</v>
      </c>
      <c r="BN11" s="409">
        <f t="shared" si="0"/>
        <v>1</v>
      </c>
      <c r="BO11" s="409">
        <f t="shared" si="0"/>
        <v>1</v>
      </c>
      <c r="BP11" s="409">
        <f t="shared" ref="BP11:EA11" si="1">IF(BP8="原子力",0%,100%)</f>
        <v>1</v>
      </c>
      <c r="BQ11" s="409">
        <f t="shared" si="1"/>
        <v>1</v>
      </c>
      <c r="BR11" s="409">
        <f t="shared" si="1"/>
        <v>1</v>
      </c>
      <c r="BS11" s="409">
        <f t="shared" si="1"/>
        <v>1</v>
      </c>
      <c r="BT11" s="409">
        <f t="shared" si="1"/>
        <v>1</v>
      </c>
      <c r="BU11" s="409">
        <f t="shared" si="1"/>
        <v>1</v>
      </c>
      <c r="BV11" s="409">
        <f t="shared" si="1"/>
        <v>1</v>
      </c>
      <c r="BW11" s="409">
        <f t="shared" si="1"/>
        <v>1</v>
      </c>
      <c r="BX11" s="409">
        <f t="shared" si="1"/>
        <v>1</v>
      </c>
      <c r="BY11" s="409">
        <f t="shared" si="1"/>
        <v>1</v>
      </c>
      <c r="BZ11" s="409">
        <f t="shared" si="1"/>
        <v>1</v>
      </c>
      <c r="CA11" s="409">
        <f t="shared" si="1"/>
        <v>1</v>
      </c>
      <c r="CB11" s="409">
        <f t="shared" si="1"/>
        <v>1</v>
      </c>
      <c r="CC11" s="409">
        <f t="shared" si="1"/>
        <v>1</v>
      </c>
      <c r="CD11" s="409">
        <f t="shared" si="1"/>
        <v>1</v>
      </c>
      <c r="CE11" s="409">
        <f t="shared" si="1"/>
        <v>1</v>
      </c>
      <c r="CF11" s="409">
        <f t="shared" si="1"/>
        <v>1</v>
      </c>
      <c r="CG11" s="409">
        <f t="shared" si="1"/>
        <v>1</v>
      </c>
      <c r="CH11" s="409">
        <f t="shared" si="1"/>
        <v>1</v>
      </c>
      <c r="CI11" s="409">
        <f t="shared" si="1"/>
        <v>1</v>
      </c>
      <c r="CJ11" s="409">
        <f t="shared" si="1"/>
        <v>1</v>
      </c>
      <c r="CK11" s="409">
        <f t="shared" si="1"/>
        <v>1</v>
      </c>
      <c r="CL11" s="409">
        <f t="shared" si="1"/>
        <v>1</v>
      </c>
      <c r="CM11" s="409">
        <f t="shared" si="1"/>
        <v>1</v>
      </c>
      <c r="CN11" s="409">
        <f t="shared" si="1"/>
        <v>1</v>
      </c>
      <c r="CO11" s="409">
        <f t="shared" si="1"/>
        <v>1</v>
      </c>
      <c r="CP11" s="409">
        <f t="shared" si="1"/>
        <v>1</v>
      </c>
      <c r="CQ11" s="409">
        <f t="shared" si="1"/>
        <v>1</v>
      </c>
      <c r="CR11" s="409">
        <f t="shared" si="1"/>
        <v>1</v>
      </c>
      <c r="CS11" s="409">
        <f t="shared" si="1"/>
        <v>1</v>
      </c>
      <c r="CT11" s="409">
        <f t="shared" si="1"/>
        <v>1</v>
      </c>
      <c r="CU11" s="409">
        <f t="shared" si="1"/>
        <v>1</v>
      </c>
      <c r="CV11" s="409">
        <f t="shared" si="1"/>
        <v>1</v>
      </c>
      <c r="CW11" s="409">
        <f t="shared" si="1"/>
        <v>1</v>
      </c>
      <c r="CX11" s="409">
        <f t="shared" si="1"/>
        <v>1</v>
      </c>
      <c r="CY11" s="409">
        <f t="shared" si="1"/>
        <v>1</v>
      </c>
      <c r="CZ11" s="409">
        <f t="shared" si="1"/>
        <v>1</v>
      </c>
      <c r="DA11" s="409">
        <f t="shared" si="1"/>
        <v>1</v>
      </c>
      <c r="DB11" s="409">
        <f t="shared" si="1"/>
        <v>1</v>
      </c>
      <c r="DC11" s="409">
        <f t="shared" si="1"/>
        <v>1</v>
      </c>
      <c r="DD11" s="409">
        <f t="shared" si="1"/>
        <v>1</v>
      </c>
      <c r="DE11" s="409">
        <f t="shared" si="1"/>
        <v>1</v>
      </c>
      <c r="DF11" s="409">
        <f t="shared" si="1"/>
        <v>1</v>
      </c>
      <c r="DG11" s="409">
        <f t="shared" si="1"/>
        <v>1</v>
      </c>
      <c r="DH11" s="409">
        <f t="shared" si="1"/>
        <v>1</v>
      </c>
      <c r="DI11" s="409">
        <f t="shared" si="1"/>
        <v>1</v>
      </c>
      <c r="DJ11" s="409">
        <f t="shared" si="1"/>
        <v>1</v>
      </c>
      <c r="DK11" s="409">
        <f t="shared" si="1"/>
        <v>1</v>
      </c>
      <c r="DL11" s="409">
        <f t="shared" si="1"/>
        <v>1</v>
      </c>
      <c r="DM11" s="409">
        <f t="shared" si="1"/>
        <v>1</v>
      </c>
      <c r="DN11" s="409">
        <f t="shared" si="1"/>
        <v>1</v>
      </c>
      <c r="DO11" s="409">
        <f t="shared" si="1"/>
        <v>1</v>
      </c>
      <c r="DP11" s="409">
        <f t="shared" si="1"/>
        <v>1</v>
      </c>
      <c r="DQ11" s="409">
        <f t="shared" si="1"/>
        <v>1</v>
      </c>
      <c r="DR11" s="409">
        <f t="shared" si="1"/>
        <v>1</v>
      </c>
      <c r="DS11" s="409">
        <f t="shared" si="1"/>
        <v>1</v>
      </c>
      <c r="DT11" s="409">
        <f t="shared" si="1"/>
        <v>1</v>
      </c>
      <c r="DU11" s="409">
        <f t="shared" si="1"/>
        <v>1</v>
      </c>
      <c r="DV11" s="409">
        <f t="shared" si="1"/>
        <v>1</v>
      </c>
      <c r="DW11" s="409">
        <f t="shared" si="1"/>
        <v>1</v>
      </c>
      <c r="DX11" s="409">
        <f t="shared" si="1"/>
        <v>1</v>
      </c>
      <c r="DY11" s="409">
        <f t="shared" si="1"/>
        <v>1</v>
      </c>
      <c r="DZ11" s="409">
        <f t="shared" si="1"/>
        <v>1</v>
      </c>
      <c r="EA11" s="409">
        <f t="shared" si="1"/>
        <v>1</v>
      </c>
      <c r="EB11" s="409">
        <f t="shared" ref="EB11:EW11" si="2">IF(EB8="原子力",0%,100%)</f>
        <v>1</v>
      </c>
      <c r="EC11" s="409">
        <f t="shared" si="2"/>
        <v>1</v>
      </c>
      <c r="ED11" s="409">
        <f t="shared" si="2"/>
        <v>1</v>
      </c>
      <c r="EE11" s="409">
        <f t="shared" si="2"/>
        <v>1</v>
      </c>
      <c r="EF11" s="409">
        <f t="shared" si="2"/>
        <v>1</v>
      </c>
      <c r="EG11" s="409">
        <f t="shared" si="2"/>
        <v>1</v>
      </c>
      <c r="EH11" s="409">
        <f t="shared" si="2"/>
        <v>1</v>
      </c>
      <c r="EI11" s="409">
        <f t="shared" si="2"/>
        <v>1</v>
      </c>
      <c r="EJ11" s="409">
        <f t="shared" si="2"/>
        <v>1</v>
      </c>
      <c r="EK11" s="409">
        <f t="shared" si="2"/>
        <v>1</v>
      </c>
      <c r="EL11" s="409">
        <f t="shared" si="2"/>
        <v>1</v>
      </c>
      <c r="EM11" s="409">
        <f t="shared" si="2"/>
        <v>1</v>
      </c>
      <c r="EN11" s="409">
        <f t="shared" si="2"/>
        <v>1</v>
      </c>
      <c r="EO11" s="409">
        <f t="shared" si="2"/>
        <v>1</v>
      </c>
      <c r="EP11" s="409">
        <f t="shared" si="2"/>
        <v>1</v>
      </c>
      <c r="EQ11" s="409">
        <f t="shared" si="2"/>
        <v>1</v>
      </c>
      <c r="ER11" s="409">
        <f t="shared" si="2"/>
        <v>1</v>
      </c>
      <c r="ES11" s="409">
        <f t="shared" si="2"/>
        <v>1</v>
      </c>
      <c r="ET11" s="409">
        <f t="shared" si="2"/>
        <v>1</v>
      </c>
      <c r="EU11" s="409">
        <f t="shared" si="2"/>
        <v>1</v>
      </c>
      <c r="EV11" s="409">
        <f t="shared" si="2"/>
        <v>1</v>
      </c>
      <c r="EW11" s="409">
        <f t="shared" si="2"/>
        <v>1</v>
      </c>
      <c r="EX11" s="410"/>
      <c r="FB11" s="191"/>
      <c r="FC11" s="191"/>
      <c r="FD11" s="191"/>
      <c r="FE11" s="406"/>
      <c r="FF11" s="406"/>
      <c r="FG11" s="191"/>
    </row>
    <row r="12" spans="1:163">
      <c r="A12" s="338"/>
      <c r="B12" s="398" t="s">
        <v>1372</v>
      </c>
      <c r="C12" s="395" t="s">
        <v>1515</v>
      </c>
      <c r="D12" s="805"/>
      <c r="E12" s="805"/>
      <c r="F12" s="805"/>
      <c r="G12" s="805"/>
      <c r="H12" s="805"/>
      <c r="I12" s="805"/>
      <c r="J12" s="805"/>
      <c r="K12" s="805"/>
      <c r="L12" s="805"/>
      <c r="M12" s="805"/>
      <c r="N12" s="805"/>
      <c r="O12" s="805"/>
      <c r="P12" s="805"/>
      <c r="Q12" s="805"/>
      <c r="R12" s="805"/>
      <c r="S12" s="805"/>
      <c r="T12" s="805"/>
      <c r="U12" s="805"/>
      <c r="V12" s="805"/>
      <c r="W12" s="805"/>
      <c r="X12" s="805"/>
      <c r="Y12" s="805"/>
      <c r="Z12" s="805"/>
      <c r="AA12" s="805"/>
      <c r="AB12" s="805"/>
      <c r="AC12" s="805"/>
      <c r="AD12" s="805"/>
      <c r="AE12" s="805"/>
      <c r="AF12" s="805"/>
      <c r="AG12" s="805"/>
      <c r="AH12" s="805"/>
      <c r="AI12" s="805"/>
      <c r="AJ12" s="805"/>
      <c r="AK12" s="805"/>
      <c r="AL12" s="805"/>
      <c r="AM12" s="805"/>
      <c r="AN12" s="805"/>
      <c r="AO12" s="805"/>
      <c r="AP12" s="805"/>
      <c r="AQ12" s="805"/>
      <c r="AR12" s="805"/>
      <c r="AS12" s="805"/>
      <c r="AT12" s="805"/>
      <c r="AU12" s="805"/>
      <c r="AV12" s="805"/>
      <c r="AW12" s="805"/>
      <c r="AX12" s="805"/>
      <c r="AY12" s="805"/>
      <c r="AZ12" s="805"/>
      <c r="BA12" s="805"/>
      <c r="BB12" s="805"/>
      <c r="BC12" s="805"/>
      <c r="BD12" s="805"/>
      <c r="BE12" s="805"/>
      <c r="BF12" s="805"/>
      <c r="BG12" s="805"/>
      <c r="BH12" s="805"/>
      <c r="BI12" s="805"/>
      <c r="BJ12" s="805"/>
      <c r="BK12" s="805"/>
      <c r="BL12" s="805"/>
      <c r="BM12" s="805"/>
      <c r="BN12" s="805"/>
      <c r="BO12" s="805"/>
      <c r="BP12" s="805"/>
      <c r="BQ12" s="805"/>
      <c r="BR12" s="805"/>
      <c r="BS12" s="805"/>
      <c r="BT12" s="805"/>
      <c r="BU12" s="805"/>
      <c r="BV12" s="805"/>
      <c r="BW12" s="805"/>
      <c r="BX12" s="805"/>
      <c r="BY12" s="805"/>
      <c r="BZ12" s="805"/>
      <c r="CA12" s="805"/>
      <c r="CB12" s="805"/>
      <c r="CC12" s="805"/>
      <c r="CD12" s="805"/>
      <c r="CE12" s="805"/>
      <c r="CF12" s="805"/>
      <c r="CG12" s="805"/>
      <c r="CH12" s="805"/>
      <c r="CI12" s="805"/>
      <c r="CJ12" s="805"/>
      <c r="CK12" s="805"/>
      <c r="CL12" s="805"/>
      <c r="CM12" s="805"/>
      <c r="CN12" s="805"/>
      <c r="CO12" s="805"/>
      <c r="CP12" s="805"/>
      <c r="CQ12" s="805"/>
      <c r="CR12" s="805"/>
      <c r="CS12" s="805"/>
      <c r="CT12" s="805"/>
      <c r="CU12" s="805"/>
      <c r="CV12" s="805"/>
      <c r="CW12" s="805"/>
      <c r="CX12" s="805"/>
      <c r="CY12" s="805"/>
      <c r="CZ12" s="805"/>
      <c r="DA12" s="805"/>
      <c r="DB12" s="805"/>
      <c r="DC12" s="805"/>
      <c r="DD12" s="805"/>
      <c r="DE12" s="805"/>
      <c r="DF12" s="805"/>
      <c r="DG12" s="805"/>
      <c r="DH12" s="805"/>
      <c r="DI12" s="805"/>
      <c r="DJ12" s="805"/>
      <c r="DK12" s="805"/>
      <c r="DL12" s="805"/>
      <c r="DM12" s="805"/>
      <c r="DN12" s="805"/>
      <c r="DO12" s="805"/>
      <c r="DP12" s="805"/>
      <c r="DQ12" s="805"/>
      <c r="DR12" s="805"/>
      <c r="DS12" s="805"/>
      <c r="DT12" s="805"/>
      <c r="DU12" s="805"/>
      <c r="DV12" s="805"/>
      <c r="DW12" s="805"/>
      <c r="DX12" s="805"/>
      <c r="DY12" s="805"/>
      <c r="DZ12" s="805"/>
      <c r="EA12" s="805"/>
      <c r="EB12" s="805"/>
      <c r="EC12" s="805"/>
      <c r="ED12" s="805"/>
      <c r="EE12" s="805"/>
      <c r="EF12" s="805"/>
      <c r="EG12" s="805"/>
      <c r="EH12" s="805"/>
      <c r="EI12" s="805"/>
      <c r="EJ12" s="805"/>
      <c r="EK12" s="805"/>
      <c r="EL12" s="805"/>
      <c r="EM12" s="805"/>
      <c r="EN12" s="805"/>
      <c r="EO12" s="805"/>
      <c r="EP12" s="805"/>
      <c r="EQ12" s="805"/>
      <c r="ER12" s="805"/>
      <c r="ES12" s="805"/>
      <c r="ET12" s="805"/>
      <c r="EU12" s="805"/>
      <c r="EV12" s="805"/>
      <c r="EW12" s="805"/>
      <c r="EX12" s="411"/>
      <c r="FE12" s="402"/>
      <c r="FF12" s="403"/>
      <c r="FG12" s="402"/>
    </row>
    <row r="13" spans="1:163">
      <c r="A13" s="338"/>
      <c r="B13" s="398" t="s">
        <v>1373</v>
      </c>
      <c r="C13" s="395" t="s">
        <v>97</v>
      </c>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12"/>
      <c r="FE13" s="413"/>
      <c r="FF13" s="403"/>
      <c r="FG13" s="402"/>
    </row>
    <row r="14" spans="1:163">
      <c r="A14" s="338"/>
      <c r="B14" s="414" t="s">
        <v>1374</v>
      </c>
      <c r="C14" s="408"/>
      <c r="D14" s="415" t="str">
        <f>IF(D13=0,"-",D13-D16)</f>
        <v>-</v>
      </c>
      <c r="E14" s="415" t="str">
        <f t="shared" ref="E14:BP14" si="3">IF(E13=0,"-",E13-E16)</f>
        <v>-</v>
      </c>
      <c r="F14" s="415" t="str">
        <f t="shared" si="3"/>
        <v>-</v>
      </c>
      <c r="G14" s="415" t="str">
        <f t="shared" si="3"/>
        <v>-</v>
      </c>
      <c r="H14" s="415" t="str">
        <f t="shared" si="3"/>
        <v>-</v>
      </c>
      <c r="I14" s="415" t="str">
        <f t="shared" si="3"/>
        <v>-</v>
      </c>
      <c r="J14" s="415" t="str">
        <f t="shared" si="3"/>
        <v>-</v>
      </c>
      <c r="K14" s="415" t="str">
        <f t="shared" si="3"/>
        <v>-</v>
      </c>
      <c r="L14" s="415" t="str">
        <f t="shared" si="3"/>
        <v>-</v>
      </c>
      <c r="M14" s="415" t="str">
        <f t="shared" si="3"/>
        <v>-</v>
      </c>
      <c r="N14" s="415" t="str">
        <f t="shared" si="3"/>
        <v>-</v>
      </c>
      <c r="O14" s="415" t="str">
        <f t="shared" si="3"/>
        <v>-</v>
      </c>
      <c r="P14" s="415" t="str">
        <f t="shared" si="3"/>
        <v>-</v>
      </c>
      <c r="Q14" s="415" t="str">
        <f t="shared" si="3"/>
        <v>-</v>
      </c>
      <c r="R14" s="415" t="str">
        <f t="shared" si="3"/>
        <v>-</v>
      </c>
      <c r="S14" s="415" t="str">
        <f t="shared" si="3"/>
        <v>-</v>
      </c>
      <c r="T14" s="415" t="str">
        <f t="shared" si="3"/>
        <v>-</v>
      </c>
      <c r="U14" s="415" t="str">
        <f t="shared" si="3"/>
        <v>-</v>
      </c>
      <c r="V14" s="415" t="str">
        <f t="shared" si="3"/>
        <v>-</v>
      </c>
      <c r="W14" s="415" t="str">
        <f t="shared" si="3"/>
        <v>-</v>
      </c>
      <c r="X14" s="415" t="str">
        <f t="shared" si="3"/>
        <v>-</v>
      </c>
      <c r="Y14" s="415" t="str">
        <f t="shared" si="3"/>
        <v>-</v>
      </c>
      <c r="Z14" s="415" t="str">
        <f t="shared" si="3"/>
        <v>-</v>
      </c>
      <c r="AA14" s="415" t="str">
        <f t="shared" si="3"/>
        <v>-</v>
      </c>
      <c r="AB14" s="415" t="str">
        <f t="shared" si="3"/>
        <v>-</v>
      </c>
      <c r="AC14" s="415" t="str">
        <f t="shared" si="3"/>
        <v>-</v>
      </c>
      <c r="AD14" s="415" t="str">
        <f t="shared" si="3"/>
        <v>-</v>
      </c>
      <c r="AE14" s="415" t="str">
        <f t="shared" si="3"/>
        <v>-</v>
      </c>
      <c r="AF14" s="415" t="str">
        <f t="shared" si="3"/>
        <v>-</v>
      </c>
      <c r="AG14" s="415" t="str">
        <f t="shared" si="3"/>
        <v>-</v>
      </c>
      <c r="AH14" s="415" t="str">
        <f t="shared" si="3"/>
        <v>-</v>
      </c>
      <c r="AI14" s="415" t="str">
        <f t="shared" si="3"/>
        <v>-</v>
      </c>
      <c r="AJ14" s="415" t="str">
        <f t="shared" si="3"/>
        <v>-</v>
      </c>
      <c r="AK14" s="415" t="str">
        <f t="shared" si="3"/>
        <v>-</v>
      </c>
      <c r="AL14" s="415" t="str">
        <f t="shared" si="3"/>
        <v>-</v>
      </c>
      <c r="AM14" s="415" t="str">
        <f t="shared" si="3"/>
        <v>-</v>
      </c>
      <c r="AN14" s="415" t="str">
        <f t="shared" si="3"/>
        <v>-</v>
      </c>
      <c r="AO14" s="415" t="str">
        <f t="shared" si="3"/>
        <v>-</v>
      </c>
      <c r="AP14" s="415" t="str">
        <f t="shared" si="3"/>
        <v>-</v>
      </c>
      <c r="AQ14" s="415" t="str">
        <f t="shared" si="3"/>
        <v>-</v>
      </c>
      <c r="AR14" s="415" t="str">
        <f t="shared" si="3"/>
        <v>-</v>
      </c>
      <c r="AS14" s="415" t="str">
        <f t="shared" si="3"/>
        <v>-</v>
      </c>
      <c r="AT14" s="415" t="str">
        <f t="shared" si="3"/>
        <v>-</v>
      </c>
      <c r="AU14" s="415" t="str">
        <f t="shared" si="3"/>
        <v>-</v>
      </c>
      <c r="AV14" s="415" t="str">
        <f t="shared" si="3"/>
        <v>-</v>
      </c>
      <c r="AW14" s="415" t="str">
        <f t="shared" si="3"/>
        <v>-</v>
      </c>
      <c r="AX14" s="415" t="str">
        <f t="shared" si="3"/>
        <v>-</v>
      </c>
      <c r="AY14" s="415" t="str">
        <f t="shared" si="3"/>
        <v>-</v>
      </c>
      <c r="AZ14" s="415" t="str">
        <f t="shared" si="3"/>
        <v>-</v>
      </c>
      <c r="BA14" s="415" t="str">
        <f t="shared" si="3"/>
        <v>-</v>
      </c>
      <c r="BB14" s="415" t="str">
        <f t="shared" si="3"/>
        <v>-</v>
      </c>
      <c r="BC14" s="415" t="str">
        <f t="shared" si="3"/>
        <v>-</v>
      </c>
      <c r="BD14" s="415" t="str">
        <f t="shared" si="3"/>
        <v>-</v>
      </c>
      <c r="BE14" s="415" t="str">
        <f t="shared" si="3"/>
        <v>-</v>
      </c>
      <c r="BF14" s="415" t="str">
        <f t="shared" si="3"/>
        <v>-</v>
      </c>
      <c r="BG14" s="415" t="str">
        <f t="shared" si="3"/>
        <v>-</v>
      </c>
      <c r="BH14" s="415" t="str">
        <f t="shared" si="3"/>
        <v>-</v>
      </c>
      <c r="BI14" s="415" t="str">
        <f t="shared" si="3"/>
        <v>-</v>
      </c>
      <c r="BJ14" s="415" t="str">
        <f t="shared" si="3"/>
        <v>-</v>
      </c>
      <c r="BK14" s="415" t="str">
        <f t="shared" si="3"/>
        <v>-</v>
      </c>
      <c r="BL14" s="415" t="str">
        <f t="shared" si="3"/>
        <v>-</v>
      </c>
      <c r="BM14" s="415" t="str">
        <f t="shared" si="3"/>
        <v>-</v>
      </c>
      <c r="BN14" s="415" t="str">
        <f t="shared" si="3"/>
        <v>-</v>
      </c>
      <c r="BO14" s="415" t="str">
        <f t="shared" si="3"/>
        <v>-</v>
      </c>
      <c r="BP14" s="415" t="str">
        <f t="shared" si="3"/>
        <v>-</v>
      </c>
      <c r="BQ14" s="415" t="str">
        <f t="shared" ref="BQ14:EB14" si="4">IF(BQ13=0,"-",BQ13-BQ16)</f>
        <v>-</v>
      </c>
      <c r="BR14" s="415" t="str">
        <f t="shared" si="4"/>
        <v>-</v>
      </c>
      <c r="BS14" s="415" t="str">
        <f t="shared" si="4"/>
        <v>-</v>
      </c>
      <c r="BT14" s="415" t="str">
        <f t="shared" si="4"/>
        <v>-</v>
      </c>
      <c r="BU14" s="415" t="str">
        <f t="shared" si="4"/>
        <v>-</v>
      </c>
      <c r="BV14" s="415" t="str">
        <f t="shared" si="4"/>
        <v>-</v>
      </c>
      <c r="BW14" s="415" t="str">
        <f t="shared" si="4"/>
        <v>-</v>
      </c>
      <c r="BX14" s="415" t="str">
        <f t="shared" si="4"/>
        <v>-</v>
      </c>
      <c r="BY14" s="415" t="str">
        <f t="shared" si="4"/>
        <v>-</v>
      </c>
      <c r="BZ14" s="415" t="str">
        <f t="shared" si="4"/>
        <v>-</v>
      </c>
      <c r="CA14" s="415" t="str">
        <f t="shared" si="4"/>
        <v>-</v>
      </c>
      <c r="CB14" s="415" t="str">
        <f t="shared" si="4"/>
        <v>-</v>
      </c>
      <c r="CC14" s="415" t="str">
        <f t="shared" si="4"/>
        <v>-</v>
      </c>
      <c r="CD14" s="415" t="str">
        <f t="shared" si="4"/>
        <v>-</v>
      </c>
      <c r="CE14" s="415" t="str">
        <f t="shared" si="4"/>
        <v>-</v>
      </c>
      <c r="CF14" s="415" t="str">
        <f t="shared" si="4"/>
        <v>-</v>
      </c>
      <c r="CG14" s="415" t="str">
        <f t="shared" si="4"/>
        <v>-</v>
      </c>
      <c r="CH14" s="415" t="str">
        <f t="shared" si="4"/>
        <v>-</v>
      </c>
      <c r="CI14" s="415" t="str">
        <f t="shared" si="4"/>
        <v>-</v>
      </c>
      <c r="CJ14" s="415" t="str">
        <f t="shared" si="4"/>
        <v>-</v>
      </c>
      <c r="CK14" s="415" t="str">
        <f t="shared" si="4"/>
        <v>-</v>
      </c>
      <c r="CL14" s="415" t="str">
        <f t="shared" si="4"/>
        <v>-</v>
      </c>
      <c r="CM14" s="415" t="str">
        <f t="shared" si="4"/>
        <v>-</v>
      </c>
      <c r="CN14" s="415" t="str">
        <f t="shared" si="4"/>
        <v>-</v>
      </c>
      <c r="CO14" s="415" t="str">
        <f t="shared" si="4"/>
        <v>-</v>
      </c>
      <c r="CP14" s="415" t="str">
        <f t="shared" si="4"/>
        <v>-</v>
      </c>
      <c r="CQ14" s="415" t="str">
        <f t="shared" si="4"/>
        <v>-</v>
      </c>
      <c r="CR14" s="415" t="str">
        <f t="shared" si="4"/>
        <v>-</v>
      </c>
      <c r="CS14" s="415" t="str">
        <f t="shared" si="4"/>
        <v>-</v>
      </c>
      <c r="CT14" s="415" t="str">
        <f t="shared" si="4"/>
        <v>-</v>
      </c>
      <c r="CU14" s="415" t="str">
        <f t="shared" si="4"/>
        <v>-</v>
      </c>
      <c r="CV14" s="415" t="str">
        <f t="shared" si="4"/>
        <v>-</v>
      </c>
      <c r="CW14" s="415" t="str">
        <f t="shared" si="4"/>
        <v>-</v>
      </c>
      <c r="CX14" s="415" t="str">
        <f t="shared" si="4"/>
        <v>-</v>
      </c>
      <c r="CY14" s="415" t="str">
        <f t="shared" si="4"/>
        <v>-</v>
      </c>
      <c r="CZ14" s="415" t="str">
        <f t="shared" si="4"/>
        <v>-</v>
      </c>
      <c r="DA14" s="415" t="str">
        <f t="shared" si="4"/>
        <v>-</v>
      </c>
      <c r="DB14" s="415" t="str">
        <f t="shared" si="4"/>
        <v>-</v>
      </c>
      <c r="DC14" s="415" t="str">
        <f t="shared" si="4"/>
        <v>-</v>
      </c>
      <c r="DD14" s="415" t="str">
        <f t="shared" si="4"/>
        <v>-</v>
      </c>
      <c r="DE14" s="415" t="str">
        <f t="shared" si="4"/>
        <v>-</v>
      </c>
      <c r="DF14" s="415" t="str">
        <f t="shared" si="4"/>
        <v>-</v>
      </c>
      <c r="DG14" s="415" t="str">
        <f t="shared" si="4"/>
        <v>-</v>
      </c>
      <c r="DH14" s="415" t="str">
        <f t="shared" si="4"/>
        <v>-</v>
      </c>
      <c r="DI14" s="415" t="str">
        <f t="shared" si="4"/>
        <v>-</v>
      </c>
      <c r="DJ14" s="415" t="str">
        <f t="shared" si="4"/>
        <v>-</v>
      </c>
      <c r="DK14" s="415" t="str">
        <f t="shared" si="4"/>
        <v>-</v>
      </c>
      <c r="DL14" s="415" t="str">
        <f t="shared" si="4"/>
        <v>-</v>
      </c>
      <c r="DM14" s="415" t="str">
        <f t="shared" si="4"/>
        <v>-</v>
      </c>
      <c r="DN14" s="415" t="str">
        <f t="shared" si="4"/>
        <v>-</v>
      </c>
      <c r="DO14" s="415" t="str">
        <f t="shared" si="4"/>
        <v>-</v>
      </c>
      <c r="DP14" s="415" t="str">
        <f t="shared" si="4"/>
        <v>-</v>
      </c>
      <c r="DQ14" s="415" t="str">
        <f t="shared" si="4"/>
        <v>-</v>
      </c>
      <c r="DR14" s="415" t="str">
        <f t="shared" si="4"/>
        <v>-</v>
      </c>
      <c r="DS14" s="415" t="str">
        <f t="shared" si="4"/>
        <v>-</v>
      </c>
      <c r="DT14" s="415" t="str">
        <f t="shared" si="4"/>
        <v>-</v>
      </c>
      <c r="DU14" s="415" t="str">
        <f t="shared" si="4"/>
        <v>-</v>
      </c>
      <c r="DV14" s="415" t="str">
        <f t="shared" si="4"/>
        <v>-</v>
      </c>
      <c r="DW14" s="415" t="str">
        <f t="shared" si="4"/>
        <v>-</v>
      </c>
      <c r="DX14" s="415" t="str">
        <f t="shared" si="4"/>
        <v>-</v>
      </c>
      <c r="DY14" s="415" t="str">
        <f t="shared" si="4"/>
        <v>-</v>
      </c>
      <c r="DZ14" s="415" t="str">
        <f t="shared" si="4"/>
        <v>-</v>
      </c>
      <c r="EA14" s="415" t="str">
        <f t="shared" si="4"/>
        <v>-</v>
      </c>
      <c r="EB14" s="415" t="str">
        <f t="shared" si="4"/>
        <v>-</v>
      </c>
      <c r="EC14" s="415" t="str">
        <f t="shared" ref="EC14:EW14" si="5">IF(EC13=0,"-",EC13-EC16)</f>
        <v>-</v>
      </c>
      <c r="ED14" s="415" t="str">
        <f t="shared" si="5"/>
        <v>-</v>
      </c>
      <c r="EE14" s="415" t="str">
        <f t="shared" si="5"/>
        <v>-</v>
      </c>
      <c r="EF14" s="415" t="str">
        <f t="shared" si="5"/>
        <v>-</v>
      </c>
      <c r="EG14" s="415" t="str">
        <f t="shared" si="5"/>
        <v>-</v>
      </c>
      <c r="EH14" s="415" t="str">
        <f t="shared" si="5"/>
        <v>-</v>
      </c>
      <c r="EI14" s="415" t="str">
        <f t="shared" si="5"/>
        <v>-</v>
      </c>
      <c r="EJ14" s="415" t="str">
        <f t="shared" si="5"/>
        <v>-</v>
      </c>
      <c r="EK14" s="415" t="str">
        <f t="shared" si="5"/>
        <v>-</v>
      </c>
      <c r="EL14" s="415" t="str">
        <f t="shared" si="5"/>
        <v>-</v>
      </c>
      <c r="EM14" s="415" t="str">
        <f t="shared" si="5"/>
        <v>-</v>
      </c>
      <c r="EN14" s="415" t="str">
        <f t="shared" si="5"/>
        <v>-</v>
      </c>
      <c r="EO14" s="415" t="str">
        <f t="shared" si="5"/>
        <v>-</v>
      </c>
      <c r="EP14" s="415" t="str">
        <f t="shared" si="5"/>
        <v>-</v>
      </c>
      <c r="EQ14" s="415" t="str">
        <f t="shared" si="5"/>
        <v>-</v>
      </c>
      <c r="ER14" s="415" t="str">
        <f t="shared" si="5"/>
        <v>-</v>
      </c>
      <c r="ES14" s="415" t="str">
        <f t="shared" si="5"/>
        <v>-</v>
      </c>
      <c r="ET14" s="415" t="str">
        <f t="shared" si="5"/>
        <v>-</v>
      </c>
      <c r="EU14" s="415" t="str">
        <f t="shared" si="5"/>
        <v>-</v>
      </c>
      <c r="EV14" s="415" t="str">
        <f t="shared" si="5"/>
        <v>-</v>
      </c>
      <c r="EW14" s="415" t="str">
        <f t="shared" si="5"/>
        <v>-</v>
      </c>
      <c r="EX14" s="416"/>
      <c r="FE14" s="413"/>
      <c r="FF14" s="403"/>
      <c r="FG14" s="402"/>
    </row>
    <row r="15" spans="1:163" ht="12" customHeight="1">
      <c r="A15" s="338"/>
      <c r="B15" s="414" t="s">
        <v>112</v>
      </c>
      <c r="C15" s="417" t="s">
        <v>98</v>
      </c>
      <c r="D15" s="418">
        <f t="shared" ref="D15:BO15" si="6">D16-D35</f>
        <v>0</v>
      </c>
      <c r="E15" s="418">
        <f t="shared" si="6"/>
        <v>0</v>
      </c>
      <c r="F15" s="418">
        <f t="shared" si="6"/>
        <v>0</v>
      </c>
      <c r="G15" s="418">
        <f t="shared" si="6"/>
        <v>0</v>
      </c>
      <c r="H15" s="418">
        <f t="shared" si="6"/>
        <v>0</v>
      </c>
      <c r="I15" s="418">
        <f t="shared" si="6"/>
        <v>0</v>
      </c>
      <c r="J15" s="418">
        <f t="shared" si="6"/>
        <v>0</v>
      </c>
      <c r="K15" s="418">
        <f t="shared" si="6"/>
        <v>0</v>
      </c>
      <c r="L15" s="418">
        <f t="shared" si="6"/>
        <v>0</v>
      </c>
      <c r="M15" s="418">
        <f t="shared" si="6"/>
        <v>0</v>
      </c>
      <c r="N15" s="418">
        <f t="shared" si="6"/>
        <v>0</v>
      </c>
      <c r="O15" s="418">
        <f t="shared" si="6"/>
        <v>0</v>
      </c>
      <c r="P15" s="418">
        <f t="shared" si="6"/>
        <v>0</v>
      </c>
      <c r="Q15" s="418">
        <f t="shared" si="6"/>
        <v>0</v>
      </c>
      <c r="R15" s="418">
        <f t="shared" si="6"/>
        <v>0</v>
      </c>
      <c r="S15" s="418">
        <f t="shared" si="6"/>
        <v>0</v>
      </c>
      <c r="T15" s="418">
        <f t="shared" si="6"/>
        <v>0</v>
      </c>
      <c r="U15" s="418">
        <f t="shared" si="6"/>
        <v>0</v>
      </c>
      <c r="V15" s="418">
        <f t="shared" si="6"/>
        <v>0</v>
      </c>
      <c r="W15" s="418">
        <f t="shared" si="6"/>
        <v>0</v>
      </c>
      <c r="X15" s="418">
        <f t="shared" si="6"/>
        <v>0</v>
      </c>
      <c r="Y15" s="418">
        <f t="shared" si="6"/>
        <v>0</v>
      </c>
      <c r="Z15" s="418">
        <f t="shared" si="6"/>
        <v>0</v>
      </c>
      <c r="AA15" s="418">
        <f t="shared" si="6"/>
        <v>0</v>
      </c>
      <c r="AB15" s="418">
        <f t="shared" si="6"/>
        <v>0</v>
      </c>
      <c r="AC15" s="418">
        <f t="shared" si="6"/>
        <v>0</v>
      </c>
      <c r="AD15" s="418">
        <f t="shared" si="6"/>
        <v>0</v>
      </c>
      <c r="AE15" s="418">
        <f t="shared" si="6"/>
        <v>0</v>
      </c>
      <c r="AF15" s="418">
        <f t="shared" si="6"/>
        <v>0</v>
      </c>
      <c r="AG15" s="418">
        <f t="shared" si="6"/>
        <v>0</v>
      </c>
      <c r="AH15" s="418">
        <f t="shared" si="6"/>
        <v>0</v>
      </c>
      <c r="AI15" s="418">
        <f t="shared" si="6"/>
        <v>0</v>
      </c>
      <c r="AJ15" s="418">
        <f t="shared" si="6"/>
        <v>0</v>
      </c>
      <c r="AK15" s="418">
        <f t="shared" si="6"/>
        <v>0</v>
      </c>
      <c r="AL15" s="418">
        <f t="shared" si="6"/>
        <v>0</v>
      </c>
      <c r="AM15" s="418">
        <f t="shared" si="6"/>
        <v>0</v>
      </c>
      <c r="AN15" s="418">
        <f t="shared" si="6"/>
        <v>0</v>
      </c>
      <c r="AO15" s="418">
        <f t="shared" si="6"/>
        <v>0</v>
      </c>
      <c r="AP15" s="418">
        <f t="shared" si="6"/>
        <v>0</v>
      </c>
      <c r="AQ15" s="418">
        <f t="shared" si="6"/>
        <v>0</v>
      </c>
      <c r="AR15" s="418">
        <f t="shared" si="6"/>
        <v>0</v>
      </c>
      <c r="AS15" s="418">
        <f t="shared" si="6"/>
        <v>0</v>
      </c>
      <c r="AT15" s="418">
        <f t="shared" si="6"/>
        <v>0</v>
      </c>
      <c r="AU15" s="418">
        <f t="shared" si="6"/>
        <v>0</v>
      </c>
      <c r="AV15" s="418">
        <f t="shared" si="6"/>
        <v>0</v>
      </c>
      <c r="AW15" s="418">
        <f t="shared" si="6"/>
        <v>0</v>
      </c>
      <c r="AX15" s="418">
        <f t="shared" si="6"/>
        <v>0</v>
      </c>
      <c r="AY15" s="418">
        <f t="shared" si="6"/>
        <v>0</v>
      </c>
      <c r="AZ15" s="418">
        <f t="shared" si="6"/>
        <v>0</v>
      </c>
      <c r="BA15" s="418">
        <f t="shared" si="6"/>
        <v>0</v>
      </c>
      <c r="BB15" s="418">
        <f t="shared" si="6"/>
        <v>0</v>
      </c>
      <c r="BC15" s="418">
        <f t="shared" si="6"/>
        <v>0</v>
      </c>
      <c r="BD15" s="418">
        <f t="shared" si="6"/>
        <v>0</v>
      </c>
      <c r="BE15" s="418">
        <f t="shared" si="6"/>
        <v>0</v>
      </c>
      <c r="BF15" s="418">
        <f t="shared" si="6"/>
        <v>0</v>
      </c>
      <c r="BG15" s="418">
        <f t="shared" si="6"/>
        <v>0</v>
      </c>
      <c r="BH15" s="418">
        <f t="shared" si="6"/>
        <v>0</v>
      </c>
      <c r="BI15" s="418">
        <f t="shared" si="6"/>
        <v>0</v>
      </c>
      <c r="BJ15" s="418">
        <f t="shared" si="6"/>
        <v>0</v>
      </c>
      <c r="BK15" s="418">
        <f t="shared" si="6"/>
        <v>0</v>
      </c>
      <c r="BL15" s="418">
        <f t="shared" si="6"/>
        <v>0</v>
      </c>
      <c r="BM15" s="418">
        <f t="shared" si="6"/>
        <v>0</v>
      </c>
      <c r="BN15" s="418">
        <f t="shared" si="6"/>
        <v>0</v>
      </c>
      <c r="BO15" s="418">
        <f t="shared" si="6"/>
        <v>0</v>
      </c>
      <c r="BP15" s="418">
        <f t="shared" ref="BP15:EA15" si="7">BP16-BP35</f>
        <v>0</v>
      </c>
      <c r="BQ15" s="418">
        <f t="shared" si="7"/>
        <v>0</v>
      </c>
      <c r="BR15" s="418">
        <f t="shared" si="7"/>
        <v>0</v>
      </c>
      <c r="BS15" s="418">
        <f t="shared" si="7"/>
        <v>0</v>
      </c>
      <c r="BT15" s="418">
        <f t="shared" si="7"/>
        <v>0</v>
      </c>
      <c r="BU15" s="418">
        <f t="shared" si="7"/>
        <v>0</v>
      </c>
      <c r="BV15" s="418">
        <f t="shared" si="7"/>
        <v>0</v>
      </c>
      <c r="BW15" s="418">
        <f t="shared" si="7"/>
        <v>0</v>
      </c>
      <c r="BX15" s="418">
        <f t="shared" si="7"/>
        <v>0</v>
      </c>
      <c r="BY15" s="418">
        <f t="shared" si="7"/>
        <v>0</v>
      </c>
      <c r="BZ15" s="418">
        <f t="shared" si="7"/>
        <v>0</v>
      </c>
      <c r="CA15" s="418">
        <f t="shared" si="7"/>
        <v>0</v>
      </c>
      <c r="CB15" s="418">
        <f t="shared" si="7"/>
        <v>0</v>
      </c>
      <c r="CC15" s="418">
        <f t="shared" si="7"/>
        <v>0</v>
      </c>
      <c r="CD15" s="418">
        <f t="shared" si="7"/>
        <v>0</v>
      </c>
      <c r="CE15" s="418">
        <f t="shared" si="7"/>
        <v>0</v>
      </c>
      <c r="CF15" s="418">
        <f t="shared" si="7"/>
        <v>0</v>
      </c>
      <c r="CG15" s="418">
        <f t="shared" si="7"/>
        <v>0</v>
      </c>
      <c r="CH15" s="418">
        <f t="shared" si="7"/>
        <v>0</v>
      </c>
      <c r="CI15" s="418">
        <f t="shared" si="7"/>
        <v>0</v>
      </c>
      <c r="CJ15" s="418">
        <f t="shared" si="7"/>
        <v>0</v>
      </c>
      <c r="CK15" s="418">
        <f t="shared" si="7"/>
        <v>0</v>
      </c>
      <c r="CL15" s="418">
        <f t="shared" si="7"/>
        <v>0</v>
      </c>
      <c r="CM15" s="418">
        <f t="shared" si="7"/>
        <v>0</v>
      </c>
      <c r="CN15" s="418">
        <f t="shared" si="7"/>
        <v>0</v>
      </c>
      <c r="CO15" s="418">
        <f t="shared" si="7"/>
        <v>0</v>
      </c>
      <c r="CP15" s="418">
        <f t="shared" si="7"/>
        <v>0</v>
      </c>
      <c r="CQ15" s="418">
        <f t="shared" si="7"/>
        <v>0</v>
      </c>
      <c r="CR15" s="418">
        <f t="shared" si="7"/>
        <v>0</v>
      </c>
      <c r="CS15" s="418">
        <f t="shared" si="7"/>
        <v>0</v>
      </c>
      <c r="CT15" s="418">
        <f t="shared" si="7"/>
        <v>0</v>
      </c>
      <c r="CU15" s="418">
        <f t="shared" si="7"/>
        <v>0</v>
      </c>
      <c r="CV15" s="418">
        <f t="shared" si="7"/>
        <v>0</v>
      </c>
      <c r="CW15" s="418">
        <f t="shared" si="7"/>
        <v>0</v>
      </c>
      <c r="CX15" s="418">
        <f t="shared" si="7"/>
        <v>0</v>
      </c>
      <c r="CY15" s="418">
        <f t="shared" si="7"/>
        <v>0</v>
      </c>
      <c r="CZ15" s="418">
        <f t="shared" si="7"/>
        <v>0</v>
      </c>
      <c r="DA15" s="418">
        <f t="shared" si="7"/>
        <v>0</v>
      </c>
      <c r="DB15" s="418">
        <f t="shared" si="7"/>
        <v>0</v>
      </c>
      <c r="DC15" s="418">
        <f t="shared" si="7"/>
        <v>0</v>
      </c>
      <c r="DD15" s="418">
        <f t="shared" si="7"/>
        <v>0</v>
      </c>
      <c r="DE15" s="418">
        <f t="shared" si="7"/>
        <v>0</v>
      </c>
      <c r="DF15" s="418">
        <f t="shared" si="7"/>
        <v>0</v>
      </c>
      <c r="DG15" s="418">
        <f t="shared" si="7"/>
        <v>0</v>
      </c>
      <c r="DH15" s="418">
        <f t="shared" si="7"/>
        <v>0</v>
      </c>
      <c r="DI15" s="418">
        <f t="shared" si="7"/>
        <v>0</v>
      </c>
      <c r="DJ15" s="418">
        <f t="shared" si="7"/>
        <v>0</v>
      </c>
      <c r="DK15" s="418">
        <f t="shared" si="7"/>
        <v>0</v>
      </c>
      <c r="DL15" s="418">
        <f t="shared" si="7"/>
        <v>0</v>
      </c>
      <c r="DM15" s="418">
        <f t="shared" si="7"/>
        <v>0</v>
      </c>
      <c r="DN15" s="418">
        <f t="shared" si="7"/>
        <v>0</v>
      </c>
      <c r="DO15" s="418">
        <f t="shared" si="7"/>
        <v>0</v>
      </c>
      <c r="DP15" s="418">
        <f t="shared" si="7"/>
        <v>0</v>
      </c>
      <c r="DQ15" s="418">
        <f t="shared" si="7"/>
        <v>0</v>
      </c>
      <c r="DR15" s="418">
        <f t="shared" si="7"/>
        <v>0</v>
      </c>
      <c r="DS15" s="418">
        <f t="shared" si="7"/>
        <v>0</v>
      </c>
      <c r="DT15" s="418">
        <f t="shared" si="7"/>
        <v>0</v>
      </c>
      <c r="DU15" s="418">
        <f t="shared" si="7"/>
        <v>0</v>
      </c>
      <c r="DV15" s="418">
        <f t="shared" si="7"/>
        <v>0</v>
      </c>
      <c r="DW15" s="418">
        <f t="shared" si="7"/>
        <v>0</v>
      </c>
      <c r="DX15" s="418">
        <f t="shared" si="7"/>
        <v>0</v>
      </c>
      <c r="DY15" s="418">
        <f t="shared" si="7"/>
        <v>0</v>
      </c>
      <c r="DZ15" s="418">
        <f t="shared" si="7"/>
        <v>0</v>
      </c>
      <c r="EA15" s="418">
        <f t="shared" si="7"/>
        <v>0</v>
      </c>
      <c r="EB15" s="418">
        <f t="shared" ref="EB15:EW15" si="8">EB16-EB35</f>
        <v>0</v>
      </c>
      <c r="EC15" s="418">
        <f t="shared" si="8"/>
        <v>0</v>
      </c>
      <c r="ED15" s="418">
        <f t="shared" si="8"/>
        <v>0</v>
      </c>
      <c r="EE15" s="418">
        <f t="shared" si="8"/>
        <v>0</v>
      </c>
      <c r="EF15" s="418">
        <f t="shared" si="8"/>
        <v>0</v>
      </c>
      <c r="EG15" s="418">
        <f t="shared" si="8"/>
        <v>0</v>
      </c>
      <c r="EH15" s="418">
        <f t="shared" si="8"/>
        <v>0</v>
      </c>
      <c r="EI15" s="418">
        <f t="shared" si="8"/>
        <v>0</v>
      </c>
      <c r="EJ15" s="418">
        <f t="shared" si="8"/>
        <v>0</v>
      </c>
      <c r="EK15" s="418">
        <f t="shared" si="8"/>
        <v>0</v>
      </c>
      <c r="EL15" s="418">
        <f t="shared" si="8"/>
        <v>0</v>
      </c>
      <c r="EM15" s="418">
        <f t="shared" si="8"/>
        <v>0</v>
      </c>
      <c r="EN15" s="418">
        <f t="shared" si="8"/>
        <v>0</v>
      </c>
      <c r="EO15" s="418">
        <f t="shared" si="8"/>
        <v>0</v>
      </c>
      <c r="EP15" s="418">
        <f t="shared" si="8"/>
        <v>0</v>
      </c>
      <c r="EQ15" s="418">
        <f t="shared" si="8"/>
        <v>0</v>
      </c>
      <c r="ER15" s="418">
        <f t="shared" si="8"/>
        <v>0</v>
      </c>
      <c r="ES15" s="418">
        <f t="shared" si="8"/>
        <v>0</v>
      </c>
      <c r="ET15" s="418">
        <f t="shared" si="8"/>
        <v>0</v>
      </c>
      <c r="EU15" s="418">
        <f t="shared" si="8"/>
        <v>0</v>
      </c>
      <c r="EV15" s="418">
        <f t="shared" si="8"/>
        <v>0</v>
      </c>
      <c r="EW15" s="418">
        <f t="shared" si="8"/>
        <v>0</v>
      </c>
      <c r="EX15" s="419"/>
      <c r="FE15" s="413"/>
      <c r="FF15" s="403"/>
      <c r="FG15" s="402"/>
    </row>
    <row r="16" spans="1:163">
      <c r="A16" s="338"/>
      <c r="B16" s="420" t="s">
        <v>1375</v>
      </c>
      <c r="C16" s="601" t="s">
        <v>98</v>
      </c>
      <c r="D16" s="800">
        <f>SUM(D17:D28)</f>
        <v>0</v>
      </c>
      <c r="E16" s="800">
        <f t="shared" ref="E16:BP16" si="9">SUM(E17:E28)</f>
        <v>0</v>
      </c>
      <c r="F16" s="800">
        <f t="shared" si="9"/>
        <v>0</v>
      </c>
      <c r="G16" s="800">
        <f t="shared" si="9"/>
        <v>0</v>
      </c>
      <c r="H16" s="800">
        <f t="shared" si="9"/>
        <v>0</v>
      </c>
      <c r="I16" s="800">
        <f t="shared" si="9"/>
        <v>0</v>
      </c>
      <c r="J16" s="800">
        <f t="shared" si="9"/>
        <v>0</v>
      </c>
      <c r="K16" s="800">
        <f t="shared" si="9"/>
        <v>0</v>
      </c>
      <c r="L16" s="800">
        <f t="shared" si="9"/>
        <v>0</v>
      </c>
      <c r="M16" s="800">
        <f t="shared" si="9"/>
        <v>0</v>
      </c>
      <c r="N16" s="800">
        <f t="shared" si="9"/>
        <v>0</v>
      </c>
      <c r="O16" s="800">
        <f t="shared" si="9"/>
        <v>0</v>
      </c>
      <c r="P16" s="800">
        <f t="shared" si="9"/>
        <v>0</v>
      </c>
      <c r="Q16" s="800">
        <f t="shared" si="9"/>
        <v>0</v>
      </c>
      <c r="R16" s="800">
        <f t="shared" si="9"/>
        <v>0</v>
      </c>
      <c r="S16" s="800">
        <f t="shared" si="9"/>
        <v>0</v>
      </c>
      <c r="T16" s="800">
        <f t="shared" si="9"/>
        <v>0</v>
      </c>
      <c r="U16" s="800">
        <f t="shared" si="9"/>
        <v>0</v>
      </c>
      <c r="V16" s="800">
        <f t="shared" si="9"/>
        <v>0</v>
      </c>
      <c r="W16" s="800">
        <f t="shared" si="9"/>
        <v>0</v>
      </c>
      <c r="X16" s="800">
        <f t="shared" si="9"/>
        <v>0</v>
      </c>
      <c r="Y16" s="800">
        <f t="shared" si="9"/>
        <v>0</v>
      </c>
      <c r="Z16" s="800">
        <f t="shared" si="9"/>
        <v>0</v>
      </c>
      <c r="AA16" s="800">
        <f t="shared" si="9"/>
        <v>0</v>
      </c>
      <c r="AB16" s="800">
        <f t="shared" si="9"/>
        <v>0</v>
      </c>
      <c r="AC16" s="800">
        <f t="shared" si="9"/>
        <v>0</v>
      </c>
      <c r="AD16" s="800">
        <f t="shared" si="9"/>
        <v>0</v>
      </c>
      <c r="AE16" s="800">
        <f t="shared" si="9"/>
        <v>0</v>
      </c>
      <c r="AF16" s="800">
        <f t="shared" si="9"/>
        <v>0</v>
      </c>
      <c r="AG16" s="800">
        <f t="shared" si="9"/>
        <v>0</v>
      </c>
      <c r="AH16" s="800">
        <f t="shared" si="9"/>
        <v>0</v>
      </c>
      <c r="AI16" s="800">
        <f t="shared" si="9"/>
        <v>0</v>
      </c>
      <c r="AJ16" s="800">
        <f t="shared" si="9"/>
        <v>0</v>
      </c>
      <c r="AK16" s="800">
        <f t="shared" si="9"/>
        <v>0</v>
      </c>
      <c r="AL16" s="800">
        <f t="shared" si="9"/>
        <v>0</v>
      </c>
      <c r="AM16" s="800">
        <f t="shared" si="9"/>
        <v>0</v>
      </c>
      <c r="AN16" s="800">
        <f t="shared" si="9"/>
        <v>0</v>
      </c>
      <c r="AO16" s="800">
        <f t="shared" si="9"/>
        <v>0</v>
      </c>
      <c r="AP16" s="800">
        <f t="shared" si="9"/>
        <v>0</v>
      </c>
      <c r="AQ16" s="800">
        <f t="shared" si="9"/>
        <v>0</v>
      </c>
      <c r="AR16" s="800">
        <f t="shared" si="9"/>
        <v>0</v>
      </c>
      <c r="AS16" s="800">
        <f t="shared" si="9"/>
        <v>0</v>
      </c>
      <c r="AT16" s="800">
        <f t="shared" si="9"/>
        <v>0</v>
      </c>
      <c r="AU16" s="800">
        <f t="shared" si="9"/>
        <v>0</v>
      </c>
      <c r="AV16" s="800">
        <f t="shared" si="9"/>
        <v>0</v>
      </c>
      <c r="AW16" s="800">
        <f t="shared" si="9"/>
        <v>0</v>
      </c>
      <c r="AX16" s="800">
        <f t="shared" si="9"/>
        <v>0</v>
      </c>
      <c r="AY16" s="800">
        <f t="shared" si="9"/>
        <v>0</v>
      </c>
      <c r="AZ16" s="800">
        <f t="shared" si="9"/>
        <v>0</v>
      </c>
      <c r="BA16" s="800">
        <f t="shared" si="9"/>
        <v>0</v>
      </c>
      <c r="BB16" s="800">
        <f t="shared" si="9"/>
        <v>0</v>
      </c>
      <c r="BC16" s="800">
        <f t="shared" si="9"/>
        <v>0</v>
      </c>
      <c r="BD16" s="800">
        <f t="shared" si="9"/>
        <v>0</v>
      </c>
      <c r="BE16" s="800">
        <f t="shared" si="9"/>
        <v>0</v>
      </c>
      <c r="BF16" s="800">
        <f t="shared" si="9"/>
        <v>0</v>
      </c>
      <c r="BG16" s="800">
        <f t="shared" si="9"/>
        <v>0</v>
      </c>
      <c r="BH16" s="800">
        <f t="shared" si="9"/>
        <v>0</v>
      </c>
      <c r="BI16" s="800">
        <f t="shared" si="9"/>
        <v>0</v>
      </c>
      <c r="BJ16" s="800">
        <f t="shared" si="9"/>
        <v>0</v>
      </c>
      <c r="BK16" s="800">
        <f t="shared" si="9"/>
        <v>0</v>
      </c>
      <c r="BL16" s="800">
        <f t="shared" si="9"/>
        <v>0</v>
      </c>
      <c r="BM16" s="800">
        <f t="shared" si="9"/>
        <v>0</v>
      </c>
      <c r="BN16" s="800">
        <f t="shared" si="9"/>
        <v>0</v>
      </c>
      <c r="BO16" s="800">
        <f t="shared" si="9"/>
        <v>0</v>
      </c>
      <c r="BP16" s="800">
        <f t="shared" si="9"/>
        <v>0</v>
      </c>
      <c r="BQ16" s="800">
        <f t="shared" ref="BQ16:EB16" si="10">SUM(BQ17:BQ28)</f>
        <v>0</v>
      </c>
      <c r="BR16" s="800">
        <f t="shared" si="10"/>
        <v>0</v>
      </c>
      <c r="BS16" s="800">
        <f t="shared" si="10"/>
        <v>0</v>
      </c>
      <c r="BT16" s="800">
        <f t="shared" si="10"/>
        <v>0</v>
      </c>
      <c r="BU16" s="800">
        <f t="shared" si="10"/>
        <v>0</v>
      </c>
      <c r="BV16" s="800">
        <f t="shared" si="10"/>
        <v>0</v>
      </c>
      <c r="BW16" s="800">
        <f t="shared" si="10"/>
        <v>0</v>
      </c>
      <c r="BX16" s="800">
        <f t="shared" si="10"/>
        <v>0</v>
      </c>
      <c r="BY16" s="800">
        <f t="shared" si="10"/>
        <v>0</v>
      </c>
      <c r="BZ16" s="800">
        <f t="shared" si="10"/>
        <v>0</v>
      </c>
      <c r="CA16" s="800">
        <f t="shared" si="10"/>
        <v>0</v>
      </c>
      <c r="CB16" s="800">
        <f t="shared" si="10"/>
        <v>0</v>
      </c>
      <c r="CC16" s="800">
        <f t="shared" si="10"/>
        <v>0</v>
      </c>
      <c r="CD16" s="800">
        <f t="shared" si="10"/>
        <v>0</v>
      </c>
      <c r="CE16" s="800">
        <f t="shared" si="10"/>
        <v>0</v>
      </c>
      <c r="CF16" s="800">
        <f t="shared" si="10"/>
        <v>0</v>
      </c>
      <c r="CG16" s="800">
        <f t="shared" si="10"/>
        <v>0</v>
      </c>
      <c r="CH16" s="800">
        <f t="shared" si="10"/>
        <v>0</v>
      </c>
      <c r="CI16" s="800">
        <f t="shared" si="10"/>
        <v>0</v>
      </c>
      <c r="CJ16" s="800">
        <f t="shared" si="10"/>
        <v>0</v>
      </c>
      <c r="CK16" s="800">
        <f t="shared" si="10"/>
        <v>0</v>
      </c>
      <c r="CL16" s="800">
        <f t="shared" si="10"/>
        <v>0</v>
      </c>
      <c r="CM16" s="800">
        <f t="shared" si="10"/>
        <v>0</v>
      </c>
      <c r="CN16" s="800">
        <f t="shared" si="10"/>
        <v>0</v>
      </c>
      <c r="CO16" s="800">
        <f t="shared" si="10"/>
        <v>0</v>
      </c>
      <c r="CP16" s="800">
        <f t="shared" si="10"/>
        <v>0</v>
      </c>
      <c r="CQ16" s="800">
        <f t="shared" si="10"/>
        <v>0</v>
      </c>
      <c r="CR16" s="800">
        <f t="shared" si="10"/>
        <v>0</v>
      </c>
      <c r="CS16" s="800">
        <f t="shared" si="10"/>
        <v>0</v>
      </c>
      <c r="CT16" s="800">
        <f t="shared" si="10"/>
        <v>0</v>
      </c>
      <c r="CU16" s="800">
        <f t="shared" si="10"/>
        <v>0</v>
      </c>
      <c r="CV16" s="800">
        <f t="shared" si="10"/>
        <v>0</v>
      </c>
      <c r="CW16" s="800">
        <f t="shared" si="10"/>
        <v>0</v>
      </c>
      <c r="CX16" s="800">
        <f t="shared" si="10"/>
        <v>0</v>
      </c>
      <c r="CY16" s="800">
        <f t="shared" si="10"/>
        <v>0</v>
      </c>
      <c r="CZ16" s="800">
        <f t="shared" si="10"/>
        <v>0</v>
      </c>
      <c r="DA16" s="800">
        <f t="shared" si="10"/>
        <v>0</v>
      </c>
      <c r="DB16" s="800">
        <f t="shared" si="10"/>
        <v>0</v>
      </c>
      <c r="DC16" s="800">
        <f t="shared" si="10"/>
        <v>0</v>
      </c>
      <c r="DD16" s="800">
        <f t="shared" si="10"/>
        <v>0</v>
      </c>
      <c r="DE16" s="800">
        <f t="shared" si="10"/>
        <v>0</v>
      </c>
      <c r="DF16" s="800">
        <f t="shared" si="10"/>
        <v>0</v>
      </c>
      <c r="DG16" s="800">
        <f t="shared" si="10"/>
        <v>0</v>
      </c>
      <c r="DH16" s="800">
        <f t="shared" si="10"/>
        <v>0</v>
      </c>
      <c r="DI16" s="800">
        <f t="shared" si="10"/>
        <v>0</v>
      </c>
      <c r="DJ16" s="800">
        <f t="shared" si="10"/>
        <v>0</v>
      </c>
      <c r="DK16" s="800">
        <f t="shared" si="10"/>
        <v>0</v>
      </c>
      <c r="DL16" s="800">
        <f t="shared" si="10"/>
        <v>0</v>
      </c>
      <c r="DM16" s="800">
        <f t="shared" si="10"/>
        <v>0</v>
      </c>
      <c r="DN16" s="800">
        <f t="shared" si="10"/>
        <v>0</v>
      </c>
      <c r="DO16" s="800">
        <f t="shared" si="10"/>
        <v>0</v>
      </c>
      <c r="DP16" s="800">
        <f t="shared" si="10"/>
        <v>0</v>
      </c>
      <c r="DQ16" s="800">
        <f t="shared" si="10"/>
        <v>0</v>
      </c>
      <c r="DR16" s="800">
        <f t="shared" si="10"/>
        <v>0</v>
      </c>
      <c r="DS16" s="800">
        <f t="shared" si="10"/>
        <v>0</v>
      </c>
      <c r="DT16" s="800">
        <f t="shared" si="10"/>
        <v>0</v>
      </c>
      <c r="DU16" s="800">
        <f t="shared" si="10"/>
        <v>0</v>
      </c>
      <c r="DV16" s="800">
        <f t="shared" si="10"/>
        <v>0</v>
      </c>
      <c r="DW16" s="800">
        <f t="shared" si="10"/>
        <v>0</v>
      </c>
      <c r="DX16" s="800">
        <f t="shared" si="10"/>
        <v>0</v>
      </c>
      <c r="DY16" s="800">
        <f t="shared" si="10"/>
        <v>0</v>
      </c>
      <c r="DZ16" s="800">
        <f t="shared" si="10"/>
        <v>0</v>
      </c>
      <c r="EA16" s="800">
        <f t="shared" si="10"/>
        <v>0</v>
      </c>
      <c r="EB16" s="800">
        <f t="shared" si="10"/>
        <v>0</v>
      </c>
      <c r="EC16" s="800">
        <f t="shared" ref="EC16:EW16" si="11">SUM(EC17:EC28)</f>
        <v>0</v>
      </c>
      <c r="ED16" s="800">
        <f t="shared" si="11"/>
        <v>0</v>
      </c>
      <c r="EE16" s="800">
        <f t="shared" si="11"/>
        <v>0</v>
      </c>
      <c r="EF16" s="800">
        <f t="shared" si="11"/>
        <v>0</v>
      </c>
      <c r="EG16" s="800">
        <f t="shared" si="11"/>
        <v>0</v>
      </c>
      <c r="EH16" s="800">
        <f t="shared" si="11"/>
        <v>0</v>
      </c>
      <c r="EI16" s="800">
        <f t="shared" si="11"/>
        <v>0</v>
      </c>
      <c r="EJ16" s="800">
        <f t="shared" si="11"/>
        <v>0</v>
      </c>
      <c r="EK16" s="800">
        <f t="shared" si="11"/>
        <v>0</v>
      </c>
      <c r="EL16" s="800">
        <f t="shared" si="11"/>
        <v>0</v>
      </c>
      <c r="EM16" s="800">
        <f t="shared" si="11"/>
        <v>0</v>
      </c>
      <c r="EN16" s="800">
        <f t="shared" si="11"/>
        <v>0</v>
      </c>
      <c r="EO16" s="800">
        <f t="shared" si="11"/>
        <v>0</v>
      </c>
      <c r="EP16" s="800">
        <f t="shared" si="11"/>
        <v>0</v>
      </c>
      <c r="EQ16" s="800">
        <f t="shared" si="11"/>
        <v>0</v>
      </c>
      <c r="ER16" s="800">
        <f t="shared" si="11"/>
        <v>0</v>
      </c>
      <c r="ES16" s="800">
        <f t="shared" si="11"/>
        <v>0</v>
      </c>
      <c r="ET16" s="800">
        <f t="shared" si="11"/>
        <v>0</v>
      </c>
      <c r="EU16" s="800">
        <f t="shared" si="11"/>
        <v>0</v>
      </c>
      <c r="EV16" s="800">
        <f t="shared" si="11"/>
        <v>0</v>
      </c>
      <c r="EW16" s="800">
        <f t="shared" si="11"/>
        <v>0</v>
      </c>
      <c r="EX16" s="412"/>
      <c r="FE16" s="402"/>
      <c r="FF16" s="403"/>
      <c r="FG16" s="402"/>
    </row>
    <row r="17" spans="1:163">
      <c r="A17" s="338"/>
      <c r="B17" s="421"/>
      <c r="C17" s="422" t="s">
        <v>3507</v>
      </c>
      <c r="D17" s="52"/>
      <c r="E17" s="52"/>
      <c r="F17" s="52"/>
      <c r="G17" s="52"/>
      <c r="H17" s="52"/>
      <c r="I17" s="52"/>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c r="BV17" s="52"/>
      <c r="BW17" s="52"/>
      <c r="BX17" s="52"/>
      <c r="BY17" s="52"/>
      <c r="BZ17" s="52"/>
      <c r="CA17" s="52"/>
      <c r="CB17" s="52"/>
      <c r="CC17" s="52"/>
      <c r="CD17" s="52"/>
      <c r="CE17" s="52"/>
      <c r="CF17" s="52"/>
      <c r="CG17" s="52"/>
      <c r="CH17" s="52"/>
      <c r="CI17" s="52"/>
      <c r="CJ17" s="52"/>
      <c r="CK17" s="52"/>
      <c r="CL17" s="52"/>
      <c r="CM17" s="52"/>
      <c r="CN17" s="52"/>
      <c r="CO17" s="52"/>
      <c r="CP17" s="52"/>
      <c r="CQ17" s="52"/>
      <c r="CR17" s="52"/>
      <c r="CS17" s="52"/>
      <c r="CT17" s="52"/>
      <c r="CU17" s="52"/>
      <c r="CV17" s="52"/>
      <c r="CW17" s="52"/>
      <c r="CX17" s="52"/>
      <c r="CY17" s="52"/>
      <c r="CZ17" s="52"/>
      <c r="DA17" s="52"/>
      <c r="DB17" s="52"/>
      <c r="DC17" s="52"/>
      <c r="DD17" s="52"/>
      <c r="DE17" s="52"/>
      <c r="DF17" s="52"/>
      <c r="DG17" s="52"/>
      <c r="DH17" s="52"/>
      <c r="DI17" s="52"/>
      <c r="DJ17" s="52"/>
      <c r="DK17" s="52"/>
      <c r="DL17" s="52"/>
      <c r="DM17" s="52"/>
      <c r="DN17" s="52"/>
      <c r="DO17" s="52"/>
      <c r="DP17" s="52"/>
      <c r="DQ17" s="52"/>
      <c r="DR17" s="52"/>
      <c r="DS17" s="52"/>
      <c r="DT17" s="52"/>
      <c r="DU17" s="52"/>
      <c r="DV17" s="52"/>
      <c r="DW17" s="52"/>
      <c r="DX17" s="52"/>
      <c r="DY17" s="52"/>
      <c r="DZ17" s="52"/>
      <c r="EA17" s="52"/>
      <c r="EB17" s="52"/>
      <c r="EC17" s="52"/>
      <c r="ED17" s="52"/>
      <c r="EE17" s="52"/>
      <c r="EF17" s="52"/>
      <c r="EG17" s="52"/>
      <c r="EH17" s="52"/>
      <c r="EI17" s="52"/>
      <c r="EJ17" s="52"/>
      <c r="EK17" s="52"/>
      <c r="EL17" s="52"/>
      <c r="EM17" s="52"/>
      <c r="EN17" s="52"/>
      <c r="EO17" s="52"/>
      <c r="EP17" s="52"/>
      <c r="EQ17" s="52"/>
      <c r="ER17" s="52"/>
      <c r="ES17" s="52"/>
      <c r="ET17" s="52"/>
      <c r="EU17" s="52"/>
      <c r="EV17" s="52"/>
      <c r="EW17" s="52"/>
      <c r="EX17" s="412"/>
    </row>
    <row r="18" spans="1:163">
      <c r="A18" s="338"/>
      <c r="B18" s="421"/>
      <c r="C18" s="423" t="s">
        <v>3509</v>
      </c>
      <c r="D18" s="52"/>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c r="BV18" s="52"/>
      <c r="BW18" s="52"/>
      <c r="BX18" s="52"/>
      <c r="BY18" s="52"/>
      <c r="BZ18" s="52"/>
      <c r="CA18" s="52"/>
      <c r="CB18" s="52"/>
      <c r="CC18" s="52"/>
      <c r="CD18" s="52"/>
      <c r="CE18" s="52"/>
      <c r="CF18" s="52"/>
      <c r="CG18" s="52"/>
      <c r="CH18" s="52"/>
      <c r="CI18" s="52"/>
      <c r="CJ18" s="52"/>
      <c r="CK18" s="52"/>
      <c r="CL18" s="52"/>
      <c r="CM18" s="52"/>
      <c r="CN18" s="52"/>
      <c r="CO18" s="52"/>
      <c r="CP18" s="52"/>
      <c r="CQ18" s="52"/>
      <c r="CR18" s="52"/>
      <c r="CS18" s="52"/>
      <c r="CT18" s="52"/>
      <c r="CU18" s="52"/>
      <c r="CV18" s="52"/>
      <c r="CW18" s="52"/>
      <c r="CX18" s="52"/>
      <c r="CY18" s="52"/>
      <c r="CZ18" s="52"/>
      <c r="DA18" s="52"/>
      <c r="DB18" s="52"/>
      <c r="DC18" s="52"/>
      <c r="DD18" s="52"/>
      <c r="DE18" s="52"/>
      <c r="DF18" s="52"/>
      <c r="DG18" s="52"/>
      <c r="DH18" s="52"/>
      <c r="DI18" s="52"/>
      <c r="DJ18" s="52"/>
      <c r="DK18" s="52"/>
      <c r="DL18" s="52"/>
      <c r="DM18" s="52"/>
      <c r="DN18" s="52"/>
      <c r="DO18" s="52"/>
      <c r="DP18" s="52"/>
      <c r="DQ18" s="52"/>
      <c r="DR18" s="52"/>
      <c r="DS18" s="52"/>
      <c r="DT18" s="52"/>
      <c r="DU18" s="52"/>
      <c r="DV18" s="52"/>
      <c r="DW18" s="52"/>
      <c r="DX18" s="52"/>
      <c r="DY18" s="52"/>
      <c r="DZ18" s="52"/>
      <c r="EA18" s="52"/>
      <c r="EB18" s="52"/>
      <c r="EC18" s="52"/>
      <c r="ED18" s="52"/>
      <c r="EE18" s="52"/>
      <c r="EF18" s="52"/>
      <c r="EG18" s="52"/>
      <c r="EH18" s="52"/>
      <c r="EI18" s="52"/>
      <c r="EJ18" s="52"/>
      <c r="EK18" s="52"/>
      <c r="EL18" s="52"/>
      <c r="EM18" s="52"/>
      <c r="EN18" s="52"/>
      <c r="EO18" s="52"/>
      <c r="EP18" s="52"/>
      <c r="EQ18" s="52"/>
      <c r="ER18" s="52"/>
      <c r="ES18" s="52"/>
      <c r="ET18" s="52"/>
      <c r="EU18" s="52"/>
      <c r="EV18" s="52"/>
      <c r="EW18" s="52"/>
      <c r="EX18" s="412"/>
    </row>
    <row r="19" spans="1:163" ht="12" customHeight="1">
      <c r="A19" s="338"/>
      <c r="B19" s="421"/>
      <c r="C19" s="423" t="s">
        <v>3511</v>
      </c>
      <c r="D19" s="52"/>
      <c r="E19" s="52"/>
      <c r="F19" s="52"/>
      <c r="G19" s="52"/>
      <c r="H19" s="52"/>
      <c r="I19" s="52"/>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c r="BV19" s="52"/>
      <c r="BW19" s="52"/>
      <c r="BX19" s="52"/>
      <c r="BY19" s="52"/>
      <c r="BZ19" s="52"/>
      <c r="CA19" s="52"/>
      <c r="CB19" s="52"/>
      <c r="CC19" s="52"/>
      <c r="CD19" s="52"/>
      <c r="CE19" s="52"/>
      <c r="CF19" s="52"/>
      <c r="CG19" s="52"/>
      <c r="CH19" s="52"/>
      <c r="CI19" s="52"/>
      <c r="CJ19" s="52"/>
      <c r="CK19" s="52"/>
      <c r="CL19" s="52"/>
      <c r="CM19" s="52"/>
      <c r="CN19" s="52"/>
      <c r="CO19" s="52"/>
      <c r="CP19" s="52"/>
      <c r="CQ19" s="52"/>
      <c r="CR19" s="52"/>
      <c r="CS19" s="52"/>
      <c r="CT19" s="52"/>
      <c r="CU19" s="52"/>
      <c r="CV19" s="52"/>
      <c r="CW19" s="52"/>
      <c r="CX19" s="52"/>
      <c r="CY19" s="52"/>
      <c r="CZ19" s="52"/>
      <c r="DA19" s="52"/>
      <c r="DB19" s="52"/>
      <c r="DC19" s="52"/>
      <c r="DD19" s="52"/>
      <c r="DE19" s="52"/>
      <c r="DF19" s="52"/>
      <c r="DG19" s="52"/>
      <c r="DH19" s="52"/>
      <c r="DI19" s="52"/>
      <c r="DJ19" s="52"/>
      <c r="DK19" s="52"/>
      <c r="DL19" s="52"/>
      <c r="DM19" s="52"/>
      <c r="DN19" s="52"/>
      <c r="DO19" s="52"/>
      <c r="DP19" s="52"/>
      <c r="DQ19" s="52"/>
      <c r="DR19" s="52"/>
      <c r="DS19" s="52"/>
      <c r="DT19" s="52"/>
      <c r="DU19" s="52"/>
      <c r="DV19" s="52"/>
      <c r="DW19" s="52"/>
      <c r="DX19" s="52"/>
      <c r="DY19" s="52"/>
      <c r="DZ19" s="52"/>
      <c r="EA19" s="52"/>
      <c r="EB19" s="52"/>
      <c r="EC19" s="52"/>
      <c r="ED19" s="52"/>
      <c r="EE19" s="52"/>
      <c r="EF19" s="52"/>
      <c r="EG19" s="52"/>
      <c r="EH19" s="52"/>
      <c r="EI19" s="52"/>
      <c r="EJ19" s="52"/>
      <c r="EK19" s="52"/>
      <c r="EL19" s="52"/>
      <c r="EM19" s="52"/>
      <c r="EN19" s="52"/>
      <c r="EO19" s="52"/>
      <c r="EP19" s="52"/>
      <c r="EQ19" s="52"/>
      <c r="ER19" s="52"/>
      <c r="ES19" s="52"/>
      <c r="ET19" s="52"/>
      <c r="EU19" s="52"/>
      <c r="EV19" s="52"/>
      <c r="EW19" s="52"/>
      <c r="EX19" s="412"/>
    </row>
    <row r="20" spans="1:163" ht="12" customHeight="1">
      <c r="A20" s="338"/>
      <c r="B20" s="421"/>
      <c r="C20" s="423" t="s">
        <v>3512</v>
      </c>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c r="BV20" s="52"/>
      <c r="BW20" s="52"/>
      <c r="BX20" s="52"/>
      <c r="BY20" s="52"/>
      <c r="BZ20" s="52"/>
      <c r="CA20" s="52"/>
      <c r="CB20" s="52"/>
      <c r="CC20" s="52"/>
      <c r="CD20" s="52"/>
      <c r="CE20" s="52"/>
      <c r="CF20" s="52"/>
      <c r="CG20" s="52"/>
      <c r="CH20" s="52"/>
      <c r="CI20" s="52"/>
      <c r="CJ20" s="52"/>
      <c r="CK20" s="52"/>
      <c r="CL20" s="52"/>
      <c r="CM20" s="52"/>
      <c r="CN20" s="52"/>
      <c r="CO20" s="52"/>
      <c r="CP20" s="52"/>
      <c r="CQ20" s="52"/>
      <c r="CR20" s="52"/>
      <c r="CS20" s="52"/>
      <c r="CT20" s="52"/>
      <c r="CU20" s="52"/>
      <c r="CV20" s="52"/>
      <c r="CW20" s="52"/>
      <c r="CX20" s="52"/>
      <c r="CY20" s="52"/>
      <c r="CZ20" s="52"/>
      <c r="DA20" s="52"/>
      <c r="DB20" s="52"/>
      <c r="DC20" s="52"/>
      <c r="DD20" s="52"/>
      <c r="DE20" s="52"/>
      <c r="DF20" s="52"/>
      <c r="DG20" s="52"/>
      <c r="DH20" s="52"/>
      <c r="DI20" s="52"/>
      <c r="DJ20" s="52"/>
      <c r="DK20" s="52"/>
      <c r="DL20" s="52"/>
      <c r="DM20" s="52"/>
      <c r="DN20" s="52"/>
      <c r="DO20" s="52"/>
      <c r="DP20" s="52"/>
      <c r="DQ20" s="52"/>
      <c r="DR20" s="52"/>
      <c r="DS20" s="52"/>
      <c r="DT20" s="52"/>
      <c r="DU20" s="52"/>
      <c r="DV20" s="52"/>
      <c r="DW20" s="52"/>
      <c r="DX20" s="52"/>
      <c r="DY20" s="52"/>
      <c r="DZ20" s="52"/>
      <c r="EA20" s="52"/>
      <c r="EB20" s="52"/>
      <c r="EC20" s="52"/>
      <c r="ED20" s="52"/>
      <c r="EE20" s="52"/>
      <c r="EF20" s="52"/>
      <c r="EG20" s="52"/>
      <c r="EH20" s="52"/>
      <c r="EI20" s="52"/>
      <c r="EJ20" s="52"/>
      <c r="EK20" s="52"/>
      <c r="EL20" s="52"/>
      <c r="EM20" s="52"/>
      <c r="EN20" s="52"/>
      <c r="EO20" s="52"/>
      <c r="EP20" s="52"/>
      <c r="EQ20" s="52"/>
      <c r="ER20" s="52"/>
      <c r="ES20" s="52"/>
      <c r="ET20" s="52"/>
      <c r="EU20" s="52"/>
      <c r="EV20" s="52"/>
      <c r="EW20" s="52"/>
      <c r="EX20" s="412"/>
    </row>
    <row r="21" spans="1:163">
      <c r="A21" s="338"/>
      <c r="B21" s="421"/>
      <c r="C21" s="423" t="s">
        <v>3513</v>
      </c>
      <c r="D21" s="52"/>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c r="BV21" s="52"/>
      <c r="BW21" s="52"/>
      <c r="BX21" s="52"/>
      <c r="BY21" s="52"/>
      <c r="BZ21" s="52"/>
      <c r="CA21" s="52"/>
      <c r="CB21" s="52"/>
      <c r="CC21" s="52"/>
      <c r="CD21" s="52"/>
      <c r="CE21" s="52"/>
      <c r="CF21" s="52"/>
      <c r="CG21" s="52"/>
      <c r="CH21" s="52"/>
      <c r="CI21" s="52"/>
      <c r="CJ21" s="52"/>
      <c r="CK21" s="52"/>
      <c r="CL21" s="52"/>
      <c r="CM21" s="52"/>
      <c r="CN21" s="52"/>
      <c r="CO21" s="52"/>
      <c r="CP21" s="52"/>
      <c r="CQ21" s="52"/>
      <c r="CR21" s="52"/>
      <c r="CS21" s="52"/>
      <c r="CT21" s="52"/>
      <c r="CU21" s="52"/>
      <c r="CV21" s="52"/>
      <c r="CW21" s="52"/>
      <c r="CX21" s="52"/>
      <c r="CY21" s="52"/>
      <c r="CZ21" s="52"/>
      <c r="DA21" s="52"/>
      <c r="DB21" s="52"/>
      <c r="DC21" s="52"/>
      <c r="DD21" s="52"/>
      <c r="DE21" s="52"/>
      <c r="DF21" s="52"/>
      <c r="DG21" s="52"/>
      <c r="DH21" s="52"/>
      <c r="DI21" s="52"/>
      <c r="DJ21" s="52"/>
      <c r="DK21" s="52"/>
      <c r="DL21" s="52"/>
      <c r="DM21" s="52"/>
      <c r="DN21" s="52"/>
      <c r="DO21" s="52"/>
      <c r="DP21" s="52"/>
      <c r="DQ21" s="52"/>
      <c r="DR21" s="52"/>
      <c r="DS21" s="52"/>
      <c r="DT21" s="52"/>
      <c r="DU21" s="52"/>
      <c r="DV21" s="52"/>
      <c r="DW21" s="52"/>
      <c r="DX21" s="52"/>
      <c r="DY21" s="52"/>
      <c r="DZ21" s="52"/>
      <c r="EA21" s="52"/>
      <c r="EB21" s="52"/>
      <c r="EC21" s="52"/>
      <c r="ED21" s="52"/>
      <c r="EE21" s="52"/>
      <c r="EF21" s="52"/>
      <c r="EG21" s="52"/>
      <c r="EH21" s="52"/>
      <c r="EI21" s="52"/>
      <c r="EJ21" s="52"/>
      <c r="EK21" s="52"/>
      <c r="EL21" s="52"/>
      <c r="EM21" s="52"/>
      <c r="EN21" s="52"/>
      <c r="EO21" s="52"/>
      <c r="EP21" s="52"/>
      <c r="EQ21" s="52"/>
      <c r="ER21" s="52"/>
      <c r="ES21" s="52"/>
      <c r="ET21" s="52"/>
      <c r="EU21" s="52"/>
      <c r="EV21" s="52"/>
      <c r="EW21" s="52"/>
      <c r="EX21" s="412"/>
    </row>
    <row r="22" spans="1:163">
      <c r="A22" s="338"/>
      <c r="B22" s="421"/>
      <c r="C22" s="423" t="s">
        <v>3514</v>
      </c>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c r="BV22" s="52"/>
      <c r="BW22" s="52"/>
      <c r="BX22" s="52"/>
      <c r="BY22" s="52"/>
      <c r="BZ22" s="52"/>
      <c r="CA22" s="52"/>
      <c r="CB22" s="52"/>
      <c r="CC22" s="52"/>
      <c r="CD22" s="52"/>
      <c r="CE22" s="52"/>
      <c r="CF22" s="52"/>
      <c r="CG22" s="52"/>
      <c r="CH22" s="52"/>
      <c r="CI22" s="52"/>
      <c r="CJ22" s="52"/>
      <c r="CK22" s="52"/>
      <c r="CL22" s="52"/>
      <c r="CM22" s="52"/>
      <c r="CN22" s="52"/>
      <c r="CO22" s="52"/>
      <c r="CP22" s="52"/>
      <c r="CQ22" s="52"/>
      <c r="CR22" s="52"/>
      <c r="CS22" s="52"/>
      <c r="CT22" s="52"/>
      <c r="CU22" s="52"/>
      <c r="CV22" s="52"/>
      <c r="CW22" s="52"/>
      <c r="CX22" s="52"/>
      <c r="CY22" s="52"/>
      <c r="CZ22" s="52"/>
      <c r="DA22" s="52"/>
      <c r="DB22" s="52"/>
      <c r="DC22" s="52"/>
      <c r="DD22" s="52"/>
      <c r="DE22" s="52"/>
      <c r="DF22" s="52"/>
      <c r="DG22" s="52"/>
      <c r="DH22" s="52"/>
      <c r="DI22" s="52"/>
      <c r="DJ22" s="52"/>
      <c r="DK22" s="52"/>
      <c r="DL22" s="52"/>
      <c r="DM22" s="52"/>
      <c r="DN22" s="52"/>
      <c r="DO22" s="52"/>
      <c r="DP22" s="52"/>
      <c r="DQ22" s="52"/>
      <c r="DR22" s="52"/>
      <c r="DS22" s="52"/>
      <c r="DT22" s="52"/>
      <c r="DU22" s="52"/>
      <c r="DV22" s="52"/>
      <c r="DW22" s="52"/>
      <c r="DX22" s="52"/>
      <c r="DY22" s="52"/>
      <c r="DZ22" s="52"/>
      <c r="EA22" s="52"/>
      <c r="EB22" s="52"/>
      <c r="EC22" s="52"/>
      <c r="ED22" s="52"/>
      <c r="EE22" s="52"/>
      <c r="EF22" s="52"/>
      <c r="EG22" s="52"/>
      <c r="EH22" s="52"/>
      <c r="EI22" s="52"/>
      <c r="EJ22" s="52"/>
      <c r="EK22" s="52"/>
      <c r="EL22" s="52"/>
      <c r="EM22" s="52"/>
      <c r="EN22" s="52"/>
      <c r="EO22" s="52"/>
      <c r="EP22" s="52"/>
      <c r="EQ22" s="52"/>
      <c r="ER22" s="52"/>
      <c r="ES22" s="52"/>
      <c r="ET22" s="52"/>
      <c r="EU22" s="52"/>
      <c r="EV22" s="52"/>
      <c r="EW22" s="52"/>
      <c r="EX22" s="412"/>
    </row>
    <row r="23" spans="1:163">
      <c r="A23" s="338"/>
      <c r="B23" s="421"/>
      <c r="C23" s="423" t="s">
        <v>3515</v>
      </c>
      <c r="D23" s="52"/>
      <c r="E23" s="52"/>
      <c r="F23" s="52"/>
      <c r="G23" s="52"/>
      <c r="H23" s="52"/>
      <c r="I23" s="52"/>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c r="BV23" s="52"/>
      <c r="BW23" s="52"/>
      <c r="BX23" s="52"/>
      <c r="BY23" s="52"/>
      <c r="BZ23" s="52"/>
      <c r="CA23" s="52"/>
      <c r="CB23" s="52"/>
      <c r="CC23" s="52"/>
      <c r="CD23" s="52"/>
      <c r="CE23" s="52"/>
      <c r="CF23" s="52"/>
      <c r="CG23" s="52"/>
      <c r="CH23" s="52"/>
      <c r="CI23" s="52"/>
      <c r="CJ23" s="52"/>
      <c r="CK23" s="52"/>
      <c r="CL23" s="52"/>
      <c r="CM23" s="52"/>
      <c r="CN23" s="52"/>
      <c r="CO23" s="52"/>
      <c r="CP23" s="52"/>
      <c r="CQ23" s="52"/>
      <c r="CR23" s="52"/>
      <c r="CS23" s="52"/>
      <c r="CT23" s="52"/>
      <c r="CU23" s="52"/>
      <c r="CV23" s="52"/>
      <c r="CW23" s="52"/>
      <c r="CX23" s="52"/>
      <c r="CY23" s="52"/>
      <c r="CZ23" s="52"/>
      <c r="DA23" s="52"/>
      <c r="DB23" s="52"/>
      <c r="DC23" s="52"/>
      <c r="DD23" s="52"/>
      <c r="DE23" s="52"/>
      <c r="DF23" s="52"/>
      <c r="DG23" s="52"/>
      <c r="DH23" s="52"/>
      <c r="DI23" s="52"/>
      <c r="DJ23" s="52"/>
      <c r="DK23" s="52"/>
      <c r="DL23" s="52"/>
      <c r="DM23" s="52"/>
      <c r="DN23" s="52"/>
      <c r="DO23" s="52"/>
      <c r="DP23" s="52"/>
      <c r="DQ23" s="52"/>
      <c r="DR23" s="52"/>
      <c r="DS23" s="52"/>
      <c r="DT23" s="52"/>
      <c r="DU23" s="52"/>
      <c r="DV23" s="52"/>
      <c r="DW23" s="52"/>
      <c r="DX23" s="52"/>
      <c r="DY23" s="52"/>
      <c r="DZ23" s="52"/>
      <c r="EA23" s="52"/>
      <c r="EB23" s="52"/>
      <c r="EC23" s="52"/>
      <c r="ED23" s="52"/>
      <c r="EE23" s="52"/>
      <c r="EF23" s="52"/>
      <c r="EG23" s="52"/>
      <c r="EH23" s="52"/>
      <c r="EI23" s="52"/>
      <c r="EJ23" s="52"/>
      <c r="EK23" s="52"/>
      <c r="EL23" s="52"/>
      <c r="EM23" s="52"/>
      <c r="EN23" s="52"/>
      <c r="EO23" s="52"/>
      <c r="EP23" s="52"/>
      <c r="EQ23" s="52"/>
      <c r="ER23" s="52"/>
      <c r="ES23" s="52"/>
      <c r="ET23" s="52"/>
      <c r="EU23" s="52"/>
      <c r="EV23" s="52"/>
      <c r="EW23" s="52"/>
      <c r="EX23" s="412"/>
    </row>
    <row r="24" spans="1:163">
      <c r="A24" s="338"/>
      <c r="B24" s="421"/>
      <c r="C24" s="423" t="s">
        <v>3516</v>
      </c>
      <c r="D24" s="52"/>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c r="BV24" s="52"/>
      <c r="BW24" s="52"/>
      <c r="BX24" s="52"/>
      <c r="BY24" s="52"/>
      <c r="BZ24" s="52"/>
      <c r="CA24" s="52"/>
      <c r="CB24" s="52"/>
      <c r="CC24" s="52"/>
      <c r="CD24" s="52"/>
      <c r="CE24" s="52"/>
      <c r="CF24" s="52"/>
      <c r="CG24" s="52"/>
      <c r="CH24" s="52"/>
      <c r="CI24" s="52"/>
      <c r="CJ24" s="52"/>
      <c r="CK24" s="52"/>
      <c r="CL24" s="52"/>
      <c r="CM24" s="52"/>
      <c r="CN24" s="52"/>
      <c r="CO24" s="52"/>
      <c r="CP24" s="52"/>
      <c r="CQ24" s="52"/>
      <c r="CR24" s="52"/>
      <c r="CS24" s="52"/>
      <c r="CT24" s="52"/>
      <c r="CU24" s="52"/>
      <c r="CV24" s="52"/>
      <c r="CW24" s="52"/>
      <c r="CX24" s="52"/>
      <c r="CY24" s="52"/>
      <c r="CZ24" s="52"/>
      <c r="DA24" s="52"/>
      <c r="DB24" s="52"/>
      <c r="DC24" s="52"/>
      <c r="DD24" s="52"/>
      <c r="DE24" s="52"/>
      <c r="DF24" s="52"/>
      <c r="DG24" s="52"/>
      <c r="DH24" s="52"/>
      <c r="DI24" s="52"/>
      <c r="DJ24" s="52"/>
      <c r="DK24" s="52"/>
      <c r="DL24" s="52"/>
      <c r="DM24" s="52"/>
      <c r="DN24" s="52"/>
      <c r="DO24" s="52"/>
      <c r="DP24" s="52"/>
      <c r="DQ24" s="52"/>
      <c r="DR24" s="52"/>
      <c r="DS24" s="52"/>
      <c r="DT24" s="52"/>
      <c r="DU24" s="52"/>
      <c r="DV24" s="52"/>
      <c r="DW24" s="52"/>
      <c r="DX24" s="52"/>
      <c r="DY24" s="52"/>
      <c r="DZ24" s="52"/>
      <c r="EA24" s="52"/>
      <c r="EB24" s="52"/>
      <c r="EC24" s="52"/>
      <c r="ED24" s="52"/>
      <c r="EE24" s="52"/>
      <c r="EF24" s="52"/>
      <c r="EG24" s="52"/>
      <c r="EH24" s="52"/>
      <c r="EI24" s="52"/>
      <c r="EJ24" s="52"/>
      <c r="EK24" s="52"/>
      <c r="EL24" s="52"/>
      <c r="EM24" s="52"/>
      <c r="EN24" s="52"/>
      <c r="EO24" s="52"/>
      <c r="EP24" s="52"/>
      <c r="EQ24" s="52"/>
      <c r="ER24" s="52"/>
      <c r="ES24" s="52"/>
      <c r="ET24" s="52"/>
      <c r="EU24" s="52"/>
      <c r="EV24" s="52"/>
      <c r="EW24" s="52"/>
      <c r="EX24" s="412"/>
    </row>
    <row r="25" spans="1:163">
      <c r="A25" s="338"/>
      <c r="B25" s="421"/>
      <c r="C25" s="423" t="s">
        <v>3517</v>
      </c>
      <c r="D25" s="52"/>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c r="AV25" s="52"/>
      <c r="AW25" s="52"/>
      <c r="AX25" s="52"/>
      <c r="AY25" s="52"/>
      <c r="AZ25" s="52"/>
      <c r="BA25" s="52"/>
      <c r="BB25" s="52"/>
      <c r="BC25" s="52"/>
      <c r="BD25" s="52"/>
      <c r="BE25" s="52"/>
      <c r="BF25" s="52"/>
      <c r="BG25" s="52"/>
      <c r="BH25" s="52"/>
      <c r="BI25" s="52"/>
      <c r="BJ25" s="52"/>
      <c r="BK25" s="52"/>
      <c r="BL25" s="52"/>
      <c r="BM25" s="52"/>
      <c r="BN25" s="52"/>
      <c r="BO25" s="52"/>
      <c r="BP25" s="52"/>
      <c r="BQ25" s="52"/>
      <c r="BR25" s="52"/>
      <c r="BS25" s="52"/>
      <c r="BT25" s="52"/>
      <c r="BU25" s="52"/>
      <c r="BV25" s="52"/>
      <c r="BW25" s="52"/>
      <c r="BX25" s="52"/>
      <c r="BY25" s="52"/>
      <c r="BZ25" s="52"/>
      <c r="CA25" s="52"/>
      <c r="CB25" s="52"/>
      <c r="CC25" s="52"/>
      <c r="CD25" s="52"/>
      <c r="CE25" s="52"/>
      <c r="CF25" s="52"/>
      <c r="CG25" s="52"/>
      <c r="CH25" s="52"/>
      <c r="CI25" s="52"/>
      <c r="CJ25" s="52"/>
      <c r="CK25" s="52"/>
      <c r="CL25" s="52"/>
      <c r="CM25" s="52"/>
      <c r="CN25" s="52"/>
      <c r="CO25" s="52"/>
      <c r="CP25" s="52"/>
      <c r="CQ25" s="52"/>
      <c r="CR25" s="52"/>
      <c r="CS25" s="52"/>
      <c r="CT25" s="52"/>
      <c r="CU25" s="52"/>
      <c r="CV25" s="52"/>
      <c r="CW25" s="52"/>
      <c r="CX25" s="52"/>
      <c r="CY25" s="52"/>
      <c r="CZ25" s="52"/>
      <c r="DA25" s="52"/>
      <c r="DB25" s="52"/>
      <c r="DC25" s="52"/>
      <c r="DD25" s="52"/>
      <c r="DE25" s="52"/>
      <c r="DF25" s="52"/>
      <c r="DG25" s="52"/>
      <c r="DH25" s="52"/>
      <c r="DI25" s="52"/>
      <c r="DJ25" s="52"/>
      <c r="DK25" s="52"/>
      <c r="DL25" s="52"/>
      <c r="DM25" s="52"/>
      <c r="DN25" s="52"/>
      <c r="DO25" s="52"/>
      <c r="DP25" s="52"/>
      <c r="DQ25" s="52"/>
      <c r="DR25" s="52"/>
      <c r="DS25" s="52"/>
      <c r="DT25" s="52"/>
      <c r="DU25" s="52"/>
      <c r="DV25" s="52"/>
      <c r="DW25" s="52"/>
      <c r="DX25" s="52"/>
      <c r="DY25" s="52"/>
      <c r="DZ25" s="52"/>
      <c r="EA25" s="52"/>
      <c r="EB25" s="52"/>
      <c r="EC25" s="52"/>
      <c r="ED25" s="52"/>
      <c r="EE25" s="52"/>
      <c r="EF25" s="52"/>
      <c r="EG25" s="52"/>
      <c r="EH25" s="52"/>
      <c r="EI25" s="52"/>
      <c r="EJ25" s="52"/>
      <c r="EK25" s="52"/>
      <c r="EL25" s="52"/>
      <c r="EM25" s="52"/>
      <c r="EN25" s="52"/>
      <c r="EO25" s="52"/>
      <c r="EP25" s="52"/>
      <c r="EQ25" s="52"/>
      <c r="ER25" s="52"/>
      <c r="ES25" s="52"/>
      <c r="ET25" s="52"/>
      <c r="EU25" s="52"/>
      <c r="EV25" s="52"/>
      <c r="EW25" s="52"/>
      <c r="EX25" s="412"/>
    </row>
    <row r="26" spans="1:163">
      <c r="A26" s="338"/>
      <c r="B26" s="421"/>
      <c r="C26" s="423" t="s">
        <v>3518</v>
      </c>
      <c r="D26" s="52"/>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c r="AV26" s="52"/>
      <c r="AW26" s="52"/>
      <c r="AX26" s="52"/>
      <c r="AY26" s="52"/>
      <c r="AZ26" s="52"/>
      <c r="BA26" s="52"/>
      <c r="BB26" s="52"/>
      <c r="BC26" s="52"/>
      <c r="BD26" s="52"/>
      <c r="BE26" s="52"/>
      <c r="BF26" s="52"/>
      <c r="BG26" s="52"/>
      <c r="BH26" s="52"/>
      <c r="BI26" s="52"/>
      <c r="BJ26" s="52"/>
      <c r="BK26" s="52"/>
      <c r="BL26" s="52"/>
      <c r="BM26" s="52"/>
      <c r="BN26" s="52"/>
      <c r="BO26" s="52"/>
      <c r="BP26" s="52"/>
      <c r="BQ26" s="52"/>
      <c r="BR26" s="52"/>
      <c r="BS26" s="52"/>
      <c r="BT26" s="52"/>
      <c r="BU26" s="52"/>
      <c r="BV26" s="52"/>
      <c r="BW26" s="52"/>
      <c r="BX26" s="52"/>
      <c r="BY26" s="52"/>
      <c r="BZ26" s="52"/>
      <c r="CA26" s="52"/>
      <c r="CB26" s="52"/>
      <c r="CC26" s="52"/>
      <c r="CD26" s="52"/>
      <c r="CE26" s="52"/>
      <c r="CF26" s="52"/>
      <c r="CG26" s="52"/>
      <c r="CH26" s="52"/>
      <c r="CI26" s="52"/>
      <c r="CJ26" s="52"/>
      <c r="CK26" s="52"/>
      <c r="CL26" s="52"/>
      <c r="CM26" s="52"/>
      <c r="CN26" s="52"/>
      <c r="CO26" s="52"/>
      <c r="CP26" s="52"/>
      <c r="CQ26" s="52"/>
      <c r="CR26" s="52"/>
      <c r="CS26" s="52"/>
      <c r="CT26" s="52"/>
      <c r="CU26" s="52"/>
      <c r="CV26" s="52"/>
      <c r="CW26" s="52"/>
      <c r="CX26" s="52"/>
      <c r="CY26" s="52"/>
      <c r="CZ26" s="52"/>
      <c r="DA26" s="52"/>
      <c r="DB26" s="52"/>
      <c r="DC26" s="52"/>
      <c r="DD26" s="52"/>
      <c r="DE26" s="52"/>
      <c r="DF26" s="52"/>
      <c r="DG26" s="52"/>
      <c r="DH26" s="52"/>
      <c r="DI26" s="52"/>
      <c r="DJ26" s="52"/>
      <c r="DK26" s="52"/>
      <c r="DL26" s="52"/>
      <c r="DM26" s="52"/>
      <c r="DN26" s="52"/>
      <c r="DO26" s="52"/>
      <c r="DP26" s="52"/>
      <c r="DQ26" s="52"/>
      <c r="DR26" s="52"/>
      <c r="DS26" s="52"/>
      <c r="DT26" s="52"/>
      <c r="DU26" s="52"/>
      <c r="DV26" s="52"/>
      <c r="DW26" s="52"/>
      <c r="DX26" s="52"/>
      <c r="DY26" s="52"/>
      <c r="DZ26" s="52"/>
      <c r="EA26" s="52"/>
      <c r="EB26" s="52"/>
      <c r="EC26" s="52"/>
      <c r="ED26" s="52"/>
      <c r="EE26" s="52"/>
      <c r="EF26" s="52"/>
      <c r="EG26" s="52"/>
      <c r="EH26" s="52"/>
      <c r="EI26" s="52"/>
      <c r="EJ26" s="52"/>
      <c r="EK26" s="52"/>
      <c r="EL26" s="52"/>
      <c r="EM26" s="52"/>
      <c r="EN26" s="52"/>
      <c r="EO26" s="52"/>
      <c r="EP26" s="52"/>
      <c r="EQ26" s="52"/>
      <c r="ER26" s="52"/>
      <c r="ES26" s="52"/>
      <c r="ET26" s="52"/>
      <c r="EU26" s="52"/>
      <c r="EV26" s="52"/>
      <c r="EW26" s="52"/>
      <c r="EX26" s="412"/>
    </row>
    <row r="27" spans="1:163">
      <c r="A27" s="338"/>
      <c r="B27" s="421"/>
      <c r="C27" s="423" t="s">
        <v>3519</v>
      </c>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c r="AV27" s="52"/>
      <c r="AW27" s="52"/>
      <c r="AX27" s="52"/>
      <c r="AY27" s="52"/>
      <c r="AZ27" s="52"/>
      <c r="BA27" s="52"/>
      <c r="BB27" s="52"/>
      <c r="BC27" s="52"/>
      <c r="BD27" s="52"/>
      <c r="BE27" s="52"/>
      <c r="BF27" s="52"/>
      <c r="BG27" s="52"/>
      <c r="BH27" s="52"/>
      <c r="BI27" s="52"/>
      <c r="BJ27" s="52"/>
      <c r="BK27" s="52"/>
      <c r="BL27" s="52"/>
      <c r="BM27" s="52"/>
      <c r="BN27" s="52"/>
      <c r="BO27" s="52"/>
      <c r="BP27" s="52"/>
      <c r="BQ27" s="52"/>
      <c r="BR27" s="52"/>
      <c r="BS27" s="52"/>
      <c r="BT27" s="52"/>
      <c r="BU27" s="52"/>
      <c r="BV27" s="52"/>
      <c r="BW27" s="52"/>
      <c r="BX27" s="52"/>
      <c r="BY27" s="52"/>
      <c r="BZ27" s="52"/>
      <c r="CA27" s="52"/>
      <c r="CB27" s="52"/>
      <c r="CC27" s="52"/>
      <c r="CD27" s="52"/>
      <c r="CE27" s="52"/>
      <c r="CF27" s="52"/>
      <c r="CG27" s="52"/>
      <c r="CH27" s="52"/>
      <c r="CI27" s="52"/>
      <c r="CJ27" s="52"/>
      <c r="CK27" s="52"/>
      <c r="CL27" s="52"/>
      <c r="CM27" s="52"/>
      <c r="CN27" s="52"/>
      <c r="CO27" s="52"/>
      <c r="CP27" s="52"/>
      <c r="CQ27" s="52"/>
      <c r="CR27" s="52"/>
      <c r="CS27" s="52"/>
      <c r="CT27" s="52"/>
      <c r="CU27" s="52"/>
      <c r="CV27" s="52"/>
      <c r="CW27" s="52"/>
      <c r="CX27" s="52"/>
      <c r="CY27" s="52"/>
      <c r="CZ27" s="52"/>
      <c r="DA27" s="52"/>
      <c r="DB27" s="52"/>
      <c r="DC27" s="52"/>
      <c r="DD27" s="52"/>
      <c r="DE27" s="52"/>
      <c r="DF27" s="52"/>
      <c r="DG27" s="52"/>
      <c r="DH27" s="52"/>
      <c r="DI27" s="52"/>
      <c r="DJ27" s="52"/>
      <c r="DK27" s="52"/>
      <c r="DL27" s="52"/>
      <c r="DM27" s="52"/>
      <c r="DN27" s="52"/>
      <c r="DO27" s="52"/>
      <c r="DP27" s="52"/>
      <c r="DQ27" s="52"/>
      <c r="DR27" s="52"/>
      <c r="DS27" s="52"/>
      <c r="DT27" s="52"/>
      <c r="DU27" s="52"/>
      <c r="DV27" s="52"/>
      <c r="DW27" s="52"/>
      <c r="DX27" s="52"/>
      <c r="DY27" s="52"/>
      <c r="DZ27" s="52"/>
      <c r="EA27" s="52"/>
      <c r="EB27" s="52"/>
      <c r="EC27" s="52"/>
      <c r="ED27" s="52"/>
      <c r="EE27" s="52"/>
      <c r="EF27" s="52"/>
      <c r="EG27" s="52"/>
      <c r="EH27" s="52"/>
      <c r="EI27" s="52"/>
      <c r="EJ27" s="52"/>
      <c r="EK27" s="52"/>
      <c r="EL27" s="52"/>
      <c r="EM27" s="52"/>
      <c r="EN27" s="52"/>
      <c r="EO27" s="52"/>
      <c r="EP27" s="52"/>
      <c r="EQ27" s="52"/>
      <c r="ER27" s="52"/>
      <c r="ES27" s="52"/>
      <c r="ET27" s="52"/>
      <c r="EU27" s="52"/>
      <c r="EV27" s="52"/>
      <c r="EW27" s="52"/>
      <c r="EX27" s="412"/>
      <c r="FE27" s="402"/>
      <c r="FF27" s="403"/>
      <c r="FG27" s="402"/>
    </row>
    <row r="28" spans="1:163">
      <c r="A28" s="338"/>
      <c r="B28" s="424"/>
      <c r="C28" s="425" t="s">
        <v>3520</v>
      </c>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51"/>
      <c r="BD28" s="51"/>
      <c r="BE28" s="51"/>
      <c r="BF28" s="51"/>
      <c r="BG28" s="51"/>
      <c r="BH28" s="51"/>
      <c r="BI28" s="51"/>
      <c r="BJ28" s="51"/>
      <c r="BK28" s="51"/>
      <c r="BL28" s="51"/>
      <c r="BM28" s="51"/>
      <c r="BN28" s="51"/>
      <c r="BO28" s="51"/>
      <c r="BP28" s="51"/>
      <c r="BQ28" s="51"/>
      <c r="BR28" s="51"/>
      <c r="BS28" s="51"/>
      <c r="BT28" s="51"/>
      <c r="BU28" s="51"/>
      <c r="BV28" s="51"/>
      <c r="BW28" s="51"/>
      <c r="BX28" s="51"/>
      <c r="BY28" s="51"/>
      <c r="BZ28" s="51"/>
      <c r="CA28" s="51"/>
      <c r="CB28" s="51"/>
      <c r="CC28" s="51"/>
      <c r="CD28" s="51"/>
      <c r="CE28" s="51"/>
      <c r="CF28" s="51"/>
      <c r="CG28" s="51"/>
      <c r="CH28" s="51"/>
      <c r="CI28" s="51"/>
      <c r="CJ28" s="51"/>
      <c r="CK28" s="51"/>
      <c r="CL28" s="51"/>
      <c r="CM28" s="51"/>
      <c r="CN28" s="51"/>
      <c r="CO28" s="51"/>
      <c r="CP28" s="51"/>
      <c r="CQ28" s="51"/>
      <c r="CR28" s="51"/>
      <c r="CS28" s="51"/>
      <c r="CT28" s="51"/>
      <c r="CU28" s="51"/>
      <c r="CV28" s="51"/>
      <c r="CW28" s="51"/>
      <c r="CX28" s="51"/>
      <c r="CY28" s="51"/>
      <c r="CZ28" s="51"/>
      <c r="DA28" s="51"/>
      <c r="DB28" s="51"/>
      <c r="DC28" s="51"/>
      <c r="DD28" s="51"/>
      <c r="DE28" s="51"/>
      <c r="DF28" s="51"/>
      <c r="DG28" s="51"/>
      <c r="DH28" s="51"/>
      <c r="DI28" s="51"/>
      <c r="DJ28" s="51"/>
      <c r="DK28" s="51"/>
      <c r="DL28" s="51"/>
      <c r="DM28" s="51"/>
      <c r="DN28" s="51"/>
      <c r="DO28" s="51"/>
      <c r="DP28" s="51"/>
      <c r="DQ28" s="51"/>
      <c r="DR28" s="51"/>
      <c r="DS28" s="51"/>
      <c r="DT28" s="51"/>
      <c r="DU28" s="51"/>
      <c r="DV28" s="51"/>
      <c r="DW28" s="51"/>
      <c r="DX28" s="51"/>
      <c r="DY28" s="51"/>
      <c r="DZ28" s="51"/>
      <c r="EA28" s="51"/>
      <c r="EB28" s="51"/>
      <c r="EC28" s="51"/>
      <c r="ED28" s="51"/>
      <c r="EE28" s="51"/>
      <c r="EF28" s="51"/>
      <c r="EG28" s="51"/>
      <c r="EH28" s="51"/>
      <c r="EI28" s="51"/>
      <c r="EJ28" s="51"/>
      <c r="EK28" s="51"/>
      <c r="EL28" s="51"/>
      <c r="EM28" s="51"/>
      <c r="EN28" s="51"/>
      <c r="EO28" s="51"/>
      <c r="EP28" s="51"/>
      <c r="EQ28" s="51"/>
      <c r="ER28" s="51"/>
      <c r="ES28" s="51"/>
      <c r="ET28" s="51"/>
      <c r="EU28" s="51"/>
      <c r="EV28" s="51"/>
      <c r="EW28" s="51"/>
      <c r="EX28" s="412"/>
      <c r="FE28" s="406"/>
      <c r="FF28" s="406"/>
      <c r="FG28" s="406"/>
    </row>
    <row r="29" spans="1:163" ht="12" hidden="1" customHeight="1" outlineLevel="1">
      <c r="A29" s="338" t="s">
        <v>52</v>
      </c>
      <c r="B29" s="343" t="s">
        <v>49</v>
      </c>
      <c r="C29" s="343"/>
      <c r="D29" s="426" t="str">
        <f t="shared" ref="D29:BO29" si="12">LEFT(D7,1)</f>
        <v>-</v>
      </c>
      <c r="E29" s="426" t="str">
        <f t="shared" si="12"/>
        <v>-</v>
      </c>
      <c r="F29" s="426" t="str">
        <f t="shared" si="12"/>
        <v>-</v>
      </c>
      <c r="G29" s="426" t="str">
        <f t="shared" si="12"/>
        <v>-</v>
      </c>
      <c r="H29" s="426" t="str">
        <f t="shared" si="12"/>
        <v>-</v>
      </c>
      <c r="I29" s="426" t="str">
        <f t="shared" si="12"/>
        <v>-</v>
      </c>
      <c r="J29" s="426" t="str">
        <f t="shared" si="12"/>
        <v>-</v>
      </c>
      <c r="K29" s="426" t="str">
        <f t="shared" si="12"/>
        <v>-</v>
      </c>
      <c r="L29" s="426" t="str">
        <f t="shared" si="12"/>
        <v>-</v>
      </c>
      <c r="M29" s="426" t="str">
        <f t="shared" si="12"/>
        <v>-</v>
      </c>
      <c r="N29" s="426" t="str">
        <f t="shared" si="12"/>
        <v>-</v>
      </c>
      <c r="O29" s="426" t="str">
        <f t="shared" si="12"/>
        <v>-</v>
      </c>
      <c r="P29" s="426" t="str">
        <f t="shared" si="12"/>
        <v>-</v>
      </c>
      <c r="Q29" s="426" t="str">
        <f t="shared" si="12"/>
        <v>-</v>
      </c>
      <c r="R29" s="426" t="str">
        <f t="shared" si="12"/>
        <v>-</v>
      </c>
      <c r="S29" s="426" t="str">
        <f t="shared" si="12"/>
        <v>-</v>
      </c>
      <c r="T29" s="426" t="str">
        <f t="shared" si="12"/>
        <v>-</v>
      </c>
      <c r="U29" s="426" t="str">
        <f t="shared" si="12"/>
        <v>-</v>
      </c>
      <c r="V29" s="426" t="str">
        <f t="shared" si="12"/>
        <v>-</v>
      </c>
      <c r="W29" s="426" t="str">
        <f t="shared" si="12"/>
        <v>-</v>
      </c>
      <c r="X29" s="426" t="str">
        <f t="shared" si="12"/>
        <v>-</v>
      </c>
      <c r="Y29" s="426" t="str">
        <f t="shared" si="12"/>
        <v>-</v>
      </c>
      <c r="Z29" s="426" t="str">
        <f t="shared" si="12"/>
        <v>-</v>
      </c>
      <c r="AA29" s="426" t="str">
        <f t="shared" si="12"/>
        <v>-</v>
      </c>
      <c r="AB29" s="426" t="str">
        <f t="shared" si="12"/>
        <v>-</v>
      </c>
      <c r="AC29" s="426" t="str">
        <f t="shared" si="12"/>
        <v>-</v>
      </c>
      <c r="AD29" s="426" t="str">
        <f t="shared" si="12"/>
        <v>-</v>
      </c>
      <c r="AE29" s="426" t="str">
        <f t="shared" si="12"/>
        <v>-</v>
      </c>
      <c r="AF29" s="426" t="str">
        <f t="shared" si="12"/>
        <v>-</v>
      </c>
      <c r="AG29" s="426" t="str">
        <f t="shared" si="12"/>
        <v>-</v>
      </c>
      <c r="AH29" s="426" t="str">
        <f t="shared" si="12"/>
        <v>-</v>
      </c>
      <c r="AI29" s="426" t="str">
        <f t="shared" si="12"/>
        <v>-</v>
      </c>
      <c r="AJ29" s="426" t="str">
        <f t="shared" si="12"/>
        <v>-</v>
      </c>
      <c r="AK29" s="426" t="str">
        <f t="shared" si="12"/>
        <v>-</v>
      </c>
      <c r="AL29" s="426" t="str">
        <f t="shared" si="12"/>
        <v>-</v>
      </c>
      <c r="AM29" s="426" t="str">
        <f t="shared" si="12"/>
        <v>-</v>
      </c>
      <c r="AN29" s="426" t="str">
        <f t="shared" si="12"/>
        <v>-</v>
      </c>
      <c r="AO29" s="426" t="str">
        <f t="shared" si="12"/>
        <v>-</v>
      </c>
      <c r="AP29" s="426" t="str">
        <f t="shared" si="12"/>
        <v>-</v>
      </c>
      <c r="AQ29" s="426" t="str">
        <f t="shared" si="12"/>
        <v>-</v>
      </c>
      <c r="AR29" s="426" t="str">
        <f t="shared" si="12"/>
        <v>-</v>
      </c>
      <c r="AS29" s="426" t="str">
        <f t="shared" si="12"/>
        <v>-</v>
      </c>
      <c r="AT29" s="426" t="str">
        <f t="shared" si="12"/>
        <v>-</v>
      </c>
      <c r="AU29" s="426" t="str">
        <f t="shared" si="12"/>
        <v>-</v>
      </c>
      <c r="AV29" s="426" t="str">
        <f t="shared" si="12"/>
        <v>-</v>
      </c>
      <c r="AW29" s="426" t="str">
        <f t="shared" si="12"/>
        <v>-</v>
      </c>
      <c r="AX29" s="426" t="str">
        <f t="shared" si="12"/>
        <v>-</v>
      </c>
      <c r="AY29" s="426" t="str">
        <f t="shared" si="12"/>
        <v>-</v>
      </c>
      <c r="AZ29" s="426" t="str">
        <f t="shared" si="12"/>
        <v>-</v>
      </c>
      <c r="BA29" s="426" t="str">
        <f t="shared" si="12"/>
        <v>-</v>
      </c>
      <c r="BB29" s="426" t="str">
        <f t="shared" si="12"/>
        <v>-</v>
      </c>
      <c r="BC29" s="426" t="str">
        <f t="shared" si="12"/>
        <v>-</v>
      </c>
      <c r="BD29" s="426" t="str">
        <f t="shared" si="12"/>
        <v>-</v>
      </c>
      <c r="BE29" s="426" t="str">
        <f t="shared" si="12"/>
        <v>-</v>
      </c>
      <c r="BF29" s="426" t="str">
        <f t="shared" si="12"/>
        <v>-</v>
      </c>
      <c r="BG29" s="426" t="str">
        <f t="shared" si="12"/>
        <v>-</v>
      </c>
      <c r="BH29" s="426" t="str">
        <f t="shared" si="12"/>
        <v>-</v>
      </c>
      <c r="BI29" s="426" t="str">
        <f t="shared" si="12"/>
        <v>-</v>
      </c>
      <c r="BJ29" s="426" t="str">
        <f t="shared" si="12"/>
        <v>-</v>
      </c>
      <c r="BK29" s="426" t="str">
        <f t="shared" si="12"/>
        <v>-</v>
      </c>
      <c r="BL29" s="426" t="str">
        <f t="shared" si="12"/>
        <v>-</v>
      </c>
      <c r="BM29" s="426" t="str">
        <f t="shared" si="12"/>
        <v>-</v>
      </c>
      <c r="BN29" s="426" t="str">
        <f t="shared" si="12"/>
        <v>-</v>
      </c>
      <c r="BO29" s="426" t="str">
        <f t="shared" si="12"/>
        <v>-</v>
      </c>
      <c r="BP29" s="426" t="str">
        <f t="shared" ref="BP29:EA29" si="13">LEFT(BP7,1)</f>
        <v>-</v>
      </c>
      <c r="BQ29" s="426" t="str">
        <f t="shared" si="13"/>
        <v>-</v>
      </c>
      <c r="BR29" s="426" t="str">
        <f t="shared" si="13"/>
        <v>-</v>
      </c>
      <c r="BS29" s="426" t="str">
        <f t="shared" si="13"/>
        <v>-</v>
      </c>
      <c r="BT29" s="426" t="str">
        <f t="shared" si="13"/>
        <v>-</v>
      </c>
      <c r="BU29" s="426" t="str">
        <f t="shared" si="13"/>
        <v>-</v>
      </c>
      <c r="BV29" s="426" t="str">
        <f t="shared" si="13"/>
        <v>-</v>
      </c>
      <c r="BW29" s="426" t="str">
        <f t="shared" si="13"/>
        <v>-</v>
      </c>
      <c r="BX29" s="426" t="str">
        <f t="shared" si="13"/>
        <v>-</v>
      </c>
      <c r="BY29" s="426" t="str">
        <f t="shared" si="13"/>
        <v>-</v>
      </c>
      <c r="BZ29" s="426" t="str">
        <f t="shared" si="13"/>
        <v>-</v>
      </c>
      <c r="CA29" s="426" t="str">
        <f t="shared" si="13"/>
        <v>-</v>
      </c>
      <c r="CB29" s="426" t="str">
        <f t="shared" si="13"/>
        <v>-</v>
      </c>
      <c r="CC29" s="426" t="str">
        <f t="shared" si="13"/>
        <v>-</v>
      </c>
      <c r="CD29" s="426" t="str">
        <f t="shared" si="13"/>
        <v>-</v>
      </c>
      <c r="CE29" s="426" t="str">
        <f t="shared" si="13"/>
        <v>-</v>
      </c>
      <c r="CF29" s="426" t="str">
        <f t="shared" si="13"/>
        <v>-</v>
      </c>
      <c r="CG29" s="426" t="str">
        <f t="shared" si="13"/>
        <v>-</v>
      </c>
      <c r="CH29" s="426" t="str">
        <f t="shared" si="13"/>
        <v>-</v>
      </c>
      <c r="CI29" s="426" t="str">
        <f t="shared" si="13"/>
        <v>-</v>
      </c>
      <c r="CJ29" s="426" t="str">
        <f t="shared" si="13"/>
        <v>-</v>
      </c>
      <c r="CK29" s="426" t="str">
        <f t="shared" si="13"/>
        <v>-</v>
      </c>
      <c r="CL29" s="426" t="str">
        <f t="shared" si="13"/>
        <v>-</v>
      </c>
      <c r="CM29" s="426" t="str">
        <f t="shared" si="13"/>
        <v>-</v>
      </c>
      <c r="CN29" s="426" t="str">
        <f t="shared" si="13"/>
        <v>-</v>
      </c>
      <c r="CO29" s="426" t="str">
        <f t="shared" si="13"/>
        <v>-</v>
      </c>
      <c r="CP29" s="426" t="str">
        <f t="shared" si="13"/>
        <v>-</v>
      </c>
      <c r="CQ29" s="426" t="str">
        <f t="shared" si="13"/>
        <v>-</v>
      </c>
      <c r="CR29" s="426" t="str">
        <f t="shared" si="13"/>
        <v>-</v>
      </c>
      <c r="CS29" s="426" t="str">
        <f t="shared" si="13"/>
        <v>-</v>
      </c>
      <c r="CT29" s="426" t="str">
        <f t="shared" si="13"/>
        <v>-</v>
      </c>
      <c r="CU29" s="426" t="str">
        <f t="shared" si="13"/>
        <v>-</v>
      </c>
      <c r="CV29" s="426" t="str">
        <f t="shared" si="13"/>
        <v>-</v>
      </c>
      <c r="CW29" s="426" t="str">
        <f t="shared" si="13"/>
        <v>-</v>
      </c>
      <c r="CX29" s="426" t="str">
        <f t="shared" si="13"/>
        <v>-</v>
      </c>
      <c r="CY29" s="426" t="str">
        <f t="shared" si="13"/>
        <v>-</v>
      </c>
      <c r="CZ29" s="426" t="str">
        <f t="shared" si="13"/>
        <v>-</v>
      </c>
      <c r="DA29" s="426" t="str">
        <f t="shared" si="13"/>
        <v>-</v>
      </c>
      <c r="DB29" s="426" t="str">
        <f t="shared" si="13"/>
        <v>-</v>
      </c>
      <c r="DC29" s="426" t="str">
        <f t="shared" si="13"/>
        <v>-</v>
      </c>
      <c r="DD29" s="426" t="str">
        <f t="shared" si="13"/>
        <v>-</v>
      </c>
      <c r="DE29" s="426" t="str">
        <f t="shared" si="13"/>
        <v>-</v>
      </c>
      <c r="DF29" s="426" t="str">
        <f t="shared" si="13"/>
        <v>-</v>
      </c>
      <c r="DG29" s="426" t="str">
        <f t="shared" si="13"/>
        <v>-</v>
      </c>
      <c r="DH29" s="426" t="str">
        <f t="shared" si="13"/>
        <v>-</v>
      </c>
      <c r="DI29" s="426" t="str">
        <f t="shared" si="13"/>
        <v>-</v>
      </c>
      <c r="DJ29" s="426" t="str">
        <f t="shared" si="13"/>
        <v>-</v>
      </c>
      <c r="DK29" s="426" t="str">
        <f t="shared" si="13"/>
        <v>-</v>
      </c>
      <c r="DL29" s="426" t="str">
        <f t="shared" si="13"/>
        <v>-</v>
      </c>
      <c r="DM29" s="426" t="str">
        <f t="shared" si="13"/>
        <v>-</v>
      </c>
      <c r="DN29" s="426" t="str">
        <f t="shared" si="13"/>
        <v>-</v>
      </c>
      <c r="DO29" s="426" t="str">
        <f t="shared" si="13"/>
        <v>-</v>
      </c>
      <c r="DP29" s="426" t="str">
        <f t="shared" si="13"/>
        <v>-</v>
      </c>
      <c r="DQ29" s="426" t="str">
        <f t="shared" si="13"/>
        <v>-</v>
      </c>
      <c r="DR29" s="426" t="str">
        <f t="shared" si="13"/>
        <v>-</v>
      </c>
      <c r="DS29" s="426" t="str">
        <f t="shared" si="13"/>
        <v>-</v>
      </c>
      <c r="DT29" s="426" t="str">
        <f t="shared" si="13"/>
        <v>-</v>
      </c>
      <c r="DU29" s="426" t="str">
        <f t="shared" si="13"/>
        <v>-</v>
      </c>
      <c r="DV29" s="426" t="str">
        <f t="shared" si="13"/>
        <v>-</v>
      </c>
      <c r="DW29" s="426" t="str">
        <f t="shared" si="13"/>
        <v>-</v>
      </c>
      <c r="DX29" s="426" t="str">
        <f t="shared" si="13"/>
        <v>-</v>
      </c>
      <c r="DY29" s="426" t="str">
        <f t="shared" si="13"/>
        <v>-</v>
      </c>
      <c r="DZ29" s="426" t="str">
        <f t="shared" si="13"/>
        <v>-</v>
      </c>
      <c r="EA29" s="426" t="str">
        <f t="shared" si="13"/>
        <v>-</v>
      </c>
      <c r="EB29" s="426" t="str">
        <f t="shared" ref="EB29:EW29" si="14">LEFT(EB7,1)</f>
        <v>-</v>
      </c>
      <c r="EC29" s="426" t="str">
        <f t="shared" si="14"/>
        <v>-</v>
      </c>
      <c r="ED29" s="426" t="str">
        <f t="shared" si="14"/>
        <v>-</v>
      </c>
      <c r="EE29" s="426" t="str">
        <f t="shared" si="14"/>
        <v>-</v>
      </c>
      <c r="EF29" s="426" t="str">
        <f t="shared" si="14"/>
        <v>-</v>
      </c>
      <c r="EG29" s="426" t="str">
        <f t="shared" si="14"/>
        <v>-</v>
      </c>
      <c r="EH29" s="426" t="str">
        <f t="shared" si="14"/>
        <v>-</v>
      </c>
      <c r="EI29" s="426" t="str">
        <f t="shared" si="14"/>
        <v>-</v>
      </c>
      <c r="EJ29" s="426" t="str">
        <f t="shared" si="14"/>
        <v>-</v>
      </c>
      <c r="EK29" s="426" t="str">
        <f t="shared" si="14"/>
        <v>-</v>
      </c>
      <c r="EL29" s="426" t="str">
        <f t="shared" si="14"/>
        <v>-</v>
      </c>
      <c r="EM29" s="426" t="str">
        <f t="shared" si="14"/>
        <v>-</v>
      </c>
      <c r="EN29" s="426" t="str">
        <f t="shared" si="14"/>
        <v>-</v>
      </c>
      <c r="EO29" s="426" t="str">
        <f t="shared" si="14"/>
        <v>-</v>
      </c>
      <c r="EP29" s="426" t="str">
        <f t="shared" si="14"/>
        <v>-</v>
      </c>
      <c r="EQ29" s="426" t="str">
        <f t="shared" si="14"/>
        <v>-</v>
      </c>
      <c r="ER29" s="426" t="str">
        <f t="shared" si="14"/>
        <v>-</v>
      </c>
      <c r="ES29" s="426" t="str">
        <f t="shared" si="14"/>
        <v>-</v>
      </c>
      <c r="ET29" s="426" t="str">
        <f t="shared" si="14"/>
        <v>-</v>
      </c>
      <c r="EU29" s="426" t="str">
        <f t="shared" si="14"/>
        <v>-</v>
      </c>
      <c r="EV29" s="426" t="str">
        <f t="shared" si="14"/>
        <v>-</v>
      </c>
      <c r="EW29" s="426" t="str">
        <f t="shared" si="14"/>
        <v>-</v>
      </c>
      <c r="FB29" s="403"/>
      <c r="FC29" s="427"/>
      <c r="FD29" s="403"/>
      <c r="FE29" s="402"/>
      <c r="FF29" s="403"/>
      <c r="FG29" s="402"/>
    </row>
    <row r="30" spans="1:163" ht="12" hidden="1" customHeight="1" outlineLevel="1">
      <c r="A30" s="338" t="s">
        <v>52</v>
      </c>
      <c r="B30" s="343" t="s">
        <v>48</v>
      </c>
      <c r="C30" s="343"/>
      <c r="D30" s="426">
        <f t="shared" ref="D30:AI30" si="15">IFERROR(VLOOKUP(D8,$FC$64:$FD$71,2,FALSE),9)</f>
        <v>9</v>
      </c>
      <c r="E30" s="426">
        <f t="shared" si="15"/>
        <v>9</v>
      </c>
      <c r="F30" s="426">
        <f t="shared" si="15"/>
        <v>9</v>
      </c>
      <c r="G30" s="426">
        <f t="shared" si="15"/>
        <v>9</v>
      </c>
      <c r="H30" s="426">
        <f t="shared" si="15"/>
        <v>9</v>
      </c>
      <c r="I30" s="426">
        <f t="shared" si="15"/>
        <v>9</v>
      </c>
      <c r="J30" s="426">
        <f t="shared" si="15"/>
        <v>9</v>
      </c>
      <c r="K30" s="426">
        <f t="shared" si="15"/>
        <v>9</v>
      </c>
      <c r="L30" s="426">
        <f t="shared" si="15"/>
        <v>9</v>
      </c>
      <c r="M30" s="426">
        <f t="shared" si="15"/>
        <v>9</v>
      </c>
      <c r="N30" s="426">
        <f t="shared" si="15"/>
        <v>9</v>
      </c>
      <c r="O30" s="426">
        <f t="shared" si="15"/>
        <v>9</v>
      </c>
      <c r="P30" s="426">
        <f t="shared" si="15"/>
        <v>9</v>
      </c>
      <c r="Q30" s="426">
        <f t="shared" si="15"/>
        <v>9</v>
      </c>
      <c r="R30" s="426">
        <f t="shared" si="15"/>
        <v>9</v>
      </c>
      <c r="S30" s="426">
        <f t="shared" si="15"/>
        <v>9</v>
      </c>
      <c r="T30" s="426">
        <f t="shared" si="15"/>
        <v>9</v>
      </c>
      <c r="U30" s="426">
        <f t="shared" si="15"/>
        <v>9</v>
      </c>
      <c r="V30" s="426">
        <f t="shared" si="15"/>
        <v>9</v>
      </c>
      <c r="W30" s="426">
        <f t="shared" si="15"/>
        <v>9</v>
      </c>
      <c r="X30" s="426">
        <f t="shared" si="15"/>
        <v>9</v>
      </c>
      <c r="Y30" s="426">
        <f t="shared" si="15"/>
        <v>9</v>
      </c>
      <c r="Z30" s="426">
        <f t="shared" si="15"/>
        <v>9</v>
      </c>
      <c r="AA30" s="426">
        <f t="shared" si="15"/>
        <v>9</v>
      </c>
      <c r="AB30" s="426">
        <f t="shared" si="15"/>
        <v>9</v>
      </c>
      <c r="AC30" s="426">
        <f t="shared" si="15"/>
        <v>9</v>
      </c>
      <c r="AD30" s="426">
        <f t="shared" si="15"/>
        <v>9</v>
      </c>
      <c r="AE30" s="426">
        <f t="shared" si="15"/>
        <v>9</v>
      </c>
      <c r="AF30" s="426">
        <f t="shared" si="15"/>
        <v>9</v>
      </c>
      <c r="AG30" s="426">
        <f t="shared" si="15"/>
        <v>9</v>
      </c>
      <c r="AH30" s="426">
        <f t="shared" si="15"/>
        <v>9</v>
      </c>
      <c r="AI30" s="426">
        <f t="shared" si="15"/>
        <v>9</v>
      </c>
      <c r="AJ30" s="426">
        <f t="shared" ref="AJ30:BO30" si="16">IFERROR(VLOOKUP(AJ8,$FC$64:$FD$71,2,FALSE),9)</f>
        <v>9</v>
      </c>
      <c r="AK30" s="426">
        <f t="shared" si="16"/>
        <v>9</v>
      </c>
      <c r="AL30" s="426">
        <f t="shared" si="16"/>
        <v>9</v>
      </c>
      <c r="AM30" s="426">
        <f t="shared" si="16"/>
        <v>9</v>
      </c>
      <c r="AN30" s="426">
        <f t="shared" si="16"/>
        <v>9</v>
      </c>
      <c r="AO30" s="426">
        <f t="shared" si="16"/>
        <v>9</v>
      </c>
      <c r="AP30" s="426">
        <f t="shared" si="16"/>
        <v>9</v>
      </c>
      <c r="AQ30" s="426">
        <f t="shared" si="16"/>
        <v>9</v>
      </c>
      <c r="AR30" s="426">
        <f t="shared" si="16"/>
        <v>9</v>
      </c>
      <c r="AS30" s="426">
        <f t="shared" si="16"/>
        <v>9</v>
      </c>
      <c r="AT30" s="426">
        <f t="shared" si="16"/>
        <v>9</v>
      </c>
      <c r="AU30" s="426">
        <f t="shared" si="16"/>
        <v>9</v>
      </c>
      <c r="AV30" s="426">
        <f t="shared" si="16"/>
        <v>9</v>
      </c>
      <c r="AW30" s="426">
        <f t="shared" si="16"/>
        <v>9</v>
      </c>
      <c r="AX30" s="426">
        <f t="shared" si="16"/>
        <v>9</v>
      </c>
      <c r="AY30" s="426">
        <f t="shared" si="16"/>
        <v>9</v>
      </c>
      <c r="AZ30" s="426">
        <f t="shared" si="16"/>
        <v>9</v>
      </c>
      <c r="BA30" s="426">
        <f t="shared" si="16"/>
        <v>9</v>
      </c>
      <c r="BB30" s="426">
        <f t="shared" si="16"/>
        <v>9</v>
      </c>
      <c r="BC30" s="426">
        <f t="shared" si="16"/>
        <v>9</v>
      </c>
      <c r="BD30" s="426">
        <f t="shared" si="16"/>
        <v>9</v>
      </c>
      <c r="BE30" s="426">
        <f t="shared" si="16"/>
        <v>9</v>
      </c>
      <c r="BF30" s="426">
        <f t="shared" si="16"/>
        <v>9</v>
      </c>
      <c r="BG30" s="426">
        <f t="shared" si="16"/>
        <v>9</v>
      </c>
      <c r="BH30" s="426">
        <f t="shared" si="16"/>
        <v>9</v>
      </c>
      <c r="BI30" s="426">
        <f t="shared" si="16"/>
        <v>9</v>
      </c>
      <c r="BJ30" s="426">
        <f t="shared" si="16"/>
        <v>9</v>
      </c>
      <c r="BK30" s="426">
        <f t="shared" si="16"/>
        <v>9</v>
      </c>
      <c r="BL30" s="426">
        <f t="shared" si="16"/>
        <v>9</v>
      </c>
      <c r="BM30" s="426">
        <f t="shared" si="16"/>
        <v>9</v>
      </c>
      <c r="BN30" s="426">
        <f t="shared" si="16"/>
        <v>9</v>
      </c>
      <c r="BO30" s="426">
        <f t="shared" si="16"/>
        <v>9</v>
      </c>
      <c r="BP30" s="426">
        <f t="shared" ref="BP30:CU30" si="17">IFERROR(VLOOKUP(BP8,$FC$64:$FD$71,2,FALSE),9)</f>
        <v>9</v>
      </c>
      <c r="BQ30" s="426">
        <f t="shared" si="17"/>
        <v>9</v>
      </c>
      <c r="BR30" s="426">
        <f t="shared" si="17"/>
        <v>9</v>
      </c>
      <c r="BS30" s="426">
        <f t="shared" si="17"/>
        <v>9</v>
      </c>
      <c r="BT30" s="426">
        <f t="shared" si="17"/>
        <v>9</v>
      </c>
      <c r="BU30" s="426">
        <f t="shared" si="17"/>
        <v>9</v>
      </c>
      <c r="BV30" s="426">
        <f t="shared" si="17"/>
        <v>9</v>
      </c>
      <c r="BW30" s="426">
        <f t="shared" si="17"/>
        <v>9</v>
      </c>
      <c r="BX30" s="426">
        <f t="shared" si="17"/>
        <v>9</v>
      </c>
      <c r="BY30" s="426">
        <f t="shared" si="17"/>
        <v>9</v>
      </c>
      <c r="BZ30" s="426">
        <f t="shared" si="17"/>
        <v>9</v>
      </c>
      <c r="CA30" s="426">
        <f t="shared" si="17"/>
        <v>9</v>
      </c>
      <c r="CB30" s="426">
        <f t="shared" si="17"/>
        <v>9</v>
      </c>
      <c r="CC30" s="426">
        <f t="shared" si="17"/>
        <v>9</v>
      </c>
      <c r="CD30" s="426">
        <f t="shared" si="17"/>
        <v>9</v>
      </c>
      <c r="CE30" s="426">
        <f t="shared" si="17"/>
        <v>9</v>
      </c>
      <c r="CF30" s="426">
        <f t="shared" si="17"/>
        <v>9</v>
      </c>
      <c r="CG30" s="426">
        <f t="shared" si="17"/>
        <v>9</v>
      </c>
      <c r="CH30" s="426">
        <f t="shared" si="17"/>
        <v>9</v>
      </c>
      <c r="CI30" s="426">
        <f t="shared" si="17"/>
        <v>9</v>
      </c>
      <c r="CJ30" s="426">
        <f t="shared" si="17"/>
        <v>9</v>
      </c>
      <c r="CK30" s="426">
        <f t="shared" si="17"/>
        <v>9</v>
      </c>
      <c r="CL30" s="426">
        <f t="shared" si="17"/>
        <v>9</v>
      </c>
      <c r="CM30" s="426">
        <f t="shared" si="17"/>
        <v>9</v>
      </c>
      <c r="CN30" s="426">
        <f t="shared" si="17"/>
        <v>9</v>
      </c>
      <c r="CO30" s="426">
        <f t="shared" si="17"/>
        <v>9</v>
      </c>
      <c r="CP30" s="426">
        <f t="shared" si="17"/>
        <v>9</v>
      </c>
      <c r="CQ30" s="426">
        <f t="shared" si="17"/>
        <v>9</v>
      </c>
      <c r="CR30" s="426">
        <f t="shared" si="17"/>
        <v>9</v>
      </c>
      <c r="CS30" s="426">
        <f t="shared" si="17"/>
        <v>9</v>
      </c>
      <c r="CT30" s="426">
        <f t="shared" si="17"/>
        <v>9</v>
      </c>
      <c r="CU30" s="426">
        <f t="shared" si="17"/>
        <v>9</v>
      </c>
      <c r="CV30" s="426">
        <f t="shared" ref="CV30:EA30" si="18">IFERROR(VLOOKUP(CV8,$FC$64:$FD$71,2,FALSE),9)</f>
        <v>9</v>
      </c>
      <c r="CW30" s="426">
        <f t="shared" si="18"/>
        <v>9</v>
      </c>
      <c r="CX30" s="426">
        <f t="shared" si="18"/>
        <v>9</v>
      </c>
      <c r="CY30" s="426">
        <f t="shared" si="18"/>
        <v>9</v>
      </c>
      <c r="CZ30" s="426">
        <f t="shared" si="18"/>
        <v>9</v>
      </c>
      <c r="DA30" s="426">
        <f t="shared" si="18"/>
        <v>9</v>
      </c>
      <c r="DB30" s="426">
        <f t="shared" si="18"/>
        <v>9</v>
      </c>
      <c r="DC30" s="426">
        <f t="shared" si="18"/>
        <v>9</v>
      </c>
      <c r="DD30" s="426">
        <f t="shared" si="18"/>
        <v>9</v>
      </c>
      <c r="DE30" s="426">
        <f t="shared" si="18"/>
        <v>9</v>
      </c>
      <c r="DF30" s="426">
        <f t="shared" si="18"/>
        <v>9</v>
      </c>
      <c r="DG30" s="426">
        <f t="shared" si="18"/>
        <v>9</v>
      </c>
      <c r="DH30" s="426">
        <f t="shared" si="18"/>
        <v>9</v>
      </c>
      <c r="DI30" s="426">
        <f t="shared" si="18"/>
        <v>9</v>
      </c>
      <c r="DJ30" s="426">
        <f t="shared" si="18"/>
        <v>9</v>
      </c>
      <c r="DK30" s="426">
        <f t="shared" si="18"/>
        <v>9</v>
      </c>
      <c r="DL30" s="426">
        <f t="shared" si="18"/>
        <v>9</v>
      </c>
      <c r="DM30" s="426">
        <f t="shared" si="18"/>
        <v>9</v>
      </c>
      <c r="DN30" s="426">
        <f t="shared" si="18"/>
        <v>9</v>
      </c>
      <c r="DO30" s="426">
        <f t="shared" si="18"/>
        <v>9</v>
      </c>
      <c r="DP30" s="426">
        <f t="shared" si="18"/>
        <v>9</v>
      </c>
      <c r="DQ30" s="426">
        <f t="shared" si="18"/>
        <v>9</v>
      </c>
      <c r="DR30" s="426">
        <f t="shared" si="18"/>
        <v>9</v>
      </c>
      <c r="DS30" s="426">
        <f t="shared" si="18"/>
        <v>9</v>
      </c>
      <c r="DT30" s="426">
        <f t="shared" si="18"/>
        <v>9</v>
      </c>
      <c r="DU30" s="426">
        <f t="shared" si="18"/>
        <v>9</v>
      </c>
      <c r="DV30" s="426">
        <f t="shared" si="18"/>
        <v>9</v>
      </c>
      <c r="DW30" s="426">
        <f t="shared" si="18"/>
        <v>9</v>
      </c>
      <c r="DX30" s="426">
        <f t="shared" si="18"/>
        <v>9</v>
      </c>
      <c r="DY30" s="426">
        <f t="shared" si="18"/>
        <v>9</v>
      </c>
      <c r="DZ30" s="426">
        <f t="shared" si="18"/>
        <v>9</v>
      </c>
      <c r="EA30" s="426">
        <f t="shared" si="18"/>
        <v>9</v>
      </c>
      <c r="EB30" s="426">
        <f t="shared" ref="EB30:EW30" si="19">IFERROR(VLOOKUP(EB8,$FC$64:$FD$71,2,FALSE),9)</f>
        <v>9</v>
      </c>
      <c r="EC30" s="426">
        <f t="shared" si="19"/>
        <v>9</v>
      </c>
      <c r="ED30" s="426">
        <f t="shared" si="19"/>
        <v>9</v>
      </c>
      <c r="EE30" s="426">
        <f t="shared" si="19"/>
        <v>9</v>
      </c>
      <c r="EF30" s="426">
        <f t="shared" si="19"/>
        <v>9</v>
      </c>
      <c r="EG30" s="426">
        <f t="shared" si="19"/>
        <v>9</v>
      </c>
      <c r="EH30" s="426">
        <f t="shared" si="19"/>
        <v>9</v>
      </c>
      <c r="EI30" s="426">
        <f t="shared" si="19"/>
        <v>9</v>
      </c>
      <c r="EJ30" s="426">
        <f t="shared" si="19"/>
        <v>9</v>
      </c>
      <c r="EK30" s="426">
        <f t="shared" si="19"/>
        <v>9</v>
      </c>
      <c r="EL30" s="426">
        <f t="shared" si="19"/>
        <v>9</v>
      </c>
      <c r="EM30" s="426">
        <f t="shared" si="19"/>
        <v>9</v>
      </c>
      <c r="EN30" s="426">
        <f t="shared" si="19"/>
        <v>9</v>
      </c>
      <c r="EO30" s="426">
        <f t="shared" si="19"/>
        <v>9</v>
      </c>
      <c r="EP30" s="426">
        <f t="shared" si="19"/>
        <v>9</v>
      </c>
      <c r="EQ30" s="426">
        <f t="shared" si="19"/>
        <v>9</v>
      </c>
      <c r="ER30" s="426">
        <f t="shared" si="19"/>
        <v>9</v>
      </c>
      <c r="ES30" s="426">
        <f t="shared" si="19"/>
        <v>9</v>
      </c>
      <c r="ET30" s="426">
        <f t="shared" si="19"/>
        <v>9</v>
      </c>
      <c r="EU30" s="426">
        <f t="shared" si="19"/>
        <v>9</v>
      </c>
      <c r="EV30" s="426">
        <f t="shared" si="19"/>
        <v>9</v>
      </c>
      <c r="EW30" s="426">
        <f t="shared" si="19"/>
        <v>9</v>
      </c>
      <c r="FB30" s="403"/>
      <c r="FC30" s="427"/>
      <c r="FD30" s="403"/>
      <c r="FE30" s="402"/>
      <c r="FF30" s="403"/>
      <c r="FG30" s="402"/>
    </row>
    <row r="31" spans="1:163" ht="12" hidden="1" customHeight="1" outlineLevel="1">
      <c r="A31" s="338" t="s">
        <v>52</v>
      </c>
      <c r="B31" s="343" t="s">
        <v>1404</v>
      </c>
      <c r="C31" s="343"/>
      <c r="D31" s="426">
        <f>IFERROR(VLOOKUP(D8,$FC$64:$FE$71,3,FALSE),9)</f>
        <v>9</v>
      </c>
      <c r="E31" s="426">
        <f t="shared" ref="E31:BP31" si="20">IFERROR(VLOOKUP(E8,$FC$64:$FE$71,3,FALSE),9)</f>
        <v>9</v>
      </c>
      <c r="F31" s="426">
        <f t="shared" si="20"/>
        <v>9</v>
      </c>
      <c r="G31" s="426">
        <f t="shared" si="20"/>
        <v>9</v>
      </c>
      <c r="H31" s="426">
        <f t="shared" si="20"/>
        <v>9</v>
      </c>
      <c r="I31" s="426">
        <f t="shared" si="20"/>
        <v>9</v>
      </c>
      <c r="J31" s="426">
        <f t="shared" si="20"/>
        <v>9</v>
      </c>
      <c r="K31" s="426">
        <f t="shared" si="20"/>
        <v>9</v>
      </c>
      <c r="L31" s="426">
        <f t="shared" si="20"/>
        <v>9</v>
      </c>
      <c r="M31" s="426">
        <f t="shared" si="20"/>
        <v>9</v>
      </c>
      <c r="N31" s="426">
        <f t="shared" si="20"/>
        <v>9</v>
      </c>
      <c r="O31" s="426">
        <f t="shared" si="20"/>
        <v>9</v>
      </c>
      <c r="P31" s="426">
        <f t="shared" si="20"/>
        <v>9</v>
      </c>
      <c r="Q31" s="426">
        <f t="shared" si="20"/>
        <v>9</v>
      </c>
      <c r="R31" s="426">
        <f t="shared" si="20"/>
        <v>9</v>
      </c>
      <c r="S31" s="426">
        <f t="shared" si="20"/>
        <v>9</v>
      </c>
      <c r="T31" s="426">
        <f t="shared" si="20"/>
        <v>9</v>
      </c>
      <c r="U31" s="426">
        <f t="shared" si="20"/>
        <v>9</v>
      </c>
      <c r="V31" s="426">
        <f t="shared" si="20"/>
        <v>9</v>
      </c>
      <c r="W31" s="426">
        <f t="shared" si="20"/>
        <v>9</v>
      </c>
      <c r="X31" s="426">
        <f t="shared" si="20"/>
        <v>9</v>
      </c>
      <c r="Y31" s="426">
        <f t="shared" si="20"/>
        <v>9</v>
      </c>
      <c r="Z31" s="426">
        <f t="shared" si="20"/>
        <v>9</v>
      </c>
      <c r="AA31" s="426">
        <f t="shared" si="20"/>
        <v>9</v>
      </c>
      <c r="AB31" s="426">
        <f t="shared" si="20"/>
        <v>9</v>
      </c>
      <c r="AC31" s="426">
        <f t="shared" si="20"/>
        <v>9</v>
      </c>
      <c r="AD31" s="426">
        <f t="shared" si="20"/>
        <v>9</v>
      </c>
      <c r="AE31" s="426">
        <f t="shared" si="20"/>
        <v>9</v>
      </c>
      <c r="AF31" s="426">
        <f t="shared" si="20"/>
        <v>9</v>
      </c>
      <c r="AG31" s="426">
        <f t="shared" si="20"/>
        <v>9</v>
      </c>
      <c r="AH31" s="426">
        <f t="shared" si="20"/>
        <v>9</v>
      </c>
      <c r="AI31" s="426">
        <f t="shared" si="20"/>
        <v>9</v>
      </c>
      <c r="AJ31" s="426">
        <f t="shared" si="20"/>
        <v>9</v>
      </c>
      <c r="AK31" s="426">
        <f t="shared" si="20"/>
        <v>9</v>
      </c>
      <c r="AL31" s="426">
        <f t="shared" si="20"/>
        <v>9</v>
      </c>
      <c r="AM31" s="426">
        <f t="shared" si="20"/>
        <v>9</v>
      </c>
      <c r="AN31" s="426">
        <f t="shared" si="20"/>
        <v>9</v>
      </c>
      <c r="AO31" s="426">
        <f t="shared" si="20"/>
        <v>9</v>
      </c>
      <c r="AP31" s="426">
        <f t="shared" si="20"/>
        <v>9</v>
      </c>
      <c r="AQ31" s="426">
        <f t="shared" si="20"/>
        <v>9</v>
      </c>
      <c r="AR31" s="426">
        <f t="shared" si="20"/>
        <v>9</v>
      </c>
      <c r="AS31" s="426">
        <f t="shared" si="20"/>
        <v>9</v>
      </c>
      <c r="AT31" s="426">
        <f t="shared" si="20"/>
        <v>9</v>
      </c>
      <c r="AU31" s="426">
        <f t="shared" si="20"/>
        <v>9</v>
      </c>
      <c r="AV31" s="426">
        <f t="shared" si="20"/>
        <v>9</v>
      </c>
      <c r="AW31" s="426">
        <f t="shared" si="20"/>
        <v>9</v>
      </c>
      <c r="AX31" s="426">
        <f t="shared" si="20"/>
        <v>9</v>
      </c>
      <c r="AY31" s="426">
        <f t="shared" si="20"/>
        <v>9</v>
      </c>
      <c r="AZ31" s="426">
        <f t="shared" si="20"/>
        <v>9</v>
      </c>
      <c r="BA31" s="426">
        <f t="shared" si="20"/>
        <v>9</v>
      </c>
      <c r="BB31" s="426">
        <f t="shared" si="20"/>
        <v>9</v>
      </c>
      <c r="BC31" s="426">
        <f t="shared" si="20"/>
        <v>9</v>
      </c>
      <c r="BD31" s="426">
        <f t="shared" si="20"/>
        <v>9</v>
      </c>
      <c r="BE31" s="426">
        <f t="shared" si="20"/>
        <v>9</v>
      </c>
      <c r="BF31" s="426">
        <f t="shared" si="20"/>
        <v>9</v>
      </c>
      <c r="BG31" s="426">
        <f t="shared" si="20"/>
        <v>9</v>
      </c>
      <c r="BH31" s="426">
        <f t="shared" si="20"/>
        <v>9</v>
      </c>
      <c r="BI31" s="426">
        <f t="shared" si="20"/>
        <v>9</v>
      </c>
      <c r="BJ31" s="426">
        <f t="shared" si="20"/>
        <v>9</v>
      </c>
      <c r="BK31" s="426">
        <f t="shared" si="20"/>
        <v>9</v>
      </c>
      <c r="BL31" s="426">
        <f t="shared" si="20"/>
        <v>9</v>
      </c>
      <c r="BM31" s="426">
        <f t="shared" si="20"/>
        <v>9</v>
      </c>
      <c r="BN31" s="426">
        <f t="shared" si="20"/>
        <v>9</v>
      </c>
      <c r="BO31" s="426">
        <f t="shared" si="20"/>
        <v>9</v>
      </c>
      <c r="BP31" s="426">
        <f t="shared" si="20"/>
        <v>9</v>
      </c>
      <c r="BQ31" s="426">
        <f t="shared" ref="BQ31:EB31" si="21">IFERROR(VLOOKUP(BQ8,$FC$64:$FE$71,3,FALSE),9)</f>
        <v>9</v>
      </c>
      <c r="BR31" s="426">
        <f t="shared" si="21"/>
        <v>9</v>
      </c>
      <c r="BS31" s="426">
        <f t="shared" si="21"/>
        <v>9</v>
      </c>
      <c r="BT31" s="426">
        <f t="shared" si="21"/>
        <v>9</v>
      </c>
      <c r="BU31" s="426">
        <f t="shared" si="21"/>
        <v>9</v>
      </c>
      <c r="BV31" s="426">
        <f t="shared" si="21"/>
        <v>9</v>
      </c>
      <c r="BW31" s="426">
        <f t="shared" si="21"/>
        <v>9</v>
      </c>
      <c r="BX31" s="426">
        <f t="shared" si="21"/>
        <v>9</v>
      </c>
      <c r="BY31" s="426">
        <f t="shared" si="21"/>
        <v>9</v>
      </c>
      <c r="BZ31" s="426">
        <f t="shared" si="21"/>
        <v>9</v>
      </c>
      <c r="CA31" s="426">
        <f t="shared" si="21"/>
        <v>9</v>
      </c>
      <c r="CB31" s="426">
        <f t="shared" si="21"/>
        <v>9</v>
      </c>
      <c r="CC31" s="426">
        <f t="shared" si="21"/>
        <v>9</v>
      </c>
      <c r="CD31" s="426">
        <f t="shared" si="21"/>
        <v>9</v>
      </c>
      <c r="CE31" s="426">
        <f t="shared" si="21"/>
        <v>9</v>
      </c>
      <c r="CF31" s="426">
        <f t="shared" si="21"/>
        <v>9</v>
      </c>
      <c r="CG31" s="426">
        <f t="shared" si="21"/>
        <v>9</v>
      </c>
      <c r="CH31" s="426">
        <f t="shared" si="21"/>
        <v>9</v>
      </c>
      <c r="CI31" s="426">
        <f t="shared" si="21"/>
        <v>9</v>
      </c>
      <c r="CJ31" s="426">
        <f t="shared" si="21"/>
        <v>9</v>
      </c>
      <c r="CK31" s="426">
        <f t="shared" si="21"/>
        <v>9</v>
      </c>
      <c r="CL31" s="426">
        <f t="shared" si="21"/>
        <v>9</v>
      </c>
      <c r="CM31" s="426">
        <f t="shared" si="21"/>
        <v>9</v>
      </c>
      <c r="CN31" s="426">
        <f t="shared" si="21"/>
        <v>9</v>
      </c>
      <c r="CO31" s="426">
        <f t="shared" si="21"/>
        <v>9</v>
      </c>
      <c r="CP31" s="426">
        <f t="shared" si="21"/>
        <v>9</v>
      </c>
      <c r="CQ31" s="426">
        <f t="shared" si="21"/>
        <v>9</v>
      </c>
      <c r="CR31" s="426">
        <f t="shared" si="21"/>
        <v>9</v>
      </c>
      <c r="CS31" s="426">
        <f t="shared" si="21"/>
        <v>9</v>
      </c>
      <c r="CT31" s="426">
        <f t="shared" si="21"/>
        <v>9</v>
      </c>
      <c r="CU31" s="426">
        <f t="shared" si="21"/>
        <v>9</v>
      </c>
      <c r="CV31" s="426">
        <f t="shared" si="21"/>
        <v>9</v>
      </c>
      <c r="CW31" s="426">
        <f t="shared" si="21"/>
        <v>9</v>
      </c>
      <c r="CX31" s="426">
        <f t="shared" si="21"/>
        <v>9</v>
      </c>
      <c r="CY31" s="426">
        <f t="shared" si="21"/>
        <v>9</v>
      </c>
      <c r="CZ31" s="426">
        <f t="shared" si="21"/>
        <v>9</v>
      </c>
      <c r="DA31" s="426">
        <f t="shared" si="21"/>
        <v>9</v>
      </c>
      <c r="DB31" s="426">
        <f t="shared" si="21"/>
        <v>9</v>
      </c>
      <c r="DC31" s="426">
        <f t="shared" si="21"/>
        <v>9</v>
      </c>
      <c r="DD31" s="426">
        <f t="shared" si="21"/>
        <v>9</v>
      </c>
      <c r="DE31" s="426">
        <f t="shared" si="21"/>
        <v>9</v>
      </c>
      <c r="DF31" s="426">
        <f t="shared" si="21"/>
        <v>9</v>
      </c>
      <c r="DG31" s="426">
        <f t="shared" si="21"/>
        <v>9</v>
      </c>
      <c r="DH31" s="426">
        <f t="shared" si="21"/>
        <v>9</v>
      </c>
      <c r="DI31" s="426">
        <f t="shared" si="21"/>
        <v>9</v>
      </c>
      <c r="DJ31" s="426">
        <f t="shared" si="21"/>
        <v>9</v>
      </c>
      <c r="DK31" s="426">
        <f t="shared" si="21"/>
        <v>9</v>
      </c>
      <c r="DL31" s="426">
        <f t="shared" si="21"/>
        <v>9</v>
      </c>
      <c r="DM31" s="426">
        <f t="shared" si="21"/>
        <v>9</v>
      </c>
      <c r="DN31" s="426">
        <f t="shared" si="21"/>
        <v>9</v>
      </c>
      <c r="DO31" s="426">
        <f t="shared" si="21"/>
        <v>9</v>
      </c>
      <c r="DP31" s="426">
        <f t="shared" si="21"/>
        <v>9</v>
      </c>
      <c r="DQ31" s="426">
        <f t="shared" si="21"/>
        <v>9</v>
      </c>
      <c r="DR31" s="426">
        <f t="shared" si="21"/>
        <v>9</v>
      </c>
      <c r="DS31" s="426">
        <f t="shared" si="21"/>
        <v>9</v>
      </c>
      <c r="DT31" s="426">
        <f t="shared" si="21"/>
        <v>9</v>
      </c>
      <c r="DU31" s="426">
        <f t="shared" si="21"/>
        <v>9</v>
      </c>
      <c r="DV31" s="426">
        <f t="shared" si="21"/>
        <v>9</v>
      </c>
      <c r="DW31" s="426">
        <f t="shared" si="21"/>
        <v>9</v>
      </c>
      <c r="DX31" s="426">
        <f t="shared" si="21"/>
        <v>9</v>
      </c>
      <c r="DY31" s="426">
        <f t="shared" si="21"/>
        <v>9</v>
      </c>
      <c r="DZ31" s="426">
        <f t="shared" si="21"/>
        <v>9</v>
      </c>
      <c r="EA31" s="426">
        <f t="shared" si="21"/>
        <v>9</v>
      </c>
      <c r="EB31" s="426">
        <f t="shared" si="21"/>
        <v>9</v>
      </c>
      <c r="EC31" s="426">
        <f t="shared" ref="EC31:EW31" si="22">IFERROR(VLOOKUP(EC8,$FC$64:$FE$71,3,FALSE),9)</f>
        <v>9</v>
      </c>
      <c r="ED31" s="426">
        <f t="shared" si="22"/>
        <v>9</v>
      </c>
      <c r="EE31" s="426">
        <f t="shared" si="22"/>
        <v>9</v>
      </c>
      <c r="EF31" s="426">
        <f t="shared" si="22"/>
        <v>9</v>
      </c>
      <c r="EG31" s="426">
        <f t="shared" si="22"/>
        <v>9</v>
      </c>
      <c r="EH31" s="426">
        <f t="shared" si="22"/>
        <v>9</v>
      </c>
      <c r="EI31" s="426">
        <f t="shared" si="22"/>
        <v>9</v>
      </c>
      <c r="EJ31" s="426">
        <f t="shared" si="22"/>
        <v>9</v>
      </c>
      <c r="EK31" s="426">
        <f t="shared" si="22"/>
        <v>9</v>
      </c>
      <c r="EL31" s="426">
        <f t="shared" si="22"/>
        <v>9</v>
      </c>
      <c r="EM31" s="426">
        <f t="shared" si="22"/>
        <v>9</v>
      </c>
      <c r="EN31" s="426">
        <f t="shared" si="22"/>
        <v>9</v>
      </c>
      <c r="EO31" s="426">
        <f t="shared" si="22"/>
        <v>9</v>
      </c>
      <c r="EP31" s="426">
        <f t="shared" si="22"/>
        <v>9</v>
      </c>
      <c r="EQ31" s="426">
        <f t="shared" si="22"/>
        <v>9</v>
      </c>
      <c r="ER31" s="426">
        <f t="shared" si="22"/>
        <v>9</v>
      </c>
      <c r="ES31" s="426">
        <f t="shared" si="22"/>
        <v>9</v>
      </c>
      <c r="ET31" s="426">
        <f t="shared" si="22"/>
        <v>9</v>
      </c>
      <c r="EU31" s="426">
        <f t="shared" si="22"/>
        <v>9</v>
      </c>
      <c r="EV31" s="426">
        <f t="shared" si="22"/>
        <v>9</v>
      </c>
      <c r="EW31" s="426">
        <f t="shared" si="22"/>
        <v>9</v>
      </c>
      <c r="FB31" s="403"/>
      <c r="FC31" s="427"/>
      <c r="FD31" s="403"/>
      <c r="FE31" s="402"/>
      <c r="FF31" s="403"/>
      <c r="FG31" s="402"/>
    </row>
    <row r="32" spans="1:163" ht="12" hidden="1" customHeight="1" outlineLevel="1">
      <c r="A32" s="338" t="s">
        <v>52</v>
      </c>
      <c r="B32" s="343" t="s">
        <v>1516</v>
      </c>
      <c r="C32" s="343"/>
      <c r="D32" s="426" t="str">
        <f>IF(D8="-","-",CONCATENATE(D29,D30))</f>
        <v>-</v>
      </c>
      <c r="E32" s="426" t="str">
        <f t="shared" ref="E32:BO32" si="23">IF(E8="-","-",CONCATENATE(E29,E30))</f>
        <v>-</v>
      </c>
      <c r="F32" s="426" t="str">
        <f t="shared" si="23"/>
        <v>-</v>
      </c>
      <c r="G32" s="426" t="str">
        <f t="shared" si="23"/>
        <v>-</v>
      </c>
      <c r="H32" s="426" t="str">
        <f t="shared" si="23"/>
        <v>-</v>
      </c>
      <c r="I32" s="426" t="str">
        <f t="shared" si="23"/>
        <v>-</v>
      </c>
      <c r="J32" s="426" t="str">
        <f t="shared" si="23"/>
        <v>-</v>
      </c>
      <c r="K32" s="426" t="str">
        <f t="shared" si="23"/>
        <v>-</v>
      </c>
      <c r="L32" s="426" t="str">
        <f t="shared" si="23"/>
        <v>-</v>
      </c>
      <c r="M32" s="426" t="str">
        <f t="shared" si="23"/>
        <v>-</v>
      </c>
      <c r="N32" s="426" t="str">
        <f t="shared" si="23"/>
        <v>-</v>
      </c>
      <c r="O32" s="426" t="str">
        <f t="shared" si="23"/>
        <v>-</v>
      </c>
      <c r="P32" s="426" t="str">
        <f t="shared" si="23"/>
        <v>-</v>
      </c>
      <c r="Q32" s="426" t="str">
        <f t="shared" si="23"/>
        <v>-</v>
      </c>
      <c r="R32" s="426" t="str">
        <f t="shared" si="23"/>
        <v>-</v>
      </c>
      <c r="S32" s="426" t="str">
        <f t="shared" si="23"/>
        <v>-</v>
      </c>
      <c r="T32" s="426" t="str">
        <f t="shared" si="23"/>
        <v>-</v>
      </c>
      <c r="U32" s="426" t="str">
        <f t="shared" si="23"/>
        <v>-</v>
      </c>
      <c r="V32" s="426" t="str">
        <f t="shared" si="23"/>
        <v>-</v>
      </c>
      <c r="W32" s="426" t="str">
        <f t="shared" si="23"/>
        <v>-</v>
      </c>
      <c r="X32" s="426" t="str">
        <f t="shared" si="23"/>
        <v>-</v>
      </c>
      <c r="Y32" s="426" t="str">
        <f t="shared" si="23"/>
        <v>-</v>
      </c>
      <c r="Z32" s="426" t="str">
        <f t="shared" si="23"/>
        <v>-</v>
      </c>
      <c r="AA32" s="426" t="str">
        <f t="shared" si="23"/>
        <v>-</v>
      </c>
      <c r="AB32" s="426" t="str">
        <f t="shared" si="23"/>
        <v>-</v>
      </c>
      <c r="AC32" s="426" t="str">
        <f t="shared" si="23"/>
        <v>-</v>
      </c>
      <c r="AD32" s="426" t="str">
        <f t="shared" si="23"/>
        <v>-</v>
      </c>
      <c r="AE32" s="426" t="str">
        <f t="shared" si="23"/>
        <v>-</v>
      </c>
      <c r="AF32" s="426" t="str">
        <f t="shared" si="23"/>
        <v>-</v>
      </c>
      <c r="AG32" s="426" t="str">
        <f t="shared" si="23"/>
        <v>-</v>
      </c>
      <c r="AH32" s="426" t="str">
        <f t="shared" si="23"/>
        <v>-</v>
      </c>
      <c r="AI32" s="426" t="str">
        <f t="shared" si="23"/>
        <v>-</v>
      </c>
      <c r="AJ32" s="426" t="str">
        <f t="shared" si="23"/>
        <v>-</v>
      </c>
      <c r="AK32" s="426" t="str">
        <f t="shared" si="23"/>
        <v>-</v>
      </c>
      <c r="AL32" s="426" t="str">
        <f t="shared" si="23"/>
        <v>-</v>
      </c>
      <c r="AM32" s="426" t="str">
        <f t="shared" si="23"/>
        <v>-</v>
      </c>
      <c r="AN32" s="426" t="str">
        <f t="shared" si="23"/>
        <v>-</v>
      </c>
      <c r="AO32" s="426" t="str">
        <f t="shared" si="23"/>
        <v>-</v>
      </c>
      <c r="AP32" s="426" t="str">
        <f t="shared" si="23"/>
        <v>-</v>
      </c>
      <c r="AQ32" s="426" t="str">
        <f t="shared" si="23"/>
        <v>-</v>
      </c>
      <c r="AR32" s="426" t="str">
        <f t="shared" si="23"/>
        <v>-</v>
      </c>
      <c r="AS32" s="426" t="str">
        <f t="shared" si="23"/>
        <v>-</v>
      </c>
      <c r="AT32" s="426" t="str">
        <f t="shared" si="23"/>
        <v>-</v>
      </c>
      <c r="AU32" s="426" t="str">
        <f t="shared" si="23"/>
        <v>-</v>
      </c>
      <c r="AV32" s="426" t="str">
        <f t="shared" si="23"/>
        <v>-</v>
      </c>
      <c r="AW32" s="426" t="str">
        <f t="shared" si="23"/>
        <v>-</v>
      </c>
      <c r="AX32" s="426" t="str">
        <f t="shared" si="23"/>
        <v>-</v>
      </c>
      <c r="AY32" s="426" t="str">
        <f t="shared" si="23"/>
        <v>-</v>
      </c>
      <c r="AZ32" s="426" t="str">
        <f t="shared" si="23"/>
        <v>-</v>
      </c>
      <c r="BA32" s="426" t="str">
        <f t="shared" si="23"/>
        <v>-</v>
      </c>
      <c r="BB32" s="426" t="str">
        <f t="shared" si="23"/>
        <v>-</v>
      </c>
      <c r="BC32" s="426" t="str">
        <f t="shared" si="23"/>
        <v>-</v>
      </c>
      <c r="BD32" s="426" t="str">
        <f t="shared" si="23"/>
        <v>-</v>
      </c>
      <c r="BE32" s="426" t="str">
        <f t="shared" si="23"/>
        <v>-</v>
      </c>
      <c r="BF32" s="426" t="str">
        <f t="shared" si="23"/>
        <v>-</v>
      </c>
      <c r="BG32" s="426" t="str">
        <f t="shared" si="23"/>
        <v>-</v>
      </c>
      <c r="BH32" s="426" t="str">
        <f t="shared" si="23"/>
        <v>-</v>
      </c>
      <c r="BI32" s="426" t="str">
        <f t="shared" si="23"/>
        <v>-</v>
      </c>
      <c r="BJ32" s="426" t="str">
        <f t="shared" si="23"/>
        <v>-</v>
      </c>
      <c r="BK32" s="426" t="str">
        <f t="shared" si="23"/>
        <v>-</v>
      </c>
      <c r="BL32" s="426" t="str">
        <f t="shared" si="23"/>
        <v>-</v>
      </c>
      <c r="BM32" s="426" t="str">
        <f t="shared" si="23"/>
        <v>-</v>
      </c>
      <c r="BN32" s="426" t="str">
        <f t="shared" si="23"/>
        <v>-</v>
      </c>
      <c r="BO32" s="426" t="str">
        <f t="shared" si="23"/>
        <v>-</v>
      </c>
      <c r="BP32" s="426" t="str">
        <f t="shared" ref="BP32:EA32" si="24">IF(BP8="-","-",CONCATENATE(BP29,BP30))</f>
        <v>-</v>
      </c>
      <c r="BQ32" s="426" t="str">
        <f t="shared" si="24"/>
        <v>-</v>
      </c>
      <c r="BR32" s="426" t="str">
        <f t="shared" si="24"/>
        <v>-</v>
      </c>
      <c r="BS32" s="426" t="str">
        <f t="shared" si="24"/>
        <v>-</v>
      </c>
      <c r="BT32" s="426" t="str">
        <f t="shared" si="24"/>
        <v>-</v>
      </c>
      <c r="BU32" s="426" t="str">
        <f t="shared" si="24"/>
        <v>-</v>
      </c>
      <c r="BV32" s="426" t="str">
        <f t="shared" si="24"/>
        <v>-</v>
      </c>
      <c r="BW32" s="426" t="str">
        <f t="shared" si="24"/>
        <v>-</v>
      </c>
      <c r="BX32" s="426" t="str">
        <f t="shared" si="24"/>
        <v>-</v>
      </c>
      <c r="BY32" s="426" t="str">
        <f t="shared" si="24"/>
        <v>-</v>
      </c>
      <c r="BZ32" s="426" t="str">
        <f t="shared" si="24"/>
        <v>-</v>
      </c>
      <c r="CA32" s="426" t="str">
        <f t="shared" si="24"/>
        <v>-</v>
      </c>
      <c r="CB32" s="426" t="str">
        <f t="shared" si="24"/>
        <v>-</v>
      </c>
      <c r="CC32" s="426" t="str">
        <f t="shared" si="24"/>
        <v>-</v>
      </c>
      <c r="CD32" s="426" t="str">
        <f t="shared" si="24"/>
        <v>-</v>
      </c>
      <c r="CE32" s="426" t="str">
        <f t="shared" si="24"/>
        <v>-</v>
      </c>
      <c r="CF32" s="426" t="str">
        <f t="shared" si="24"/>
        <v>-</v>
      </c>
      <c r="CG32" s="426" t="str">
        <f t="shared" si="24"/>
        <v>-</v>
      </c>
      <c r="CH32" s="426" t="str">
        <f t="shared" si="24"/>
        <v>-</v>
      </c>
      <c r="CI32" s="426" t="str">
        <f t="shared" si="24"/>
        <v>-</v>
      </c>
      <c r="CJ32" s="426" t="str">
        <f t="shared" si="24"/>
        <v>-</v>
      </c>
      <c r="CK32" s="426" t="str">
        <f t="shared" si="24"/>
        <v>-</v>
      </c>
      <c r="CL32" s="426" t="str">
        <f t="shared" si="24"/>
        <v>-</v>
      </c>
      <c r="CM32" s="426" t="str">
        <f t="shared" si="24"/>
        <v>-</v>
      </c>
      <c r="CN32" s="426" t="str">
        <f t="shared" si="24"/>
        <v>-</v>
      </c>
      <c r="CO32" s="426" t="str">
        <f t="shared" si="24"/>
        <v>-</v>
      </c>
      <c r="CP32" s="426" t="str">
        <f t="shared" si="24"/>
        <v>-</v>
      </c>
      <c r="CQ32" s="426" t="str">
        <f t="shared" si="24"/>
        <v>-</v>
      </c>
      <c r="CR32" s="426" t="str">
        <f t="shared" si="24"/>
        <v>-</v>
      </c>
      <c r="CS32" s="426" t="str">
        <f t="shared" si="24"/>
        <v>-</v>
      </c>
      <c r="CT32" s="426" t="str">
        <f t="shared" si="24"/>
        <v>-</v>
      </c>
      <c r="CU32" s="426" t="str">
        <f t="shared" si="24"/>
        <v>-</v>
      </c>
      <c r="CV32" s="426" t="str">
        <f t="shared" si="24"/>
        <v>-</v>
      </c>
      <c r="CW32" s="426" t="str">
        <f t="shared" si="24"/>
        <v>-</v>
      </c>
      <c r="CX32" s="426" t="str">
        <f t="shared" si="24"/>
        <v>-</v>
      </c>
      <c r="CY32" s="426" t="str">
        <f t="shared" si="24"/>
        <v>-</v>
      </c>
      <c r="CZ32" s="426" t="str">
        <f t="shared" si="24"/>
        <v>-</v>
      </c>
      <c r="DA32" s="426" t="str">
        <f t="shared" si="24"/>
        <v>-</v>
      </c>
      <c r="DB32" s="426" t="str">
        <f t="shared" si="24"/>
        <v>-</v>
      </c>
      <c r="DC32" s="426" t="str">
        <f t="shared" si="24"/>
        <v>-</v>
      </c>
      <c r="DD32" s="426" t="str">
        <f t="shared" si="24"/>
        <v>-</v>
      </c>
      <c r="DE32" s="426" t="str">
        <f t="shared" si="24"/>
        <v>-</v>
      </c>
      <c r="DF32" s="426" t="str">
        <f t="shared" si="24"/>
        <v>-</v>
      </c>
      <c r="DG32" s="426" t="str">
        <f t="shared" si="24"/>
        <v>-</v>
      </c>
      <c r="DH32" s="426" t="str">
        <f t="shared" si="24"/>
        <v>-</v>
      </c>
      <c r="DI32" s="426" t="str">
        <f t="shared" si="24"/>
        <v>-</v>
      </c>
      <c r="DJ32" s="426" t="str">
        <f t="shared" si="24"/>
        <v>-</v>
      </c>
      <c r="DK32" s="426" t="str">
        <f t="shared" si="24"/>
        <v>-</v>
      </c>
      <c r="DL32" s="426" t="str">
        <f t="shared" si="24"/>
        <v>-</v>
      </c>
      <c r="DM32" s="426" t="str">
        <f t="shared" si="24"/>
        <v>-</v>
      </c>
      <c r="DN32" s="426" t="str">
        <f t="shared" si="24"/>
        <v>-</v>
      </c>
      <c r="DO32" s="426" t="str">
        <f t="shared" si="24"/>
        <v>-</v>
      </c>
      <c r="DP32" s="426" t="str">
        <f t="shared" si="24"/>
        <v>-</v>
      </c>
      <c r="DQ32" s="426" t="str">
        <f t="shared" si="24"/>
        <v>-</v>
      </c>
      <c r="DR32" s="426" t="str">
        <f t="shared" si="24"/>
        <v>-</v>
      </c>
      <c r="DS32" s="426" t="str">
        <f t="shared" si="24"/>
        <v>-</v>
      </c>
      <c r="DT32" s="426" t="str">
        <f t="shared" si="24"/>
        <v>-</v>
      </c>
      <c r="DU32" s="426" t="str">
        <f t="shared" si="24"/>
        <v>-</v>
      </c>
      <c r="DV32" s="426" t="str">
        <f t="shared" si="24"/>
        <v>-</v>
      </c>
      <c r="DW32" s="426" t="str">
        <f t="shared" si="24"/>
        <v>-</v>
      </c>
      <c r="DX32" s="426" t="str">
        <f t="shared" si="24"/>
        <v>-</v>
      </c>
      <c r="DY32" s="426" t="str">
        <f t="shared" si="24"/>
        <v>-</v>
      </c>
      <c r="DZ32" s="426" t="str">
        <f t="shared" si="24"/>
        <v>-</v>
      </c>
      <c r="EA32" s="426" t="str">
        <f t="shared" si="24"/>
        <v>-</v>
      </c>
      <c r="EB32" s="426" t="str">
        <f t="shared" ref="EB32:EW32" si="25">IF(EB8="-","-",CONCATENATE(EB29,EB30))</f>
        <v>-</v>
      </c>
      <c r="EC32" s="426" t="str">
        <f t="shared" si="25"/>
        <v>-</v>
      </c>
      <c r="ED32" s="426" t="str">
        <f t="shared" si="25"/>
        <v>-</v>
      </c>
      <c r="EE32" s="426" t="str">
        <f t="shared" si="25"/>
        <v>-</v>
      </c>
      <c r="EF32" s="426" t="str">
        <f t="shared" si="25"/>
        <v>-</v>
      </c>
      <c r="EG32" s="426" t="str">
        <f t="shared" si="25"/>
        <v>-</v>
      </c>
      <c r="EH32" s="426" t="str">
        <f t="shared" si="25"/>
        <v>-</v>
      </c>
      <c r="EI32" s="426" t="str">
        <f t="shared" si="25"/>
        <v>-</v>
      </c>
      <c r="EJ32" s="426" t="str">
        <f t="shared" si="25"/>
        <v>-</v>
      </c>
      <c r="EK32" s="426" t="str">
        <f t="shared" si="25"/>
        <v>-</v>
      </c>
      <c r="EL32" s="426" t="str">
        <f t="shared" si="25"/>
        <v>-</v>
      </c>
      <c r="EM32" s="426" t="str">
        <f t="shared" si="25"/>
        <v>-</v>
      </c>
      <c r="EN32" s="426" t="str">
        <f t="shared" si="25"/>
        <v>-</v>
      </c>
      <c r="EO32" s="426" t="str">
        <f t="shared" si="25"/>
        <v>-</v>
      </c>
      <c r="EP32" s="426" t="str">
        <f t="shared" si="25"/>
        <v>-</v>
      </c>
      <c r="EQ32" s="426" t="str">
        <f t="shared" si="25"/>
        <v>-</v>
      </c>
      <c r="ER32" s="426" t="str">
        <f t="shared" si="25"/>
        <v>-</v>
      </c>
      <c r="ES32" s="426" t="str">
        <f t="shared" si="25"/>
        <v>-</v>
      </c>
      <c r="ET32" s="426" t="str">
        <f t="shared" si="25"/>
        <v>-</v>
      </c>
      <c r="EU32" s="426" t="str">
        <f t="shared" si="25"/>
        <v>-</v>
      </c>
      <c r="EV32" s="426" t="str">
        <f t="shared" si="25"/>
        <v>-</v>
      </c>
      <c r="EW32" s="426" t="str">
        <f t="shared" si="25"/>
        <v>-</v>
      </c>
      <c r="FB32" s="403"/>
      <c r="FC32" s="427"/>
      <c r="FD32" s="403"/>
      <c r="FE32" s="402"/>
      <c r="FF32" s="403"/>
      <c r="FG32" s="402"/>
    </row>
    <row r="33" spans="1:163" ht="12" hidden="1" customHeight="1" outlineLevel="1">
      <c r="A33" s="338"/>
      <c r="B33" s="344" t="s">
        <v>194</v>
      </c>
      <c r="C33" s="345"/>
      <c r="D33" s="426" t="str">
        <f>IF(D12="-","-",CONCATENATE(D29,D30, LEFT(D10, 1)))</f>
        <v>-9-</v>
      </c>
      <c r="E33" s="426" t="str">
        <f t="shared" ref="E33:BO33" si="26">IF(E12="-","-",CONCATENATE(E29,E30, LEFT(E10, 1)))</f>
        <v>-9-</v>
      </c>
      <c r="F33" s="426" t="str">
        <f t="shared" si="26"/>
        <v>-9-</v>
      </c>
      <c r="G33" s="426" t="str">
        <f t="shared" si="26"/>
        <v>-9-</v>
      </c>
      <c r="H33" s="426" t="str">
        <f t="shared" si="26"/>
        <v>-9-</v>
      </c>
      <c r="I33" s="426" t="str">
        <f t="shared" si="26"/>
        <v>-9-</v>
      </c>
      <c r="J33" s="426" t="str">
        <f t="shared" si="26"/>
        <v>-9-</v>
      </c>
      <c r="K33" s="426" t="str">
        <f t="shared" si="26"/>
        <v>-9-</v>
      </c>
      <c r="L33" s="426" t="str">
        <f t="shared" si="26"/>
        <v>-9-</v>
      </c>
      <c r="M33" s="426" t="str">
        <f t="shared" si="26"/>
        <v>-9-</v>
      </c>
      <c r="N33" s="426" t="str">
        <f t="shared" si="26"/>
        <v>-9-</v>
      </c>
      <c r="O33" s="426" t="str">
        <f t="shared" si="26"/>
        <v>-9-</v>
      </c>
      <c r="P33" s="426" t="str">
        <f t="shared" si="26"/>
        <v>-9-</v>
      </c>
      <c r="Q33" s="426" t="str">
        <f t="shared" si="26"/>
        <v>-9-</v>
      </c>
      <c r="R33" s="426" t="str">
        <f t="shared" si="26"/>
        <v>-9-</v>
      </c>
      <c r="S33" s="426" t="str">
        <f t="shared" si="26"/>
        <v>-9-</v>
      </c>
      <c r="T33" s="426" t="str">
        <f t="shared" si="26"/>
        <v>-9-</v>
      </c>
      <c r="U33" s="426" t="str">
        <f t="shared" si="26"/>
        <v>-9-</v>
      </c>
      <c r="V33" s="426" t="str">
        <f t="shared" si="26"/>
        <v>-9-</v>
      </c>
      <c r="W33" s="426" t="str">
        <f t="shared" si="26"/>
        <v>-9-</v>
      </c>
      <c r="X33" s="426" t="str">
        <f t="shared" si="26"/>
        <v>-9-</v>
      </c>
      <c r="Y33" s="426" t="str">
        <f t="shared" si="26"/>
        <v>-9-</v>
      </c>
      <c r="Z33" s="426" t="str">
        <f t="shared" si="26"/>
        <v>-9-</v>
      </c>
      <c r="AA33" s="426" t="str">
        <f t="shared" si="26"/>
        <v>-9-</v>
      </c>
      <c r="AB33" s="426" t="str">
        <f t="shared" si="26"/>
        <v>-9-</v>
      </c>
      <c r="AC33" s="426" t="str">
        <f t="shared" si="26"/>
        <v>-9-</v>
      </c>
      <c r="AD33" s="426" t="str">
        <f t="shared" si="26"/>
        <v>-9-</v>
      </c>
      <c r="AE33" s="426" t="str">
        <f t="shared" si="26"/>
        <v>-9-</v>
      </c>
      <c r="AF33" s="426" t="str">
        <f t="shared" si="26"/>
        <v>-9-</v>
      </c>
      <c r="AG33" s="426" t="str">
        <f t="shared" si="26"/>
        <v>-9-</v>
      </c>
      <c r="AH33" s="426" t="str">
        <f t="shared" si="26"/>
        <v>-9-</v>
      </c>
      <c r="AI33" s="426" t="str">
        <f t="shared" si="26"/>
        <v>-9-</v>
      </c>
      <c r="AJ33" s="426" t="str">
        <f t="shared" si="26"/>
        <v>-9-</v>
      </c>
      <c r="AK33" s="426" t="str">
        <f t="shared" si="26"/>
        <v>-9-</v>
      </c>
      <c r="AL33" s="426" t="str">
        <f t="shared" si="26"/>
        <v>-9-</v>
      </c>
      <c r="AM33" s="426" t="str">
        <f t="shared" si="26"/>
        <v>-9-</v>
      </c>
      <c r="AN33" s="426" t="str">
        <f t="shared" si="26"/>
        <v>-9-</v>
      </c>
      <c r="AO33" s="426" t="str">
        <f t="shared" si="26"/>
        <v>-9-</v>
      </c>
      <c r="AP33" s="426" t="str">
        <f t="shared" si="26"/>
        <v>-9-</v>
      </c>
      <c r="AQ33" s="426" t="str">
        <f t="shared" si="26"/>
        <v>-9-</v>
      </c>
      <c r="AR33" s="426" t="str">
        <f t="shared" si="26"/>
        <v>-9-</v>
      </c>
      <c r="AS33" s="426" t="str">
        <f t="shared" si="26"/>
        <v>-9-</v>
      </c>
      <c r="AT33" s="426" t="str">
        <f t="shared" si="26"/>
        <v>-9-</v>
      </c>
      <c r="AU33" s="426" t="str">
        <f t="shared" si="26"/>
        <v>-9-</v>
      </c>
      <c r="AV33" s="426" t="str">
        <f t="shared" si="26"/>
        <v>-9-</v>
      </c>
      <c r="AW33" s="426" t="str">
        <f t="shared" si="26"/>
        <v>-9-</v>
      </c>
      <c r="AX33" s="426" t="str">
        <f t="shared" si="26"/>
        <v>-9-</v>
      </c>
      <c r="AY33" s="426" t="str">
        <f t="shared" si="26"/>
        <v>-9-</v>
      </c>
      <c r="AZ33" s="426" t="str">
        <f t="shared" si="26"/>
        <v>-9-</v>
      </c>
      <c r="BA33" s="426" t="str">
        <f t="shared" si="26"/>
        <v>-9-</v>
      </c>
      <c r="BB33" s="426" t="str">
        <f t="shared" si="26"/>
        <v>-9-</v>
      </c>
      <c r="BC33" s="426" t="str">
        <f t="shared" si="26"/>
        <v>-9-</v>
      </c>
      <c r="BD33" s="426" t="str">
        <f t="shared" si="26"/>
        <v>-9-</v>
      </c>
      <c r="BE33" s="426" t="str">
        <f t="shared" si="26"/>
        <v>-9-</v>
      </c>
      <c r="BF33" s="426" t="str">
        <f t="shared" si="26"/>
        <v>-9-</v>
      </c>
      <c r="BG33" s="426" t="str">
        <f t="shared" si="26"/>
        <v>-9-</v>
      </c>
      <c r="BH33" s="426" t="str">
        <f t="shared" si="26"/>
        <v>-9-</v>
      </c>
      <c r="BI33" s="426" t="str">
        <f t="shared" si="26"/>
        <v>-9-</v>
      </c>
      <c r="BJ33" s="426" t="str">
        <f t="shared" si="26"/>
        <v>-9-</v>
      </c>
      <c r="BK33" s="426" t="str">
        <f t="shared" si="26"/>
        <v>-9-</v>
      </c>
      <c r="BL33" s="426" t="str">
        <f t="shared" si="26"/>
        <v>-9-</v>
      </c>
      <c r="BM33" s="426" t="str">
        <f t="shared" si="26"/>
        <v>-9-</v>
      </c>
      <c r="BN33" s="426" t="str">
        <f t="shared" si="26"/>
        <v>-9-</v>
      </c>
      <c r="BO33" s="426" t="str">
        <f t="shared" si="26"/>
        <v>-9-</v>
      </c>
      <c r="BP33" s="426" t="str">
        <f t="shared" ref="BP33:EA33" si="27">IF(BP12="-","-",CONCATENATE(BP29,BP30, LEFT(BP10, 1)))</f>
        <v>-9-</v>
      </c>
      <c r="BQ33" s="426" t="str">
        <f t="shared" si="27"/>
        <v>-9-</v>
      </c>
      <c r="BR33" s="426" t="str">
        <f t="shared" si="27"/>
        <v>-9-</v>
      </c>
      <c r="BS33" s="426" t="str">
        <f t="shared" si="27"/>
        <v>-9-</v>
      </c>
      <c r="BT33" s="426" t="str">
        <f t="shared" si="27"/>
        <v>-9-</v>
      </c>
      <c r="BU33" s="426" t="str">
        <f t="shared" si="27"/>
        <v>-9-</v>
      </c>
      <c r="BV33" s="426" t="str">
        <f t="shared" si="27"/>
        <v>-9-</v>
      </c>
      <c r="BW33" s="426" t="str">
        <f t="shared" si="27"/>
        <v>-9-</v>
      </c>
      <c r="BX33" s="426" t="str">
        <f t="shared" si="27"/>
        <v>-9-</v>
      </c>
      <c r="BY33" s="426" t="str">
        <f t="shared" si="27"/>
        <v>-9-</v>
      </c>
      <c r="BZ33" s="426" t="str">
        <f t="shared" si="27"/>
        <v>-9-</v>
      </c>
      <c r="CA33" s="426" t="str">
        <f t="shared" si="27"/>
        <v>-9-</v>
      </c>
      <c r="CB33" s="426" t="str">
        <f t="shared" si="27"/>
        <v>-9-</v>
      </c>
      <c r="CC33" s="426" t="str">
        <f t="shared" si="27"/>
        <v>-9-</v>
      </c>
      <c r="CD33" s="426" t="str">
        <f t="shared" si="27"/>
        <v>-9-</v>
      </c>
      <c r="CE33" s="426" t="str">
        <f t="shared" si="27"/>
        <v>-9-</v>
      </c>
      <c r="CF33" s="426" t="str">
        <f t="shared" si="27"/>
        <v>-9-</v>
      </c>
      <c r="CG33" s="426" t="str">
        <f t="shared" si="27"/>
        <v>-9-</v>
      </c>
      <c r="CH33" s="426" t="str">
        <f t="shared" si="27"/>
        <v>-9-</v>
      </c>
      <c r="CI33" s="426" t="str">
        <f t="shared" si="27"/>
        <v>-9-</v>
      </c>
      <c r="CJ33" s="426" t="str">
        <f t="shared" si="27"/>
        <v>-9-</v>
      </c>
      <c r="CK33" s="426" t="str">
        <f t="shared" si="27"/>
        <v>-9-</v>
      </c>
      <c r="CL33" s="426" t="str">
        <f t="shared" si="27"/>
        <v>-9-</v>
      </c>
      <c r="CM33" s="426" t="str">
        <f t="shared" si="27"/>
        <v>-9-</v>
      </c>
      <c r="CN33" s="426" t="str">
        <f t="shared" si="27"/>
        <v>-9-</v>
      </c>
      <c r="CO33" s="426" t="str">
        <f t="shared" si="27"/>
        <v>-9-</v>
      </c>
      <c r="CP33" s="426" t="str">
        <f t="shared" si="27"/>
        <v>-9-</v>
      </c>
      <c r="CQ33" s="426" t="str">
        <f t="shared" si="27"/>
        <v>-9-</v>
      </c>
      <c r="CR33" s="426" t="str">
        <f t="shared" si="27"/>
        <v>-9-</v>
      </c>
      <c r="CS33" s="426" t="str">
        <f t="shared" si="27"/>
        <v>-9-</v>
      </c>
      <c r="CT33" s="426" t="str">
        <f t="shared" si="27"/>
        <v>-9-</v>
      </c>
      <c r="CU33" s="426" t="str">
        <f t="shared" si="27"/>
        <v>-9-</v>
      </c>
      <c r="CV33" s="426" t="str">
        <f t="shared" si="27"/>
        <v>-9-</v>
      </c>
      <c r="CW33" s="426" t="str">
        <f t="shared" si="27"/>
        <v>-9-</v>
      </c>
      <c r="CX33" s="426" t="str">
        <f t="shared" si="27"/>
        <v>-9-</v>
      </c>
      <c r="CY33" s="426" t="str">
        <f t="shared" si="27"/>
        <v>-9-</v>
      </c>
      <c r="CZ33" s="426" t="str">
        <f t="shared" si="27"/>
        <v>-9-</v>
      </c>
      <c r="DA33" s="426" t="str">
        <f t="shared" si="27"/>
        <v>-9-</v>
      </c>
      <c r="DB33" s="426" t="str">
        <f t="shared" si="27"/>
        <v>-9-</v>
      </c>
      <c r="DC33" s="426" t="str">
        <f t="shared" si="27"/>
        <v>-9-</v>
      </c>
      <c r="DD33" s="426" t="str">
        <f t="shared" si="27"/>
        <v>-9-</v>
      </c>
      <c r="DE33" s="426" t="str">
        <f t="shared" si="27"/>
        <v>-9-</v>
      </c>
      <c r="DF33" s="426" t="str">
        <f t="shared" si="27"/>
        <v>-9-</v>
      </c>
      <c r="DG33" s="426" t="str">
        <f t="shared" si="27"/>
        <v>-9-</v>
      </c>
      <c r="DH33" s="426" t="str">
        <f t="shared" si="27"/>
        <v>-9-</v>
      </c>
      <c r="DI33" s="426" t="str">
        <f t="shared" si="27"/>
        <v>-9-</v>
      </c>
      <c r="DJ33" s="426" t="str">
        <f t="shared" si="27"/>
        <v>-9-</v>
      </c>
      <c r="DK33" s="426" t="str">
        <f t="shared" si="27"/>
        <v>-9-</v>
      </c>
      <c r="DL33" s="426" t="str">
        <f t="shared" si="27"/>
        <v>-9-</v>
      </c>
      <c r="DM33" s="426" t="str">
        <f t="shared" si="27"/>
        <v>-9-</v>
      </c>
      <c r="DN33" s="426" t="str">
        <f t="shared" si="27"/>
        <v>-9-</v>
      </c>
      <c r="DO33" s="426" t="str">
        <f t="shared" si="27"/>
        <v>-9-</v>
      </c>
      <c r="DP33" s="426" t="str">
        <f t="shared" si="27"/>
        <v>-9-</v>
      </c>
      <c r="DQ33" s="426" t="str">
        <f t="shared" si="27"/>
        <v>-9-</v>
      </c>
      <c r="DR33" s="426" t="str">
        <f t="shared" si="27"/>
        <v>-9-</v>
      </c>
      <c r="DS33" s="426" t="str">
        <f t="shared" si="27"/>
        <v>-9-</v>
      </c>
      <c r="DT33" s="426" t="str">
        <f t="shared" si="27"/>
        <v>-9-</v>
      </c>
      <c r="DU33" s="426" t="str">
        <f t="shared" si="27"/>
        <v>-9-</v>
      </c>
      <c r="DV33" s="426" t="str">
        <f t="shared" si="27"/>
        <v>-9-</v>
      </c>
      <c r="DW33" s="426" t="str">
        <f t="shared" si="27"/>
        <v>-9-</v>
      </c>
      <c r="DX33" s="426" t="str">
        <f t="shared" si="27"/>
        <v>-9-</v>
      </c>
      <c r="DY33" s="426" t="str">
        <f t="shared" si="27"/>
        <v>-9-</v>
      </c>
      <c r="DZ33" s="426" t="str">
        <f t="shared" si="27"/>
        <v>-9-</v>
      </c>
      <c r="EA33" s="426" t="str">
        <f t="shared" si="27"/>
        <v>-9-</v>
      </c>
      <c r="EB33" s="426" t="str">
        <f t="shared" ref="EB33:EW33" si="28">IF(EB12="-","-",CONCATENATE(EB29,EB30, LEFT(EB10, 1)))</f>
        <v>-9-</v>
      </c>
      <c r="EC33" s="426" t="str">
        <f t="shared" si="28"/>
        <v>-9-</v>
      </c>
      <c r="ED33" s="426" t="str">
        <f t="shared" si="28"/>
        <v>-9-</v>
      </c>
      <c r="EE33" s="426" t="str">
        <f t="shared" si="28"/>
        <v>-9-</v>
      </c>
      <c r="EF33" s="426" t="str">
        <f t="shared" si="28"/>
        <v>-9-</v>
      </c>
      <c r="EG33" s="426" t="str">
        <f t="shared" si="28"/>
        <v>-9-</v>
      </c>
      <c r="EH33" s="426" t="str">
        <f t="shared" si="28"/>
        <v>-9-</v>
      </c>
      <c r="EI33" s="426" t="str">
        <f t="shared" si="28"/>
        <v>-9-</v>
      </c>
      <c r="EJ33" s="426" t="str">
        <f t="shared" si="28"/>
        <v>-9-</v>
      </c>
      <c r="EK33" s="426" t="str">
        <f t="shared" si="28"/>
        <v>-9-</v>
      </c>
      <c r="EL33" s="426" t="str">
        <f t="shared" si="28"/>
        <v>-9-</v>
      </c>
      <c r="EM33" s="426" t="str">
        <f t="shared" si="28"/>
        <v>-9-</v>
      </c>
      <c r="EN33" s="426" t="str">
        <f t="shared" si="28"/>
        <v>-9-</v>
      </c>
      <c r="EO33" s="426" t="str">
        <f t="shared" si="28"/>
        <v>-9-</v>
      </c>
      <c r="EP33" s="426" t="str">
        <f t="shared" si="28"/>
        <v>-9-</v>
      </c>
      <c r="EQ33" s="426" t="str">
        <f t="shared" si="28"/>
        <v>-9-</v>
      </c>
      <c r="ER33" s="426" t="str">
        <f t="shared" si="28"/>
        <v>-9-</v>
      </c>
      <c r="ES33" s="426" t="str">
        <f t="shared" si="28"/>
        <v>-9-</v>
      </c>
      <c r="ET33" s="426" t="str">
        <f t="shared" si="28"/>
        <v>-9-</v>
      </c>
      <c r="EU33" s="426" t="str">
        <f t="shared" si="28"/>
        <v>-9-</v>
      </c>
      <c r="EV33" s="426" t="str">
        <f t="shared" si="28"/>
        <v>-9-</v>
      </c>
      <c r="EW33" s="426" t="str">
        <f t="shared" si="28"/>
        <v>-9-</v>
      </c>
      <c r="FB33" s="403"/>
      <c r="FC33" s="427"/>
      <c r="FD33" s="403"/>
      <c r="FE33" s="402"/>
      <c r="FF33" s="403"/>
      <c r="FG33" s="402"/>
    </row>
    <row r="34" spans="1:163" ht="12" hidden="1" customHeight="1" outlineLevel="1">
      <c r="A34" s="338"/>
      <c r="B34" s="344" t="s">
        <v>1421</v>
      </c>
      <c r="C34" s="345"/>
      <c r="D34" s="426" t="str">
        <f>IF(D13="-","-",CONCATENATE(D29,D31, LEFT(D10, 1)))</f>
        <v>-9-</v>
      </c>
      <c r="E34" s="426" t="str">
        <f t="shared" ref="E34:BP34" si="29">IF(E13="-","-",CONCATENATE(E29,E31, LEFT(E10, 1)))</f>
        <v>-9-</v>
      </c>
      <c r="F34" s="426" t="str">
        <f t="shared" si="29"/>
        <v>-9-</v>
      </c>
      <c r="G34" s="426" t="str">
        <f t="shared" si="29"/>
        <v>-9-</v>
      </c>
      <c r="H34" s="426" t="str">
        <f t="shared" si="29"/>
        <v>-9-</v>
      </c>
      <c r="I34" s="426" t="str">
        <f t="shared" si="29"/>
        <v>-9-</v>
      </c>
      <c r="J34" s="426" t="str">
        <f t="shared" si="29"/>
        <v>-9-</v>
      </c>
      <c r="K34" s="426" t="str">
        <f t="shared" si="29"/>
        <v>-9-</v>
      </c>
      <c r="L34" s="426" t="str">
        <f t="shared" si="29"/>
        <v>-9-</v>
      </c>
      <c r="M34" s="426" t="str">
        <f t="shared" si="29"/>
        <v>-9-</v>
      </c>
      <c r="N34" s="426" t="str">
        <f t="shared" si="29"/>
        <v>-9-</v>
      </c>
      <c r="O34" s="426" t="str">
        <f t="shared" si="29"/>
        <v>-9-</v>
      </c>
      <c r="P34" s="426" t="str">
        <f t="shared" si="29"/>
        <v>-9-</v>
      </c>
      <c r="Q34" s="426" t="str">
        <f t="shared" si="29"/>
        <v>-9-</v>
      </c>
      <c r="R34" s="426" t="str">
        <f t="shared" si="29"/>
        <v>-9-</v>
      </c>
      <c r="S34" s="426" t="str">
        <f t="shared" si="29"/>
        <v>-9-</v>
      </c>
      <c r="T34" s="426" t="str">
        <f t="shared" si="29"/>
        <v>-9-</v>
      </c>
      <c r="U34" s="426" t="str">
        <f t="shared" si="29"/>
        <v>-9-</v>
      </c>
      <c r="V34" s="426" t="str">
        <f t="shared" si="29"/>
        <v>-9-</v>
      </c>
      <c r="W34" s="426" t="str">
        <f t="shared" si="29"/>
        <v>-9-</v>
      </c>
      <c r="X34" s="426" t="str">
        <f t="shared" si="29"/>
        <v>-9-</v>
      </c>
      <c r="Y34" s="426" t="str">
        <f t="shared" si="29"/>
        <v>-9-</v>
      </c>
      <c r="Z34" s="426" t="str">
        <f t="shared" si="29"/>
        <v>-9-</v>
      </c>
      <c r="AA34" s="426" t="str">
        <f t="shared" si="29"/>
        <v>-9-</v>
      </c>
      <c r="AB34" s="426" t="str">
        <f t="shared" si="29"/>
        <v>-9-</v>
      </c>
      <c r="AC34" s="426" t="str">
        <f t="shared" si="29"/>
        <v>-9-</v>
      </c>
      <c r="AD34" s="426" t="str">
        <f t="shared" si="29"/>
        <v>-9-</v>
      </c>
      <c r="AE34" s="426" t="str">
        <f t="shared" si="29"/>
        <v>-9-</v>
      </c>
      <c r="AF34" s="426" t="str">
        <f t="shared" si="29"/>
        <v>-9-</v>
      </c>
      <c r="AG34" s="426" t="str">
        <f t="shared" si="29"/>
        <v>-9-</v>
      </c>
      <c r="AH34" s="426" t="str">
        <f t="shared" si="29"/>
        <v>-9-</v>
      </c>
      <c r="AI34" s="426" t="str">
        <f t="shared" si="29"/>
        <v>-9-</v>
      </c>
      <c r="AJ34" s="426" t="str">
        <f t="shared" si="29"/>
        <v>-9-</v>
      </c>
      <c r="AK34" s="426" t="str">
        <f t="shared" si="29"/>
        <v>-9-</v>
      </c>
      <c r="AL34" s="426" t="str">
        <f t="shared" si="29"/>
        <v>-9-</v>
      </c>
      <c r="AM34" s="426" t="str">
        <f t="shared" si="29"/>
        <v>-9-</v>
      </c>
      <c r="AN34" s="426" t="str">
        <f t="shared" si="29"/>
        <v>-9-</v>
      </c>
      <c r="AO34" s="426" t="str">
        <f t="shared" si="29"/>
        <v>-9-</v>
      </c>
      <c r="AP34" s="426" t="str">
        <f t="shared" si="29"/>
        <v>-9-</v>
      </c>
      <c r="AQ34" s="426" t="str">
        <f t="shared" si="29"/>
        <v>-9-</v>
      </c>
      <c r="AR34" s="426" t="str">
        <f t="shared" si="29"/>
        <v>-9-</v>
      </c>
      <c r="AS34" s="426" t="str">
        <f t="shared" si="29"/>
        <v>-9-</v>
      </c>
      <c r="AT34" s="426" t="str">
        <f t="shared" si="29"/>
        <v>-9-</v>
      </c>
      <c r="AU34" s="426" t="str">
        <f t="shared" si="29"/>
        <v>-9-</v>
      </c>
      <c r="AV34" s="426" t="str">
        <f t="shared" si="29"/>
        <v>-9-</v>
      </c>
      <c r="AW34" s="426" t="str">
        <f t="shared" si="29"/>
        <v>-9-</v>
      </c>
      <c r="AX34" s="426" t="str">
        <f t="shared" si="29"/>
        <v>-9-</v>
      </c>
      <c r="AY34" s="426" t="str">
        <f t="shared" si="29"/>
        <v>-9-</v>
      </c>
      <c r="AZ34" s="426" t="str">
        <f t="shared" si="29"/>
        <v>-9-</v>
      </c>
      <c r="BA34" s="426" t="str">
        <f t="shared" si="29"/>
        <v>-9-</v>
      </c>
      <c r="BB34" s="426" t="str">
        <f t="shared" si="29"/>
        <v>-9-</v>
      </c>
      <c r="BC34" s="426" t="str">
        <f t="shared" si="29"/>
        <v>-9-</v>
      </c>
      <c r="BD34" s="426" t="str">
        <f t="shared" si="29"/>
        <v>-9-</v>
      </c>
      <c r="BE34" s="426" t="str">
        <f t="shared" si="29"/>
        <v>-9-</v>
      </c>
      <c r="BF34" s="426" t="str">
        <f t="shared" si="29"/>
        <v>-9-</v>
      </c>
      <c r="BG34" s="426" t="str">
        <f t="shared" si="29"/>
        <v>-9-</v>
      </c>
      <c r="BH34" s="426" t="str">
        <f t="shared" si="29"/>
        <v>-9-</v>
      </c>
      <c r="BI34" s="426" t="str">
        <f t="shared" si="29"/>
        <v>-9-</v>
      </c>
      <c r="BJ34" s="426" t="str">
        <f t="shared" si="29"/>
        <v>-9-</v>
      </c>
      <c r="BK34" s="426" t="str">
        <f t="shared" si="29"/>
        <v>-9-</v>
      </c>
      <c r="BL34" s="426" t="str">
        <f t="shared" si="29"/>
        <v>-9-</v>
      </c>
      <c r="BM34" s="426" t="str">
        <f t="shared" si="29"/>
        <v>-9-</v>
      </c>
      <c r="BN34" s="426" t="str">
        <f t="shared" si="29"/>
        <v>-9-</v>
      </c>
      <c r="BO34" s="426" t="str">
        <f t="shared" si="29"/>
        <v>-9-</v>
      </c>
      <c r="BP34" s="426" t="str">
        <f t="shared" si="29"/>
        <v>-9-</v>
      </c>
      <c r="BQ34" s="426" t="str">
        <f t="shared" ref="BQ34:EB34" si="30">IF(BQ13="-","-",CONCATENATE(BQ29,BQ31, LEFT(BQ10, 1)))</f>
        <v>-9-</v>
      </c>
      <c r="BR34" s="426" t="str">
        <f t="shared" si="30"/>
        <v>-9-</v>
      </c>
      <c r="BS34" s="426" t="str">
        <f t="shared" si="30"/>
        <v>-9-</v>
      </c>
      <c r="BT34" s="426" t="str">
        <f t="shared" si="30"/>
        <v>-9-</v>
      </c>
      <c r="BU34" s="426" t="str">
        <f t="shared" si="30"/>
        <v>-9-</v>
      </c>
      <c r="BV34" s="426" t="str">
        <f t="shared" si="30"/>
        <v>-9-</v>
      </c>
      <c r="BW34" s="426" t="str">
        <f t="shared" si="30"/>
        <v>-9-</v>
      </c>
      <c r="BX34" s="426" t="str">
        <f t="shared" si="30"/>
        <v>-9-</v>
      </c>
      <c r="BY34" s="426" t="str">
        <f t="shared" si="30"/>
        <v>-9-</v>
      </c>
      <c r="BZ34" s="426" t="str">
        <f t="shared" si="30"/>
        <v>-9-</v>
      </c>
      <c r="CA34" s="426" t="str">
        <f t="shared" si="30"/>
        <v>-9-</v>
      </c>
      <c r="CB34" s="426" t="str">
        <f t="shared" si="30"/>
        <v>-9-</v>
      </c>
      <c r="CC34" s="426" t="str">
        <f t="shared" si="30"/>
        <v>-9-</v>
      </c>
      <c r="CD34" s="426" t="str">
        <f t="shared" si="30"/>
        <v>-9-</v>
      </c>
      <c r="CE34" s="426" t="str">
        <f t="shared" si="30"/>
        <v>-9-</v>
      </c>
      <c r="CF34" s="426" t="str">
        <f t="shared" si="30"/>
        <v>-9-</v>
      </c>
      <c r="CG34" s="426" t="str">
        <f t="shared" si="30"/>
        <v>-9-</v>
      </c>
      <c r="CH34" s="426" t="str">
        <f t="shared" si="30"/>
        <v>-9-</v>
      </c>
      <c r="CI34" s="426" t="str">
        <f t="shared" si="30"/>
        <v>-9-</v>
      </c>
      <c r="CJ34" s="426" t="str">
        <f t="shared" si="30"/>
        <v>-9-</v>
      </c>
      <c r="CK34" s="426" t="str">
        <f t="shared" si="30"/>
        <v>-9-</v>
      </c>
      <c r="CL34" s="426" t="str">
        <f t="shared" si="30"/>
        <v>-9-</v>
      </c>
      <c r="CM34" s="426" t="str">
        <f t="shared" si="30"/>
        <v>-9-</v>
      </c>
      <c r="CN34" s="426" t="str">
        <f t="shared" si="30"/>
        <v>-9-</v>
      </c>
      <c r="CO34" s="426" t="str">
        <f t="shared" si="30"/>
        <v>-9-</v>
      </c>
      <c r="CP34" s="426" t="str">
        <f t="shared" si="30"/>
        <v>-9-</v>
      </c>
      <c r="CQ34" s="426" t="str">
        <f t="shared" si="30"/>
        <v>-9-</v>
      </c>
      <c r="CR34" s="426" t="str">
        <f t="shared" si="30"/>
        <v>-9-</v>
      </c>
      <c r="CS34" s="426" t="str">
        <f t="shared" si="30"/>
        <v>-9-</v>
      </c>
      <c r="CT34" s="426" t="str">
        <f t="shared" si="30"/>
        <v>-9-</v>
      </c>
      <c r="CU34" s="426" t="str">
        <f t="shared" si="30"/>
        <v>-9-</v>
      </c>
      <c r="CV34" s="426" t="str">
        <f t="shared" si="30"/>
        <v>-9-</v>
      </c>
      <c r="CW34" s="426" t="str">
        <f t="shared" si="30"/>
        <v>-9-</v>
      </c>
      <c r="CX34" s="426" t="str">
        <f t="shared" si="30"/>
        <v>-9-</v>
      </c>
      <c r="CY34" s="426" t="str">
        <f t="shared" si="30"/>
        <v>-9-</v>
      </c>
      <c r="CZ34" s="426" t="str">
        <f t="shared" si="30"/>
        <v>-9-</v>
      </c>
      <c r="DA34" s="426" t="str">
        <f t="shared" si="30"/>
        <v>-9-</v>
      </c>
      <c r="DB34" s="426" t="str">
        <f t="shared" si="30"/>
        <v>-9-</v>
      </c>
      <c r="DC34" s="426" t="str">
        <f t="shared" si="30"/>
        <v>-9-</v>
      </c>
      <c r="DD34" s="426" t="str">
        <f t="shared" si="30"/>
        <v>-9-</v>
      </c>
      <c r="DE34" s="426" t="str">
        <f t="shared" si="30"/>
        <v>-9-</v>
      </c>
      <c r="DF34" s="426" t="str">
        <f t="shared" si="30"/>
        <v>-9-</v>
      </c>
      <c r="DG34" s="426" t="str">
        <f t="shared" si="30"/>
        <v>-9-</v>
      </c>
      <c r="DH34" s="426" t="str">
        <f t="shared" si="30"/>
        <v>-9-</v>
      </c>
      <c r="DI34" s="426" t="str">
        <f t="shared" si="30"/>
        <v>-9-</v>
      </c>
      <c r="DJ34" s="426" t="str">
        <f t="shared" si="30"/>
        <v>-9-</v>
      </c>
      <c r="DK34" s="426" t="str">
        <f t="shared" si="30"/>
        <v>-9-</v>
      </c>
      <c r="DL34" s="426" t="str">
        <f t="shared" si="30"/>
        <v>-9-</v>
      </c>
      <c r="DM34" s="426" t="str">
        <f t="shared" si="30"/>
        <v>-9-</v>
      </c>
      <c r="DN34" s="426" t="str">
        <f t="shared" si="30"/>
        <v>-9-</v>
      </c>
      <c r="DO34" s="426" t="str">
        <f t="shared" si="30"/>
        <v>-9-</v>
      </c>
      <c r="DP34" s="426" t="str">
        <f t="shared" si="30"/>
        <v>-9-</v>
      </c>
      <c r="DQ34" s="426" t="str">
        <f t="shared" si="30"/>
        <v>-9-</v>
      </c>
      <c r="DR34" s="426" t="str">
        <f t="shared" si="30"/>
        <v>-9-</v>
      </c>
      <c r="DS34" s="426" t="str">
        <f t="shared" si="30"/>
        <v>-9-</v>
      </c>
      <c r="DT34" s="426" t="str">
        <f t="shared" si="30"/>
        <v>-9-</v>
      </c>
      <c r="DU34" s="426" t="str">
        <f t="shared" si="30"/>
        <v>-9-</v>
      </c>
      <c r="DV34" s="426" t="str">
        <f t="shared" si="30"/>
        <v>-9-</v>
      </c>
      <c r="DW34" s="426" t="str">
        <f t="shared" si="30"/>
        <v>-9-</v>
      </c>
      <c r="DX34" s="426" t="str">
        <f t="shared" si="30"/>
        <v>-9-</v>
      </c>
      <c r="DY34" s="426" t="str">
        <f t="shared" si="30"/>
        <v>-9-</v>
      </c>
      <c r="DZ34" s="426" t="str">
        <f t="shared" si="30"/>
        <v>-9-</v>
      </c>
      <c r="EA34" s="426" t="str">
        <f t="shared" si="30"/>
        <v>-9-</v>
      </c>
      <c r="EB34" s="426" t="str">
        <f t="shared" si="30"/>
        <v>-9-</v>
      </c>
      <c r="EC34" s="426" t="str">
        <f t="shared" ref="EC34:EW34" si="31">IF(EC13="-","-",CONCATENATE(EC29,EC31, LEFT(EC10, 1)))</f>
        <v>-9-</v>
      </c>
      <c r="ED34" s="426" t="str">
        <f t="shared" si="31"/>
        <v>-9-</v>
      </c>
      <c r="EE34" s="426" t="str">
        <f t="shared" si="31"/>
        <v>-9-</v>
      </c>
      <c r="EF34" s="426" t="str">
        <f t="shared" si="31"/>
        <v>-9-</v>
      </c>
      <c r="EG34" s="426" t="str">
        <f t="shared" si="31"/>
        <v>-9-</v>
      </c>
      <c r="EH34" s="426" t="str">
        <f t="shared" si="31"/>
        <v>-9-</v>
      </c>
      <c r="EI34" s="426" t="str">
        <f t="shared" si="31"/>
        <v>-9-</v>
      </c>
      <c r="EJ34" s="426" t="str">
        <f t="shared" si="31"/>
        <v>-9-</v>
      </c>
      <c r="EK34" s="426" t="str">
        <f t="shared" si="31"/>
        <v>-9-</v>
      </c>
      <c r="EL34" s="426" t="str">
        <f t="shared" si="31"/>
        <v>-9-</v>
      </c>
      <c r="EM34" s="426" t="str">
        <f t="shared" si="31"/>
        <v>-9-</v>
      </c>
      <c r="EN34" s="426" t="str">
        <f t="shared" si="31"/>
        <v>-9-</v>
      </c>
      <c r="EO34" s="426" t="str">
        <f t="shared" si="31"/>
        <v>-9-</v>
      </c>
      <c r="EP34" s="426" t="str">
        <f t="shared" si="31"/>
        <v>-9-</v>
      </c>
      <c r="EQ34" s="426" t="str">
        <f t="shared" si="31"/>
        <v>-9-</v>
      </c>
      <c r="ER34" s="426" t="str">
        <f t="shared" si="31"/>
        <v>-9-</v>
      </c>
      <c r="ES34" s="426" t="str">
        <f t="shared" si="31"/>
        <v>-9-</v>
      </c>
      <c r="ET34" s="426" t="str">
        <f t="shared" si="31"/>
        <v>-9-</v>
      </c>
      <c r="EU34" s="426" t="str">
        <f t="shared" si="31"/>
        <v>-9-</v>
      </c>
      <c r="EV34" s="426" t="str">
        <f t="shared" si="31"/>
        <v>-9-</v>
      </c>
      <c r="EW34" s="426" t="str">
        <f t="shared" si="31"/>
        <v>-9-</v>
      </c>
      <c r="FB34" s="403"/>
      <c r="FC34" s="427"/>
      <c r="FD34" s="403"/>
      <c r="FE34" s="402"/>
      <c r="FF34" s="403"/>
      <c r="FG34" s="402"/>
    </row>
    <row r="35" spans="1:163" ht="24" customHeight="1" collapsed="1">
      <c r="A35" s="338"/>
      <c r="B35" s="398" t="s">
        <v>1517</v>
      </c>
      <c r="C35" s="395" t="s">
        <v>1518</v>
      </c>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FB35" s="403"/>
      <c r="FC35" s="427"/>
      <c r="FD35" s="403"/>
      <c r="FE35" s="402"/>
      <c r="FF35" s="403"/>
      <c r="FG35" s="402"/>
    </row>
    <row r="36" spans="1:163" ht="24" customHeight="1">
      <c r="A36" s="338"/>
      <c r="B36" s="398" t="s">
        <v>264</v>
      </c>
      <c r="C36" s="395"/>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FB36" s="403"/>
      <c r="FC36" s="427"/>
      <c r="FD36" s="403"/>
      <c r="FE36" s="402"/>
      <c r="FF36" s="403"/>
      <c r="FG36" s="402"/>
    </row>
    <row r="37" spans="1:163" ht="30" customHeight="1">
      <c r="A37" s="338"/>
      <c r="B37" s="398" t="s">
        <v>978</v>
      </c>
      <c r="C37" s="399" t="s">
        <v>1512</v>
      </c>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FB37" s="403"/>
      <c r="FC37" s="427"/>
      <c r="FD37" s="403"/>
      <c r="FE37" s="402"/>
      <c r="FF37" s="403"/>
      <c r="FG37" s="402"/>
    </row>
    <row r="38" spans="1:163" s="158" customFormat="1" ht="12" customHeight="1">
      <c r="B38" s="428"/>
      <c r="C38" s="429"/>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c r="AD38" s="430"/>
      <c r="AE38" s="430"/>
      <c r="AF38" s="430"/>
      <c r="AG38" s="430"/>
      <c r="AH38" s="430"/>
      <c r="AI38" s="430"/>
      <c r="AJ38" s="430"/>
      <c r="AK38" s="430"/>
      <c r="AL38" s="430"/>
      <c r="AM38" s="430"/>
      <c r="AN38" s="430"/>
      <c r="AO38" s="430"/>
      <c r="AP38" s="430"/>
      <c r="AQ38" s="430"/>
      <c r="AR38" s="430"/>
      <c r="AS38" s="430"/>
      <c r="AT38" s="430"/>
      <c r="AU38" s="430"/>
      <c r="AV38" s="430"/>
      <c r="AW38" s="430"/>
      <c r="AX38" s="430"/>
      <c r="AY38" s="430"/>
      <c r="AZ38" s="430"/>
      <c r="BA38" s="430"/>
      <c r="BB38" s="430"/>
      <c r="BC38" s="430"/>
      <c r="BD38" s="430"/>
      <c r="BE38" s="430"/>
      <c r="BF38" s="430"/>
      <c r="BG38" s="430"/>
      <c r="BH38" s="430"/>
      <c r="BI38" s="430"/>
      <c r="BJ38" s="430"/>
      <c r="BK38" s="430"/>
      <c r="BL38" s="430"/>
      <c r="BM38" s="430"/>
      <c r="BN38" s="430"/>
      <c r="BO38" s="430"/>
      <c r="BP38" s="430"/>
      <c r="BQ38" s="430"/>
      <c r="BR38" s="430"/>
      <c r="BS38" s="430"/>
      <c r="BT38" s="430"/>
      <c r="BU38" s="430"/>
      <c r="BV38" s="430"/>
      <c r="BW38" s="430"/>
      <c r="BX38" s="430"/>
      <c r="BY38" s="430"/>
      <c r="BZ38" s="430"/>
      <c r="CA38" s="430"/>
      <c r="CB38" s="430"/>
      <c r="CC38" s="430"/>
      <c r="CD38" s="430"/>
      <c r="CE38" s="430"/>
      <c r="CF38" s="430"/>
      <c r="CG38" s="430"/>
      <c r="CH38" s="430"/>
      <c r="CI38" s="430"/>
      <c r="CJ38" s="430"/>
      <c r="CK38" s="430"/>
      <c r="CL38" s="430"/>
      <c r="CM38" s="430"/>
      <c r="CN38" s="430"/>
      <c r="CO38" s="430"/>
      <c r="CP38" s="430"/>
      <c r="CQ38" s="430"/>
      <c r="CR38" s="430"/>
      <c r="CS38" s="430"/>
      <c r="CT38" s="430"/>
      <c r="CU38" s="430"/>
      <c r="CV38" s="430"/>
      <c r="CW38" s="430"/>
      <c r="CX38" s="430"/>
      <c r="CY38" s="430"/>
      <c r="CZ38" s="430"/>
      <c r="DA38" s="430"/>
      <c r="DB38" s="430"/>
      <c r="DC38" s="430"/>
      <c r="DD38" s="430"/>
      <c r="DE38" s="430"/>
      <c r="DF38" s="430"/>
      <c r="DG38" s="430"/>
      <c r="DH38" s="430"/>
      <c r="DI38" s="430"/>
      <c r="DJ38" s="430"/>
      <c r="DK38" s="430"/>
      <c r="DL38" s="430"/>
      <c r="DM38" s="430"/>
      <c r="DN38" s="430"/>
      <c r="DO38" s="430"/>
      <c r="DP38" s="430"/>
      <c r="DQ38" s="430"/>
      <c r="DR38" s="430"/>
      <c r="DS38" s="430"/>
      <c r="DT38" s="430"/>
      <c r="DU38" s="430"/>
      <c r="DV38" s="430"/>
      <c r="DW38" s="430"/>
      <c r="DX38" s="430"/>
      <c r="DY38" s="430"/>
      <c r="DZ38" s="430"/>
      <c r="EA38" s="430"/>
      <c r="EB38" s="430"/>
      <c r="EC38" s="430"/>
      <c r="ED38" s="430"/>
      <c r="EE38" s="430"/>
      <c r="EF38" s="430"/>
      <c r="EG38" s="430"/>
      <c r="EH38" s="430"/>
      <c r="EI38" s="430"/>
      <c r="EJ38" s="430"/>
      <c r="EK38" s="430"/>
      <c r="EL38" s="430"/>
      <c r="EM38" s="430"/>
      <c r="EN38" s="430"/>
      <c r="EO38" s="430"/>
      <c r="EP38" s="430"/>
      <c r="EQ38" s="430"/>
      <c r="ER38" s="430"/>
      <c r="ES38" s="430"/>
      <c r="ET38" s="430"/>
      <c r="EU38" s="430"/>
      <c r="EV38" s="430"/>
      <c r="EW38" s="430"/>
      <c r="FB38" s="431"/>
      <c r="FC38" s="432"/>
      <c r="FD38" s="431"/>
      <c r="FE38" s="433"/>
      <c r="FF38" s="431"/>
      <c r="FG38" s="433"/>
    </row>
    <row r="39" spans="1:163" customFormat="1" ht="13.5">
      <c r="A39" s="1028" t="s">
        <v>268</v>
      </c>
      <c r="B39" s="1028"/>
      <c r="C39" s="1284"/>
      <c r="D39" s="320" t="str">
        <f>D130</f>
        <v>○</v>
      </c>
      <c r="E39" s="320" t="str">
        <f>E130</f>
        <v>○</v>
      </c>
      <c r="F39" s="320" t="str">
        <f>F130</f>
        <v>○</v>
      </c>
      <c r="G39" s="320" t="str">
        <f t="shared" ref="G39:BR39" si="32">G130</f>
        <v>○</v>
      </c>
      <c r="H39" s="320" t="str">
        <f t="shared" si="32"/>
        <v>○</v>
      </c>
      <c r="I39" s="320" t="str">
        <f t="shared" si="32"/>
        <v>○</v>
      </c>
      <c r="J39" s="320" t="str">
        <f t="shared" si="32"/>
        <v>○</v>
      </c>
      <c r="K39" s="320" t="str">
        <f t="shared" si="32"/>
        <v>○</v>
      </c>
      <c r="L39" s="320" t="str">
        <f t="shared" si="32"/>
        <v>○</v>
      </c>
      <c r="M39" s="320" t="str">
        <f t="shared" si="32"/>
        <v>○</v>
      </c>
      <c r="N39" s="320" t="str">
        <f t="shared" si="32"/>
        <v>○</v>
      </c>
      <c r="O39" s="320" t="str">
        <f t="shared" si="32"/>
        <v>○</v>
      </c>
      <c r="P39" s="320" t="str">
        <f t="shared" si="32"/>
        <v>○</v>
      </c>
      <c r="Q39" s="320" t="str">
        <f t="shared" si="32"/>
        <v>○</v>
      </c>
      <c r="R39" s="320" t="str">
        <f t="shared" si="32"/>
        <v>○</v>
      </c>
      <c r="S39" s="320" t="str">
        <f t="shared" si="32"/>
        <v>○</v>
      </c>
      <c r="T39" s="320" t="str">
        <f t="shared" si="32"/>
        <v>○</v>
      </c>
      <c r="U39" s="320" t="str">
        <f t="shared" si="32"/>
        <v>○</v>
      </c>
      <c r="V39" s="320" t="str">
        <f t="shared" si="32"/>
        <v>○</v>
      </c>
      <c r="W39" s="320" t="str">
        <f t="shared" si="32"/>
        <v>○</v>
      </c>
      <c r="X39" s="320" t="str">
        <f t="shared" si="32"/>
        <v>○</v>
      </c>
      <c r="Y39" s="320" t="str">
        <f t="shared" si="32"/>
        <v>○</v>
      </c>
      <c r="Z39" s="320" t="str">
        <f t="shared" si="32"/>
        <v>○</v>
      </c>
      <c r="AA39" s="320" t="str">
        <f t="shared" si="32"/>
        <v>○</v>
      </c>
      <c r="AB39" s="320" t="str">
        <f t="shared" si="32"/>
        <v>○</v>
      </c>
      <c r="AC39" s="320" t="str">
        <f t="shared" si="32"/>
        <v>○</v>
      </c>
      <c r="AD39" s="320" t="str">
        <f t="shared" si="32"/>
        <v>○</v>
      </c>
      <c r="AE39" s="320" t="str">
        <f t="shared" si="32"/>
        <v>○</v>
      </c>
      <c r="AF39" s="320" t="str">
        <f t="shared" si="32"/>
        <v>○</v>
      </c>
      <c r="AG39" s="320" t="str">
        <f t="shared" si="32"/>
        <v>○</v>
      </c>
      <c r="AH39" s="320" t="str">
        <f t="shared" si="32"/>
        <v>○</v>
      </c>
      <c r="AI39" s="320" t="str">
        <f t="shared" si="32"/>
        <v>○</v>
      </c>
      <c r="AJ39" s="320" t="str">
        <f t="shared" si="32"/>
        <v>○</v>
      </c>
      <c r="AK39" s="320" t="str">
        <f t="shared" si="32"/>
        <v>○</v>
      </c>
      <c r="AL39" s="320" t="str">
        <f t="shared" si="32"/>
        <v>○</v>
      </c>
      <c r="AM39" s="320" t="str">
        <f t="shared" si="32"/>
        <v>○</v>
      </c>
      <c r="AN39" s="320" t="str">
        <f t="shared" si="32"/>
        <v>○</v>
      </c>
      <c r="AO39" s="320" t="str">
        <f t="shared" si="32"/>
        <v>○</v>
      </c>
      <c r="AP39" s="320" t="str">
        <f t="shared" si="32"/>
        <v>○</v>
      </c>
      <c r="AQ39" s="320" t="str">
        <f t="shared" si="32"/>
        <v>○</v>
      </c>
      <c r="AR39" s="320" t="str">
        <f t="shared" si="32"/>
        <v>○</v>
      </c>
      <c r="AS39" s="320" t="str">
        <f t="shared" si="32"/>
        <v>○</v>
      </c>
      <c r="AT39" s="320" t="str">
        <f t="shared" si="32"/>
        <v>○</v>
      </c>
      <c r="AU39" s="320" t="str">
        <f t="shared" si="32"/>
        <v>○</v>
      </c>
      <c r="AV39" s="320" t="str">
        <f t="shared" si="32"/>
        <v>○</v>
      </c>
      <c r="AW39" s="320" t="str">
        <f t="shared" si="32"/>
        <v>○</v>
      </c>
      <c r="AX39" s="320" t="str">
        <f t="shared" si="32"/>
        <v>○</v>
      </c>
      <c r="AY39" s="320" t="str">
        <f t="shared" si="32"/>
        <v>○</v>
      </c>
      <c r="AZ39" s="320" t="str">
        <f t="shared" si="32"/>
        <v>○</v>
      </c>
      <c r="BA39" s="320" t="str">
        <f t="shared" si="32"/>
        <v>○</v>
      </c>
      <c r="BB39" s="320" t="str">
        <f t="shared" si="32"/>
        <v>○</v>
      </c>
      <c r="BC39" s="320" t="str">
        <f t="shared" si="32"/>
        <v>○</v>
      </c>
      <c r="BD39" s="320" t="str">
        <f t="shared" si="32"/>
        <v>○</v>
      </c>
      <c r="BE39" s="320" t="str">
        <f t="shared" si="32"/>
        <v>○</v>
      </c>
      <c r="BF39" s="320" t="str">
        <f t="shared" si="32"/>
        <v>○</v>
      </c>
      <c r="BG39" s="320" t="str">
        <f t="shared" si="32"/>
        <v>○</v>
      </c>
      <c r="BH39" s="320" t="str">
        <f t="shared" si="32"/>
        <v>○</v>
      </c>
      <c r="BI39" s="320" t="str">
        <f t="shared" si="32"/>
        <v>○</v>
      </c>
      <c r="BJ39" s="320" t="str">
        <f t="shared" si="32"/>
        <v>○</v>
      </c>
      <c r="BK39" s="320" t="str">
        <f t="shared" si="32"/>
        <v>○</v>
      </c>
      <c r="BL39" s="320" t="str">
        <f t="shared" si="32"/>
        <v>○</v>
      </c>
      <c r="BM39" s="320" t="str">
        <f t="shared" si="32"/>
        <v>○</v>
      </c>
      <c r="BN39" s="320" t="str">
        <f t="shared" si="32"/>
        <v>○</v>
      </c>
      <c r="BO39" s="320" t="str">
        <f t="shared" si="32"/>
        <v>○</v>
      </c>
      <c r="BP39" s="320" t="str">
        <f t="shared" si="32"/>
        <v>○</v>
      </c>
      <c r="BQ39" s="320" t="str">
        <f t="shared" si="32"/>
        <v>○</v>
      </c>
      <c r="BR39" s="320" t="str">
        <f t="shared" si="32"/>
        <v>○</v>
      </c>
      <c r="BS39" s="320" t="str">
        <f t="shared" ref="BS39:ED39" si="33">BS130</f>
        <v>○</v>
      </c>
      <c r="BT39" s="320" t="str">
        <f t="shared" si="33"/>
        <v>○</v>
      </c>
      <c r="BU39" s="320" t="str">
        <f t="shared" si="33"/>
        <v>○</v>
      </c>
      <c r="BV39" s="320" t="str">
        <f t="shared" si="33"/>
        <v>○</v>
      </c>
      <c r="BW39" s="320" t="str">
        <f t="shared" si="33"/>
        <v>○</v>
      </c>
      <c r="BX39" s="320" t="str">
        <f t="shared" si="33"/>
        <v>○</v>
      </c>
      <c r="BY39" s="320" t="str">
        <f t="shared" si="33"/>
        <v>○</v>
      </c>
      <c r="BZ39" s="320" t="str">
        <f t="shared" si="33"/>
        <v>○</v>
      </c>
      <c r="CA39" s="320" t="str">
        <f t="shared" si="33"/>
        <v>○</v>
      </c>
      <c r="CB39" s="320" t="str">
        <f t="shared" si="33"/>
        <v>○</v>
      </c>
      <c r="CC39" s="320" t="str">
        <f t="shared" si="33"/>
        <v>○</v>
      </c>
      <c r="CD39" s="320" t="str">
        <f t="shared" si="33"/>
        <v>○</v>
      </c>
      <c r="CE39" s="320" t="str">
        <f t="shared" si="33"/>
        <v>○</v>
      </c>
      <c r="CF39" s="320" t="str">
        <f t="shared" si="33"/>
        <v>○</v>
      </c>
      <c r="CG39" s="320" t="str">
        <f t="shared" si="33"/>
        <v>○</v>
      </c>
      <c r="CH39" s="320" t="str">
        <f t="shared" si="33"/>
        <v>○</v>
      </c>
      <c r="CI39" s="320" t="str">
        <f t="shared" si="33"/>
        <v>○</v>
      </c>
      <c r="CJ39" s="320" t="str">
        <f t="shared" si="33"/>
        <v>○</v>
      </c>
      <c r="CK39" s="320" t="str">
        <f t="shared" si="33"/>
        <v>○</v>
      </c>
      <c r="CL39" s="320" t="str">
        <f t="shared" si="33"/>
        <v>○</v>
      </c>
      <c r="CM39" s="320" t="str">
        <f t="shared" si="33"/>
        <v>○</v>
      </c>
      <c r="CN39" s="320" t="str">
        <f t="shared" si="33"/>
        <v>○</v>
      </c>
      <c r="CO39" s="320" t="str">
        <f t="shared" si="33"/>
        <v>○</v>
      </c>
      <c r="CP39" s="320" t="str">
        <f t="shared" si="33"/>
        <v>○</v>
      </c>
      <c r="CQ39" s="320" t="str">
        <f t="shared" si="33"/>
        <v>○</v>
      </c>
      <c r="CR39" s="320" t="str">
        <f t="shared" si="33"/>
        <v>○</v>
      </c>
      <c r="CS39" s="320" t="str">
        <f t="shared" si="33"/>
        <v>○</v>
      </c>
      <c r="CT39" s="320" t="str">
        <f t="shared" si="33"/>
        <v>○</v>
      </c>
      <c r="CU39" s="320" t="str">
        <f t="shared" si="33"/>
        <v>○</v>
      </c>
      <c r="CV39" s="320" t="str">
        <f t="shared" si="33"/>
        <v>○</v>
      </c>
      <c r="CW39" s="320" t="str">
        <f t="shared" si="33"/>
        <v>○</v>
      </c>
      <c r="CX39" s="320" t="str">
        <f t="shared" si="33"/>
        <v>○</v>
      </c>
      <c r="CY39" s="320" t="str">
        <f t="shared" si="33"/>
        <v>○</v>
      </c>
      <c r="CZ39" s="320" t="str">
        <f t="shared" si="33"/>
        <v>○</v>
      </c>
      <c r="DA39" s="320" t="str">
        <f t="shared" si="33"/>
        <v>○</v>
      </c>
      <c r="DB39" s="320" t="str">
        <f t="shared" si="33"/>
        <v>○</v>
      </c>
      <c r="DC39" s="320" t="str">
        <f t="shared" si="33"/>
        <v>○</v>
      </c>
      <c r="DD39" s="320" t="str">
        <f t="shared" si="33"/>
        <v>○</v>
      </c>
      <c r="DE39" s="320" t="str">
        <f t="shared" si="33"/>
        <v>○</v>
      </c>
      <c r="DF39" s="320" t="str">
        <f t="shared" si="33"/>
        <v>○</v>
      </c>
      <c r="DG39" s="320" t="str">
        <f t="shared" si="33"/>
        <v>○</v>
      </c>
      <c r="DH39" s="320" t="str">
        <f t="shared" si="33"/>
        <v>○</v>
      </c>
      <c r="DI39" s="320" t="str">
        <f t="shared" si="33"/>
        <v>○</v>
      </c>
      <c r="DJ39" s="320" t="str">
        <f t="shared" si="33"/>
        <v>○</v>
      </c>
      <c r="DK39" s="320" t="str">
        <f t="shared" si="33"/>
        <v>○</v>
      </c>
      <c r="DL39" s="320" t="str">
        <f t="shared" si="33"/>
        <v>○</v>
      </c>
      <c r="DM39" s="320" t="str">
        <f t="shared" si="33"/>
        <v>○</v>
      </c>
      <c r="DN39" s="320" t="str">
        <f t="shared" si="33"/>
        <v>○</v>
      </c>
      <c r="DO39" s="320" t="str">
        <f t="shared" si="33"/>
        <v>○</v>
      </c>
      <c r="DP39" s="320" t="str">
        <f t="shared" si="33"/>
        <v>○</v>
      </c>
      <c r="DQ39" s="320" t="str">
        <f t="shared" si="33"/>
        <v>○</v>
      </c>
      <c r="DR39" s="320" t="str">
        <f t="shared" si="33"/>
        <v>○</v>
      </c>
      <c r="DS39" s="320" t="str">
        <f t="shared" si="33"/>
        <v>○</v>
      </c>
      <c r="DT39" s="320" t="str">
        <f t="shared" si="33"/>
        <v>○</v>
      </c>
      <c r="DU39" s="320" t="str">
        <f t="shared" si="33"/>
        <v>○</v>
      </c>
      <c r="DV39" s="320" t="str">
        <f t="shared" si="33"/>
        <v>○</v>
      </c>
      <c r="DW39" s="320" t="str">
        <f t="shared" si="33"/>
        <v>○</v>
      </c>
      <c r="DX39" s="320" t="str">
        <f t="shared" si="33"/>
        <v>○</v>
      </c>
      <c r="DY39" s="320" t="str">
        <f t="shared" si="33"/>
        <v>○</v>
      </c>
      <c r="DZ39" s="320" t="str">
        <f t="shared" si="33"/>
        <v>○</v>
      </c>
      <c r="EA39" s="320" t="str">
        <f t="shared" si="33"/>
        <v>○</v>
      </c>
      <c r="EB39" s="320" t="str">
        <f t="shared" si="33"/>
        <v>○</v>
      </c>
      <c r="EC39" s="320" t="str">
        <f t="shared" si="33"/>
        <v>○</v>
      </c>
      <c r="ED39" s="320" t="str">
        <f t="shared" si="33"/>
        <v>○</v>
      </c>
      <c r="EE39" s="320" t="str">
        <f t="shared" ref="EE39:EW39" si="34">EE130</f>
        <v>○</v>
      </c>
      <c r="EF39" s="320" t="str">
        <f t="shared" si="34"/>
        <v>○</v>
      </c>
      <c r="EG39" s="320" t="str">
        <f t="shared" si="34"/>
        <v>○</v>
      </c>
      <c r="EH39" s="320" t="str">
        <f t="shared" si="34"/>
        <v>○</v>
      </c>
      <c r="EI39" s="320" t="str">
        <f t="shared" si="34"/>
        <v>○</v>
      </c>
      <c r="EJ39" s="320" t="str">
        <f t="shared" si="34"/>
        <v>○</v>
      </c>
      <c r="EK39" s="320" t="str">
        <f t="shared" si="34"/>
        <v>○</v>
      </c>
      <c r="EL39" s="320" t="str">
        <f t="shared" si="34"/>
        <v>○</v>
      </c>
      <c r="EM39" s="320" t="str">
        <f t="shared" si="34"/>
        <v>○</v>
      </c>
      <c r="EN39" s="320" t="str">
        <f t="shared" si="34"/>
        <v>○</v>
      </c>
      <c r="EO39" s="320" t="str">
        <f t="shared" si="34"/>
        <v>○</v>
      </c>
      <c r="EP39" s="320" t="str">
        <f t="shared" si="34"/>
        <v>○</v>
      </c>
      <c r="EQ39" s="320" t="str">
        <f t="shared" si="34"/>
        <v>○</v>
      </c>
      <c r="ER39" s="320" t="str">
        <f t="shared" si="34"/>
        <v>○</v>
      </c>
      <c r="ES39" s="320" t="str">
        <f t="shared" si="34"/>
        <v>○</v>
      </c>
      <c r="ET39" s="320" t="str">
        <f t="shared" si="34"/>
        <v>○</v>
      </c>
      <c r="EU39" s="320" t="str">
        <f t="shared" si="34"/>
        <v>○</v>
      </c>
      <c r="EV39" s="320" t="str">
        <f t="shared" si="34"/>
        <v>○</v>
      </c>
      <c r="EW39" s="320" t="str">
        <f t="shared" si="34"/>
        <v>○</v>
      </c>
    </row>
    <row r="40" spans="1:163" customFormat="1" ht="43.5" customHeight="1">
      <c r="A40" s="17"/>
      <c r="B40" s="17"/>
      <c r="C40" s="434"/>
      <c r="D40" s="370" t="str">
        <f>IF(D39="×","必須項目が抜けています。",IF(D39="△","転売量が調達量を超えています。",IF(D39="□","発電端電力量が送電端電力量を超えています。",IF(D39="※","⑨FIT対象/非対象の項目は選択不要です。",IF(D39="☆","転売先事業者名を入力してください。","OK")))))</f>
        <v>OK</v>
      </c>
      <c r="E40" s="370" t="str">
        <f t="shared" ref="E40:BP40" si="35">IF(E39="×","必須項目が抜けています。",IF(E39="△","転売量が調達量を超えています。",IF(E39="□","発電端電力量が送電端電力量を超えています。",IF(E39="※","⑨FIT対象/非対象の項目は選択不要です。",IF(E39="☆","転売先事業者名を入力してください。","OK")))))</f>
        <v>OK</v>
      </c>
      <c r="F40" s="370" t="str">
        <f t="shared" si="35"/>
        <v>OK</v>
      </c>
      <c r="G40" s="370" t="str">
        <f t="shared" si="35"/>
        <v>OK</v>
      </c>
      <c r="H40" s="370" t="str">
        <f t="shared" si="35"/>
        <v>OK</v>
      </c>
      <c r="I40" s="370" t="str">
        <f t="shared" si="35"/>
        <v>OK</v>
      </c>
      <c r="J40" s="370" t="str">
        <f t="shared" si="35"/>
        <v>OK</v>
      </c>
      <c r="K40" s="370" t="str">
        <f t="shared" si="35"/>
        <v>OK</v>
      </c>
      <c r="L40" s="370" t="str">
        <f t="shared" si="35"/>
        <v>OK</v>
      </c>
      <c r="M40" s="370" t="str">
        <f t="shared" si="35"/>
        <v>OK</v>
      </c>
      <c r="N40" s="370" t="str">
        <f t="shared" si="35"/>
        <v>OK</v>
      </c>
      <c r="O40" s="370" t="str">
        <f t="shared" si="35"/>
        <v>OK</v>
      </c>
      <c r="P40" s="370" t="str">
        <f t="shared" si="35"/>
        <v>OK</v>
      </c>
      <c r="Q40" s="370" t="str">
        <f t="shared" si="35"/>
        <v>OK</v>
      </c>
      <c r="R40" s="370" t="str">
        <f t="shared" si="35"/>
        <v>OK</v>
      </c>
      <c r="S40" s="370" t="str">
        <f t="shared" si="35"/>
        <v>OK</v>
      </c>
      <c r="T40" s="370" t="str">
        <f t="shared" si="35"/>
        <v>OK</v>
      </c>
      <c r="U40" s="370" t="str">
        <f t="shared" si="35"/>
        <v>OK</v>
      </c>
      <c r="V40" s="370" t="str">
        <f t="shared" si="35"/>
        <v>OK</v>
      </c>
      <c r="W40" s="370" t="str">
        <f t="shared" si="35"/>
        <v>OK</v>
      </c>
      <c r="X40" s="370" t="str">
        <f t="shared" si="35"/>
        <v>OK</v>
      </c>
      <c r="Y40" s="370" t="str">
        <f t="shared" si="35"/>
        <v>OK</v>
      </c>
      <c r="Z40" s="370" t="str">
        <f t="shared" si="35"/>
        <v>OK</v>
      </c>
      <c r="AA40" s="370" t="str">
        <f t="shared" si="35"/>
        <v>OK</v>
      </c>
      <c r="AB40" s="370" t="str">
        <f t="shared" si="35"/>
        <v>OK</v>
      </c>
      <c r="AC40" s="370" t="str">
        <f t="shared" si="35"/>
        <v>OK</v>
      </c>
      <c r="AD40" s="370" t="str">
        <f t="shared" si="35"/>
        <v>OK</v>
      </c>
      <c r="AE40" s="370" t="str">
        <f t="shared" si="35"/>
        <v>OK</v>
      </c>
      <c r="AF40" s="370" t="str">
        <f t="shared" si="35"/>
        <v>OK</v>
      </c>
      <c r="AG40" s="370" t="str">
        <f t="shared" si="35"/>
        <v>OK</v>
      </c>
      <c r="AH40" s="370" t="str">
        <f t="shared" si="35"/>
        <v>OK</v>
      </c>
      <c r="AI40" s="370" t="str">
        <f t="shared" si="35"/>
        <v>OK</v>
      </c>
      <c r="AJ40" s="370" t="str">
        <f t="shared" si="35"/>
        <v>OK</v>
      </c>
      <c r="AK40" s="370" t="str">
        <f t="shared" si="35"/>
        <v>OK</v>
      </c>
      <c r="AL40" s="370" t="str">
        <f t="shared" si="35"/>
        <v>OK</v>
      </c>
      <c r="AM40" s="370" t="str">
        <f t="shared" si="35"/>
        <v>OK</v>
      </c>
      <c r="AN40" s="370" t="str">
        <f t="shared" si="35"/>
        <v>OK</v>
      </c>
      <c r="AO40" s="370" t="str">
        <f t="shared" si="35"/>
        <v>OK</v>
      </c>
      <c r="AP40" s="370" t="str">
        <f t="shared" si="35"/>
        <v>OK</v>
      </c>
      <c r="AQ40" s="370" t="str">
        <f t="shared" si="35"/>
        <v>OK</v>
      </c>
      <c r="AR40" s="370" t="str">
        <f t="shared" si="35"/>
        <v>OK</v>
      </c>
      <c r="AS40" s="370" t="str">
        <f t="shared" si="35"/>
        <v>OK</v>
      </c>
      <c r="AT40" s="370" t="str">
        <f t="shared" si="35"/>
        <v>OK</v>
      </c>
      <c r="AU40" s="370" t="str">
        <f t="shared" si="35"/>
        <v>OK</v>
      </c>
      <c r="AV40" s="370" t="str">
        <f t="shared" si="35"/>
        <v>OK</v>
      </c>
      <c r="AW40" s="370" t="str">
        <f t="shared" si="35"/>
        <v>OK</v>
      </c>
      <c r="AX40" s="370" t="str">
        <f t="shared" si="35"/>
        <v>OK</v>
      </c>
      <c r="AY40" s="370" t="str">
        <f t="shared" si="35"/>
        <v>OK</v>
      </c>
      <c r="AZ40" s="370" t="str">
        <f t="shared" si="35"/>
        <v>OK</v>
      </c>
      <c r="BA40" s="370" t="str">
        <f t="shared" si="35"/>
        <v>OK</v>
      </c>
      <c r="BB40" s="370" t="str">
        <f t="shared" si="35"/>
        <v>OK</v>
      </c>
      <c r="BC40" s="370" t="str">
        <f t="shared" si="35"/>
        <v>OK</v>
      </c>
      <c r="BD40" s="370" t="str">
        <f t="shared" si="35"/>
        <v>OK</v>
      </c>
      <c r="BE40" s="370" t="str">
        <f t="shared" si="35"/>
        <v>OK</v>
      </c>
      <c r="BF40" s="370" t="str">
        <f t="shared" si="35"/>
        <v>OK</v>
      </c>
      <c r="BG40" s="370" t="str">
        <f t="shared" si="35"/>
        <v>OK</v>
      </c>
      <c r="BH40" s="370" t="str">
        <f t="shared" si="35"/>
        <v>OK</v>
      </c>
      <c r="BI40" s="370" t="str">
        <f t="shared" si="35"/>
        <v>OK</v>
      </c>
      <c r="BJ40" s="370" t="str">
        <f t="shared" si="35"/>
        <v>OK</v>
      </c>
      <c r="BK40" s="370" t="str">
        <f t="shared" si="35"/>
        <v>OK</v>
      </c>
      <c r="BL40" s="370" t="str">
        <f t="shared" si="35"/>
        <v>OK</v>
      </c>
      <c r="BM40" s="370" t="str">
        <f t="shared" si="35"/>
        <v>OK</v>
      </c>
      <c r="BN40" s="370" t="str">
        <f t="shared" si="35"/>
        <v>OK</v>
      </c>
      <c r="BO40" s="370" t="str">
        <f t="shared" si="35"/>
        <v>OK</v>
      </c>
      <c r="BP40" s="370" t="str">
        <f t="shared" si="35"/>
        <v>OK</v>
      </c>
      <c r="BQ40" s="370" t="str">
        <f t="shared" ref="BQ40:EB40" si="36">IF(BQ39="×","必須項目が抜けています。",IF(BQ39="△","転売量が調達量を超えています。",IF(BQ39="□","発電端電力量が送電端電力量を超えています。",IF(BQ39="※","⑨FIT対象/非対象の項目は選択不要です。",IF(BQ39="☆","転売先事業者名を入力してください。","OK")))))</f>
        <v>OK</v>
      </c>
      <c r="BR40" s="370" t="str">
        <f t="shared" si="36"/>
        <v>OK</v>
      </c>
      <c r="BS40" s="370" t="str">
        <f t="shared" si="36"/>
        <v>OK</v>
      </c>
      <c r="BT40" s="370" t="str">
        <f t="shared" si="36"/>
        <v>OK</v>
      </c>
      <c r="BU40" s="370" t="str">
        <f t="shared" si="36"/>
        <v>OK</v>
      </c>
      <c r="BV40" s="370" t="str">
        <f t="shared" si="36"/>
        <v>OK</v>
      </c>
      <c r="BW40" s="370" t="str">
        <f t="shared" si="36"/>
        <v>OK</v>
      </c>
      <c r="BX40" s="370" t="str">
        <f t="shared" si="36"/>
        <v>OK</v>
      </c>
      <c r="BY40" s="370" t="str">
        <f t="shared" si="36"/>
        <v>OK</v>
      </c>
      <c r="BZ40" s="370" t="str">
        <f t="shared" si="36"/>
        <v>OK</v>
      </c>
      <c r="CA40" s="370" t="str">
        <f t="shared" si="36"/>
        <v>OK</v>
      </c>
      <c r="CB40" s="370" t="str">
        <f t="shared" si="36"/>
        <v>OK</v>
      </c>
      <c r="CC40" s="370" t="str">
        <f t="shared" si="36"/>
        <v>OK</v>
      </c>
      <c r="CD40" s="370" t="str">
        <f t="shared" si="36"/>
        <v>OK</v>
      </c>
      <c r="CE40" s="370" t="str">
        <f t="shared" si="36"/>
        <v>OK</v>
      </c>
      <c r="CF40" s="370" t="str">
        <f t="shared" si="36"/>
        <v>OK</v>
      </c>
      <c r="CG40" s="370" t="str">
        <f t="shared" si="36"/>
        <v>OK</v>
      </c>
      <c r="CH40" s="370" t="str">
        <f t="shared" si="36"/>
        <v>OK</v>
      </c>
      <c r="CI40" s="370" t="str">
        <f t="shared" si="36"/>
        <v>OK</v>
      </c>
      <c r="CJ40" s="370" t="str">
        <f t="shared" si="36"/>
        <v>OK</v>
      </c>
      <c r="CK40" s="370" t="str">
        <f t="shared" si="36"/>
        <v>OK</v>
      </c>
      <c r="CL40" s="370" t="str">
        <f t="shared" si="36"/>
        <v>OK</v>
      </c>
      <c r="CM40" s="370" t="str">
        <f t="shared" si="36"/>
        <v>OK</v>
      </c>
      <c r="CN40" s="370" t="str">
        <f t="shared" si="36"/>
        <v>OK</v>
      </c>
      <c r="CO40" s="370" t="str">
        <f t="shared" si="36"/>
        <v>OK</v>
      </c>
      <c r="CP40" s="370" t="str">
        <f t="shared" si="36"/>
        <v>OK</v>
      </c>
      <c r="CQ40" s="370" t="str">
        <f t="shared" si="36"/>
        <v>OK</v>
      </c>
      <c r="CR40" s="370" t="str">
        <f t="shared" si="36"/>
        <v>OK</v>
      </c>
      <c r="CS40" s="370" t="str">
        <f t="shared" si="36"/>
        <v>OK</v>
      </c>
      <c r="CT40" s="370" t="str">
        <f t="shared" si="36"/>
        <v>OK</v>
      </c>
      <c r="CU40" s="370" t="str">
        <f t="shared" si="36"/>
        <v>OK</v>
      </c>
      <c r="CV40" s="370" t="str">
        <f t="shared" si="36"/>
        <v>OK</v>
      </c>
      <c r="CW40" s="370" t="str">
        <f t="shared" si="36"/>
        <v>OK</v>
      </c>
      <c r="CX40" s="370" t="str">
        <f t="shared" si="36"/>
        <v>OK</v>
      </c>
      <c r="CY40" s="370" t="str">
        <f t="shared" si="36"/>
        <v>OK</v>
      </c>
      <c r="CZ40" s="370" t="str">
        <f t="shared" si="36"/>
        <v>OK</v>
      </c>
      <c r="DA40" s="370" t="str">
        <f t="shared" si="36"/>
        <v>OK</v>
      </c>
      <c r="DB40" s="370" t="str">
        <f t="shared" si="36"/>
        <v>OK</v>
      </c>
      <c r="DC40" s="370" t="str">
        <f t="shared" si="36"/>
        <v>OK</v>
      </c>
      <c r="DD40" s="370" t="str">
        <f t="shared" si="36"/>
        <v>OK</v>
      </c>
      <c r="DE40" s="370" t="str">
        <f t="shared" si="36"/>
        <v>OK</v>
      </c>
      <c r="DF40" s="370" t="str">
        <f t="shared" si="36"/>
        <v>OK</v>
      </c>
      <c r="DG40" s="370" t="str">
        <f t="shared" si="36"/>
        <v>OK</v>
      </c>
      <c r="DH40" s="370" t="str">
        <f t="shared" si="36"/>
        <v>OK</v>
      </c>
      <c r="DI40" s="370" t="str">
        <f t="shared" si="36"/>
        <v>OK</v>
      </c>
      <c r="DJ40" s="370" t="str">
        <f t="shared" si="36"/>
        <v>OK</v>
      </c>
      <c r="DK40" s="370" t="str">
        <f t="shared" si="36"/>
        <v>OK</v>
      </c>
      <c r="DL40" s="370" t="str">
        <f t="shared" si="36"/>
        <v>OK</v>
      </c>
      <c r="DM40" s="370" t="str">
        <f t="shared" si="36"/>
        <v>OK</v>
      </c>
      <c r="DN40" s="370" t="str">
        <f t="shared" si="36"/>
        <v>OK</v>
      </c>
      <c r="DO40" s="370" t="str">
        <f t="shared" si="36"/>
        <v>OK</v>
      </c>
      <c r="DP40" s="370" t="str">
        <f t="shared" si="36"/>
        <v>OK</v>
      </c>
      <c r="DQ40" s="370" t="str">
        <f t="shared" si="36"/>
        <v>OK</v>
      </c>
      <c r="DR40" s="370" t="str">
        <f t="shared" si="36"/>
        <v>OK</v>
      </c>
      <c r="DS40" s="370" t="str">
        <f t="shared" si="36"/>
        <v>OK</v>
      </c>
      <c r="DT40" s="370" t="str">
        <f t="shared" si="36"/>
        <v>OK</v>
      </c>
      <c r="DU40" s="370" t="str">
        <f t="shared" si="36"/>
        <v>OK</v>
      </c>
      <c r="DV40" s="370" t="str">
        <f t="shared" si="36"/>
        <v>OK</v>
      </c>
      <c r="DW40" s="370" t="str">
        <f t="shared" si="36"/>
        <v>OK</v>
      </c>
      <c r="DX40" s="370" t="str">
        <f t="shared" si="36"/>
        <v>OK</v>
      </c>
      <c r="DY40" s="370" t="str">
        <f t="shared" si="36"/>
        <v>OK</v>
      </c>
      <c r="DZ40" s="370" t="str">
        <f t="shared" si="36"/>
        <v>OK</v>
      </c>
      <c r="EA40" s="370" t="str">
        <f t="shared" si="36"/>
        <v>OK</v>
      </c>
      <c r="EB40" s="370" t="str">
        <f t="shared" si="36"/>
        <v>OK</v>
      </c>
      <c r="EC40" s="370" t="str">
        <f t="shared" ref="EC40:EW40" si="37">IF(EC39="×","必須項目が抜けています。",IF(EC39="△","転売量が調達量を超えています。",IF(EC39="□","発電端電力量が送電端電力量を超えています。",IF(EC39="※","⑨FIT対象/非対象の項目は選択不要です。",IF(EC39="☆","転売先事業者名を入力してください。","OK")))))</f>
        <v>OK</v>
      </c>
      <c r="ED40" s="370" t="str">
        <f t="shared" si="37"/>
        <v>OK</v>
      </c>
      <c r="EE40" s="370" t="str">
        <f t="shared" si="37"/>
        <v>OK</v>
      </c>
      <c r="EF40" s="370" t="str">
        <f t="shared" si="37"/>
        <v>OK</v>
      </c>
      <c r="EG40" s="370" t="str">
        <f t="shared" si="37"/>
        <v>OK</v>
      </c>
      <c r="EH40" s="370" t="str">
        <f t="shared" si="37"/>
        <v>OK</v>
      </c>
      <c r="EI40" s="370" t="str">
        <f t="shared" si="37"/>
        <v>OK</v>
      </c>
      <c r="EJ40" s="370" t="str">
        <f t="shared" si="37"/>
        <v>OK</v>
      </c>
      <c r="EK40" s="370" t="str">
        <f t="shared" si="37"/>
        <v>OK</v>
      </c>
      <c r="EL40" s="370" t="str">
        <f t="shared" si="37"/>
        <v>OK</v>
      </c>
      <c r="EM40" s="370" t="str">
        <f t="shared" si="37"/>
        <v>OK</v>
      </c>
      <c r="EN40" s="370" t="str">
        <f t="shared" si="37"/>
        <v>OK</v>
      </c>
      <c r="EO40" s="370" t="str">
        <f t="shared" si="37"/>
        <v>OK</v>
      </c>
      <c r="EP40" s="370" t="str">
        <f t="shared" si="37"/>
        <v>OK</v>
      </c>
      <c r="EQ40" s="370" t="str">
        <f t="shared" si="37"/>
        <v>OK</v>
      </c>
      <c r="ER40" s="370" t="str">
        <f t="shared" si="37"/>
        <v>OK</v>
      </c>
      <c r="ES40" s="370" t="str">
        <f t="shared" si="37"/>
        <v>OK</v>
      </c>
      <c r="ET40" s="370" t="str">
        <f t="shared" si="37"/>
        <v>OK</v>
      </c>
      <c r="EU40" s="370" t="str">
        <f t="shared" si="37"/>
        <v>OK</v>
      </c>
      <c r="EV40" s="370" t="str">
        <f t="shared" si="37"/>
        <v>OK</v>
      </c>
      <c r="EW40" s="370" t="str">
        <f t="shared" si="37"/>
        <v>OK</v>
      </c>
    </row>
    <row r="41" spans="1:163" s="158" customFormat="1" ht="12" customHeight="1">
      <c r="B41" s="428"/>
      <c r="C41" s="429"/>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c r="AD41" s="430"/>
      <c r="AE41" s="430"/>
      <c r="AF41" s="430"/>
      <c r="AG41" s="430"/>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FB41" s="431"/>
      <c r="FC41" s="432"/>
      <c r="FD41" s="431"/>
      <c r="FE41" s="433"/>
      <c r="FF41" s="431"/>
      <c r="FG41" s="433"/>
    </row>
    <row r="42" spans="1:163" ht="12" customHeight="1" outlineLevel="1">
      <c r="A42" s="338"/>
      <c r="B42" s="435" t="s">
        <v>389</v>
      </c>
      <c r="C42" s="387"/>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6"/>
      <c r="AN42" s="436"/>
      <c r="AO42" s="436"/>
      <c r="AP42" s="436"/>
      <c r="AQ42" s="436"/>
      <c r="AR42" s="436"/>
      <c r="AS42" s="436"/>
      <c r="AT42" s="436"/>
      <c r="AU42" s="436"/>
      <c r="AV42" s="436"/>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6"/>
      <c r="CE42" s="436"/>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6"/>
      <c r="DF42" s="436"/>
      <c r="DG42" s="436"/>
      <c r="DH42" s="436"/>
      <c r="DI42" s="436"/>
      <c r="DJ42" s="436"/>
      <c r="DK42" s="436"/>
      <c r="DL42" s="436"/>
      <c r="DM42" s="436"/>
      <c r="DN42" s="436"/>
      <c r="DO42" s="436"/>
      <c r="DP42" s="436"/>
      <c r="DQ42" s="436"/>
      <c r="DR42" s="436"/>
      <c r="DS42" s="436"/>
      <c r="DT42" s="436"/>
      <c r="DU42" s="436"/>
      <c r="DV42" s="436"/>
      <c r="DW42" s="436"/>
      <c r="DX42" s="436"/>
      <c r="DY42" s="436"/>
      <c r="DZ42" s="436"/>
      <c r="EA42" s="436"/>
      <c r="EB42" s="436"/>
      <c r="EC42" s="436"/>
      <c r="ED42" s="436"/>
      <c r="EE42" s="436"/>
      <c r="EF42" s="436"/>
      <c r="EG42" s="436"/>
      <c r="EH42" s="436"/>
      <c r="EI42" s="436"/>
      <c r="EJ42" s="436"/>
      <c r="EK42" s="436"/>
      <c r="EL42" s="436"/>
      <c r="EM42" s="436"/>
      <c r="EN42" s="436"/>
      <c r="EO42" s="436"/>
      <c r="EP42" s="436"/>
      <c r="EQ42" s="436"/>
      <c r="ER42" s="436"/>
      <c r="ES42" s="436"/>
      <c r="ET42" s="436"/>
      <c r="EU42" s="436"/>
      <c r="EV42" s="436"/>
      <c r="EW42" s="436"/>
      <c r="FB42" s="403"/>
      <c r="FC42" s="427"/>
      <c r="FD42" s="403"/>
      <c r="FE42" s="402"/>
      <c r="FF42" s="403"/>
      <c r="FG42" s="402"/>
    </row>
    <row r="43" spans="1:163" ht="12" customHeight="1" outlineLevel="1">
      <c r="A43" s="338"/>
      <c r="B43" s="437" t="s">
        <v>387</v>
      </c>
      <c r="C43" s="365" t="s">
        <v>278</v>
      </c>
      <c r="D43" s="438" t="str">
        <f>IF(D33="B11",D16,"")</f>
        <v/>
      </c>
      <c r="E43" s="438" t="str">
        <f t="shared" ref="E43:BO43" si="38">IF(E33="B11",E16,"")</f>
        <v/>
      </c>
      <c r="F43" s="438" t="str">
        <f t="shared" si="38"/>
        <v/>
      </c>
      <c r="G43" s="438" t="str">
        <f t="shared" si="38"/>
        <v/>
      </c>
      <c r="H43" s="438" t="str">
        <f t="shared" si="38"/>
        <v/>
      </c>
      <c r="I43" s="438" t="str">
        <f t="shared" si="38"/>
        <v/>
      </c>
      <c r="J43" s="438" t="str">
        <f t="shared" si="38"/>
        <v/>
      </c>
      <c r="K43" s="438" t="str">
        <f t="shared" si="38"/>
        <v/>
      </c>
      <c r="L43" s="438" t="str">
        <f t="shared" si="38"/>
        <v/>
      </c>
      <c r="M43" s="438" t="str">
        <f t="shared" si="38"/>
        <v/>
      </c>
      <c r="N43" s="438" t="str">
        <f t="shared" si="38"/>
        <v/>
      </c>
      <c r="O43" s="438" t="str">
        <f t="shared" si="38"/>
        <v/>
      </c>
      <c r="P43" s="438" t="str">
        <f t="shared" si="38"/>
        <v/>
      </c>
      <c r="Q43" s="438" t="str">
        <f t="shared" si="38"/>
        <v/>
      </c>
      <c r="R43" s="438" t="str">
        <f t="shared" si="38"/>
        <v/>
      </c>
      <c r="S43" s="438" t="str">
        <f t="shared" si="38"/>
        <v/>
      </c>
      <c r="T43" s="438" t="str">
        <f t="shared" si="38"/>
        <v/>
      </c>
      <c r="U43" s="438" t="str">
        <f t="shared" si="38"/>
        <v/>
      </c>
      <c r="V43" s="438" t="str">
        <f t="shared" si="38"/>
        <v/>
      </c>
      <c r="W43" s="438" t="str">
        <f t="shared" si="38"/>
        <v/>
      </c>
      <c r="X43" s="438" t="str">
        <f t="shared" si="38"/>
        <v/>
      </c>
      <c r="Y43" s="438" t="str">
        <f t="shared" si="38"/>
        <v/>
      </c>
      <c r="Z43" s="438" t="str">
        <f t="shared" si="38"/>
        <v/>
      </c>
      <c r="AA43" s="438" t="str">
        <f t="shared" si="38"/>
        <v/>
      </c>
      <c r="AB43" s="438" t="str">
        <f t="shared" si="38"/>
        <v/>
      </c>
      <c r="AC43" s="438" t="str">
        <f t="shared" si="38"/>
        <v/>
      </c>
      <c r="AD43" s="438" t="str">
        <f t="shared" si="38"/>
        <v/>
      </c>
      <c r="AE43" s="438" t="str">
        <f t="shared" si="38"/>
        <v/>
      </c>
      <c r="AF43" s="438" t="str">
        <f t="shared" si="38"/>
        <v/>
      </c>
      <c r="AG43" s="438" t="str">
        <f t="shared" si="38"/>
        <v/>
      </c>
      <c r="AH43" s="438" t="str">
        <f t="shared" si="38"/>
        <v/>
      </c>
      <c r="AI43" s="438" t="str">
        <f t="shared" si="38"/>
        <v/>
      </c>
      <c r="AJ43" s="438" t="str">
        <f t="shared" si="38"/>
        <v/>
      </c>
      <c r="AK43" s="438" t="str">
        <f t="shared" si="38"/>
        <v/>
      </c>
      <c r="AL43" s="438" t="str">
        <f t="shared" si="38"/>
        <v/>
      </c>
      <c r="AM43" s="438" t="str">
        <f t="shared" si="38"/>
        <v/>
      </c>
      <c r="AN43" s="438" t="str">
        <f t="shared" si="38"/>
        <v/>
      </c>
      <c r="AO43" s="438" t="str">
        <f t="shared" si="38"/>
        <v/>
      </c>
      <c r="AP43" s="438" t="str">
        <f t="shared" si="38"/>
        <v/>
      </c>
      <c r="AQ43" s="438" t="str">
        <f t="shared" si="38"/>
        <v/>
      </c>
      <c r="AR43" s="438" t="str">
        <f t="shared" si="38"/>
        <v/>
      </c>
      <c r="AS43" s="438" t="str">
        <f t="shared" si="38"/>
        <v/>
      </c>
      <c r="AT43" s="438" t="str">
        <f t="shared" si="38"/>
        <v/>
      </c>
      <c r="AU43" s="438" t="str">
        <f t="shared" si="38"/>
        <v/>
      </c>
      <c r="AV43" s="438" t="str">
        <f t="shared" si="38"/>
        <v/>
      </c>
      <c r="AW43" s="438" t="str">
        <f t="shared" si="38"/>
        <v/>
      </c>
      <c r="AX43" s="438" t="str">
        <f t="shared" si="38"/>
        <v/>
      </c>
      <c r="AY43" s="438" t="str">
        <f t="shared" si="38"/>
        <v/>
      </c>
      <c r="AZ43" s="438" t="str">
        <f t="shared" si="38"/>
        <v/>
      </c>
      <c r="BA43" s="438" t="str">
        <f t="shared" si="38"/>
        <v/>
      </c>
      <c r="BB43" s="438" t="str">
        <f t="shared" si="38"/>
        <v/>
      </c>
      <c r="BC43" s="438" t="str">
        <f t="shared" si="38"/>
        <v/>
      </c>
      <c r="BD43" s="438" t="str">
        <f t="shared" si="38"/>
        <v/>
      </c>
      <c r="BE43" s="438" t="str">
        <f t="shared" si="38"/>
        <v/>
      </c>
      <c r="BF43" s="438" t="str">
        <f t="shared" si="38"/>
        <v/>
      </c>
      <c r="BG43" s="438" t="str">
        <f t="shared" si="38"/>
        <v/>
      </c>
      <c r="BH43" s="438" t="str">
        <f t="shared" si="38"/>
        <v/>
      </c>
      <c r="BI43" s="438" t="str">
        <f t="shared" si="38"/>
        <v/>
      </c>
      <c r="BJ43" s="438" t="str">
        <f t="shared" si="38"/>
        <v/>
      </c>
      <c r="BK43" s="438" t="str">
        <f t="shared" si="38"/>
        <v/>
      </c>
      <c r="BL43" s="438" t="str">
        <f t="shared" si="38"/>
        <v/>
      </c>
      <c r="BM43" s="438" t="str">
        <f t="shared" si="38"/>
        <v/>
      </c>
      <c r="BN43" s="438" t="str">
        <f t="shared" si="38"/>
        <v/>
      </c>
      <c r="BO43" s="438" t="str">
        <f t="shared" si="38"/>
        <v/>
      </c>
      <c r="BP43" s="438" t="str">
        <f t="shared" ref="BP43:EA43" si="39">IF(BP33="B11",BP16,"")</f>
        <v/>
      </c>
      <c r="BQ43" s="438" t="str">
        <f t="shared" si="39"/>
        <v/>
      </c>
      <c r="BR43" s="438" t="str">
        <f t="shared" si="39"/>
        <v/>
      </c>
      <c r="BS43" s="438" t="str">
        <f t="shared" si="39"/>
        <v/>
      </c>
      <c r="BT43" s="438" t="str">
        <f t="shared" si="39"/>
        <v/>
      </c>
      <c r="BU43" s="438" t="str">
        <f t="shared" si="39"/>
        <v/>
      </c>
      <c r="BV43" s="438" t="str">
        <f t="shared" si="39"/>
        <v/>
      </c>
      <c r="BW43" s="438" t="str">
        <f t="shared" si="39"/>
        <v/>
      </c>
      <c r="BX43" s="438" t="str">
        <f t="shared" si="39"/>
        <v/>
      </c>
      <c r="BY43" s="438" t="str">
        <f t="shared" si="39"/>
        <v/>
      </c>
      <c r="BZ43" s="438" t="str">
        <f t="shared" si="39"/>
        <v/>
      </c>
      <c r="CA43" s="438" t="str">
        <f t="shared" si="39"/>
        <v/>
      </c>
      <c r="CB43" s="438" t="str">
        <f t="shared" si="39"/>
        <v/>
      </c>
      <c r="CC43" s="438" t="str">
        <f t="shared" si="39"/>
        <v/>
      </c>
      <c r="CD43" s="438" t="str">
        <f t="shared" si="39"/>
        <v/>
      </c>
      <c r="CE43" s="438" t="str">
        <f t="shared" si="39"/>
        <v/>
      </c>
      <c r="CF43" s="438" t="str">
        <f t="shared" si="39"/>
        <v/>
      </c>
      <c r="CG43" s="438" t="str">
        <f t="shared" si="39"/>
        <v/>
      </c>
      <c r="CH43" s="438" t="str">
        <f t="shared" si="39"/>
        <v/>
      </c>
      <c r="CI43" s="438" t="str">
        <f t="shared" si="39"/>
        <v/>
      </c>
      <c r="CJ43" s="438" t="str">
        <f t="shared" si="39"/>
        <v/>
      </c>
      <c r="CK43" s="438" t="str">
        <f t="shared" si="39"/>
        <v/>
      </c>
      <c r="CL43" s="438" t="str">
        <f t="shared" si="39"/>
        <v/>
      </c>
      <c r="CM43" s="438" t="str">
        <f t="shared" si="39"/>
        <v/>
      </c>
      <c r="CN43" s="438" t="str">
        <f t="shared" si="39"/>
        <v/>
      </c>
      <c r="CO43" s="438" t="str">
        <f t="shared" si="39"/>
        <v/>
      </c>
      <c r="CP43" s="438" t="str">
        <f t="shared" si="39"/>
        <v/>
      </c>
      <c r="CQ43" s="438" t="str">
        <f t="shared" si="39"/>
        <v/>
      </c>
      <c r="CR43" s="438" t="str">
        <f t="shared" si="39"/>
        <v/>
      </c>
      <c r="CS43" s="438" t="str">
        <f t="shared" si="39"/>
        <v/>
      </c>
      <c r="CT43" s="438" t="str">
        <f t="shared" si="39"/>
        <v/>
      </c>
      <c r="CU43" s="438" t="str">
        <f t="shared" si="39"/>
        <v/>
      </c>
      <c r="CV43" s="438" t="str">
        <f t="shared" si="39"/>
        <v/>
      </c>
      <c r="CW43" s="438" t="str">
        <f t="shared" si="39"/>
        <v/>
      </c>
      <c r="CX43" s="438" t="str">
        <f t="shared" si="39"/>
        <v/>
      </c>
      <c r="CY43" s="438" t="str">
        <f t="shared" si="39"/>
        <v/>
      </c>
      <c r="CZ43" s="438" t="str">
        <f t="shared" si="39"/>
        <v/>
      </c>
      <c r="DA43" s="438" t="str">
        <f t="shared" si="39"/>
        <v/>
      </c>
      <c r="DB43" s="438" t="str">
        <f t="shared" si="39"/>
        <v/>
      </c>
      <c r="DC43" s="438" t="str">
        <f t="shared" si="39"/>
        <v/>
      </c>
      <c r="DD43" s="438" t="str">
        <f t="shared" si="39"/>
        <v/>
      </c>
      <c r="DE43" s="438" t="str">
        <f t="shared" si="39"/>
        <v/>
      </c>
      <c r="DF43" s="438" t="str">
        <f t="shared" si="39"/>
        <v/>
      </c>
      <c r="DG43" s="438" t="str">
        <f t="shared" si="39"/>
        <v/>
      </c>
      <c r="DH43" s="438" t="str">
        <f t="shared" si="39"/>
        <v/>
      </c>
      <c r="DI43" s="438" t="str">
        <f t="shared" si="39"/>
        <v/>
      </c>
      <c r="DJ43" s="438" t="str">
        <f t="shared" si="39"/>
        <v/>
      </c>
      <c r="DK43" s="438" t="str">
        <f t="shared" si="39"/>
        <v/>
      </c>
      <c r="DL43" s="438" t="str">
        <f t="shared" si="39"/>
        <v/>
      </c>
      <c r="DM43" s="438" t="str">
        <f t="shared" si="39"/>
        <v/>
      </c>
      <c r="DN43" s="438" t="str">
        <f t="shared" si="39"/>
        <v/>
      </c>
      <c r="DO43" s="438" t="str">
        <f t="shared" si="39"/>
        <v/>
      </c>
      <c r="DP43" s="438" t="str">
        <f t="shared" si="39"/>
        <v/>
      </c>
      <c r="DQ43" s="438" t="str">
        <f t="shared" si="39"/>
        <v/>
      </c>
      <c r="DR43" s="438" t="str">
        <f t="shared" si="39"/>
        <v/>
      </c>
      <c r="DS43" s="438" t="str">
        <f t="shared" si="39"/>
        <v/>
      </c>
      <c r="DT43" s="438" t="str">
        <f t="shared" si="39"/>
        <v/>
      </c>
      <c r="DU43" s="438" t="str">
        <f t="shared" si="39"/>
        <v/>
      </c>
      <c r="DV43" s="438" t="str">
        <f t="shared" si="39"/>
        <v/>
      </c>
      <c r="DW43" s="438" t="str">
        <f t="shared" si="39"/>
        <v/>
      </c>
      <c r="DX43" s="438" t="str">
        <f t="shared" si="39"/>
        <v/>
      </c>
      <c r="DY43" s="438" t="str">
        <f t="shared" si="39"/>
        <v/>
      </c>
      <c r="DZ43" s="438" t="str">
        <f t="shared" si="39"/>
        <v/>
      </c>
      <c r="EA43" s="438" t="str">
        <f t="shared" si="39"/>
        <v/>
      </c>
      <c r="EB43" s="438" t="str">
        <f t="shared" ref="EB43:EW43" si="40">IF(EB33="B11",EB16,"")</f>
        <v/>
      </c>
      <c r="EC43" s="438" t="str">
        <f t="shared" si="40"/>
        <v/>
      </c>
      <c r="ED43" s="438" t="str">
        <f t="shared" si="40"/>
        <v/>
      </c>
      <c r="EE43" s="438" t="str">
        <f t="shared" si="40"/>
        <v/>
      </c>
      <c r="EF43" s="438" t="str">
        <f t="shared" si="40"/>
        <v/>
      </c>
      <c r="EG43" s="438" t="str">
        <f t="shared" si="40"/>
        <v/>
      </c>
      <c r="EH43" s="438" t="str">
        <f t="shared" si="40"/>
        <v/>
      </c>
      <c r="EI43" s="438" t="str">
        <f t="shared" si="40"/>
        <v/>
      </c>
      <c r="EJ43" s="438" t="str">
        <f t="shared" si="40"/>
        <v/>
      </c>
      <c r="EK43" s="438" t="str">
        <f t="shared" si="40"/>
        <v/>
      </c>
      <c r="EL43" s="438" t="str">
        <f t="shared" si="40"/>
        <v/>
      </c>
      <c r="EM43" s="438" t="str">
        <f t="shared" si="40"/>
        <v/>
      </c>
      <c r="EN43" s="438" t="str">
        <f t="shared" si="40"/>
        <v/>
      </c>
      <c r="EO43" s="438" t="str">
        <f t="shared" si="40"/>
        <v/>
      </c>
      <c r="EP43" s="438" t="str">
        <f t="shared" si="40"/>
        <v/>
      </c>
      <c r="EQ43" s="438" t="str">
        <f t="shared" si="40"/>
        <v/>
      </c>
      <c r="ER43" s="438" t="str">
        <f t="shared" si="40"/>
        <v/>
      </c>
      <c r="ES43" s="438" t="str">
        <f t="shared" si="40"/>
        <v/>
      </c>
      <c r="ET43" s="438" t="str">
        <f t="shared" si="40"/>
        <v/>
      </c>
      <c r="EU43" s="438" t="str">
        <f t="shared" si="40"/>
        <v/>
      </c>
      <c r="EV43" s="438" t="str">
        <f t="shared" si="40"/>
        <v/>
      </c>
      <c r="EW43" s="438" t="str">
        <f t="shared" si="40"/>
        <v/>
      </c>
      <c r="FB43" s="403"/>
      <c r="FC43" s="427"/>
      <c r="FD43" s="403"/>
      <c r="FE43" s="402"/>
      <c r="FF43" s="403"/>
      <c r="FG43" s="402"/>
    </row>
    <row r="44" spans="1:163" ht="12" customHeight="1" outlineLevel="1">
      <c r="A44" s="338"/>
      <c r="B44" s="437" t="s">
        <v>388</v>
      </c>
      <c r="C44" s="365" t="s">
        <v>278</v>
      </c>
      <c r="D44" s="438" t="str">
        <f t="shared" ref="D44:BO44" si="41">IF(D33="B12",D16,"")</f>
        <v/>
      </c>
      <c r="E44" s="438" t="str">
        <f t="shared" si="41"/>
        <v/>
      </c>
      <c r="F44" s="438" t="str">
        <f t="shared" si="41"/>
        <v/>
      </c>
      <c r="G44" s="438" t="str">
        <f t="shared" si="41"/>
        <v/>
      </c>
      <c r="H44" s="438" t="str">
        <f t="shared" si="41"/>
        <v/>
      </c>
      <c r="I44" s="438" t="str">
        <f t="shared" si="41"/>
        <v/>
      </c>
      <c r="J44" s="438" t="str">
        <f t="shared" si="41"/>
        <v/>
      </c>
      <c r="K44" s="438" t="str">
        <f t="shared" si="41"/>
        <v/>
      </c>
      <c r="L44" s="438" t="str">
        <f t="shared" si="41"/>
        <v/>
      </c>
      <c r="M44" s="438" t="str">
        <f t="shared" si="41"/>
        <v/>
      </c>
      <c r="N44" s="438" t="str">
        <f t="shared" si="41"/>
        <v/>
      </c>
      <c r="O44" s="438" t="str">
        <f t="shared" si="41"/>
        <v/>
      </c>
      <c r="P44" s="438" t="str">
        <f t="shared" si="41"/>
        <v/>
      </c>
      <c r="Q44" s="438" t="str">
        <f t="shared" si="41"/>
        <v/>
      </c>
      <c r="R44" s="438" t="str">
        <f t="shared" si="41"/>
        <v/>
      </c>
      <c r="S44" s="438" t="str">
        <f t="shared" si="41"/>
        <v/>
      </c>
      <c r="T44" s="438" t="str">
        <f t="shared" si="41"/>
        <v/>
      </c>
      <c r="U44" s="438" t="str">
        <f t="shared" si="41"/>
        <v/>
      </c>
      <c r="V44" s="438" t="str">
        <f t="shared" si="41"/>
        <v/>
      </c>
      <c r="W44" s="438" t="str">
        <f t="shared" si="41"/>
        <v/>
      </c>
      <c r="X44" s="438" t="str">
        <f t="shared" si="41"/>
        <v/>
      </c>
      <c r="Y44" s="438" t="str">
        <f t="shared" si="41"/>
        <v/>
      </c>
      <c r="Z44" s="438" t="str">
        <f t="shared" si="41"/>
        <v/>
      </c>
      <c r="AA44" s="438" t="str">
        <f t="shared" si="41"/>
        <v/>
      </c>
      <c r="AB44" s="438" t="str">
        <f t="shared" si="41"/>
        <v/>
      </c>
      <c r="AC44" s="438" t="str">
        <f t="shared" si="41"/>
        <v/>
      </c>
      <c r="AD44" s="438" t="str">
        <f t="shared" si="41"/>
        <v/>
      </c>
      <c r="AE44" s="438" t="str">
        <f t="shared" si="41"/>
        <v/>
      </c>
      <c r="AF44" s="438" t="str">
        <f t="shared" si="41"/>
        <v/>
      </c>
      <c r="AG44" s="438" t="str">
        <f t="shared" si="41"/>
        <v/>
      </c>
      <c r="AH44" s="438" t="str">
        <f t="shared" si="41"/>
        <v/>
      </c>
      <c r="AI44" s="438" t="str">
        <f t="shared" si="41"/>
        <v/>
      </c>
      <c r="AJ44" s="438" t="str">
        <f t="shared" si="41"/>
        <v/>
      </c>
      <c r="AK44" s="438" t="str">
        <f t="shared" si="41"/>
        <v/>
      </c>
      <c r="AL44" s="438" t="str">
        <f t="shared" si="41"/>
        <v/>
      </c>
      <c r="AM44" s="438" t="str">
        <f t="shared" si="41"/>
        <v/>
      </c>
      <c r="AN44" s="438" t="str">
        <f t="shared" si="41"/>
        <v/>
      </c>
      <c r="AO44" s="438" t="str">
        <f t="shared" si="41"/>
        <v/>
      </c>
      <c r="AP44" s="438" t="str">
        <f t="shared" si="41"/>
        <v/>
      </c>
      <c r="AQ44" s="438" t="str">
        <f t="shared" si="41"/>
        <v/>
      </c>
      <c r="AR44" s="438" t="str">
        <f t="shared" si="41"/>
        <v/>
      </c>
      <c r="AS44" s="438" t="str">
        <f t="shared" si="41"/>
        <v/>
      </c>
      <c r="AT44" s="438" t="str">
        <f t="shared" si="41"/>
        <v/>
      </c>
      <c r="AU44" s="438" t="str">
        <f t="shared" si="41"/>
        <v/>
      </c>
      <c r="AV44" s="438" t="str">
        <f t="shared" si="41"/>
        <v/>
      </c>
      <c r="AW44" s="438" t="str">
        <f t="shared" si="41"/>
        <v/>
      </c>
      <c r="AX44" s="438" t="str">
        <f t="shared" si="41"/>
        <v/>
      </c>
      <c r="AY44" s="438" t="str">
        <f t="shared" si="41"/>
        <v/>
      </c>
      <c r="AZ44" s="438" t="str">
        <f t="shared" si="41"/>
        <v/>
      </c>
      <c r="BA44" s="438" t="str">
        <f t="shared" si="41"/>
        <v/>
      </c>
      <c r="BB44" s="438" t="str">
        <f t="shared" si="41"/>
        <v/>
      </c>
      <c r="BC44" s="438" t="str">
        <f t="shared" si="41"/>
        <v/>
      </c>
      <c r="BD44" s="438" t="str">
        <f t="shared" si="41"/>
        <v/>
      </c>
      <c r="BE44" s="438" t="str">
        <f t="shared" si="41"/>
        <v/>
      </c>
      <c r="BF44" s="438" t="str">
        <f t="shared" si="41"/>
        <v/>
      </c>
      <c r="BG44" s="438" t="str">
        <f t="shared" si="41"/>
        <v/>
      </c>
      <c r="BH44" s="438" t="str">
        <f t="shared" si="41"/>
        <v/>
      </c>
      <c r="BI44" s="438" t="str">
        <f t="shared" si="41"/>
        <v/>
      </c>
      <c r="BJ44" s="438" t="str">
        <f t="shared" si="41"/>
        <v/>
      </c>
      <c r="BK44" s="438" t="str">
        <f t="shared" si="41"/>
        <v/>
      </c>
      <c r="BL44" s="438" t="str">
        <f t="shared" si="41"/>
        <v/>
      </c>
      <c r="BM44" s="438" t="str">
        <f t="shared" si="41"/>
        <v/>
      </c>
      <c r="BN44" s="438" t="str">
        <f t="shared" si="41"/>
        <v/>
      </c>
      <c r="BO44" s="438" t="str">
        <f t="shared" si="41"/>
        <v/>
      </c>
      <c r="BP44" s="438" t="str">
        <f t="shared" ref="BP44:EA44" si="42">IF(BP33="B12",BP16,"")</f>
        <v/>
      </c>
      <c r="BQ44" s="438" t="str">
        <f t="shared" si="42"/>
        <v/>
      </c>
      <c r="BR44" s="438" t="str">
        <f t="shared" si="42"/>
        <v/>
      </c>
      <c r="BS44" s="438" t="str">
        <f t="shared" si="42"/>
        <v/>
      </c>
      <c r="BT44" s="438" t="str">
        <f t="shared" si="42"/>
        <v/>
      </c>
      <c r="BU44" s="438" t="str">
        <f t="shared" si="42"/>
        <v/>
      </c>
      <c r="BV44" s="438" t="str">
        <f t="shared" si="42"/>
        <v/>
      </c>
      <c r="BW44" s="438" t="str">
        <f t="shared" si="42"/>
        <v/>
      </c>
      <c r="BX44" s="438" t="str">
        <f t="shared" si="42"/>
        <v/>
      </c>
      <c r="BY44" s="438" t="str">
        <f t="shared" si="42"/>
        <v/>
      </c>
      <c r="BZ44" s="438" t="str">
        <f t="shared" si="42"/>
        <v/>
      </c>
      <c r="CA44" s="438" t="str">
        <f t="shared" si="42"/>
        <v/>
      </c>
      <c r="CB44" s="438" t="str">
        <f t="shared" si="42"/>
        <v/>
      </c>
      <c r="CC44" s="438" t="str">
        <f t="shared" si="42"/>
        <v/>
      </c>
      <c r="CD44" s="438" t="str">
        <f t="shared" si="42"/>
        <v/>
      </c>
      <c r="CE44" s="438" t="str">
        <f t="shared" si="42"/>
        <v/>
      </c>
      <c r="CF44" s="438" t="str">
        <f t="shared" si="42"/>
        <v/>
      </c>
      <c r="CG44" s="438" t="str">
        <f t="shared" si="42"/>
        <v/>
      </c>
      <c r="CH44" s="438" t="str">
        <f t="shared" si="42"/>
        <v/>
      </c>
      <c r="CI44" s="438" t="str">
        <f t="shared" si="42"/>
        <v/>
      </c>
      <c r="CJ44" s="438" t="str">
        <f t="shared" si="42"/>
        <v/>
      </c>
      <c r="CK44" s="438" t="str">
        <f t="shared" si="42"/>
        <v/>
      </c>
      <c r="CL44" s="438" t="str">
        <f t="shared" si="42"/>
        <v/>
      </c>
      <c r="CM44" s="438" t="str">
        <f t="shared" si="42"/>
        <v/>
      </c>
      <c r="CN44" s="438" t="str">
        <f t="shared" si="42"/>
        <v/>
      </c>
      <c r="CO44" s="438" t="str">
        <f t="shared" si="42"/>
        <v/>
      </c>
      <c r="CP44" s="438" t="str">
        <f t="shared" si="42"/>
        <v/>
      </c>
      <c r="CQ44" s="438" t="str">
        <f t="shared" si="42"/>
        <v/>
      </c>
      <c r="CR44" s="438" t="str">
        <f t="shared" si="42"/>
        <v/>
      </c>
      <c r="CS44" s="438" t="str">
        <f t="shared" si="42"/>
        <v/>
      </c>
      <c r="CT44" s="438" t="str">
        <f t="shared" si="42"/>
        <v/>
      </c>
      <c r="CU44" s="438" t="str">
        <f t="shared" si="42"/>
        <v/>
      </c>
      <c r="CV44" s="438" t="str">
        <f t="shared" si="42"/>
        <v/>
      </c>
      <c r="CW44" s="438" t="str">
        <f t="shared" si="42"/>
        <v/>
      </c>
      <c r="CX44" s="438" t="str">
        <f t="shared" si="42"/>
        <v/>
      </c>
      <c r="CY44" s="438" t="str">
        <f t="shared" si="42"/>
        <v/>
      </c>
      <c r="CZ44" s="438" t="str">
        <f t="shared" si="42"/>
        <v/>
      </c>
      <c r="DA44" s="438" t="str">
        <f t="shared" si="42"/>
        <v/>
      </c>
      <c r="DB44" s="438" t="str">
        <f t="shared" si="42"/>
        <v/>
      </c>
      <c r="DC44" s="438" t="str">
        <f t="shared" si="42"/>
        <v/>
      </c>
      <c r="DD44" s="438" t="str">
        <f t="shared" si="42"/>
        <v/>
      </c>
      <c r="DE44" s="438" t="str">
        <f t="shared" si="42"/>
        <v/>
      </c>
      <c r="DF44" s="438" t="str">
        <f t="shared" si="42"/>
        <v/>
      </c>
      <c r="DG44" s="438" t="str">
        <f t="shared" si="42"/>
        <v/>
      </c>
      <c r="DH44" s="438" t="str">
        <f t="shared" si="42"/>
        <v/>
      </c>
      <c r="DI44" s="438" t="str">
        <f t="shared" si="42"/>
        <v/>
      </c>
      <c r="DJ44" s="438" t="str">
        <f t="shared" si="42"/>
        <v/>
      </c>
      <c r="DK44" s="438" t="str">
        <f t="shared" si="42"/>
        <v/>
      </c>
      <c r="DL44" s="438" t="str">
        <f t="shared" si="42"/>
        <v/>
      </c>
      <c r="DM44" s="438" t="str">
        <f t="shared" si="42"/>
        <v/>
      </c>
      <c r="DN44" s="438" t="str">
        <f t="shared" si="42"/>
        <v/>
      </c>
      <c r="DO44" s="438" t="str">
        <f t="shared" si="42"/>
        <v/>
      </c>
      <c r="DP44" s="438" t="str">
        <f t="shared" si="42"/>
        <v/>
      </c>
      <c r="DQ44" s="438" t="str">
        <f t="shared" si="42"/>
        <v/>
      </c>
      <c r="DR44" s="438" t="str">
        <f t="shared" si="42"/>
        <v/>
      </c>
      <c r="DS44" s="438" t="str">
        <f t="shared" si="42"/>
        <v/>
      </c>
      <c r="DT44" s="438" t="str">
        <f t="shared" si="42"/>
        <v/>
      </c>
      <c r="DU44" s="438" t="str">
        <f t="shared" si="42"/>
        <v/>
      </c>
      <c r="DV44" s="438" t="str">
        <f t="shared" si="42"/>
        <v/>
      </c>
      <c r="DW44" s="438" t="str">
        <f t="shared" si="42"/>
        <v/>
      </c>
      <c r="DX44" s="438" t="str">
        <f t="shared" si="42"/>
        <v/>
      </c>
      <c r="DY44" s="438" t="str">
        <f t="shared" si="42"/>
        <v/>
      </c>
      <c r="DZ44" s="438" t="str">
        <f t="shared" si="42"/>
        <v/>
      </c>
      <c r="EA44" s="438" t="str">
        <f t="shared" si="42"/>
        <v/>
      </c>
      <c r="EB44" s="438" t="str">
        <f t="shared" ref="EB44:EW44" si="43">IF(EB33="B12",EB16,"")</f>
        <v/>
      </c>
      <c r="EC44" s="438" t="str">
        <f t="shared" si="43"/>
        <v/>
      </c>
      <c r="ED44" s="438" t="str">
        <f t="shared" si="43"/>
        <v/>
      </c>
      <c r="EE44" s="438" t="str">
        <f t="shared" si="43"/>
        <v/>
      </c>
      <c r="EF44" s="438" t="str">
        <f t="shared" si="43"/>
        <v/>
      </c>
      <c r="EG44" s="438" t="str">
        <f t="shared" si="43"/>
        <v/>
      </c>
      <c r="EH44" s="438" t="str">
        <f t="shared" si="43"/>
        <v/>
      </c>
      <c r="EI44" s="438" t="str">
        <f t="shared" si="43"/>
        <v/>
      </c>
      <c r="EJ44" s="438" t="str">
        <f t="shared" si="43"/>
        <v/>
      </c>
      <c r="EK44" s="438" t="str">
        <f t="shared" si="43"/>
        <v/>
      </c>
      <c r="EL44" s="438" t="str">
        <f t="shared" si="43"/>
        <v/>
      </c>
      <c r="EM44" s="438" t="str">
        <f t="shared" si="43"/>
        <v/>
      </c>
      <c r="EN44" s="438" t="str">
        <f t="shared" si="43"/>
        <v/>
      </c>
      <c r="EO44" s="438" t="str">
        <f t="shared" si="43"/>
        <v/>
      </c>
      <c r="EP44" s="438" t="str">
        <f t="shared" si="43"/>
        <v/>
      </c>
      <c r="EQ44" s="438" t="str">
        <f t="shared" si="43"/>
        <v/>
      </c>
      <c r="ER44" s="438" t="str">
        <f t="shared" si="43"/>
        <v/>
      </c>
      <c r="ES44" s="438" t="str">
        <f t="shared" si="43"/>
        <v/>
      </c>
      <c r="ET44" s="438" t="str">
        <f t="shared" si="43"/>
        <v/>
      </c>
      <c r="EU44" s="438" t="str">
        <f t="shared" si="43"/>
        <v/>
      </c>
      <c r="EV44" s="438" t="str">
        <f t="shared" si="43"/>
        <v/>
      </c>
      <c r="EW44" s="438" t="str">
        <f t="shared" si="43"/>
        <v/>
      </c>
      <c r="FB44" s="403"/>
      <c r="FC44" s="427"/>
      <c r="FD44" s="403"/>
      <c r="FE44" s="402"/>
      <c r="FF44" s="403"/>
      <c r="FG44" s="402"/>
    </row>
    <row r="45" spans="1:163" ht="12" customHeight="1" outlineLevel="1">
      <c r="A45" s="338"/>
      <c r="B45" s="437" t="s">
        <v>26</v>
      </c>
      <c r="C45" s="365" t="s">
        <v>278</v>
      </c>
      <c r="D45" s="438" t="str">
        <f t="shared" ref="D45:BO45" si="44">IF(D32="B0",D16,"")</f>
        <v/>
      </c>
      <c r="E45" s="438" t="str">
        <f t="shared" si="44"/>
        <v/>
      </c>
      <c r="F45" s="438" t="str">
        <f t="shared" si="44"/>
        <v/>
      </c>
      <c r="G45" s="438" t="str">
        <f t="shared" si="44"/>
        <v/>
      </c>
      <c r="H45" s="438" t="str">
        <f t="shared" si="44"/>
        <v/>
      </c>
      <c r="I45" s="438" t="str">
        <f t="shared" si="44"/>
        <v/>
      </c>
      <c r="J45" s="438" t="str">
        <f t="shared" si="44"/>
        <v/>
      </c>
      <c r="K45" s="438" t="str">
        <f t="shared" si="44"/>
        <v/>
      </c>
      <c r="L45" s="438" t="str">
        <f t="shared" si="44"/>
        <v/>
      </c>
      <c r="M45" s="438" t="str">
        <f t="shared" si="44"/>
        <v/>
      </c>
      <c r="N45" s="438" t="str">
        <f t="shared" si="44"/>
        <v/>
      </c>
      <c r="O45" s="438" t="str">
        <f t="shared" si="44"/>
        <v/>
      </c>
      <c r="P45" s="438" t="str">
        <f t="shared" si="44"/>
        <v/>
      </c>
      <c r="Q45" s="438" t="str">
        <f t="shared" si="44"/>
        <v/>
      </c>
      <c r="R45" s="438" t="str">
        <f t="shared" si="44"/>
        <v/>
      </c>
      <c r="S45" s="438" t="str">
        <f t="shared" si="44"/>
        <v/>
      </c>
      <c r="T45" s="438" t="str">
        <f t="shared" si="44"/>
        <v/>
      </c>
      <c r="U45" s="438" t="str">
        <f t="shared" si="44"/>
        <v/>
      </c>
      <c r="V45" s="438" t="str">
        <f t="shared" si="44"/>
        <v/>
      </c>
      <c r="W45" s="438" t="str">
        <f t="shared" si="44"/>
        <v/>
      </c>
      <c r="X45" s="438" t="str">
        <f t="shared" si="44"/>
        <v/>
      </c>
      <c r="Y45" s="438" t="str">
        <f t="shared" si="44"/>
        <v/>
      </c>
      <c r="Z45" s="438" t="str">
        <f t="shared" si="44"/>
        <v/>
      </c>
      <c r="AA45" s="438" t="str">
        <f t="shared" si="44"/>
        <v/>
      </c>
      <c r="AB45" s="438" t="str">
        <f t="shared" si="44"/>
        <v/>
      </c>
      <c r="AC45" s="438" t="str">
        <f t="shared" si="44"/>
        <v/>
      </c>
      <c r="AD45" s="438" t="str">
        <f t="shared" si="44"/>
        <v/>
      </c>
      <c r="AE45" s="438" t="str">
        <f t="shared" si="44"/>
        <v/>
      </c>
      <c r="AF45" s="438" t="str">
        <f t="shared" si="44"/>
        <v/>
      </c>
      <c r="AG45" s="438" t="str">
        <f t="shared" si="44"/>
        <v/>
      </c>
      <c r="AH45" s="438" t="str">
        <f t="shared" si="44"/>
        <v/>
      </c>
      <c r="AI45" s="438" t="str">
        <f t="shared" si="44"/>
        <v/>
      </c>
      <c r="AJ45" s="438" t="str">
        <f t="shared" si="44"/>
        <v/>
      </c>
      <c r="AK45" s="438" t="str">
        <f t="shared" si="44"/>
        <v/>
      </c>
      <c r="AL45" s="438" t="str">
        <f t="shared" si="44"/>
        <v/>
      </c>
      <c r="AM45" s="438" t="str">
        <f t="shared" si="44"/>
        <v/>
      </c>
      <c r="AN45" s="438" t="str">
        <f t="shared" si="44"/>
        <v/>
      </c>
      <c r="AO45" s="438" t="str">
        <f t="shared" si="44"/>
        <v/>
      </c>
      <c r="AP45" s="438" t="str">
        <f t="shared" si="44"/>
        <v/>
      </c>
      <c r="AQ45" s="438" t="str">
        <f t="shared" si="44"/>
        <v/>
      </c>
      <c r="AR45" s="438" t="str">
        <f t="shared" si="44"/>
        <v/>
      </c>
      <c r="AS45" s="438" t="str">
        <f t="shared" si="44"/>
        <v/>
      </c>
      <c r="AT45" s="438" t="str">
        <f t="shared" si="44"/>
        <v/>
      </c>
      <c r="AU45" s="438" t="str">
        <f t="shared" si="44"/>
        <v/>
      </c>
      <c r="AV45" s="438" t="str">
        <f t="shared" si="44"/>
        <v/>
      </c>
      <c r="AW45" s="438" t="str">
        <f t="shared" si="44"/>
        <v/>
      </c>
      <c r="AX45" s="438" t="str">
        <f t="shared" si="44"/>
        <v/>
      </c>
      <c r="AY45" s="438" t="str">
        <f t="shared" si="44"/>
        <v/>
      </c>
      <c r="AZ45" s="438" t="str">
        <f t="shared" si="44"/>
        <v/>
      </c>
      <c r="BA45" s="438" t="str">
        <f t="shared" si="44"/>
        <v/>
      </c>
      <c r="BB45" s="438" t="str">
        <f t="shared" si="44"/>
        <v/>
      </c>
      <c r="BC45" s="438" t="str">
        <f t="shared" si="44"/>
        <v/>
      </c>
      <c r="BD45" s="438" t="str">
        <f t="shared" si="44"/>
        <v/>
      </c>
      <c r="BE45" s="438" t="str">
        <f t="shared" si="44"/>
        <v/>
      </c>
      <c r="BF45" s="438" t="str">
        <f t="shared" si="44"/>
        <v/>
      </c>
      <c r="BG45" s="438" t="str">
        <f t="shared" si="44"/>
        <v/>
      </c>
      <c r="BH45" s="438" t="str">
        <f t="shared" si="44"/>
        <v/>
      </c>
      <c r="BI45" s="438" t="str">
        <f t="shared" si="44"/>
        <v/>
      </c>
      <c r="BJ45" s="438" t="str">
        <f t="shared" si="44"/>
        <v/>
      </c>
      <c r="BK45" s="438" t="str">
        <f t="shared" si="44"/>
        <v/>
      </c>
      <c r="BL45" s="438" t="str">
        <f t="shared" si="44"/>
        <v/>
      </c>
      <c r="BM45" s="438" t="str">
        <f t="shared" si="44"/>
        <v/>
      </c>
      <c r="BN45" s="438" t="str">
        <f t="shared" si="44"/>
        <v/>
      </c>
      <c r="BO45" s="438" t="str">
        <f t="shared" si="44"/>
        <v/>
      </c>
      <c r="BP45" s="438" t="str">
        <f t="shared" ref="BP45:EA45" si="45">IF(BP32="B0",BP16,"")</f>
        <v/>
      </c>
      <c r="BQ45" s="438" t="str">
        <f t="shared" si="45"/>
        <v/>
      </c>
      <c r="BR45" s="438" t="str">
        <f t="shared" si="45"/>
        <v/>
      </c>
      <c r="BS45" s="438" t="str">
        <f t="shared" si="45"/>
        <v/>
      </c>
      <c r="BT45" s="438" t="str">
        <f t="shared" si="45"/>
        <v/>
      </c>
      <c r="BU45" s="438" t="str">
        <f t="shared" si="45"/>
        <v/>
      </c>
      <c r="BV45" s="438" t="str">
        <f t="shared" si="45"/>
        <v/>
      </c>
      <c r="BW45" s="438" t="str">
        <f t="shared" si="45"/>
        <v/>
      </c>
      <c r="BX45" s="438" t="str">
        <f t="shared" si="45"/>
        <v/>
      </c>
      <c r="BY45" s="438" t="str">
        <f t="shared" si="45"/>
        <v/>
      </c>
      <c r="BZ45" s="438" t="str">
        <f t="shared" si="45"/>
        <v/>
      </c>
      <c r="CA45" s="438" t="str">
        <f t="shared" si="45"/>
        <v/>
      </c>
      <c r="CB45" s="438" t="str">
        <f t="shared" si="45"/>
        <v/>
      </c>
      <c r="CC45" s="438" t="str">
        <f t="shared" si="45"/>
        <v/>
      </c>
      <c r="CD45" s="438" t="str">
        <f t="shared" si="45"/>
        <v/>
      </c>
      <c r="CE45" s="438" t="str">
        <f t="shared" si="45"/>
        <v/>
      </c>
      <c r="CF45" s="438" t="str">
        <f t="shared" si="45"/>
        <v/>
      </c>
      <c r="CG45" s="438" t="str">
        <f t="shared" si="45"/>
        <v/>
      </c>
      <c r="CH45" s="438" t="str">
        <f t="shared" si="45"/>
        <v/>
      </c>
      <c r="CI45" s="438" t="str">
        <f t="shared" si="45"/>
        <v/>
      </c>
      <c r="CJ45" s="438" t="str">
        <f t="shared" si="45"/>
        <v/>
      </c>
      <c r="CK45" s="438" t="str">
        <f t="shared" si="45"/>
        <v/>
      </c>
      <c r="CL45" s="438" t="str">
        <f t="shared" si="45"/>
        <v/>
      </c>
      <c r="CM45" s="438" t="str">
        <f t="shared" si="45"/>
        <v/>
      </c>
      <c r="CN45" s="438" t="str">
        <f t="shared" si="45"/>
        <v/>
      </c>
      <c r="CO45" s="438" t="str">
        <f t="shared" si="45"/>
        <v/>
      </c>
      <c r="CP45" s="438" t="str">
        <f t="shared" si="45"/>
        <v/>
      </c>
      <c r="CQ45" s="438" t="str">
        <f t="shared" si="45"/>
        <v/>
      </c>
      <c r="CR45" s="438" t="str">
        <f t="shared" si="45"/>
        <v/>
      </c>
      <c r="CS45" s="438" t="str">
        <f t="shared" si="45"/>
        <v/>
      </c>
      <c r="CT45" s="438" t="str">
        <f t="shared" si="45"/>
        <v/>
      </c>
      <c r="CU45" s="438" t="str">
        <f t="shared" si="45"/>
        <v/>
      </c>
      <c r="CV45" s="438" t="str">
        <f t="shared" si="45"/>
        <v/>
      </c>
      <c r="CW45" s="438" t="str">
        <f t="shared" si="45"/>
        <v/>
      </c>
      <c r="CX45" s="438" t="str">
        <f t="shared" si="45"/>
        <v/>
      </c>
      <c r="CY45" s="438" t="str">
        <f t="shared" si="45"/>
        <v/>
      </c>
      <c r="CZ45" s="438" t="str">
        <f t="shared" si="45"/>
        <v/>
      </c>
      <c r="DA45" s="438" t="str">
        <f t="shared" si="45"/>
        <v/>
      </c>
      <c r="DB45" s="438" t="str">
        <f t="shared" si="45"/>
        <v/>
      </c>
      <c r="DC45" s="438" t="str">
        <f t="shared" si="45"/>
        <v/>
      </c>
      <c r="DD45" s="438" t="str">
        <f t="shared" si="45"/>
        <v/>
      </c>
      <c r="DE45" s="438" t="str">
        <f t="shared" si="45"/>
        <v/>
      </c>
      <c r="DF45" s="438" t="str">
        <f t="shared" si="45"/>
        <v/>
      </c>
      <c r="DG45" s="438" t="str">
        <f t="shared" si="45"/>
        <v/>
      </c>
      <c r="DH45" s="438" t="str">
        <f t="shared" si="45"/>
        <v/>
      </c>
      <c r="DI45" s="438" t="str">
        <f t="shared" si="45"/>
        <v/>
      </c>
      <c r="DJ45" s="438" t="str">
        <f t="shared" si="45"/>
        <v/>
      </c>
      <c r="DK45" s="438" t="str">
        <f t="shared" si="45"/>
        <v/>
      </c>
      <c r="DL45" s="438" t="str">
        <f t="shared" si="45"/>
        <v/>
      </c>
      <c r="DM45" s="438" t="str">
        <f t="shared" si="45"/>
        <v/>
      </c>
      <c r="DN45" s="438" t="str">
        <f t="shared" si="45"/>
        <v/>
      </c>
      <c r="DO45" s="438" t="str">
        <f t="shared" si="45"/>
        <v/>
      </c>
      <c r="DP45" s="438" t="str">
        <f t="shared" si="45"/>
        <v/>
      </c>
      <c r="DQ45" s="438" t="str">
        <f t="shared" si="45"/>
        <v/>
      </c>
      <c r="DR45" s="438" t="str">
        <f t="shared" si="45"/>
        <v/>
      </c>
      <c r="DS45" s="438" t="str">
        <f t="shared" si="45"/>
        <v/>
      </c>
      <c r="DT45" s="438" t="str">
        <f t="shared" si="45"/>
        <v/>
      </c>
      <c r="DU45" s="438" t="str">
        <f t="shared" si="45"/>
        <v/>
      </c>
      <c r="DV45" s="438" t="str">
        <f t="shared" si="45"/>
        <v/>
      </c>
      <c r="DW45" s="438" t="str">
        <f t="shared" si="45"/>
        <v/>
      </c>
      <c r="DX45" s="438" t="str">
        <f t="shared" si="45"/>
        <v/>
      </c>
      <c r="DY45" s="438" t="str">
        <f t="shared" si="45"/>
        <v/>
      </c>
      <c r="DZ45" s="438" t="str">
        <f t="shared" si="45"/>
        <v/>
      </c>
      <c r="EA45" s="438" t="str">
        <f t="shared" si="45"/>
        <v/>
      </c>
      <c r="EB45" s="438" t="str">
        <f t="shared" ref="EB45:EW45" si="46">IF(EB32="B0",EB16,"")</f>
        <v/>
      </c>
      <c r="EC45" s="438" t="str">
        <f t="shared" si="46"/>
        <v/>
      </c>
      <c r="ED45" s="438" t="str">
        <f t="shared" si="46"/>
        <v/>
      </c>
      <c r="EE45" s="438" t="str">
        <f t="shared" si="46"/>
        <v/>
      </c>
      <c r="EF45" s="438" t="str">
        <f t="shared" si="46"/>
        <v/>
      </c>
      <c r="EG45" s="438" t="str">
        <f t="shared" si="46"/>
        <v/>
      </c>
      <c r="EH45" s="438" t="str">
        <f t="shared" si="46"/>
        <v/>
      </c>
      <c r="EI45" s="438" t="str">
        <f t="shared" si="46"/>
        <v/>
      </c>
      <c r="EJ45" s="438" t="str">
        <f t="shared" si="46"/>
        <v/>
      </c>
      <c r="EK45" s="438" t="str">
        <f t="shared" si="46"/>
        <v/>
      </c>
      <c r="EL45" s="438" t="str">
        <f t="shared" si="46"/>
        <v/>
      </c>
      <c r="EM45" s="438" t="str">
        <f t="shared" si="46"/>
        <v/>
      </c>
      <c r="EN45" s="438" t="str">
        <f t="shared" si="46"/>
        <v/>
      </c>
      <c r="EO45" s="438" t="str">
        <f t="shared" si="46"/>
        <v/>
      </c>
      <c r="EP45" s="438" t="str">
        <f t="shared" si="46"/>
        <v/>
      </c>
      <c r="EQ45" s="438" t="str">
        <f t="shared" si="46"/>
        <v/>
      </c>
      <c r="ER45" s="438" t="str">
        <f t="shared" si="46"/>
        <v/>
      </c>
      <c r="ES45" s="438" t="str">
        <f t="shared" si="46"/>
        <v/>
      </c>
      <c r="ET45" s="438" t="str">
        <f t="shared" si="46"/>
        <v/>
      </c>
      <c r="EU45" s="438" t="str">
        <f t="shared" si="46"/>
        <v/>
      </c>
      <c r="EV45" s="438" t="str">
        <f t="shared" si="46"/>
        <v/>
      </c>
      <c r="EW45" s="438" t="str">
        <f t="shared" si="46"/>
        <v/>
      </c>
      <c r="FB45" s="403"/>
      <c r="FC45" s="427"/>
      <c r="FD45" s="403"/>
      <c r="FE45" s="402"/>
      <c r="FF45" s="403"/>
      <c r="FG45" s="402"/>
    </row>
    <row r="46" spans="1:163" ht="12" customHeight="1" outlineLevel="1">
      <c r="A46" s="338"/>
      <c r="B46" s="437" t="s">
        <v>392</v>
      </c>
      <c r="C46" s="365" t="s">
        <v>278</v>
      </c>
      <c r="D46" s="438" t="str">
        <f>IF(D43="","",D35)</f>
        <v/>
      </c>
      <c r="E46" s="438" t="str">
        <f t="shared" ref="E46:BP46" si="47">IF(E43="","",E35)</f>
        <v/>
      </c>
      <c r="F46" s="438" t="str">
        <f t="shared" si="47"/>
        <v/>
      </c>
      <c r="G46" s="438" t="str">
        <f t="shared" si="47"/>
        <v/>
      </c>
      <c r="H46" s="438" t="str">
        <f t="shared" si="47"/>
        <v/>
      </c>
      <c r="I46" s="438" t="str">
        <f t="shared" si="47"/>
        <v/>
      </c>
      <c r="J46" s="438" t="str">
        <f t="shared" si="47"/>
        <v/>
      </c>
      <c r="K46" s="438" t="str">
        <f t="shared" si="47"/>
        <v/>
      </c>
      <c r="L46" s="438" t="str">
        <f t="shared" si="47"/>
        <v/>
      </c>
      <c r="M46" s="438" t="str">
        <f t="shared" si="47"/>
        <v/>
      </c>
      <c r="N46" s="438" t="str">
        <f t="shared" si="47"/>
        <v/>
      </c>
      <c r="O46" s="438" t="str">
        <f t="shared" si="47"/>
        <v/>
      </c>
      <c r="P46" s="438" t="str">
        <f t="shared" si="47"/>
        <v/>
      </c>
      <c r="Q46" s="438" t="str">
        <f t="shared" si="47"/>
        <v/>
      </c>
      <c r="R46" s="438" t="str">
        <f t="shared" si="47"/>
        <v/>
      </c>
      <c r="S46" s="438" t="str">
        <f t="shared" si="47"/>
        <v/>
      </c>
      <c r="T46" s="438" t="str">
        <f t="shared" si="47"/>
        <v/>
      </c>
      <c r="U46" s="438" t="str">
        <f t="shared" si="47"/>
        <v/>
      </c>
      <c r="V46" s="438" t="str">
        <f t="shared" si="47"/>
        <v/>
      </c>
      <c r="W46" s="438" t="str">
        <f t="shared" si="47"/>
        <v/>
      </c>
      <c r="X46" s="438" t="str">
        <f t="shared" si="47"/>
        <v/>
      </c>
      <c r="Y46" s="438" t="str">
        <f t="shared" si="47"/>
        <v/>
      </c>
      <c r="Z46" s="438" t="str">
        <f t="shared" si="47"/>
        <v/>
      </c>
      <c r="AA46" s="438" t="str">
        <f t="shared" si="47"/>
        <v/>
      </c>
      <c r="AB46" s="438" t="str">
        <f t="shared" si="47"/>
        <v/>
      </c>
      <c r="AC46" s="438" t="str">
        <f t="shared" si="47"/>
        <v/>
      </c>
      <c r="AD46" s="438" t="str">
        <f t="shared" si="47"/>
        <v/>
      </c>
      <c r="AE46" s="438" t="str">
        <f t="shared" si="47"/>
        <v/>
      </c>
      <c r="AF46" s="438" t="str">
        <f t="shared" si="47"/>
        <v/>
      </c>
      <c r="AG46" s="438" t="str">
        <f t="shared" si="47"/>
        <v/>
      </c>
      <c r="AH46" s="438" t="str">
        <f t="shared" si="47"/>
        <v/>
      </c>
      <c r="AI46" s="438" t="str">
        <f t="shared" si="47"/>
        <v/>
      </c>
      <c r="AJ46" s="438" t="str">
        <f t="shared" si="47"/>
        <v/>
      </c>
      <c r="AK46" s="438" t="str">
        <f t="shared" si="47"/>
        <v/>
      </c>
      <c r="AL46" s="438" t="str">
        <f t="shared" si="47"/>
        <v/>
      </c>
      <c r="AM46" s="438" t="str">
        <f t="shared" si="47"/>
        <v/>
      </c>
      <c r="AN46" s="438" t="str">
        <f t="shared" si="47"/>
        <v/>
      </c>
      <c r="AO46" s="438" t="str">
        <f t="shared" si="47"/>
        <v/>
      </c>
      <c r="AP46" s="438" t="str">
        <f t="shared" si="47"/>
        <v/>
      </c>
      <c r="AQ46" s="438" t="str">
        <f t="shared" si="47"/>
        <v/>
      </c>
      <c r="AR46" s="438" t="str">
        <f t="shared" si="47"/>
        <v/>
      </c>
      <c r="AS46" s="438" t="str">
        <f t="shared" si="47"/>
        <v/>
      </c>
      <c r="AT46" s="438" t="str">
        <f t="shared" si="47"/>
        <v/>
      </c>
      <c r="AU46" s="438" t="str">
        <f t="shared" si="47"/>
        <v/>
      </c>
      <c r="AV46" s="438" t="str">
        <f t="shared" si="47"/>
        <v/>
      </c>
      <c r="AW46" s="438" t="str">
        <f t="shared" si="47"/>
        <v/>
      </c>
      <c r="AX46" s="438" t="str">
        <f t="shared" si="47"/>
        <v/>
      </c>
      <c r="AY46" s="438" t="str">
        <f t="shared" si="47"/>
        <v/>
      </c>
      <c r="AZ46" s="438" t="str">
        <f t="shared" si="47"/>
        <v/>
      </c>
      <c r="BA46" s="438" t="str">
        <f t="shared" si="47"/>
        <v/>
      </c>
      <c r="BB46" s="438" t="str">
        <f t="shared" si="47"/>
        <v/>
      </c>
      <c r="BC46" s="438" t="str">
        <f t="shared" si="47"/>
        <v/>
      </c>
      <c r="BD46" s="438" t="str">
        <f t="shared" si="47"/>
        <v/>
      </c>
      <c r="BE46" s="438" t="str">
        <f t="shared" si="47"/>
        <v/>
      </c>
      <c r="BF46" s="438" t="str">
        <f t="shared" si="47"/>
        <v/>
      </c>
      <c r="BG46" s="438" t="str">
        <f t="shared" si="47"/>
        <v/>
      </c>
      <c r="BH46" s="438" t="str">
        <f t="shared" si="47"/>
        <v/>
      </c>
      <c r="BI46" s="438" t="str">
        <f t="shared" si="47"/>
        <v/>
      </c>
      <c r="BJ46" s="438" t="str">
        <f t="shared" si="47"/>
        <v/>
      </c>
      <c r="BK46" s="438" t="str">
        <f t="shared" si="47"/>
        <v/>
      </c>
      <c r="BL46" s="438" t="str">
        <f t="shared" si="47"/>
        <v/>
      </c>
      <c r="BM46" s="438" t="str">
        <f t="shared" si="47"/>
        <v/>
      </c>
      <c r="BN46" s="438" t="str">
        <f t="shared" si="47"/>
        <v/>
      </c>
      <c r="BO46" s="438" t="str">
        <f t="shared" si="47"/>
        <v/>
      </c>
      <c r="BP46" s="438" t="str">
        <f t="shared" si="47"/>
        <v/>
      </c>
      <c r="BQ46" s="438" t="str">
        <f t="shared" ref="BQ46:EB46" si="48">IF(BQ43="","",BQ35)</f>
        <v/>
      </c>
      <c r="BR46" s="438" t="str">
        <f t="shared" si="48"/>
        <v/>
      </c>
      <c r="BS46" s="438" t="str">
        <f t="shared" si="48"/>
        <v/>
      </c>
      <c r="BT46" s="438" t="str">
        <f t="shared" si="48"/>
        <v/>
      </c>
      <c r="BU46" s="438" t="str">
        <f t="shared" si="48"/>
        <v/>
      </c>
      <c r="BV46" s="438" t="str">
        <f t="shared" si="48"/>
        <v/>
      </c>
      <c r="BW46" s="438" t="str">
        <f t="shared" si="48"/>
        <v/>
      </c>
      <c r="BX46" s="438" t="str">
        <f t="shared" si="48"/>
        <v/>
      </c>
      <c r="BY46" s="438" t="str">
        <f t="shared" si="48"/>
        <v/>
      </c>
      <c r="BZ46" s="438" t="str">
        <f t="shared" si="48"/>
        <v/>
      </c>
      <c r="CA46" s="438" t="str">
        <f t="shared" si="48"/>
        <v/>
      </c>
      <c r="CB46" s="438" t="str">
        <f t="shared" si="48"/>
        <v/>
      </c>
      <c r="CC46" s="438" t="str">
        <f t="shared" si="48"/>
        <v/>
      </c>
      <c r="CD46" s="438" t="str">
        <f t="shared" si="48"/>
        <v/>
      </c>
      <c r="CE46" s="438" t="str">
        <f t="shared" si="48"/>
        <v/>
      </c>
      <c r="CF46" s="438" t="str">
        <f t="shared" si="48"/>
        <v/>
      </c>
      <c r="CG46" s="438" t="str">
        <f t="shared" si="48"/>
        <v/>
      </c>
      <c r="CH46" s="438" t="str">
        <f t="shared" si="48"/>
        <v/>
      </c>
      <c r="CI46" s="438" t="str">
        <f t="shared" si="48"/>
        <v/>
      </c>
      <c r="CJ46" s="438" t="str">
        <f t="shared" si="48"/>
        <v/>
      </c>
      <c r="CK46" s="438" t="str">
        <f t="shared" si="48"/>
        <v/>
      </c>
      <c r="CL46" s="438" t="str">
        <f t="shared" si="48"/>
        <v/>
      </c>
      <c r="CM46" s="438" t="str">
        <f t="shared" si="48"/>
        <v/>
      </c>
      <c r="CN46" s="438" t="str">
        <f t="shared" si="48"/>
        <v/>
      </c>
      <c r="CO46" s="438" t="str">
        <f t="shared" si="48"/>
        <v/>
      </c>
      <c r="CP46" s="438" t="str">
        <f t="shared" si="48"/>
        <v/>
      </c>
      <c r="CQ46" s="438" t="str">
        <f t="shared" si="48"/>
        <v/>
      </c>
      <c r="CR46" s="438" t="str">
        <f t="shared" si="48"/>
        <v/>
      </c>
      <c r="CS46" s="438" t="str">
        <f t="shared" si="48"/>
        <v/>
      </c>
      <c r="CT46" s="438" t="str">
        <f t="shared" si="48"/>
        <v/>
      </c>
      <c r="CU46" s="438" t="str">
        <f t="shared" si="48"/>
        <v/>
      </c>
      <c r="CV46" s="438" t="str">
        <f t="shared" si="48"/>
        <v/>
      </c>
      <c r="CW46" s="438" t="str">
        <f t="shared" si="48"/>
        <v/>
      </c>
      <c r="CX46" s="438" t="str">
        <f t="shared" si="48"/>
        <v/>
      </c>
      <c r="CY46" s="438" t="str">
        <f t="shared" si="48"/>
        <v/>
      </c>
      <c r="CZ46" s="438" t="str">
        <f t="shared" si="48"/>
        <v/>
      </c>
      <c r="DA46" s="438" t="str">
        <f t="shared" si="48"/>
        <v/>
      </c>
      <c r="DB46" s="438" t="str">
        <f t="shared" si="48"/>
        <v/>
      </c>
      <c r="DC46" s="438" t="str">
        <f t="shared" si="48"/>
        <v/>
      </c>
      <c r="DD46" s="438" t="str">
        <f t="shared" si="48"/>
        <v/>
      </c>
      <c r="DE46" s="438" t="str">
        <f t="shared" si="48"/>
        <v/>
      </c>
      <c r="DF46" s="438" t="str">
        <f t="shared" si="48"/>
        <v/>
      </c>
      <c r="DG46" s="438" t="str">
        <f t="shared" si="48"/>
        <v/>
      </c>
      <c r="DH46" s="438" t="str">
        <f t="shared" si="48"/>
        <v/>
      </c>
      <c r="DI46" s="438" t="str">
        <f t="shared" si="48"/>
        <v/>
      </c>
      <c r="DJ46" s="438" t="str">
        <f t="shared" si="48"/>
        <v/>
      </c>
      <c r="DK46" s="438" t="str">
        <f t="shared" si="48"/>
        <v/>
      </c>
      <c r="DL46" s="438" t="str">
        <f t="shared" si="48"/>
        <v/>
      </c>
      <c r="DM46" s="438" t="str">
        <f t="shared" si="48"/>
        <v/>
      </c>
      <c r="DN46" s="438" t="str">
        <f t="shared" si="48"/>
        <v/>
      </c>
      <c r="DO46" s="438" t="str">
        <f t="shared" si="48"/>
        <v/>
      </c>
      <c r="DP46" s="438" t="str">
        <f t="shared" si="48"/>
        <v/>
      </c>
      <c r="DQ46" s="438" t="str">
        <f t="shared" si="48"/>
        <v/>
      </c>
      <c r="DR46" s="438" t="str">
        <f t="shared" si="48"/>
        <v/>
      </c>
      <c r="DS46" s="438" t="str">
        <f t="shared" si="48"/>
        <v/>
      </c>
      <c r="DT46" s="438" t="str">
        <f t="shared" si="48"/>
        <v/>
      </c>
      <c r="DU46" s="438" t="str">
        <f t="shared" si="48"/>
        <v/>
      </c>
      <c r="DV46" s="438" t="str">
        <f t="shared" si="48"/>
        <v/>
      </c>
      <c r="DW46" s="438" t="str">
        <f t="shared" si="48"/>
        <v/>
      </c>
      <c r="DX46" s="438" t="str">
        <f t="shared" si="48"/>
        <v/>
      </c>
      <c r="DY46" s="438" t="str">
        <f t="shared" si="48"/>
        <v/>
      </c>
      <c r="DZ46" s="438" t="str">
        <f t="shared" si="48"/>
        <v/>
      </c>
      <c r="EA46" s="438" t="str">
        <f t="shared" si="48"/>
        <v/>
      </c>
      <c r="EB46" s="438" t="str">
        <f t="shared" si="48"/>
        <v/>
      </c>
      <c r="EC46" s="438" t="str">
        <f t="shared" ref="EC46:EW46" si="49">IF(EC43="","",EC35)</f>
        <v/>
      </c>
      <c r="ED46" s="438" t="str">
        <f t="shared" si="49"/>
        <v/>
      </c>
      <c r="EE46" s="438" t="str">
        <f t="shared" si="49"/>
        <v/>
      </c>
      <c r="EF46" s="438" t="str">
        <f t="shared" si="49"/>
        <v/>
      </c>
      <c r="EG46" s="438" t="str">
        <f t="shared" si="49"/>
        <v/>
      </c>
      <c r="EH46" s="438" t="str">
        <f t="shared" si="49"/>
        <v/>
      </c>
      <c r="EI46" s="438" t="str">
        <f t="shared" si="49"/>
        <v/>
      </c>
      <c r="EJ46" s="438" t="str">
        <f t="shared" si="49"/>
        <v/>
      </c>
      <c r="EK46" s="438" t="str">
        <f t="shared" si="49"/>
        <v/>
      </c>
      <c r="EL46" s="438" t="str">
        <f t="shared" si="49"/>
        <v/>
      </c>
      <c r="EM46" s="438" t="str">
        <f t="shared" si="49"/>
        <v/>
      </c>
      <c r="EN46" s="438" t="str">
        <f t="shared" si="49"/>
        <v/>
      </c>
      <c r="EO46" s="438" t="str">
        <f t="shared" si="49"/>
        <v/>
      </c>
      <c r="EP46" s="438" t="str">
        <f t="shared" si="49"/>
        <v/>
      </c>
      <c r="EQ46" s="438" t="str">
        <f t="shared" si="49"/>
        <v/>
      </c>
      <c r="ER46" s="438" t="str">
        <f t="shared" si="49"/>
        <v/>
      </c>
      <c r="ES46" s="438" t="str">
        <f t="shared" si="49"/>
        <v/>
      </c>
      <c r="ET46" s="438" t="str">
        <f t="shared" si="49"/>
        <v/>
      </c>
      <c r="EU46" s="438" t="str">
        <f t="shared" si="49"/>
        <v/>
      </c>
      <c r="EV46" s="438" t="str">
        <f t="shared" si="49"/>
        <v/>
      </c>
      <c r="EW46" s="438" t="str">
        <f t="shared" si="49"/>
        <v/>
      </c>
      <c r="FB46" s="403"/>
      <c r="FC46" s="427"/>
      <c r="FD46" s="403"/>
      <c r="FE46" s="402"/>
      <c r="FF46" s="403"/>
      <c r="FG46" s="402"/>
    </row>
    <row r="47" spans="1:163" ht="12" customHeight="1" outlineLevel="1">
      <c r="A47" s="338"/>
      <c r="B47" s="437" t="s">
        <v>393</v>
      </c>
      <c r="C47" s="365" t="s">
        <v>278</v>
      </c>
      <c r="D47" s="438" t="str">
        <f>IF(D44="","",D35)</f>
        <v/>
      </c>
      <c r="E47" s="438" t="str">
        <f t="shared" ref="E47:BP47" si="50">IF(E44="","",E35)</f>
        <v/>
      </c>
      <c r="F47" s="438" t="str">
        <f t="shared" si="50"/>
        <v/>
      </c>
      <c r="G47" s="438" t="str">
        <f t="shared" si="50"/>
        <v/>
      </c>
      <c r="H47" s="438" t="str">
        <f t="shared" si="50"/>
        <v/>
      </c>
      <c r="I47" s="438" t="str">
        <f t="shared" si="50"/>
        <v/>
      </c>
      <c r="J47" s="438" t="str">
        <f t="shared" si="50"/>
        <v/>
      </c>
      <c r="K47" s="438" t="str">
        <f t="shared" si="50"/>
        <v/>
      </c>
      <c r="L47" s="438" t="str">
        <f t="shared" si="50"/>
        <v/>
      </c>
      <c r="M47" s="438" t="str">
        <f t="shared" si="50"/>
        <v/>
      </c>
      <c r="N47" s="438" t="str">
        <f t="shared" si="50"/>
        <v/>
      </c>
      <c r="O47" s="438" t="str">
        <f t="shared" si="50"/>
        <v/>
      </c>
      <c r="P47" s="438" t="str">
        <f t="shared" si="50"/>
        <v/>
      </c>
      <c r="Q47" s="438" t="str">
        <f t="shared" si="50"/>
        <v/>
      </c>
      <c r="R47" s="438" t="str">
        <f t="shared" si="50"/>
        <v/>
      </c>
      <c r="S47" s="438" t="str">
        <f t="shared" si="50"/>
        <v/>
      </c>
      <c r="T47" s="438" t="str">
        <f t="shared" si="50"/>
        <v/>
      </c>
      <c r="U47" s="438" t="str">
        <f t="shared" si="50"/>
        <v/>
      </c>
      <c r="V47" s="438" t="str">
        <f t="shared" si="50"/>
        <v/>
      </c>
      <c r="W47" s="438" t="str">
        <f t="shared" si="50"/>
        <v/>
      </c>
      <c r="X47" s="438" t="str">
        <f t="shared" si="50"/>
        <v/>
      </c>
      <c r="Y47" s="438" t="str">
        <f t="shared" si="50"/>
        <v/>
      </c>
      <c r="Z47" s="438" t="str">
        <f t="shared" si="50"/>
        <v/>
      </c>
      <c r="AA47" s="438" t="str">
        <f t="shared" si="50"/>
        <v/>
      </c>
      <c r="AB47" s="438" t="str">
        <f t="shared" si="50"/>
        <v/>
      </c>
      <c r="AC47" s="438" t="str">
        <f t="shared" si="50"/>
        <v/>
      </c>
      <c r="AD47" s="438" t="str">
        <f t="shared" si="50"/>
        <v/>
      </c>
      <c r="AE47" s="438" t="str">
        <f t="shared" si="50"/>
        <v/>
      </c>
      <c r="AF47" s="438" t="str">
        <f t="shared" si="50"/>
        <v/>
      </c>
      <c r="AG47" s="438" t="str">
        <f t="shared" si="50"/>
        <v/>
      </c>
      <c r="AH47" s="438" t="str">
        <f t="shared" si="50"/>
        <v/>
      </c>
      <c r="AI47" s="438" t="str">
        <f t="shared" si="50"/>
        <v/>
      </c>
      <c r="AJ47" s="438" t="str">
        <f t="shared" si="50"/>
        <v/>
      </c>
      <c r="AK47" s="438" t="str">
        <f t="shared" si="50"/>
        <v/>
      </c>
      <c r="AL47" s="438" t="str">
        <f t="shared" si="50"/>
        <v/>
      </c>
      <c r="AM47" s="438" t="str">
        <f t="shared" si="50"/>
        <v/>
      </c>
      <c r="AN47" s="438" t="str">
        <f t="shared" si="50"/>
        <v/>
      </c>
      <c r="AO47" s="438" t="str">
        <f t="shared" si="50"/>
        <v/>
      </c>
      <c r="AP47" s="438" t="str">
        <f t="shared" si="50"/>
        <v/>
      </c>
      <c r="AQ47" s="438" t="str">
        <f t="shared" si="50"/>
        <v/>
      </c>
      <c r="AR47" s="438" t="str">
        <f t="shared" si="50"/>
        <v/>
      </c>
      <c r="AS47" s="438" t="str">
        <f t="shared" si="50"/>
        <v/>
      </c>
      <c r="AT47" s="438" t="str">
        <f t="shared" si="50"/>
        <v/>
      </c>
      <c r="AU47" s="438" t="str">
        <f t="shared" si="50"/>
        <v/>
      </c>
      <c r="AV47" s="438" t="str">
        <f t="shared" si="50"/>
        <v/>
      </c>
      <c r="AW47" s="438" t="str">
        <f t="shared" si="50"/>
        <v/>
      </c>
      <c r="AX47" s="438" t="str">
        <f t="shared" si="50"/>
        <v/>
      </c>
      <c r="AY47" s="438" t="str">
        <f t="shared" si="50"/>
        <v/>
      </c>
      <c r="AZ47" s="438" t="str">
        <f t="shared" si="50"/>
        <v/>
      </c>
      <c r="BA47" s="438" t="str">
        <f t="shared" si="50"/>
        <v/>
      </c>
      <c r="BB47" s="438" t="str">
        <f t="shared" si="50"/>
        <v/>
      </c>
      <c r="BC47" s="438" t="str">
        <f t="shared" si="50"/>
        <v/>
      </c>
      <c r="BD47" s="438" t="str">
        <f t="shared" si="50"/>
        <v/>
      </c>
      <c r="BE47" s="438" t="str">
        <f t="shared" si="50"/>
        <v/>
      </c>
      <c r="BF47" s="438" t="str">
        <f t="shared" si="50"/>
        <v/>
      </c>
      <c r="BG47" s="438" t="str">
        <f t="shared" si="50"/>
        <v/>
      </c>
      <c r="BH47" s="438" t="str">
        <f t="shared" si="50"/>
        <v/>
      </c>
      <c r="BI47" s="438" t="str">
        <f t="shared" si="50"/>
        <v/>
      </c>
      <c r="BJ47" s="438" t="str">
        <f t="shared" si="50"/>
        <v/>
      </c>
      <c r="BK47" s="438" t="str">
        <f t="shared" si="50"/>
        <v/>
      </c>
      <c r="BL47" s="438" t="str">
        <f t="shared" si="50"/>
        <v/>
      </c>
      <c r="BM47" s="438" t="str">
        <f t="shared" si="50"/>
        <v/>
      </c>
      <c r="BN47" s="438" t="str">
        <f t="shared" si="50"/>
        <v/>
      </c>
      <c r="BO47" s="438" t="str">
        <f t="shared" si="50"/>
        <v/>
      </c>
      <c r="BP47" s="438" t="str">
        <f t="shared" si="50"/>
        <v/>
      </c>
      <c r="BQ47" s="438" t="str">
        <f t="shared" ref="BQ47:EB47" si="51">IF(BQ44="","",BQ35)</f>
        <v/>
      </c>
      <c r="BR47" s="438" t="str">
        <f t="shared" si="51"/>
        <v/>
      </c>
      <c r="BS47" s="438" t="str">
        <f t="shared" si="51"/>
        <v/>
      </c>
      <c r="BT47" s="438" t="str">
        <f t="shared" si="51"/>
        <v/>
      </c>
      <c r="BU47" s="438" t="str">
        <f t="shared" si="51"/>
        <v/>
      </c>
      <c r="BV47" s="438" t="str">
        <f t="shared" si="51"/>
        <v/>
      </c>
      <c r="BW47" s="438" t="str">
        <f t="shared" si="51"/>
        <v/>
      </c>
      <c r="BX47" s="438" t="str">
        <f t="shared" si="51"/>
        <v/>
      </c>
      <c r="BY47" s="438" t="str">
        <f t="shared" si="51"/>
        <v/>
      </c>
      <c r="BZ47" s="438" t="str">
        <f t="shared" si="51"/>
        <v/>
      </c>
      <c r="CA47" s="438" t="str">
        <f t="shared" si="51"/>
        <v/>
      </c>
      <c r="CB47" s="438" t="str">
        <f t="shared" si="51"/>
        <v/>
      </c>
      <c r="CC47" s="438" t="str">
        <f t="shared" si="51"/>
        <v/>
      </c>
      <c r="CD47" s="438" t="str">
        <f t="shared" si="51"/>
        <v/>
      </c>
      <c r="CE47" s="438" t="str">
        <f t="shared" si="51"/>
        <v/>
      </c>
      <c r="CF47" s="438" t="str">
        <f t="shared" si="51"/>
        <v/>
      </c>
      <c r="CG47" s="438" t="str">
        <f t="shared" si="51"/>
        <v/>
      </c>
      <c r="CH47" s="438" t="str">
        <f t="shared" si="51"/>
        <v/>
      </c>
      <c r="CI47" s="438" t="str">
        <f t="shared" si="51"/>
        <v/>
      </c>
      <c r="CJ47" s="438" t="str">
        <f t="shared" si="51"/>
        <v/>
      </c>
      <c r="CK47" s="438" t="str">
        <f t="shared" si="51"/>
        <v/>
      </c>
      <c r="CL47" s="438" t="str">
        <f t="shared" si="51"/>
        <v/>
      </c>
      <c r="CM47" s="438" t="str">
        <f t="shared" si="51"/>
        <v/>
      </c>
      <c r="CN47" s="438" t="str">
        <f t="shared" si="51"/>
        <v/>
      </c>
      <c r="CO47" s="438" t="str">
        <f t="shared" si="51"/>
        <v/>
      </c>
      <c r="CP47" s="438" t="str">
        <f t="shared" si="51"/>
        <v/>
      </c>
      <c r="CQ47" s="438" t="str">
        <f t="shared" si="51"/>
        <v/>
      </c>
      <c r="CR47" s="438" t="str">
        <f t="shared" si="51"/>
        <v/>
      </c>
      <c r="CS47" s="438" t="str">
        <f t="shared" si="51"/>
        <v/>
      </c>
      <c r="CT47" s="438" t="str">
        <f t="shared" si="51"/>
        <v/>
      </c>
      <c r="CU47" s="438" t="str">
        <f t="shared" si="51"/>
        <v/>
      </c>
      <c r="CV47" s="438" t="str">
        <f t="shared" si="51"/>
        <v/>
      </c>
      <c r="CW47" s="438" t="str">
        <f t="shared" si="51"/>
        <v/>
      </c>
      <c r="CX47" s="438" t="str">
        <f t="shared" si="51"/>
        <v/>
      </c>
      <c r="CY47" s="438" t="str">
        <f t="shared" si="51"/>
        <v/>
      </c>
      <c r="CZ47" s="438" t="str">
        <f t="shared" si="51"/>
        <v/>
      </c>
      <c r="DA47" s="438" t="str">
        <f t="shared" si="51"/>
        <v/>
      </c>
      <c r="DB47" s="438" t="str">
        <f t="shared" si="51"/>
        <v/>
      </c>
      <c r="DC47" s="438" t="str">
        <f t="shared" si="51"/>
        <v/>
      </c>
      <c r="DD47" s="438" t="str">
        <f t="shared" si="51"/>
        <v/>
      </c>
      <c r="DE47" s="438" t="str">
        <f t="shared" si="51"/>
        <v/>
      </c>
      <c r="DF47" s="438" t="str">
        <f t="shared" si="51"/>
        <v/>
      </c>
      <c r="DG47" s="438" t="str">
        <f t="shared" si="51"/>
        <v/>
      </c>
      <c r="DH47" s="438" t="str">
        <f t="shared" si="51"/>
        <v/>
      </c>
      <c r="DI47" s="438" t="str">
        <f t="shared" si="51"/>
        <v/>
      </c>
      <c r="DJ47" s="438" t="str">
        <f t="shared" si="51"/>
        <v/>
      </c>
      <c r="DK47" s="438" t="str">
        <f t="shared" si="51"/>
        <v/>
      </c>
      <c r="DL47" s="438" t="str">
        <f t="shared" si="51"/>
        <v/>
      </c>
      <c r="DM47" s="438" t="str">
        <f t="shared" si="51"/>
        <v/>
      </c>
      <c r="DN47" s="438" t="str">
        <f t="shared" si="51"/>
        <v/>
      </c>
      <c r="DO47" s="438" t="str">
        <f t="shared" si="51"/>
        <v/>
      </c>
      <c r="DP47" s="438" t="str">
        <f t="shared" si="51"/>
        <v/>
      </c>
      <c r="DQ47" s="438" t="str">
        <f t="shared" si="51"/>
        <v/>
      </c>
      <c r="DR47" s="438" t="str">
        <f t="shared" si="51"/>
        <v/>
      </c>
      <c r="DS47" s="438" t="str">
        <f t="shared" si="51"/>
        <v/>
      </c>
      <c r="DT47" s="438" t="str">
        <f t="shared" si="51"/>
        <v/>
      </c>
      <c r="DU47" s="438" t="str">
        <f t="shared" si="51"/>
        <v/>
      </c>
      <c r="DV47" s="438" t="str">
        <f t="shared" si="51"/>
        <v/>
      </c>
      <c r="DW47" s="438" t="str">
        <f t="shared" si="51"/>
        <v/>
      </c>
      <c r="DX47" s="438" t="str">
        <f t="shared" si="51"/>
        <v/>
      </c>
      <c r="DY47" s="438" t="str">
        <f t="shared" si="51"/>
        <v/>
      </c>
      <c r="DZ47" s="438" t="str">
        <f t="shared" si="51"/>
        <v/>
      </c>
      <c r="EA47" s="438" t="str">
        <f t="shared" si="51"/>
        <v/>
      </c>
      <c r="EB47" s="438" t="str">
        <f t="shared" si="51"/>
        <v/>
      </c>
      <c r="EC47" s="438" t="str">
        <f t="shared" ref="EC47:EW47" si="52">IF(EC44="","",EC35)</f>
        <v/>
      </c>
      <c r="ED47" s="438" t="str">
        <f t="shared" si="52"/>
        <v/>
      </c>
      <c r="EE47" s="438" t="str">
        <f t="shared" si="52"/>
        <v/>
      </c>
      <c r="EF47" s="438" t="str">
        <f t="shared" si="52"/>
        <v/>
      </c>
      <c r="EG47" s="438" t="str">
        <f t="shared" si="52"/>
        <v/>
      </c>
      <c r="EH47" s="438" t="str">
        <f t="shared" si="52"/>
        <v/>
      </c>
      <c r="EI47" s="438" t="str">
        <f t="shared" si="52"/>
        <v/>
      </c>
      <c r="EJ47" s="438" t="str">
        <f t="shared" si="52"/>
        <v/>
      </c>
      <c r="EK47" s="438" t="str">
        <f t="shared" si="52"/>
        <v/>
      </c>
      <c r="EL47" s="438" t="str">
        <f t="shared" si="52"/>
        <v/>
      </c>
      <c r="EM47" s="438" t="str">
        <f t="shared" si="52"/>
        <v/>
      </c>
      <c r="EN47" s="438" t="str">
        <f t="shared" si="52"/>
        <v/>
      </c>
      <c r="EO47" s="438" t="str">
        <f t="shared" si="52"/>
        <v/>
      </c>
      <c r="EP47" s="438" t="str">
        <f t="shared" si="52"/>
        <v/>
      </c>
      <c r="EQ47" s="438" t="str">
        <f t="shared" si="52"/>
        <v/>
      </c>
      <c r="ER47" s="438" t="str">
        <f t="shared" si="52"/>
        <v/>
      </c>
      <c r="ES47" s="438" t="str">
        <f t="shared" si="52"/>
        <v/>
      </c>
      <c r="ET47" s="438" t="str">
        <f t="shared" si="52"/>
        <v/>
      </c>
      <c r="EU47" s="438" t="str">
        <f t="shared" si="52"/>
        <v/>
      </c>
      <c r="EV47" s="438" t="str">
        <f t="shared" si="52"/>
        <v/>
      </c>
      <c r="EW47" s="438" t="str">
        <f t="shared" si="52"/>
        <v/>
      </c>
      <c r="FB47" s="403"/>
      <c r="FC47" s="427"/>
      <c r="FD47" s="403"/>
      <c r="FE47" s="402"/>
      <c r="FF47" s="403"/>
      <c r="FG47" s="402"/>
    </row>
    <row r="48" spans="1:163" ht="12" customHeight="1" outlineLevel="1">
      <c r="A48" s="338"/>
      <c r="B48" s="437" t="s">
        <v>394</v>
      </c>
      <c r="C48" s="365" t="s">
        <v>278</v>
      </c>
      <c r="D48" s="438" t="str">
        <f>IF(D45="","",D35)</f>
        <v/>
      </c>
      <c r="E48" s="438" t="str">
        <f t="shared" ref="E48:BP48" si="53">IF(E45="","",E35)</f>
        <v/>
      </c>
      <c r="F48" s="438" t="str">
        <f t="shared" si="53"/>
        <v/>
      </c>
      <c r="G48" s="438" t="str">
        <f t="shared" si="53"/>
        <v/>
      </c>
      <c r="H48" s="438" t="str">
        <f t="shared" si="53"/>
        <v/>
      </c>
      <c r="I48" s="438" t="str">
        <f t="shared" si="53"/>
        <v/>
      </c>
      <c r="J48" s="438" t="str">
        <f t="shared" si="53"/>
        <v/>
      </c>
      <c r="K48" s="438" t="str">
        <f t="shared" si="53"/>
        <v/>
      </c>
      <c r="L48" s="438" t="str">
        <f t="shared" si="53"/>
        <v/>
      </c>
      <c r="M48" s="438" t="str">
        <f t="shared" si="53"/>
        <v/>
      </c>
      <c r="N48" s="438" t="str">
        <f t="shared" si="53"/>
        <v/>
      </c>
      <c r="O48" s="438" t="str">
        <f t="shared" si="53"/>
        <v/>
      </c>
      <c r="P48" s="438" t="str">
        <f t="shared" si="53"/>
        <v/>
      </c>
      <c r="Q48" s="438" t="str">
        <f t="shared" si="53"/>
        <v/>
      </c>
      <c r="R48" s="438" t="str">
        <f t="shared" si="53"/>
        <v/>
      </c>
      <c r="S48" s="438" t="str">
        <f t="shared" si="53"/>
        <v/>
      </c>
      <c r="T48" s="438" t="str">
        <f t="shared" si="53"/>
        <v/>
      </c>
      <c r="U48" s="438" t="str">
        <f t="shared" si="53"/>
        <v/>
      </c>
      <c r="V48" s="438" t="str">
        <f t="shared" si="53"/>
        <v/>
      </c>
      <c r="W48" s="438" t="str">
        <f t="shared" si="53"/>
        <v/>
      </c>
      <c r="X48" s="438" t="str">
        <f t="shared" si="53"/>
        <v/>
      </c>
      <c r="Y48" s="438" t="str">
        <f t="shared" si="53"/>
        <v/>
      </c>
      <c r="Z48" s="438" t="str">
        <f t="shared" si="53"/>
        <v/>
      </c>
      <c r="AA48" s="438" t="str">
        <f t="shared" si="53"/>
        <v/>
      </c>
      <c r="AB48" s="438" t="str">
        <f t="shared" si="53"/>
        <v/>
      </c>
      <c r="AC48" s="438" t="str">
        <f t="shared" si="53"/>
        <v/>
      </c>
      <c r="AD48" s="438" t="str">
        <f t="shared" si="53"/>
        <v/>
      </c>
      <c r="AE48" s="438" t="str">
        <f t="shared" si="53"/>
        <v/>
      </c>
      <c r="AF48" s="438" t="str">
        <f t="shared" si="53"/>
        <v/>
      </c>
      <c r="AG48" s="438" t="str">
        <f t="shared" si="53"/>
        <v/>
      </c>
      <c r="AH48" s="438" t="str">
        <f t="shared" si="53"/>
        <v/>
      </c>
      <c r="AI48" s="438" t="str">
        <f t="shared" si="53"/>
        <v/>
      </c>
      <c r="AJ48" s="438" t="str">
        <f t="shared" si="53"/>
        <v/>
      </c>
      <c r="AK48" s="438" t="str">
        <f t="shared" si="53"/>
        <v/>
      </c>
      <c r="AL48" s="438" t="str">
        <f t="shared" si="53"/>
        <v/>
      </c>
      <c r="AM48" s="438" t="str">
        <f t="shared" si="53"/>
        <v/>
      </c>
      <c r="AN48" s="438" t="str">
        <f t="shared" si="53"/>
        <v/>
      </c>
      <c r="AO48" s="438" t="str">
        <f t="shared" si="53"/>
        <v/>
      </c>
      <c r="AP48" s="438" t="str">
        <f t="shared" si="53"/>
        <v/>
      </c>
      <c r="AQ48" s="438" t="str">
        <f t="shared" si="53"/>
        <v/>
      </c>
      <c r="AR48" s="438" t="str">
        <f t="shared" si="53"/>
        <v/>
      </c>
      <c r="AS48" s="438" t="str">
        <f t="shared" si="53"/>
        <v/>
      </c>
      <c r="AT48" s="438" t="str">
        <f t="shared" si="53"/>
        <v/>
      </c>
      <c r="AU48" s="438" t="str">
        <f t="shared" si="53"/>
        <v/>
      </c>
      <c r="AV48" s="438" t="str">
        <f t="shared" si="53"/>
        <v/>
      </c>
      <c r="AW48" s="438" t="str">
        <f t="shared" si="53"/>
        <v/>
      </c>
      <c r="AX48" s="438" t="str">
        <f t="shared" si="53"/>
        <v/>
      </c>
      <c r="AY48" s="438" t="str">
        <f t="shared" si="53"/>
        <v/>
      </c>
      <c r="AZ48" s="438" t="str">
        <f t="shared" si="53"/>
        <v/>
      </c>
      <c r="BA48" s="438" t="str">
        <f t="shared" si="53"/>
        <v/>
      </c>
      <c r="BB48" s="438" t="str">
        <f t="shared" si="53"/>
        <v/>
      </c>
      <c r="BC48" s="438" t="str">
        <f t="shared" si="53"/>
        <v/>
      </c>
      <c r="BD48" s="438" t="str">
        <f t="shared" si="53"/>
        <v/>
      </c>
      <c r="BE48" s="438" t="str">
        <f t="shared" si="53"/>
        <v/>
      </c>
      <c r="BF48" s="438" t="str">
        <f t="shared" si="53"/>
        <v/>
      </c>
      <c r="BG48" s="438" t="str">
        <f t="shared" si="53"/>
        <v/>
      </c>
      <c r="BH48" s="438" t="str">
        <f t="shared" si="53"/>
        <v/>
      </c>
      <c r="BI48" s="438" t="str">
        <f t="shared" si="53"/>
        <v/>
      </c>
      <c r="BJ48" s="438" t="str">
        <f t="shared" si="53"/>
        <v/>
      </c>
      <c r="BK48" s="438" t="str">
        <f t="shared" si="53"/>
        <v/>
      </c>
      <c r="BL48" s="438" t="str">
        <f t="shared" si="53"/>
        <v/>
      </c>
      <c r="BM48" s="438" t="str">
        <f t="shared" si="53"/>
        <v/>
      </c>
      <c r="BN48" s="438" t="str">
        <f t="shared" si="53"/>
        <v/>
      </c>
      <c r="BO48" s="438" t="str">
        <f t="shared" si="53"/>
        <v/>
      </c>
      <c r="BP48" s="438" t="str">
        <f t="shared" si="53"/>
        <v/>
      </c>
      <c r="BQ48" s="438" t="str">
        <f t="shared" ref="BQ48:EB48" si="54">IF(BQ45="","",BQ35)</f>
        <v/>
      </c>
      <c r="BR48" s="438" t="str">
        <f t="shared" si="54"/>
        <v/>
      </c>
      <c r="BS48" s="438" t="str">
        <f t="shared" si="54"/>
        <v/>
      </c>
      <c r="BT48" s="438" t="str">
        <f t="shared" si="54"/>
        <v/>
      </c>
      <c r="BU48" s="438" t="str">
        <f t="shared" si="54"/>
        <v/>
      </c>
      <c r="BV48" s="438" t="str">
        <f t="shared" si="54"/>
        <v/>
      </c>
      <c r="BW48" s="438" t="str">
        <f t="shared" si="54"/>
        <v/>
      </c>
      <c r="BX48" s="438" t="str">
        <f t="shared" si="54"/>
        <v/>
      </c>
      <c r="BY48" s="438" t="str">
        <f t="shared" si="54"/>
        <v/>
      </c>
      <c r="BZ48" s="438" t="str">
        <f t="shared" si="54"/>
        <v/>
      </c>
      <c r="CA48" s="438" t="str">
        <f t="shared" si="54"/>
        <v/>
      </c>
      <c r="CB48" s="438" t="str">
        <f t="shared" si="54"/>
        <v/>
      </c>
      <c r="CC48" s="438" t="str">
        <f t="shared" si="54"/>
        <v/>
      </c>
      <c r="CD48" s="438" t="str">
        <f t="shared" si="54"/>
        <v/>
      </c>
      <c r="CE48" s="438" t="str">
        <f t="shared" si="54"/>
        <v/>
      </c>
      <c r="CF48" s="438" t="str">
        <f t="shared" si="54"/>
        <v/>
      </c>
      <c r="CG48" s="438" t="str">
        <f t="shared" si="54"/>
        <v/>
      </c>
      <c r="CH48" s="438" t="str">
        <f t="shared" si="54"/>
        <v/>
      </c>
      <c r="CI48" s="438" t="str">
        <f t="shared" si="54"/>
        <v/>
      </c>
      <c r="CJ48" s="438" t="str">
        <f t="shared" si="54"/>
        <v/>
      </c>
      <c r="CK48" s="438" t="str">
        <f t="shared" si="54"/>
        <v/>
      </c>
      <c r="CL48" s="438" t="str">
        <f t="shared" si="54"/>
        <v/>
      </c>
      <c r="CM48" s="438" t="str">
        <f t="shared" si="54"/>
        <v/>
      </c>
      <c r="CN48" s="438" t="str">
        <f t="shared" si="54"/>
        <v/>
      </c>
      <c r="CO48" s="438" t="str">
        <f t="shared" si="54"/>
        <v/>
      </c>
      <c r="CP48" s="438" t="str">
        <f t="shared" si="54"/>
        <v/>
      </c>
      <c r="CQ48" s="438" t="str">
        <f t="shared" si="54"/>
        <v/>
      </c>
      <c r="CR48" s="438" t="str">
        <f t="shared" si="54"/>
        <v/>
      </c>
      <c r="CS48" s="438" t="str">
        <f t="shared" si="54"/>
        <v/>
      </c>
      <c r="CT48" s="438" t="str">
        <f t="shared" si="54"/>
        <v/>
      </c>
      <c r="CU48" s="438" t="str">
        <f t="shared" si="54"/>
        <v/>
      </c>
      <c r="CV48" s="438" t="str">
        <f t="shared" si="54"/>
        <v/>
      </c>
      <c r="CW48" s="438" t="str">
        <f t="shared" si="54"/>
        <v/>
      </c>
      <c r="CX48" s="438" t="str">
        <f t="shared" si="54"/>
        <v/>
      </c>
      <c r="CY48" s="438" t="str">
        <f t="shared" si="54"/>
        <v/>
      </c>
      <c r="CZ48" s="438" t="str">
        <f t="shared" si="54"/>
        <v/>
      </c>
      <c r="DA48" s="438" t="str">
        <f t="shared" si="54"/>
        <v/>
      </c>
      <c r="DB48" s="438" t="str">
        <f t="shared" si="54"/>
        <v/>
      </c>
      <c r="DC48" s="438" t="str">
        <f t="shared" si="54"/>
        <v/>
      </c>
      <c r="DD48" s="438" t="str">
        <f t="shared" si="54"/>
        <v/>
      </c>
      <c r="DE48" s="438" t="str">
        <f t="shared" si="54"/>
        <v/>
      </c>
      <c r="DF48" s="438" t="str">
        <f t="shared" si="54"/>
        <v/>
      </c>
      <c r="DG48" s="438" t="str">
        <f t="shared" si="54"/>
        <v/>
      </c>
      <c r="DH48" s="438" t="str">
        <f t="shared" si="54"/>
        <v/>
      </c>
      <c r="DI48" s="438" t="str">
        <f t="shared" si="54"/>
        <v/>
      </c>
      <c r="DJ48" s="438" t="str">
        <f t="shared" si="54"/>
        <v/>
      </c>
      <c r="DK48" s="438" t="str">
        <f t="shared" si="54"/>
        <v/>
      </c>
      <c r="DL48" s="438" t="str">
        <f t="shared" si="54"/>
        <v/>
      </c>
      <c r="DM48" s="438" t="str">
        <f t="shared" si="54"/>
        <v/>
      </c>
      <c r="DN48" s="438" t="str">
        <f t="shared" si="54"/>
        <v/>
      </c>
      <c r="DO48" s="438" t="str">
        <f t="shared" si="54"/>
        <v/>
      </c>
      <c r="DP48" s="438" t="str">
        <f t="shared" si="54"/>
        <v/>
      </c>
      <c r="DQ48" s="438" t="str">
        <f t="shared" si="54"/>
        <v/>
      </c>
      <c r="DR48" s="438" t="str">
        <f t="shared" si="54"/>
        <v/>
      </c>
      <c r="DS48" s="438" t="str">
        <f t="shared" si="54"/>
        <v/>
      </c>
      <c r="DT48" s="438" t="str">
        <f t="shared" si="54"/>
        <v/>
      </c>
      <c r="DU48" s="438" t="str">
        <f t="shared" si="54"/>
        <v/>
      </c>
      <c r="DV48" s="438" t="str">
        <f t="shared" si="54"/>
        <v/>
      </c>
      <c r="DW48" s="438" t="str">
        <f t="shared" si="54"/>
        <v/>
      </c>
      <c r="DX48" s="438" t="str">
        <f t="shared" si="54"/>
        <v/>
      </c>
      <c r="DY48" s="438" t="str">
        <f t="shared" si="54"/>
        <v/>
      </c>
      <c r="DZ48" s="438" t="str">
        <f t="shared" si="54"/>
        <v/>
      </c>
      <c r="EA48" s="438" t="str">
        <f t="shared" si="54"/>
        <v/>
      </c>
      <c r="EB48" s="438" t="str">
        <f t="shared" si="54"/>
        <v/>
      </c>
      <c r="EC48" s="438" t="str">
        <f t="shared" ref="EC48:EW48" si="55">IF(EC45="","",EC35)</f>
        <v/>
      </c>
      <c r="ED48" s="438" t="str">
        <f t="shared" si="55"/>
        <v/>
      </c>
      <c r="EE48" s="438" t="str">
        <f t="shared" si="55"/>
        <v/>
      </c>
      <c r="EF48" s="438" t="str">
        <f t="shared" si="55"/>
        <v/>
      </c>
      <c r="EG48" s="438" t="str">
        <f t="shared" si="55"/>
        <v/>
      </c>
      <c r="EH48" s="438" t="str">
        <f t="shared" si="55"/>
        <v/>
      </c>
      <c r="EI48" s="438" t="str">
        <f t="shared" si="55"/>
        <v/>
      </c>
      <c r="EJ48" s="438" t="str">
        <f t="shared" si="55"/>
        <v/>
      </c>
      <c r="EK48" s="438" t="str">
        <f t="shared" si="55"/>
        <v/>
      </c>
      <c r="EL48" s="438" t="str">
        <f t="shared" si="55"/>
        <v/>
      </c>
      <c r="EM48" s="438" t="str">
        <f t="shared" si="55"/>
        <v/>
      </c>
      <c r="EN48" s="438" t="str">
        <f t="shared" si="55"/>
        <v/>
      </c>
      <c r="EO48" s="438" t="str">
        <f t="shared" si="55"/>
        <v/>
      </c>
      <c r="EP48" s="438" t="str">
        <f t="shared" si="55"/>
        <v/>
      </c>
      <c r="EQ48" s="438" t="str">
        <f t="shared" si="55"/>
        <v/>
      </c>
      <c r="ER48" s="438" t="str">
        <f t="shared" si="55"/>
        <v/>
      </c>
      <c r="ES48" s="438" t="str">
        <f t="shared" si="55"/>
        <v/>
      </c>
      <c r="ET48" s="438" t="str">
        <f t="shared" si="55"/>
        <v/>
      </c>
      <c r="EU48" s="438" t="str">
        <f t="shared" si="55"/>
        <v/>
      </c>
      <c r="EV48" s="438" t="str">
        <f t="shared" si="55"/>
        <v/>
      </c>
      <c r="EW48" s="438" t="str">
        <f t="shared" si="55"/>
        <v/>
      </c>
      <c r="FB48" s="403"/>
      <c r="FC48" s="427"/>
      <c r="FD48" s="403"/>
      <c r="FE48" s="402"/>
      <c r="FF48" s="403"/>
      <c r="FG48" s="402"/>
    </row>
    <row r="49" spans="1:163" ht="12" customHeight="1" outlineLevel="1">
      <c r="A49" s="338"/>
      <c r="B49" s="435"/>
      <c r="C49" s="387"/>
      <c r="D49" s="439"/>
      <c r="E49" s="439"/>
      <c r="F49" s="439"/>
      <c r="G49" s="439"/>
      <c r="H49" s="439"/>
      <c r="I49" s="439"/>
      <c r="J49" s="439"/>
      <c r="K49" s="439"/>
      <c r="L49" s="439"/>
      <c r="M49" s="439"/>
      <c r="N49" s="439"/>
      <c r="O49" s="439"/>
      <c r="P49" s="439"/>
      <c r="Q49" s="439"/>
      <c r="R49" s="439"/>
      <c r="S49" s="439"/>
      <c r="T49" s="439"/>
      <c r="U49" s="439"/>
      <c r="V49" s="439"/>
      <c r="W49" s="439"/>
      <c r="X49" s="439"/>
      <c r="Y49" s="439"/>
      <c r="Z49" s="439"/>
      <c r="AA49" s="439"/>
      <c r="AB49" s="439"/>
      <c r="AC49" s="439"/>
      <c r="AD49" s="439"/>
      <c r="AE49" s="439"/>
      <c r="AF49" s="439"/>
      <c r="AG49" s="439"/>
      <c r="AH49" s="439"/>
      <c r="AI49" s="439"/>
      <c r="AJ49" s="439"/>
      <c r="AK49" s="439"/>
      <c r="AL49" s="439"/>
      <c r="AM49" s="439"/>
      <c r="AN49" s="439"/>
      <c r="AO49" s="439"/>
      <c r="AP49" s="439"/>
      <c r="AQ49" s="439"/>
      <c r="AR49" s="439"/>
      <c r="AS49" s="439"/>
      <c r="AT49" s="439"/>
      <c r="AU49" s="439"/>
      <c r="AV49" s="439"/>
      <c r="AW49" s="439"/>
      <c r="AX49" s="439"/>
      <c r="AY49" s="439"/>
      <c r="AZ49" s="439"/>
      <c r="BA49" s="439"/>
      <c r="BB49" s="439"/>
      <c r="BC49" s="439"/>
      <c r="BD49" s="439"/>
      <c r="BE49" s="439"/>
      <c r="BF49" s="439"/>
      <c r="BG49" s="439"/>
      <c r="BH49" s="439"/>
      <c r="BI49" s="439"/>
      <c r="BJ49" s="439"/>
      <c r="BK49" s="439"/>
      <c r="BL49" s="439"/>
      <c r="BM49" s="439"/>
      <c r="BN49" s="439"/>
      <c r="BO49" s="439"/>
      <c r="BP49" s="439"/>
      <c r="BQ49" s="439"/>
      <c r="BR49" s="439"/>
      <c r="BS49" s="439"/>
      <c r="BT49" s="439"/>
      <c r="BU49" s="439"/>
      <c r="BV49" s="439"/>
      <c r="BW49" s="439"/>
      <c r="BX49" s="439"/>
      <c r="BY49" s="439"/>
      <c r="BZ49" s="439"/>
      <c r="CA49" s="439"/>
      <c r="CB49" s="439"/>
      <c r="CC49" s="439"/>
      <c r="CD49" s="439"/>
      <c r="CE49" s="439"/>
      <c r="CF49" s="439"/>
      <c r="CG49" s="439"/>
      <c r="CH49" s="439"/>
      <c r="CI49" s="439"/>
      <c r="CJ49" s="439"/>
      <c r="CK49" s="439"/>
      <c r="CL49" s="439"/>
      <c r="CM49" s="439"/>
      <c r="CN49" s="439"/>
      <c r="CO49" s="439"/>
      <c r="CP49" s="439"/>
      <c r="CQ49" s="439"/>
      <c r="CR49" s="439"/>
      <c r="CS49" s="439"/>
      <c r="CT49" s="439"/>
      <c r="CU49" s="439"/>
      <c r="CV49" s="439"/>
      <c r="CW49" s="439"/>
      <c r="CX49" s="439"/>
      <c r="CY49" s="439"/>
      <c r="CZ49" s="439"/>
      <c r="DA49" s="439"/>
      <c r="DB49" s="439"/>
      <c r="DC49" s="439"/>
      <c r="DD49" s="439"/>
      <c r="DE49" s="439"/>
      <c r="DF49" s="439"/>
      <c r="DG49" s="439"/>
      <c r="DH49" s="439"/>
      <c r="DI49" s="439"/>
      <c r="DJ49" s="439"/>
      <c r="DK49" s="439"/>
      <c r="DL49" s="439"/>
      <c r="DM49" s="439"/>
      <c r="DN49" s="439"/>
      <c r="DO49" s="439"/>
      <c r="DP49" s="439"/>
      <c r="DQ49" s="439"/>
      <c r="DR49" s="439"/>
      <c r="DS49" s="439"/>
      <c r="DT49" s="439"/>
      <c r="DU49" s="439"/>
      <c r="DV49" s="439"/>
      <c r="DW49" s="439"/>
      <c r="DX49" s="439"/>
      <c r="DY49" s="439"/>
      <c r="DZ49" s="439"/>
      <c r="EA49" s="439"/>
      <c r="EB49" s="439"/>
      <c r="EC49" s="439"/>
      <c r="ED49" s="439"/>
      <c r="EE49" s="439"/>
      <c r="EF49" s="439"/>
      <c r="EG49" s="439"/>
      <c r="EH49" s="439"/>
      <c r="EI49" s="439"/>
      <c r="EJ49" s="439"/>
      <c r="EK49" s="439"/>
      <c r="EL49" s="439"/>
      <c r="EM49" s="439"/>
      <c r="EN49" s="439"/>
      <c r="EO49" s="439"/>
      <c r="EP49" s="439"/>
      <c r="EQ49" s="439"/>
      <c r="ER49" s="439"/>
      <c r="ES49" s="439"/>
      <c r="ET49" s="439"/>
      <c r="EU49" s="439"/>
      <c r="EV49" s="439"/>
      <c r="EW49" s="439"/>
      <c r="FB49" s="403"/>
      <c r="FC49" s="427"/>
      <c r="FD49" s="403"/>
      <c r="FE49" s="402"/>
      <c r="FF49" s="403"/>
      <c r="FG49" s="402"/>
    </row>
    <row r="50" spans="1:163" ht="12" customHeight="1" outlineLevel="1">
      <c r="A50" s="338"/>
      <c r="B50" s="435" t="s">
        <v>390</v>
      </c>
      <c r="C50" s="387"/>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9"/>
      <c r="AJ50" s="439"/>
      <c r="AK50" s="439"/>
      <c r="AL50" s="439"/>
      <c r="AM50" s="439"/>
      <c r="AN50" s="439"/>
      <c r="AO50" s="439"/>
      <c r="AP50" s="439"/>
      <c r="AQ50" s="439"/>
      <c r="AR50" s="439"/>
      <c r="AS50" s="439"/>
      <c r="AT50" s="439"/>
      <c r="AU50" s="439"/>
      <c r="AV50" s="439"/>
      <c r="AW50" s="439"/>
      <c r="AX50" s="439"/>
      <c r="AY50" s="439"/>
      <c r="AZ50" s="439"/>
      <c r="BA50" s="439"/>
      <c r="BB50" s="439"/>
      <c r="BC50" s="439"/>
      <c r="BD50" s="439"/>
      <c r="BE50" s="439"/>
      <c r="BF50" s="439"/>
      <c r="BG50" s="439"/>
      <c r="BH50" s="439"/>
      <c r="BI50" s="439"/>
      <c r="BJ50" s="439"/>
      <c r="BK50" s="439"/>
      <c r="BL50" s="439"/>
      <c r="BM50" s="439"/>
      <c r="BN50" s="439"/>
      <c r="BO50" s="439"/>
      <c r="BP50" s="439"/>
      <c r="BQ50" s="439"/>
      <c r="BR50" s="439"/>
      <c r="BS50" s="439"/>
      <c r="BT50" s="439"/>
      <c r="BU50" s="439"/>
      <c r="BV50" s="439"/>
      <c r="BW50" s="439"/>
      <c r="BX50" s="439"/>
      <c r="BY50" s="439"/>
      <c r="BZ50" s="439"/>
      <c r="CA50" s="439"/>
      <c r="CB50" s="439"/>
      <c r="CC50" s="439"/>
      <c r="CD50" s="439"/>
      <c r="CE50" s="439"/>
      <c r="CF50" s="439"/>
      <c r="CG50" s="439"/>
      <c r="CH50" s="439"/>
      <c r="CI50" s="439"/>
      <c r="CJ50" s="439"/>
      <c r="CK50" s="439"/>
      <c r="CL50" s="439"/>
      <c r="CM50" s="439"/>
      <c r="CN50" s="439"/>
      <c r="CO50" s="439"/>
      <c r="CP50" s="439"/>
      <c r="CQ50" s="439"/>
      <c r="CR50" s="439"/>
      <c r="CS50" s="439"/>
      <c r="CT50" s="439"/>
      <c r="CU50" s="439"/>
      <c r="CV50" s="439"/>
      <c r="CW50" s="439"/>
      <c r="CX50" s="439"/>
      <c r="CY50" s="439"/>
      <c r="CZ50" s="439"/>
      <c r="DA50" s="439"/>
      <c r="DB50" s="439"/>
      <c r="DC50" s="439"/>
      <c r="DD50" s="439"/>
      <c r="DE50" s="439"/>
      <c r="DF50" s="439"/>
      <c r="DG50" s="439"/>
      <c r="DH50" s="439"/>
      <c r="DI50" s="439"/>
      <c r="DJ50" s="439"/>
      <c r="DK50" s="439"/>
      <c r="DL50" s="439"/>
      <c r="DM50" s="439"/>
      <c r="DN50" s="439"/>
      <c r="DO50" s="439"/>
      <c r="DP50" s="439"/>
      <c r="DQ50" s="439"/>
      <c r="DR50" s="439"/>
      <c r="DS50" s="439"/>
      <c r="DT50" s="439"/>
      <c r="DU50" s="439"/>
      <c r="DV50" s="439"/>
      <c r="DW50" s="439"/>
      <c r="DX50" s="439"/>
      <c r="DY50" s="439"/>
      <c r="DZ50" s="439"/>
      <c r="EA50" s="439"/>
      <c r="EB50" s="439"/>
      <c r="EC50" s="439"/>
      <c r="ED50" s="439"/>
      <c r="EE50" s="439"/>
      <c r="EF50" s="439"/>
      <c r="EG50" s="439"/>
      <c r="EH50" s="439"/>
      <c r="EI50" s="439"/>
      <c r="EJ50" s="439"/>
      <c r="EK50" s="439"/>
      <c r="EL50" s="439"/>
      <c r="EM50" s="439"/>
      <c r="EN50" s="439"/>
      <c r="EO50" s="439"/>
      <c r="EP50" s="439"/>
      <c r="EQ50" s="439"/>
      <c r="ER50" s="439"/>
      <c r="ES50" s="439"/>
      <c r="ET50" s="439"/>
      <c r="EU50" s="439"/>
      <c r="EV50" s="439"/>
      <c r="EW50" s="439"/>
      <c r="FB50" s="403"/>
      <c r="FC50" s="427"/>
      <c r="FD50" s="403"/>
      <c r="FE50" s="402"/>
      <c r="FF50" s="403"/>
      <c r="FG50" s="402"/>
    </row>
    <row r="51" spans="1:163" ht="12" customHeight="1" outlineLevel="1">
      <c r="A51" s="338"/>
      <c r="B51" s="437" t="s">
        <v>387</v>
      </c>
      <c r="C51" s="365" t="s">
        <v>278</v>
      </c>
      <c r="D51" s="438" t="str">
        <f t="shared" ref="D51:BO51" si="56">IF(D33="C11",D16,"")</f>
        <v/>
      </c>
      <c r="E51" s="438" t="str">
        <f t="shared" si="56"/>
        <v/>
      </c>
      <c r="F51" s="438" t="str">
        <f t="shared" si="56"/>
        <v/>
      </c>
      <c r="G51" s="438" t="str">
        <f t="shared" si="56"/>
        <v/>
      </c>
      <c r="H51" s="438" t="str">
        <f t="shared" si="56"/>
        <v/>
      </c>
      <c r="I51" s="438" t="str">
        <f t="shared" si="56"/>
        <v/>
      </c>
      <c r="J51" s="438" t="str">
        <f t="shared" si="56"/>
        <v/>
      </c>
      <c r="K51" s="438" t="str">
        <f t="shared" si="56"/>
        <v/>
      </c>
      <c r="L51" s="438" t="str">
        <f t="shared" si="56"/>
        <v/>
      </c>
      <c r="M51" s="438" t="str">
        <f t="shared" si="56"/>
        <v/>
      </c>
      <c r="N51" s="438" t="str">
        <f t="shared" si="56"/>
        <v/>
      </c>
      <c r="O51" s="438" t="str">
        <f t="shared" si="56"/>
        <v/>
      </c>
      <c r="P51" s="438" t="str">
        <f t="shared" si="56"/>
        <v/>
      </c>
      <c r="Q51" s="438" t="str">
        <f t="shared" si="56"/>
        <v/>
      </c>
      <c r="R51" s="438" t="str">
        <f t="shared" si="56"/>
        <v/>
      </c>
      <c r="S51" s="438" t="str">
        <f t="shared" si="56"/>
        <v/>
      </c>
      <c r="T51" s="438" t="str">
        <f t="shared" si="56"/>
        <v/>
      </c>
      <c r="U51" s="438" t="str">
        <f t="shared" si="56"/>
        <v/>
      </c>
      <c r="V51" s="438" t="str">
        <f t="shared" si="56"/>
        <v/>
      </c>
      <c r="W51" s="438" t="str">
        <f t="shared" si="56"/>
        <v/>
      </c>
      <c r="X51" s="438" t="str">
        <f t="shared" si="56"/>
        <v/>
      </c>
      <c r="Y51" s="438" t="str">
        <f t="shared" si="56"/>
        <v/>
      </c>
      <c r="Z51" s="438" t="str">
        <f t="shared" si="56"/>
        <v/>
      </c>
      <c r="AA51" s="438" t="str">
        <f t="shared" si="56"/>
        <v/>
      </c>
      <c r="AB51" s="438" t="str">
        <f t="shared" si="56"/>
        <v/>
      </c>
      <c r="AC51" s="438" t="str">
        <f t="shared" si="56"/>
        <v/>
      </c>
      <c r="AD51" s="438" t="str">
        <f t="shared" si="56"/>
        <v/>
      </c>
      <c r="AE51" s="438" t="str">
        <f t="shared" si="56"/>
        <v/>
      </c>
      <c r="AF51" s="438" t="str">
        <f t="shared" si="56"/>
        <v/>
      </c>
      <c r="AG51" s="438" t="str">
        <f t="shared" si="56"/>
        <v/>
      </c>
      <c r="AH51" s="438" t="str">
        <f t="shared" si="56"/>
        <v/>
      </c>
      <c r="AI51" s="438" t="str">
        <f t="shared" si="56"/>
        <v/>
      </c>
      <c r="AJ51" s="438" t="str">
        <f t="shared" si="56"/>
        <v/>
      </c>
      <c r="AK51" s="438" t="str">
        <f t="shared" si="56"/>
        <v/>
      </c>
      <c r="AL51" s="438" t="str">
        <f t="shared" si="56"/>
        <v/>
      </c>
      <c r="AM51" s="438" t="str">
        <f t="shared" si="56"/>
        <v/>
      </c>
      <c r="AN51" s="438" t="str">
        <f t="shared" si="56"/>
        <v/>
      </c>
      <c r="AO51" s="438" t="str">
        <f t="shared" si="56"/>
        <v/>
      </c>
      <c r="AP51" s="438" t="str">
        <f t="shared" si="56"/>
        <v/>
      </c>
      <c r="AQ51" s="438" t="str">
        <f t="shared" si="56"/>
        <v/>
      </c>
      <c r="AR51" s="438" t="str">
        <f t="shared" si="56"/>
        <v/>
      </c>
      <c r="AS51" s="438" t="str">
        <f t="shared" si="56"/>
        <v/>
      </c>
      <c r="AT51" s="438" t="str">
        <f t="shared" si="56"/>
        <v/>
      </c>
      <c r="AU51" s="438" t="str">
        <f t="shared" si="56"/>
        <v/>
      </c>
      <c r="AV51" s="438" t="str">
        <f t="shared" si="56"/>
        <v/>
      </c>
      <c r="AW51" s="438" t="str">
        <f t="shared" si="56"/>
        <v/>
      </c>
      <c r="AX51" s="438" t="str">
        <f t="shared" si="56"/>
        <v/>
      </c>
      <c r="AY51" s="438" t="str">
        <f t="shared" si="56"/>
        <v/>
      </c>
      <c r="AZ51" s="438" t="str">
        <f t="shared" si="56"/>
        <v/>
      </c>
      <c r="BA51" s="438" t="str">
        <f t="shared" si="56"/>
        <v/>
      </c>
      <c r="BB51" s="438" t="str">
        <f t="shared" si="56"/>
        <v/>
      </c>
      <c r="BC51" s="438" t="str">
        <f t="shared" si="56"/>
        <v/>
      </c>
      <c r="BD51" s="438" t="str">
        <f t="shared" si="56"/>
        <v/>
      </c>
      <c r="BE51" s="438" t="str">
        <f t="shared" si="56"/>
        <v/>
      </c>
      <c r="BF51" s="438" t="str">
        <f t="shared" si="56"/>
        <v/>
      </c>
      <c r="BG51" s="438" t="str">
        <f t="shared" si="56"/>
        <v/>
      </c>
      <c r="BH51" s="438" t="str">
        <f t="shared" si="56"/>
        <v/>
      </c>
      <c r="BI51" s="438" t="str">
        <f t="shared" si="56"/>
        <v/>
      </c>
      <c r="BJ51" s="438" t="str">
        <f t="shared" si="56"/>
        <v/>
      </c>
      <c r="BK51" s="438" t="str">
        <f t="shared" si="56"/>
        <v/>
      </c>
      <c r="BL51" s="438" t="str">
        <f t="shared" si="56"/>
        <v/>
      </c>
      <c r="BM51" s="438" t="str">
        <f t="shared" si="56"/>
        <v/>
      </c>
      <c r="BN51" s="438" t="str">
        <f t="shared" si="56"/>
        <v/>
      </c>
      <c r="BO51" s="438" t="str">
        <f t="shared" si="56"/>
        <v/>
      </c>
      <c r="BP51" s="438" t="str">
        <f t="shared" ref="BP51:EA51" si="57">IF(BP33="C11",BP16,"")</f>
        <v/>
      </c>
      <c r="BQ51" s="438" t="str">
        <f t="shared" si="57"/>
        <v/>
      </c>
      <c r="BR51" s="438" t="str">
        <f t="shared" si="57"/>
        <v/>
      </c>
      <c r="BS51" s="438" t="str">
        <f t="shared" si="57"/>
        <v/>
      </c>
      <c r="BT51" s="438" t="str">
        <f t="shared" si="57"/>
        <v/>
      </c>
      <c r="BU51" s="438" t="str">
        <f t="shared" si="57"/>
        <v/>
      </c>
      <c r="BV51" s="438" t="str">
        <f t="shared" si="57"/>
        <v/>
      </c>
      <c r="BW51" s="438" t="str">
        <f t="shared" si="57"/>
        <v/>
      </c>
      <c r="BX51" s="438" t="str">
        <f t="shared" si="57"/>
        <v/>
      </c>
      <c r="BY51" s="438" t="str">
        <f t="shared" si="57"/>
        <v/>
      </c>
      <c r="BZ51" s="438" t="str">
        <f t="shared" si="57"/>
        <v/>
      </c>
      <c r="CA51" s="438" t="str">
        <f t="shared" si="57"/>
        <v/>
      </c>
      <c r="CB51" s="438" t="str">
        <f t="shared" si="57"/>
        <v/>
      </c>
      <c r="CC51" s="438" t="str">
        <f t="shared" si="57"/>
        <v/>
      </c>
      <c r="CD51" s="438" t="str">
        <f t="shared" si="57"/>
        <v/>
      </c>
      <c r="CE51" s="438" t="str">
        <f t="shared" si="57"/>
        <v/>
      </c>
      <c r="CF51" s="438" t="str">
        <f t="shared" si="57"/>
        <v/>
      </c>
      <c r="CG51" s="438" t="str">
        <f t="shared" si="57"/>
        <v/>
      </c>
      <c r="CH51" s="438" t="str">
        <f t="shared" si="57"/>
        <v/>
      </c>
      <c r="CI51" s="438" t="str">
        <f t="shared" si="57"/>
        <v/>
      </c>
      <c r="CJ51" s="438" t="str">
        <f t="shared" si="57"/>
        <v/>
      </c>
      <c r="CK51" s="438" t="str">
        <f t="shared" si="57"/>
        <v/>
      </c>
      <c r="CL51" s="438" t="str">
        <f t="shared" si="57"/>
        <v/>
      </c>
      <c r="CM51" s="438" t="str">
        <f t="shared" si="57"/>
        <v/>
      </c>
      <c r="CN51" s="438" t="str">
        <f t="shared" si="57"/>
        <v/>
      </c>
      <c r="CO51" s="438" t="str">
        <f t="shared" si="57"/>
        <v/>
      </c>
      <c r="CP51" s="438" t="str">
        <f t="shared" si="57"/>
        <v/>
      </c>
      <c r="CQ51" s="438" t="str">
        <f t="shared" si="57"/>
        <v/>
      </c>
      <c r="CR51" s="438" t="str">
        <f t="shared" si="57"/>
        <v/>
      </c>
      <c r="CS51" s="438" t="str">
        <f t="shared" si="57"/>
        <v/>
      </c>
      <c r="CT51" s="438" t="str">
        <f t="shared" si="57"/>
        <v/>
      </c>
      <c r="CU51" s="438" t="str">
        <f t="shared" si="57"/>
        <v/>
      </c>
      <c r="CV51" s="438" t="str">
        <f t="shared" si="57"/>
        <v/>
      </c>
      <c r="CW51" s="438" t="str">
        <f t="shared" si="57"/>
        <v/>
      </c>
      <c r="CX51" s="438" t="str">
        <f t="shared" si="57"/>
        <v/>
      </c>
      <c r="CY51" s="438" t="str">
        <f t="shared" si="57"/>
        <v/>
      </c>
      <c r="CZ51" s="438" t="str">
        <f t="shared" si="57"/>
        <v/>
      </c>
      <c r="DA51" s="438" t="str">
        <f t="shared" si="57"/>
        <v/>
      </c>
      <c r="DB51" s="438" t="str">
        <f t="shared" si="57"/>
        <v/>
      </c>
      <c r="DC51" s="438" t="str">
        <f t="shared" si="57"/>
        <v/>
      </c>
      <c r="DD51" s="438" t="str">
        <f t="shared" si="57"/>
        <v/>
      </c>
      <c r="DE51" s="438" t="str">
        <f t="shared" si="57"/>
        <v/>
      </c>
      <c r="DF51" s="438" t="str">
        <f t="shared" si="57"/>
        <v/>
      </c>
      <c r="DG51" s="438" t="str">
        <f t="shared" si="57"/>
        <v/>
      </c>
      <c r="DH51" s="438" t="str">
        <f t="shared" si="57"/>
        <v/>
      </c>
      <c r="DI51" s="438" t="str">
        <f t="shared" si="57"/>
        <v/>
      </c>
      <c r="DJ51" s="438" t="str">
        <f t="shared" si="57"/>
        <v/>
      </c>
      <c r="DK51" s="438" t="str">
        <f t="shared" si="57"/>
        <v/>
      </c>
      <c r="DL51" s="438" t="str">
        <f t="shared" si="57"/>
        <v/>
      </c>
      <c r="DM51" s="438" t="str">
        <f t="shared" si="57"/>
        <v/>
      </c>
      <c r="DN51" s="438" t="str">
        <f t="shared" si="57"/>
        <v/>
      </c>
      <c r="DO51" s="438" t="str">
        <f t="shared" si="57"/>
        <v/>
      </c>
      <c r="DP51" s="438" t="str">
        <f t="shared" si="57"/>
        <v/>
      </c>
      <c r="DQ51" s="438" t="str">
        <f t="shared" si="57"/>
        <v/>
      </c>
      <c r="DR51" s="438" t="str">
        <f t="shared" si="57"/>
        <v/>
      </c>
      <c r="DS51" s="438" t="str">
        <f t="shared" si="57"/>
        <v/>
      </c>
      <c r="DT51" s="438" t="str">
        <f t="shared" si="57"/>
        <v/>
      </c>
      <c r="DU51" s="438" t="str">
        <f t="shared" si="57"/>
        <v/>
      </c>
      <c r="DV51" s="438" t="str">
        <f t="shared" si="57"/>
        <v/>
      </c>
      <c r="DW51" s="438" t="str">
        <f t="shared" si="57"/>
        <v/>
      </c>
      <c r="DX51" s="438" t="str">
        <f t="shared" si="57"/>
        <v/>
      </c>
      <c r="DY51" s="438" t="str">
        <f t="shared" si="57"/>
        <v/>
      </c>
      <c r="DZ51" s="438" t="str">
        <f t="shared" si="57"/>
        <v/>
      </c>
      <c r="EA51" s="438" t="str">
        <f t="shared" si="57"/>
        <v/>
      </c>
      <c r="EB51" s="438" t="str">
        <f t="shared" ref="EB51:EW51" si="58">IF(EB33="C11",EB16,"")</f>
        <v/>
      </c>
      <c r="EC51" s="438" t="str">
        <f t="shared" si="58"/>
        <v/>
      </c>
      <c r="ED51" s="438" t="str">
        <f t="shared" si="58"/>
        <v/>
      </c>
      <c r="EE51" s="438" t="str">
        <f t="shared" si="58"/>
        <v/>
      </c>
      <c r="EF51" s="438" t="str">
        <f t="shared" si="58"/>
        <v/>
      </c>
      <c r="EG51" s="438" t="str">
        <f t="shared" si="58"/>
        <v/>
      </c>
      <c r="EH51" s="438" t="str">
        <f t="shared" si="58"/>
        <v/>
      </c>
      <c r="EI51" s="438" t="str">
        <f t="shared" si="58"/>
        <v/>
      </c>
      <c r="EJ51" s="438" t="str">
        <f t="shared" si="58"/>
        <v/>
      </c>
      <c r="EK51" s="438" t="str">
        <f t="shared" si="58"/>
        <v/>
      </c>
      <c r="EL51" s="438" t="str">
        <f t="shared" si="58"/>
        <v/>
      </c>
      <c r="EM51" s="438" t="str">
        <f t="shared" si="58"/>
        <v/>
      </c>
      <c r="EN51" s="438" t="str">
        <f t="shared" si="58"/>
        <v/>
      </c>
      <c r="EO51" s="438" t="str">
        <f t="shared" si="58"/>
        <v/>
      </c>
      <c r="EP51" s="438" t="str">
        <f t="shared" si="58"/>
        <v/>
      </c>
      <c r="EQ51" s="438" t="str">
        <f t="shared" si="58"/>
        <v/>
      </c>
      <c r="ER51" s="438" t="str">
        <f t="shared" si="58"/>
        <v/>
      </c>
      <c r="ES51" s="438" t="str">
        <f t="shared" si="58"/>
        <v/>
      </c>
      <c r="ET51" s="438" t="str">
        <f t="shared" si="58"/>
        <v/>
      </c>
      <c r="EU51" s="438" t="str">
        <f t="shared" si="58"/>
        <v/>
      </c>
      <c r="EV51" s="438" t="str">
        <f t="shared" si="58"/>
        <v/>
      </c>
      <c r="EW51" s="438" t="str">
        <f t="shared" si="58"/>
        <v/>
      </c>
      <c r="FB51" s="403"/>
      <c r="FC51" s="427"/>
      <c r="FD51" s="403"/>
      <c r="FE51" s="402"/>
      <c r="FF51" s="403"/>
      <c r="FG51" s="402"/>
    </row>
    <row r="52" spans="1:163" ht="12" customHeight="1" outlineLevel="1">
      <c r="A52" s="338"/>
      <c r="B52" s="437" t="s">
        <v>388</v>
      </c>
      <c r="C52" s="365" t="s">
        <v>278</v>
      </c>
      <c r="D52" s="438" t="str">
        <f t="shared" ref="D52:BO52" si="59">IF(D33="C12",D16,"")</f>
        <v/>
      </c>
      <c r="E52" s="438" t="str">
        <f t="shared" si="59"/>
        <v/>
      </c>
      <c r="F52" s="438" t="str">
        <f t="shared" si="59"/>
        <v/>
      </c>
      <c r="G52" s="438" t="str">
        <f t="shared" si="59"/>
        <v/>
      </c>
      <c r="H52" s="438" t="str">
        <f t="shared" si="59"/>
        <v/>
      </c>
      <c r="I52" s="438" t="str">
        <f t="shared" si="59"/>
        <v/>
      </c>
      <c r="J52" s="438" t="str">
        <f t="shared" si="59"/>
        <v/>
      </c>
      <c r="K52" s="438" t="str">
        <f t="shared" si="59"/>
        <v/>
      </c>
      <c r="L52" s="438" t="str">
        <f t="shared" si="59"/>
        <v/>
      </c>
      <c r="M52" s="438" t="str">
        <f t="shared" si="59"/>
        <v/>
      </c>
      <c r="N52" s="438" t="str">
        <f t="shared" si="59"/>
        <v/>
      </c>
      <c r="O52" s="438" t="str">
        <f t="shared" si="59"/>
        <v/>
      </c>
      <c r="P52" s="438" t="str">
        <f t="shared" si="59"/>
        <v/>
      </c>
      <c r="Q52" s="438" t="str">
        <f t="shared" si="59"/>
        <v/>
      </c>
      <c r="R52" s="438" t="str">
        <f t="shared" si="59"/>
        <v/>
      </c>
      <c r="S52" s="438" t="str">
        <f t="shared" si="59"/>
        <v/>
      </c>
      <c r="T52" s="438" t="str">
        <f t="shared" si="59"/>
        <v/>
      </c>
      <c r="U52" s="438" t="str">
        <f t="shared" si="59"/>
        <v/>
      </c>
      <c r="V52" s="438" t="str">
        <f t="shared" si="59"/>
        <v/>
      </c>
      <c r="W52" s="438" t="str">
        <f t="shared" si="59"/>
        <v/>
      </c>
      <c r="X52" s="438" t="str">
        <f t="shared" si="59"/>
        <v/>
      </c>
      <c r="Y52" s="438" t="str">
        <f t="shared" si="59"/>
        <v/>
      </c>
      <c r="Z52" s="438" t="str">
        <f t="shared" si="59"/>
        <v/>
      </c>
      <c r="AA52" s="438" t="str">
        <f t="shared" si="59"/>
        <v/>
      </c>
      <c r="AB52" s="438" t="str">
        <f t="shared" si="59"/>
        <v/>
      </c>
      <c r="AC52" s="438" t="str">
        <f t="shared" si="59"/>
        <v/>
      </c>
      <c r="AD52" s="438" t="str">
        <f t="shared" si="59"/>
        <v/>
      </c>
      <c r="AE52" s="438" t="str">
        <f t="shared" si="59"/>
        <v/>
      </c>
      <c r="AF52" s="438" t="str">
        <f t="shared" si="59"/>
        <v/>
      </c>
      <c r="AG52" s="438" t="str">
        <f t="shared" si="59"/>
        <v/>
      </c>
      <c r="AH52" s="438" t="str">
        <f t="shared" si="59"/>
        <v/>
      </c>
      <c r="AI52" s="438" t="str">
        <f t="shared" si="59"/>
        <v/>
      </c>
      <c r="AJ52" s="438" t="str">
        <f t="shared" si="59"/>
        <v/>
      </c>
      <c r="AK52" s="438" t="str">
        <f t="shared" si="59"/>
        <v/>
      </c>
      <c r="AL52" s="438" t="str">
        <f t="shared" si="59"/>
        <v/>
      </c>
      <c r="AM52" s="438" t="str">
        <f t="shared" si="59"/>
        <v/>
      </c>
      <c r="AN52" s="438" t="str">
        <f t="shared" si="59"/>
        <v/>
      </c>
      <c r="AO52" s="438" t="str">
        <f t="shared" si="59"/>
        <v/>
      </c>
      <c r="AP52" s="438" t="str">
        <f t="shared" si="59"/>
        <v/>
      </c>
      <c r="AQ52" s="438" t="str">
        <f t="shared" si="59"/>
        <v/>
      </c>
      <c r="AR52" s="438" t="str">
        <f t="shared" si="59"/>
        <v/>
      </c>
      <c r="AS52" s="438" t="str">
        <f t="shared" si="59"/>
        <v/>
      </c>
      <c r="AT52" s="438" t="str">
        <f t="shared" si="59"/>
        <v/>
      </c>
      <c r="AU52" s="438" t="str">
        <f t="shared" si="59"/>
        <v/>
      </c>
      <c r="AV52" s="438" t="str">
        <f t="shared" si="59"/>
        <v/>
      </c>
      <c r="AW52" s="438" t="str">
        <f t="shared" si="59"/>
        <v/>
      </c>
      <c r="AX52" s="438" t="str">
        <f t="shared" si="59"/>
        <v/>
      </c>
      <c r="AY52" s="438" t="str">
        <f t="shared" si="59"/>
        <v/>
      </c>
      <c r="AZ52" s="438" t="str">
        <f t="shared" si="59"/>
        <v/>
      </c>
      <c r="BA52" s="438" t="str">
        <f t="shared" si="59"/>
        <v/>
      </c>
      <c r="BB52" s="438" t="str">
        <f t="shared" si="59"/>
        <v/>
      </c>
      <c r="BC52" s="438" t="str">
        <f t="shared" si="59"/>
        <v/>
      </c>
      <c r="BD52" s="438" t="str">
        <f t="shared" si="59"/>
        <v/>
      </c>
      <c r="BE52" s="438" t="str">
        <f t="shared" si="59"/>
        <v/>
      </c>
      <c r="BF52" s="438" t="str">
        <f t="shared" si="59"/>
        <v/>
      </c>
      <c r="BG52" s="438" t="str">
        <f t="shared" si="59"/>
        <v/>
      </c>
      <c r="BH52" s="438" t="str">
        <f t="shared" si="59"/>
        <v/>
      </c>
      <c r="BI52" s="438" t="str">
        <f t="shared" si="59"/>
        <v/>
      </c>
      <c r="BJ52" s="438" t="str">
        <f t="shared" si="59"/>
        <v/>
      </c>
      <c r="BK52" s="438" t="str">
        <f t="shared" si="59"/>
        <v/>
      </c>
      <c r="BL52" s="438" t="str">
        <f t="shared" si="59"/>
        <v/>
      </c>
      <c r="BM52" s="438" t="str">
        <f t="shared" si="59"/>
        <v/>
      </c>
      <c r="BN52" s="438" t="str">
        <f t="shared" si="59"/>
        <v/>
      </c>
      <c r="BO52" s="438" t="str">
        <f t="shared" si="59"/>
        <v/>
      </c>
      <c r="BP52" s="438" t="str">
        <f t="shared" ref="BP52:EA52" si="60">IF(BP33="C12",BP16,"")</f>
        <v/>
      </c>
      <c r="BQ52" s="438" t="str">
        <f t="shared" si="60"/>
        <v/>
      </c>
      <c r="BR52" s="438" t="str">
        <f t="shared" si="60"/>
        <v/>
      </c>
      <c r="BS52" s="438" t="str">
        <f t="shared" si="60"/>
        <v/>
      </c>
      <c r="BT52" s="438" t="str">
        <f t="shared" si="60"/>
        <v/>
      </c>
      <c r="BU52" s="438" t="str">
        <f t="shared" si="60"/>
        <v/>
      </c>
      <c r="BV52" s="438" t="str">
        <f t="shared" si="60"/>
        <v/>
      </c>
      <c r="BW52" s="438" t="str">
        <f t="shared" si="60"/>
        <v/>
      </c>
      <c r="BX52" s="438" t="str">
        <f t="shared" si="60"/>
        <v/>
      </c>
      <c r="BY52" s="438" t="str">
        <f t="shared" si="60"/>
        <v/>
      </c>
      <c r="BZ52" s="438" t="str">
        <f t="shared" si="60"/>
        <v/>
      </c>
      <c r="CA52" s="438" t="str">
        <f t="shared" si="60"/>
        <v/>
      </c>
      <c r="CB52" s="438" t="str">
        <f t="shared" si="60"/>
        <v/>
      </c>
      <c r="CC52" s="438" t="str">
        <f t="shared" si="60"/>
        <v/>
      </c>
      <c r="CD52" s="438" t="str">
        <f t="shared" si="60"/>
        <v/>
      </c>
      <c r="CE52" s="438" t="str">
        <f t="shared" si="60"/>
        <v/>
      </c>
      <c r="CF52" s="438" t="str">
        <f t="shared" si="60"/>
        <v/>
      </c>
      <c r="CG52" s="438" t="str">
        <f t="shared" si="60"/>
        <v/>
      </c>
      <c r="CH52" s="438" t="str">
        <f t="shared" si="60"/>
        <v/>
      </c>
      <c r="CI52" s="438" t="str">
        <f t="shared" si="60"/>
        <v/>
      </c>
      <c r="CJ52" s="438" t="str">
        <f t="shared" si="60"/>
        <v/>
      </c>
      <c r="CK52" s="438" t="str">
        <f t="shared" si="60"/>
        <v/>
      </c>
      <c r="CL52" s="438" t="str">
        <f t="shared" si="60"/>
        <v/>
      </c>
      <c r="CM52" s="438" t="str">
        <f t="shared" si="60"/>
        <v/>
      </c>
      <c r="CN52" s="438" t="str">
        <f t="shared" si="60"/>
        <v/>
      </c>
      <c r="CO52" s="438" t="str">
        <f t="shared" si="60"/>
        <v/>
      </c>
      <c r="CP52" s="438" t="str">
        <f t="shared" si="60"/>
        <v/>
      </c>
      <c r="CQ52" s="438" t="str">
        <f t="shared" si="60"/>
        <v/>
      </c>
      <c r="CR52" s="438" t="str">
        <f t="shared" si="60"/>
        <v/>
      </c>
      <c r="CS52" s="438" t="str">
        <f t="shared" si="60"/>
        <v/>
      </c>
      <c r="CT52" s="438" t="str">
        <f t="shared" si="60"/>
        <v/>
      </c>
      <c r="CU52" s="438" t="str">
        <f t="shared" si="60"/>
        <v/>
      </c>
      <c r="CV52" s="438" t="str">
        <f t="shared" si="60"/>
        <v/>
      </c>
      <c r="CW52" s="438" t="str">
        <f t="shared" si="60"/>
        <v/>
      </c>
      <c r="CX52" s="438" t="str">
        <f t="shared" si="60"/>
        <v/>
      </c>
      <c r="CY52" s="438" t="str">
        <f t="shared" si="60"/>
        <v/>
      </c>
      <c r="CZ52" s="438" t="str">
        <f t="shared" si="60"/>
        <v/>
      </c>
      <c r="DA52" s="438" t="str">
        <f t="shared" si="60"/>
        <v/>
      </c>
      <c r="DB52" s="438" t="str">
        <f t="shared" si="60"/>
        <v/>
      </c>
      <c r="DC52" s="438" t="str">
        <f t="shared" si="60"/>
        <v/>
      </c>
      <c r="DD52" s="438" t="str">
        <f t="shared" si="60"/>
        <v/>
      </c>
      <c r="DE52" s="438" t="str">
        <f t="shared" si="60"/>
        <v/>
      </c>
      <c r="DF52" s="438" t="str">
        <f t="shared" si="60"/>
        <v/>
      </c>
      <c r="DG52" s="438" t="str">
        <f t="shared" si="60"/>
        <v/>
      </c>
      <c r="DH52" s="438" t="str">
        <f t="shared" si="60"/>
        <v/>
      </c>
      <c r="DI52" s="438" t="str">
        <f t="shared" si="60"/>
        <v/>
      </c>
      <c r="DJ52" s="438" t="str">
        <f t="shared" si="60"/>
        <v/>
      </c>
      <c r="DK52" s="438" t="str">
        <f t="shared" si="60"/>
        <v/>
      </c>
      <c r="DL52" s="438" t="str">
        <f t="shared" si="60"/>
        <v/>
      </c>
      <c r="DM52" s="438" t="str">
        <f t="shared" si="60"/>
        <v/>
      </c>
      <c r="DN52" s="438" t="str">
        <f t="shared" si="60"/>
        <v/>
      </c>
      <c r="DO52" s="438" t="str">
        <f t="shared" si="60"/>
        <v/>
      </c>
      <c r="DP52" s="438" t="str">
        <f t="shared" si="60"/>
        <v/>
      </c>
      <c r="DQ52" s="438" t="str">
        <f t="shared" si="60"/>
        <v/>
      </c>
      <c r="DR52" s="438" t="str">
        <f t="shared" si="60"/>
        <v/>
      </c>
      <c r="DS52" s="438" t="str">
        <f t="shared" si="60"/>
        <v/>
      </c>
      <c r="DT52" s="438" t="str">
        <f t="shared" si="60"/>
        <v/>
      </c>
      <c r="DU52" s="438" t="str">
        <f t="shared" si="60"/>
        <v/>
      </c>
      <c r="DV52" s="438" t="str">
        <f t="shared" si="60"/>
        <v/>
      </c>
      <c r="DW52" s="438" t="str">
        <f t="shared" si="60"/>
        <v/>
      </c>
      <c r="DX52" s="438" t="str">
        <f t="shared" si="60"/>
        <v/>
      </c>
      <c r="DY52" s="438" t="str">
        <f t="shared" si="60"/>
        <v/>
      </c>
      <c r="DZ52" s="438" t="str">
        <f t="shared" si="60"/>
        <v/>
      </c>
      <c r="EA52" s="438" t="str">
        <f t="shared" si="60"/>
        <v/>
      </c>
      <c r="EB52" s="438" t="str">
        <f t="shared" ref="EB52:EW52" si="61">IF(EB33="C12",EB16,"")</f>
        <v/>
      </c>
      <c r="EC52" s="438" t="str">
        <f t="shared" si="61"/>
        <v/>
      </c>
      <c r="ED52" s="438" t="str">
        <f t="shared" si="61"/>
        <v/>
      </c>
      <c r="EE52" s="438" t="str">
        <f t="shared" si="61"/>
        <v/>
      </c>
      <c r="EF52" s="438" t="str">
        <f t="shared" si="61"/>
        <v/>
      </c>
      <c r="EG52" s="438" t="str">
        <f t="shared" si="61"/>
        <v/>
      </c>
      <c r="EH52" s="438" t="str">
        <f t="shared" si="61"/>
        <v/>
      </c>
      <c r="EI52" s="438" t="str">
        <f t="shared" si="61"/>
        <v/>
      </c>
      <c r="EJ52" s="438" t="str">
        <f t="shared" si="61"/>
        <v/>
      </c>
      <c r="EK52" s="438" t="str">
        <f t="shared" si="61"/>
        <v/>
      </c>
      <c r="EL52" s="438" t="str">
        <f t="shared" si="61"/>
        <v/>
      </c>
      <c r="EM52" s="438" t="str">
        <f t="shared" si="61"/>
        <v/>
      </c>
      <c r="EN52" s="438" t="str">
        <f t="shared" si="61"/>
        <v/>
      </c>
      <c r="EO52" s="438" t="str">
        <f t="shared" si="61"/>
        <v/>
      </c>
      <c r="EP52" s="438" t="str">
        <f t="shared" si="61"/>
        <v/>
      </c>
      <c r="EQ52" s="438" t="str">
        <f t="shared" si="61"/>
        <v/>
      </c>
      <c r="ER52" s="438" t="str">
        <f t="shared" si="61"/>
        <v/>
      </c>
      <c r="ES52" s="438" t="str">
        <f t="shared" si="61"/>
        <v/>
      </c>
      <c r="ET52" s="438" t="str">
        <f t="shared" si="61"/>
        <v/>
      </c>
      <c r="EU52" s="438" t="str">
        <f t="shared" si="61"/>
        <v/>
      </c>
      <c r="EV52" s="438" t="str">
        <f t="shared" si="61"/>
        <v/>
      </c>
      <c r="EW52" s="438" t="str">
        <f t="shared" si="61"/>
        <v/>
      </c>
      <c r="FB52" s="403"/>
      <c r="FC52" s="427"/>
      <c r="FD52" s="403"/>
      <c r="FE52" s="402"/>
      <c r="FF52" s="403"/>
      <c r="FG52" s="402"/>
    </row>
    <row r="53" spans="1:163" ht="12" customHeight="1" outlineLevel="1">
      <c r="A53" s="338"/>
      <c r="B53" s="437" t="s">
        <v>26</v>
      </c>
      <c r="C53" s="365" t="s">
        <v>278</v>
      </c>
      <c r="D53" s="438" t="str">
        <f t="shared" ref="D53:BO53" si="62">IF(D32="C0",D16,"")</f>
        <v/>
      </c>
      <c r="E53" s="438" t="str">
        <f t="shared" si="62"/>
        <v/>
      </c>
      <c r="F53" s="438" t="str">
        <f t="shared" si="62"/>
        <v/>
      </c>
      <c r="G53" s="438" t="str">
        <f t="shared" si="62"/>
        <v/>
      </c>
      <c r="H53" s="438" t="str">
        <f t="shared" si="62"/>
        <v/>
      </c>
      <c r="I53" s="438" t="str">
        <f t="shared" si="62"/>
        <v/>
      </c>
      <c r="J53" s="438" t="str">
        <f t="shared" si="62"/>
        <v/>
      </c>
      <c r="K53" s="438" t="str">
        <f t="shared" si="62"/>
        <v/>
      </c>
      <c r="L53" s="438" t="str">
        <f t="shared" si="62"/>
        <v/>
      </c>
      <c r="M53" s="438" t="str">
        <f t="shared" si="62"/>
        <v/>
      </c>
      <c r="N53" s="438" t="str">
        <f t="shared" si="62"/>
        <v/>
      </c>
      <c r="O53" s="438" t="str">
        <f t="shared" si="62"/>
        <v/>
      </c>
      <c r="P53" s="438" t="str">
        <f t="shared" si="62"/>
        <v/>
      </c>
      <c r="Q53" s="438" t="str">
        <f t="shared" si="62"/>
        <v/>
      </c>
      <c r="R53" s="438" t="str">
        <f t="shared" si="62"/>
        <v/>
      </c>
      <c r="S53" s="438" t="str">
        <f t="shared" si="62"/>
        <v/>
      </c>
      <c r="T53" s="438" t="str">
        <f t="shared" si="62"/>
        <v/>
      </c>
      <c r="U53" s="438" t="str">
        <f t="shared" si="62"/>
        <v/>
      </c>
      <c r="V53" s="438" t="str">
        <f t="shared" si="62"/>
        <v/>
      </c>
      <c r="W53" s="438" t="str">
        <f t="shared" si="62"/>
        <v/>
      </c>
      <c r="X53" s="438" t="str">
        <f t="shared" si="62"/>
        <v/>
      </c>
      <c r="Y53" s="438" t="str">
        <f t="shared" si="62"/>
        <v/>
      </c>
      <c r="Z53" s="438" t="str">
        <f t="shared" si="62"/>
        <v/>
      </c>
      <c r="AA53" s="438" t="str">
        <f t="shared" si="62"/>
        <v/>
      </c>
      <c r="AB53" s="438" t="str">
        <f t="shared" si="62"/>
        <v/>
      </c>
      <c r="AC53" s="438" t="str">
        <f t="shared" si="62"/>
        <v/>
      </c>
      <c r="AD53" s="438" t="str">
        <f t="shared" si="62"/>
        <v/>
      </c>
      <c r="AE53" s="438" t="str">
        <f t="shared" si="62"/>
        <v/>
      </c>
      <c r="AF53" s="438" t="str">
        <f t="shared" si="62"/>
        <v/>
      </c>
      <c r="AG53" s="438" t="str">
        <f t="shared" si="62"/>
        <v/>
      </c>
      <c r="AH53" s="438" t="str">
        <f t="shared" si="62"/>
        <v/>
      </c>
      <c r="AI53" s="438" t="str">
        <f t="shared" si="62"/>
        <v/>
      </c>
      <c r="AJ53" s="438" t="str">
        <f t="shared" si="62"/>
        <v/>
      </c>
      <c r="AK53" s="438" t="str">
        <f t="shared" si="62"/>
        <v/>
      </c>
      <c r="AL53" s="438" t="str">
        <f t="shared" si="62"/>
        <v/>
      </c>
      <c r="AM53" s="438" t="str">
        <f t="shared" si="62"/>
        <v/>
      </c>
      <c r="AN53" s="438" t="str">
        <f t="shared" si="62"/>
        <v/>
      </c>
      <c r="AO53" s="438" t="str">
        <f t="shared" si="62"/>
        <v/>
      </c>
      <c r="AP53" s="438" t="str">
        <f t="shared" si="62"/>
        <v/>
      </c>
      <c r="AQ53" s="438" t="str">
        <f t="shared" si="62"/>
        <v/>
      </c>
      <c r="AR53" s="438" t="str">
        <f t="shared" si="62"/>
        <v/>
      </c>
      <c r="AS53" s="438" t="str">
        <f t="shared" si="62"/>
        <v/>
      </c>
      <c r="AT53" s="438" t="str">
        <f t="shared" si="62"/>
        <v/>
      </c>
      <c r="AU53" s="438" t="str">
        <f t="shared" si="62"/>
        <v/>
      </c>
      <c r="AV53" s="438" t="str">
        <f t="shared" si="62"/>
        <v/>
      </c>
      <c r="AW53" s="438" t="str">
        <f t="shared" si="62"/>
        <v/>
      </c>
      <c r="AX53" s="438" t="str">
        <f t="shared" si="62"/>
        <v/>
      </c>
      <c r="AY53" s="438" t="str">
        <f t="shared" si="62"/>
        <v/>
      </c>
      <c r="AZ53" s="438" t="str">
        <f t="shared" si="62"/>
        <v/>
      </c>
      <c r="BA53" s="438" t="str">
        <f t="shared" si="62"/>
        <v/>
      </c>
      <c r="BB53" s="438" t="str">
        <f t="shared" si="62"/>
        <v/>
      </c>
      <c r="BC53" s="438" t="str">
        <f t="shared" si="62"/>
        <v/>
      </c>
      <c r="BD53" s="438" t="str">
        <f t="shared" si="62"/>
        <v/>
      </c>
      <c r="BE53" s="438" t="str">
        <f t="shared" si="62"/>
        <v/>
      </c>
      <c r="BF53" s="438" t="str">
        <f t="shared" si="62"/>
        <v/>
      </c>
      <c r="BG53" s="438" t="str">
        <f t="shared" si="62"/>
        <v/>
      </c>
      <c r="BH53" s="438" t="str">
        <f t="shared" si="62"/>
        <v/>
      </c>
      <c r="BI53" s="438" t="str">
        <f t="shared" si="62"/>
        <v/>
      </c>
      <c r="BJ53" s="438" t="str">
        <f t="shared" si="62"/>
        <v/>
      </c>
      <c r="BK53" s="438" t="str">
        <f t="shared" si="62"/>
        <v/>
      </c>
      <c r="BL53" s="438" t="str">
        <f t="shared" si="62"/>
        <v/>
      </c>
      <c r="BM53" s="438" t="str">
        <f t="shared" si="62"/>
        <v/>
      </c>
      <c r="BN53" s="438" t="str">
        <f t="shared" si="62"/>
        <v/>
      </c>
      <c r="BO53" s="438" t="str">
        <f t="shared" si="62"/>
        <v/>
      </c>
      <c r="BP53" s="438" t="str">
        <f t="shared" ref="BP53:EA53" si="63">IF(BP32="C0",BP16,"")</f>
        <v/>
      </c>
      <c r="BQ53" s="438" t="str">
        <f t="shared" si="63"/>
        <v/>
      </c>
      <c r="BR53" s="438" t="str">
        <f t="shared" si="63"/>
        <v/>
      </c>
      <c r="BS53" s="438" t="str">
        <f t="shared" si="63"/>
        <v/>
      </c>
      <c r="BT53" s="438" t="str">
        <f t="shared" si="63"/>
        <v/>
      </c>
      <c r="BU53" s="438" t="str">
        <f t="shared" si="63"/>
        <v/>
      </c>
      <c r="BV53" s="438" t="str">
        <f t="shared" si="63"/>
        <v/>
      </c>
      <c r="BW53" s="438" t="str">
        <f t="shared" si="63"/>
        <v/>
      </c>
      <c r="BX53" s="438" t="str">
        <f t="shared" si="63"/>
        <v/>
      </c>
      <c r="BY53" s="438" t="str">
        <f t="shared" si="63"/>
        <v/>
      </c>
      <c r="BZ53" s="438" t="str">
        <f t="shared" si="63"/>
        <v/>
      </c>
      <c r="CA53" s="438" t="str">
        <f t="shared" si="63"/>
        <v/>
      </c>
      <c r="CB53" s="438" t="str">
        <f t="shared" si="63"/>
        <v/>
      </c>
      <c r="CC53" s="438" t="str">
        <f t="shared" si="63"/>
        <v/>
      </c>
      <c r="CD53" s="438" t="str">
        <f t="shared" si="63"/>
        <v/>
      </c>
      <c r="CE53" s="438" t="str">
        <f t="shared" si="63"/>
        <v/>
      </c>
      <c r="CF53" s="438" t="str">
        <f t="shared" si="63"/>
        <v/>
      </c>
      <c r="CG53" s="438" t="str">
        <f t="shared" si="63"/>
        <v/>
      </c>
      <c r="CH53" s="438" t="str">
        <f t="shared" si="63"/>
        <v/>
      </c>
      <c r="CI53" s="438" t="str">
        <f t="shared" si="63"/>
        <v/>
      </c>
      <c r="CJ53" s="438" t="str">
        <f t="shared" si="63"/>
        <v/>
      </c>
      <c r="CK53" s="438" t="str">
        <f t="shared" si="63"/>
        <v/>
      </c>
      <c r="CL53" s="438" t="str">
        <f t="shared" si="63"/>
        <v/>
      </c>
      <c r="CM53" s="438" t="str">
        <f t="shared" si="63"/>
        <v/>
      </c>
      <c r="CN53" s="438" t="str">
        <f t="shared" si="63"/>
        <v/>
      </c>
      <c r="CO53" s="438" t="str">
        <f t="shared" si="63"/>
        <v/>
      </c>
      <c r="CP53" s="438" t="str">
        <f t="shared" si="63"/>
        <v/>
      </c>
      <c r="CQ53" s="438" t="str">
        <f t="shared" si="63"/>
        <v/>
      </c>
      <c r="CR53" s="438" t="str">
        <f t="shared" si="63"/>
        <v/>
      </c>
      <c r="CS53" s="438" t="str">
        <f t="shared" si="63"/>
        <v/>
      </c>
      <c r="CT53" s="438" t="str">
        <f t="shared" si="63"/>
        <v/>
      </c>
      <c r="CU53" s="438" t="str">
        <f t="shared" si="63"/>
        <v/>
      </c>
      <c r="CV53" s="438" t="str">
        <f t="shared" si="63"/>
        <v/>
      </c>
      <c r="CW53" s="438" t="str">
        <f t="shared" si="63"/>
        <v/>
      </c>
      <c r="CX53" s="438" t="str">
        <f t="shared" si="63"/>
        <v/>
      </c>
      <c r="CY53" s="438" t="str">
        <f t="shared" si="63"/>
        <v/>
      </c>
      <c r="CZ53" s="438" t="str">
        <f t="shared" si="63"/>
        <v/>
      </c>
      <c r="DA53" s="438" t="str">
        <f t="shared" si="63"/>
        <v/>
      </c>
      <c r="DB53" s="438" t="str">
        <f t="shared" si="63"/>
        <v/>
      </c>
      <c r="DC53" s="438" t="str">
        <f t="shared" si="63"/>
        <v/>
      </c>
      <c r="DD53" s="438" t="str">
        <f t="shared" si="63"/>
        <v/>
      </c>
      <c r="DE53" s="438" t="str">
        <f t="shared" si="63"/>
        <v/>
      </c>
      <c r="DF53" s="438" t="str">
        <f t="shared" si="63"/>
        <v/>
      </c>
      <c r="DG53" s="438" t="str">
        <f t="shared" si="63"/>
        <v/>
      </c>
      <c r="DH53" s="438" t="str">
        <f t="shared" si="63"/>
        <v/>
      </c>
      <c r="DI53" s="438" t="str">
        <f t="shared" si="63"/>
        <v/>
      </c>
      <c r="DJ53" s="438" t="str">
        <f t="shared" si="63"/>
        <v/>
      </c>
      <c r="DK53" s="438" t="str">
        <f t="shared" si="63"/>
        <v/>
      </c>
      <c r="DL53" s="438" t="str">
        <f t="shared" si="63"/>
        <v/>
      </c>
      <c r="DM53" s="438" t="str">
        <f t="shared" si="63"/>
        <v/>
      </c>
      <c r="DN53" s="438" t="str">
        <f t="shared" si="63"/>
        <v/>
      </c>
      <c r="DO53" s="438" t="str">
        <f t="shared" si="63"/>
        <v/>
      </c>
      <c r="DP53" s="438" t="str">
        <f t="shared" si="63"/>
        <v/>
      </c>
      <c r="DQ53" s="438" t="str">
        <f t="shared" si="63"/>
        <v/>
      </c>
      <c r="DR53" s="438" t="str">
        <f t="shared" si="63"/>
        <v/>
      </c>
      <c r="DS53" s="438" t="str">
        <f t="shared" si="63"/>
        <v/>
      </c>
      <c r="DT53" s="438" t="str">
        <f t="shared" si="63"/>
        <v/>
      </c>
      <c r="DU53" s="438" t="str">
        <f t="shared" si="63"/>
        <v/>
      </c>
      <c r="DV53" s="438" t="str">
        <f t="shared" si="63"/>
        <v/>
      </c>
      <c r="DW53" s="438" t="str">
        <f t="shared" si="63"/>
        <v/>
      </c>
      <c r="DX53" s="438" t="str">
        <f t="shared" si="63"/>
        <v/>
      </c>
      <c r="DY53" s="438" t="str">
        <f t="shared" si="63"/>
        <v/>
      </c>
      <c r="DZ53" s="438" t="str">
        <f t="shared" si="63"/>
        <v/>
      </c>
      <c r="EA53" s="438" t="str">
        <f t="shared" si="63"/>
        <v/>
      </c>
      <c r="EB53" s="438" t="str">
        <f t="shared" ref="EB53:EW53" si="64">IF(EB32="C0",EB16,"")</f>
        <v/>
      </c>
      <c r="EC53" s="438" t="str">
        <f t="shared" si="64"/>
        <v/>
      </c>
      <c r="ED53" s="438" t="str">
        <f t="shared" si="64"/>
        <v/>
      </c>
      <c r="EE53" s="438" t="str">
        <f t="shared" si="64"/>
        <v/>
      </c>
      <c r="EF53" s="438" t="str">
        <f t="shared" si="64"/>
        <v/>
      </c>
      <c r="EG53" s="438" t="str">
        <f t="shared" si="64"/>
        <v/>
      </c>
      <c r="EH53" s="438" t="str">
        <f t="shared" si="64"/>
        <v/>
      </c>
      <c r="EI53" s="438" t="str">
        <f t="shared" si="64"/>
        <v/>
      </c>
      <c r="EJ53" s="438" t="str">
        <f t="shared" si="64"/>
        <v/>
      </c>
      <c r="EK53" s="438" t="str">
        <f t="shared" si="64"/>
        <v/>
      </c>
      <c r="EL53" s="438" t="str">
        <f t="shared" si="64"/>
        <v/>
      </c>
      <c r="EM53" s="438" t="str">
        <f t="shared" si="64"/>
        <v/>
      </c>
      <c r="EN53" s="438" t="str">
        <f t="shared" si="64"/>
        <v/>
      </c>
      <c r="EO53" s="438" t="str">
        <f t="shared" si="64"/>
        <v/>
      </c>
      <c r="EP53" s="438" t="str">
        <f t="shared" si="64"/>
        <v/>
      </c>
      <c r="EQ53" s="438" t="str">
        <f t="shared" si="64"/>
        <v/>
      </c>
      <c r="ER53" s="438" t="str">
        <f t="shared" si="64"/>
        <v/>
      </c>
      <c r="ES53" s="438" t="str">
        <f t="shared" si="64"/>
        <v/>
      </c>
      <c r="ET53" s="438" t="str">
        <f t="shared" si="64"/>
        <v/>
      </c>
      <c r="EU53" s="438" t="str">
        <f t="shared" si="64"/>
        <v/>
      </c>
      <c r="EV53" s="438" t="str">
        <f t="shared" si="64"/>
        <v/>
      </c>
      <c r="EW53" s="438" t="str">
        <f t="shared" si="64"/>
        <v/>
      </c>
      <c r="FB53" s="403"/>
      <c r="FC53" s="427"/>
      <c r="FD53" s="403"/>
      <c r="FE53" s="402"/>
      <c r="FF53" s="403"/>
      <c r="FG53" s="402"/>
    </row>
    <row r="54" spans="1:163" ht="12" customHeight="1" outlineLevel="1">
      <c r="A54" s="338"/>
      <c r="B54" s="437" t="s">
        <v>392</v>
      </c>
      <c r="C54" s="365" t="s">
        <v>278</v>
      </c>
      <c r="D54" s="438" t="str">
        <f>IF(D51="","",D35)</f>
        <v/>
      </c>
      <c r="E54" s="438" t="str">
        <f t="shared" ref="E54:BP54" si="65">IF(E51="","",E35)</f>
        <v/>
      </c>
      <c r="F54" s="438" t="str">
        <f t="shared" si="65"/>
        <v/>
      </c>
      <c r="G54" s="438" t="str">
        <f t="shared" si="65"/>
        <v/>
      </c>
      <c r="H54" s="438" t="str">
        <f t="shared" si="65"/>
        <v/>
      </c>
      <c r="I54" s="438" t="str">
        <f t="shared" si="65"/>
        <v/>
      </c>
      <c r="J54" s="438" t="str">
        <f t="shared" si="65"/>
        <v/>
      </c>
      <c r="K54" s="438" t="str">
        <f t="shared" si="65"/>
        <v/>
      </c>
      <c r="L54" s="438" t="str">
        <f t="shared" si="65"/>
        <v/>
      </c>
      <c r="M54" s="438" t="str">
        <f t="shared" si="65"/>
        <v/>
      </c>
      <c r="N54" s="438" t="str">
        <f t="shared" si="65"/>
        <v/>
      </c>
      <c r="O54" s="438" t="str">
        <f t="shared" si="65"/>
        <v/>
      </c>
      <c r="P54" s="438" t="str">
        <f t="shared" si="65"/>
        <v/>
      </c>
      <c r="Q54" s="438" t="str">
        <f t="shared" si="65"/>
        <v/>
      </c>
      <c r="R54" s="438" t="str">
        <f t="shared" si="65"/>
        <v/>
      </c>
      <c r="S54" s="438" t="str">
        <f t="shared" si="65"/>
        <v/>
      </c>
      <c r="T54" s="438" t="str">
        <f t="shared" si="65"/>
        <v/>
      </c>
      <c r="U54" s="438" t="str">
        <f t="shared" si="65"/>
        <v/>
      </c>
      <c r="V54" s="438" t="str">
        <f t="shared" si="65"/>
        <v/>
      </c>
      <c r="W54" s="438" t="str">
        <f t="shared" si="65"/>
        <v/>
      </c>
      <c r="X54" s="438" t="str">
        <f t="shared" si="65"/>
        <v/>
      </c>
      <c r="Y54" s="438" t="str">
        <f t="shared" si="65"/>
        <v/>
      </c>
      <c r="Z54" s="438" t="str">
        <f t="shared" si="65"/>
        <v/>
      </c>
      <c r="AA54" s="438" t="str">
        <f t="shared" si="65"/>
        <v/>
      </c>
      <c r="AB54" s="438" t="str">
        <f t="shared" si="65"/>
        <v/>
      </c>
      <c r="AC54" s="438" t="str">
        <f t="shared" si="65"/>
        <v/>
      </c>
      <c r="AD54" s="438" t="str">
        <f t="shared" si="65"/>
        <v/>
      </c>
      <c r="AE54" s="438" t="str">
        <f t="shared" si="65"/>
        <v/>
      </c>
      <c r="AF54" s="438" t="str">
        <f t="shared" si="65"/>
        <v/>
      </c>
      <c r="AG54" s="438" t="str">
        <f t="shared" si="65"/>
        <v/>
      </c>
      <c r="AH54" s="438" t="str">
        <f t="shared" si="65"/>
        <v/>
      </c>
      <c r="AI54" s="438" t="str">
        <f t="shared" si="65"/>
        <v/>
      </c>
      <c r="AJ54" s="438" t="str">
        <f t="shared" si="65"/>
        <v/>
      </c>
      <c r="AK54" s="438" t="str">
        <f t="shared" si="65"/>
        <v/>
      </c>
      <c r="AL54" s="438" t="str">
        <f t="shared" si="65"/>
        <v/>
      </c>
      <c r="AM54" s="438" t="str">
        <f t="shared" si="65"/>
        <v/>
      </c>
      <c r="AN54" s="438" t="str">
        <f t="shared" si="65"/>
        <v/>
      </c>
      <c r="AO54" s="438" t="str">
        <f t="shared" si="65"/>
        <v/>
      </c>
      <c r="AP54" s="438" t="str">
        <f t="shared" si="65"/>
        <v/>
      </c>
      <c r="AQ54" s="438" t="str">
        <f t="shared" si="65"/>
        <v/>
      </c>
      <c r="AR54" s="438" t="str">
        <f t="shared" si="65"/>
        <v/>
      </c>
      <c r="AS54" s="438" t="str">
        <f t="shared" si="65"/>
        <v/>
      </c>
      <c r="AT54" s="438" t="str">
        <f t="shared" si="65"/>
        <v/>
      </c>
      <c r="AU54" s="438" t="str">
        <f t="shared" si="65"/>
        <v/>
      </c>
      <c r="AV54" s="438" t="str">
        <f t="shared" si="65"/>
        <v/>
      </c>
      <c r="AW54" s="438" t="str">
        <f t="shared" si="65"/>
        <v/>
      </c>
      <c r="AX54" s="438" t="str">
        <f t="shared" si="65"/>
        <v/>
      </c>
      <c r="AY54" s="438" t="str">
        <f t="shared" si="65"/>
        <v/>
      </c>
      <c r="AZ54" s="438" t="str">
        <f t="shared" si="65"/>
        <v/>
      </c>
      <c r="BA54" s="438" t="str">
        <f t="shared" si="65"/>
        <v/>
      </c>
      <c r="BB54" s="438" t="str">
        <f t="shared" si="65"/>
        <v/>
      </c>
      <c r="BC54" s="438" t="str">
        <f t="shared" si="65"/>
        <v/>
      </c>
      <c r="BD54" s="438" t="str">
        <f t="shared" si="65"/>
        <v/>
      </c>
      <c r="BE54" s="438" t="str">
        <f t="shared" si="65"/>
        <v/>
      </c>
      <c r="BF54" s="438" t="str">
        <f t="shared" si="65"/>
        <v/>
      </c>
      <c r="BG54" s="438" t="str">
        <f t="shared" si="65"/>
        <v/>
      </c>
      <c r="BH54" s="438" t="str">
        <f t="shared" si="65"/>
        <v/>
      </c>
      <c r="BI54" s="438" t="str">
        <f t="shared" si="65"/>
        <v/>
      </c>
      <c r="BJ54" s="438" t="str">
        <f t="shared" si="65"/>
        <v/>
      </c>
      <c r="BK54" s="438" t="str">
        <f t="shared" si="65"/>
        <v/>
      </c>
      <c r="BL54" s="438" t="str">
        <f t="shared" si="65"/>
        <v/>
      </c>
      <c r="BM54" s="438" t="str">
        <f t="shared" si="65"/>
        <v/>
      </c>
      <c r="BN54" s="438" t="str">
        <f t="shared" si="65"/>
        <v/>
      </c>
      <c r="BO54" s="438" t="str">
        <f t="shared" si="65"/>
        <v/>
      </c>
      <c r="BP54" s="438" t="str">
        <f t="shared" si="65"/>
        <v/>
      </c>
      <c r="BQ54" s="438" t="str">
        <f t="shared" ref="BQ54:EB54" si="66">IF(BQ51="","",BQ35)</f>
        <v/>
      </c>
      <c r="BR54" s="438" t="str">
        <f t="shared" si="66"/>
        <v/>
      </c>
      <c r="BS54" s="438" t="str">
        <f t="shared" si="66"/>
        <v/>
      </c>
      <c r="BT54" s="438" t="str">
        <f t="shared" si="66"/>
        <v/>
      </c>
      <c r="BU54" s="438" t="str">
        <f t="shared" si="66"/>
        <v/>
      </c>
      <c r="BV54" s="438" t="str">
        <f t="shared" si="66"/>
        <v/>
      </c>
      <c r="BW54" s="438" t="str">
        <f t="shared" si="66"/>
        <v/>
      </c>
      <c r="BX54" s="438" t="str">
        <f t="shared" si="66"/>
        <v/>
      </c>
      <c r="BY54" s="438" t="str">
        <f t="shared" si="66"/>
        <v/>
      </c>
      <c r="BZ54" s="438" t="str">
        <f t="shared" si="66"/>
        <v/>
      </c>
      <c r="CA54" s="438" t="str">
        <f t="shared" si="66"/>
        <v/>
      </c>
      <c r="CB54" s="438" t="str">
        <f t="shared" si="66"/>
        <v/>
      </c>
      <c r="CC54" s="438" t="str">
        <f t="shared" si="66"/>
        <v/>
      </c>
      <c r="CD54" s="438" t="str">
        <f t="shared" si="66"/>
        <v/>
      </c>
      <c r="CE54" s="438" t="str">
        <f t="shared" si="66"/>
        <v/>
      </c>
      <c r="CF54" s="438" t="str">
        <f t="shared" si="66"/>
        <v/>
      </c>
      <c r="CG54" s="438" t="str">
        <f t="shared" si="66"/>
        <v/>
      </c>
      <c r="CH54" s="438" t="str">
        <f t="shared" si="66"/>
        <v/>
      </c>
      <c r="CI54" s="438" t="str">
        <f t="shared" si="66"/>
        <v/>
      </c>
      <c r="CJ54" s="438" t="str">
        <f t="shared" si="66"/>
        <v/>
      </c>
      <c r="CK54" s="438" t="str">
        <f t="shared" si="66"/>
        <v/>
      </c>
      <c r="CL54" s="438" t="str">
        <f t="shared" si="66"/>
        <v/>
      </c>
      <c r="CM54" s="438" t="str">
        <f t="shared" si="66"/>
        <v/>
      </c>
      <c r="CN54" s="438" t="str">
        <f t="shared" si="66"/>
        <v/>
      </c>
      <c r="CO54" s="438" t="str">
        <f t="shared" si="66"/>
        <v/>
      </c>
      <c r="CP54" s="438" t="str">
        <f t="shared" si="66"/>
        <v/>
      </c>
      <c r="CQ54" s="438" t="str">
        <f t="shared" si="66"/>
        <v/>
      </c>
      <c r="CR54" s="438" t="str">
        <f t="shared" si="66"/>
        <v/>
      </c>
      <c r="CS54" s="438" t="str">
        <f t="shared" si="66"/>
        <v/>
      </c>
      <c r="CT54" s="438" t="str">
        <f t="shared" si="66"/>
        <v/>
      </c>
      <c r="CU54" s="438" t="str">
        <f t="shared" si="66"/>
        <v/>
      </c>
      <c r="CV54" s="438" t="str">
        <f t="shared" si="66"/>
        <v/>
      </c>
      <c r="CW54" s="438" t="str">
        <f t="shared" si="66"/>
        <v/>
      </c>
      <c r="CX54" s="438" t="str">
        <f t="shared" si="66"/>
        <v/>
      </c>
      <c r="CY54" s="438" t="str">
        <f t="shared" si="66"/>
        <v/>
      </c>
      <c r="CZ54" s="438" t="str">
        <f t="shared" si="66"/>
        <v/>
      </c>
      <c r="DA54" s="438" t="str">
        <f t="shared" si="66"/>
        <v/>
      </c>
      <c r="DB54" s="438" t="str">
        <f t="shared" si="66"/>
        <v/>
      </c>
      <c r="DC54" s="438" t="str">
        <f t="shared" si="66"/>
        <v/>
      </c>
      <c r="DD54" s="438" t="str">
        <f t="shared" si="66"/>
        <v/>
      </c>
      <c r="DE54" s="438" t="str">
        <f t="shared" si="66"/>
        <v/>
      </c>
      <c r="DF54" s="438" t="str">
        <f t="shared" si="66"/>
        <v/>
      </c>
      <c r="DG54" s="438" t="str">
        <f t="shared" si="66"/>
        <v/>
      </c>
      <c r="DH54" s="438" t="str">
        <f t="shared" si="66"/>
        <v/>
      </c>
      <c r="DI54" s="438" t="str">
        <f t="shared" si="66"/>
        <v/>
      </c>
      <c r="DJ54" s="438" t="str">
        <f t="shared" si="66"/>
        <v/>
      </c>
      <c r="DK54" s="438" t="str">
        <f t="shared" si="66"/>
        <v/>
      </c>
      <c r="DL54" s="438" t="str">
        <f t="shared" si="66"/>
        <v/>
      </c>
      <c r="DM54" s="438" t="str">
        <f t="shared" si="66"/>
        <v/>
      </c>
      <c r="DN54" s="438" t="str">
        <f t="shared" si="66"/>
        <v/>
      </c>
      <c r="DO54" s="438" t="str">
        <f t="shared" si="66"/>
        <v/>
      </c>
      <c r="DP54" s="438" t="str">
        <f t="shared" si="66"/>
        <v/>
      </c>
      <c r="DQ54" s="438" t="str">
        <f t="shared" si="66"/>
        <v/>
      </c>
      <c r="DR54" s="438" t="str">
        <f t="shared" si="66"/>
        <v/>
      </c>
      <c r="DS54" s="438" t="str">
        <f t="shared" si="66"/>
        <v/>
      </c>
      <c r="DT54" s="438" t="str">
        <f t="shared" si="66"/>
        <v/>
      </c>
      <c r="DU54" s="438" t="str">
        <f t="shared" si="66"/>
        <v/>
      </c>
      <c r="DV54" s="438" t="str">
        <f t="shared" si="66"/>
        <v/>
      </c>
      <c r="DW54" s="438" t="str">
        <f t="shared" si="66"/>
        <v/>
      </c>
      <c r="DX54" s="438" t="str">
        <f t="shared" si="66"/>
        <v/>
      </c>
      <c r="DY54" s="438" t="str">
        <f t="shared" si="66"/>
        <v/>
      </c>
      <c r="DZ54" s="438" t="str">
        <f t="shared" si="66"/>
        <v/>
      </c>
      <c r="EA54" s="438" t="str">
        <f t="shared" si="66"/>
        <v/>
      </c>
      <c r="EB54" s="438" t="str">
        <f t="shared" si="66"/>
        <v/>
      </c>
      <c r="EC54" s="438" t="str">
        <f t="shared" ref="EC54:EW54" si="67">IF(EC51="","",EC35)</f>
        <v/>
      </c>
      <c r="ED54" s="438" t="str">
        <f t="shared" si="67"/>
        <v/>
      </c>
      <c r="EE54" s="438" t="str">
        <f t="shared" si="67"/>
        <v/>
      </c>
      <c r="EF54" s="438" t="str">
        <f t="shared" si="67"/>
        <v/>
      </c>
      <c r="EG54" s="438" t="str">
        <f t="shared" si="67"/>
        <v/>
      </c>
      <c r="EH54" s="438" t="str">
        <f t="shared" si="67"/>
        <v/>
      </c>
      <c r="EI54" s="438" t="str">
        <f t="shared" si="67"/>
        <v/>
      </c>
      <c r="EJ54" s="438" t="str">
        <f t="shared" si="67"/>
        <v/>
      </c>
      <c r="EK54" s="438" t="str">
        <f t="shared" si="67"/>
        <v/>
      </c>
      <c r="EL54" s="438" t="str">
        <f t="shared" si="67"/>
        <v/>
      </c>
      <c r="EM54" s="438" t="str">
        <f t="shared" si="67"/>
        <v/>
      </c>
      <c r="EN54" s="438" t="str">
        <f t="shared" si="67"/>
        <v/>
      </c>
      <c r="EO54" s="438" t="str">
        <f t="shared" si="67"/>
        <v/>
      </c>
      <c r="EP54" s="438" t="str">
        <f t="shared" si="67"/>
        <v/>
      </c>
      <c r="EQ54" s="438" t="str">
        <f t="shared" si="67"/>
        <v/>
      </c>
      <c r="ER54" s="438" t="str">
        <f t="shared" si="67"/>
        <v/>
      </c>
      <c r="ES54" s="438" t="str">
        <f t="shared" si="67"/>
        <v/>
      </c>
      <c r="ET54" s="438" t="str">
        <f t="shared" si="67"/>
        <v/>
      </c>
      <c r="EU54" s="438" t="str">
        <f t="shared" si="67"/>
        <v/>
      </c>
      <c r="EV54" s="438" t="str">
        <f t="shared" si="67"/>
        <v/>
      </c>
      <c r="EW54" s="438" t="str">
        <f t="shared" si="67"/>
        <v/>
      </c>
      <c r="FB54" s="403"/>
      <c r="FC54" s="427"/>
      <c r="FD54" s="403"/>
      <c r="FE54" s="402"/>
      <c r="FF54" s="403"/>
      <c r="FG54" s="402"/>
    </row>
    <row r="55" spans="1:163" ht="12" customHeight="1" outlineLevel="1">
      <c r="A55" s="338"/>
      <c r="B55" s="437" t="s">
        <v>393</v>
      </c>
      <c r="C55" s="365" t="s">
        <v>278</v>
      </c>
      <c r="D55" s="438" t="str">
        <f>IF(D52="","",D35)</f>
        <v/>
      </c>
      <c r="E55" s="438" t="str">
        <f t="shared" ref="E55:BP55" si="68">IF(E52="","",E35)</f>
        <v/>
      </c>
      <c r="F55" s="438" t="str">
        <f t="shared" si="68"/>
        <v/>
      </c>
      <c r="G55" s="438" t="str">
        <f t="shared" si="68"/>
        <v/>
      </c>
      <c r="H55" s="438" t="str">
        <f t="shared" si="68"/>
        <v/>
      </c>
      <c r="I55" s="438" t="str">
        <f t="shared" si="68"/>
        <v/>
      </c>
      <c r="J55" s="438" t="str">
        <f t="shared" si="68"/>
        <v/>
      </c>
      <c r="K55" s="438" t="str">
        <f t="shared" si="68"/>
        <v/>
      </c>
      <c r="L55" s="438" t="str">
        <f t="shared" si="68"/>
        <v/>
      </c>
      <c r="M55" s="438" t="str">
        <f t="shared" si="68"/>
        <v/>
      </c>
      <c r="N55" s="438" t="str">
        <f t="shared" si="68"/>
        <v/>
      </c>
      <c r="O55" s="438" t="str">
        <f t="shared" si="68"/>
        <v/>
      </c>
      <c r="P55" s="438" t="str">
        <f t="shared" si="68"/>
        <v/>
      </c>
      <c r="Q55" s="438" t="str">
        <f t="shared" si="68"/>
        <v/>
      </c>
      <c r="R55" s="438" t="str">
        <f t="shared" si="68"/>
        <v/>
      </c>
      <c r="S55" s="438" t="str">
        <f t="shared" si="68"/>
        <v/>
      </c>
      <c r="T55" s="438" t="str">
        <f t="shared" si="68"/>
        <v/>
      </c>
      <c r="U55" s="438" t="str">
        <f t="shared" si="68"/>
        <v/>
      </c>
      <c r="V55" s="438" t="str">
        <f t="shared" si="68"/>
        <v/>
      </c>
      <c r="W55" s="438" t="str">
        <f t="shared" si="68"/>
        <v/>
      </c>
      <c r="X55" s="438" t="str">
        <f t="shared" si="68"/>
        <v/>
      </c>
      <c r="Y55" s="438" t="str">
        <f t="shared" si="68"/>
        <v/>
      </c>
      <c r="Z55" s="438" t="str">
        <f t="shared" si="68"/>
        <v/>
      </c>
      <c r="AA55" s="438" t="str">
        <f t="shared" si="68"/>
        <v/>
      </c>
      <c r="AB55" s="438" t="str">
        <f t="shared" si="68"/>
        <v/>
      </c>
      <c r="AC55" s="438" t="str">
        <f t="shared" si="68"/>
        <v/>
      </c>
      <c r="AD55" s="438" t="str">
        <f t="shared" si="68"/>
        <v/>
      </c>
      <c r="AE55" s="438" t="str">
        <f t="shared" si="68"/>
        <v/>
      </c>
      <c r="AF55" s="438" t="str">
        <f t="shared" si="68"/>
        <v/>
      </c>
      <c r="AG55" s="438" t="str">
        <f t="shared" si="68"/>
        <v/>
      </c>
      <c r="AH55" s="438" t="str">
        <f t="shared" si="68"/>
        <v/>
      </c>
      <c r="AI55" s="438" t="str">
        <f t="shared" si="68"/>
        <v/>
      </c>
      <c r="AJ55" s="438" t="str">
        <f t="shared" si="68"/>
        <v/>
      </c>
      <c r="AK55" s="438" t="str">
        <f t="shared" si="68"/>
        <v/>
      </c>
      <c r="AL55" s="438" t="str">
        <f t="shared" si="68"/>
        <v/>
      </c>
      <c r="AM55" s="438" t="str">
        <f t="shared" si="68"/>
        <v/>
      </c>
      <c r="AN55" s="438" t="str">
        <f t="shared" si="68"/>
        <v/>
      </c>
      <c r="AO55" s="438" t="str">
        <f t="shared" si="68"/>
        <v/>
      </c>
      <c r="AP55" s="438" t="str">
        <f t="shared" si="68"/>
        <v/>
      </c>
      <c r="AQ55" s="438" t="str">
        <f t="shared" si="68"/>
        <v/>
      </c>
      <c r="AR55" s="438" t="str">
        <f t="shared" si="68"/>
        <v/>
      </c>
      <c r="AS55" s="438" t="str">
        <f t="shared" si="68"/>
        <v/>
      </c>
      <c r="AT55" s="438" t="str">
        <f t="shared" si="68"/>
        <v/>
      </c>
      <c r="AU55" s="438" t="str">
        <f t="shared" si="68"/>
        <v/>
      </c>
      <c r="AV55" s="438" t="str">
        <f t="shared" si="68"/>
        <v/>
      </c>
      <c r="AW55" s="438" t="str">
        <f t="shared" si="68"/>
        <v/>
      </c>
      <c r="AX55" s="438" t="str">
        <f t="shared" si="68"/>
        <v/>
      </c>
      <c r="AY55" s="438" t="str">
        <f t="shared" si="68"/>
        <v/>
      </c>
      <c r="AZ55" s="438" t="str">
        <f t="shared" si="68"/>
        <v/>
      </c>
      <c r="BA55" s="438" t="str">
        <f t="shared" si="68"/>
        <v/>
      </c>
      <c r="BB55" s="438" t="str">
        <f t="shared" si="68"/>
        <v/>
      </c>
      <c r="BC55" s="438" t="str">
        <f t="shared" si="68"/>
        <v/>
      </c>
      <c r="BD55" s="438" t="str">
        <f t="shared" si="68"/>
        <v/>
      </c>
      <c r="BE55" s="438" t="str">
        <f t="shared" si="68"/>
        <v/>
      </c>
      <c r="BF55" s="438" t="str">
        <f t="shared" si="68"/>
        <v/>
      </c>
      <c r="BG55" s="438" t="str">
        <f t="shared" si="68"/>
        <v/>
      </c>
      <c r="BH55" s="438" t="str">
        <f t="shared" si="68"/>
        <v/>
      </c>
      <c r="BI55" s="438" t="str">
        <f t="shared" si="68"/>
        <v/>
      </c>
      <c r="BJ55" s="438" t="str">
        <f t="shared" si="68"/>
        <v/>
      </c>
      <c r="BK55" s="438" t="str">
        <f t="shared" si="68"/>
        <v/>
      </c>
      <c r="BL55" s="438" t="str">
        <f t="shared" si="68"/>
        <v/>
      </c>
      <c r="BM55" s="438" t="str">
        <f t="shared" si="68"/>
        <v/>
      </c>
      <c r="BN55" s="438" t="str">
        <f t="shared" si="68"/>
        <v/>
      </c>
      <c r="BO55" s="438" t="str">
        <f t="shared" si="68"/>
        <v/>
      </c>
      <c r="BP55" s="438" t="str">
        <f t="shared" si="68"/>
        <v/>
      </c>
      <c r="BQ55" s="438" t="str">
        <f t="shared" ref="BQ55:EB55" si="69">IF(BQ52="","",BQ35)</f>
        <v/>
      </c>
      <c r="BR55" s="438" t="str">
        <f t="shared" si="69"/>
        <v/>
      </c>
      <c r="BS55" s="438" t="str">
        <f t="shared" si="69"/>
        <v/>
      </c>
      <c r="BT55" s="438" t="str">
        <f t="shared" si="69"/>
        <v/>
      </c>
      <c r="BU55" s="438" t="str">
        <f t="shared" si="69"/>
        <v/>
      </c>
      <c r="BV55" s="438" t="str">
        <f t="shared" si="69"/>
        <v/>
      </c>
      <c r="BW55" s="438" t="str">
        <f t="shared" si="69"/>
        <v/>
      </c>
      <c r="BX55" s="438" t="str">
        <f t="shared" si="69"/>
        <v/>
      </c>
      <c r="BY55" s="438" t="str">
        <f t="shared" si="69"/>
        <v/>
      </c>
      <c r="BZ55" s="438" t="str">
        <f t="shared" si="69"/>
        <v/>
      </c>
      <c r="CA55" s="438" t="str">
        <f t="shared" si="69"/>
        <v/>
      </c>
      <c r="CB55" s="438" t="str">
        <f t="shared" si="69"/>
        <v/>
      </c>
      <c r="CC55" s="438" t="str">
        <f t="shared" si="69"/>
        <v/>
      </c>
      <c r="CD55" s="438" t="str">
        <f t="shared" si="69"/>
        <v/>
      </c>
      <c r="CE55" s="438" t="str">
        <f t="shared" si="69"/>
        <v/>
      </c>
      <c r="CF55" s="438" t="str">
        <f t="shared" si="69"/>
        <v/>
      </c>
      <c r="CG55" s="438" t="str">
        <f t="shared" si="69"/>
        <v/>
      </c>
      <c r="CH55" s="438" t="str">
        <f t="shared" si="69"/>
        <v/>
      </c>
      <c r="CI55" s="438" t="str">
        <f t="shared" si="69"/>
        <v/>
      </c>
      <c r="CJ55" s="438" t="str">
        <f t="shared" si="69"/>
        <v/>
      </c>
      <c r="CK55" s="438" t="str">
        <f t="shared" si="69"/>
        <v/>
      </c>
      <c r="CL55" s="438" t="str">
        <f t="shared" si="69"/>
        <v/>
      </c>
      <c r="CM55" s="438" t="str">
        <f t="shared" si="69"/>
        <v/>
      </c>
      <c r="CN55" s="438" t="str">
        <f t="shared" si="69"/>
        <v/>
      </c>
      <c r="CO55" s="438" t="str">
        <f t="shared" si="69"/>
        <v/>
      </c>
      <c r="CP55" s="438" t="str">
        <f t="shared" si="69"/>
        <v/>
      </c>
      <c r="CQ55" s="438" t="str">
        <f t="shared" si="69"/>
        <v/>
      </c>
      <c r="CR55" s="438" t="str">
        <f t="shared" si="69"/>
        <v/>
      </c>
      <c r="CS55" s="438" t="str">
        <f t="shared" si="69"/>
        <v/>
      </c>
      <c r="CT55" s="438" t="str">
        <f t="shared" si="69"/>
        <v/>
      </c>
      <c r="CU55" s="438" t="str">
        <f t="shared" si="69"/>
        <v/>
      </c>
      <c r="CV55" s="438" t="str">
        <f t="shared" si="69"/>
        <v/>
      </c>
      <c r="CW55" s="438" t="str">
        <f t="shared" si="69"/>
        <v/>
      </c>
      <c r="CX55" s="438" t="str">
        <f t="shared" si="69"/>
        <v/>
      </c>
      <c r="CY55" s="438" t="str">
        <f t="shared" si="69"/>
        <v/>
      </c>
      <c r="CZ55" s="438" t="str">
        <f t="shared" si="69"/>
        <v/>
      </c>
      <c r="DA55" s="438" t="str">
        <f t="shared" si="69"/>
        <v/>
      </c>
      <c r="DB55" s="438" t="str">
        <f t="shared" si="69"/>
        <v/>
      </c>
      <c r="DC55" s="438" t="str">
        <f t="shared" si="69"/>
        <v/>
      </c>
      <c r="DD55" s="438" t="str">
        <f t="shared" si="69"/>
        <v/>
      </c>
      <c r="DE55" s="438" t="str">
        <f t="shared" si="69"/>
        <v/>
      </c>
      <c r="DF55" s="438" t="str">
        <f t="shared" si="69"/>
        <v/>
      </c>
      <c r="DG55" s="438" t="str">
        <f t="shared" si="69"/>
        <v/>
      </c>
      <c r="DH55" s="438" t="str">
        <f t="shared" si="69"/>
        <v/>
      </c>
      <c r="DI55" s="438" t="str">
        <f t="shared" si="69"/>
        <v/>
      </c>
      <c r="DJ55" s="438" t="str">
        <f t="shared" si="69"/>
        <v/>
      </c>
      <c r="DK55" s="438" t="str">
        <f t="shared" si="69"/>
        <v/>
      </c>
      <c r="DL55" s="438" t="str">
        <f t="shared" si="69"/>
        <v/>
      </c>
      <c r="DM55" s="438" t="str">
        <f t="shared" si="69"/>
        <v/>
      </c>
      <c r="DN55" s="438" t="str">
        <f t="shared" si="69"/>
        <v/>
      </c>
      <c r="DO55" s="438" t="str">
        <f t="shared" si="69"/>
        <v/>
      </c>
      <c r="DP55" s="438" t="str">
        <f t="shared" si="69"/>
        <v/>
      </c>
      <c r="DQ55" s="438" t="str">
        <f t="shared" si="69"/>
        <v/>
      </c>
      <c r="DR55" s="438" t="str">
        <f t="shared" si="69"/>
        <v/>
      </c>
      <c r="DS55" s="438" t="str">
        <f t="shared" si="69"/>
        <v/>
      </c>
      <c r="DT55" s="438" t="str">
        <f t="shared" si="69"/>
        <v/>
      </c>
      <c r="DU55" s="438" t="str">
        <f t="shared" si="69"/>
        <v/>
      </c>
      <c r="DV55" s="438" t="str">
        <f t="shared" si="69"/>
        <v/>
      </c>
      <c r="DW55" s="438" t="str">
        <f t="shared" si="69"/>
        <v/>
      </c>
      <c r="DX55" s="438" t="str">
        <f t="shared" si="69"/>
        <v/>
      </c>
      <c r="DY55" s="438" t="str">
        <f t="shared" si="69"/>
        <v/>
      </c>
      <c r="DZ55" s="438" t="str">
        <f t="shared" si="69"/>
        <v/>
      </c>
      <c r="EA55" s="438" t="str">
        <f t="shared" si="69"/>
        <v/>
      </c>
      <c r="EB55" s="438" t="str">
        <f t="shared" si="69"/>
        <v/>
      </c>
      <c r="EC55" s="438" t="str">
        <f t="shared" ref="EC55:EW55" si="70">IF(EC52="","",EC35)</f>
        <v/>
      </c>
      <c r="ED55" s="438" t="str">
        <f t="shared" si="70"/>
        <v/>
      </c>
      <c r="EE55" s="438" t="str">
        <f t="shared" si="70"/>
        <v/>
      </c>
      <c r="EF55" s="438" t="str">
        <f t="shared" si="70"/>
        <v/>
      </c>
      <c r="EG55" s="438" t="str">
        <f t="shared" si="70"/>
        <v/>
      </c>
      <c r="EH55" s="438" t="str">
        <f t="shared" si="70"/>
        <v/>
      </c>
      <c r="EI55" s="438" t="str">
        <f t="shared" si="70"/>
        <v/>
      </c>
      <c r="EJ55" s="438" t="str">
        <f t="shared" si="70"/>
        <v/>
      </c>
      <c r="EK55" s="438" t="str">
        <f t="shared" si="70"/>
        <v/>
      </c>
      <c r="EL55" s="438" t="str">
        <f t="shared" si="70"/>
        <v/>
      </c>
      <c r="EM55" s="438" t="str">
        <f t="shared" si="70"/>
        <v/>
      </c>
      <c r="EN55" s="438" t="str">
        <f t="shared" si="70"/>
        <v/>
      </c>
      <c r="EO55" s="438" t="str">
        <f t="shared" si="70"/>
        <v/>
      </c>
      <c r="EP55" s="438" t="str">
        <f t="shared" si="70"/>
        <v/>
      </c>
      <c r="EQ55" s="438" t="str">
        <f t="shared" si="70"/>
        <v/>
      </c>
      <c r="ER55" s="438" t="str">
        <f t="shared" si="70"/>
        <v/>
      </c>
      <c r="ES55" s="438" t="str">
        <f t="shared" si="70"/>
        <v/>
      </c>
      <c r="ET55" s="438" t="str">
        <f t="shared" si="70"/>
        <v/>
      </c>
      <c r="EU55" s="438" t="str">
        <f t="shared" si="70"/>
        <v/>
      </c>
      <c r="EV55" s="438" t="str">
        <f t="shared" si="70"/>
        <v/>
      </c>
      <c r="EW55" s="438" t="str">
        <f t="shared" si="70"/>
        <v/>
      </c>
      <c r="FB55" s="403"/>
      <c r="FC55" s="427"/>
      <c r="FD55" s="403"/>
      <c r="FE55" s="402"/>
      <c r="FF55" s="403"/>
      <c r="FG55" s="402"/>
    </row>
    <row r="56" spans="1:163" ht="12" customHeight="1" outlineLevel="1">
      <c r="A56" s="338"/>
      <c r="B56" s="437" t="s">
        <v>394</v>
      </c>
      <c r="C56" s="365" t="s">
        <v>278</v>
      </c>
      <c r="D56" s="438" t="str">
        <f>IF(D53="","",D35)</f>
        <v/>
      </c>
      <c r="E56" s="438" t="str">
        <f t="shared" ref="E56:BP56" si="71">IF(E53="","",E35)</f>
        <v/>
      </c>
      <c r="F56" s="438" t="str">
        <f t="shared" si="71"/>
        <v/>
      </c>
      <c r="G56" s="438" t="str">
        <f t="shared" si="71"/>
        <v/>
      </c>
      <c r="H56" s="438" t="str">
        <f t="shared" si="71"/>
        <v/>
      </c>
      <c r="I56" s="438" t="str">
        <f t="shared" si="71"/>
        <v/>
      </c>
      <c r="J56" s="438" t="str">
        <f t="shared" si="71"/>
        <v/>
      </c>
      <c r="K56" s="438" t="str">
        <f t="shared" si="71"/>
        <v/>
      </c>
      <c r="L56" s="438" t="str">
        <f t="shared" si="71"/>
        <v/>
      </c>
      <c r="M56" s="438" t="str">
        <f t="shared" si="71"/>
        <v/>
      </c>
      <c r="N56" s="438" t="str">
        <f t="shared" si="71"/>
        <v/>
      </c>
      <c r="O56" s="438" t="str">
        <f t="shared" si="71"/>
        <v/>
      </c>
      <c r="P56" s="438" t="str">
        <f t="shared" si="71"/>
        <v/>
      </c>
      <c r="Q56" s="438" t="str">
        <f t="shared" si="71"/>
        <v/>
      </c>
      <c r="R56" s="438" t="str">
        <f t="shared" si="71"/>
        <v/>
      </c>
      <c r="S56" s="438" t="str">
        <f t="shared" si="71"/>
        <v/>
      </c>
      <c r="T56" s="438" t="str">
        <f t="shared" si="71"/>
        <v/>
      </c>
      <c r="U56" s="438" t="str">
        <f t="shared" si="71"/>
        <v/>
      </c>
      <c r="V56" s="438" t="str">
        <f t="shared" si="71"/>
        <v/>
      </c>
      <c r="W56" s="438" t="str">
        <f t="shared" si="71"/>
        <v/>
      </c>
      <c r="X56" s="438" t="str">
        <f t="shared" si="71"/>
        <v/>
      </c>
      <c r="Y56" s="438" t="str">
        <f t="shared" si="71"/>
        <v/>
      </c>
      <c r="Z56" s="438" t="str">
        <f t="shared" si="71"/>
        <v/>
      </c>
      <c r="AA56" s="438" t="str">
        <f t="shared" si="71"/>
        <v/>
      </c>
      <c r="AB56" s="438" t="str">
        <f t="shared" si="71"/>
        <v/>
      </c>
      <c r="AC56" s="438" t="str">
        <f t="shared" si="71"/>
        <v/>
      </c>
      <c r="AD56" s="438" t="str">
        <f t="shared" si="71"/>
        <v/>
      </c>
      <c r="AE56" s="438" t="str">
        <f t="shared" si="71"/>
        <v/>
      </c>
      <c r="AF56" s="438" t="str">
        <f t="shared" si="71"/>
        <v/>
      </c>
      <c r="AG56" s="438" t="str">
        <f t="shared" si="71"/>
        <v/>
      </c>
      <c r="AH56" s="438" t="str">
        <f t="shared" si="71"/>
        <v/>
      </c>
      <c r="AI56" s="438" t="str">
        <f t="shared" si="71"/>
        <v/>
      </c>
      <c r="AJ56" s="438" t="str">
        <f t="shared" si="71"/>
        <v/>
      </c>
      <c r="AK56" s="438" t="str">
        <f t="shared" si="71"/>
        <v/>
      </c>
      <c r="AL56" s="438" t="str">
        <f t="shared" si="71"/>
        <v/>
      </c>
      <c r="AM56" s="438" t="str">
        <f t="shared" si="71"/>
        <v/>
      </c>
      <c r="AN56" s="438" t="str">
        <f t="shared" si="71"/>
        <v/>
      </c>
      <c r="AO56" s="438" t="str">
        <f t="shared" si="71"/>
        <v/>
      </c>
      <c r="AP56" s="438" t="str">
        <f t="shared" si="71"/>
        <v/>
      </c>
      <c r="AQ56" s="438" t="str">
        <f t="shared" si="71"/>
        <v/>
      </c>
      <c r="AR56" s="438" t="str">
        <f t="shared" si="71"/>
        <v/>
      </c>
      <c r="AS56" s="438" t="str">
        <f t="shared" si="71"/>
        <v/>
      </c>
      <c r="AT56" s="438" t="str">
        <f t="shared" si="71"/>
        <v/>
      </c>
      <c r="AU56" s="438" t="str">
        <f t="shared" si="71"/>
        <v/>
      </c>
      <c r="AV56" s="438" t="str">
        <f t="shared" si="71"/>
        <v/>
      </c>
      <c r="AW56" s="438" t="str">
        <f t="shared" si="71"/>
        <v/>
      </c>
      <c r="AX56" s="438" t="str">
        <f t="shared" si="71"/>
        <v/>
      </c>
      <c r="AY56" s="438" t="str">
        <f t="shared" si="71"/>
        <v/>
      </c>
      <c r="AZ56" s="438" t="str">
        <f t="shared" si="71"/>
        <v/>
      </c>
      <c r="BA56" s="438" t="str">
        <f t="shared" si="71"/>
        <v/>
      </c>
      <c r="BB56" s="438" t="str">
        <f t="shared" si="71"/>
        <v/>
      </c>
      <c r="BC56" s="438" t="str">
        <f t="shared" si="71"/>
        <v/>
      </c>
      <c r="BD56" s="438" t="str">
        <f t="shared" si="71"/>
        <v/>
      </c>
      <c r="BE56" s="438" t="str">
        <f t="shared" si="71"/>
        <v/>
      </c>
      <c r="BF56" s="438" t="str">
        <f t="shared" si="71"/>
        <v/>
      </c>
      <c r="BG56" s="438" t="str">
        <f t="shared" si="71"/>
        <v/>
      </c>
      <c r="BH56" s="438" t="str">
        <f t="shared" si="71"/>
        <v/>
      </c>
      <c r="BI56" s="438" t="str">
        <f t="shared" si="71"/>
        <v/>
      </c>
      <c r="BJ56" s="438" t="str">
        <f t="shared" si="71"/>
        <v/>
      </c>
      <c r="BK56" s="438" t="str">
        <f t="shared" si="71"/>
        <v/>
      </c>
      <c r="BL56" s="438" t="str">
        <f t="shared" si="71"/>
        <v/>
      </c>
      <c r="BM56" s="438" t="str">
        <f t="shared" si="71"/>
        <v/>
      </c>
      <c r="BN56" s="438" t="str">
        <f t="shared" si="71"/>
        <v/>
      </c>
      <c r="BO56" s="438" t="str">
        <f t="shared" si="71"/>
        <v/>
      </c>
      <c r="BP56" s="438" t="str">
        <f t="shared" si="71"/>
        <v/>
      </c>
      <c r="BQ56" s="438" t="str">
        <f t="shared" ref="BQ56:EB56" si="72">IF(BQ53="","",BQ35)</f>
        <v/>
      </c>
      <c r="BR56" s="438" t="str">
        <f t="shared" si="72"/>
        <v/>
      </c>
      <c r="BS56" s="438" t="str">
        <f t="shared" si="72"/>
        <v/>
      </c>
      <c r="BT56" s="438" t="str">
        <f t="shared" si="72"/>
        <v/>
      </c>
      <c r="BU56" s="438" t="str">
        <f t="shared" si="72"/>
        <v/>
      </c>
      <c r="BV56" s="438" t="str">
        <f t="shared" si="72"/>
        <v/>
      </c>
      <c r="BW56" s="438" t="str">
        <f t="shared" si="72"/>
        <v/>
      </c>
      <c r="BX56" s="438" t="str">
        <f t="shared" si="72"/>
        <v/>
      </c>
      <c r="BY56" s="438" t="str">
        <f t="shared" si="72"/>
        <v/>
      </c>
      <c r="BZ56" s="438" t="str">
        <f t="shared" si="72"/>
        <v/>
      </c>
      <c r="CA56" s="438" t="str">
        <f t="shared" si="72"/>
        <v/>
      </c>
      <c r="CB56" s="438" t="str">
        <f t="shared" si="72"/>
        <v/>
      </c>
      <c r="CC56" s="438" t="str">
        <f t="shared" si="72"/>
        <v/>
      </c>
      <c r="CD56" s="438" t="str">
        <f t="shared" si="72"/>
        <v/>
      </c>
      <c r="CE56" s="438" t="str">
        <f t="shared" si="72"/>
        <v/>
      </c>
      <c r="CF56" s="438" t="str">
        <f t="shared" si="72"/>
        <v/>
      </c>
      <c r="CG56" s="438" t="str">
        <f t="shared" si="72"/>
        <v/>
      </c>
      <c r="CH56" s="438" t="str">
        <f t="shared" si="72"/>
        <v/>
      </c>
      <c r="CI56" s="438" t="str">
        <f t="shared" si="72"/>
        <v/>
      </c>
      <c r="CJ56" s="438" t="str">
        <f t="shared" si="72"/>
        <v/>
      </c>
      <c r="CK56" s="438" t="str">
        <f t="shared" si="72"/>
        <v/>
      </c>
      <c r="CL56" s="438" t="str">
        <f t="shared" si="72"/>
        <v/>
      </c>
      <c r="CM56" s="438" t="str">
        <f t="shared" si="72"/>
        <v/>
      </c>
      <c r="CN56" s="438" t="str">
        <f t="shared" si="72"/>
        <v/>
      </c>
      <c r="CO56" s="438" t="str">
        <f t="shared" si="72"/>
        <v/>
      </c>
      <c r="CP56" s="438" t="str">
        <f t="shared" si="72"/>
        <v/>
      </c>
      <c r="CQ56" s="438" t="str">
        <f t="shared" si="72"/>
        <v/>
      </c>
      <c r="CR56" s="438" t="str">
        <f t="shared" si="72"/>
        <v/>
      </c>
      <c r="CS56" s="438" t="str">
        <f t="shared" si="72"/>
        <v/>
      </c>
      <c r="CT56" s="438" t="str">
        <f t="shared" si="72"/>
        <v/>
      </c>
      <c r="CU56" s="438" t="str">
        <f t="shared" si="72"/>
        <v/>
      </c>
      <c r="CV56" s="438" t="str">
        <f t="shared" si="72"/>
        <v/>
      </c>
      <c r="CW56" s="438" t="str">
        <f t="shared" si="72"/>
        <v/>
      </c>
      <c r="CX56" s="438" t="str">
        <f t="shared" si="72"/>
        <v/>
      </c>
      <c r="CY56" s="438" t="str">
        <f t="shared" si="72"/>
        <v/>
      </c>
      <c r="CZ56" s="438" t="str">
        <f t="shared" si="72"/>
        <v/>
      </c>
      <c r="DA56" s="438" t="str">
        <f t="shared" si="72"/>
        <v/>
      </c>
      <c r="DB56" s="438" t="str">
        <f t="shared" si="72"/>
        <v/>
      </c>
      <c r="DC56" s="438" t="str">
        <f t="shared" si="72"/>
        <v/>
      </c>
      <c r="DD56" s="438" t="str">
        <f t="shared" si="72"/>
        <v/>
      </c>
      <c r="DE56" s="438" t="str">
        <f t="shared" si="72"/>
        <v/>
      </c>
      <c r="DF56" s="438" t="str">
        <f t="shared" si="72"/>
        <v/>
      </c>
      <c r="DG56" s="438" t="str">
        <f t="shared" si="72"/>
        <v/>
      </c>
      <c r="DH56" s="438" t="str">
        <f t="shared" si="72"/>
        <v/>
      </c>
      <c r="DI56" s="438" t="str">
        <f t="shared" si="72"/>
        <v/>
      </c>
      <c r="DJ56" s="438" t="str">
        <f t="shared" si="72"/>
        <v/>
      </c>
      <c r="DK56" s="438" t="str">
        <f t="shared" si="72"/>
        <v/>
      </c>
      <c r="DL56" s="438" t="str">
        <f t="shared" si="72"/>
        <v/>
      </c>
      <c r="DM56" s="438" t="str">
        <f t="shared" si="72"/>
        <v/>
      </c>
      <c r="DN56" s="438" t="str">
        <f t="shared" si="72"/>
        <v/>
      </c>
      <c r="DO56" s="438" t="str">
        <f t="shared" si="72"/>
        <v/>
      </c>
      <c r="DP56" s="438" t="str">
        <f t="shared" si="72"/>
        <v/>
      </c>
      <c r="DQ56" s="438" t="str">
        <f t="shared" si="72"/>
        <v/>
      </c>
      <c r="DR56" s="438" t="str">
        <f t="shared" si="72"/>
        <v/>
      </c>
      <c r="DS56" s="438" t="str">
        <f t="shared" si="72"/>
        <v/>
      </c>
      <c r="DT56" s="438" t="str">
        <f t="shared" si="72"/>
        <v/>
      </c>
      <c r="DU56" s="438" t="str">
        <f t="shared" si="72"/>
        <v/>
      </c>
      <c r="DV56" s="438" t="str">
        <f t="shared" si="72"/>
        <v/>
      </c>
      <c r="DW56" s="438" t="str">
        <f t="shared" si="72"/>
        <v/>
      </c>
      <c r="DX56" s="438" t="str">
        <f t="shared" si="72"/>
        <v/>
      </c>
      <c r="DY56" s="438" t="str">
        <f t="shared" si="72"/>
        <v/>
      </c>
      <c r="DZ56" s="438" t="str">
        <f t="shared" si="72"/>
        <v/>
      </c>
      <c r="EA56" s="438" t="str">
        <f t="shared" si="72"/>
        <v/>
      </c>
      <c r="EB56" s="438" t="str">
        <f t="shared" si="72"/>
        <v/>
      </c>
      <c r="EC56" s="438" t="str">
        <f t="shared" ref="EC56:EW56" si="73">IF(EC53="","",EC35)</f>
        <v/>
      </c>
      <c r="ED56" s="438" t="str">
        <f t="shared" si="73"/>
        <v/>
      </c>
      <c r="EE56" s="438" t="str">
        <f t="shared" si="73"/>
        <v/>
      </c>
      <c r="EF56" s="438" t="str">
        <f t="shared" si="73"/>
        <v/>
      </c>
      <c r="EG56" s="438" t="str">
        <f t="shared" si="73"/>
        <v/>
      </c>
      <c r="EH56" s="438" t="str">
        <f t="shared" si="73"/>
        <v/>
      </c>
      <c r="EI56" s="438" t="str">
        <f t="shared" si="73"/>
        <v/>
      </c>
      <c r="EJ56" s="438" t="str">
        <f t="shared" si="73"/>
        <v/>
      </c>
      <c r="EK56" s="438" t="str">
        <f t="shared" si="73"/>
        <v/>
      </c>
      <c r="EL56" s="438" t="str">
        <f t="shared" si="73"/>
        <v/>
      </c>
      <c r="EM56" s="438" t="str">
        <f t="shared" si="73"/>
        <v/>
      </c>
      <c r="EN56" s="438" t="str">
        <f t="shared" si="73"/>
        <v/>
      </c>
      <c r="EO56" s="438" t="str">
        <f t="shared" si="73"/>
        <v/>
      </c>
      <c r="EP56" s="438" t="str">
        <f t="shared" si="73"/>
        <v/>
      </c>
      <c r="EQ56" s="438" t="str">
        <f t="shared" si="73"/>
        <v/>
      </c>
      <c r="ER56" s="438" t="str">
        <f t="shared" si="73"/>
        <v/>
      </c>
      <c r="ES56" s="438" t="str">
        <f t="shared" si="73"/>
        <v/>
      </c>
      <c r="ET56" s="438" t="str">
        <f t="shared" si="73"/>
        <v/>
      </c>
      <c r="EU56" s="438" t="str">
        <f t="shared" si="73"/>
        <v/>
      </c>
      <c r="EV56" s="438" t="str">
        <f t="shared" si="73"/>
        <v/>
      </c>
      <c r="EW56" s="438" t="str">
        <f t="shared" si="73"/>
        <v/>
      </c>
      <c r="FB56" s="403"/>
      <c r="FC56" s="427"/>
      <c r="FD56" s="403"/>
      <c r="FE56" s="402"/>
      <c r="FF56" s="403"/>
      <c r="FG56" s="402"/>
    </row>
    <row r="57" spans="1:163" ht="12" customHeight="1">
      <c r="FB57" s="403"/>
      <c r="FC57" s="427"/>
      <c r="FD57" s="403"/>
      <c r="FE57" s="413"/>
      <c r="FF57" s="403"/>
      <c r="FG57" s="402"/>
    </row>
    <row r="58" spans="1:163" ht="13.5" customHeight="1" outlineLevel="1" thickBot="1">
      <c r="B58" s="440" t="s">
        <v>256</v>
      </c>
      <c r="FB58" s="403"/>
      <c r="FC58" s="427"/>
      <c r="FD58" s="403"/>
      <c r="FE58" s="413"/>
      <c r="FF58" s="403"/>
      <c r="FG58" s="402"/>
    </row>
    <row r="59" spans="1:163" ht="14.25" customHeight="1" outlineLevel="1" thickBot="1">
      <c r="B59" s="441" t="s">
        <v>255</v>
      </c>
      <c r="C59" s="442" t="s">
        <v>97</v>
      </c>
      <c r="D59" s="443" t="str">
        <f t="shared" ref="D59:AI59" si="74">IF(D8="水力（3万kWh以上）",D15,"-")</f>
        <v>-</v>
      </c>
      <c r="E59" s="443" t="str">
        <f t="shared" si="74"/>
        <v>-</v>
      </c>
      <c r="F59" s="443" t="str">
        <f t="shared" si="74"/>
        <v>-</v>
      </c>
      <c r="G59" s="443" t="str">
        <f t="shared" si="74"/>
        <v>-</v>
      </c>
      <c r="H59" s="443" t="str">
        <f t="shared" si="74"/>
        <v>-</v>
      </c>
      <c r="I59" s="443" t="str">
        <f t="shared" si="74"/>
        <v>-</v>
      </c>
      <c r="J59" s="443" t="str">
        <f t="shared" si="74"/>
        <v>-</v>
      </c>
      <c r="K59" s="443" t="str">
        <f t="shared" si="74"/>
        <v>-</v>
      </c>
      <c r="L59" s="443" t="str">
        <f t="shared" si="74"/>
        <v>-</v>
      </c>
      <c r="M59" s="443" t="str">
        <f t="shared" si="74"/>
        <v>-</v>
      </c>
      <c r="N59" s="443" t="str">
        <f t="shared" si="74"/>
        <v>-</v>
      </c>
      <c r="O59" s="443" t="str">
        <f t="shared" si="74"/>
        <v>-</v>
      </c>
      <c r="P59" s="443" t="str">
        <f t="shared" si="74"/>
        <v>-</v>
      </c>
      <c r="Q59" s="443" t="str">
        <f t="shared" si="74"/>
        <v>-</v>
      </c>
      <c r="R59" s="443" t="str">
        <f t="shared" si="74"/>
        <v>-</v>
      </c>
      <c r="S59" s="443" t="str">
        <f t="shared" si="74"/>
        <v>-</v>
      </c>
      <c r="T59" s="443" t="str">
        <f t="shared" si="74"/>
        <v>-</v>
      </c>
      <c r="U59" s="443" t="str">
        <f t="shared" si="74"/>
        <v>-</v>
      </c>
      <c r="V59" s="443" t="str">
        <f t="shared" si="74"/>
        <v>-</v>
      </c>
      <c r="W59" s="443" t="str">
        <f t="shared" si="74"/>
        <v>-</v>
      </c>
      <c r="X59" s="443" t="str">
        <f t="shared" si="74"/>
        <v>-</v>
      </c>
      <c r="Y59" s="443" t="str">
        <f t="shared" si="74"/>
        <v>-</v>
      </c>
      <c r="Z59" s="443" t="str">
        <f t="shared" si="74"/>
        <v>-</v>
      </c>
      <c r="AA59" s="443" t="str">
        <f t="shared" si="74"/>
        <v>-</v>
      </c>
      <c r="AB59" s="443" t="str">
        <f t="shared" si="74"/>
        <v>-</v>
      </c>
      <c r="AC59" s="443" t="str">
        <f t="shared" si="74"/>
        <v>-</v>
      </c>
      <c r="AD59" s="443" t="str">
        <f t="shared" si="74"/>
        <v>-</v>
      </c>
      <c r="AE59" s="443" t="str">
        <f t="shared" si="74"/>
        <v>-</v>
      </c>
      <c r="AF59" s="443" t="str">
        <f t="shared" si="74"/>
        <v>-</v>
      </c>
      <c r="AG59" s="443" t="str">
        <f t="shared" si="74"/>
        <v>-</v>
      </c>
      <c r="AH59" s="443" t="str">
        <f t="shared" si="74"/>
        <v>-</v>
      </c>
      <c r="AI59" s="443" t="str">
        <f t="shared" si="74"/>
        <v>-</v>
      </c>
      <c r="AJ59" s="443" t="str">
        <f t="shared" ref="AJ59:BO59" si="75">IF(AJ8="水力（3万kWh以上）",AJ15,"-")</f>
        <v>-</v>
      </c>
      <c r="AK59" s="443" t="str">
        <f t="shared" si="75"/>
        <v>-</v>
      </c>
      <c r="AL59" s="443" t="str">
        <f t="shared" si="75"/>
        <v>-</v>
      </c>
      <c r="AM59" s="443" t="str">
        <f t="shared" si="75"/>
        <v>-</v>
      </c>
      <c r="AN59" s="443" t="str">
        <f t="shared" si="75"/>
        <v>-</v>
      </c>
      <c r="AO59" s="443" t="str">
        <f t="shared" si="75"/>
        <v>-</v>
      </c>
      <c r="AP59" s="443" t="str">
        <f t="shared" si="75"/>
        <v>-</v>
      </c>
      <c r="AQ59" s="443" t="str">
        <f t="shared" si="75"/>
        <v>-</v>
      </c>
      <c r="AR59" s="443" t="str">
        <f t="shared" si="75"/>
        <v>-</v>
      </c>
      <c r="AS59" s="443" t="str">
        <f t="shared" si="75"/>
        <v>-</v>
      </c>
      <c r="AT59" s="443" t="str">
        <f t="shared" si="75"/>
        <v>-</v>
      </c>
      <c r="AU59" s="443" t="str">
        <f t="shared" si="75"/>
        <v>-</v>
      </c>
      <c r="AV59" s="443" t="str">
        <f t="shared" si="75"/>
        <v>-</v>
      </c>
      <c r="AW59" s="443" t="str">
        <f t="shared" si="75"/>
        <v>-</v>
      </c>
      <c r="AX59" s="443" t="str">
        <f t="shared" si="75"/>
        <v>-</v>
      </c>
      <c r="AY59" s="443" t="str">
        <f t="shared" si="75"/>
        <v>-</v>
      </c>
      <c r="AZ59" s="443" t="str">
        <f t="shared" si="75"/>
        <v>-</v>
      </c>
      <c r="BA59" s="443" t="str">
        <f t="shared" si="75"/>
        <v>-</v>
      </c>
      <c r="BB59" s="443" t="str">
        <f t="shared" si="75"/>
        <v>-</v>
      </c>
      <c r="BC59" s="443" t="str">
        <f t="shared" si="75"/>
        <v>-</v>
      </c>
      <c r="BD59" s="443" t="str">
        <f t="shared" si="75"/>
        <v>-</v>
      </c>
      <c r="BE59" s="443" t="str">
        <f t="shared" si="75"/>
        <v>-</v>
      </c>
      <c r="BF59" s="443" t="str">
        <f t="shared" si="75"/>
        <v>-</v>
      </c>
      <c r="BG59" s="443" t="str">
        <f t="shared" si="75"/>
        <v>-</v>
      </c>
      <c r="BH59" s="443" t="str">
        <f t="shared" si="75"/>
        <v>-</v>
      </c>
      <c r="BI59" s="443" t="str">
        <f t="shared" si="75"/>
        <v>-</v>
      </c>
      <c r="BJ59" s="443" t="str">
        <f t="shared" si="75"/>
        <v>-</v>
      </c>
      <c r="BK59" s="443" t="str">
        <f t="shared" si="75"/>
        <v>-</v>
      </c>
      <c r="BL59" s="443" t="str">
        <f t="shared" si="75"/>
        <v>-</v>
      </c>
      <c r="BM59" s="443" t="str">
        <f t="shared" si="75"/>
        <v>-</v>
      </c>
      <c r="BN59" s="443" t="str">
        <f t="shared" si="75"/>
        <v>-</v>
      </c>
      <c r="BO59" s="443" t="str">
        <f t="shared" si="75"/>
        <v>-</v>
      </c>
      <c r="BP59" s="443" t="str">
        <f t="shared" ref="BP59:CU59" si="76">IF(BP8="水力（3万kWh以上）",BP15,"-")</f>
        <v>-</v>
      </c>
      <c r="BQ59" s="443" t="str">
        <f t="shared" si="76"/>
        <v>-</v>
      </c>
      <c r="BR59" s="443" t="str">
        <f t="shared" si="76"/>
        <v>-</v>
      </c>
      <c r="BS59" s="443" t="str">
        <f t="shared" si="76"/>
        <v>-</v>
      </c>
      <c r="BT59" s="443" t="str">
        <f t="shared" si="76"/>
        <v>-</v>
      </c>
      <c r="BU59" s="443" t="str">
        <f t="shared" si="76"/>
        <v>-</v>
      </c>
      <c r="BV59" s="443" t="str">
        <f t="shared" si="76"/>
        <v>-</v>
      </c>
      <c r="BW59" s="443" t="str">
        <f t="shared" si="76"/>
        <v>-</v>
      </c>
      <c r="BX59" s="443" t="str">
        <f t="shared" si="76"/>
        <v>-</v>
      </c>
      <c r="BY59" s="443" t="str">
        <f t="shared" si="76"/>
        <v>-</v>
      </c>
      <c r="BZ59" s="443" t="str">
        <f t="shared" si="76"/>
        <v>-</v>
      </c>
      <c r="CA59" s="443" t="str">
        <f t="shared" si="76"/>
        <v>-</v>
      </c>
      <c r="CB59" s="443" t="str">
        <f t="shared" si="76"/>
        <v>-</v>
      </c>
      <c r="CC59" s="443" t="str">
        <f t="shared" si="76"/>
        <v>-</v>
      </c>
      <c r="CD59" s="443" t="str">
        <f t="shared" si="76"/>
        <v>-</v>
      </c>
      <c r="CE59" s="443" t="str">
        <f t="shared" si="76"/>
        <v>-</v>
      </c>
      <c r="CF59" s="443" t="str">
        <f t="shared" si="76"/>
        <v>-</v>
      </c>
      <c r="CG59" s="443" t="str">
        <f t="shared" si="76"/>
        <v>-</v>
      </c>
      <c r="CH59" s="443" t="str">
        <f t="shared" si="76"/>
        <v>-</v>
      </c>
      <c r="CI59" s="443" t="str">
        <f t="shared" si="76"/>
        <v>-</v>
      </c>
      <c r="CJ59" s="443" t="str">
        <f t="shared" si="76"/>
        <v>-</v>
      </c>
      <c r="CK59" s="443" t="str">
        <f t="shared" si="76"/>
        <v>-</v>
      </c>
      <c r="CL59" s="443" t="str">
        <f t="shared" si="76"/>
        <v>-</v>
      </c>
      <c r="CM59" s="443" t="str">
        <f t="shared" si="76"/>
        <v>-</v>
      </c>
      <c r="CN59" s="443" t="str">
        <f t="shared" si="76"/>
        <v>-</v>
      </c>
      <c r="CO59" s="443" t="str">
        <f t="shared" si="76"/>
        <v>-</v>
      </c>
      <c r="CP59" s="443" t="str">
        <f t="shared" si="76"/>
        <v>-</v>
      </c>
      <c r="CQ59" s="443" t="str">
        <f t="shared" si="76"/>
        <v>-</v>
      </c>
      <c r="CR59" s="443" t="str">
        <f t="shared" si="76"/>
        <v>-</v>
      </c>
      <c r="CS59" s="443" t="str">
        <f t="shared" si="76"/>
        <v>-</v>
      </c>
      <c r="CT59" s="443" t="str">
        <f t="shared" si="76"/>
        <v>-</v>
      </c>
      <c r="CU59" s="443" t="str">
        <f t="shared" si="76"/>
        <v>-</v>
      </c>
      <c r="CV59" s="443" t="str">
        <f t="shared" ref="CV59:EA59" si="77">IF(CV8="水力（3万kWh以上）",CV15,"-")</f>
        <v>-</v>
      </c>
      <c r="CW59" s="443" t="str">
        <f t="shared" si="77"/>
        <v>-</v>
      </c>
      <c r="CX59" s="443" t="str">
        <f t="shared" si="77"/>
        <v>-</v>
      </c>
      <c r="CY59" s="443" t="str">
        <f t="shared" si="77"/>
        <v>-</v>
      </c>
      <c r="CZ59" s="443" t="str">
        <f t="shared" si="77"/>
        <v>-</v>
      </c>
      <c r="DA59" s="443" t="str">
        <f t="shared" si="77"/>
        <v>-</v>
      </c>
      <c r="DB59" s="443" t="str">
        <f t="shared" si="77"/>
        <v>-</v>
      </c>
      <c r="DC59" s="443" t="str">
        <f t="shared" si="77"/>
        <v>-</v>
      </c>
      <c r="DD59" s="443" t="str">
        <f t="shared" si="77"/>
        <v>-</v>
      </c>
      <c r="DE59" s="443" t="str">
        <f t="shared" si="77"/>
        <v>-</v>
      </c>
      <c r="DF59" s="443" t="str">
        <f t="shared" si="77"/>
        <v>-</v>
      </c>
      <c r="DG59" s="443" t="str">
        <f t="shared" si="77"/>
        <v>-</v>
      </c>
      <c r="DH59" s="443" t="str">
        <f t="shared" si="77"/>
        <v>-</v>
      </c>
      <c r="DI59" s="443" t="str">
        <f t="shared" si="77"/>
        <v>-</v>
      </c>
      <c r="DJ59" s="443" t="str">
        <f t="shared" si="77"/>
        <v>-</v>
      </c>
      <c r="DK59" s="443" t="str">
        <f t="shared" si="77"/>
        <v>-</v>
      </c>
      <c r="DL59" s="443" t="str">
        <f t="shared" si="77"/>
        <v>-</v>
      </c>
      <c r="DM59" s="443" t="str">
        <f t="shared" si="77"/>
        <v>-</v>
      </c>
      <c r="DN59" s="443" t="str">
        <f t="shared" si="77"/>
        <v>-</v>
      </c>
      <c r="DO59" s="443" t="str">
        <f t="shared" si="77"/>
        <v>-</v>
      </c>
      <c r="DP59" s="443" t="str">
        <f t="shared" si="77"/>
        <v>-</v>
      </c>
      <c r="DQ59" s="443" t="str">
        <f t="shared" si="77"/>
        <v>-</v>
      </c>
      <c r="DR59" s="443" t="str">
        <f t="shared" si="77"/>
        <v>-</v>
      </c>
      <c r="DS59" s="443" t="str">
        <f t="shared" si="77"/>
        <v>-</v>
      </c>
      <c r="DT59" s="443" t="str">
        <f t="shared" si="77"/>
        <v>-</v>
      </c>
      <c r="DU59" s="443" t="str">
        <f t="shared" si="77"/>
        <v>-</v>
      </c>
      <c r="DV59" s="443" t="str">
        <f t="shared" si="77"/>
        <v>-</v>
      </c>
      <c r="DW59" s="443" t="str">
        <f t="shared" si="77"/>
        <v>-</v>
      </c>
      <c r="DX59" s="443" t="str">
        <f t="shared" si="77"/>
        <v>-</v>
      </c>
      <c r="DY59" s="443" t="str">
        <f t="shared" si="77"/>
        <v>-</v>
      </c>
      <c r="DZ59" s="443" t="str">
        <f t="shared" si="77"/>
        <v>-</v>
      </c>
      <c r="EA59" s="443" t="str">
        <f t="shared" si="77"/>
        <v>-</v>
      </c>
      <c r="EB59" s="443" t="str">
        <f t="shared" ref="EB59:EW59" si="78">IF(EB8="水力（3万kWh以上）",EB15,"-")</f>
        <v>-</v>
      </c>
      <c r="EC59" s="443" t="str">
        <f t="shared" si="78"/>
        <v>-</v>
      </c>
      <c r="ED59" s="443" t="str">
        <f t="shared" si="78"/>
        <v>-</v>
      </c>
      <c r="EE59" s="443" t="str">
        <f t="shared" si="78"/>
        <v>-</v>
      </c>
      <c r="EF59" s="443" t="str">
        <f t="shared" si="78"/>
        <v>-</v>
      </c>
      <c r="EG59" s="443" t="str">
        <f t="shared" si="78"/>
        <v>-</v>
      </c>
      <c r="EH59" s="443" t="str">
        <f t="shared" si="78"/>
        <v>-</v>
      </c>
      <c r="EI59" s="443" t="str">
        <f t="shared" si="78"/>
        <v>-</v>
      </c>
      <c r="EJ59" s="443" t="str">
        <f t="shared" si="78"/>
        <v>-</v>
      </c>
      <c r="EK59" s="443" t="str">
        <f t="shared" si="78"/>
        <v>-</v>
      </c>
      <c r="EL59" s="443" t="str">
        <f t="shared" si="78"/>
        <v>-</v>
      </c>
      <c r="EM59" s="443" t="str">
        <f t="shared" si="78"/>
        <v>-</v>
      </c>
      <c r="EN59" s="443" t="str">
        <f t="shared" si="78"/>
        <v>-</v>
      </c>
      <c r="EO59" s="443" t="str">
        <f t="shared" si="78"/>
        <v>-</v>
      </c>
      <c r="EP59" s="443" t="str">
        <f t="shared" si="78"/>
        <v>-</v>
      </c>
      <c r="EQ59" s="443" t="str">
        <f t="shared" si="78"/>
        <v>-</v>
      </c>
      <c r="ER59" s="443" t="str">
        <f t="shared" si="78"/>
        <v>-</v>
      </c>
      <c r="ES59" s="443" t="str">
        <f t="shared" si="78"/>
        <v>-</v>
      </c>
      <c r="ET59" s="443" t="str">
        <f t="shared" si="78"/>
        <v>-</v>
      </c>
      <c r="EU59" s="443" t="str">
        <f t="shared" si="78"/>
        <v>-</v>
      </c>
      <c r="EV59" s="443" t="str">
        <f t="shared" si="78"/>
        <v>-</v>
      </c>
      <c r="EW59" s="443" t="str">
        <f t="shared" si="78"/>
        <v>-</v>
      </c>
      <c r="EY59" s="444">
        <f>SUM(D59:EW59)</f>
        <v>0</v>
      </c>
      <c r="FB59" s="403"/>
      <c r="FC59" s="427"/>
      <c r="FD59" s="403"/>
      <c r="FE59" s="413"/>
      <c r="FF59" s="403"/>
      <c r="FG59" s="402"/>
    </row>
    <row r="60" spans="1:163" ht="13.5">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FB60" s="403"/>
      <c r="FC60" s="427"/>
      <c r="FD60" s="403"/>
      <c r="FE60" s="402"/>
      <c r="FF60" s="403"/>
      <c r="FG60" s="402"/>
    </row>
    <row r="61" spans="1:163" ht="13.5">
      <c r="C61"/>
      <c r="D61" s="179"/>
      <c r="E61" s="179"/>
      <c r="F61" s="179"/>
      <c r="G61" s="179"/>
      <c r="H61" s="179"/>
      <c r="I61" s="179"/>
      <c r="J61" s="179"/>
      <c r="K61" s="179"/>
      <c r="L61" s="179"/>
      <c r="M61" s="179"/>
      <c r="N61" s="179"/>
      <c r="O61" s="179"/>
      <c r="P61" s="179"/>
      <c r="Q61" s="179"/>
      <c r="R61" s="179"/>
      <c r="S61" s="179"/>
      <c r="T61" s="179"/>
      <c r="U61" s="179"/>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c r="CE61" s="179"/>
      <c r="CF61" s="179"/>
      <c r="CG61" s="179"/>
      <c r="CH61" s="179"/>
      <c r="CI61" s="179"/>
      <c r="CJ61" s="179"/>
      <c r="CK61" s="179"/>
      <c r="CL61" s="179"/>
      <c r="CM61" s="179"/>
      <c r="CN61" s="179"/>
      <c r="CO61" s="179"/>
      <c r="CP61" s="179"/>
      <c r="CQ61" s="179"/>
      <c r="CR61" s="179"/>
      <c r="CS61" s="179"/>
      <c r="CT61" s="179"/>
      <c r="CU61" s="179"/>
      <c r="CV61" s="179"/>
      <c r="CW61" s="179"/>
      <c r="CX61" s="179"/>
      <c r="CY61" s="179"/>
      <c r="CZ61" s="179"/>
      <c r="DA61" s="179"/>
      <c r="DB61" s="179"/>
      <c r="DC61" s="179"/>
      <c r="DD61" s="179"/>
      <c r="DE61" s="179"/>
      <c r="DF61" s="179"/>
      <c r="DG61" s="179"/>
      <c r="DH61" s="179"/>
      <c r="DI61" s="179"/>
      <c r="DJ61" s="179"/>
      <c r="DK61" s="179"/>
      <c r="DL61" s="179"/>
      <c r="DM61" s="179"/>
      <c r="DN61" s="179"/>
      <c r="DO61" s="179"/>
      <c r="DP61" s="179"/>
      <c r="DQ61" s="179"/>
      <c r="DR61" s="179"/>
      <c r="DS61" s="179"/>
      <c r="DT61" s="179"/>
      <c r="DU61" s="179"/>
      <c r="DV61" s="179"/>
      <c r="DW61" s="179"/>
      <c r="DX61" s="179"/>
      <c r="DY61" s="179"/>
      <c r="DZ61" s="179"/>
      <c r="EA61" s="179"/>
      <c r="EB61" s="179"/>
      <c r="EC61" s="179"/>
      <c r="ED61" s="179"/>
      <c r="EE61" s="179"/>
      <c r="EF61" s="179"/>
      <c r="EG61" s="179"/>
      <c r="EH61" s="179"/>
      <c r="EI61" s="179"/>
      <c r="EJ61" s="179"/>
      <c r="EK61" s="179"/>
      <c r="EL61" s="179"/>
      <c r="EM61" s="179"/>
      <c r="EN61" s="179"/>
      <c r="EO61" s="179"/>
      <c r="EP61" s="179"/>
      <c r="EQ61" s="179"/>
      <c r="ER61" s="179"/>
      <c r="ES61" s="179"/>
      <c r="ET61" s="179"/>
      <c r="EU61" s="179"/>
      <c r="EV61" s="179"/>
      <c r="EW61" s="179"/>
      <c r="FB61" s="403"/>
      <c r="FC61" s="427"/>
      <c r="FD61" s="403"/>
      <c r="FE61" s="402"/>
      <c r="FF61" s="403"/>
      <c r="FG61" s="402"/>
    </row>
    <row r="62" spans="1:163" ht="13.5" customHeight="1" outlineLevel="1">
      <c r="B62" s="435" t="s">
        <v>389</v>
      </c>
      <c r="C62" s="387"/>
      <c r="D62" s="436"/>
      <c r="EZ62" s="445" t="s">
        <v>19</v>
      </c>
      <c r="FB62" s="1285" t="s">
        <v>46</v>
      </c>
      <c r="FC62" s="1285" t="s">
        <v>15</v>
      </c>
      <c r="FD62" s="1285" t="s">
        <v>47</v>
      </c>
      <c r="FE62" s="1285" t="s">
        <v>47</v>
      </c>
      <c r="FF62" s="403"/>
      <c r="FG62" s="402"/>
    </row>
    <row r="63" spans="1:163" outlineLevel="1">
      <c r="B63" s="437" t="s">
        <v>1405</v>
      </c>
      <c r="C63" s="365" t="s">
        <v>278</v>
      </c>
      <c r="D63" s="438" t="str">
        <f>IF(D$34="B51",D$16,"")</f>
        <v/>
      </c>
      <c r="E63" s="438" t="str">
        <f t="shared" ref="E63:BP63" si="79">IF(E$34="B51",E$16,"")</f>
        <v/>
      </c>
      <c r="F63" s="438" t="str">
        <f t="shared" si="79"/>
        <v/>
      </c>
      <c r="G63" s="438" t="str">
        <f t="shared" si="79"/>
        <v/>
      </c>
      <c r="H63" s="438" t="str">
        <f t="shared" si="79"/>
        <v/>
      </c>
      <c r="I63" s="438" t="str">
        <f t="shared" si="79"/>
        <v/>
      </c>
      <c r="J63" s="438" t="str">
        <f t="shared" si="79"/>
        <v/>
      </c>
      <c r="K63" s="438" t="str">
        <f t="shared" si="79"/>
        <v/>
      </c>
      <c r="L63" s="438" t="str">
        <f t="shared" si="79"/>
        <v/>
      </c>
      <c r="M63" s="438" t="str">
        <f t="shared" si="79"/>
        <v/>
      </c>
      <c r="N63" s="438" t="str">
        <f t="shared" si="79"/>
        <v/>
      </c>
      <c r="O63" s="438" t="str">
        <f t="shared" si="79"/>
        <v/>
      </c>
      <c r="P63" s="438" t="str">
        <f t="shared" si="79"/>
        <v/>
      </c>
      <c r="Q63" s="438" t="str">
        <f t="shared" si="79"/>
        <v/>
      </c>
      <c r="R63" s="438" t="str">
        <f t="shared" si="79"/>
        <v/>
      </c>
      <c r="S63" s="438" t="str">
        <f t="shared" si="79"/>
        <v/>
      </c>
      <c r="T63" s="438" t="str">
        <f t="shared" si="79"/>
        <v/>
      </c>
      <c r="U63" s="438" t="str">
        <f t="shared" si="79"/>
        <v/>
      </c>
      <c r="V63" s="438" t="str">
        <f t="shared" si="79"/>
        <v/>
      </c>
      <c r="W63" s="438" t="str">
        <f t="shared" si="79"/>
        <v/>
      </c>
      <c r="X63" s="438" t="str">
        <f t="shared" si="79"/>
        <v/>
      </c>
      <c r="Y63" s="438" t="str">
        <f t="shared" si="79"/>
        <v/>
      </c>
      <c r="Z63" s="438" t="str">
        <f t="shared" si="79"/>
        <v/>
      </c>
      <c r="AA63" s="438" t="str">
        <f t="shared" si="79"/>
        <v/>
      </c>
      <c r="AB63" s="438" t="str">
        <f t="shared" si="79"/>
        <v/>
      </c>
      <c r="AC63" s="438" t="str">
        <f t="shared" si="79"/>
        <v/>
      </c>
      <c r="AD63" s="438" t="str">
        <f t="shared" si="79"/>
        <v/>
      </c>
      <c r="AE63" s="438" t="str">
        <f t="shared" si="79"/>
        <v/>
      </c>
      <c r="AF63" s="438" t="str">
        <f t="shared" si="79"/>
        <v/>
      </c>
      <c r="AG63" s="438" t="str">
        <f t="shared" si="79"/>
        <v/>
      </c>
      <c r="AH63" s="438" t="str">
        <f t="shared" si="79"/>
        <v/>
      </c>
      <c r="AI63" s="438" t="str">
        <f t="shared" si="79"/>
        <v/>
      </c>
      <c r="AJ63" s="438" t="str">
        <f t="shared" si="79"/>
        <v/>
      </c>
      <c r="AK63" s="438" t="str">
        <f t="shared" si="79"/>
        <v/>
      </c>
      <c r="AL63" s="438" t="str">
        <f t="shared" si="79"/>
        <v/>
      </c>
      <c r="AM63" s="438" t="str">
        <f t="shared" si="79"/>
        <v/>
      </c>
      <c r="AN63" s="438" t="str">
        <f t="shared" si="79"/>
        <v/>
      </c>
      <c r="AO63" s="438" t="str">
        <f t="shared" si="79"/>
        <v/>
      </c>
      <c r="AP63" s="438" t="str">
        <f t="shared" si="79"/>
        <v/>
      </c>
      <c r="AQ63" s="438" t="str">
        <f t="shared" si="79"/>
        <v/>
      </c>
      <c r="AR63" s="438" t="str">
        <f t="shared" si="79"/>
        <v/>
      </c>
      <c r="AS63" s="438" t="str">
        <f t="shared" si="79"/>
        <v/>
      </c>
      <c r="AT63" s="438" t="str">
        <f t="shared" si="79"/>
        <v/>
      </c>
      <c r="AU63" s="438" t="str">
        <f t="shared" si="79"/>
        <v/>
      </c>
      <c r="AV63" s="438" t="str">
        <f t="shared" si="79"/>
        <v/>
      </c>
      <c r="AW63" s="438" t="str">
        <f t="shared" si="79"/>
        <v/>
      </c>
      <c r="AX63" s="438" t="str">
        <f t="shared" si="79"/>
        <v/>
      </c>
      <c r="AY63" s="438" t="str">
        <f t="shared" si="79"/>
        <v/>
      </c>
      <c r="AZ63" s="438" t="str">
        <f t="shared" si="79"/>
        <v/>
      </c>
      <c r="BA63" s="438" t="str">
        <f t="shared" si="79"/>
        <v/>
      </c>
      <c r="BB63" s="438" t="str">
        <f t="shared" si="79"/>
        <v/>
      </c>
      <c r="BC63" s="438" t="str">
        <f t="shared" si="79"/>
        <v/>
      </c>
      <c r="BD63" s="438" t="str">
        <f t="shared" si="79"/>
        <v/>
      </c>
      <c r="BE63" s="438" t="str">
        <f t="shared" si="79"/>
        <v/>
      </c>
      <c r="BF63" s="438" t="str">
        <f t="shared" si="79"/>
        <v/>
      </c>
      <c r="BG63" s="438" t="str">
        <f t="shared" si="79"/>
        <v/>
      </c>
      <c r="BH63" s="438" t="str">
        <f t="shared" si="79"/>
        <v/>
      </c>
      <c r="BI63" s="438" t="str">
        <f t="shared" si="79"/>
        <v/>
      </c>
      <c r="BJ63" s="438" t="str">
        <f t="shared" si="79"/>
        <v/>
      </c>
      <c r="BK63" s="438" t="str">
        <f t="shared" si="79"/>
        <v/>
      </c>
      <c r="BL63" s="438" t="str">
        <f t="shared" si="79"/>
        <v/>
      </c>
      <c r="BM63" s="438" t="str">
        <f t="shared" si="79"/>
        <v/>
      </c>
      <c r="BN63" s="438" t="str">
        <f t="shared" si="79"/>
        <v/>
      </c>
      <c r="BO63" s="438" t="str">
        <f t="shared" si="79"/>
        <v/>
      </c>
      <c r="BP63" s="438" t="str">
        <f t="shared" si="79"/>
        <v/>
      </c>
      <c r="BQ63" s="438" t="str">
        <f t="shared" ref="BQ63:EB63" si="80">IF(BQ$34="B51",BQ$16,"")</f>
        <v/>
      </c>
      <c r="BR63" s="438" t="str">
        <f t="shared" si="80"/>
        <v/>
      </c>
      <c r="BS63" s="438" t="str">
        <f t="shared" si="80"/>
        <v/>
      </c>
      <c r="BT63" s="438" t="str">
        <f t="shared" si="80"/>
        <v/>
      </c>
      <c r="BU63" s="438" t="str">
        <f t="shared" si="80"/>
        <v/>
      </c>
      <c r="BV63" s="438" t="str">
        <f t="shared" si="80"/>
        <v/>
      </c>
      <c r="BW63" s="438" t="str">
        <f t="shared" si="80"/>
        <v/>
      </c>
      <c r="BX63" s="438" t="str">
        <f t="shared" si="80"/>
        <v/>
      </c>
      <c r="BY63" s="438" t="str">
        <f t="shared" si="80"/>
        <v/>
      </c>
      <c r="BZ63" s="438" t="str">
        <f t="shared" si="80"/>
        <v/>
      </c>
      <c r="CA63" s="438" t="str">
        <f t="shared" si="80"/>
        <v/>
      </c>
      <c r="CB63" s="438" t="str">
        <f t="shared" si="80"/>
        <v/>
      </c>
      <c r="CC63" s="438" t="str">
        <f t="shared" si="80"/>
        <v/>
      </c>
      <c r="CD63" s="438" t="str">
        <f t="shared" si="80"/>
        <v/>
      </c>
      <c r="CE63" s="438" t="str">
        <f t="shared" si="80"/>
        <v/>
      </c>
      <c r="CF63" s="438" t="str">
        <f t="shared" si="80"/>
        <v/>
      </c>
      <c r="CG63" s="438" t="str">
        <f t="shared" si="80"/>
        <v/>
      </c>
      <c r="CH63" s="438" t="str">
        <f t="shared" si="80"/>
        <v/>
      </c>
      <c r="CI63" s="438" t="str">
        <f t="shared" si="80"/>
        <v/>
      </c>
      <c r="CJ63" s="438" t="str">
        <f t="shared" si="80"/>
        <v/>
      </c>
      <c r="CK63" s="438" t="str">
        <f t="shared" si="80"/>
        <v/>
      </c>
      <c r="CL63" s="438" t="str">
        <f t="shared" si="80"/>
        <v/>
      </c>
      <c r="CM63" s="438" t="str">
        <f t="shared" si="80"/>
        <v/>
      </c>
      <c r="CN63" s="438" t="str">
        <f t="shared" si="80"/>
        <v/>
      </c>
      <c r="CO63" s="438" t="str">
        <f t="shared" si="80"/>
        <v/>
      </c>
      <c r="CP63" s="438" t="str">
        <f t="shared" si="80"/>
        <v/>
      </c>
      <c r="CQ63" s="438" t="str">
        <f t="shared" si="80"/>
        <v/>
      </c>
      <c r="CR63" s="438" t="str">
        <f t="shared" si="80"/>
        <v/>
      </c>
      <c r="CS63" s="438" t="str">
        <f t="shared" si="80"/>
        <v/>
      </c>
      <c r="CT63" s="438" t="str">
        <f t="shared" si="80"/>
        <v/>
      </c>
      <c r="CU63" s="438" t="str">
        <f t="shared" si="80"/>
        <v/>
      </c>
      <c r="CV63" s="438" t="str">
        <f t="shared" si="80"/>
        <v/>
      </c>
      <c r="CW63" s="438" t="str">
        <f t="shared" si="80"/>
        <v/>
      </c>
      <c r="CX63" s="438" t="str">
        <f t="shared" si="80"/>
        <v/>
      </c>
      <c r="CY63" s="438" t="str">
        <f t="shared" si="80"/>
        <v/>
      </c>
      <c r="CZ63" s="438" t="str">
        <f t="shared" si="80"/>
        <v/>
      </c>
      <c r="DA63" s="438" t="str">
        <f t="shared" si="80"/>
        <v/>
      </c>
      <c r="DB63" s="438" t="str">
        <f t="shared" si="80"/>
        <v/>
      </c>
      <c r="DC63" s="438" t="str">
        <f t="shared" si="80"/>
        <v/>
      </c>
      <c r="DD63" s="438" t="str">
        <f t="shared" si="80"/>
        <v/>
      </c>
      <c r="DE63" s="438" t="str">
        <f t="shared" si="80"/>
        <v/>
      </c>
      <c r="DF63" s="438" t="str">
        <f t="shared" si="80"/>
        <v/>
      </c>
      <c r="DG63" s="438" t="str">
        <f t="shared" si="80"/>
        <v/>
      </c>
      <c r="DH63" s="438" t="str">
        <f t="shared" si="80"/>
        <v/>
      </c>
      <c r="DI63" s="438" t="str">
        <f t="shared" si="80"/>
        <v/>
      </c>
      <c r="DJ63" s="438" t="str">
        <f t="shared" si="80"/>
        <v/>
      </c>
      <c r="DK63" s="438" t="str">
        <f t="shared" si="80"/>
        <v/>
      </c>
      <c r="DL63" s="438" t="str">
        <f t="shared" si="80"/>
        <v/>
      </c>
      <c r="DM63" s="438" t="str">
        <f t="shared" si="80"/>
        <v/>
      </c>
      <c r="DN63" s="438" t="str">
        <f t="shared" si="80"/>
        <v/>
      </c>
      <c r="DO63" s="438" t="str">
        <f t="shared" si="80"/>
        <v/>
      </c>
      <c r="DP63" s="438" t="str">
        <f t="shared" si="80"/>
        <v/>
      </c>
      <c r="DQ63" s="438" t="str">
        <f t="shared" si="80"/>
        <v/>
      </c>
      <c r="DR63" s="438" t="str">
        <f t="shared" si="80"/>
        <v/>
      </c>
      <c r="DS63" s="438" t="str">
        <f t="shared" si="80"/>
        <v/>
      </c>
      <c r="DT63" s="438" t="str">
        <f t="shared" si="80"/>
        <v/>
      </c>
      <c r="DU63" s="438" t="str">
        <f t="shared" si="80"/>
        <v/>
      </c>
      <c r="DV63" s="438" t="str">
        <f t="shared" si="80"/>
        <v/>
      </c>
      <c r="DW63" s="438" t="str">
        <f t="shared" si="80"/>
        <v/>
      </c>
      <c r="DX63" s="438" t="str">
        <f t="shared" si="80"/>
        <v/>
      </c>
      <c r="DY63" s="438" t="str">
        <f t="shared" si="80"/>
        <v/>
      </c>
      <c r="DZ63" s="438" t="str">
        <f t="shared" si="80"/>
        <v/>
      </c>
      <c r="EA63" s="438" t="str">
        <f t="shared" si="80"/>
        <v/>
      </c>
      <c r="EB63" s="438" t="str">
        <f t="shared" si="80"/>
        <v/>
      </c>
      <c r="EC63" s="438" t="str">
        <f t="shared" ref="EC63:EW63" si="81">IF(EC$34="B51",EC$16,"")</f>
        <v/>
      </c>
      <c r="ED63" s="438" t="str">
        <f t="shared" si="81"/>
        <v/>
      </c>
      <c r="EE63" s="438" t="str">
        <f t="shared" si="81"/>
        <v/>
      </c>
      <c r="EF63" s="438" t="str">
        <f t="shared" si="81"/>
        <v/>
      </c>
      <c r="EG63" s="438" t="str">
        <f t="shared" si="81"/>
        <v/>
      </c>
      <c r="EH63" s="438" t="str">
        <f t="shared" si="81"/>
        <v/>
      </c>
      <c r="EI63" s="438" t="str">
        <f t="shared" si="81"/>
        <v/>
      </c>
      <c r="EJ63" s="438" t="str">
        <f t="shared" si="81"/>
        <v/>
      </c>
      <c r="EK63" s="438" t="str">
        <f t="shared" si="81"/>
        <v/>
      </c>
      <c r="EL63" s="438" t="str">
        <f t="shared" si="81"/>
        <v/>
      </c>
      <c r="EM63" s="438" t="str">
        <f t="shared" si="81"/>
        <v/>
      </c>
      <c r="EN63" s="438" t="str">
        <f t="shared" si="81"/>
        <v/>
      </c>
      <c r="EO63" s="438" t="str">
        <f t="shared" si="81"/>
        <v/>
      </c>
      <c r="EP63" s="438" t="str">
        <f t="shared" si="81"/>
        <v/>
      </c>
      <c r="EQ63" s="438" t="str">
        <f t="shared" si="81"/>
        <v/>
      </c>
      <c r="ER63" s="438" t="str">
        <f t="shared" si="81"/>
        <v/>
      </c>
      <c r="ES63" s="438" t="str">
        <f t="shared" si="81"/>
        <v/>
      </c>
      <c r="ET63" s="438" t="str">
        <f t="shared" si="81"/>
        <v/>
      </c>
      <c r="EU63" s="438" t="str">
        <f t="shared" si="81"/>
        <v/>
      </c>
      <c r="EV63" s="438" t="str">
        <f t="shared" si="81"/>
        <v/>
      </c>
      <c r="EW63" s="438" t="str">
        <f t="shared" si="81"/>
        <v/>
      </c>
      <c r="EZ63" s="445" t="s">
        <v>20</v>
      </c>
      <c r="FB63" s="1286"/>
      <c r="FC63" s="1286"/>
      <c r="FD63" s="1286"/>
      <c r="FE63" s="1286"/>
      <c r="FF63" s="403"/>
      <c r="FG63" s="402"/>
    </row>
    <row r="64" spans="1:163" outlineLevel="1">
      <c r="B64" s="437" t="s">
        <v>1406</v>
      </c>
      <c r="C64" s="365" t="s">
        <v>278</v>
      </c>
      <c r="D64" s="438" t="str">
        <f>IF(D$34="B52",D$16,"")</f>
        <v/>
      </c>
      <c r="E64" s="438" t="str">
        <f t="shared" ref="E64:BP64" si="82">IF(E$34="B52",E$16,"")</f>
        <v/>
      </c>
      <c r="F64" s="438" t="str">
        <f t="shared" si="82"/>
        <v/>
      </c>
      <c r="G64" s="438" t="str">
        <f t="shared" si="82"/>
        <v/>
      </c>
      <c r="H64" s="438" t="str">
        <f t="shared" si="82"/>
        <v/>
      </c>
      <c r="I64" s="438" t="str">
        <f t="shared" si="82"/>
        <v/>
      </c>
      <c r="J64" s="438" t="str">
        <f t="shared" si="82"/>
        <v/>
      </c>
      <c r="K64" s="438" t="str">
        <f t="shared" si="82"/>
        <v/>
      </c>
      <c r="L64" s="438" t="str">
        <f t="shared" si="82"/>
        <v/>
      </c>
      <c r="M64" s="438" t="str">
        <f t="shared" si="82"/>
        <v/>
      </c>
      <c r="N64" s="438" t="str">
        <f t="shared" si="82"/>
        <v/>
      </c>
      <c r="O64" s="438" t="str">
        <f t="shared" si="82"/>
        <v/>
      </c>
      <c r="P64" s="438" t="str">
        <f t="shared" si="82"/>
        <v/>
      </c>
      <c r="Q64" s="438" t="str">
        <f t="shared" si="82"/>
        <v/>
      </c>
      <c r="R64" s="438" t="str">
        <f t="shared" si="82"/>
        <v/>
      </c>
      <c r="S64" s="438" t="str">
        <f t="shared" si="82"/>
        <v/>
      </c>
      <c r="T64" s="438" t="str">
        <f t="shared" si="82"/>
        <v/>
      </c>
      <c r="U64" s="438" t="str">
        <f t="shared" si="82"/>
        <v/>
      </c>
      <c r="V64" s="438" t="str">
        <f t="shared" si="82"/>
        <v/>
      </c>
      <c r="W64" s="438" t="str">
        <f t="shared" si="82"/>
        <v/>
      </c>
      <c r="X64" s="438" t="str">
        <f t="shared" si="82"/>
        <v/>
      </c>
      <c r="Y64" s="438" t="str">
        <f t="shared" si="82"/>
        <v/>
      </c>
      <c r="Z64" s="438" t="str">
        <f t="shared" si="82"/>
        <v/>
      </c>
      <c r="AA64" s="438" t="str">
        <f t="shared" si="82"/>
        <v/>
      </c>
      <c r="AB64" s="438" t="str">
        <f t="shared" si="82"/>
        <v/>
      </c>
      <c r="AC64" s="438" t="str">
        <f t="shared" si="82"/>
        <v/>
      </c>
      <c r="AD64" s="438" t="str">
        <f t="shared" si="82"/>
        <v/>
      </c>
      <c r="AE64" s="438" t="str">
        <f t="shared" si="82"/>
        <v/>
      </c>
      <c r="AF64" s="438" t="str">
        <f t="shared" si="82"/>
        <v/>
      </c>
      <c r="AG64" s="438" t="str">
        <f t="shared" si="82"/>
        <v/>
      </c>
      <c r="AH64" s="438" t="str">
        <f t="shared" si="82"/>
        <v/>
      </c>
      <c r="AI64" s="438" t="str">
        <f t="shared" si="82"/>
        <v/>
      </c>
      <c r="AJ64" s="438" t="str">
        <f t="shared" si="82"/>
        <v/>
      </c>
      <c r="AK64" s="438" t="str">
        <f t="shared" si="82"/>
        <v/>
      </c>
      <c r="AL64" s="438" t="str">
        <f t="shared" si="82"/>
        <v/>
      </c>
      <c r="AM64" s="438" t="str">
        <f t="shared" si="82"/>
        <v/>
      </c>
      <c r="AN64" s="438" t="str">
        <f t="shared" si="82"/>
        <v/>
      </c>
      <c r="AO64" s="438" t="str">
        <f t="shared" si="82"/>
        <v/>
      </c>
      <c r="AP64" s="438" t="str">
        <f t="shared" si="82"/>
        <v/>
      </c>
      <c r="AQ64" s="438" t="str">
        <f t="shared" si="82"/>
        <v/>
      </c>
      <c r="AR64" s="438" t="str">
        <f t="shared" si="82"/>
        <v/>
      </c>
      <c r="AS64" s="438" t="str">
        <f t="shared" si="82"/>
        <v/>
      </c>
      <c r="AT64" s="438" t="str">
        <f t="shared" si="82"/>
        <v/>
      </c>
      <c r="AU64" s="438" t="str">
        <f t="shared" si="82"/>
        <v/>
      </c>
      <c r="AV64" s="438" t="str">
        <f t="shared" si="82"/>
        <v/>
      </c>
      <c r="AW64" s="438" t="str">
        <f t="shared" si="82"/>
        <v/>
      </c>
      <c r="AX64" s="438" t="str">
        <f t="shared" si="82"/>
        <v/>
      </c>
      <c r="AY64" s="438" t="str">
        <f t="shared" si="82"/>
        <v/>
      </c>
      <c r="AZ64" s="438" t="str">
        <f t="shared" si="82"/>
        <v/>
      </c>
      <c r="BA64" s="438" t="str">
        <f t="shared" si="82"/>
        <v/>
      </c>
      <c r="BB64" s="438" t="str">
        <f t="shared" si="82"/>
        <v/>
      </c>
      <c r="BC64" s="438" t="str">
        <f t="shared" si="82"/>
        <v/>
      </c>
      <c r="BD64" s="438" t="str">
        <f t="shared" si="82"/>
        <v/>
      </c>
      <c r="BE64" s="438" t="str">
        <f t="shared" si="82"/>
        <v/>
      </c>
      <c r="BF64" s="438" t="str">
        <f t="shared" si="82"/>
        <v/>
      </c>
      <c r="BG64" s="438" t="str">
        <f t="shared" si="82"/>
        <v/>
      </c>
      <c r="BH64" s="438" t="str">
        <f t="shared" si="82"/>
        <v/>
      </c>
      <c r="BI64" s="438" t="str">
        <f t="shared" si="82"/>
        <v/>
      </c>
      <c r="BJ64" s="438" t="str">
        <f t="shared" si="82"/>
        <v/>
      </c>
      <c r="BK64" s="438" t="str">
        <f t="shared" si="82"/>
        <v/>
      </c>
      <c r="BL64" s="438" t="str">
        <f t="shared" si="82"/>
        <v/>
      </c>
      <c r="BM64" s="438" t="str">
        <f t="shared" si="82"/>
        <v/>
      </c>
      <c r="BN64" s="438" t="str">
        <f t="shared" si="82"/>
        <v/>
      </c>
      <c r="BO64" s="438" t="str">
        <f t="shared" si="82"/>
        <v/>
      </c>
      <c r="BP64" s="438" t="str">
        <f t="shared" si="82"/>
        <v/>
      </c>
      <c r="BQ64" s="438" t="str">
        <f t="shared" ref="BQ64:EB64" si="83">IF(BQ$34="B52",BQ$16,"")</f>
        <v/>
      </c>
      <c r="BR64" s="438" t="str">
        <f t="shared" si="83"/>
        <v/>
      </c>
      <c r="BS64" s="438" t="str">
        <f t="shared" si="83"/>
        <v/>
      </c>
      <c r="BT64" s="438" t="str">
        <f t="shared" si="83"/>
        <v/>
      </c>
      <c r="BU64" s="438" t="str">
        <f t="shared" si="83"/>
        <v/>
      </c>
      <c r="BV64" s="438" t="str">
        <f t="shared" si="83"/>
        <v/>
      </c>
      <c r="BW64" s="438" t="str">
        <f t="shared" si="83"/>
        <v/>
      </c>
      <c r="BX64" s="438" t="str">
        <f t="shared" si="83"/>
        <v/>
      </c>
      <c r="BY64" s="438" t="str">
        <f t="shared" si="83"/>
        <v/>
      </c>
      <c r="BZ64" s="438" t="str">
        <f t="shared" si="83"/>
        <v/>
      </c>
      <c r="CA64" s="438" t="str">
        <f t="shared" si="83"/>
        <v/>
      </c>
      <c r="CB64" s="438" t="str">
        <f t="shared" si="83"/>
        <v/>
      </c>
      <c r="CC64" s="438" t="str">
        <f t="shared" si="83"/>
        <v/>
      </c>
      <c r="CD64" s="438" t="str">
        <f t="shared" si="83"/>
        <v/>
      </c>
      <c r="CE64" s="438" t="str">
        <f t="shared" si="83"/>
        <v/>
      </c>
      <c r="CF64" s="438" t="str">
        <f t="shared" si="83"/>
        <v/>
      </c>
      <c r="CG64" s="438" t="str">
        <f t="shared" si="83"/>
        <v/>
      </c>
      <c r="CH64" s="438" t="str">
        <f t="shared" si="83"/>
        <v/>
      </c>
      <c r="CI64" s="438" t="str">
        <f t="shared" si="83"/>
        <v/>
      </c>
      <c r="CJ64" s="438" t="str">
        <f t="shared" si="83"/>
        <v/>
      </c>
      <c r="CK64" s="438" t="str">
        <f t="shared" si="83"/>
        <v/>
      </c>
      <c r="CL64" s="438" t="str">
        <f t="shared" si="83"/>
        <v/>
      </c>
      <c r="CM64" s="438" t="str">
        <f t="shared" si="83"/>
        <v/>
      </c>
      <c r="CN64" s="438" t="str">
        <f t="shared" si="83"/>
        <v/>
      </c>
      <c r="CO64" s="438" t="str">
        <f t="shared" si="83"/>
        <v/>
      </c>
      <c r="CP64" s="438" t="str">
        <f t="shared" si="83"/>
        <v/>
      </c>
      <c r="CQ64" s="438" t="str">
        <f t="shared" si="83"/>
        <v/>
      </c>
      <c r="CR64" s="438" t="str">
        <f t="shared" si="83"/>
        <v/>
      </c>
      <c r="CS64" s="438" t="str">
        <f t="shared" si="83"/>
        <v/>
      </c>
      <c r="CT64" s="438" t="str">
        <f t="shared" si="83"/>
        <v/>
      </c>
      <c r="CU64" s="438" t="str">
        <f t="shared" si="83"/>
        <v/>
      </c>
      <c r="CV64" s="438" t="str">
        <f t="shared" si="83"/>
        <v/>
      </c>
      <c r="CW64" s="438" t="str">
        <f t="shared" si="83"/>
        <v/>
      </c>
      <c r="CX64" s="438" t="str">
        <f t="shared" si="83"/>
        <v/>
      </c>
      <c r="CY64" s="438" t="str">
        <f t="shared" si="83"/>
        <v/>
      </c>
      <c r="CZ64" s="438" t="str">
        <f t="shared" si="83"/>
        <v/>
      </c>
      <c r="DA64" s="438" t="str">
        <f t="shared" si="83"/>
        <v/>
      </c>
      <c r="DB64" s="438" t="str">
        <f t="shared" si="83"/>
        <v/>
      </c>
      <c r="DC64" s="438" t="str">
        <f t="shared" si="83"/>
        <v/>
      </c>
      <c r="DD64" s="438" t="str">
        <f t="shared" si="83"/>
        <v/>
      </c>
      <c r="DE64" s="438" t="str">
        <f t="shared" si="83"/>
        <v/>
      </c>
      <c r="DF64" s="438" t="str">
        <f t="shared" si="83"/>
        <v/>
      </c>
      <c r="DG64" s="438" t="str">
        <f t="shared" si="83"/>
        <v/>
      </c>
      <c r="DH64" s="438" t="str">
        <f t="shared" si="83"/>
        <v/>
      </c>
      <c r="DI64" s="438" t="str">
        <f t="shared" si="83"/>
        <v/>
      </c>
      <c r="DJ64" s="438" t="str">
        <f t="shared" si="83"/>
        <v/>
      </c>
      <c r="DK64" s="438" t="str">
        <f t="shared" si="83"/>
        <v/>
      </c>
      <c r="DL64" s="438" t="str">
        <f t="shared" si="83"/>
        <v/>
      </c>
      <c r="DM64" s="438" t="str">
        <f t="shared" si="83"/>
        <v/>
      </c>
      <c r="DN64" s="438" t="str">
        <f t="shared" si="83"/>
        <v/>
      </c>
      <c r="DO64" s="438" t="str">
        <f t="shared" si="83"/>
        <v/>
      </c>
      <c r="DP64" s="438" t="str">
        <f t="shared" si="83"/>
        <v/>
      </c>
      <c r="DQ64" s="438" t="str">
        <f t="shared" si="83"/>
        <v/>
      </c>
      <c r="DR64" s="438" t="str">
        <f t="shared" si="83"/>
        <v/>
      </c>
      <c r="DS64" s="438" t="str">
        <f t="shared" si="83"/>
        <v/>
      </c>
      <c r="DT64" s="438" t="str">
        <f t="shared" si="83"/>
        <v/>
      </c>
      <c r="DU64" s="438" t="str">
        <f t="shared" si="83"/>
        <v/>
      </c>
      <c r="DV64" s="438" t="str">
        <f t="shared" si="83"/>
        <v/>
      </c>
      <c r="DW64" s="438" t="str">
        <f t="shared" si="83"/>
        <v/>
      </c>
      <c r="DX64" s="438" t="str">
        <f t="shared" si="83"/>
        <v/>
      </c>
      <c r="DY64" s="438" t="str">
        <f t="shared" si="83"/>
        <v/>
      </c>
      <c r="DZ64" s="438" t="str">
        <f t="shared" si="83"/>
        <v/>
      </c>
      <c r="EA64" s="438" t="str">
        <f t="shared" si="83"/>
        <v/>
      </c>
      <c r="EB64" s="438" t="str">
        <f t="shared" si="83"/>
        <v/>
      </c>
      <c r="EC64" s="438" t="str">
        <f t="shared" ref="EC64:EW64" si="84">IF(EC$34="B52",EC$16,"")</f>
        <v/>
      </c>
      <c r="ED64" s="438" t="str">
        <f t="shared" si="84"/>
        <v/>
      </c>
      <c r="EE64" s="438" t="str">
        <f t="shared" si="84"/>
        <v/>
      </c>
      <c r="EF64" s="438" t="str">
        <f t="shared" si="84"/>
        <v/>
      </c>
      <c r="EG64" s="438" t="str">
        <f t="shared" si="84"/>
        <v/>
      </c>
      <c r="EH64" s="438" t="str">
        <f t="shared" si="84"/>
        <v/>
      </c>
      <c r="EI64" s="438" t="str">
        <f t="shared" si="84"/>
        <v/>
      </c>
      <c r="EJ64" s="438" t="str">
        <f t="shared" si="84"/>
        <v/>
      </c>
      <c r="EK64" s="438" t="str">
        <f t="shared" si="84"/>
        <v/>
      </c>
      <c r="EL64" s="438" t="str">
        <f t="shared" si="84"/>
        <v/>
      </c>
      <c r="EM64" s="438" t="str">
        <f t="shared" si="84"/>
        <v/>
      </c>
      <c r="EN64" s="438" t="str">
        <f t="shared" si="84"/>
        <v/>
      </c>
      <c r="EO64" s="438" t="str">
        <f t="shared" si="84"/>
        <v/>
      </c>
      <c r="EP64" s="438" t="str">
        <f t="shared" si="84"/>
        <v/>
      </c>
      <c r="EQ64" s="438" t="str">
        <f t="shared" si="84"/>
        <v/>
      </c>
      <c r="ER64" s="438" t="str">
        <f t="shared" si="84"/>
        <v/>
      </c>
      <c r="ES64" s="438" t="str">
        <f t="shared" si="84"/>
        <v/>
      </c>
      <c r="ET64" s="438" t="str">
        <f t="shared" si="84"/>
        <v/>
      </c>
      <c r="EU64" s="438" t="str">
        <f t="shared" si="84"/>
        <v/>
      </c>
      <c r="EV64" s="438" t="str">
        <f t="shared" si="84"/>
        <v/>
      </c>
      <c r="EW64" s="438" t="str">
        <f t="shared" si="84"/>
        <v/>
      </c>
      <c r="EZ64" s="445" t="s">
        <v>850</v>
      </c>
      <c r="FB64" s="446">
        <v>1</v>
      </c>
      <c r="FC64" s="447" t="s">
        <v>26</v>
      </c>
      <c r="FD64" s="446">
        <v>0</v>
      </c>
      <c r="FE64" s="446">
        <v>0</v>
      </c>
      <c r="FF64" s="403"/>
      <c r="FG64" s="402"/>
    </row>
    <row r="65" spans="2:163" outlineLevel="1">
      <c r="B65" s="437" t="s">
        <v>1407</v>
      </c>
      <c r="C65" s="365" t="s">
        <v>278</v>
      </c>
      <c r="D65" s="438" t="str">
        <f>IF(D$34="B31",D$16,"")</f>
        <v/>
      </c>
      <c r="E65" s="438" t="str">
        <f t="shared" ref="E65:BP65" si="85">IF(E$34="B31",E$16,"")</f>
        <v/>
      </c>
      <c r="F65" s="438" t="str">
        <f t="shared" si="85"/>
        <v/>
      </c>
      <c r="G65" s="438" t="str">
        <f t="shared" si="85"/>
        <v/>
      </c>
      <c r="H65" s="438" t="str">
        <f t="shared" si="85"/>
        <v/>
      </c>
      <c r="I65" s="438" t="str">
        <f t="shared" si="85"/>
        <v/>
      </c>
      <c r="J65" s="438" t="str">
        <f t="shared" si="85"/>
        <v/>
      </c>
      <c r="K65" s="438" t="str">
        <f t="shared" si="85"/>
        <v/>
      </c>
      <c r="L65" s="438" t="str">
        <f t="shared" si="85"/>
        <v/>
      </c>
      <c r="M65" s="438" t="str">
        <f t="shared" si="85"/>
        <v/>
      </c>
      <c r="N65" s="438" t="str">
        <f t="shared" si="85"/>
        <v/>
      </c>
      <c r="O65" s="438" t="str">
        <f t="shared" si="85"/>
        <v/>
      </c>
      <c r="P65" s="438" t="str">
        <f t="shared" si="85"/>
        <v/>
      </c>
      <c r="Q65" s="438" t="str">
        <f t="shared" si="85"/>
        <v/>
      </c>
      <c r="R65" s="438" t="str">
        <f t="shared" si="85"/>
        <v/>
      </c>
      <c r="S65" s="438" t="str">
        <f t="shared" si="85"/>
        <v/>
      </c>
      <c r="T65" s="438" t="str">
        <f t="shared" si="85"/>
        <v/>
      </c>
      <c r="U65" s="438" t="str">
        <f t="shared" si="85"/>
        <v/>
      </c>
      <c r="V65" s="438" t="str">
        <f t="shared" si="85"/>
        <v/>
      </c>
      <c r="W65" s="438" t="str">
        <f t="shared" si="85"/>
        <v/>
      </c>
      <c r="X65" s="438" t="str">
        <f t="shared" si="85"/>
        <v/>
      </c>
      <c r="Y65" s="438" t="str">
        <f t="shared" si="85"/>
        <v/>
      </c>
      <c r="Z65" s="438" t="str">
        <f t="shared" si="85"/>
        <v/>
      </c>
      <c r="AA65" s="438" t="str">
        <f t="shared" si="85"/>
        <v/>
      </c>
      <c r="AB65" s="438" t="str">
        <f t="shared" si="85"/>
        <v/>
      </c>
      <c r="AC65" s="438" t="str">
        <f t="shared" si="85"/>
        <v/>
      </c>
      <c r="AD65" s="438" t="str">
        <f t="shared" si="85"/>
        <v/>
      </c>
      <c r="AE65" s="438" t="str">
        <f t="shared" si="85"/>
        <v/>
      </c>
      <c r="AF65" s="438" t="str">
        <f t="shared" si="85"/>
        <v/>
      </c>
      <c r="AG65" s="438" t="str">
        <f t="shared" si="85"/>
        <v/>
      </c>
      <c r="AH65" s="438" t="str">
        <f t="shared" si="85"/>
        <v/>
      </c>
      <c r="AI65" s="438" t="str">
        <f t="shared" si="85"/>
        <v/>
      </c>
      <c r="AJ65" s="438" t="str">
        <f t="shared" si="85"/>
        <v/>
      </c>
      <c r="AK65" s="438" t="str">
        <f t="shared" si="85"/>
        <v/>
      </c>
      <c r="AL65" s="438" t="str">
        <f t="shared" si="85"/>
        <v/>
      </c>
      <c r="AM65" s="438" t="str">
        <f t="shared" si="85"/>
        <v/>
      </c>
      <c r="AN65" s="438" t="str">
        <f t="shared" si="85"/>
        <v/>
      </c>
      <c r="AO65" s="438" t="str">
        <f t="shared" si="85"/>
        <v/>
      </c>
      <c r="AP65" s="438" t="str">
        <f t="shared" si="85"/>
        <v/>
      </c>
      <c r="AQ65" s="438" t="str">
        <f t="shared" si="85"/>
        <v/>
      </c>
      <c r="AR65" s="438" t="str">
        <f t="shared" si="85"/>
        <v/>
      </c>
      <c r="AS65" s="438" t="str">
        <f t="shared" si="85"/>
        <v/>
      </c>
      <c r="AT65" s="438" t="str">
        <f t="shared" si="85"/>
        <v/>
      </c>
      <c r="AU65" s="438" t="str">
        <f t="shared" si="85"/>
        <v/>
      </c>
      <c r="AV65" s="438" t="str">
        <f t="shared" si="85"/>
        <v/>
      </c>
      <c r="AW65" s="438" t="str">
        <f t="shared" si="85"/>
        <v/>
      </c>
      <c r="AX65" s="438" t="str">
        <f t="shared" si="85"/>
        <v/>
      </c>
      <c r="AY65" s="438" t="str">
        <f t="shared" si="85"/>
        <v/>
      </c>
      <c r="AZ65" s="438" t="str">
        <f t="shared" si="85"/>
        <v/>
      </c>
      <c r="BA65" s="438" t="str">
        <f t="shared" si="85"/>
        <v/>
      </c>
      <c r="BB65" s="438" t="str">
        <f t="shared" si="85"/>
        <v/>
      </c>
      <c r="BC65" s="438" t="str">
        <f t="shared" si="85"/>
        <v/>
      </c>
      <c r="BD65" s="438" t="str">
        <f t="shared" si="85"/>
        <v/>
      </c>
      <c r="BE65" s="438" t="str">
        <f t="shared" si="85"/>
        <v/>
      </c>
      <c r="BF65" s="438" t="str">
        <f t="shared" si="85"/>
        <v/>
      </c>
      <c r="BG65" s="438" t="str">
        <f t="shared" si="85"/>
        <v/>
      </c>
      <c r="BH65" s="438" t="str">
        <f t="shared" si="85"/>
        <v/>
      </c>
      <c r="BI65" s="438" t="str">
        <f t="shared" si="85"/>
        <v/>
      </c>
      <c r="BJ65" s="438" t="str">
        <f t="shared" si="85"/>
        <v/>
      </c>
      <c r="BK65" s="438" t="str">
        <f t="shared" si="85"/>
        <v/>
      </c>
      <c r="BL65" s="438" t="str">
        <f t="shared" si="85"/>
        <v/>
      </c>
      <c r="BM65" s="438" t="str">
        <f t="shared" si="85"/>
        <v/>
      </c>
      <c r="BN65" s="438" t="str">
        <f t="shared" si="85"/>
        <v/>
      </c>
      <c r="BO65" s="438" t="str">
        <f t="shared" si="85"/>
        <v/>
      </c>
      <c r="BP65" s="438" t="str">
        <f t="shared" si="85"/>
        <v/>
      </c>
      <c r="BQ65" s="438" t="str">
        <f t="shared" ref="BQ65:EB65" si="86">IF(BQ$34="B31",BQ$16,"")</f>
        <v/>
      </c>
      <c r="BR65" s="438" t="str">
        <f t="shared" si="86"/>
        <v/>
      </c>
      <c r="BS65" s="438" t="str">
        <f t="shared" si="86"/>
        <v/>
      </c>
      <c r="BT65" s="438" t="str">
        <f t="shared" si="86"/>
        <v/>
      </c>
      <c r="BU65" s="438" t="str">
        <f t="shared" si="86"/>
        <v/>
      </c>
      <c r="BV65" s="438" t="str">
        <f t="shared" si="86"/>
        <v/>
      </c>
      <c r="BW65" s="438" t="str">
        <f t="shared" si="86"/>
        <v/>
      </c>
      <c r="BX65" s="438" t="str">
        <f t="shared" si="86"/>
        <v/>
      </c>
      <c r="BY65" s="438" t="str">
        <f t="shared" si="86"/>
        <v/>
      </c>
      <c r="BZ65" s="438" t="str">
        <f t="shared" si="86"/>
        <v/>
      </c>
      <c r="CA65" s="438" t="str">
        <f t="shared" si="86"/>
        <v/>
      </c>
      <c r="CB65" s="438" t="str">
        <f t="shared" si="86"/>
        <v/>
      </c>
      <c r="CC65" s="438" t="str">
        <f t="shared" si="86"/>
        <v/>
      </c>
      <c r="CD65" s="438" t="str">
        <f t="shared" si="86"/>
        <v/>
      </c>
      <c r="CE65" s="438" t="str">
        <f t="shared" si="86"/>
        <v/>
      </c>
      <c r="CF65" s="438" t="str">
        <f t="shared" si="86"/>
        <v/>
      </c>
      <c r="CG65" s="438" t="str">
        <f t="shared" si="86"/>
        <v/>
      </c>
      <c r="CH65" s="438" t="str">
        <f t="shared" si="86"/>
        <v/>
      </c>
      <c r="CI65" s="438" t="str">
        <f t="shared" si="86"/>
        <v/>
      </c>
      <c r="CJ65" s="438" t="str">
        <f t="shared" si="86"/>
        <v/>
      </c>
      <c r="CK65" s="438" t="str">
        <f t="shared" si="86"/>
        <v/>
      </c>
      <c r="CL65" s="438" t="str">
        <f t="shared" si="86"/>
        <v/>
      </c>
      <c r="CM65" s="438" t="str">
        <f t="shared" si="86"/>
        <v/>
      </c>
      <c r="CN65" s="438" t="str">
        <f t="shared" si="86"/>
        <v/>
      </c>
      <c r="CO65" s="438" t="str">
        <f t="shared" si="86"/>
        <v/>
      </c>
      <c r="CP65" s="438" t="str">
        <f t="shared" si="86"/>
        <v/>
      </c>
      <c r="CQ65" s="438" t="str">
        <f t="shared" si="86"/>
        <v/>
      </c>
      <c r="CR65" s="438" t="str">
        <f t="shared" si="86"/>
        <v/>
      </c>
      <c r="CS65" s="438" t="str">
        <f t="shared" si="86"/>
        <v/>
      </c>
      <c r="CT65" s="438" t="str">
        <f t="shared" si="86"/>
        <v/>
      </c>
      <c r="CU65" s="438" t="str">
        <f t="shared" si="86"/>
        <v/>
      </c>
      <c r="CV65" s="438" t="str">
        <f t="shared" si="86"/>
        <v/>
      </c>
      <c r="CW65" s="438" t="str">
        <f t="shared" si="86"/>
        <v/>
      </c>
      <c r="CX65" s="438" t="str">
        <f t="shared" si="86"/>
        <v/>
      </c>
      <c r="CY65" s="438" t="str">
        <f t="shared" si="86"/>
        <v/>
      </c>
      <c r="CZ65" s="438" t="str">
        <f t="shared" si="86"/>
        <v/>
      </c>
      <c r="DA65" s="438" t="str">
        <f t="shared" si="86"/>
        <v/>
      </c>
      <c r="DB65" s="438" t="str">
        <f t="shared" si="86"/>
        <v/>
      </c>
      <c r="DC65" s="438" t="str">
        <f t="shared" si="86"/>
        <v/>
      </c>
      <c r="DD65" s="438" t="str">
        <f t="shared" si="86"/>
        <v/>
      </c>
      <c r="DE65" s="438" t="str">
        <f t="shared" si="86"/>
        <v/>
      </c>
      <c r="DF65" s="438" t="str">
        <f t="shared" si="86"/>
        <v/>
      </c>
      <c r="DG65" s="438" t="str">
        <f t="shared" si="86"/>
        <v/>
      </c>
      <c r="DH65" s="438" t="str">
        <f t="shared" si="86"/>
        <v/>
      </c>
      <c r="DI65" s="438" t="str">
        <f t="shared" si="86"/>
        <v/>
      </c>
      <c r="DJ65" s="438" t="str">
        <f t="shared" si="86"/>
        <v/>
      </c>
      <c r="DK65" s="438" t="str">
        <f t="shared" si="86"/>
        <v/>
      </c>
      <c r="DL65" s="438" t="str">
        <f t="shared" si="86"/>
        <v/>
      </c>
      <c r="DM65" s="438" t="str">
        <f t="shared" si="86"/>
        <v/>
      </c>
      <c r="DN65" s="438" t="str">
        <f t="shared" si="86"/>
        <v/>
      </c>
      <c r="DO65" s="438" t="str">
        <f t="shared" si="86"/>
        <v/>
      </c>
      <c r="DP65" s="438" t="str">
        <f t="shared" si="86"/>
        <v/>
      </c>
      <c r="DQ65" s="438" t="str">
        <f t="shared" si="86"/>
        <v/>
      </c>
      <c r="DR65" s="438" t="str">
        <f t="shared" si="86"/>
        <v/>
      </c>
      <c r="DS65" s="438" t="str">
        <f t="shared" si="86"/>
        <v/>
      </c>
      <c r="DT65" s="438" t="str">
        <f t="shared" si="86"/>
        <v/>
      </c>
      <c r="DU65" s="438" t="str">
        <f t="shared" si="86"/>
        <v/>
      </c>
      <c r="DV65" s="438" t="str">
        <f t="shared" si="86"/>
        <v/>
      </c>
      <c r="DW65" s="438" t="str">
        <f t="shared" si="86"/>
        <v/>
      </c>
      <c r="DX65" s="438" t="str">
        <f t="shared" si="86"/>
        <v/>
      </c>
      <c r="DY65" s="438" t="str">
        <f t="shared" si="86"/>
        <v/>
      </c>
      <c r="DZ65" s="438" t="str">
        <f t="shared" si="86"/>
        <v/>
      </c>
      <c r="EA65" s="438" t="str">
        <f t="shared" si="86"/>
        <v/>
      </c>
      <c r="EB65" s="438" t="str">
        <f t="shared" si="86"/>
        <v/>
      </c>
      <c r="EC65" s="438" t="str">
        <f t="shared" ref="EC65:EW65" si="87">IF(EC$34="B31",EC$16,"")</f>
        <v/>
      </c>
      <c r="ED65" s="438" t="str">
        <f t="shared" si="87"/>
        <v/>
      </c>
      <c r="EE65" s="438" t="str">
        <f t="shared" si="87"/>
        <v/>
      </c>
      <c r="EF65" s="438" t="str">
        <f t="shared" si="87"/>
        <v/>
      </c>
      <c r="EG65" s="438" t="str">
        <f t="shared" si="87"/>
        <v/>
      </c>
      <c r="EH65" s="438" t="str">
        <f t="shared" si="87"/>
        <v/>
      </c>
      <c r="EI65" s="438" t="str">
        <f t="shared" si="87"/>
        <v/>
      </c>
      <c r="EJ65" s="438" t="str">
        <f t="shared" si="87"/>
        <v/>
      </c>
      <c r="EK65" s="438" t="str">
        <f t="shared" si="87"/>
        <v/>
      </c>
      <c r="EL65" s="438" t="str">
        <f t="shared" si="87"/>
        <v/>
      </c>
      <c r="EM65" s="438" t="str">
        <f t="shared" si="87"/>
        <v/>
      </c>
      <c r="EN65" s="438" t="str">
        <f t="shared" si="87"/>
        <v/>
      </c>
      <c r="EO65" s="438" t="str">
        <f t="shared" si="87"/>
        <v/>
      </c>
      <c r="EP65" s="438" t="str">
        <f t="shared" si="87"/>
        <v/>
      </c>
      <c r="EQ65" s="438" t="str">
        <f t="shared" si="87"/>
        <v/>
      </c>
      <c r="ER65" s="438" t="str">
        <f t="shared" si="87"/>
        <v/>
      </c>
      <c r="ES65" s="438" t="str">
        <f t="shared" si="87"/>
        <v/>
      </c>
      <c r="ET65" s="438" t="str">
        <f t="shared" si="87"/>
        <v/>
      </c>
      <c r="EU65" s="438" t="str">
        <f t="shared" si="87"/>
        <v/>
      </c>
      <c r="EV65" s="438" t="str">
        <f t="shared" si="87"/>
        <v/>
      </c>
      <c r="EW65" s="438" t="str">
        <f t="shared" si="87"/>
        <v/>
      </c>
      <c r="EZ65" s="445" t="s">
        <v>849</v>
      </c>
      <c r="FB65" s="446">
        <v>2</v>
      </c>
      <c r="FC65" s="447" t="s">
        <v>1486</v>
      </c>
      <c r="FD65" s="446">
        <v>1</v>
      </c>
      <c r="FE65" s="446">
        <v>1</v>
      </c>
      <c r="FF65" s="403"/>
      <c r="FG65" s="402"/>
    </row>
    <row r="66" spans="2:163" outlineLevel="1">
      <c r="B66" s="437" t="s">
        <v>1408</v>
      </c>
      <c r="C66" s="365" t="s">
        <v>278</v>
      </c>
      <c r="D66" s="438" t="str">
        <f>IF(D$34="B32",D$16,"")</f>
        <v/>
      </c>
      <c r="E66" s="438" t="str">
        <f t="shared" ref="E66:BP66" si="88">IF(E$34="B32",E$16,"")</f>
        <v/>
      </c>
      <c r="F66" s="438" t="str">
        <f t="shared" si="88"/>
        <v/>
      </c>
      <c r="G66" s="438" t="str">
        <f t="shared" si="88"/>
        <v/>
      </c>
      <c r="H66" s="438" t="str">
        <f t="shared" si="88"/>
        <v/>
      </c>
      <c r="I66" s="438" t="str">
        <f t="shared" si="88"/>
        <v/>
      </c>
      <c r="J66" s="438" t="str">
        <f t="shared" si="88"/>
        <v/>
      </c>
      <c r="K66" s="438" t="str">
        <f t="shared" si="88"/>
        <v/>
      </c>
      <c r="L66" s="438" t="str">
        <f t="shared" si="88"/>
        <v/>
      </c>
      <c r="M66" s="438" t="str">
        <f t="shared" si="88"/>
        <v/>
      </c>
      <c r="N66" s="438" t="str">
        <f t="shared" si="88"/>
        <v/>
      </c>
      <c r="O66" s="438" t="str">
        <f t="shared" si="88"/>
        <v/>
      </c>
      <c r="P66" s="438" t="str">
        <f t="shared" si="88"/>
        <v/>
      </c>
      <c r="Q66" s="438" t="str">
        <f t="shared" si="88"/>
        <v/>
      </c>
      <c r="R66" s="438" t="str">
        <f t="shared" si="88"/>
        <v/>
      </c>
      <c r="S66" s="438" t="str">
        <f t="shared" si="88"/>
        <v/>
      </c>
      <c r="T66" s="438" t="str">
        <f t="shared" si="88"/>
        <v/>
      </c>
      <c r="U66" s="438" t="str">
        <f t="shared" si="88"/>
        <v/>
      </c>
      <c r="V66" s="438" t="str">
        <f t="shared" si="88"/>
        <v/>
      </c>
      <c r="W66" s="438" t="str">
        <f t="shared" si="88"/>
        <v/>
      </c>
      <c r="X66" s="438" t="str">
        <f t="shared" si="88"/>
        <v/>
      </c>
      <c r="Y66" s="438" t="str">
        <f t="shared" si="88"/>
        <v/>
      </c>
      <c r="Z66" s="438" t="str">
        <f t="shared" si="88"/>
        <v/>
      </c>
      <c r="AA66" s="438" t="str">
        <f t="shared" si="88"/>
        <v/>
      </c>
      <c r="AB66" s="438" t="str">
        <f t="shared" si="88"/>
        <v/>
      </c>
      <c r="AC66" s="438" t="str">
        <f t="shared" si="88"/>
        <v/>
      </c>
      <c r="AD66" s="438" t="str">
        <f t="shared" si="88"/>
        <v/>
      </c>
      <c r="AE66" s="438" t="str">
        <f t="shared" si="88"/>
        <v/>
      </c>
      <c r="AF66" s="438" t="str">
        <f t="shared" si="88"/>
        <v/>
      </c>
      <c r="AG66" s="438" t="str">
        <f t="shared" si="88"/>
        <v/>
      </c>
      <c r="AH66" s="438" t="str">
        <f t="shared" si="88"/>
        <v/>
      </c>
      <c r="AI66" s="438" t="str">
        <f t="shared" si="88"/>
        <v/>
      </c>
      <c r="AJ66" s="438" t="str">
        <f t="shared" si="88"/>
        <v/>
      </c>
      <c r="AK66" s="438" t="str">
        <f t="shared" si="88"/>
        <v/>
      </c>
      <c r="AL66" s="438" t="str">
        <f t="shared" si="88"/>
        <v/>
      </c>
      <c r="AM66" s="438" t="str">
        <f t="shared" si="88"/>
        <v/>
      </c>
      <c r="AN66" s="438" t="str">
        <f t="shared" si="88"/>
        <v/>
      </c>
      <c r="AO66" s="438" t="str">
        <f t="shared" si="88"/>
        <v/>
      </c>
      <c r="AP66" s="438" t="str">
        <f t="shared" si="88"/>
        <v/>
      </c>
      <c r="AQ66" s="438" t="str">
        <f t="shared" si="88"/>
        <v/>
      </c>
      <c r="AR66" s="438" t="str">
        <f t="shared" si="88"/>
        <v/>
      </c>
      <c r="AS66" s="438" t="str">
        <f t="shared" si="88"/>
        <v/>
      </c>
      <c r="AT66" s="438" t="str">
        <f t="shared" si="88"/>
        <v/>
      </c>
      <c r="AU66" s="438" t="str">
        <f t="shared" si="88"/>
        <v/>
      </c>
      <c r="AV66" s="438" t="str">
        <f t="shared" si="88"/>
        <v/>
      </c>
      <c r="AW66" s="438" t="str">
        <f t="shared" si="88"/>
        <v/>
      </c>
      <c r="AX66" s="438" t="str">
        <f t="shared" si="88"/>
        <v/>
      </c>
      <c r="AY66" s="438" t="str">
        <f t="shared" si="88"/>
        <v/>
      </c>
      <c r="AZ66" s="438" t="str">
        <f t="shared" si="88"/>
        <v/>
      </c>
      <c r="BA66" s="438" t="str">
        <f t="shared" si="88"/>
        <v/>
      </c>
      <c r="BB66" s="438" t="str">
        <f t="shared" si="88"/>
        <v/>
      </c>
      <c r="BC66" s="438" t="str">
        <f t="shared" si="88"/>
        <v/>
      </c>
      <c r="BD66" s="438" t="str">
        <f t="shared" si="88"/>
        <v/>
      </c>
      <c r="BE66" s="438" t="str">
        <f t="shared" si="88"/>
        <v/>
      </c>
      <c r="BF66" s="438" t="str">
        <f t="shared" si="88"/>
        <v/>
      </c>
      <c r="BG66" s="438" t="str">
        <f t="shared" si="88"/>
        <v/>
      </c>
      <c r="BH66" s="438" t="str">
        <f t="shared" si="88"/>
        <v/>
      </c>
      <c r="BI66" s="438" t="str">
        <f t="shared" si="88"/>
        <v/>
      </c>
      <c r="BJ66" s="438" t="str">
        <f t="shared" si="88"/>
        <v/>
      </c>
      <c r="BK66" s="438" t="str">
        <f t="shared" si="88"/>
        <v/>
      </c>
      <c r="BL66" s="438" t="str">
        <f t="shared" si="88"/>
        <v/>
      </c>
      <c r="BM66" s="438" t="str">
        <f t="shared" si="88"/>
        <v/>
      </c>
      <c r="BN66" s="438" t="str">
        <f t="shared" si="88"/>
        <v/>
      </c>
      <c r="BO66" s="438" t="str">
        <f t="shared" si="88"/>
        <v/>
      </c>
      <c r="BP66" s="438" t="str">
        <f t="shared" si="88"/>
        <v/>
      </c>
      <c r="BQ66" s="438" t="str">
        <f t="shared" ref="BQ66:EB66" si="89">IF(BQ$34="B32",BQ$16,"")</f>
        <v/>
      </c>
      <c r="BR66" s="438" t="str">
        <f t="shared" si="89"/>
        <v/>
      </c>
      <c r="BS66" s="438" t="str">
        <f t="shared" si="89"/>
        <v/>
      </c>
      <c r="BT66" s="438" t="str">
        <f t="shared" si="89"/>
        <v/>
      </c>
      <c r="BU66" s="438" t="str">
        <f t="shared" si="89"/>
        <v/>
      </c>
      <c r="BV66" s="438" t="str">
        <f t="shared" si="89"/>
        <v/>
      </c>
      <c r="BW66" s="438" t="str">
        <f t="shared" si="89"/>
        <v/>
      </c>
      <c r="BX66" s="438" t="str">
        <f t="shared" si="89"/>
        <v/>
      </c>
      <c r="BY66" s="438" t="str">
        <f t="shared" si="89"/>
        <v/>
      </c>
      <c r="BZ66" s="438" t="str">
        <f t="shared" si="89"/>
        <v/>
      </c>
      <c r="CA66" s="438" t="str">
        <f t="shared" si="89"/>
        <v/>
      </c>
      <c r="CB66" s="438" t="str">
        <f t="shared" si="89"/>
        <v/>
      </c>
      <c r="CC66" s="438" t="str">
        <f t="shared" si="89"/>
        <v/>
      </c>
      <c r="CD66" s="438" t="str">
        <f t="shared" si="89"/>
        <v/>
      </c>
      <c r="CE66" s="438" t="str">
        <f t="shared" si="89"/>
        <v/>
      </c>
      <c r="CF66" s="438" t="str">
        <f t="shared" si="89"/>
        <v/>
      </c>
      <c r="CG66" s="438" t="str">
        <f t="shared" si="89"/>
        <v/>
      </c>
      <c r="CH66" s="438" t="str">
        <f t="shared" si="89"/>
        <v/>
      </c>
      <c r="CI66" s="438" t="str">
        <f t="shared" si="89"/>
        <v/>
      </c>
      <c r="CJ66" s="438" t="str">
        <f t="shared" si="89"/>
        <v/>
      </c>
      <c r="CK66" s="438" t="str">
        <f t="shared" si="89"/>
        <v/>
      </c>
      <c r="CL66" s="438" t="str">
        <f t="shared" si="89"/>
        <v/>
      </c>
      <c r="CM66" s="438" t="str">
        <f t="shared" si="89"/>
        <v/>
      </c>
      <c r="CN66" s="438" t="str">
        <f t="shared" si="89"/>
        <v/>
      </c>
      <c r="CO66" s="438" t="str">
        <f t="shared" si="89"/>
        <v/>
      </c>
      <c r="CP66" s="438" t="str">
        <f t="shared" si="89"/>
        <v/>
      </c>
      <c r="CQ66" s="438" t="str">
        <f t="shared" si="89"/>
        <v/>
      </c>
      <c r="CR66" s="438" t="str">
        <f t="shared" si="89"/>
        <v/>
      </c>
      <c r="CS66" s="438" t="str">
        <f t="shared" si="89"/>
        <v/>
      </c>
      <c r="CT66" s="438" t="str">
        <f t="shared" si="89"/>
        <v/>
      </c>
      <c r="CU66" s="438" t="str">
        <f t="shared" si="89"/>
        <v/>
      </c>
      <c r="CV66" s="438" t="str">
        <f t="shared" si="89"/>
        <v/>
      </c>
      <c r="CW66" s="438" t="str">
        <f t="shared" si="89"/>
        <v/>
      </c>
      <c r="CX66" s="438" t="str">
        <f t="shared" si="89"/>
        <v/>
      </c>
      <c r="CY66" s="438" t="str">
        <f t="shared" si="89"/>
        <v/>
      </c>
      <c r="CZ66" s="438" t="str">
        <f t="shared" si="89"/>
        <v/>
      </c>
      <c r="DA66" s="438" t="str">
        <f t="shared" si="89"/>
        <v/>
      </c>
      <c r="DB66" s="438" t="str">
        <f t="shared" si="89"/>
        <v/>
      </c>
      <c r="DC66" s="438" t="str">
        <f t="shared" si="89"/>
        <v/>
      </c>
      <c r="DD66" s="438" t="str">
        <f t="shared" si="89"/>
        <v/>
      </c>
      <c r="DE66" s="438" t="str">
        <f t="shared" si="89"/>
        <v/>
      </c>
      <c r="DF66" s="438" t="str">
        <f t="shared" si="89"/>
        <v/>
      </c>
      <c r="DG66" s="438" t="str">
        <f t="shared" si="89"/>
        <v/>
      </c>
      <c r="DH66" s="438" t="str">
        <f t="shared" si="89"/>
        <v/>
      </c>
      <c r="DI66" s="438" t="str">
        <f t="shared" si="89"/>
        <v/>
      </c>
      <c r="DJ66" s="438" t="str">
        <f t="shared" si="89"/>
        <v/>
      </c>
      <c r="DK66" s="438" t="str">
        <f t="shared" si="89"/>
        <v/>
      </c>
      <c r="DL66" s="438" t="str">
        <f t="shared" si="89"/>
        <v/>
      </c>
      <c r="DM66" s="438" t="str">
        <f t="shared" si="89"/>
        <v/>
      </c>
      <c r="DN66" s="438" t="str">
        <f t="shared" si="89"/>
        <v/>
      </c>
      <c r="DO66" s="438" t="str">
        <f t="shared" si="89"/>
        <v/>
      </c>
      <c r="DP66" s="438" t="str">
        <f t="shared" si="89"/>
        <v/>
      </c>
      <c r="DQ66" s="438" t="str">
        <f t="shared" si="89"/>
        <v/>
      </c>
      <c r="DR66" s="438" t="str">
        <f t="shared" si="89"/>
        <v/>
      </c>
      <c r="DS66" s="438" t="str">
        <f t="shared" si="89"/>
        <v/>
      </c>
      <c r="DT66" s="438" t="str">
        <f t="shared" si="89"/>
        <v/>
      </c>
      <c r="DU66" s="438" t="str">
        <f t="shared" si="89"/>
        <v/>
      </c>
      <c r="DV66" s="438" t="str">
        <f t="shared" si="89"/>
        <v/>
      </c>
      <c r="DW66" s="438" t="str">
        <f t="shared" si="89"/>
        <v/>
      </c>
      <c r="DX66" s="438" t="str">
        <f t="shared" si="89"/>
        <v/>
      </c>
      <c r="DY66" s="438" t="str">
        <f t="shared" si="89"/>
        <v/>
      </c>
      <c r="DZ66" s="438" t="str">
        <f t="shared" si="89"/>
        <v/>
      </c>
      <c r="EA66" s="438" t="str">
        <f t="shared" si="89"/>
        <v/>
      </c>
      <c r="EB66" s="438" t="str">
        <f t="shared" si="89"/>
        <v/>
      </c>
      <c r="EC66" s="438" t="str">
        <f t="shared" ref="EC66:EW66" si="90">IF(EC$34="B32",EC$16,"")</f>
        <v/>
      </c>
      <c r="ED66" s="438" t="str">
        <f t="shared" si="90"/>
        <v/>
      </c>
      <c r="EE66" s="438" t="str">
        <f t="shared" si="90"/>
        <v/>
      </c>
      <c r="EF66" s="438" t="str">
        <f t="shared" si="90"/>
        <v/>
      </c>
      <c r="EG66" s="438" t="str">
        <f t="shared" si="90"/>
        <v/>
      </c>
      <c r="EH66" s="438" t="str">
        <f t="shared" si="90"/>
        <v/>
      </c>
      <c r="EI66" s="438" t="str">
        <f t="shared" si="90"/>
        <v/>
      </c>
      <c r="EJ66" s="438" t="str">
        <f t="shared" si="90"/>
        <v/>
      </c>
      <c r="EK66" s="438" t="str">
        <f t="shared" si="90"/>
        <v/>
      </c>
      <c r="EL66" s="438" t="str">
        <f t="shared" si="90"/>
        <v/>
      </c>
      <c r="EM66" s="438" t="str">
        <f t="shared" si="90"/>
        <v/>
      </c>
      <c r="EN66" s="438" t="str">
        <f t="shared" si="90"/>
        <v/>
      </c>
      <c r="EO66" s="438" t="str">
        <f t="shared" si="90"/>
        <v/>
      </c>
      <c r="EP66" s="438" t="str">
        <f t="shared" si="90"/>
        <v/>
      </c>
      <c r="EQ66" s="438" t="str">
        <f t="shared" si="90"/>
        <v/>
      </c>
      <c r="ER66" s="438" t="str">
        <f t="shared" si="90"/>
        <v/>
      </c>
      <c r="ES66" s="438" t="str">
        <f t="shared" si="90"/>
        <v/>
      </c>
      <c r="ET66" s="438" t="str">
        <f t="shared" si="90"/>
        <v/>
      </c>
      <c r="EU66" s="438" t="str">
        <f t="shared" si="90"/>
        <v/>
      </c>
      <c r="EV66" s="438" t="str">
        <f t="shared" si="90"/>
        <v/>
      </c>
      <c r="EW66" s="438" t="str">
        <f t="shared" si="90"/>
        <v/>
      </c>
      <c r="EZ66" s="445" t="s">
        <v>689</v>
      </c>
      <c r="FB66" s="446">
        <v>3</v>
      </c>
      <c r="FC66" s="447" t="s">
        <v>1487</v>
      </c>
      <c r="FD66" s="446">
        <v>1</v>
      </c>
      <c r="FE66" s="446">
        <v>2</v>
      </c>
      <c r="FF66" s="403"/>
      <c r="FG66" s="402"/>
    </row>
    <row r="67" spans="2:163" outlineLevel="1">
      <c r="B67" s="437" t="s">
        <v>1488</v>
      </c>
      <c r="C67" s="365" t="s">
        <v>278</v>
      </c>
      <c r="D67" s="438" t="str">
        <f>IF(D$34="B11",D$16,"")</f>
        <v/>
      </c>
      <c r="E67" s="438" t="str">
        <f t="shared" ref="E67:BP67" si="91">IF(E$34="B11",E$16,"")</f>
        <v/>
      </c>
      <c r="F67" s="438" t="str">
        <f t="shared" si="91"/>
        <v/>
      </c>
      <c r="G67" s="438" t="str">
        <f t="shared" si="91"/>
        <v/>
      </c>
      <c r="H67" s="438" t="str">
        <f t="shared" si="91"/>
        <v/>
      </c>
      <c r="I67" s="438" t="str">
        <f t="shared" si="91"/>
        <v/>
      </c>
      <c r="J67" s="438" t="str">
        <f t="shared" si="91"/>
        <v/>
      </c>
      <c r="K67" s="438" t="str">
        <f t="shared" si="91"/>
        <v/>
      </c>
      <c r="L67" s="438" t="str">
        <f t="shared" si="91"/>
        <v/>
      </c>
      <c r="M67" s="438" t="str">
        <f t="shared" si="91"/>
        <v/>
      </c>
      <c r="N67" s="438" t="str">
        <f t="shared" si="91"/>
        <v/>
      </c>
      <c r="O67" s="438" t="str">
        <f t="shared" si="91"/>
        <v/>
      </c>
      <c r="P67" s="438" t="str">
        <f t="shared" si="91"/>
        <v/>
      </c>
      <c r="Q67" s="438" t="str">
        <f t="shared" si="91"/>
        <v/>
      </c>
      <c r="R67" s="438" t="str">
        <f t="shared" si="91"/>
        <v/>
      </c>
      <c r="S67" s="438" t="str">
        <f t="shared" si="91"/>
        <v/>
      </c>
      <c r="T67" s="438" t="str">
        <f t="shared" si="91"/>
        <v/>
      </c>
      <c r="U67" s="438" t="str">
        <f t="shared" si="91"/>
        <v/>
      </c>
      <c r="V67" s="438" t="str">
        <f t="shared" si="91"/>
        <v/>
      </c>
      <c r="W67" s="438" t="str">
        <f t="shared" si="91"/>
        <v/>
      </c>
      <c r="X67" s="438" t="str">
        <f t="shared" si="91"/>
        <v/>
      </c>
      <c r="Y67" s="438" t="str">
        <f t="shared" si="91"/>
        <v/>
      </c>
      <c r="Z67" s="438" t="str">
        <f t="shared" si="91"/>
        <v/>
      </c>
      <c r="AA67" s="438" t="str">
        <f t="shared" si="91"/>
        <v/>
      </c>
      <c r="AB67" s="438" t="str">
        <f t="shared" si="91"/>
        <v/>
      </c>
      <c r="AC67" s="438" t="str">
        <f t="shared" si="91"/>
        <v/>
      </c>
      <c r="AD67" s="438" t="str">
        <f t="shared" si="91"/>
        <v/>
      </c>
      <c r="AE67" s="438" t="str">
        <f t="shared" si="91"/>
        <v/>
      </c>
      <c r="AF67" s="438" t="str">
        <f t="shared" si="91"/>
        <v/>
      </c>
      <c r="AG67" s="438" t="str">
        <f t="shared" si="91"/>
        <v/>
      </c>
      <c r="AH67" s="438" t="str">
        <f t="shared" si="91"/>
        <v/>
      </c>
      <c r="AI67" s="438" t="str">
        <f t="shared" si="91"/>
        <v/>
      </c>
      <c r="AJ67" s="438" t="str">
        <f t="shared" si="91"/>
        <v/>
      </c>
      <c r="AK67" s="438" t="str">
        <f t="shared" si="91"/>
        <v/>
      </c>
      <c r="AL67" s="438" t="str">
        <f t="shared" si="91"/>
        <v/>
      </c>
      <c r="AM67" s="438" t="str">
        <f t="shared" si="91"/>
        <v/>
      </c>
      <c r="AN67" s="438" t="str">
        <f t="shared" si="91"/>
        <v/>
      </c>
      <c r="AO67" s="438" t="str">
        <f t="shared" si="91"/>
        <v/>
      </c>
      <c r="AP67" s="438" t="str">
        <f t="shared" si="91"/>
        <v/>
      </c>
      <c r="AQ67" s="438" t="str">
        <f t="shared" si="91"/>
        <v/>
      </c>
      <c r="AR67" s="438" t="str">
        <f t="shared" si="91"/>
        <v/>
      </c>
      <c r="AS67" s="438" t="str">
        <f t="shared" si="91"/>
        <v/>
      </c>
      <c r="AT67" s="438" t="str">
        <f t="shared" si="91"/>
        <v/>
      </c>
      <c r="AU67" s="438" t="str">
        <f t="shared" si="91"/>
        <v/>
      </c>
      <c r="AV67" s="438" t="str">
        <f t="shared" si="91"/>
        <v/>
      </c>
      <c r="AW67" s="438" t="str">
        <f t="shared" si="91"/>
        <v/>
      </c>
      <c r="AX67" s="438" t="str">
        <f t="shared" si="91"/>
        <v/>
      </c>
      <c r="AY67" s="438" t="str">
        <f t="shared" si="91"/>
        <v/>
      </c>
      <c r="AZ67" s="438" t="str">
        <f t="shared" si="91"/>
        <v/>
      </c>
      <c r="BA67" s="438" t="str">
        <f t="shared" si="91"/>
        <v/>
      </c>
      <c r="BB67" s="438" t="str">
        <f t="shared" si="91"/>
        <v/>
      </c>
      <c r="BC67" s="438" t="str">
        <f t="shared" si="91"/>
        <v/>
      </c>
      <c r="BD67" s="438" t="str">
        <f t="shared" si="91"/>
        <v/>
      </c>
      <c r="BE67" s="438" t="str">
        <f t="shared" si="91"/>
        <v/>
      </c>
      <c r="BF67" s="438" t="str">
        <f t="shared" si="91"/>
        <v/>
      </c>
      <c r="BG67" s="438" t="str">
        <f t="shared" si="91"/>
        <v/>
      </c>
      <c r="BH67" s="438" t="str">
        <f t="shared" si="91"/>
        <v/>
      </c>
      <c r="BI67" s="438" t="str">
        <f t="shared" si="91"/>
        <v/>
      </c>
      <c r="BJ67" s="438" t="str">
        <f t="shared" si="91"/>
        <v/>
      </c>
      <c r="BK67" s="438" t="str">
        <f t="shared" si="91"/>
        <v/>
      </c>
      <c r="BL67" s="438" t="str">
        <f t="shared" si="91"/>
        <v/>
      </c>
      <c r="BM67" s="438" t="str">
        <f t="shared" si="91"/>
        <v/>
      </c>
      <c r="BN67" s="438" t="str">
        <f t="shared" si="91"/>
        <v/>
      </c>
      <c r="BO67" s="438" t="str">
        <f t="shared" si="91"/>
        <v/>
      </c>
      <c r="BP67" s="438" t="str">
        <f t="shared" si="91"/>
        <v/>
      </c>
      <c r="BQ67" s="438" t="str">
        <f t="shared" ref="BQ67:EB67" si="92">IF(BQ$34="B11",BQ$16,"")</f>
        <v/>
      </c>
      <c r="BR67" s="438" t="str">
        <f t="shared" si="92"/>
        <v/>
      </c>
      <c r="BS67" s="438" t="str">
        <f t="shared" si="92"/>
        <v/>
      </c>
      <c r="BT67" s="438" t="str">
        <f t="shared" si="92"/>
        <v/>
      </c>
      <c r="BU67" s="438" t="str">
        <f t="shared" si="92"/>
        <v/>
      </c>
      <c r="BV67" s="438" t="str">
        <f t="shared" si="92"/>
        <v/>
      </c>
      <c r="BW67" s="438" t="str">
        <f t="shared" si="92"/>
        <v/>
      </c>
      <c r="BX67" s="438" t="str">
        <f t="shared" si="92"/>
        <v/>
      </c>
      <c r="BY67" s="438" t="str">
        <f t="shared" si="92"/>
        <v/>
      </c>
      <c r="BZ67" s="438" t="str">
        <f t="shared" si="92"/>
        <v/>
      </c>
      <c r="CA67" s="438" t="str">
        <f t="shared" si="92"/>
        <v/>
      </c>
      <c r="CB67" s="438" t="str">
        <f t="shared" si="92"/>
        <v/>
      </c>
      <c r="CC67" s="438" t="str">
        <f t="shared" si="92"/>
        <v/>
      </c>
      <c r="CD67" s="438" t="str">
        <f t="shared" si="92"/>
        <v/>
      </c>
      <c r="CE67" s="438" t="str">
        <f t="shared" si="92"/>
        <v/>
      </c>
      <c r="CF67" s="438" t="str">
        <f t="shared" si="92"/>
        <v/>
      </c>
      <c r="CG67" s="438" t="str">
        <f t="shared" si="92"/>
        <v/>
      </c>
      <c r="CH67" s="438" t="str">
        <f t="shared" si="92"/>
        <v/>
      </c>
      <c r="CI67" s="438" t="str">
        <f t="shared" si="92"/>
        <v/>
      </c>
      <c r="CJ67" s="438" t="str">
        <f t="shared" si="92"/>
        <v/>
      </c>
      <c r="CK67" s="438" t="str">
        <f t="shared" si="92"/>
        <v/>
      </c>
      <c r="CL67" s="438" t="str">
        <f t="shared" si="92"/>
        <v/>
      </c>
      <c r="CM67" s="438" t="str">
        <f t="shared" si="92"/>
        <v/>
      </c>
      <c r="CN67" s="438" t="str">
        <f t="shared" si="92"/>
        <v/>
      </c>
      <c r="CO67" s="438" t="str">
        <f t="shared" si="92"/>
        <v/>
      </c>
      <c r="CP67" s="438" t="str">
        <f t="shared" si="92"/>
        <v/>
      </c>
      <c r="CQ67" s="438" t="str">
        <f t="shared" si="92"/>
        <v/>
      </c>
      <c r="CR67" s="438" t="str">
        <f t="shared" si="92"/>
        <v/>
      </c>
      <c r="CS67" s="438" t="str">
        <f t="shared" si="92"/>
        <v/>
      </c>
      <c r="CT67" s="438" t="str">
        <f t="shared" si="92"/>
        <v/>
      </c>
      <c r="CU67" s="438" t="str">
        <f t="shared" si="92"/>
        <v/>
      </c>
      <c r="CV67" s="438" t="str">
        <f t="shared" si="92"/>
        <v/>
      </c>
      <c r="CW67" s="438" t="str">
        <f t="shared" si="92"/>
        <v/>
      </c>
      <c r="CX67" s="438" t="str">
        <f t="shared" si="92"/>
        <v/>
      </c>
      <c r="CY67" s="438" t="str">
        <f t="shared" si="92"/>
        <v/>
      </c>
      <c r="CZ67" s="438" t="str">
        <f t="shared" si="92"/>
        <v/>
      </c>
      <c r="DA67" s="438" t="str">
        <f t="shared" si="92"/>
        <v/>
      </c>
      <c r="DB67" s="438" t="str">
        <f t="shared" si="92"/>
        <v/>
      </c>
      <c r="DC67" s="438" t="str">
        <f t="shared" si="92"/>
        <v/>
      </c>
      <c r="DD67" s="438" t="str">
        <f t="shared" si="92"/>
        <v/>
      </c>
      <c r="DE67" s="438" t="str">
        <f t="shared" si="92"/>
        <v/>
      </c>
      <c r="DF67" s="438" t="str">
        <f t="shared" si="92"/>
        <v/>
      </c>
      <c r="DG67" s="438" t="str">
        <f t="shared" si="92"/>
        <v/>
      </c>
      <c r="DH67" s="438" t="str">
        <f t="shared" si="92"/>
        <v/>
      </c>
      <c r="DI67" s="438" t="str">
        <f t="shared" si="92"/>
        <v/>
      </c>
      <c r="DJ67" s="438" t="str">
        <f t="shared" si="92"/>
        <v/>
      </c>
      <c r="DK67" s="438" t="str">
        <f t="shared" si="92"/>
        <v/>
      </c>
      <c r="DL67" s="438" t="str">
        <f t="shared" si="92"/>
        <v/>
      </c>
      <c r="DM67" s="438" t="str">
        <f t="shared" si="92"/>
        <v/>
      </c>
      <c r="DN67" s="438" t="str">
        <f t="shared" si="92"/>
        <v/>
      </c>
      <c r="DO67" s="438" t="str">
        <f t="shared" si="92"/>
        <v/>
      </c>
      <c r="DP67" s="438" t="str">
        <f t="shared" si="92"/>
        <v/>
      </c>
      <c r="DQ67" s="438" t="str">
        <f t="shared" si="92"/>
        <v/>
      </c>
      <c r="DR67" s="438" t="str">
        <f t="shared" si="92"/>
        <v/>
      </c>
      <c r="DS67" s="438" t="str">
        <f t="shared" si="92"/>
        <v/>
      </c>
      <c r="DT67" s="438" t="str">
        <f t="shared" si="92"/>
        <v/>
      </c>
      <c r="DU67" s="438" t="str">
        <f t="shared" si="92"/>
        <v/>
      </c>
      <c r="DV67" s="438" t="str">
        <f t="shared" si="92"/>
        <v/>
      </c>
      <c r="DW67" s="438" t="str">
        <f t="shared" si="92"/>
        <v/>
      </c>
      <c r="DX67" s="438" t="str">
        <f t="shared" si="92"/>
        <v/>
      </c>
      <c r="DY67" s="438" t="str">
        <f t="shared" si="92"/>
        <v/>
      </c>
      <c r="DZ67" s="438" t="str">
        <f t="shared" si="92"/>
        <v/>
      </c>
      <c r="EA67" s="438" t="str">
        <f t="shared" si="92"/>
        <v/>
      </c>
      <c r="EB67" s="438" t="str">
        <f t="shared" si="92"/>
        <v/>
      </c>
      <c r="EC67" s="438" t="str">
        <f t="shared" ref="EC67:EW67" si="93">IF(EC$34="B11",EC$16,"")</f>
        <v/>
      </c>
      <c r="ED67" s="438" t="str">
        <f t="shared" si="93"/>
        <v/>
      </c>
      <c r="EE67" s="438" t="str">
        <f t="shared" si="93"/>
        <v/>
      </c>
      <c r="EF67" s="438" t="str">
        <f t="shared" si="93"/>
        <v/>
      </c>
      <c r="EG67" s="438" t="str">
        <f t="shared" si="93"/>
        <v/>
      </c>
      <c r="EH67" s="438" t="str">
        <f t="shared" si="93"/>
        <v/>
      </c>
      <c r="EI67" s="438" t="str">
        <f t="shared" si="93"/>
        <v/>
      </c>
      <c r="EJ67" s="438" t="str">
        <f t="shared" si="93"/>
        <v/>
      </c>
      <c r="EK67" s="438" t="str">
        <f t="shared" si="93"/>
        <v/>
      </c>
      <c r="EL67" s="438" t="str">
        <f t="shared" si="93"/>
        <v/>
      </c>
      <c r="EM67" s="438" t="str">
        <f t="shared" si="93"/>
        <v/>
      </c>
      <c r="EN67" s="438" t="str">
        <f t="shared" si="93"/>
        <v/>
      </c>
      <c r="EO67" s="438" t="str">
        <f t="shared" si="93"/>
        <v/>
      </c>
      <c r="EP67" s="438" t="str">
        <f t="shared" si="93"/>
        <v/>
      </c>
      <c r="EQ67" s="438" t="str">
        <f t="shared" si="93"/>
        <v/>
      </c>
      <c r="ER67" s="438" t="str">
        <f t="shared" si="93"/>
        <v/>
      </c>
      <c r="ES67" s="438" t="str">
        <f t="shared" si="93"/>
        <v/>
      </c>
      <c r="ET67" s="438" t="str">
        <f t="shared" si="93"/>
        <v/>
      </c>
      <c r="EU67" s="438" t="str">
        <f t="shared" si="93"/>
        <v/>
      </c>
      <c r="EV67" s="438" t="str">
        <f t="shared" si="93"/>
        <v/>
      </c>
      <c r="EW67" s="438" t="str">
        <f t="shared" si="93"/>
        <v/>
      </c>
      <c r="EZ67" s="445"/>
      <c r="FB67" s="446">
        <v>4</v>
      </c>
      <c r="FC67" s="447" t="s">
        <v>22</v>
      </c>
      <c r="FD67" s="446">
        <v>1</v>
      </c>
      <c r="FE67" s="446">
        <v>3</v>
      </c>
      <c r="FF67" s="403"/>
      <c r="FG67" s="402"/>
    </row>
    <row r="68" spans="2:163" outlineLevel="1">
      <c r="B68" s="437" t="s">
        <v>1489</v>
      </c>
      <c r="C68" s="365" t="s">
        <v>278</v>
      </c>
      <c r="D68" s="438" t="str">
        <f>IF(D$34="B12",D$16,"")</f>
        <v/>
      </c>
      <c r="E68" s="438" t="str">
        <f t="shared" ref="E68:BP68" si="94">IF(E$34="B12",E$16,"")</f>
        <v/>
      </c>
      <c r="F68" s="438" t="str">
        <f t="shared" si="94"/>
        <v/>
      </c>
      <c r="G68" s="438" t="str">
        <f t="shared" si="94"/>
        <v/>
      </c>
      <c r="H68" s="438" t="str">
        <f t="shared" si="94"/>
        <v/>
      </c>
      <c r="I68" s="438" t="str">
        <f t="shared" si="94"/>
        <v/>
      </c>
      <c r="J68" s="438" t="str">
        <f t="shared" si="94"/>
        <v/>
      </c>
      <c r="K68" s="438" t="str">
        <f t="shared" si="94"/>
        <v/>
      </c>
      <c r="L68" s="438" t="str">
        <f t="shared" si="94"/>
        <v/>
      </c>
      <c r="M68" s="438" t="str">
        <f t="shared" si="94"/>
        <v/>
      </c>
      <c r="N68" s="438" t="str">
        <f t="shared" si="94"/>
        <v/>
      </c>
      <c r="O68" s="438" t="str">
        <f t="shared" si="94"/>
        <v/>
      </c>
      <c r="P68" s="438" t="str">
        <f t="shared" si="94"/>
        <v/>
      </c>
      <c r="Q68" s="438" t="str">
        <f t="shared" si="94"/>
        <v/>
      </c>
      <c r="R68" s="438" t="str">
        <f t="shared" si="94"/>
        <v/>
      </c>
      <c r="S68" s="438" t="str">
        <f t="shared" si="94"/>
        <v/>
      </c>
      <c r="T68" s="438" t="str">
        <f t="shared" si="94"/>
        <v/>
      </c>
      <c r="U68" s="438" t="str">
        <f t="shared" si="94"/>
        <v/>
      </c>
      <c r="V68" s="438" t="str">
        <f t="shared" si="94"/>
        <v/>
      </c>
      <c r="W68" s="438" t="str">
        <f t="shared" si="94"/>
        <v/>
      </c>
      <c r="X68" s="438" t="str">
        <f t="shared" si="94"/>
        <v/>
      </c>
      <c r="Y68" s="438" t="str">
        <f t="shared" si="94"/>
        <v/>
      </c>
      <c r="Z68" s="438" t="str">
        <f t="shared" si="94"/>
        <v/>
      </c>
      <c r="AA68" s="438" t="str">
        <f t="shared" si="94"/>
        <v/>
      </c>
      <c r="AB68" s="438" t="str">
        <f t="shared" si="94"/>
        <v/>
      </c>
      <c r="AC68" s="438" t="str">
        <f t="shared" si="94"/>
        <v/>
      </c>
      <c r="AD68" s="438" t="str">
        <f t="shared" si="94"/>
        <v/>
      </c>
      <c r="AE68" s="438" t="str">
        <f t="shared" si="94"/>
        <v/>
      </c>
      <c r="AF68" s="438" t="str">
        <f t="shared" si="94"/>
        <v/>
      </c>
      <c r="AG68" s="438" t="str">
        <f t="shared" si="94"/>
        <v/>
      </c>
      <c r="AH68" s="438" t="str">
        <f t="shared" si="94"/>
        <v/>
      </c>
      <c r="AI68" s="438" t="str">
        <f t="shared" si="94"/>
        <v/>
      </c>
      <c r="AJ68" s="438" t="str">
        <f t="shared" si="94"/>
        <v/>
      </c>
      <c r="AK68" s="438" t="str">
        <f t="shared" si="94"/>
        <v/>
      </c>
      <c r="AL68" s="438" t="str">
        <f t="shared" si="94"/>
        <v/>
      </c>
      <c r="AM68" s="438" t="str">
        <f t="shared" si="94"/>
        <v/>
      </c>
      <c r="AN68" s="438" t="str">
        <f t="shared" si="94"/>
        <v/>
      </c>
      <c r="AO68" s="438" t="str">
        <f t="shared" si="94"/>
        <v/>
      </c>
      <c r="AP68" s="438" t="str">
        <f t="shared" si="94"/>
        <v/>
      </c>
      <c r="AQ68" s="438" t="str">
        <f t="shared" si="94"/>
        <v/>
      </c>
      <c r="AR68" s="438" t="str">
        <f t="shared" si="94"/>
        <v/>
      </c>
      <c r="AS68" s="438" t="str">
        <f t="shared" si="94"/>
        <v/>
      </c>
      <c r="AT68" s="438" t="str">
        <f t="shared" si="94"/>
        <v/>
      </c>
      <c r="AU68" s="438" t="str">
        <f t="shared" si="94"/>
        <v/>
      </c>
      <c r="AV68" s="438" t="str">
        <f t="shared" si="94"/>
        <v/>
      </c>
      <c r="AW68" s="438" t="str">
        <f t="shared" si="94"/>
        <v/>
      </c>
      <c r="AX68" s="438" t="str">
        <f t="shared" si="94"/>
        <v/>
      </c>
      <c r="AY68" s="438" t="str">
        <f t="shared" si="94"/>
        <v/>
      </c>
      <c r="AZ68" s="438" t="str">
        <f t="shared" si="94"/>
        <v/>
      </c>
      <c r="BA68" s="438" t="str">
        <f t="shared" si="94"/>
        <v/>
      </c>
      <c r="BB68" s="438" t="str">
        <f t="shared" si="94"/>
        <v/>
      </c>
      <c r="BC68" s="438" t="str">
        <f t="shared" si="94"/>
        <v/>
      </c>
      <c r="BD68" s="438" t="str">
        <f t="shared" si="94"/>
        <v/>
      </c>
      <c r="BE68" s="438" t="str">
        <f t="shared" si="94"/>
        <v/>
      </c>
      <c r="BF68" s="438" t="str">
        <f t="shared" si="94"/>
        <v/>
      </c>
      <c r="BG68" s="438" t="str">
        <f t="shared" si="94"/>
        <v/>
      </c>
      <c r="BH68" s="438" t="str">
        <f t="shared" si="94"/>
        <v/>
      </c>
      <c r="BI68" s="438" t="str">
        <f t="shared" si="94"/>
        <v/>
      </c>
      <c r="BJ68" s="438" t="str">
        <f t="shared" si="94"/>
        <v/>
      </c>
      <c r="BK68" s="438" t="str">
        <f t="shared" si="94"/>
        <v/>
      </c>
      <c r="BL68" s="438" t="str">
        <f t="shared" si="94"/>
        <v/>
      </c>
      <c r="BM68" s="438" t="str">
        <f t="shared" si="94"/>
        <v/>
      </c>
      <c r="BN68" s="438" t="str">
        <f t="shared" si="94"/>
        <v/>
      </c>
      <c r="BO68" s="438" t="str">
        <f t="shared" si="94"/>
        <v/>
      </c>
      <c r="BP68" s="438" t="str">
        <f t="shared" si="94"/>
        <v/>
      </c>
      <c r="BQ68" s="438" t="str">
        <f t="shared" ref="BQ68:EB68" si="95">IF(BQ$34="B12",BQ$16,"")</f>
        <v/>
      </c>
      <c r="BR68" s="438" t="str">
        <f t="shared" si="95"/>
        <v/>
      </c>
      <c r="BS68" s="438" t="str">
        <f t="shared" si="95"/>
        <v/>
      </c>
      <c r="BT68" s="438" t="str">
        <f t="shared" si="95"/>
        <v/>
      </c>
      <c r="BU68" s="438" t="str">
        <f t="shared" si="95"/>
        <v/>
      </c>
      <c r="BV68" s="438" t="str">
        <f t="shared" si="95"/>
        <v/>
      </c>
      <c r="BW68" s="438" t="str">
        <f t="shared" si="95"/>
        <v/>
      </c>
      <c r="BX68" s="438" t="str">
        <f t="shared" si="95"/>
        <v/>
      </c>
      <c r="BY68" s="438" t="str">
        <f t="shared" si="95"/>
        <v/>
      </c>
      <c r="BZ68" s="438" t="str">
        <f t="shared" si="95"/>
        <v/>
      </c>
      <c r="CA68" s="438" t="str">
        <f t="shared" si="95"/>
        <v/>
      </c>
      <c r="CB68" s="438" t="str">
        <f t="shared" si="95"/>
        <v/>
      </c>
      <c r="CC68" s="438" t="str">
        <f t="shared" si="95"/>
        <v/>
      </c>
      <c r="CD68" s="438" t="str">
        <f t="shared" si="95"/>
        <v/>
      </c>
      <c r="CE68" s="438" t="str">
        <f t="shared" si="95"/>
        <v/>
      </c>
      <c r="CF68" s="438" t="str">
        <f t="shared" si="95"/>
        <v/>
      </c>
      <c r="CG68" s="438" t="str">
        <f t="shared" si="95"/>
        <v/>
      </c>
      <c r="CH68" s="438" t="str">
        <f t="shared" si="95"/>
        <v/>
      </c>
      <c r="CI68" s="438" t="str">
        <f t="shared" si="95"/>
        <v/>
      </c>
      <c r="CJ68" s="438" t="str">
        <f t="shared" si="95"/>
        <v/>
      </c>
      <c r="CK68" s="438" t="str">
        <f t="shared" si="95"/>
        <v/>
      </c>
      <c r="CL68" s="438" t="str">
        <f t="shared" si="95"/>
        <v/>
      </c>
      <c r="CM68" s="438" t="str">
        <f t="shared" si="95"/>
        <v/>
      </c>
      <c r="CN68" s="438" t="str">
        <f t="shared" si="95"/>
        <v/>
      </c>
      <c r="CO68" s="438" t="str">
        <f t="shared" si="95"/>
        <v/>
      </c>
      <c r="CP68" s="438" t="str">
        <f t="shared" si="95"/>
        <v/>
      </c>
      <c r="CQ68" s="438" t="str">
        <f t="shared" si="95"/>
        <v/>
      </c>
      <c r="CR68" s="438" t="str">
        <f t="shared" si="95"/>
        <v/>
      </c>
      <c r="CS68" s="438" t="str">
        <f t="shared" si="95"/>
        <v/>
      </c>
      <c r="CT68" s="438" t="str">
        <f t="shared" si="95"/>
        <v/>
      </c>
      <c r="CU68" s="438" t="str">
        <f t="shared" si="95"/>
        <v/>
      </c>
      <c r="CV68" s="438" t="str">
        <f t="shared" si="95"/>
        <v/>
      </c>
      <c r="CW68" s="438" t="str">
        <f t="shared" si="95"/>
        <v/>
      </c>
      <c r="CX68" s="438" t="str">
        <f t="shared" si="95"/>
        <v/>
      </c>
      <c r="CY68" s="438" t="str">
        <f t="shared" si="95"/>
        <v/>
      </c>
      <c r="CZ68" s="438" t="str">
        <f t="shared" si="95"/>
        <v/>
      </c>
      <c r="DA68" s="438" t="str">
        <f t="shared" si="95"/>
        <v/>
      </c>
      <c r="DB68" s="438" t="str">
        <f t="shared" si="95"/>
        <v/>
      </c>
      <c r="DC68" s="438" t="str">
        <f t="shared" si="95"/>
        <v/>
      </c>
      <c r="DD68" s="438" t="str">
        <f t="shared" si="95"/>
        <v/>
      </c>
      <c r="DE68" s="438" t="str">
        <f t="shared" si="95"/>
        <v/>
      </c>
      <c r="DF68" s="438" t="str">
        <f t="shared" si="95"/>
        <v/>
      </c>
      <c r="DG68" s="438" t="str">
        <f t="shared" si="95"/>
        <v/>
      </c>
      <c r="DH68" s="438" t="str">
        <f t="shared" si="95"/>
        <v/>
      </c>
      <c r="DI68" s="438" t="str">
        <f t="shared" si="95"/>
        <v/>
      </c>
      <c r="DJ68" s="438" t="str">
        <f t="shared" si="95"/>
        <v/>
      </c>
      <c r="DK68" s="438" t="str">
        <f t="shared" si="95"/>
        <v/>
      </c>
      <c r="DL68" s="438" t="str">
        <f t="shared" si="95"/>
        <v/>
      </c>
      <c r="DM68" s="438" t="str">
        <f t="shared" si="95"/>
        <v/>
      </c>
      <c r="DN68" s="438" t="str">
        <f t="shared" si="95"/>
        <v/>
      </c>
      <c r="DO68" s="438" t="str">
        <f t="shared" si="95"/>
        <v/>
      </c>
      <c r="DP68" s="438" t="str">
        <f t="shared" si="95"/>
        <v/>
      </c>
      <c r="DQ68" s="438" t="str">
        <f t="shared" si="95"/>
        <v/>
      </c>
      <c r="DR68" s="438" t="str">
        <f t="shared" si="95"/>
        <v/>
      </c>
      <c r="DS68" s="438" t="str">
        <f t="shared" si="95"/>
        <v/>
      </c>
      <c r="DT68" s="438" t="str">
        <f t="shared" si="95"/>
        <v/>
      </c>
      <c r="DU68" s="438" t="str">
        <f t="shared" si="95"/>
        <v/>
      </c>
      <c r="DV68" s="438" t="str">
        <f t="shared" si="95"/>
        <v/>
      </c>
      <c r="DW68" s="438" t="str">
        <f t="shared" si="95"/>
        <v/>
      </c>
      <c r="DX68" s="438" t="str">
        <f t="shared" si="95"/>
        <v/>
      </c>
      <c r="DY68" s="438" t="str">
        <f t="shared" si="95"/>
        <v/>
      </c>
      <c r="DZ68" s="438" t="str">
        <f t="shared" si="95"/>
        <v/>
      </c>
      <c r="EA68" s="438" t="str">
        <f t="shared" si="95"/>
        <v/>
      </c>
      <c r="EB68" s="438" t="str">
        <f t="shared" si="95"/>
        <v/>
      </c>
      <c r="EC68" s="438" t="str">
        <f t="shared" ref="EC68:EW68" si="96">IF(EC$34="B12",EC$16,"")</f>
        <v/>
      </c>
      <c r="ED68" s="438" t="str">
        <f t="shared" si="96"/>
        <v/>
      </c>
      <c r="EE68" s="438" t="str">
        <f t="shared" si="96"/>
        <v/>
      </c>
      <c r="EF68" s="438" t="str">
        <f t="shared" si="96"/>
        <v/>
      </c>
      <c r="EG68" s="438" t="str">
        <f t="shared" si="96"/>
        <v/>
      </c>
      <c r="EH68" s="438" t="str">
        <f t="shared" si="96"/>
        <v/>
      </c>
      <c r="EI68" s="438" t="str">
        <f t="shared" si="96"/>
        <v/>
      </c>
      <c r="EJ68" s="438" t="str">
        <f t="shared" si="96"/>
        <v/>
      </c>
      <c r="EK68" s="438" t="str">
        <f t="shared" si="96"/>
        <v/>
      </c>
      <c r="EL68" s="438" t="str">
        <f t="shared" si="96"/>
        <v/>
      </c>
      <c r="EM68" s="438" t="str">
        <f t="shared" si="96"/>
        <v/>
      </c>
      <c r="EN68" s="438" t="str">
        <f t="shared" si="96"/>
        <v/>
      </c>
      <c r="EO68" s="438" t="str">
        <f t="shared" si="96"/>
        <v/>
      </c>
      <c r="EP68" s="438" t="str">
        <f t="shared" si="96"/>
        <v/>
      </c>
      <c r="EQ68" s="438" t="str">
        <f t="shared" si="96"/>
        <v/>
      </c>
      <c r="ER68" s="438" t="str">
        <f t="shared" si="96"/>
        <v/>
      </c>
      <c r="ES68" s="438" t="str">
        <f t="shared" si="96"/>
        <v/>
      </c>
      <c r="ET68" s="438" t="str">
        <f t="shared" si="96"/>
        <v/>
      </c>
      <c r="EU68" s="438" t="str">
        <f t="shared" si="96"/>
        <v/>
      </c>
      <c r="EV68" s="438" t="str">
        <f t="shared" si="96"/>
        <v/>
      </c>
      <c r="EW68" s="438" t="str">
        <f t="shared" si="96"/>
        <v/>
      </c>
      <c r="EZ68" s="445"/>
      <c r="FB68" s="446">
        <v>5</v>
      </c>
      <c r="FC68" s="447" t="s">
        <v>23</v>
      </c>
      <c r="FD68" s="446">
        <v>1</v>
      </c>
      <c r="FE68" s="446">
        <v>4</v>
      </c>
      <c r="FF68" s="403"/>
      <c r="FG68" s="402"/>
    </row>
    <row r="69" spans="2:163" outlineLevel="1">
      <c r="B69" s="437" t="s">
        <v>1490</v>
      </c>
      <c r="C69" s="365" t="s">
        <v>278</v>
      </c>
      <c r="D69" s="438" t="str">
        <f>IF(D$34="B21",D$16,"")</f>
        <v/>
      </c>
      <c r="E69" s="438" t="str">
        <f t="shared" ref="E69:BP69" si="97">IF(E$34="B21",E$16,"")</f>
        <v/>
      </c>
      <c r="F69" s="438" t="str">
        <f t="shared" si="97"/>
        <v/>
      </c>
      <c r="G69" s="438" t="str">
        <f t="shared" si="97"/>
        <v/>
      </c>
      <c r="H69" s="438" t="str">
        <f t="shared" si="97"/>
        <v/>
      </c>
      <c r="I69" s="438" t="str">
        <f t="shared" si="97"/>
        <v/>
      </c>
      <c r="J69" s="438" t="str">
        <f t="shared" si="97"/>
        <v/>
      </c>
      <c r="K69" s="438" t="str">
        <f t="shared" si="97"/>
        <v/>
      </c>
      <c r="L69" s="438" t="str">
        <f t="shared" si="97"/>
        <v/>
      </c>
      <c r="M69" s="438" t="str">
        <f t="shared" si="97"/>
        <v/>
      </c>
      <c r="N69" s="438" t="str">
        <f t="shared" si="97"/>
        <v/>
      </c>
      <c r="O69" s="438" t="str">
        <f t="shared" si="97"/>
        <v/>
      </c>
      <c r="P69" s="438" t="str">
        <f t="shared" si="97"/>
        <v/>
      </c>
      <c r="Q69" s="438" t="str">
        <f t="shared" si="97"/>
        <v/>
      </c>
      <c r="R69" s="438" t="str">
        <f t="shared" si="97"/>
        <v/>
      </c>
      <c r="S69" s="438" t="str">
        <f t="shared" si="97"/>
        <v/>
      </c>
      <c r="T69" s="438" t="str">
        <f t="shared" si="97"/>
        <v/>
      </c>
      <c r="U69" s="438" t="str">
        <f t="shared" si="97"/>
        <v/>
      </c>
      <c r="V69" s="438" t="str">
        <f t="shared" si="97"/>
        <v/>
      </c>
      <c r="W69" s="438" t="str">
        <f t="shared" si="97"/>
        <v/>
      </c>
      <c r="X69" s="438" t="str">
        <f t="shared" si="97"/>
        <v/>
      </c>
      <c r="Y69" s="438" t="str">
        <f t="shared" si="97"/>
        <v/>
      </c>
      <c r="Z69" s="438" t="str">
        <f t="shared" si="97"/>
        <v/>
      </c>
      <c r="AA69" s="438" t="str">
        <f t="shared" si="97"/>
        <v/>
      </c>
      <c r="AB69" s="438" t="str">
        <f t="shared" si="97"/>
        <v/>
      </c>
      <c r="AC69" s="438" t="str">
        <f t="shared" si="97"/>
        <v/>
      </c>
      <c r="AD69" s="438" t="str">
        <f t="shared" si="97"/>
        <v/>
      </c>
      <c r="AE69" s="438" t="str">
        <f t="shared" si="97"/>
        <v/>
      </c>
      <c r="AF69" s="438" t="str">
        <f t="shared" si="97"/>
        <v/>
      </c>
      <c r="AG69" s="438" t="str">
        <f t="shared" si="97"/>
        <v/>
      </c>
      <c r="AH69" s="438" t="str">
        <f t="shared" si="97"/>
        <v/>
      </c>
      <c r="AI69" s="438" t="str">
        <f t="shared" si="97"/>
        <v/>
      </c>
      <c r="AJ69" s="438" t="str">
        <f t="shared" si="97"/>
        <v/>
      </c>
      <c r="AK69" s="438" t="str">
        <f t="shared" si="97"/>
        <v/>
      </c>
      <c r="AL69" s="438" t="str">
        <f t="shared" si="97"/>
        <v/>
      </c>
      <c r="AM69" s="438" t="str">
        <f t="shared" si="97"/>
        <v/>
      </c>
      <c r="AN69" s="438" t="str">
        <f t="shared" si="97"/>
        <v/>
      </c>
      <c r="AO69" s="438" t="str">
        <f t="shared" si="97"/>
        <v/>
      </c>
      <c r="AP69" s="438" t="str">
        <f t="shared" si="97"/>
        <v/>
      </c>
      <c r="AQ69" s="438" t="str">
        <f t="shared" si="97"/>
        <v/>
      </c>
      <c r="AR69" s="438" t="str">
        <f t="shared" si="97"/>
        <v/>
      </c>
      <c r="AS69" s="438" t="str">
        <f t="shared" si="97"/>
        <v/>
      </c>
      <c r="AT69" s="438" t="str">
        <f t="shared" si="97"/>
        <v/>
      </c>
      <c r="AU69" s="438" t="str">
        <f t="shared" si="97"/>
        <v/>
      </c>
      <c r="AV69" s="438" t="str">
        <f t="shared" si="97"/>
        <v/>
      </c>
      <c r="AW69" s="438" t="str">
        <f t="shared" si="97"/>
        <v/>
      </c>
      <c r="AX69" s="438" t="str">
        <f t="shared" si="97"/>
        <v/>
      </c>
      <c r="AY69" s="438" t="str">
        <f t="shared" si="97"/>
        <v/>
      </c>
      <c r="AZ69" s="438" t="str">
        <f t="shared" si="97"/>
        <v/>
      </c>
      <c r="BA69" s="438" t="str">
        <f t="shared" si="97"/>
        <v/>
      </c>
      <c r="BB69" s="438" t="str">
        <f t="shared" si="97"/>
        <v/>
      </c>
      <c r="BC69" s="438" t="str">
        <f t="shared" si="97"/>
        <v/>
      </c>
      <c r="BD69" s="438" t="str">
        <f t="shared" si="97"/>
        <v/>
      </c>
      <c r="BE69" s="438" t="str">
        <f t="shared" si="97"/>
        <v/>
      </c>
      <c r="BF69" s="438" t="str">
        <f t="shared" si="97"/>
        <v/>
      </c>
      <c r="BG69" s="438" t="str">
        <f t="shared" si="97"/>
        <v/>
      </c>
      <c r="BH69" s="438" t="str">
        <f t="shared" si="97"/>
        <v/>
      </c>
      <c r="BI69" s="438" t="str">
        <f t="shared" si="97"/>
        <v/>
      </c>
      <c r="BJ69" s="438" t="str">
        <f t="shared" si="97"/>
        <v/>
      </c>
      <c r="BK69" s="438" t="str">
        <f t="shared" si="97"/>
        <v/>
      </c>
      <c r="BL69" s="438" t="str">
        <f t="shared" si="97"/>
        <v/>
      </c>
      <c r="BM69" s="438" t="str">
        <f t="shared" si="97"/>
        <v/>
      </c>
      <c r="BN69" s="438" t="str">
        <f t="shared" si="97"/>
        <v/>
      </c>
      <c r="BO69" s="438" t="str">
        <f t="shared" si="97"/>
        <v/>
      </c>
      <c r="BP69" s="438" t="str">
        <f t="shared" si="97"/>
        <v/>
      </c>
      <c r="BQ69" s="438" t="str">
        <f t="shared" ref="BQ69:EB69" si="98">IF(BQ$34="B21",BQ$16,"")</f>
        <v/>
      </c>
      <c r="BR69" s="438" t="str">
        <f t="shared" si="98"/>
        <v/>
      </c>
      <c r="BS69" s="438" t="str">
        <f t="shared" si="98"/>
        <v/>
      </c>
      <c r="BT69" s="438" t="str">
        <f t="shared" si="98"/>
        <v/>
      </c>
      <c r="BU69" s="438" t="str">
        <f t="shared" si="98"/>
        <v/>
      </c>
      <c r="BV69" s="438" t="str">
        <f t="shared" si="98"/>
        <v/>
      </c>
      <c r="BW69" s="438" t="str">
        <f t="shared" si="98"/>
        <v/>
      </c>
      <c r="BX69" s="438" t="str">
        <f t="shared" si="98"/>
        <v/>
      </c>
      <c r="BY69" s="438" t="str">
        <f t="shared" si="98"/>
        <v/>
      </c>
      <c r="BZ69" s="438" t="str">
        <f t="shared" si="98"/>
        <v/>
      </c>
      <c r="CA69" s="438" t="str">
        <f t="shared" si="98"/>
        <v/>
      </c>
      <c r="CB69" s="438" t="str">
        <f t="shared" si="98"/>
        <v/>
      </c>
      <c r="CC69" s="438" t="str">
        <f t="shared" si="98"/>
        <v/>
      </c>
      <c r="CD69" s="438" t="str">
        <f t="shared" si="98"/>
        <v/>
      </c>
      <c r="CE69" s="438" t="str">
        <f t="shared" si="98"/>
        <v/>
      </c>
      <c r="CF69" s="438" t="str">
        <f t="shared" si="98"/>
        <v/>
      </c>
      <c r="CG69" s="438" t="str">
        <f t="shared" si="98"/>
        <v/>
      </c>
      <c r="CH69" s="438" t="str">
        <f t="shared" si="98"/>
        <v/>
      </c>
      <c r="CI69" s="438" t="str">
        <f t="shared" si="98"/>
        <v/>
      </c>
      <c r="CJ69" s="438" t="str">
        <f t="shared" si="98"/>
        <v/>
      </c>
      <c r="CK69" s="438" t="str">
        <f t="shared" si="98"/>
        <v/>
      </c>
      <c r="CL69" s="438" t="str">
        <f t="shared" si="98"/>
        <v/>
      </c>
      <c r="CM69" s="438" t="str">
        <f t="shared" si="98"/>
        <v/>
      </c>
      <c r="CN69" s="438" t="str">
        <f t="shared" si="98"/>
        <v/>
      </c>
      <c r="CO69" s="438" t="str">
        <f t="shared" si="98"/>
        <v/>
      </c>
      <c r="CP69" s="438" t="str">
        <f t="shared" si="98"/>
        <v/>
      </c>
      <c r="CQ69" s="438" t="str">
        <f t="shared" si="98"/>
        <v/>
      </c>
      <c r="CR69" s="438" t="str">
        <f t="shared" si="98"/>
        <v/>
      </c>
      <c r="CS69" s="438" t="str">
        <f t="shared" si="98"/>
        <v/>
      </c>
      <c r="CT69" s="438" t="str">
        <f t="shared" si="98"/>
        <v/>
      </c>
      <c r="CU69" s="438" t="str">
        <f t="shared" si="98"/>
        <v/>
      </c>
      <c r="CV69" s="438" t="str">
        <f t="shared" si="98"/>
        <v/>
      </c>
      <c r="CW69" s="438" t="str">
        <f t="shared" si="98"/>
        <v/>
      </c>
      <c r="CX69" s="438" t="str">
        <f t="shared" si="98"/>
        <v/>
      </c>
      <c r="CY69" s="438" t="str">
        <f t="shared" si="98"/>
        <v/>
      </c>
      <c r="CZ69" s="438" t="str">
        <f t="shared" si="98"/>
        <v/>
      </c>
      <c r="DA69" s="438" t="str">
        <f t="shared" si="98"/>
        <v/>
      </c>
      <c r="DB69" s="438" t="str">
        <f t="shared" si="98"/>
        <v/>
      </c>
      <c r="DC69" s="438" t="str">
        <f t="shared" si="98"/>
        <v/>
      </c>
      <c r="DD69" s="438" t="str">
        <f t="shared" si="98"/>
        <v/>
      </c>
      <c r="DE69" s="438" t="str">
        <f t="shared" si="98"/>
        <v/>
      </c>
      <c r="DF69" s="438" t="str">
        <f t="shared" si="98"/>
        <v/>
      </c>
      <c r="DG69" s="438" t="str">
        <f t="shared" si="98"/>
        <v/>
      </c>
      <c r="DH69" s="438" t="str">
        <f t="shared" si="98"/>
        <v/>
      </c>
      <c r="DI69" s="438" t="str">
        <f t="shared" si="98"/>
        <v/>
      </c>
      <c r="DJ69" s="438" t="str">
        <f t="shared" si="98"/>
        <v/>
      </c>
      <c r="DK69" s="438" t="str">
        <f t="shared" si="98"/>
        <v/>
      </c>
      <c r="DL69" s="438" t="str">
        <f t="shared" si="98"/>
        <v/>
      </c>
      <c r="DM69" s="438" t="str">
        <f t="shared" si="98"/>
        <v/>
      </c>
      <c r="DN69" s="438" t="str">
        <f t="shared" si="98"/>
        <v/>
      </c>
      <c r="DO69" s="438" t="str">
        <f t="shared" si="98"/>
        <v/>
      </c>
      <c r="DP69" s="438" t="str">
        <f t="shared" si="98"/>
        <v/>
      </c>
      <c r="DQ69" s="438" t="str">
        <f t="shared" si="98"/>
        <v/>
      </c>
      <c r="DR69" s="438" t="str">
        <f t="shared" si="98"/>
        <v/>
      </c>
      <c r="DS69" s="438" t="str">
        <f t="shared" si="98"/>
        <v/>
      </c>
      <c r="DT69" s="438" t="str">
        <f t="shared" si="98"/>
        <v/>
      </c>
      <c r="DU69" s="438" t="str">
        <f t="shared" si="98"/>
        <v/>
      </c>
      <c r="DV69" s="438" t="str">
        <f t="shared" si="98"/>
        <v/>
      </c>
      <c r="DW69" s="438" t="str">
        <f t="shared" si="98"/>
        <v/>
      </c>
      <c r="DX69" s="438" t="str">
        <f t="shared" si="98"/>
        <v/>
      </c>
      <c r="DY69" s="438" t="str">
        <f t="shared" si="98"/>
        <v/>
      </c>
      <c r="DZ69" s="438" t="str">
        <f t="shared" si="98"/>
        <v/>
      </c>
      <c r="EA69" s="438" t="str">
        <f t="shared" si="98"/>
        <v/>
      </c>
      <c r="EB69" s="438" t="str">
        <f t="shared" si="98"/>
        <v/>
      </c>
      <c r="EC69" s="438" t="str">
        <f t="shared" ref="EC69:EW69" si="99">IF(EC$34="B21",EC$16,"")</f>
        <v/>
      </c>
      <c r="ED69" s="438" t="str">
        <f t="shared" si="99"/>
        <v/>
      </c>
      <c r="EE69" s="438" t="str">
        <f t="shared" si="99"/>
        <v/>
      </c>
      <c r="EF69" s="438" t="str">
        <f t="shared" si="99"/>
        <v/>
      </c>
      <c r="EG69" s="438" t="str">
        <f t="shared" si="99"/>
        <v/>
      </c>
      <c r="EH69" s="438" t="str">
        <f t="shared" si="99"/>
        <v/>
      </c>
      <c r="EI69" s="438" t="str">
        <f t="shared" si="99"/>
        <v/>
      </c>
      <c r="EJ69" s="438" t="str">
        <f t="shared" si="99"/>
        <v/>
      </c>
      <c r="EK69" s="438" t="str">
        <f t="shared" si="99"/>
        <v/>
      </c>
      <c r="EL69" s="438" t="str">
        <f t="shared" si="99"/>
        <v/>
      </c>
      <c r="EM69" s="438" t="str">
        <f t="shared" si="99"/>
        <v/>
      </c>
      <c r="EN69" s="438" t="str">
        <f t="shared" si="99"/>
        <v/>
      </c>
      <c r="EO69" s="438" t="str">
        <f t="shared" si="99"/>
        <v/>
      </c>
      <c r="EP69" s="438" t="str">
        <f t="shared" si="99"/>
        <v/>
      </c>
      <c r="EQ69" s="438" t="str">
        <f t="shared" si="99"/>
        <v/>
      </c>
      <c r="ER69" s="438" t="str">
        <f t="shared" si="99"/>
        <v/>
      </c>
      <c r="ES69" s="438" t="str">
        <f t="shared" si="99"/>
        <v/>
      </c>
      <c r="ET69" s="438" t="str">
        <f t="shared" si="99"/>
        <v/>
      </c>
      <c r="EU69" s="438" t="str">
        <f t="shared" si="99"/>
        <v/>
      </c>
      <c r="EV69" s="438" t="str">
        <f t="shared" si="99"/>
        <v/>
      </c>
      <c r="EW69" s="438" t="str">
        <f t="shared" si="99"/>
        <v/>
      </c>
      <c r="EZ69" s="445"/>
      <c r="FB69" s="446">
        <v>6</v>
      </c>
      <c r="FC69" s="447" t="s">
        <v>24</v>
      </c>
      <c r="FD69" s="446">
        <v>1</v>
      </c>
      <c r="FE69" s="446">
        <v>5</v>
      </c>
      <c r="FF69" s="403"/>
      <c r="FG69" s="402"/>
    </row>
    <row r="70" spans="2:163" outlineLevel="1">
      <c r="B70" s="437" t="s">
        <v>1491</v>
      </c>
      <c r="C70" s="365" t="s">
        <v>278</v>
      </c>
      <c r="D70" s="438" t="str">
        <f>IF(D$34="B22",D$16,"")</f>
        <v/>
      </c>
      <c r="E70" s="438" t="str">
        <f t="shared" ref="E70:BP70" si="100">IF(E$34="B22",E$16,"")</f>
        <v/>
      </c>
      <c r="F70" s="438" t="str">
        <f t="shared" si="100"/>
        <v/>
      </c>
      <c r="G70" s="438" t="str">
        <f t="shared" si="100"/>
        <v/>
      </c>
      <c r="H70" s="438" t="str">
        <f t="shared" si="100"/>
        <v/>
      </c>
      <c r="I70" s="438" t="str">
        <f t="shared" si="100"/>
        <v/>
      </c>
      <c r="J70" s="438" t="str">
        <f t="shared" si="100"/>
        <v/>
      </c>
      <c r="K70" s="438" t="str">
        <f t="shared" si="100"/>
        <v/>
      </c>
      <c r="L70" s="438" t="str">
        <f t="shared" si="100"/>
        <v/>
      </c>
      <c r="M70" s="438" t="str">
        <f t="shared" si="100"/>
        <v/>
      </c>
      <c r="N70" s="438" t="str">
        <f t="shared" si="100"/>
        <v/>
      </c>
      <c r="O70" s="438" t="str">
        <f t="shared" si="100"/>
        <v/>
      </c>
      <c r="P70" s="438" t="str">
        <f t="shared" si="100"/>
        <v/>
      </c>
      <c r="Q70" s="438" t="str">
        <f t="shared" si="100"/>
        <v/>
      </c>
      <c r="R70" s="438" t="str">
        <f t="shared" si="100"/>
        <v/>
      </c>
      <c r="S70" s="438" t="str">
        <f t="shared" si="100"/>
        <v/>
      </c>
      <c r="T70" s="438" t="str">
        <f t="shared" si="100"/>
        <v/>
      </c>
      <c r="U70" s="438" t="str">
        <f t="shared" si="100"/>
        <v/>
      </c>
      <c r="V70" s="438" t="str">
        <f t="shared" si="100"/>
        <v/>
      </c>
      <c r="W70" s="438" t="str">
        <f t="shared" si="100"/>
        <v/>
      </c>
      <c r="X70" s="438" t="str">
        <f t="shared" si="100"/>
        <v/>
      </c>
      <c r="Y70" s="438" t="str">
        <f t="shared" si="100"/>
        <v/>
      </c>
      <c r="Z70" s="438" t="str">
        <f t="shared" si="100"/>
        <v/>
      </c>
      <c r="AA70" s="438" t="str">
        <f t="shared" si="100"/>
        <v/>
      </c>
      <c r="AB70" s="438" t="str">
        <f t="shared" si="100"/>
        <v/>
      </c>
      <c r="AC70" s="438" t="str">
        <f t="shared" si="100"/>
        <v/>
      </c>
      <c r="AD70" s="438" t="str">
        <f t="shared" si="100"/>
        <v/>
      </c>
      <c r="AE70" s="438" t="str">
        <f t="shared" si="100"/>
        <v/>
      </c>
      <c r="AF70" s="438" t="str">
        <f t="shared" si="100"/>
        <v/>
      </c>
      <c r="AG70" s="438" t="str">
        <f t="shared" si="100"/>
        <v/>
      </c>
      <c r="AH70" s="438" t="str">
        <f t="shared" si="100"/>
        <v/>
      </c>
      <c r="AI70" s="438" t="str">
        <f t="shared" si="100"/>
        <v/>
      </c>
      <c r="AJ70" s="438" t="str">
        <f t="shared" si="100"/>
        <v/>
      </c>
      <c r="AK70" s="438" t="str">
        <f t="shared" si="100"/>
        <v/>
      </c>
      <c r="AL70" s="438" t="str">
        <f t="shared" si="100"/>
        <v/>
      </c>
      <c r="AM70" s="438" t="str">
        <f t="shared" si="100"/>
        <v/>
      </c>
      <c r="AN70" s="438" t="str">
        <f t="shared" si="100"/>
        <v/>
      </c>
      <c r="AO70" s="438" t="str">
        <f t="shared" si="100"/>
        <v/>
      </c>
      <c r="AP70" s="438" t="str">
        <f t="shared" si="100"/>
        <v/>
      </c>
      <c r="AQ70" s="438" t="str">
        <f t="shared" si="100"/>
        <v/>
      </c>
      <c r="AR70" s="438" t="str">
        <f t="shared" si="100"/>
        <v/>
      </c>
      <c r="AS70" s="438" t="str">
        <f t="shared" si="100"/>
        <v/>
      </c>
      <c r="AT70" s="438" t="str">
        <f t="shared" si="100"/>
        <v/>
      </c>
      <c r="AU70" s="438" t="str">
        <f t="shared" si="100"/>
        <v/>
      </c>
      <c r="AV70" s="438" t="str">
        <f t="shared" si="100"/>
        <v/>
      </c>
      <c r="AW70" s="438" t="str">
        <f t="shared" si="100"/>
        <v/>
      </c>
      <c r="AX70" s="438" t="str">
        <f t="shared" si="100"/>
        <v/>
      </c>
      <c r="AY70" s="438" t="str">
        <f t="shared" si="100"/>
        <v/>
      </c>
      <c r="AZ70" s="438" t="str">
        <f t="shared" si="100"/>
        <v/>
      </c>
      <c r="BA70" s="438" t="str">
        <f t="shared" si="100"/>
        <v/>
      </c>
      <c r="BB70" s="438" t="str">
        <f t="shared" si="100"/>
        <v/>
      </c>
      <c r="BC70" s="438" t="str">
        <f t="shared" si="100"/>
        <v/>
      </c>
      <c r="BD70" s="438" t="str">
        <f t="shared" si="100"/>
        <v/>
      </c>
      <c r="BE70" s="438" t="str">
        <f t="shared" si="100"/>
        <v/>
      </c>
      <c r="BF70" s="438" t="str">
        <f t="shared" si="100"/>
        <v/>
      </c>
      <c r="BG70" s="438" t="str">
        <f t="shared" si="100"/>
        <v/>
      </c>
      <c r="BH70" s="438" t="str">
        <f t="shared" si="100"/>
        <v/>
      </c>
      <c r="BI70" s="438" t="str">
        <f t="shared" si="100"/>
        <v/>
      </c>
      <c r="BJ70" s="438" t="str">
        <f t="shared" si="100"/>
        <v/>
      </c>
      <c r="BK70" s="438" t="str">
        <f t="shared" si="100"/>
        <v/>
      </c>
      <c r="BL70" s="438" t="str">
        <f t="shared" si="100"/>
        <v/>
      </c>
      <c r="BM70" s="438" t="str">
        <f t="shared" si="100"/>
        <v/>
      </c>
      <c r="BN70" s="438" t="str">
        <f t="shared" si="100"/>
        <v/>
      </c>
      <c r="BO70" s="438" t="str">
        <f t="shared" si="100"/>
        <v/>
      </c>
      <c r="BP70" s="438" t="str">
        <f t="shared" si="100"/>
        <v/>
      </c>
      <c r="BQ70" s="438" t="str">
        <f t="shared" ref="BQ70:EB70" si="101">IF(BQ$34="B22",BQ$16,"")</f>
        <v/>
      </c>
      <c r="BR70" s="438" t="str">
        <f t="shared" si="101"/>
        <v/>
      </c>
      <c r="BS70" s="438" t="str">
        <f t="shared" si="101"/>
        <v/>
      </c>
      <c r="BT70" s="438" t="str">
        <f t="shared" si="101"/>
        <v/>
      </c>
      <c r="BU70" s="438" t="str">
        <f t="shared" si="101"/>
        <v/>
      </c>
      <c r="BV70" s="438" t="str">
        <f t="shared" si="101"/>
        <v/>
      </c>
      <c r="BW70" s="438" t="str">
        <f t="shared" si="101"/>
        <v/>
      </c>
      <c r="BX70" s="438" t="str">
        <f t="shared" si="101"/>
        <v/>
      </c>
      <c r="BY70" s="438" t="str">
        <f t="shared" si="101"/>
        <v/>
      </c>
      <c r="BZ70" s="438" t="str">
        <f t="shared" si="101"/>
        <v/>
      </c>
      <c r="CA70" s="438" t="str">
        <f t="shared" si="101"/>
        <v/>
      </c>
      <c r="CB70" s="438" t="str">
        <f t="shared" si="101"/>
        <v/>
      </c>
      <c r="CC70" s="438" t="str">
        <f t="shared" si="101"/>
        <v/>
      </c>
      <c r="CD70" s="438" t="str">
        <f t="shared" si="101"/>
        <v/>
      </c>
      <c r="CE70" s="438" t="str">
        <f t="shared" si="101"/>
        <v/>
      </c>
      <c r="CF70" s="438" t="str">
        <f t="shared" si="101"/>
        <v/>
      </c>
      <c r="CG70" s="438" t="str">
        <f t="shared" si="101"/>
        <v/>
      </c>
      <c r="CH70" s="438" t="str">
        <f t="shared" si="101"/>
        <v/>
      </c>
      <c r="CI70" s="438" t="str">
        <f t="shared" si="101"/>
        <v/>
      </c>
      <c r="CJ70" s="438" t="str">
        <f t="shared" si="101"/>
        <v/>
      </c>
      <c r="CK70" s="438" t="str">
        <f t="shared" si="101"/>
        <v/>
      </c>
      <c r="CL70" s="438" t="str">
        <f t="shared" si="101"/>
        <v/>
      </c>
      <c r="CM70" s="438" t="str">
        <f t="shared" si="101"/>
        <v/>
      </c>
      <c r="CN70" s="438" t="str">
        <f t="shared" si="101"/>
        <v/>
      </c>
      <c r="CO70" s="438" t="str">
        <f t="shared" si="101"/>
        <v/>
      </c>
      <c r="CP70" s="438" t="str">
        <f t="shared" si="101"/>
        <v/>
      </c>
      <c r="CQ70" s="438" t="str">
        <f t="shared" si="101"/>
        <v/>
      </c>
      <c r="CR70" s="438" t="str">
        <f t="shared" si="101"/>
        <v/>
      </c>
      <c r="CS70" s="438" t="str">
        <f t="shared" si="101"/>
        <v/>
      </c>
      <c r="CT70" s="438" t="str">
        <f t="shared" si="101"/>
        <v/>
      </c>
      <c r="CU70" s="438" t="str">
        <f t="shared" si="101"/>
        <v/>
      </c>
      <c r="CV70" s="438" t="str">
        <f t="shared" si="101"/>
        <v/>
      </c>
      <c r="CW70" s="438" t="str">
        <f t="shared" si="101"/>
        <v/>
      </c>
      <c r="CX70" s="438" t="str">
        <f t="shared" si="101"/>
        <v/>
      </c>
      <c r="CY70" s="438" t="str">
        <f t="shared" si="101"/>
        <v/>
      </c>
      <c r="CZ70" s="438" t="str">
        <f t="shared" si="101"/>
        <v/>
      </c>
      <c r="DA70" s="438" t="str">
        <f t="shared" si="101"/>
        <v/>
      </c>
      <c r="DB70" s="438" t="str">
        <f t="shared" si="101"/>
        <v/>
      </c>
      <c r="DC70" s="438" t="str">
        <f t="shared" si="101"/>
        <v/>
      </c>
      <c r="DD70" s="438" t="str">
        <f t="shared" si="101"/>
        <v/>
      </c>
      <c r="DE70" s="438" t="str">
        <f t="shared" si="101"/>
        <v/>
      </c>
      <c r="DF70" s="438" t="str">
        <f t="shared" si="101"/>
        <v/>
      </c>
      <c r="DG70" s="438" t="str">
        <f t="shared" si="101"/>
        <v/>
      </c>
      <c r="DH70" s="438" t="str">
        <f t="shared" si="101"/>
        <v/>
      </c>
      <c r="DI70" s="438" t="str">
        <f t="shared" si="101"/>
        <v/>
      </c>
      <c r="DJ70" s="438" t="str">
        <f t="shared" si="101"/>
        <v/>
      </c>
      <c r="DK70" s="438" t="str">
        <f t="shared" si="101"/>
        <v/>
      </c>
      <c r="DL70" s="438" t="str">
        <f t="shared" si="101"/>
        <v/>
      </c>
      <c r="DM70" s="438" t="str">
        <f t="shared" si="101"/>
        <v/>
      </c>
      <c r="DN70" s="438" t="str">
        <f t="shared" si="101"/>
        <v/>
      </c>
      <c r="DO70" s="438" t="str">
        <f t="shared" si="101"/>
        <v/>
      </c>
      <c r="DP70" s="438" t="str">
        <f t="shared" si="101"/>
        <v/>
      </c>
      <c r="DQ70" s="438" t="str">
        <f t="shared" si="101"/>
        <v/>
      </c>
      <c r="DR70" s="438" t="str">
        <f t="shared" si="101"/>
        <v/>
      </c>
      <c r="DS70" s="438" t="str">
        <f t="shared" si="101"/>
        <v/>
      </c>
      <c r="DT70" s="438" t="str">
        <f t="shared" si="101"/>
        <v/>
      </c>
      <c r="DU70" s="438" t="str">
        <f t="shared" si="101"/>
        <v/>
      </c>
      <c r="DV70" s="438" t="str">
        <f t="shared" si="101"/>
        <v/>
      </c>
      <c r="DW70" s="438" t="str">
        <f t="shared" si="101"/>
        <v/>
      </c>
      <c r="DX70" s="438" t="str">
        <f t="shared" si="101"/>
        <v/>
      </c>
      <c r="DY70" s="438" t="str">
        <f t="shared" si="101"/>
        <v/>
      </c>
      <c r="DZ70" s="438" t="str">
        <f t="shared" si="101"/>
        <v/>
      </c>
      <c r="EA70" s="438" t="str">
        <f t="shared" si="101"/>
        <v/>
      </c>
      <c r="EB70" s="438" t="str">
        <f t="shared" si="101"/>
        <v/>
      </c>
      <c r="EC70" s="438" t="str">
        <f t="shared" ref="EC70:EW70" si="102">IF(EC$34="B22",EC$16,"")</f>
        <v/>
      </c>
      <c r="ED70" s="438" t="str">
        <f t="shared" si="102"/>
        <v/>
      </c>
      <c r="EE70" s="438" t="str">
        <f t="shared" si="102"/>
        <v/>
      </c>
      <c r="EF70" s="438" t="str">
        <f t="shared" si="102"/>
        <v/>
      </c>
      <c r="EG70" s="438" t="str">
        <f t="shared" si="102"/>
        <v/>
      </c>
      <c r="EH70" s="438" t="str">
        <f t="shared" si="102"/>
        <v/>
      </c>
      <c r="EI70" s="438" t="str">
        <f t="shared" si="102"/>
        <v/>
      </c>
      <c r="EJ70" s="438" t="str">
        <f t="shared" si="102"/>
        <v/>
      </c>
      <c r="EK70" s="438" t="str">
        <f t="shared" si="102"/>
        <v/>
      </c>
      <c r="EL70" s="438" t="str">
        <f t="shared" si="102"/>
        <v/>
      </c>
      <c r="EM70" s="438" t="str">
        <f t="shared" si="102"/>
        <v/>
      </c>
      <c r="EN70" s="438" t="str">
        <f t="shared" si="102"/>
        <v/>
      </c>
      <c r="EO70" s="438" t="str">
        <f t="shared" si="102"/>
        <v/>
      </c>
      <c r="EP70" s="438" t="str">
        <f t="shared" si="102"/>
        <v/>
      </c>
      <c r="EQ70" s="438" t="str">
        <f t="shared" si="102"/>
        <v/>
      </c>
      <c r="ER70" s="438" t="str">
        <f t="shared" si="102"/>
        <v/>
      </c>
      <c r="ES70" s="438" t="str">
        <f t="shared" si="102"/>
        <v/>
      </c>
      <c r="ET70" s="438" t="str">
        <f t="shared" si="102"/>
        <v/>
      </c>
      <c r="EU70" s="438" t="str">
        <f t="shared" si="102"/>
        <v/>
      </c>
      <c r="EV70" s="438" t="str">
        <f t="shared" si="102"/>
        <v/>
      </c>
      <c r="EW70" s="438" t="str">
        <f t="shared" si="102"/>
        <v/>
      </c>
      <c r="EZ70" s="445"/>
      <c r="FB70" s="446">
        <v>7</v>
      </c>
      <c r="FC70" s="447" t="s">
        <v>61</v>
      </c>
      <c r="FD70" s="446">
        <v>1</v>
      </c>
      <c r="FE70" s="446">
        <v>6</v>
      </c>
      <c r="FF70" s="403"/>
      <c r="FG70" s="402"/>
    </row>
    <row r="71" spans="2:163" outlineLevel="1">
      <c r="B71" s="437" t="s">
        <v>1409</v>
      </c>
      <c r="C71" s="365" t="s">
        <v>278</v>
      </c>
      <c r="D71" s="438" t="str">
        <f>IF(D$34="B41",D$16,"")</f>
        <v/>
      </c>
      <c r="E71" s="438" t="str">
        <f t="shared" ref="E71:BP71" si="103">IF(E$34="B41",E$16,"")</f>
        <v/>
      </c>
      <c r="F71" s="438" t="str">
        <f t="shared" si="103"/>
        <v/>
      </c>
      <c r="G71" s="438" t="str">
        <f t="shared" si="103"/>
        <v/>
      </c>
      <c r="H71" s="438" t="str">
        <f t="shared" si="103"/>
        <v/>
      </c>
      <c r="I71" s="438" t="str">
        <f t="shared" si="103"/>
        <v/>
      </c>
      <c r="J71" s="438" t="str">
        <f t="shared" si="103"/>
        <v/>
      </c>
      <c r="K71" s="438" t="str">
        <f t="shared" si="103"/>
        <v/>
      </c>
      <c r="L71" s="438" t="str">
        <f t="shared" si="103"/>
        <v/>
      </c>
      <c r="M71" s="438" t="str">
        <f t="shared" si="103"/>
        <v/>
      </c>
      <c r="N71" s="438" t="str">
        <f t="shared" si="103"/>
        <v/>
      </c>
      <c r="O71" s="438" t="str">
        <f t="shared" si="103"/>
        <v/>
      </c>
      <c r="P71" s="438" t="str">
        <f t="shared" si="103"/>
        <v/>
      </c>
      <c r="Q71" s="438" t="str">
        <f t="shared" si="103"/>
        <v/>
      </c>
      <c r="R71" s="438" t="str">
        <f t="shared" si="103"/>
        <v/>
      </c>
      <c r="S71" s="438" t="str">
        <f t="shared" si="103"/>
        <v/>
      </c>
      <c r="T71" s="438" t="str">
        <f t="shared" si="103"/>
        <v/>
      </c>
      <c r="U71" s="438" t="str">
        <f t="shared" si="103"/>
        <v/>
      </c>
      <c r="V71" s="438" t="str">
        <f t="shared" si="103"/>
        <v/>
      </c>
      <c r="W71" s="438" t="str">
        <f t="shared" si="103"/>
        <v/>
      </c>
      <c r="X71" s="438" t="str">
        <f t="shared" si="103"/>
        <v/>
      </c>
      <c r="Y71" s="438" t="str">
        <f t="shared" si="103"/>
        <v/>
      </c>
      <c r="Z71" s="438" t="str">
        <f t="shared" si="103"/>
        <v/>
      </c>
      <c r="AA71" s="438" t="str">
        <f t="shared" si="103"/>
        <v/>
      </c>
      <c r="AB71" s="438" t="str">
        <f t="shared" si="103"/>
        <v/>
      </c>
      <c r="AC71" s="438" t="str">
        <f t="shared" si="103"/>
        <v/>
      </c>
      <c r="AD71" s="438" t="str">
        <f t="shared" si="103"/>
        <v/>
      </c>
      <c r="AE71" s="438" t="str">
        <f t="shared" si="103"/>
        <v/>
      </c>
      <c r="AF71" s="438" t="str">
        <f t="shared" si="103"/>
        <v/>
      </c>
      <c r="AG71" s="438" t="str">
        <f t="shared" si="103"/>
        <v/>
      </c>
      <c r="AH71" s="438" t="str">
        <f t="shared" si="103"/>
        <v/>
      </c>
      <c r="AI71" s="438" t="str">
        <f t="shared" si="103"/>
        <v/>
      </c>
      <c r="AJ71" s="438" t="str">
        <f t="shared" si="103"/>
        <v/>
      </c>
      <c r="AK71" s="438" t="str">
        <f t="shared" si="103"/>
        <v/>
      </c>
      <c r="AL71" s="438" t="str">
        <f t="shared" si="103"/>
        <v/>
      </c>
      <c r="AM71" s="438" t="str">
        <f t="shared" si="103"/>
        <v/>
      </c>
      <c r="AN71" s="438" t="str">
        <f t="shared" si="103"/>
        <v/>
      </c>
      <c r="AO71" s="438" t="str">
        <f t="shared" si="103"/>
        <v/>
      </c>
      <c r="AP71" s="438" t="str">
        <f t="shared" si="103"/>
        <v/>
      </c>
      <c r="AQ71" s="438" t="str">
        <f t="shared" si="103"/>
        <v/>
      </c>
      <c r="AR71" s="438" t="str">
        <f t="shared" si="103"/>
        <v/>
      </c>
      <c r="AS71" s="438" t="str">
        <f t="shared" si="103"/>
        <v/>
      </c>
      <c r="AT71" s="438" t="str">
        <f t="shared" si="103"/>
        <v/>
      </c>
      <c r="AU71" s="438" t="str">
        <f t="shared" si="103"/>
        <v/>
      </c>
      <c r="AV71" s="438" t="str">
        <f t="shared" si="103"/>
        <v/>
      </c>
      <c r="AW71" s="438" t="str">
        <f t="shared" si="103"/>
        <v/>
      </c>
      <c r="AX71" s="438" t="str">
        <f t="shared" si="103"/>
        <v/>
      </c>
      <c r="AY71" s="438" t="str">
        <f t="shared" si="103"/>
        <v/>
      </c>
      <c r="AZ71" s="438" t="str">
        <f t="shared" si="103"/>
        <v/>
      </c>
      <c r="BA71" s="438" t="str">
        <f t="shared" si="103"/>
        <v/>
      </c>
      <c r="BB71" s="438" t="str">
        <f t="shared" si="103"/>
        <v/>
      </c>
      <c r="BC71" s="438" t="str">
        <f t="shared" si="103"/>
        <v/>
      </c>
      <c r="BD71" s="438" t="str">
        <f t="shared" si="103"/>
        <v/>
      </c>
      <c r="BE71" s="438" t="str">
        <f t="shared" si="103"/>
        <v/>
      </c>
      <c r="BF71" s="438" t="str">
        <f t="shared" si="103"/>
        <v/>
      </c>
      <c r="BG71" s="438" t="str">
        <f t="shared" si="103"/>
        <v/>
      </c>
      <c r="BH71" s="438" t="str">
        <f t="shared" si="103"/>
        <v/>
      </c>
      <c r="BI71" s="438" t="str">
        <f t="shared" si="103"/>
        <v/>
      </c>
      <c r="BJ71" s="438" t="str">
        <f t="shared" si="103"/>
        <v/>
      </c>
      <c r="BK71" s="438" t="str">
        <f t="shared" si="103"/>
        <v/>
      </c>
      <c r="BL71" s="438" t="str">
        <f t="shared" si="103"/>
        <v/>
      </c>
      <c r="BM71" s="438" t="str">
        <f t="shared" si="103"/>
        <v/>
      </c>
      <c r="BN71" s="438" t="str">
        <f t="shared" si="103"/>
        <v/>
      </c>
      <c r="BO71" s="438" t="str">
        <f t="shared" si="103"/>
        <v/>
      </c>
      <c r="BP71" s="438" t="str">
        <f t="shared" si="103"/>
        <v/>
      </c>
      <c r="BQ71" s="438" t="str">
        <f t="shared" ref="BQ71:EB71" si="104">IF(BQ$34="B41",BQ$16,"")</f>
        <v/>
      </c>
      <c r="BR71" s="438" t="str">
        <f t="shared" si="104"/>
        <v/>
      </c>
      <c r="BS71" s="438" t="str">
        <f t="shared" si="104"/>
        <v/>
      </c>
      <c r="BT71" s="438" t="str">
        <f t="shared" si="104"/>
        <v/>
      </c>
      <c r="BU71" s="438" t="str">
        <f t="shared" si="104"/>
        <v/>
      </c>
      <c r="BV71" s="438" t="str">
        <f t="shared" si="104"/>
        <v/>
      </c>
      <c r="BW71" s="438" t="str">
        <f t="shared" si="104"/>
        <v/>
      </c>
      <c r="BX71" s="438" t="str">
        <f t="shared" si="104"/>
        <v/>
      </c>
      <c r="BY71" s="438" t="str">
        <f t="shared" si="104"/>
        <v/>
      </c>
      <c r="BZ71" s="438" t="str">
        <f t="shared" si="104"/>
        <v/>
      </c>
      <c r="CA71" s="438" t="str">
        <f t="shared" si="104"/>
        <v/>
      </c>
      <c r="CB71" s="438" t="str">
        <f t="shared" si="104"/>
        <v/>
      </c>
      <c r="CC71" s="438" t="str">
        <f t="shared" si="104"/>
        <v/>
      </c>
      <c r="CD71" s="438" t="str">
        <f t="shared" si="104"/>
        <v/>
      </c>
      <c r="CE71" s="438" t="str">
        <f t="shared" si="104"/>
        <v/>
      </c>
      <c r="CF71" s="438" t="str">
        <f t="shared" si="104"/>
        <v/>
      </c>
      <c r="CG71" s="438" t="str">
        <f t="shared" si="104"/>
        <v/>
      </c>
      <c r="CH71" s="438" t="str">
        <f t="shared" si="104"/>
        <v/>
      </c>
      <c r="CI71" s="438" t="str">
        <f t="shared" si="104"/>
        <v/>
      </c>
      <c r="CJ71" s="438" t="str">
        <f t="shared" si="104"/>
        <v/>
      </c>
      <c r="CK71" s="438" t="str">
        <f t="shared" si="104"/>
        <v/>
      </c>
      <c r="CL71" s="438" t="str">
        <f t="shared" si="104"/>
        <v/>
      </c>
      <c r="CM71" s="438" t="str">
        <f t="shared" si="104"/>
        <v/>
      </c>
      <c r="CN71" s="438" t="str">
        <f t="shared" si="104"/>
        <v/>
      </c>
      <c r="CO71" s="438" t="str">
        <f t="shared" si="104"/>
        <v/>
      </c>
      <c r="CP71" s="438" t="str">
        <f t="shared" si="104"/>
        <v/>
      </c>
      <c r="CQ71" s="438" t="str">
        <f t="shared" si="104"/>
        <v/>
      </c>
      <c r="CR71" s="438" t="str">
        <f t="shared" si="104"/>
        <v/>
      </c>
      <c r="CS71" s="438" t="str">
        <f t="shared" si="104"/>
        <v/>
      </c>
      <c r="CT71" s="438" t="str">
        <f t="shared" si="104"/>
        <v/>
      </c>
      <c r="CU71" s="438" t="str">
        <f t="shared" si="104"/>
        <v/>
      </c>
      <c r="CV71" s="438" t="str">
        <f t="shared" si="104"/>
        <v/>
      </c>
      <c r="CW71" s="438" t="str">
        <f t="shared" si="104"/>
        <v/>
      </c>
      <c r="CX71" s="438" t="str">
        <f t="shared" si="104"/>
        <v/>
      </c>
      <c r="CY71" s="438" t="str">
        <f t="shared" si="104"/>
        <v/>
      </c>
      <c r="CZ71" s="438" t="str">
        <f t="shared" si="104"/>
        <v/>
      </c>
      <c r="DA71" s="438" t="str">
        <f t="shared" si="104"/>
        <v/>
      </c>
      <c r="DB71" s="438" t="str">
        <f t="shared" si="104"/>
        <v/>
      </c>
      <c r="DC71" s="438" t="str">
        <f t="shared" si="104"/>
        <v/>
      </c>
      <c r="DD71" s="438" t="str">
        <f t="shared" si="104"/>
        <v/>
      </c>
      <c r="DE71" s="438" t="str">
        <f t="shared" si="104"/>
        <v/>
      </c>
      <c r="DF71" s="438" t="str">
        <f t="shared" si="104"/>
        <v/>
      </c>
      <c r="DG71" s="438" t="str">
        <f t="shared" si="104"/>
        <v/>
      </c>
      <c r="DH71" s="438" t="str">
        <f t="shared" si="104"/>
        <v/>
      </c>
      <c r="DI71" s="438" t="str">
        <f t="shared" si="104"/>
        <v/>
      </c>
      <c r="DJ71" s="438" t="str">
        <f t="shared" si="104"/>
        <v/>
      </c>
      <c r="DK71" s="438" t="str">
        <f t="shared" si="104"/>
        <v/>
      </c>
      <c r="DL71" s="438" t="str">
        <f t="shared" si="104"/>
        <v/>
      </c>
      <c r="DM71" s="438" t="str">
        <f t="shared" si="104"/>
        <v/>
      </c>
      <c r="DN71" s="438" t="str">
        <f t="shared" si="104"/>
        <v/>
      </c>
      <c r="DO71" s="438" t="str">
        <f t="shared" si="104"/>
        <v/>
      </c>
      <c r="DP71" s="438" t="str">
        <f t="shared" si="104"/>
        <v/>
      </c>
      <c r="DQ71" s="438" t="str">
        <f t="shared" si="104"/>
        <v/>
      </c>
      <c r="DR71" s="438" t="str">
        <f t="shared" si="104"/>
        <v/>
      </c>
      <c r="DS71" s="438" t="str">
        <f t="shared" si="104"/>
        <v/>
      </c>
      <c r="DT71" s="438" t="str">
        <f t="shared" si="104"/>
        <v/>
      </c>
      <c r="DU71" s="438" t="str">
        <f t="shared" si="104"/>
        <v/>
      </c>
      <c r="DV71" s="438" t="str">
        <f t="shared" si="104"/>
        <v/>
      </c>
      <c r="DW71" s="438" t="str">
        <f t="shared" si="104"/>
        <v/>
      </c>
      <c r="DX71" s="438" t="str">
        <f t="shared" si="104"/>
        <v/>
      </c>
      <c r="DY71" s="438" t="str">
        <f t="shared" si="104"/>
        <v/>
      </c>
      <c r="DZ71" s="438" t="str">
        <f t="shared" si="104"/>
        <v/>
      </c>
      <c r="EA71" s="438" t="str">
        <f t="shared" si="104"/>
        <v/>
      </c>
      <c r="EB71" s="438" t="str">
        <f t="shared" si="104"/>
        <v/>
      </c>
      <c r="EC71" s="438" t="str">
        <f t="shared" ref="EC71:EW71" si="105">IF(EC$34="B41",EC$16,"")</f>
        <v/>
      </c>
      <c r="ED71" s="438" t="str">
        <f t="shared" si="105"/>
        <v/>
      </c>
      <c r="EE71" s="438" t="str">
        <f t="shared" si="105"/>
        <v/>
      </c>
      <c r="EF71" s="438" t="str">
        <f t="shared" si="105"/>
        <v/>
      </c>
      <c r="EG71" s="438" t="str">
        <f t="shared" si="105"/>
        <v/>
      </c>
      <c r="EH71" s="438" t="str">
        <f t="shared" si="105"/>
        <v/>
      </c>
      <c r="EI71" s="438" t="str">
        <f t="shared" si="105"/>
        <v/>
      </c>
      <c r="EJ71" s="438" t="str">
        <f t="shared" si="105"/>
        <v/>
      </c>
      <c r="EK71" s="438" t="str">
        <f t="shared" si="105"/>
        <v/>
      </c>
      <c r="EL71" s="438" t="str">
        <f t="shared" si="105"/>
        <v/>
      </c>
      <c r="EM71" s="438" t="str">
        <f t="shared" si="105"/>
        <v/>
      </c>
      <c r="EN71" s="438" t="str">
        <f t="shared" si="105"/>
        <v/>
      </c>
      <c r="EO71" s="438" t="str">
        <f t="shared" si="105"/>
        <v/>
      </c>
      <c r="EP71" s="438" t="str">
        <f t="shared" si="105"/>
        <v/>
      </c>
      <c r="EQ71" s="438" t="str">
        <f t="shared" si="105"/>
        <v/>
      </c>
      <c r="ER71" s="438" t="str">
        <f t="shared" si="105"/>
        <v/>
      </c>
      <c r="ES71" s="438" t="str">
        <f t="shared" si="105"/>
        <v/>
      </c>
      <c r="ET71" s="438" t="str">
        <f t="shared" si="105"/>
        <v/>
      </c>
      <c r="EU71" s="438" t="str">
        <f t="shared" si="105"/>
        <v/>
      </c>
      <c r="EV71" s="438" t="str">
        <f t="shared" si="105"/>
        <v/>
      </c>
      <c r="EW71" s="438" t="str">
        <f t="shared" si="105"/>
        <v/>
      </c>
      <c r="FB71" s="446">
        <v>99</v>
      </c>
      <c r="FC71" s="447" t="s">
        <v>82</v>
      </c>
      <c r="FD71" s="446">
        <v>9</v>
      </c>
      <c r="FE71" s="446">
        <v>9</v>
      </c>
      <c r="FF71" s="403"/>
      <c r="FG71" s="402"/>
    </row>
    <row r="72" spans="2:163" outlineLevel="1">
      <c r="B72" s="437" t="s">
        <v>1410</v>
      </c>
      <c r="C72" s="365" t="s">
        <v>278</v>
      </c>
      <c r="D72" s="438" t="str">
        <f>IF(D$34="B42",D$16,"")</f>
        <v/>
      </c>
      <c r="E72" s="438" t="str">
        <f t="shared" ref="E72:BP72" si="106">IF(E$34="B42",E$16,"")</f>
        <v/>
      </c>
      <c r="F72" s="438" t="str">
        <f t="shared" si="106"/>
        <v/>
      </c>
      <c r="G72" s="438" t="str">
        <f t="shared" si="106"/>
        <v/>
      </c>
      <c r="H72" s="438" t="str">
        <f t="shared" si="106"/>
        <v/>
      </c>
      <c r="I72" s="438" t="str">
        <f t="shared" si="106"/>
        <v/>
      </c>
      <c r="J72" s="438" t="str">
        <f t="shared" si="106"/>
        <v/>
      </c>
      <c r="K72" s="438" t="str">
        <f t="shared" si="106"/>
        <v/>
      </c>
      <c r="L72" s="438" t="str">
        <f t="shared" si="106"/>
        <v/>
      </c>
      <c r="M72" s="438" t="str">
        <f t="shared" si="106"/>
        <v/>
      </c>
      <c r="N72" s="438" t="str">
        <f t="shared" si="106"/>
        <v/>
      </c>
      <c r="O72" s="438" t="str">
        <f t="shared" si="106"/>
        <v/>
      </c>
      <c r="P72" s="438" t="str">
        <f t="shared" si="106"/>
        <v/>
      </c>
      <c r="Q72" s="438" t="str">
        <f t="shared" si="106"/>
        <v/>
      </c>
      <c r="R72" s="438" t="str">
        <f t="shared" si="106"/>
        <v/>
      </c>
      <c r="S72" s="438" t="str">
        <f t="shared" si="106"/>
        <v/>
      </c>
      <c r="T72" s="438" t="str">
        <f t="shared" si="106"/>
        <v/>
      </c>
      <c r="U72" s="438" t="str">
        <f t="shared" si="106"/>
        <v/>
      </c>
      <c r="V72" s="438" t="str">
        <f t="shared" si="106"/>
        <v/>
      </c>
      <c r="W72" s="438" t="str">
        <f t="shared" si="106"/>
        <v/>
      </c>
      <c r="X72" s="438" t="str">
        <f t="shared" si="106"/>
        <v/>
      </c>
      <c r="Y72" s="438" t="str">
        <f t="shared" si="106"/>
        <v/>
      </c>
      <c r="Z72" s="438" t="str">
        <f t="shared" si="106"/>
        <v/>
      </c>
      <c r="AA72" s="438" t="str">
        <f t="shared" si="106"/>
        <v/>
      </c>
      <c r="AB72" s="438" t="str">
        <f t="shared" si="106"/>
        <v/>
      </c>
      <c r="AC72" s="438" t="str">
        <f t="shared" si="106"/>
        <v/>
      </c>
      <c r="AD72" s="438" t="str">
        <f t="shared" si="106"/>
        <v/>
      </c>
      <c r="AE72" s="438" t="str">
        <f t="shared" si="106"/>
        <v/>
      </c>
      <c r="AF72" s="438" t="str">
        <f t="shared" si="106"/>
        <v/>
      </c>
      <c r="AG72" s="438" t="str">
        <f t="shared" si="106"/>
        <v/>
      </c>
      <c r="AH72" s="438" t="str">
        <f t="shared" si="106"/>
        <v/>
      </c>
      <c r="AI72" s="438" t="str">
        <f t="shared" si="106"/>
        <v/>
      </c>
      <c r="AJ72" s="438" t="str">
        <f t="shared" si="106"/>
        <v/>
      </c>
      <c r="AK72" s="438" t="str">
        <f t="shared" si="106"/>
        <v/>
      </c>
      <c r="AL72" s="438" t="str">
        <f t="shared" si="106"/>
        <v/>
      </c>
      <c r="AM72" s="438" t="str">
        <f t="shared" si="106"/>
        <v/>
      </c>
      <c r="AN72" s="438" t="str">
        <f t="shared" si="106"/>
        <v/>
      </c>
      <c r="AO72" s="438" t="str">
        <f t="shared" si="106"/>
        <v/>
      </c>
      <c r="AP72" s="438" t="str">
        <f t="shared" si="106"/>
        <v/>
      </c>
      <c r="AQ72" s="438" t="str">
        <f t="shared" si="106"/>
        <v/>
      </c>
      <c r="AR72" s="438" t="str">
        <f t="shared" si="106"/>
        <v/>
      </c>
      <c r="AS72" s="438" t="str">
        <f t="shared" si="106"/>
        <v/>
      </c>
      <c r="AT72" s="438" t="str">
        <f t="shared" si="106"/>
        <v/>
      </c>
      <c r="AU72" s="438" t="str">
        <f t="shared" si="106"/>
        <v/>
      </c>
      <c r="AV72" s="438" t="str">
        <f t="shared" si="106"/>
        <v/>
      </c>
      <c r="AW72" s="438" t="str">
        <f t="shared" si="106"/>
        <v/>
      </c>
      <c r="AX72" s="438" t="str">
        <f t="shared" si="106"/>
        <v/>
      </c>
      <c r="AY72" s="438" t="str">
        <f t="shared" si="106"/>
        <v/>
      </c>
      <c r="AZ72" s="438" t="str">
        <f t="shared" si="106"/>
        <v/>
      </c>
      <c r="BA72" s="438" t="str">
        <f t="shared" si="106"/>
        <v/>
      </c>
      <c r="BB72" s="438" t="str">
        <f t="shared" si="106"/>
        <v/>
      </c>
      <c r="BC72" s="438" t="str">
        <f t="shared" si="106"/>
        <v/>
      </c>
      <c r="BD72" s="438" t="str">
        <f t="shared" si="106"/>
        <v/>
      </c>
      <c r="BE72" s="438" t="str">
        <f t="shared" si="106"/>
        <v/>
      </c>
      <c r="BF72" s="438" t="str">
        <f t="shared" si="106"/>
        <v/>
      </c>
      <c r="BG72" s="438" t="str">
        <f t="shared" si="106"/>
        <v/>
      </c>
      <c r="BH72" s="438" t="str">
        <f t="shared" si="106"/>
        <v/>
      </c>
      <c r="BI72" s="438" t="str">
        <f t="shared" si="106"/>
        <v/>
      </c>
      <c r="BJ72" s="438" t="str">
        <f t="shared" si="106"/>
        <v/>
      </c>
      <c r="BK72" s="438" t="str">
        <f t="shared" si="106"/>
        <v/>
      </c>
      <c r="BL72" s="438" t="str">
        <f t="shared" si="106"/>
        <v/>
      </c>
      <c r="BM72" s="438" t="str">
        <f t="shared" si="106"/>
        <v/>
      </c>
      <c r="BN72" s="438" t="str">
        <f t="shared" si="106"/>
        <v/>
      </c>
      <c r="BO72" s="438" t="str">
        <f t="shared" si="106"/>
        <v/>
      </c>
      <c r="BP72" s="438" t="str">
        <f t="shared" si="106"/>
        <v/>
      </c>
      <c r="BQ72" s="438" t="str">
        <f t="shared" ref="BQ72:EB72" si="107">IF(BQ$34="B42",BQ$16,"")</f>
        <v/>
      </c>
      <c r="BR72" s="438" t="str">
        <f t="shared" si="107"/>
        <v/>
      </c>
      <c r="BS72" s="438" t="str">
        <f t="shared" si="107"/>
        <v/>
      </c>
      <c r="BT72" s="438" t="str">
        <f t="shared" si="107"/>
        <v/>
      </c>
      <c r="BU72" s="438" t="str">
        <f t="shared" si="107"/>
        <v/>
      </c>
      <c r="BV72" s="438" t="str">
        <f t="shared" si="107"/>
        <v/>
      </c>
      <c r="BW72" s="438" t="str">
        <f t="shared" si="107"/>
        <v/>
      </c>
      <c r="BX72" s="438" t="str">
        <f t="shared" si="107"/>
        <v/>
      </c>
      <c r="BY72" s="438" t="str">
        <f t="shared" si="107"/>
        <v/>
      </c>
      <c r="BZ72" s="438" t="str">
        <f t="shared" si="107"/>
        <v/>
      </c>
      <c r="CA72" s="438" t="str">
        <f t="shared" si="107"/>
        <v/>
      </c>
      <c r="CB72" s="438" t="str">
        <f t="shared" si="107"/>
        <v/>
      </c>
      <c r="CC72" s="438" t="str">
        <f t="shared" si="107"/>
        <v/>
      </c>
      <c r="CD72" s="438" t="str">
        <f t="shared" si="107"/>
        <v/>
      </c>
      <c r="CE72" s="438" t="str">
        <f t="shared" si="107"/>
        <v/>
      </c>
      <c r="CF72" s="438" t="str">
        <f t="shared" si="107"/>
        <v/>
      </c>
      <c r="CG72" s="438" t="str">
        <f t="shared" si="107"/>
        <v/>
      </c>
      <c r="CH72" s="438" t="str">
        <f t="shared" si="107"/>
        <v/>
      </c>
      <c r="CI72" s="438" t="str">
        <f t="shared" si="107"/>
        <v/>
      </c>
      <c r="CJ72" s="438" t="str">
        <f t="shared" si="107"/>
        <v/>
      </c>
      <c r="CK72" s="438" t="str">
        <f t="shared" si="107"/>
        <v/>
      </c>
      <c r="CL72" s="438" t="str">
        <f t="shared" si="107"/>
        <v/>
      </c>
      <c r="CM72" s="438" t="str">
        <f t="shared" si="107"/>
        <v/>
      </c>
      <c r="CN72" s="438" t="str">
        <f t="shared" si="107"/>
        <v/>
      </c>
      <c r="CO72" s="438" t="str">
        <f t="shared" si="107"/>
        <v/>
      </c>
      <c r="CP72" s="438" t="str">
        <f t="shared" si="107"/>
        <v/>
      </c>
      <c r="CQ72" s="438" t="str">
        <f t="shared" si="107"/>
        <v/>
      </c>
      <c r="CR72" s="438" t="str">
        <f t="shared" si="107"/>
        <v/>
      </c>
      <c r="CS72" s="438" t="str">
        <f t="shared" si="107"/>
        <v/>
      </c>
      <c r="CT72" s="438" t="str">
        <f t="shared" si="107"/>
        <v/>
      </c>
      <c r="CU72" s="438" t="str">
        <f t="shared" si="107"/>
        <v/>
      </c>
      <c r="CV72" s="438" t="str">
        <f t="shared" si="107"/>
        <v/>
      </c>
      <c r="CW72" s="438" t="str">
        <f t="shared" si="107"/>
        <v/>
      </c>
      <c r="CX72" s="438" t="str">
        <f t="shared" si="107"/>
        <v/>
      </c>
      <c r="CY72" s="438" t="str">
        <f t="shared" si="107"/>
        <v/>
      </c>
      <c r="CZ72" s="438" t="str">
        <f t="shared" si="107"/>
        <v/>
      </c>
      <c r="DA72" s="438" t="str">
        <f t="shared" si="107"/>
        <v/>
      </c>
      <c r="DB72" s="438" t="str">
        <f t="shared" si="107"/>
        <v/>
      </c>
      <c r="DC72" s="438" t="str">
        <f t="shared" si="107"/>
        <v/>
      </c>
      <c r="DD72" s="438" t="str">
        <f t="shared" si="107"/>
        <v/>
      </c>
      <c r="DE72" s="438" t="str">
        <f t="shared" si="107"/>
        <v/>
      </c>
      <c r="DF72" s="438" t="str">
        <f t="shared" si="107"/>
        <v/>
      </c>
      <c r="DG72" s="438" t="str">
        <f t="shared" si="107"/>
        <v/>
      </c>
      <c r="DH72" s="438" t="str">
        <f t="shared" si="107"/>
        <v/>
      </c>
      <c r="DI72" s="438" t="str">
        <f t="shared" si="107"/>
        <v/>
      </c>
      <c r="DJ72" s="438" t="str">
        <f t="shared" si="107"/>
        <v/>
      </c>
      <c r="DK72" s="438" t="str">
        <f t="shared" si="107"/>
        <v/>
      </c>
      <c r="DL72" s="438" t="str">
        <f t="shared" si="107"/>
        <v/>
      </c>
      <c r="DM72" s="438" t="str">
        <f t="shared" si="107"/>
        <v/>
      </c>
      <c r="DN72" s="438" t="str">
        <f t="shared" si="107"/>
        <v/>
      </c>
      <c r="DO72" s="438" t="str">
        <f t="shared" si="107"/>
        <v/>
      </c>
      <c r="DP72" s="438" t="str">
        <f t="shared" si="107"/>
        <v/>
      </c>
      <c r="DQ72" s="438" t="str">
        <f t="shared" si="107"/>
        <v/>
      </c>
      <c r="DR72" s="438" t="str">
        <f t="shared" si="107"/>
        <v/>
      </c>
      <c r="DS72" s="438" t="str">
        <f t="shared" si="107"/>
        <v/>
      </c>
      <c r="DT72" s="438" t="str">
        <f t="shared" si="107"/>
        <v/>
      </c>
      <c r="DU72" s="438" t="str">
        <f t="shared" si="107"/>
        <v/>
      </c>
      <c r="DV72" s="438" t="str">
        <f t="shared" si="107"/>
        <v/>
      </c>
      <c r="DW72" s="438" t="str">
        <f t="shared" si="107"/>
        <v/>
      </c>
      <c r="DX72" s="438" t="str">
        <f t="shared" si="107"/>
        <v/>
      </c>
      <c r="DY72" s="438" t="str">
        <f t="shared" si="107"/>
        <v/>
      </c>
      <c r="DZ72" s="438" t="str">
        <f t="shared" si="107"/>
        <v/>
      </c>
      <c r="EA72" s="438" t="str">
        <f t="shared" si="107"/>
        <v/>
      </c>
      <c r="EB72" s="438" t="str">
        <f t="shared" si="107"/>
        <v/>
      </c>
      <c r="EC72" s="438" t="str">
        <f t="shared" ref="EC72:EW72" si="108">IF(EC$34="B42",EC$16,"")</f>
        <v/>
      </c>
      <c r="ED72" s="438" t="str">
        <f t="shared" si="108"/>
        <v/>
      </c>
      <c r="EE72" s="438" t="str">
        <f t="shared" si="108"/>
        <v/>
      </c>
      <c r="EF72" s="438" t="str">
        <f t="shared" si="108"/>
        <v/>
      </c>
      <c r="EG72" s="438" t="str">
        <f t="shared" si="108"/>
        <v/>
      </c>
      <c r="EH72" s="438" t="str">
        <f t="shared" si="108"/>
        <v/>
      </c>
      <c r="EI72" s="438" t="str">
        <f t="shared" si="108"/>
        <v/>
      </c>
      <c r="EJ72" s="438" t="str">
        <f t="shared" si="108"/>
        <v/>
      </c>
      <c r="EK72" s="438" t="str">
        <f t="shared" si="108"/>
        <v/>
      </c>
      <c r="EL72" s="438" t="str">
        <f t="shared" si="108"/>
        <v/>
      </c>
      <c r="EM72" s="438" t="str">
        <f t="shared" si="108"/>
        <v/>
      </c>
      <c r="EN72" s="438" t="str">
        <f t="shared" si="108"/>
        <v/>
      </c>
      <c r="EO72" s="438" t="str">
        <f t="shared" si="108"/>
        <v/>
      </c>
      <c r="EP72" s="438" t="str">
        <f t="shared" si="108"/>
        <v/>
      </c>
      <c r="EQ72" s="438" t="str">
        <f t="shared" si="108"/>
        <v/>
      </c>
      <c r="ER72" s="438" t="str">
        <f t="shared" si="108"/>
        <v/>
      </c>
      <c r="ES72" s="438" t="str">
        <f t="shared" si="108"/>
        <v/>
      </c>
      <c r="ET72" s="438" t="str">
        <f t="shared" si="108"/>
        <v/>
      </c>
      <c r="EU72" s="438" t="str">
        <f t="shared" si="108"/>
        <v/>
      </c>
      <c r="EV72" s="438" t="str">
        <f t="shared" si="108"/>
        <v/>
      </c>
      <c r="EW72" s="438" t="str">
        <f t="shared" si="108"/>
        <v/>
      </c>
      <c r="FB72" s="448"/>
      <c r="FC72" s="191"/>
      <c r="FD72" s="448"/>
      <c r="FE72" s="413"/>
      <c r="FF72" s="403"/>
      <c r="FG72" s="402"/>
    </row>
    <row r="73" spans="2:163" outlineLevel="1">
      <c r="B73" s="437" t="s">
        <v>1411</v>
      </c>
      <c r="C73" s="365" t="s">
        <v>278</v>
      </c>
      <c r="D73" s="438" t="str">
        <f>IF(D$34="B61",D$16,"")</f>
        <v/>
      </c>
      <c r="E73" s="438" t="str">
        <f t="shared" ref="E73:BP73" si="109">IF(E$34="B61",E$16,"")</f>
        <v/>
      </c>
      <c r="F73" s="438" t="str">
        <f t="shared" si="109"/>
        <v/>
      </c>
      <c r="G73" s="438" t="str">
        <f t="shared" si="109"/>
        <v/>
      </c>
      <c r="H73" s="438" t="str">
        <f t="shared" si="109"/>
        <v/>
      </c>
      <c r="I73" s="438" t="str">
        <f t="shared" si="109"/>
        <v/>
      </c>
      <c r="J73" s="438" t="str">
        <f t="shared" si="109"/>
        <v/>
      </c>
      <c r="K73" s="438" t="str">
        <f t="shared" si="109"/>
        <v/>
      </c>
      <c r="L73" s="438" t="str">
        <f t="shared" si="109"/>
        <v/>
      </c>
      <c r="M73" s="438" t="str">
        <f t="shared" si="109"/>
        <v/>
      </c>
      <c r="N73" s="438" t="str">
        <f t="shared" si="109"/>
        <v/>
      </c>
      <c r="O73" s="438" t="str">
        <f t="shared" si="109"/>
        <v/>
      </c>
      <c r="P73" s="438" t="str">
        <f t="shared" si="109"/>
        <v/>
      </c>
      <c r="Q73" s="438" t="str">
        <f t="shared" si="109"/>
        <v/>
      </c>
      <c r="R73" s="438" t="str">
        <f t="shared" si="109"/>
        <v/>
      </c>
      <c r="S73" s="438" t="str">
        <f t="shared" si="109"/>
        <v/>
      </c>
      <c r="T73" s="438" t="str">
        <f t="shared" si="109"/>
        <v/>
      </c>
      <c r="U73" s="438" t="str">
        <f t="shared" si="109"/>
        <v/>
      </c>
      <c r="V73" s="438" t="str">
        <f t="shared" si="109"/>
        <v/>
      </c>
      <c r="W73" s="438" t="str">
        <f t="shared" si="109"/>
        <v/>
      </c>
      <c r="X73" s="438" t="str">
        <f t="shared" si="109"/>
        <v/>
      </c>
      <c r="Y73" s="438" t="str">
        <f t="shared" si="109"/>
        <v/>
      </c>
      <c r="Z73" s="438" t="str">
        <f t="shared" si="109"/>
        <v/>
      </c>
      <c r="AA73" s="438" t="str">
        <f t="shared" si="109"/>
        <v/>
      </c>
      <c r="AB73" s="438" t="str">
        <f t="shared" si="109"/>
        <v/>
      </c>
      <c r="AC73" s="438" t="str">
        <f t="shared" si="109"/>
        <v/>
      </c>
      <c r="AD73" s="438" t="str">
        <f t="shared" si="109"/>
        <v/>
      </c>
      <c r="AE73" s="438" t="str">
        <f t="shared" si="109"/>
        <v/>
      </c>
      <c r="AF73" s="438" t="str">
        <f t="shared" si="109"/>
        <v/>
      </c>
      <c r="AG73" s="438" t="str">
        <f t="shared" si="109"/>
        <v/>
      </c>
      <c r="AH73" s="438" t="str">
        <f t="shared" si="109"/>
        <v/>
      </c>
      <c r="AI73" s="438" t="str">
        <f t="shared" si="109"/>
        <v/>
      </c>
      <c r="AJ73" s="438" t="str">
        <f t="shared" si="109"/>
        <v/>
      </c>
      <c r="AK73" s="438" t="str">
        <f t="shared" si="109"/>
        <v/>
      </c>
      <c r="AL73" s="438" t="str">
        <f t="shared" si="109"/>
        <v/>
      </c>
      <c r="AM73" s="438" t="str">
        <f t="shared" si="109"/>
        <v/>
      </c>
      <c r="AN73" s="438" t="str">
        <f t="shared" si="109"/>
        <v/>
      </c>
      <c r="AO73" s="438" t="str">
        <f t="shared" si="109"/>
        <v/>
      </c>
      <c r="AP73" s="438" t="str">
        <f t="shared" si="109"/>
        <v/>
      </c>
      <c r="AQ73" s="438" t="str">
        <f t="shared" si="109"/>
        <v/>
      </c>
      <c r="AR73" s="438" t="str">
        <f t="shared" si="109"/>
        <v/>
      </c>
      <c r="AS73" s="438" t="str">
        <f t="shared" si="109"/>
        <v/>
      </c>
      <c r="AT73" s="438" t="str">
        <f t="shared" si="109"/>
        <v/>
      </c>
      <c r="AU73" s="438" t="str">
        <f t="shared" si="109"/>
        <v/>
      </c>
      <c r="AV73" s="438" t="str">
        <f t="shared" si="109"/>
        <v/>
      </c>
      <c r="AW73" s="438" t="str">
        <f t="shared" si="109"/>
        <v/>
      </c>
      <c r="AX73" s="438" t="str">
        <f t="shared" si="109"/>
        <v/>
      </c>
      <c r="AY73" s="438" t="str">
        <f t="shared" si="109"/>
        <v/>
      </c>
      <c r="AZ73" s="438" t="str">
        <f t="shared" si="109"/>
        <v/>
      </c>
      <c r="BA73" s="438" t="str">
        <f t="shared" si="109"/>
        <v/>
      </c>
      <c r="BB73" s="438" t="str">
        <f t="shared" si="109"/>
        <v/>
      </c>
      <c r="BC73" s="438" t="str">
        <f t="shared" si="109"/>
        <v/>
      </c>
      <c r="BD73" s="438" t="str">
        <f t="shared" si="109"/>
        <v/>
      </c>
      <c r="BE73" s="438" t="str">
        <f t="shared" si="109"/>
        <v/>
      </c>
      <c r="BF73" s="438" t="str">
        <f t="shared" si="109"/>
        <v/>
      </c>
      <c r="BG73" s="438" t="str">
        <f t="shared" si="109"/>
        <v/>
      </c>
      <c r="BH73" s="438" t="str">
        <f t="shared" si="109"/>
        <v/>
      </c>
      <c r="BI73" s="438" t="str">
        <f t="shared" si="109"/>
        <v/>
      </c>
      <c r="BJ73" s="438" t="str">
        <f t="shared" si="109"/>
        <v/>
      </c>
      <c r="BK73" s="438" t="str">
        <f t="shared" si="109"/>
        <v/>
      </c>
      <c r="BL73" s="438" t="str">
        <f t="shared" si="109"/>
        <v/>
      </c>
      <c r="BM73" s="438" t="str">
        <f t="shared" si="109"/>
        <v/>
      </c>
      <c r="BN73" s="438" t="str">
        <f t="shared" si="109"/>
        <v/>
      </c>
      <c r="BO73" s="438" t="str">
        <f t="shared" si="109"/>
        <v/>
      </c>
      <c r="BP73" s="438" t="str">
        <f t="shared" si="109"/>
        <v/>
      </c>
      <c r="BQ73" s="438" t="str">
        <f t="shared" ref="BQ73:EB73" si="110">IF(BQ$34="B61",BQ$16,"")</f>
        <v/>
      </c>
      <c r="BR73" s="438" t="str">
        <f t="shared" si="110"/>
        <v/>
      </c>
      <c r="BS73" s="438" t="str">
        <f t="shared" si="110"/>
        <v/>
      </c>
      <c r="BT73" s="438" t="str">
        <f t="shared" si="110"/>
        <v/>
      </c>
      <c r="BU73" s="438" t="str">
        <f t="shared" si="110"/>
        <v/>
      </c>
      <c r="BV73" s="438" t="str">
        <f t="shared" si="110"/>
        <v/>
      </c>
      <c r="BW73" s="438" t="str">
        <f t="shared" si="110"/>
        <v/>
      </c>
      <c r="BX73" s="438" t="str">
        <f t="shared" si="110"/>
        <v/>
      </c>
      <c r="BY73" s="438" t="str">
        <f t="shared" si="110"/>
        <v/>
      </c>
      <c r="BZ73" s="438" t="str">
        <f t="shared" si="110"/>
        <v/>
      </c>
      <c r="CA73" s="438" t="str">
        <f t="shared" si="110"/>
        <v/>
      </c>
      <c r="CB73" s="438" t="str">
        <f t="shared" si="110"/>
        <v/>
      </c>
      <c r="CC73" s="438" t="str">
        <f t="shared" si="110"/>
        <v/>
      </c>
      <c r="CD73" s="438" t="str">
        <f t="shared" si="110"/>
        <v/>
      </c>
      <c r="CE73" s="438" t="str">
        <f t="shared" si="110"/>
        <v/>
      </c>
      <c r="CF73" s="438" t="str">
        <f t="shared" si="110"/>
        <v/>
      </c>
      <c r="CG73" s="438" t="str">
        <f t="shared" si="110"/>
        <v/>
      </c>
      <c r="CH73" s="438" t="str">
        <f t="shared" si="110"/>
        <v/>
      </c>
      <c r="CI73" s="438" t="str">
        <f t="shared" si="110"/>
        <v/>
      </c>
      <c r="CJ73" s="438" t="str">
        <f t="shared" si="110"/>
        <v/>
      </c>
      <c r="CK73" s="438" t="str">
        <f t="shared" si="110"/>
        <v/>
      </c>
      <c r="CL73" s="438" t="str">
        <f t="shared" si="110"/>
        <v/>
      </c>
      <c r="CM73" s="438" t="str">
        <f t="shared" si="110"/>
        <v/>
      </c>
      <c r="CN73" s="438" t="str">
        <f t="shared" si="110"/>
        <v/>
      </c>
      <c r="CO73" s="438" t="str">
        <f t="shared" si="110"/>
        <v/>
      </c>
      <c r="CP73" s="438" t="str">
        <f t="shared" si="110"/>
        <v/>
      </c>
      <c r="CQ73" s="438" t="str">
        <f t="shared" si="110"/>
        <v/>
      </c>
      <c r="CR73" s="438" t="str">
        <f t="shared" si="110"/>
        <v/>
      </c>
      <c r="CS73" s="438" t="str">
        <f t="shared" si="110"/>
        <v/>
      </c>
      <c r="CT73" s="438" t="str">
        <f t="shared" si="110"/>
        <v/>
      </c>
      <c r="CU73" s="438" t="str">
        <f t="shared" si="110"/>
        <v/>
      </c>
      <c r="CV73" s="438" t="str">
        <f t="shared" si="110"/>
        <v/>
      </c>
      <c r="CW73" s="438" t="str">
        <f t="shared" si="110"/>
        <v/>
      </c>
      <c r="CX73" s="438" t="str">
        <f t="shared" si="110"/>
        <v/>
      </c>
      <c r="CY73" s="438" t="str">
        <f t="shared" si="110"/>
        <v/>
      </c>
      <c r="CZ73" s="438" t="str">
        <f t="shared" si="110"/>
        <v/>
      </c>
      <c r="DA73" s="438" t="str">
        <f t="shared" si="110"/>
        <v/>
      </c>
      <c r="DB73" s="438" t="str">
        <f t="shared" si="110"/>
        <v/>
      </c>
      <c r="DC73" s="438" t="str">
        <f t="shared" si="110"/>
        <v/>
      </c>
      <c r="DD73" s="438" t="str">
        <f t="shared" si="110"/>
        <v/>
      </c>
      <c r="DE73" s="438" t="str">
        <f t="shared" si="110"/>
        <v/>
      </c>
      <c r="DF73" s="438" t="str">
        <f t="shared" si="110"/>
        <v/>
      </c>
      <c r="DG73" s="438" t="str">
        <f t="shared" si="110"/>
        <v/>
      </c>
      <c r="DH73" s="438" t="str">
        <f t="shared" si="110"/>
        <v/>
      </c>
      <c r="DI73" s="438" t="str">
        <f t="shared" si="110"/>
        <v/>
      </c>
      <c r="DJ73" s="438" t="str">
        <f t="shared" si="110"/>
        <v/>
      </c>
      <c r="DK73" s="438" t="str">
        <f t="shared" si="110"/>
        <v/>
      </c>
      <c r="DL73" s="438" t="str">
        <f t="shared" si="110"/>
        <v/>
      </c>
      <c r="DM73" s="438" t="str">
        <f t="shared" si="110"/>
        <v/>
      </c>
      <c r="DN73" s="438" t="str">
        <f t="shared" si="110"/>
        <v/>
      </c>
      <c r="DO73" s="438" t="str">
        <f t="shared" si="110"/>
        <v/>
      </c>
      <c r="DP73" s="438" t="str">
        <f t="shared" si="110"/>
        <v/>
      </c>
      <c r="DQ73" s="438" t="str">
        <f t="shared" si="110"/>
        <v/>
      </c>
      <c r="DR73" s="438" t="str">
        <f t="shared" si="110"/>
        <v/>
      </c>
      <c r="DS73" s="438" t="str">
        <f t="shared" si="110"/>
        <v/>
      </c>
      <c r="DT73" s="438" t="str">
        <f t="shared" si="110"/>
        <v/>
      </c>
      <c r="DU73" s="438" t="str">
        <f t="shared" si="110"/>
        <v/>
      </c>
      <c r="DV73" s="438" t="str">
        <f t="shared" si="110"/>
        <v/>
      </c>
      <c r="DW73" s="438" t="str">
        <f t="shared" si="110"/>
        <v/>
      </c>
      <c r="DX73" s="438" t="str">
        <f t="shared" si="110"/>
        <v/>
      </c>
      <c r="DY73" s="438" t="str">
        <f t="shared" si="110"/>
        <v/>
      </c>
      <c r="DZ73" s="438" t="str">
        <f t="shared" si="110"/>
        <v/>
      </c>
      <c r="EA73" s="438" t="str">
        <f t="shared" si="110"/>
        <v/>
      </c>
      <c r="EB73" s="438" t="str">
        <f t="shared" si="110"/>
        <v/>
      </c>
      <c r="EC73" s="438" t="str">
        <f t="shared" ref="EC73:EW73" si="111">IF(EC$34="B61",EC$16,"")</f>
        <v/>
      </c>
      <c r="ED73" s="438" t="str">
        <f t="shared" si="111"/>
        <v/>
      </c>
      <c r="EE73" s="438" t="str">
        <f t="shared" si="111"/>
        <v/>
      </c>
      <c r="EF73" s="438" t="str">
        <f t="shared" si="111"/>
        <v/>
      </c>
      <c r="EG73" s="438" t="str">
        <f t="shared" si="111"/>
        <v/>
      </c>
      <c r="EH73" s="438" t="str">
        <f t="shared" si="111"/>
        <v/>
      </c>
      <c r="EI73" s="438" t="str">
        <f t="shared" si="111"/>
        <v/>
      </c>
      <c r="EJ73" s="438" t="str">
        <f t="shared" si="111"/>
        <v/>
      </c>
      <c r="EK73" s="438" t="str">
        <f t="shared" si="111"/>
        <v/>
      </c>
      <c r="EL73" s="438" t="str">
        <f t="shared" si="111"/>
        <v/>
      </c>
      <c r="EM73" s="438" t="str">
        <f t="shared" si="111"/>
        <v/>
      </c>
      <c r="EN73" s="438" t="str">
        <f t="shared" si="111"/>
        <v/>
      </c>
      <c r="EO73" s="438" t="str">
        <f t="shared" si="111"/>
        <v/>
      </c>
      <c r="EP73" s="438" t="str">
        <f t="shared" si="111"/>
        <v/>
      </c>
      <c r="EQ73" s="438" t="str">
        <f t="shared" si="111"/>
        <v/>
      </c>
      <c r="ER73" s="438" t="str">
        <f t="shared" si="111"/>
        <v/>
      </c>
      <c r="ES73" s="438" t="str">
        <f t="shared" si="111"/>
        <v/>
      </c>
      <c r="ET73" s="438" t="str">
        <f t="shared" si="111"/>
        <v/>
      </c>
      <c r="EU73" s="438" t="str">
        <f t="shared" si="111"/>
        <v/>
      </c>
      <c r="EV73" s="438" t="str">
        <f t="shared" si="111"/>
        <v/>
      </c>
      <c r="EW73" s="438" t="str">
        <f t="shared" si="111"/>
        <v/>
      </c>
      <c r="FB73" s="448"/>
      <c r="FC73" s="191" t="s">
        <v>82</v>
      </c>
      <c r="FD73" s="448"/>
      <c r="FE73" s="413"/>
      <c r="FF73" s="403"/>
      <c r="FG73" s="402"/>
    </row>
    <row r="74" spans="2:163" outlineLevel="1">
      <c r="B74" s="437" t="s">
        <v>1412</v>
      </c>
      <c r="C74" s="365" t="s">
        <v>278</v>
      </c>
      <c r="D74" s="438" t="str">
        <f>IF(D$34="B62",D$16,"")</f>
        <v/>
      </c>
      <c r="E74" s="438" t="str">
        <f t="shared" ref="E74:BP74" si="112">IF(E$34="B62",E$16,"")</f>
        <v/>
      </c>
      <c r="F74" s="438" t="str">
        <f t="shared" si="112"/>
        <v/>
      </c>
      <c r="G74" s="438" t="str">
        <f t="shared" si="112"/>
        <v/>
      </c>
      <c r="H74" s="438" t="str">
        <f t="shared" si="112"/>
        <v/>
      </c>
      <c r="I74" s="438" t="str">
        <f t="shared" si="112"/>
        <v/>
      </c>
      <c r="J74" s="438" t="str">
        <f t="shared" si="112"/>
        <v/>
      </c>
      <c r="K74" s="438" t="str">
        <f t="shared" si="112"/>
        <v/>
      </c>
      <c r="L74" s="438" t="str">
        <f t="shared" si="112"/>
        <v/>
      </c>
      <c r="M74" s="438" t="str">
        <f t="shared" si="112"/>
        <v/>
      </c>
      <c r="N74" s="438" t="str">
        <f t="shared" si="112"/>
        <v/>
      </c>
      <c r="O74" s="438" t="str">
        <f t="shared" si="112"/>
        <v/>
      </c>
      <c r="P74" s="438" t="str">
        <f t="shared" si="112"/>
        <v/>
      </c>
      <c r="Q74" s="438" t="str">
        <f t="shared" si="112"/>
        <v/>
      </c>
      <c r="R74" s="438" t="str">
        <f t="shared" si="112"/>
        <v/>
      </c>
      <c r="S74" s="438" t="str">
        <f t="shared" si="112"/>
        <v/>
      </c>
      <c r="T74" s="438" t="str">
        <f t="shared" si="112"/>
        <v/>
      </c>
      <c r="U74" s="438" t="str">
        <f t="shared" si="112"/>
        <v/>
      </c>
      <c r="V74" s="438" t="str">
        <f t="shared" si="112"/>
        <v/>
      </c>
      <c r="W74" s="438" t="str">
        <f t="shared" si="112"/>
        <v/>
      </c>
      <c r="X74" s="438" t="str">
        <f t="shared" si="112"/>
        <v/>
      </c>
      <c r="Y74" s="438" t="str">
        <f t="shared" si="112"/>
        <v/>
      </c>
      <c r="Z74" s="438" t="str">
        <f t="shared" si="112"/>
        <v/>
      </c>
      <c r="AA74" s="438" t="str">
        <f t="shared" si="112"/>
        <v/>
      </c>
      <c r="AB74" s="438" t="str">
        <f t="shared" si="112"/>
        <v/>
      </c>
      <c r="AC74" s="438" t="str">
        <f t="shared" si="112"/>
        <v/>
      </c>
      <c r="AD74" s="438" t="str">
        <f t="shared" si="112"/>
        <v/>
      </c>
      <c r="AE74" s="438" t="str">
        <f t="shared" si="112"/>
        <v/>
      </c>
      <c r="AF74" s="438" t="str">
        <f t="shared" si="112"/>
        <v/>
      </c>
      <c r="AG74" s="438" t="str">
        <f t="shared" si="112"/>
        <v/>
      </c>
      <c r="AH74" s="438" t="str">
        <f t="shared" si="112"/>
        <v/>
      </c>
      <c r="AI74" s="438" t="str">
        <f t="shared" si="112"/>
        <v/>
      </c>
      <c r="AJ74" s="438" t="str">
        <f t="shared" si="112"/>
        <v/>
      </c>
      <c r="AK74" s="438" t="str">
        <f t="shared" si="112"/>
        <v/>
      </c>
      <c r="AL74" s="438" t="str">
        <f t="shared" si="112"/>
        <v/>
      </c>
      <c r="AM74" s="438" t="str">
        <f t="shared" si="112"/>
        <v/>
      </c>
      <c r="AN74" s="438" t="str">
        <f t="shared" si="112"/>
        <v/>
      </c>
      <c r="AO74" s="438" t="str">
        <f t="shared" si="112"/>
        <v/>
      </c>
      <c r="AP74" s="438" t="str">
        <f t="shared" si="112"/>
        <v/>
      </c>
      <c r="AQ74" s="438" t="str">
        <f t="shared" si="112"/>
        <v/>
      </c>
      <c r="AR74" s="438" t="str">
        <f t="shared" si="112"/>
        <v/>
      </c>
      <c r="AS74" s="438" t="str">
        <f t="shared" si="112"/>
        <v/>
      </c>
      <c r="AT74" s="438" t="str">
        <f t="shared" si="112"/>
        <v/>
      </c>
      <c r="AU74" s="438" t="str">
        <f t="shared" si="112"/>
        <v/>
      </c>
      <c r="AV74" s="438" t="str">
        <f t="shared" si="112"/>
        <v/>
      </c>
      <c r="AW74" s="438" t="str">
        <f t="shared" si="112"/>
        <v/>
      </c>
      <c r="AX74" s="438" t="str">
        <f t="shared" si="112"/>
        <v/>
      </c>
      <c r="AY74" s="438" t="str">
        <f t="shared" si="112"/>
        <v/>
      </c>
      <c r="AZ74" s="438" t="str">
        <f t="shared" si="112"/>
        <v/>
      </c>
      <c r="BA74" s="438" t="str">
        <f t="shared" si="112"/>
        <v/>
      </c>
      <c r="BB74" s="438" t="str">
        <f t="shared" si="112"/>
        <v/>
      </c>
      <c r="BC74" s="438" t="str">
        <f t="shared" si="112"/>
        <v/>
      </c>
      <c r="BD74" s="438" t="str">
        <f t="shared" si="112"/>
        <v/>
      </c>
      <c r="BE74" s="438" t="str">
        <f t="shared" si="112"/>
        <v/>
      </c>
      <c r="BF74" s="438" t="str">
        <f t="shared" si="112"/>
        <v/>
      </c>
      <c r="BG74" s="438" t="str">
        <f t="shared" si="112"/>
        <v/>
      </c>
      <c r="BH74" s="438" t="str">
        <f t="shared" si="112"/>
        <v/>
      </c>
      <c r="BI74" s="438" t="str">
        <f t="shared" si="112"/>
        <v/>
      </c>
      <c r="BJ74" s="438" t="str">
        <f t="shared" si="112"/>
        <v/>
      </c>
      <c r="BK74" s="438" t="str">
        <f t="shared" si="112"/>
        <v/>
      </c>
      <c r="BL74" s="438" t="str">
        <f t="shared" si="112"/>
        <v/>
      </c>
      <c r="BM74" s="438" t="str">
        <f t="shared" si="112"/>
        <v/>
      </c>
      <c r="BN74" s="438" t="str">
        <f t="shared" si="112"/>
        <v/>
      </c>
      <c r="BO74" s="438" t="str">
        <f t="shared" si="112"/>
        <v/>
      </c>
      <c r="BP74" s="438" t="str">
        <f t="shared" si="112"/>
        <v/>
      </c>
      <c r="BQ74" s="438" t="str">
        <f t="shared" ref="BQ74:EB74" si="113">IF(BQ$34="B62",BQ$16,"")</f>
        <v/>
      </c>
      <c r="BR74" s="438" t="str">
        <f t="shared" si="113"/>
        <v/>
      </c>
      <c r="BS74" s="438" t="str">
        <f t="shared" si="113"/>
        <v/>
      </c>
      <c r="BT74" s="438" t="str">
        <f t="shared" si="113"/>
        <v/>
      </c>
      <c r="BU74" s="438" t="str">
        <f t="shared" si="113"/>
        <v/>
      </c>
      <c r="BV74" s="438" t="str">
        <f t="shared" si="113"/>
        <v/>
      </c>
      <c r="BW74" s="438" t="str">
        <f t="shared" si="113"/>
        <v/>
      </c>
      <c r="BX74" s="438" t="str">
        <f t="shared" si="113"/>
        <v/>
      </c>
      <c r="BY74" s="438" t="str">
        <f t="shared" si="113"/>
        <v/>
      </c>
      <c r="BZ74" s="438" t="str">
        <f t="shared" si="113"/>
        <v/>
      </c>
      <c r="CA74" s="438" t="str">
        <f t="shared" si="113"/>
        <v/>
      </c>
      <c r="CB74" s="438" t="str">
        <f t="shared" si="113"/>
        <v/>
      </c>
      <c r="CC74" s="438" t="str">
        <f t="shared" si="113"/>
        <v/>
      </c>
      <c r="CD74" s="438" t="str">
        <f t="shared" si="113"/>
        <v/>
      </c>
      <c r="CE74" s="438" t="str">
        <f t="shared" si="113"/>
        <v/>
      </c>
      <c r="CF74" s="438" t="str">
        <f t="shared" si="113"/>
        <v/>
      </c>
      <c r="CG74" s="438" t="str">
        <f t="shared" si="113"/>
        <v/>
      </c>
      <c r="CH74" s="438" t="str">
        <f t="shared" si="113"/>
        <v/>
      </c>
      <c r="CI74" s="438" t="str">
        <f t="shared" si="113"/>
        <v/>
      </c>
      <c r="CJ74" s="438" t="str">
        <f t="shared" si="113"/>
        <v/>
      </c>
      <c r="CK74" s="438" t="str">
        <f t="shared" si="113"/>
        <v/>
      </c>
      <c r="CL74" s="438" t="str">
        <f t="shared" si="113"/>
        <v/>
      </c>
      <c r="CM74" s="438" t="str">
        <f t="shared" si="113"/>
        <v/>
      </c>
      <c r="CN74" s="438" t="str">
        <f t="shared" si="113"/>
        <v/>
      </c>
      <c r="CO74" s="438" t="str">
        <f t="shared" si="113"/>
        <v/>
      </c>
      <c r="CP74" s="438" t="str">
        <f t="shared" si="113"/>
        <v/>
      </c>
      <c r="CQ74" s="438" t="str">
        <f t="shared" si="113"/>
        <v/>
      </c>
      <c r="CR74" s="438" t="str">
        <f t="shared" si="113"/>
        <v/>
      </c>
      <c r="CS74" s="438" t="str">
        <f t="shared" si="113"/>
        <v/>
      </c>
      <c r="CT74" s="438" t="str">
        <f t="shared" si="113"/>
        <v/>
      </c>
      <c r="CU74" s="438" t="str">
        <f t="shared" si="113"/>
        <v/>
      </c>
      <c r="CV74" s="438" t="str">
        <f t="shared" si="113"/>
        <v/>
      </c>
      <c r="CW74" s="438" t="str">
        <f t="shared" si="113"/>
        <v/>
      </c>
      <c r="CX74" s="438" t="str">
        <f t="shared" si="113"/>
        <v/>
      </c>
      <c r="CY74" s="438" t="str">
        <f t="shared" si="113"/>
        <v/>
      </c>
      <c r="CZ74" s="438" t="str">
        <f t="shared" si="113"/>
        <v/>
      </c>
      <c r="DA74" s="438" t="str">
        <f t="shared" si="113"/>
        <v/>
      </c>
      <c r="DB74" s="438" t="str">
        <f t="shared" si="113"/>
        <v/>
      </c>
      <c r="DC74" s="438" t="str">
        <f t="shared" si="113"/>
        <v/>
      </c>
      <c r="DD74" s="438" t="str">
        <f t="shared" si="113"/>
        <v/>
      </c>
      <c r="DE74" s="438" t="str">
        <f t="shared" si="113"/>
        <v/>
      </c>
      <c r="DF74" s="438" t="str">
        <f t="shared" si="113"/>
        <v/>
      </c>
      <c r="DG74" s="438" t="str">
        <f t="shared" si="113"/>
        <v/>
      </c>
      <c r="DH74" s="438" t="str">
        <f t="shared" si="113"/>
        <v/>
      </c>
      <c r="DI74" s="438" t="str">
        <f t="shared" si="113"/>
        <v/>
      </c>
      <c r="DJ74" s="438" t="str">
        <f t="shared" si="113"/>
        <v/>
      </c>
      <c r="DK74" s="438" t="str">
        <f t="shared" si="113"/>
        <v/>
      </c>
      <c r="DL74" s="438" t="str">
        <f t="shared" si="113"/>
        <v/>
      </c>
      <c r="DM74" s="438" t="str">
        <f t="shared" si="113"/>
        <v/>
      </c>
      <c r="DN74" s="438" t="str">
        <f t="shared" si="113"/>
        <v/>
      </c>
      <c r="DO74" s="438" t="str">
        <f t="shared" si="113"/>
        <v/>
      </c>
      <c r="DP74" s="438" t="str">
        <f t="shared" si="113"/>
        <v/>
      </c>
      <c r="DQ74" s="438" t="str">
        <f t="shared" si="113"/>
        <v/>
      </c>
      <c r="DR74" s="438" t="str">
        <f t="shared" si="113"/>
        <v/>
      </c>
      <c r="DS74" s="438" t="str">
        <f t="shared" si="113"/>
        <v/>
      </c>
      <c r="DT74" s="438" t="str">
        <f t="shared" si="113"/>
        <v/>
      </c>
      <c r="DU74" s="438" t="str">
        <f t="shared" si="113"/>
        <v/>
      </c>
      <c r="DV74" s="438" t="str">
        <f t="shared" si="113"/>
        <v/>
      </c>
      <c r="DW74" s="438" t="str">
        <f t="shared" si="113"/>
        <v/>
      </c>
      <c r="DX74" s="438" t="str">
        <f t="shared" si="113"/>
        <v/>
      </c>
      <c r="DY74" s="438" t="str">
        <f t="shared" si="113"/>
        <v/>
      </c>
      <c r="DZ74" s="438" t="str">
        <f t="shared" si="113"/>
        <v/>
      </c>
      <c r="EA74" s="438" t="str">
        <f t="shared" si="113"/>
        <v/>
      </c>
      <c r="EB74" s="438" t="str">
        <f t="shared" si="113"/>
        <v/>
      </c>
      <c r="EC74" s="438" t="str">
        <f t="shared" ref="EC74:EW74" si="114">IF(EC$34="B62",EC$16,"")</f>
        <v/>
      </c>
      <c r="ED74" s="438" t="str">
        <f t="shared" si="114"/>
        <v/>
      </c>
      <c r="EE74" s="438" t="str">
        <f t="shared" si="114"/>
        <v/>
      </c>
      <c r="EF74" s="438" t="str">
        <f t="shared" si="114"/>
        <v/>
      </c>
      <c r="EG74" s="438" t="str">
        <f t="shared" si="114"/>
        <v/>
      </c>
      <c r="EH74" s="438" t="str">
        <f t="shared" si="114"/>
        <v/>
      </c>
      <c r="EI74" s="438" t="str">
        <f t="shared" si="114"/>
        <v/>
      </c>
      <c r="EJ74" s="438" t="str">
        <f t="shared" si="114"/>
        <v/>
      </c>
      <c r="EK74" s="438" t="str">
        <f t="shared" si="114"/>
        <v/>
      </c>
      <c r="EL74" s="438" t="str">
        <f t="shared" si="114"/>
        <v/>
      </c>
      <c r="EM74" s="438" t="str">
        <f t="shared" si="114"/>
        <v/>
      </c>
      <c r="EN74" s="438" t="str">
        <f t="shared" si="114"/>
        <v/>
      </c>
      <c r="EO74" s="438" t="str">
        <f t="shared" si="114"/>
        <v/>
      </c>
      <c r="EP74" s="438" t="str">
        <f t="shared" si="114"/>
        <v/>
      </c>
      <c r="EQ74" s="438" t="str">
        <f t="shared" si="114"/>
        <v/>
      </c>
      <c r="ER74" s="438" t="str">
        <f t="shared" si="114"/>
        <v/>
      </c>
      <c r="ES74" s="438" t="str">
        <f t="shared" si="114"/>
        <v/>
      </c>
      <c r="ET74" s="438" t="str">
        <f t="shared" si="114"/>
        <v/>
      </c>
      <c r="EU74" s="438" t="str">
        <f t="shared" si="114"/>
        <v/>
      </c>
      <c r="EV74" s="438" t="str">
        <f t="shared" si="114"/>
        <v/>
      </c>
      <c r="EW74" s="438" t="str">
        <f t="shared" si="114"/>
        <v/>
      </c>
      <c r="FB74" s="448"/>
      <c r="FC74" s="191" t="s">
        <v>24</v>
      </c>
      <c r="FD74" s="448"/>
      <c r="FE74" s="413"/>
      <c r="FF74" s="403"/>
      <c r="FG74" s="402"/>
    </row>
    <row r="75" spans="2:163" outlineLevel="1">
      <c r="B75" s="437" t="s">
        <v>26</v>
      </c>
      <c r="C75" s="365" t="s">
        <v>278</v>
      </c>
      <c r="D75" s="438" t="str">
        <f>IF(D$32="B0",D$16,"")</f>
        <v/>
      </c>
      <c r="E75" s="438" t="str">
        <f t="shared" ref="E75:BP75" si="115">IF(E$32="B0",E$16,"")</f>
        <v/>
      </c>
      <c r="F75" s="438" t="str">
        <f t="shared" si="115"/>
        <v/>
      </c>
      <c r="G75" s="438" t="str">
        <f t="shared" si="115"/>
        <v/>
      </c>
      <c r="H75" s="438" t="str">
        <f t="shared" si="115"/>
        <v/>
      </c>
      <c r="I75" s="438" t="str">
        <f t="shared" si="115"/>
        <v/>
      </c>
      <c r="J75" s="438" t="str">
        <f t="shared" si="115"/>
        <v/>
      </c>
      <c r="K75" s="438" t="str">
        <f t="shared" si="115"/>
        <v/>
      </c>
      <c r="L75" s="438" t="str">
        <f t="shared" si="115"/>
        <v/>
      </c>
      <c r="M75" s="438" t="str">
        <f t="shared" si="115"/>
        <v/>
      </c>
      <c r="N75" s="438" t="str">
        <f t="shared" si="115"/>
        <v/>
      </c>
      <c r="O75" s="438" t="str">
        <f t="shared" si="115"/>
        <v/>
      </c>
      <c r="P75" s="438" t="str">
        <f t="shared" si="115"/>
        <v/>
      </c>
      <c r="Q75" s="438" t="str">
        <f t="shared" si="115"/>
        <v/>
      </c>
      <c r="R75" s="438" t="str">
        <f t="shared" si="115"/>
        <v/>
      </c>
      <c r="S75" s="438" t="str">
        <f t="shared" si="115"/>
        <v/>
      </c>
      <c r="T75" s="438" t="str">
        <f t="shared" si="115"/>
        <v/>
      </c>
      <c r="U75" s="438" t="str">
        <f t="shared" si="115"/>
        <v/>
      </c>
      <c r="V75" s="438" t="str">
        <f t="shared" si="115"/>
        <v/>
      </c>
      <c r="W75" s="438" t="str">
        <f t="shared" si="115"/>
        <v/>
      </c>
      <c r="X75" s="438" t="str">
        <f t="shared" si="115"/>
        <v/>
      </c>
      <c r="Y75" s="438" t="str">
        <f t="shared" si="115"/>
        <v/>
      </c>
      <c r="Z75" s="438" t="str">
        <f t="shared" si="115"/>
        <v/>
      </c>
      <c r="AA75" s="438" t="str">
        <f t="shared" si="115"/>
        <v/>
      </c>
      <c r="AB75" s="438" t="str">
        <f t="shared" si="115"/>
        <v/>
      </c>
      <c r="AC75" s="438" t="str">
        <f t="shared" si="115"/>
        <v/>
      </c>
      <c r="AD75" s="438" t="str">
        <f t="shared" si="115"/>
        <v/>
      </c>
      <c r="AE75" s="438" t="str">
        <f t="shared" si="115"/>
        <v/>
      </c>
      <c r="AF75" s="438" t="str">
        <f t="shared" si="115"/>
        <v/>
      </c>
      <c r="AG75" s="438" t="str">
        <f t="shared" si="115"/>
        <v/>
      </c>
      <c r="AH75" s="438" t="str">
        <f t="shared" si="115"/>
        <v/>
      </c>
      <c r="AI75" s="438" t="str">
        <f t="shared" si="115"/>
        <v/>
      </c>
      <c r="AJ75" s="438" t="str">
        <f t="shared" si="115"/>
        <v/>
      </c>
      <c r="AK75" s="438" t="str">
        <f t="shared" si="115"/>
        <v/>
      </c>
      <c r="AL75" s="438" t="str">
        <f t="shared" si="115"/>
        <v/>
      </c>
      <c r="AM75" s="438" t="str">
        <f t="shared" si="115"/>
        <v/>
      </c>
      <c r="AN75" s="438" t="str">
        <f t="shared" si="115"/>
        <v/>
      </c>
      <c r="AO75" s="438" t="str">
        <f t="shared" si="115"/>
        <v/>
      </c>
      <c r="AP75" s="438" t="str">
        <f t="shared" si="115"/>
        <v/>
      </c>
      <c r="AQ75" s="438" t="str">
        <f t="shared" si="115"/>
        <v/>
      </c>
      <c r="AR75" s="438" t="str">
        <f t="shared" si="115"/>
        <v/>
      </c>
      <c r="AS75" s="438" t="str">
        <f t="shared" si="115"/>
        <v/>
      </c>
      <c r="AT75" s="438" t="str">
        <f t="shared" si="115"/>
        <v/>
      </c>
      <c r="AU75" s="438" t="str">
        <f t="shared" si="115"/>
        <v/>
      </c>
      <c r="AV75" s="438" t="str">
        <f t="shared" si="115"/>
        <v/>
      </c>
      <c r="AW75" s="438" t="str">
        <f t="shared" si="115"/>
        <v/>
      </c>
      <c r="AX75" s="438" t="str">
        <f t="shared" si="115"/>
        <v/>
      </c>
      <c r="AY75" s="438" t="str">
        <f t="shared" si="115"/>
        <v/>
      </c>
      <c r="AZ75" s="438" t="str">
        <f t="shared" si="115"/>
        <v/>
      </c>
      <c r="BA75" s="438" t="str">
        <f t="shared" si="115"/>
        <v/>
      </c>
      <c r="BB75" s="438" t="str">
        <f t="shared" si="115"/>
        <v/>
      </c>
      <c r="BC75" s="438" t="str">
        <f t="shared" si="115"/>
        <v/>
      </c>
      <c r="BD75" s="438" t="str">
        <f t="shared" si="115"/>
        <v/>
      </c>
      <c r="BE75" s="438" t="str">
        <f t="shared" si="115"/>
        <v/>
      </c>
      <c r="BF75" s="438" t="str">
        <f t="shared" si="115"/>
        <v/>
      </c>
      <c r="BG75" s="438" t="str">
        <f t="shared" si="115"/>
        <v/>
      </c>
      <c r="BH75" s="438" t="str">
        <f t="shared" si="115"/>
        <v/>
      </c>
      <c r="BI75" s="438" t="str">
        <f t="shared" si="115"/>
        <v/>
      </c>
      <c r="BJ75" s="438" t="str">
        <f t="shared" si="115"/>
        <v/>
      </c>
      <c r="BK75" s="438" t="str">
        <f t="shared" si="115"/>
        <v/>
      </c>
      <c r="BL75" s="438" t="str">
        <f t="shared" si="115"/>
        <v/>
      </c>
      <c r="BM75" s="438" t="str">
        <f t="shared" si="115"/>
        <v/>
      </c>
      <c r="BN75" s="438" t="str">
        <f t="shared" si="115"/>
        <v/>
      </c>
      <c r="BO75" s="438" t="str">
        <f t="shared" si="115"/>
        <v/>
      </c>
      <c r="BP75" s="438" t="str">
        <f t="shared" si="115"/>
        <v/>
      </c>
      <c r="BQ75" s="438" t="str">
        <f t="shared" ref="BQ75:EB75" si="116">IF(BQ$32="B0",BQ$16,"")</f>
        <v/>
      </c>
      <c r="BR75" s="438" t="str">
        <f t="shared" si="116"/>
        <v/>
      </c>
      <c r="BS75" s="438" t="str">
        <f t="shared" si="116"/>
        <v/>
      </c>
      <c r="BT75" s="438" t="str">
        <f t="shared" si="116"/>
        <v/>
      </c>
      <c r="BU75" s="438" t="str">
        <f t="shared" si="116"/>
        <v/>
      </c>
      <c r="BV75" s="438" t="str">
        <f t="shared" si="116"/>
        <v/>
      </c>
      <c r="BW75" s="438" t="str">
        <f t="shared" si="116"/>
        <v/>
      </c>
      <c r="BX75" s="438" t="str">
        <f t="shared" si="116"/>
        <v/>
      </c>
      <c r="BY75" s="438" t="str">
        <f t="shared" si="116"/>
        <v/>
      </c>
      <c r="BZ75" s="438" t="str">
        <f t="shared" si="116"/>
        <v/>
      </c>
      <c r="CA75" s="438" t="str">
        <f t="shared" si="116"/>
        <v/>
      </c>
      <c r="CB75" s="438" t="str">
        <f t="shared" si="116"/>
        <v/>
      </c>
      <c r="CC75" s="438" t="str">
        <f t="shared" si="116"/>
        <v/>
      </c>
      <c r="CD75" s="438" t="str">
        <f t="shared" si="116"/>
        <v/>
      </c>
      <c r="CE75" s="438" t="str">
        <f t="shared" si="116"/>
        <v/>
      </c>
      <c r="CF75" s="438" t="str">
        <f t="shared" si="116"/>
        <v/>
      </c>
      <c r="CG75" s="438" t="str">
        <f t="shared" si="116"/>
        <v/>
      </c>
      <c r="CH75" s="438" t="str">
        <f t="shared" si="116"/>
        <v/>
      </c>
      <c r="CI75" s="438" t="str">
        <f t="shared" si="116"/>
        <v/>
      </c>
      <c r="CJ75" s="438" t="str">
        <f t="shared" si="116"/>
        <v/>
      </c>
      <c r="CK75" s="438" t="str">
        <f t="shared" si="116"/>
        <v/>
      </c>
      <c r="CL75" s="438" t="str">
        <f t="shared" si="116"/>
        <v/>
      </c>
      <c r="CM75" s="438" t="str">
        <f t="shared" si="116"/>
        <v/>
      </c>
      <c r="CN75" s="438" t="str">
        <f t="shared" si="116"/>
        <v/>
      </c>
      <c r="CO75" s="438" t="str">
        <f t="shared" si="116"/>
        <v/>
      </c>
      <c r="CP75" s="438" t="str">
        <f t="shared" si="116"/>
        <v/>
      </c>
      <c r="CQ75" s="438" t="str">
        <f t="shared" si="116"/>
        <v/>
      </c>
      <c r="CR75" s="438" t="str">
        <f t="shared" si="116"/>
        <v/>
      </c>
      <c r="CS75" s="438" t="str">
        <f t="shared" si="116"/>
        <v/>
      </c>
      <c r="CT75" s="438" t="str">
        <f t="shared" si="116"/>
        <v/>
      </c>
      <c r="CU75" s="438" t="str">
        <f t="shared" si="116"/>
        <v/>
      </c>
      <c r="CV75" s="438" t="str">
        <f t="shared" si="116"/>
        <v/>
      </c>
      <c r="CW75" s="438" t="str">
        <f t="shared" si="116"/>
        <v/>
      </c>
      <c r="CX75" s="438" t="str">
        <f t="shared" si="116"/>
        <v/>
      </c>
      <c r="CY75" s="438" t="str">
        <f t="shared" si="116"/>
        <v/>
      </c>
      <c r="CZ75" s="438" t="str">
        <f t="shared" si="116"/>
        <v/>
      </c>
      <c r="DA75" s="438" t="str">
        <f t="shared" si="116"/>
        <v/>
      </c>
      <c r="DB75" s="438" t="str">
        <f t="shared" si="116"/>
        <v/>
      </c>
      <c r="DC75" s="438" t="str">
        <f t="shared" si="116"/>
        <v/>
      </c>
      <c r="DD75" s="438" t="str">
        <f t="shared" si="116"/>
        <v/>
      </c>
      <c r="DE75" s="438" t="str">
        <f t="shared" si="116"/>
        <v/>
      </c>
      <c r="DF75" s="438" t="str">
        <f t="shared" si="116"/>
        <v/>
      </c>
      <c r="DG75" s="438" t="str">
        <f t="shared" si="116"/>
        <v/>
      </c>
      <c r="DH75" s="438" t="str">
        <f t="shared" si="116"/>
        <v/>
      </c>
      <c r="DI75" s="438" t="str">
        <f t="shared" si="116"/>
        <v/>
      </c>
      <c r="DJ75" s="438" t="str">
        <f t="shared" si="116"/>
        <v/>
      </c>
      <c r="DK75" s="438" t="str">
        <f t="shared" si="116"/>
        <v/>
      </c>
      <c r="DL75" s="438" t="str">
        <f t="shared" si="116"/>
        <v/>
      </c>
      <c r="DM75" s="438" t="str">
        <f t="shared" si="116"/>
        <v/>
      </c>
      <c r="DN75" s="438" t="str">
        <f t="shared" si="116"/>
        <v/>
      </c>
      <c r="DO75" s="438" t="str">
        <f t="shared" si="116"/>
        <v/>
      </c>
      <c r="DP75" s="438" t="str">
        <f t="shared" si="116"/>
        <v/>
      </c>
      <c r="DQ75" s="438" t="str">
        <f t="shared" si="116"/>
        <v/>
      </c>
      <c r="DR75" s="438" t="str">
        <f t="shared" si="116"/>
        <v/>
      </c>
      <c r="DS75" s="438" t="str">
        <f t="shared" si="116"/>
        <v/>
      </c>
      <c r="DT75" s="438" t="str">
        <f t="shared" si="116"/>
        <v/>
      </c>
      <c r="DU75" s="438" t="str">
        <f t="shared" si="116"/>
        <v/>
      </c>
      <c r="DV75" s="438" t="str">
        <f t="shared" si="116"/>
        <v/>
      </c>
      <c r="DW75" s="438" t="str">
        <f t="shared" si="116"/>
        <v/>
      </c>
      <c r="DX75" s="438" t="str">
        <f t="shared" si="116"/>
        <v/>
      </c>
      <c r="DY75" s="438" t="str">
        <f t="shared" si="116"/>
        <v/>
      </c>
      <c r="DZ75" s="438" t="str">
        <f t="shared" si="116"/>
        <v/>
      </c>
      <c r="EA75" s="438" t="str">
        <f t="shared" si="116"/>
        <v/>
      </c>
      <c r="EB75" s="438" t="str">
        <f t="shared" si="116"/>
        <v/>
      </c>
      <c r="EC75" s="438" t="str">
        <f t="shared" ref="EC75:EW75" si="117">IF(EC$32="B0",EC$16,"")</f>
        <v/>
      </c>
      <c r="ED75" s="438" t="str">
        <f t="shared" si="117"/>
        <v/>
      </c>
      <c r="EE75" s="438" t="str">
        <f t="shared" si="117"/>
        <v/>
      </c>
      <c r="EF75" s="438" t="str">
        <f t="shared" si="117"/>
        <v/>
      </c>
      <c r="EG75" s="438" t="str">
        <f t="shared" si="117"/>
        <v/>
      </c>
      <c r="EH75" s="438" t="str">
        <f t="shared" si="117"/>
        <v/>
      </c>
      <c r="EI75" s="438" t="str">
        <f t="shared" si="117"/>
        <v/>
      </c>
      <c r="EJ75" s="438" t="str">
        <f t="shared" si="117"/>
        <v/>
      </c>
      <c r="EK75" s="438" t="str">
        <f t="shared" si="117"/>
        <v/>
      </c>
      <c r="EL75" s="438" t="str">
        <f t="shared" si="117"/>
        <v/>
      </c>
      <c r="EM75" s="438" t="str">
        <f t="shared" si="117"/>
        <v/>
      </c>
      <c r="EN75" s="438" t="str">
        <f t="shared" si="117"/>
        <v/>
      </c>
      <c r="EO75" s="438" t="str">
        <f t="shared" si="117"/>
        <v/>
      </c>
      <c r="EP75" s="438" t="str">
        <f t="shared" si="117"/>
        <v/>
      </c>
      <c r="EQ75" s="438" t="str">
        <f t="shared" si="117"/>
        <v/>
      </c>
      <c r="ER75" s="438" t="str">
        <f t="shared" si="117"/>
        <v/>
      </c>
      <c r="ES75" s="438" t="str">
        <f t="shared" si="117"/>
        <v/>
      </c>
      <c r="ET75" s="438" t="str">
        <f t="shared" si="117"/>
        <v/>
      </c>
      <c r="EU75" s="438" t="str">
        <f t="shared" si="117"/>
        <v/>
      </c>
      <c r="EV75" s="438" t="str">
        <f t="shared" si="117"/>
        <v/>
      </c>
      <c r="EW75" s="438" t="str">
        <f t="shared" si="117"/>
        <v/>
      </c>
      <c r="FB75" s="448"/>
      <c r="FC75" s="191" t="s">
        <v>22</v>
      </c>
      <c r="FD75" s="448"/>
      <c r="FE75" s="413"/>
      <c r="FF75" s="403"/>
      <c r="FG75" s="402"/>
    </row>
    <row r="76" spans="2:163" outlineLevel="1">
      <c r="B76" s="437" t="s">
        <v>1413</v>
      </c>
      <c r="C76" s="365" t="s">
        <v>278</v>
      </c>
      <c r="D76" s="438" t="str">
        <f t="shared" ref="D76:D88" si="118">IF(D63="","",D$35)</f>
        <v/>
      </c>
      <c r="E76" s="438" t="str">
        <f t="shared" ref="E76:BP77" si="119">IF(E63="","",E$35)</f>
        <v/>
      </c>
      <c r="F76" s="438" t="str">
        <f t="shared" si="119"/>
        <v/>
      </c>
      <c r="G76" s="438" t="str">
        <f t="shared" si="119"/>
        <v/>
      </c>
      <c r="H76" s="438" t="str">
        <f t="shared" si="119"/>
        <v/>
      </c>
      <c r="I76" s="438" t="str">
        <f t="shared" si="119"/>
        <v/>
      </c>
      <c r="J76" s="438" t="str">
        <f t="shared" si="119"/>
        <v/>
      </c>
      <c r="K76" s="438" t="str">
        <f t="shared" si="119"/>
        <v/>
      </c>
      <c r="L76" s="438" t="str">
        <f t="shared" si="119"/>
        <v/>
      </c>
      <c r="M76" s="438" t="str">
        <f t="shared" si="119"/>
        <v/>
      </c>
      <c r="N76" s="438" t="str">
        <f t="shared" si="119"/>
        <v/>
      </c>
      <c r="O76" s="438" t="str">
        <f t="shared" si="119"/>
        <v/>
      </c>
      <c r="P76" s="438" t="str">
        <f t="shared" si="119"/>
        <v/>
      </c>
      <c r="Q76" s="438" t="str">
        <f t="shared" si="119"/>
        <v/>
      </c>
      <c r="R76" s="438" t="str">
        <f t="shared" si="119"/>
        <v/>
      </c>
      <c r="S76" s="438" t="str">
        <f t="shared" si="119"/>
        <v/>
      </c>
      <c r="T76" s="438" t="str">
        <f t="shared" si="119"/>
        <v/>
      </c>
      <c r="U76" s="438" t="str">
        <f t="shared" si="119"/>
        <v/>
      </c>
      <c r="V76" s="438" t="str">
        <f t="shared" si="119"/>
        <v/>
      </c>
      <c r="W76" s="438" t="str">
        <f t="shared" si="119"/>
        <v/>
      </c>
      <c r="X76" s="438" t="str">
        <f t="shared" si="119"/>
        <v/>
      </c>
      <c r="Y76" s="438" t="str">
        <f t="shared" si="119"/>
        <v/>
      </c>
      <c r="Z76" s="438" t="str">
        <f t="shared" si="119"/>
        <v/>
      </c>
      <c r="AA76" s="438" t="str">
        <f t="shared" si="119"/>
        <v/>
      </c>
      <c r="AB76" s="438" t="str">
        <f t="shared" si="119"/>
        <v/>
      </c>
      <c r="AC76" s="438" t="str">
        <f t="shared" si="119"/>
        <v/>
      </c>
      <c r="AD76" s="438" t="str">
        <f t="shared" si="119"/>
        <v/>
      </c>
      <c r="AE76" s="438" t="str">
        <f t="shared" si="119"/>
        <v/>
      </c>
      <c r="AF76" s="438" t="str">
        <f t="shared" si="119"/>
        <v/>
      </c>
      <c r="AG76" s="438" t="str">
        <f t="shared" si="119"/>
        <v/>
      </c>
      <c r="AH76" s="438" t="str">
        <f t="shared" si="119"/>
        <v/>
      </c>
      <c r="AI76" s="438" t="str">
        <f t="shared" si="119"/>
        <v/>
      </c>
      <c r="AJ76" s="438" t="str">
        <f t="shared" si="119"/>
        <v/>
      </c>
      <c r="AK76" s="438" t="str">
        <f t="shared" si="119"/>
        <v/>
      </c>
      <c r="AL76" s="438" t="str">
        <f t="shared" si="119"/>
        <v/>
      </c>
      <c r="AM76" s="438" t="str">
        <f t="shared" si="119"/>
        <v/>
      </c>
      <c r="AN76" s="438" t="str">
        <f t="shared" si="119"/>
        <v/>
      </c>
      <c r="AO76" s="438" t="str">
        <f t="shared" si="119"/>
        <v/>
      </c>
      <c r="AP76" s="438" t="str">
        <f t="shared" si="119"/>
        <v/>
      </c>
      <c r="AQ76" s="438" t="str">
        <f t="shared" si="119"/>
        <v/>
      </c>
      <c r="AR76" s="438" t="str">
        <f t="shared" si="119"/>
        <v/>
      </c>
      <c r="AS76" s="438" t="str">
        <f t="shared" si="119"/>
        <v/>
      </c>
      <c r="AT76" s="438" t="str">
        <f t="shared" si="119"/>
        <v/>
      </c>
      <c r="AU76" s="438" t="str">
        <f t="shared" si="119"/>
        <v/>
      </c>
      <c r="AV76" s="438" t="str">
        <f t="shared" si="119"/>
        <v/>
      </c>
      <c r="AW76" s="438" t="str">
        <f t="shared" si="119"/>
        <v/>
      </c>
      <c r="AX76" s="438" t="str">
        <f t="shared" si="119"/>
        <v/>
      </c>
      <c r="AY76" s="438" t="str">
        <f t="shared" si="119"/>
        <v/>
      </c>
      <c r="AZ76" s="438" t="str">
        <f t="shared" si="119"/>
        <v/>
      </c>
      <c r="BA76" s="438" t="str">
        <f t="shared" si="119"/>
        <v/>
      </c>
      <c r="BB76" s="438" t="str">
        <f t="shared" si="119"/>
        <v/>
      </c>
      <c r="BC76" s="438" t="str">
        <f t="shared" si="119"/>
        <v/>
      </c>
      <c r="BD76" s="438" t="str">
        <f t="shared" si="119"/>
        <v/>
      </c>
      <c r="BE76" s="438" t="str">
        <f t="shared" si="119"/>
        <v/>
      </c>
      <c r="BF76" s="438" t="str">
        <f t="shared" si="119"/>
        <v/>
      </c>
      <c r="BG76" s="438" t="str">
        <f t="shared" si="119"/>
        <v/>
      </c>
      <c r="BH76" s="438" t="str">
        <f t="shared" si="119"/>
        <v/>
      </c>
      <c r="BI76" s="438" t="str">
        <f t="shared" si="119"/>
        <v/>
      </c>
      <c r="BJ76" s="438" t="str">
        <f t="shared" si="119"/>
        <v/>
      </c>
      <c r="BK76" s="438" t="str">
        <f t="shared" si="119"/>
        <v/>
      </c>
      <c r="BL76" s="438" t="str">
        <f t="shared" si="119"/>
        <v/>
      </c>
      <c r="BM76" s="438" t="str">
        <f t="shared" si="119"/>
        <v/>
      </c>
      <c r="BN76" s="438" t="str">
        <f t="shared" si="119"/>
        <v/>
      </c>
      <c r="BO76" s="438" t="str">
        <f t="shared" si="119"/>
        <v/>
      </c>
      <c r="BP76" s="438" t="str">
        <f t="shared" si="119"/>
        <v/>
      </c>
      <c r="BQ76" s="438" t="str">
        <f t="shared" ref="BQ76:EB79" si="120">IF(BQ63="","",BQ$35)</f>
        <v/>
      </c>
      <c r="BR76" s="438" t="str">
        <f t="shared" si="120"/>
        <v/>
      </c>
      <c r="BS76" s="438" t="str">
        <f t="shared" si="120"/>
        <v/>
      </c>
      <c r="BT76" s="438" t="str">
        <f t="shared" si="120"/>
        <v/>
      </c>
      <c r="BU76" s="438" t="str">
        <f t="shared" si="120"/>
        <v/>
      </c>
      <c r="BV76" s="438" t="str">
        <f t="shared" si="120"/>
        <v/>
      </c>
      <c r="BW76" s="438" t="str">
        <f t="shared" si="120"/>
        <v/>
      </c>
      <c r="BX76" s="438" t="str">
        <f t="shared" si="120"/>
        <v/>
      </c>
      <c r="BY76" s="438" t="str">
        <f t="shared" si="120"/>
        <v/>
      </c>
      <c r="BZ76" s="438" t="str">
        <f t="shared" si="120"/>
        <v/>
      </c>
      <c r="CA76" s="438" t="str">
        <f t="shared" si="120"/>
        <v/>
      </c>
      <c r="CB76" s="438" t="str">
        <f t="shared" si="120"/>
        <v/>
      </c>
      <c r="CC76" s="438" t="str">
        <f t="shared" si="120"/>
        <v/>
      </c>
      <c r="CD76" s="438" t="str">
        <f t="shared" si="120"/>
        <v/>
      </c>
      <c r="CE76" s="438" t="str">
        <f t="shared" si="120"/>
        <v/>
      </c>
      <c r="CF76" s="438" t="str">
        <f t="shared" si="120"/>
        <v/>
      </c>
      <c r="CG76" s="438" t="str">
        <f t="shared" si="120"/>
        <v/>
      </c>
      <c r="CH76" s="438" t="str">
        <f t="shared" si="120"/>
        <v/>
      </c>
      <c r="CI76" s="438" t="str">
        <f t="shared" si="120"/>
        <v/>
      </c>
      <c r="CJ76" s="438" t="str">
        <f t="shared" si="120"/>
        <v/>
      </c>
      <c r="CK76" s="438" t="str">
        <f t="shared" si="120"/>
        <v/>
      </c>
      <c r="CL76" s="438" t="str">
        <f t="shared" si="120"/>
        <v/>
      </c>
      <c r="CM76" s="438" t="str">
        <f t="shared" si="120"/>
        <v/>
      </c>
      <c r="CN76" s="438" t="str">
        <f t="shared" si="120"/>
        <v/>
      </c>
      <c r="CO76" s="438" t="str">
        <f t="shared" si="120"/>
        <v/>
      </c>
      <c r="CP76" s="438" t="str">
        <f t="shared" si="120"/>
        <v/>
      </c>
      <c r="CQ76" s="438" t="str">
        <f t="shared" si="120"/>
        <v/>
      </c>
      <c r="CR76" s="438" t="str">
        <f t="shared" si="120"/>
        <v/>
      </c>
      <c r="CS76" s="438" t="str">
        <f t="shared" si="120"/>
        <v/>
      </c>
      <c r="CT76" s="438" t="str">
        <f t="shared" si="120"/>
        <v/>
      </c>
      <c r="CU76" s="438" t="str">
        <f t="shared" si="120"/>
        <v/>
      </c>
      <c r="CV76" s="438" t="str">
        <f t="shared" si="120"/>
        <v/>
      </c>
      <c r="CW76" s="438" t="str">
        <f t="shared" si="120"/>
        <v/>
      </c>
      <c r="CX76" s="438" t="str">
        <f t="shared" si="120"/>
        <v/>
      </c>
      <c r="CY76" s="438" t="str">
        <f t="shared" si="120"/>
        <v/>
      </c>
      <c r="CZ76" s="438" t="str">
        <f t="shared" si="120"/>
        <v/>
      </c>
      <c r="DA76" s="438" t="str">
        <f t="shared" si="120"/>
        <v/>
      </c>
      <c r="DB76" s="438" t="str">
        <f t="shared" si="120"/>
        <v/>
      </c>
      <c r="DC76" s="438" t="str">
        <f t="shared" si="120"/>
        <v/>
      </c>
      <c r="DD76" s="438" t="str">
        <f t="shared" si="120"/>
        <v/>
      </c>
      <c r="DE76" s="438" t="str">
        <f t="shared" si="120"/>
        <v/>
      </c>
      <c r="DF76" s="438" t="str">
        <f t="shared" si="120"/>
        <v/>
      </c>
      <c r="DG76" s="438" t="str">
        <f t="shared" si="120"/>
        <v/>
      </c>
      <c r="DH76" s="438" t="str">
        <f t="shared" si="120"/>
        <v/>
      </c>
      <c r="DI76" s="438" t="str">
        <f t="shared" si="120"/>
        <v/>
      </c>
      <c r="DJ76" s="438" t="str">
        <f t="shared" si="120"/>
        <v/>
      </c>
      <c r="DK76" s="438" t="str">
        <f t="shared" si="120"/>
        <v/>
      </c>
      <c r="DL76" s="438" t="str">
        <f t="shared" si="120"/>
        <v/>
      </c>
      <c r="DM76" s="438" t="str">
        <f t="shared" si="120"/>
        <v/>
      </c>
      <c r="DN76" s="438" t="str">
        <f t="shared" si="120"/>
        <v/>
      </c>
      <c r="DO76" s="438" t="str">
        <f t="shared" si="120"/>
        <v/>
      </c>
      <c r="DP76" s="438" t="str">
        <f t="shared" si="120"/>
        <v/>
      </c>
      <c r="DQ76" s="438" t="str">
        <f t="shared" si="120"/>
        <v/>
      </c>
      <c r="DR76" s="438" t="str">
        <f t="shared" si="120"/>
        <v/>
      </c>
      <c r="DS76" s="438" t="str">
        <f t="shared" si="120"/>
        <v/>
      </c>
      <c r="DT76" s="438" t="str">
        <f t="shared" si="120"/>
        <v/>
      </c>
      <c r="DU76" s="438" t="str">
        <f t="shared" si="120"/>
        <v/>
      </c>
      <c r="DV76" s="438" t="str">
        <f t="shared" si="120"/>
        <v/>
      </c>
      <c r="DW76" s="438" t="str">
        <f t="shared" si="120"/>
        <v/>
      </c>
      <c r="DX76" s="438" t="str">
        <f t="shared" si="120"/>
        <v/>
      </c>
      <c r="DY76" s="438" t="str">
        <f t="shared" si="120"/>
        <v/>
      </c>
      <c r="DZ76" s="438" t="str">
        <f t="shared" si="120"/>
        <v/>
      </c>
      <c r="EA76" s="438" t="str">
        <f t="shared" si="120"/>
        <v/>
      </c>
      <c r="EB76" s="438" t="str">
        <f t="shared" si="120"/>
        <v/>
      </c>
      <c r="EC76" s="438" t="str">
        <f t="shared" ref="EC76:EW78" si="121">IF(EC63="","",EC$35)</f>
        <v/>
      </c>
      <c r="ED76" s="438" t="str">
        <f t="shared" si="121"/>
        <v/>
      </c>
      <c r="EE76" s="438" t="str">
        <f t="shared" si="121"/>
        <v/>
      </c>
      <c r="EF76" s="438" t="str">
        <f t="shared" si="121"/>
        <v/>
      </c>
      <c r="EG76" s="438" t="str">
        <f t="shared" si="121"/>
        <v/>
      </c>
      <c r="EH76" s="438" t="str">
        <f t="shared" si="121"/>
        <v/>
      </c>
      <c r="EI76" s="438" t="str">
        <f t="shared" si="121"/>
        <v/>
      </c>
      <c r="EJ76" s="438" t="str">
        <f t="shared" si="121"/>
        <v/>
      </c>
      <c r="EK76" s="438" t="str">
        <f t="shared" si="121"/>
        <v/>
      </c>
      <c r="EL76" s="438" t="str">
        <f t="shared" si="121"/>
        <v/>
      </c>
      <c r="EM76" s="438" t="str">
        <f t="shared" si="121"/>
        <v/>
      </c>
      <c r="EN76" s="438" t="str">
        <f t="shared" si="121"/>
        <v/>
      </c>
      <c r="EO76" s="438" t="str">
        <f t="shared" si="121"/>
        <v/>
      </c>
      <c r="EP76" s="438" t="str">
        <f t="shared" si="121"/>
        <v/>
      </c>
      <c r="EQ76" s="438" t="str">
        <f t="shared" si="121"/>
        <v/>
      </c>
      <c r="ER76" s="438" t="str">
        <f t="shared" si="121"/>
        <v/>
      </c>
      <c r="ES76" s="438" t="str">
        <f t="shared" si="121"/>
        <v/>
      </c>
      <c r="ET76" s="438" t="str">
        <f t="shared" si="121"/>
        <v/>
      </c>
      <c r="EU76" s="438" t="str">
        <f t="shared" si="121"/>
        <v/>
      </c>
      <c r="EV76" s="438" t="str">
        <f t="shared" si="121"/>
        <v/>
      </c>
      <c r="EW76" s="438" t="str">
        <f t="shared" si="121"/>
        <v/>
      </c>
      <c r="FC76" s="338" t="s">
        <v>1486</v>
      </c>
      <c r="FE76" s="413"/>
      <c r="FF76" s="403"/>
      <c r="FG76" s="402"/>
    </row>
    <row r="77" spans="2:163" outlineLevel="1">
      <c r="B77" s="437" t="s">
        <v>1414</v>
      </c>
      <c r="C77" s="365" t="s">
        <v>278</v>
      </c>
      <c r="D77" s="438" t="str">
        <f t="shared" si="118"/>
        <v/>
      </c>
      <c r="E77" s="438" t="str">
        <f t="shared" ref="E77:S77" si="122">IF(E64="","",E$35)</f>
        <v/>
      </c>
      <c r="F77" s="438" t="str">
        <f t="shared" si="122"/>
        <v/>
      </c>
      <c r="G77" s="438" t="str">
        <f t="shared" si="122"/>
        <v/>
      </c>
      <c r="H77" s="438" t="str">
        <f t="shared" si="122"/>
        <v/>
      </c>
      <c r="I77" s="438" t="str">
        <f t="shared" si="122"/>
        <v/>
      </c>
      <c r="J77" s="438" t="str">
        <f t="shared" si="122"/>
        <v/>
      </c>
      <c r="K77" s="438" t="str">
        <f t="shared" si="122"/>
        <v/>
      </c>
      <c r="L77" s="438" t="str">
        <f t="shared" si="122"/>
        <v/>
      </c>
      <c r="M77" s="438" t="str">
        <f t="shared" si="122"/>
        <v/>
      </c>
      <c r="N77" s="438" t="str">
        <f t="shared" si="122"/>
        <v/>
      </c>
      <c r="O77" s="438" t="str">
        <f t="shared" si="122"/>
        <v/>
      </c>
      <c r="P77" s="438" t="str">
        <f t="shared" si="122"/>
        <v/>
      </c>
      <c r="Q77" s="438" t="str">
        <f t="shared" si="122"/>
        <v/>
      </c>
      <c r="R77" s="438" t="str">
        <f t="shared" si="122"/>
        <v/>
      </c>
      <c r="S77" s="438" t="str">
        <f t="shared" si="122"/>
        <v/>
      </c>
      <c r="T77" s="438" t="str">
        <f t="shared" si="119"/>
        <v/>
      </c>
      <c r="U77" s="438" t="str">
        <f t="shared" si="119"/>
        <v/>
      </c>
      <c r="V77" s="438" t="str">
        <f t="shared" si="119"/>
        <v/>
      </c>
      <c r="W77" s="438" t="str">
        <f t="shared" si="119"/>
        <v/>
      </c>
      <c r="X77" s="438" t="str">
        <f t="shared" si="119"/>
        <v/>
      </c>
      <c r="Y77" s="438" t="str">
        <f t="shared" si="119"/>
        <v/>
      </c>
      <c r="Z77" s="438" t="str">
        <f t="shared" si="119"/>
        <v/>
      </c>
      <c r="AA77" s="438" t="str">
        <f t="shared" si="119"/>
        <v/>
      </c>
      <c r="AB77" s="438" t="str">
        <f t="shared" si="119"/>
        <v/>
      </c>
      <c r="AC77" s="438" t="str">
        <f t="shared" si="119"/>
        <v/>
      </c>
      <c r="AD77" s="438" t="str">
        <f t="shared" si="119"/>
        <v/>
      </c>
      <c r="AE77" s="438" t="str">
        <f t="shared" si="119"/>
        <v/>
      </c>
      <c r="AF77" s="438" t="str">
        <f t="shared" si="119"/>
        <v/>
      </c>
      <c r="AG77" s="438" t="str">
        <f t="shared" si="119"/>
        <v/>
      </c>
      <c r="AH77" s="438" t="str">
        <f t="shared" si="119"/>
        <v/>
      </c>
      <c r="AI77" s="438" t="str">
        <f t="shared" si="119"/>
        <v/>
      </c>
      <c r="AJ77" s="438" t="str">
        <f t="shared" si="119"/>
        <v/>
      </c>
      <c r="AK77" s="438" t="str">
        <f t="shared" si="119"/>
        <v/>
      </c>
      <c r="AL77" s="438" t="str">
        <f t="shared" si="119"/>
        <v/>
      </c>
      <c r="AM77" s="438" t="str">
        <f t="shared" si="119"/>
        <v/>
      </c>
      <c r="AN77" s="438" t="str">
        <f t="shared" si="119"/>
        <v/>
      </c>
      <c r="AO77" s="438" t="str">
        <f t="shared" si="119"/>
        <v/>
      </c>
      <c r="AP77" s="438" t="str">
        <f t="shared" si="119"/>
        <v/>
      </c>
      <c r="AQ77" s="438" t="str">
        <f t="shared" si="119"/>
        <v/>
      </c>
      <c r="AR77" s="438" t="str">
        <f t="shared" si="119"/>
        <v/>
      </c>
      <c r="AS77" s="438" t="str">
        <f t="shared" si="119"/>
        <v/>
      </c>
      <c r="AT77" s="438" t="str">
        <f t="shared" si="119"/>
        <v/>
      </c>
      <c r="AU77" s="438" t="str">
        <f t="shared" si="119"/>
        <v/>
      </c>
      <c r="AV77" s="438" t="str">
        <f t="shared" si="119"/>
        <v/>
      </c>
      <c r="AW77" s="438" t="str">
        <f t="shared" si="119"/>
        <v/>
      </c>
      <c r="AX77" s="438" t="str">
        <f t="shared" si="119"/>
        <v/>
      </c>
      <c r="AY77" s="438" t="str">
        <f t="shared" si="119"/>
        <v/>
      </c>
      <c r="AZ77" s="438" t="str">
        <f t="shared" si="119"/>
        <v/>
      </c>
      <c r="BA77" s="438" t="str">
        <f t="shared" si="119"/>
        <v/>
      </c>
      <c r="BB77" s="438" t="str">
        <f t="shared" si="119"/>
        <v/>
      </c>
      <c r="BC77" s="438" t="str">
        <f t="shared" si="119"/>
        <v/>
      </c>
      <c r="BD77" s="438" t="str">
        <f t="shared" si="119"/>
        <v/>
      </c>
      <c r="BE77" s="438" t="str">
        <f t="shared" si="119"/>
        <v/>
      </c>
      <c r="BF77" s="438" t="str">
        <f t="shared" si="119"/>
        <v/>
      </c>
      <c r="BG77" s="438" t="str">
        <f t="shared" si="119"/>
        <v/>
      </c>
      <c r="BH77" s="438" t="str">
        <f t="shared" si="119"/>
        <v/>
      </c>
      <c r="BI77" s="438" t="str">
        <f t="shared" si="119"/>
        <v/>
      </c>
      <c r="BJ77" s="438" t="str">
        <f t="shared" si="119"/>
        <v/>
      </c>
      <c r="BK77" s="438" t="str">
        <f t="shared" si="119"/>
        <v/>
      </c>
      <c r="BL77" s="438" t="str">
        <f t="shared" si="119"/>
        <v/>
      </c>
      <c r="BM77" s="438" t="str">
        <f t="shared" si="119"/>
        <v/>
      </c>
      <c r="BN77" s="438" t="str">
        <f t="shared" si="119"/>
        <v/>
      </c>
      <c r="BO77" s="438" t="str">
        <f t="shared" si="119"/>
        <v/>
      </c>
      <c r="BP77" s="438" t="str">
        <f t="shared" si="119"/>
        <v/>
      </c>
      <c r="BQ77" s="438" t="str">
        <f t="shared" si="120"/>
        <v/>
      </c>
      <c r="BR77" s="438" t="str">
        <f t="shared" si="120"/>
        <v/>
      </c>
      <c r="BS77" s="438" t="str">
        <f t="shared" si="120"/>
        <v/>
      </c>
      <c r="BT77" s="438" t="str">
        <f t="shared" si="120"/>
        <v/>
      </c>
      <c r="BU77" s="438" t="str">
        <f t="shared" si="120"/>
        <v/>
      </c>
      <c r="BV77" s="438" t="str">
        <f t="shared" si="120"/>
        <v/>
      </c>
      <c r="BW77" s="438" t="str">
        <f t="shared" si="120"/>
        <v/>
      </c>
      <c r="BX77" s="438" t="str">
        <f t="shared" si="120"/>
        <v/>
      </c>
      <c r="BY77" s="438" t="str">
        <f t="shared" si="120"/>
        <v/>
      </c>
      <c r="BZ77" s="438" t="str">
        <f t="shared" si="120"/>
        <v/>
      </c>
      <c r="CA77" s="438" t="str">
        <f t="shared" si="120"/>
        <v/>
      </c>
      <c r="CB77" s="438" t="str">
        <f t="shared" si="120"/>
        <v/>
      </c>
      <c r="CC77" s="438" t="str">
        <f t="shared" si="120"/>
        <v/>
      </c>
      <c r="CD77" s="438" t="str">
        <f t="shared" si="120"/>
        <v/>
      </c>
      <c r="CE77" s="438" t="str">
        <f t="shared" si="120"/>
        <v/>
      </c>
      <c r="CF77" s="438" t="str">
        <f t="shared" si="120"/>
        <v/>
      </c>
      <c r="CG77" s="438" t="str">
        <f t="shared" si="120"/>
        <v/>
      </c>
      <c r="CH77" s="438" t="str">
        <f t="shared" si="120"/>
        <v/>
      </c>
      <c r="CI77" s="438" t="str">
        <f t="shared" si="120"/>
        <v/>
      </c>
      <c r="CJ77" s="438" t="str">
        <f t="shared" si="120"/>
        <v/>
      </c>
      <c r="CK77" s="438" t="str">
        <f t="shared" si="120"/>
        <v/>
      </c>
      <c r="CL77" s="438" t="str">
        <f t="shared" si="120"/>
        <v/>
      </c>
      <c r="CM77" s="438" t="str">
        <f t="shared" si="120"/>
        <v/>
      </c>
      <c r="CN77" s="438" t="str">
        <f t="shared" si="120"/>
        <v/>
      </c>
      <c r="CO77" s="438" t="str">
        <f t="shared" si="120"/>
        <v/>
      </c>
      <c r="CP77" s="438" t="str">
        <f t="shared" si="120"/>
        <v/>
      </c>
      <c r="CQ77" s="438" t="str">
        <f t="shared" si="120"/>
        <v/>
      </c>
      <c r="CR77" s="438" t="str">
        <f t="shared" si="120"/>
        <v/>
      </c>
      <c r="CS77" s="438" t="str">
        <f t="shared" si="120"/>
        <v/>
      </c>
      <c r="CT77" s="438" t="str">
        <f t="shared" si="120"/>
        <v/>
      </c>
      <c r="CU77" s="438" t="str">
        <f t="shared" si="120"/>
        <v/>
      </c>
      <c r="CV77" s="438" t="str">
        <f t="shared" si="120"/>
        <v/>
      </c>
      <c r="CW77" s="438" t="str">
        <f t="shared" si="120"/>
        <v/>
      </c>
      <c r="CX77" s="438" t="str">
        <f t="shared" si="120"/>
        <v/>
      </c>
      <c r="CY77" s="438" t="str">
        <f t="shared" si="120"/>
        <v/>
      </c>
      <c r="CZ77" s="438" t="str">
        <f t="shared" si="120"/>
        <v/>
      </c>
      <c r="DA77" s="438" t="str">
        <f t="shared" si="120"/>
        <v/>
      </c>
      <c r="DB77" s="438" t="str">
        <f t="shared" si="120"/>
        <v/>
      </c>
      <c r="DC77" s="438" t="str">
        <f t="shared" si="120"/>
        <v/>
      </c>
      <c r="DD77" s="438" t="str">
        <f t="shared" si="120"/>
        <v/>
      </c>
      <c r="DE77" s="438" t="str">
        <f t="shared" si="120"/>
        <v/>
      </c>
      <c r="DF77" s="438" t="str">
        <f t="shared" si="120"/>
        <v/>
      </c>
      <c r="DG77" s="438" t="str">
        <f t="shared" si="120"/>
        <v/>
      </c>
      <c r="DH77" s="438" t="str">
        <f t="shared" si="120"/>
        <v/>
      </c>
      <c r="DI77" s="438" t="str">
        <f t="shared" si="120"/>
        <v/>
      </c>
      <c r="DJ77" s="438" t="str">
        <f t="shared" si="120"/>
        <v/>
      </c>
      <c r="DK77" s="438" t="str">
        <f t="shared" si="120"/>
        <v/>
      </c>
      <c r="DL77" s="438" t="str">
        <f t="shared" si="120"/>
        <v/>
      </c>
      <c r="DM77" s="438" t="str">
        <f t="shared" si="120"/>
        <v/>
      </c>
      <c r="DN77" s="438" t="str">
        <f t="shared" si="120"/>
        <v/>
      </c>
      <c r="DO77" s="438" t="str">
        <f t="shared" si="120"/>
        <v/>
      </c>
      <c r="DP77" s="438" t="str">
        <f t="shared" si="120"/>
        <v/>
      </c>
      <c r="DQ77" s="438" t="str">
        <f t="shared" si="120"/>
        <v/>
      </c>
      <c r="DR77" s="438" t="str">
        <f t="shared" si="120"/>
        <v/>
      </c>
      <c r="DS77" s="438" t="str">
        <f t="shared" si="120"/>
        <v/>
      </c>
      <c r="DT77" s="438" t="str">
        <f t="shared" si="120"/>
        <v/>
      </c>
      <c r="DU77" s="438" t="str">
        <f t="shared" si="120"/>
        <v/>
      </c>
      <c r="DV77" s="438" t="str">
        <f t="shared" si="120"/>
        <v/>
      </c>
      <c r="DW77" s="438" t="str">
        <f t="shared" si="120"/>
        <v/>
      </c>
      <c r="DX77" s="438" t="str">
        <f t="shared" si="120"/>
        <v/>
      </c>
      <c r="DY77" s="438" t="str">
        <f t="shared" si="120"/>
        <v/>
      </c>
      <c r="DZ77" s="438" t="str">
        <f t="shared" si="120"/>
        <v/>
      </c>
      <c r="EA77" s="438" t="str">
        <f t="shared" si="120"/>
        <v/>
      </c>
      <c r="EB77" s="438" t="str">
        <f t="shared" si="120"/>
        <v/>
      </c>
      <c r="EC77" s="438" t="str">
        <f t="shared" si="121"/>
        <v/>
      </c>
      <c r="ED77" s="438" t="str">
        <f t="shared" si="121"/>
        <v/>
      </c>
      <c r="EE77" s="438" t="str">
        <f t="shared" si="121"/>
        <v/>
      </c>
      <c r="EF77" s="438" t="str">
        <f t="shared" si="121"/>
        <v/>
      </c>
      <c r="EG77" s="438" t="str">
        <f t="shared" si="121"/>
        <v/>
      </c>
      <c r="EH77" s="438" t="str">
        <f t="shared" si="121"/>
        <v/>
      </c>
      <c r="EI77" s="438" t="str">
        <f t="shared" si="121"/>
        <v/>
      </c>
      <c r="EJ77" s="438" t="str">
        <f t="shared" si="121"/>
        <v/>
      </c>
      <c r="EK77" s="438" t="str">
        <f t="shared" si="121"/>
        <v/>
      </c>
      <c r="EL77" s="438" t="str">
        <f t="shared" si="121"/>
        <v/>
      </c>
      <c r="EM77" s="438" t="str">
        <f t="shared" si="121"/>
        <v/>
      </c>
      <c r="EN77" s="438" t="str">
        <f t="shared" si="121"/>
        <v/>
      </c>
      <c r="EO77" s="438" t="str">
        <f t="shared" si="121"/>
        <v/>
      </c>
      <c r="EP77" s="438" t="str">
        <f t="shared" si="121"/>
        <v/>
      </c>
      <c r="EQ77" s="438" t="str">
        <f t="shared" si="121"/>
        <v/>
      </c>
      <c r="ER77" s="438" t="str">
        <f t="shared" si="121"/>
        <v/>
      </c>
      <c r="ES77" s="438" t="str">
        <f t="shared" si="121"/>
        <v/>
      </c>
      <c r="ET77" s="438" t="str">
        <f t="shared" si="121"/>
        <v/>
      </c>
      <c r="EU77" s="438" t="str">
        <f t="shared" si="121"/>
        <v/>
      </c>
      <c r="EV77" s="438" t="str">
        <f t="shared" si="121"/>
        <v/>
      </c>
      <c r="EW77" s="438" t="str">
        <f t="shared" si="121"/>
        <v/>
      </c>
      <c r="FC77" s="338" t="s">
        <v>1487</v>
      </c>
      <c r="FE77" s="413"/>
      <c r="FF77" s="403"/>
      <c r="FG77" s="402"/>
    </row>
    <row r="78" spans="2:163" outlineLevel="1">
      <c r="B78" s="437" t="s">
        <v>1415</v>
      </c>
      <c r="C78" s="365" t="s">
        <v>278</v>
      </c>
      <c r="D78" s="438" t="str">
        <f t="shared" si="118"/>
        <v/>
      </c>
      <c r="E78" s="438" t="str">
        <f t="shared" ref="E78:BP79" si="123">IF(E65="","",E$35)</f>
        <v/>
      </c>
      <c r="F78" s="438" t="str">
        <f t="shared" si="123"/>
        <v/>
      </c>
      <c r="G78" s="438" t="str">
        <f t="shared" si="123"/>
        <v/>
      </c>
      <c r="H78" s="438" t="str">
        <f t="shared" si="123"/>
        <v/>
      </c>
      <c r="I78" s="438" t="str">
        <f t="shared" si="123"/>
        <v/>
      </c>
      <c r="J78" s="438" t="str">
        <f t="shared" si="123"/>
        <v/>
      </c>
      <c r="K78" s="438" t="str">
        <f t="shared" si="123"/>
        <v/>
      </c>
      <c r="L78" s="438" t="str">
        <f t="shared" si="123"/>
        <v/>
      </c>
      <c r="M78" s="438" t="str">
        <f t="shared" si="123"/>
        <v/>
      </c>
      <c r="N78" s="438" t="str">
        <f t="shared" si="123"/>
        <v/>
      </c>
      <c r="O78" s="438" t="str">
        <f t="shared" si="123"/>
        <v/>
      </c>
      <c r="P78" s="438" t="str">
        <f t="shared" si="123"/>
        <v/>
      </c>
      <c r="Q78" s="438" t="str">
        <f t="shared" si="123"/>
        <v/>
      </c>
      <c r="R78" s="438" t="str">
        <f t="shared" si="123"/>
        <v/>
      </c>
      <c r="S78" s="438" t="str">
        <f t="shared" si="123"/>
        <v/>
      </c>
      <c r="T78" s="438" t="str">
        <f t="shared" si="123"/>
        <v/>
      </c>
      <c r="U78" s="438" t="str">
        <f t="shared" si="123"/>
        <v/>
      </c>
      <c r="V78" s="438" t="str">
        <f t="shared" si="123"/>
        <v/>
      </c>
      <c r="W78" s="438" t="str">
        <f t="shared" si="123"/>
        <v/>
      </c>
      <c r="X78" s="438" t="str">
        <f t="shared" si="123"/>
        <v/>
      </c>
      <c r="Y78" s="438" t="str">
        <f t="shared" si="123"/>
        <v/>
      </c>
      <c r="Z78" s="438" t="str">
        <f t="shared" si="123"/>
        <v/>
      </c>
      <c r="AA78" s="438" t="str">
        <f t="shared" si="123"/>
        <v/>
      </c>
      <c r="AB78" s="438" t="str">
        <f t="shared" si="123"/>
        <v/>
      </c>
      <c r="AC78" s="438" t="str">
        <f t="shared" si="123"/>
        <v/>
      </c>
      <c r="AD78" s="438" t="str">
        <f t="shared" si="123"/>
        <v/>
      </c>
      <c r="AE78" s="438" t="str">
        <f t="shared" si="123"/>
        <v/>
      </c>
      <c r="AF78" s="438" t="str">
        <f t="shared" si="123"/>
        <v/>
      </c>
      <c r="AG78" s="438" t="str">
        <f t="shared" si="123"/>
        <v/>
      </c>
      <c r="AH78" s="438" t="str">
        <f t="shared" si="123"/>
        <v/>
      </c>
      <c r="AI78" s="438" t="str">
        <f t="shared" si="123"/>
        <v/>
      </c>
      <c r="AJ78" s="438" t="str">
        <f t="shared" si="123"/>
        <v/>
      </c>
      <c r="AK78" s="438" t="str">
        <f t="shared" si="123"/>
        <v/>
      </c>
      <c r="AL78" s="438" t="str">
        <f t="shared" si="123"/>
        <v/>
      </c>
      <c r="AM78" s="438" t="str">
        <f t="shared" si="123"/>
        <v/>
      </c>
      <c r="AN78" s="438" t="str">
        <f t="shared" si="123"/>
        <v/>
      </c>
      <c r="AO78" s="438" t="str">
        <f t="shared" si="123"/>
        <v/>
      </c>
      <c r="AP78" s="438" t="str">
        <f t="shared" si="123"/>
        <v/>
      </c>
      <c r="AQ78" s="438" t="str">
        <f t="shared" si="123"/>
        <v/>
      </c>
      <c r="AR78" s="438" t="str">
        <f t="shared" si="123"/>
        <v/>
      </c>
      <c r="AS78" s="438" t="str">
        <f t="shared" si="123"/>
        <v/>
      </c>
      <c r="AT78" s="438" t="str">
        <f t="shared" si="123"/>
        <v/>
      </c>
      <c r="AU78" s="438" t="str">
        <f t="shared" si="123"/>
        <v/>
      </c>
      <c r="AV78" s="438" t="str">
        <f t="shared" si="123"/>
        <v/>
      </c>
      <c r="AW78" s="438" t="str">
        <f t="shared" si="123"/>
        <v/>
      </c>
      <c r="AX78" s="438" t="str">
        <f t="shared" si="123"/>
        <v/>
      </c>
      <c r="AY78" s="438" t="str">
        <f t="shared" si="123"/>
        <v/>
      </c>
      <c r="AZ78" s="438" t="str">
        <f t="shared" si="123"/>
        <v/>
      </c>
      <c r="BA78" s="438" t="str">
        <f t="shared" si="123"/>
        <v/>
      </c>
      <c r="BB78" s="438" t="str">
        <f t="shared" si="123"/>
        <v/>
      </c>
      <c r="BC78" s="438" t="str">
        <f t="shared" si="123"/>
        <v/>
      </c>
      <c r="BD78" s="438" t="str">
        <f t="shared" si="123"/>
        <v/>
      </c>
      <c r="BE78" s="438" t="str">
        <f t="shared" si="123"/>
        <v/>
      </c>
      <c r="BF78" s="438" t="str">
        <f t="shared" si="123"/>
        <v/>
      </c>
      <c r="BG78" s="438" t="str">
        <f t="shared" si="123"/>
        <v/>
      </c>
      <c r="BH78" s="438" t="str">
        <f t="shared" si="123"/>
        <v/>
      </c>
      <c r="BI78" s="438" t="str">
        <f t="shared" si="123"/>
        <v/>
      </c>
      <c r="BJ78" s="438" t="str">
        <f t="shared" si="123"/>
        <v/>
      </c>
      <c r="BK78" s="438" t="str">
        <f t="shared" si="123"/>
        <v/>
      </c>
      <c r="BL78" s="438" t="str">
        <f t="shared" si="123"/>
        <v/>
      </c>
      <c r="BM78" s="438" t="str">
        <f t="shared" si="123"/>
        <v/>
      </c>
      <c r="BN78" s="438" t="str">
        <f t="shared" si="123"/>
        <v/>
      </c>
      <c r="BO78" s="438" t="str">
        <f t="shared" si="123"/>
        <v/>
      </c>
      <c r="BP78" s="438" t="str">
        <f t="shared" si="123"/>
        <v/>
      </c>
      <c r="BQ78" s="438" t="str">
        <f t="shared" si="120"/>
        <v/>
      </c>
      <c r="BR78" s="438" t="str">
        <f t="shared" si="120"/>
        <v/>
      </c>
      <c r="BS78" s="438" t="str">
        <f t="shared" si="120"/>
        <v/>
      </c>
      <c r="BT78" s="438" t="str">
        <f t="shared" si="120"/>
        <v/>
      </c>
      <c r="BU78" s="438" t="str">
        <f t="shared" si="120"/>
        <v/>
      </c>
      <c r="BV78" s="438" t="str">
        <f t="shared" si="120"/>
        <v/>
      </c>
      <c r="BW78" s="438" t="str">
        <f t="shared" si="120"/>
        <v/>
      </c>
      <c r="BX78" s="438" t="str">
        <f t="shared" si="120"/>
        <v/>
      </c>
      <c r="BY78" s="438" t="str">
        <f t="shared" si="120"/>
        <v/>
      </c>
      <c r="BZ78" s="438" t="str">
        <f t="shared" si="120"/>
        <v/>
      </c>
      <c r="CA78" s="438" t="str">
        <f t="shared" si="120"/>
        <v/>
      </c>
      <c r="CB78" s="438" t="str">
        <f t="shared" si="120"/>
        <v/>
      </c>
      <c r="CC78" s="438" t="str">
        <f t="shared" si="120"/>
        <v/>
      </c>
      <c r="CD78" s="438" t="str">
        <f t="shared" si="120"/>
        <v/>
      </c>
      <c r="CE78" s="438" t="str">
        <f t="shared" si="120"/>
        <v/>
      </c>
      <c r="CF78" s="438" t="str">
        <f t="shared" si="120"/>
        <v/>
      </c>
      <c r="CG78" s="438" t="str">
        <f t="shared" si="120"/>
        <v/>
      </c>
      <c r="CH78" s="438" t="str">
        <f t="shared" si="120"/>
        <v/>
      </c>
      <c r="CI78" s="438" t="str">
        <f t="shared" si="120"/>
        <v/>
      </c>
      <c r="CJ78" s="438" t="str">
        <f t="shared" si="120"/>
        <v/>
      </c>
      <c r="CK78" s="438" t="str">
        <f t="shared" si="120"/>
        <v/>
      </c>
      <c r="CL78" s="438" t="str">
        <f t="shared" si="120"/>
        <v/>
      </c>
      <c r="CM78" s="438" t="str">
        <f t="shared" si="120"/>
        <v/>
      </c>
      <c r="CN78" s="438" t="str">
        <f t="shared" si="120"/>
        <v/>
      </c>
      <c r="CO78" s="438" t="str">
        <f t="shared" si="120"/>
        <v/>
      </c>
      <c r="CP78" s="438" t="str">
        <f t="shared" si="120"/>
        <v/>
      </c>
      <c r="CQ78" s="438" t="str">
        <f t="shared" si="120"/>
        <v/>
      </c>
      <c r="CR78" s="438" t="str">
        <f t="shared" si="120"/>
        <v/>
      </c>
      <c r="CS78" s="438" t="str">
        <f t="shared" si="120"/>
        <v/>
      </c>
      <c r="CT78" s="438" t="str">
        <f t="shared" si="120"/>
        <v/>
      </c>
      <c r="CU78" s="438" t="str">
        <f t="shared" si="120"/>
        <v/>
      </c>
      <c r="CV78" s="438" t="str">
        <f t="shared" si="120"/>
        <v/>
      </c>
      <c r="CW78" s="438" t="str">
        <f t="shared" si="120"/>
        <v/>
      </c>
      <c r="CX78" s="438" t="str">
        <f t="shared" si="120"/>
        <v/>
      </c>
      <c r="CY78" s="438" t="str">
        <f t="shared" si="120"/>
        <v/>
      </c>
      <c r="CZ78" s="438" t="str">
        <f t="shared" si="120"/>
        <v/>
      </c>
      <c r="DA78" s="438" t="str">
        <f t="shared" si="120"/>
        <v/>
      </c>
      <c r="DB78" s="438" t="str">
        <f t="shared" si="120"/>
        <v/>
      </c>
      <c r="DC78" s="438" t="str">
        <f t="shared" si="120"/>
        <v/>
      </c>
      <c r="DD78" s="438" t="str">
        <f t="shared" si="120"/>
        <v/>
      </c>
      <c r="DE78" s="438" t="str">
        <f t="shared" si="120"/>
        <v/>
      </c>
      <c r="DF78" s="438" t="str">
        <f t="shared" si="120"/>
        <v/>
      </c>
      <c r="DG78" s="438" t="str">
        <f t="shared" si="120"/>
        <v/>
      </c>
      <c r="DH78" s="438" t="str">
        <f t="shared" si="120"/>
        <v/>
      </c>
      <c r="DI78" s="438" t="str">
        <f t="shared" si="120"/>
        <v/>
      </c>
      <c r="DJ78" s="438" t="str">
        <f t="shared" si="120"/>
        <v/>
      </c>
      <c r="DK78" s="438" t="str">
        <f t="shared" si="120"/>
        <v/>
      </c>
      <c r="DL78" s="438" t="str">
        <f t="shared" si="120"/>
        <v/>
      </c>
      <c r="DM78" s="438" t="str">
        <f t="shared" si="120"/>
        <v/>
      </c>
      <c r="DN78" s="438" t="str">
        <f t="shared" si="120"/>
        <v/>
      </c>
      <c r="DO78" s="438" t="str">
        <f t="shared" si="120"/>
        <v/>
      </c>
      <c r="DP78" s="438" t="str">
        <f t="shared" si="120"/>
        <v/>
      </c>
      <c r="DQ78" s="438" t="str">
        <f t="shared" si="120"/>
        <v/>
      </c>
      <c r="DR78" s="438" t="str">
        <f t="shared" si="120"/>
        <v/>
      </c>
      <c r="DS78" s="438" t="str">
        <f t="shared" si="120"/>
        <v/>
      </c>
      <c r="DT78" s="438" t="str">
        <f t="shared" si="120"/>
        <v/>
      </c>
      <c r="DU78" s="438" t="str">
        <f t="shared" si="120"/>
        <v/>
      </c>
      <c r="DV78" s="438" t="str">
        <f t="shared" si="120"/>
        <v/>
      </c>
      <c r="DW78" s="438" t="str">
        <f t="shared" si="120"/>
        <v/>
      </c>
      <c r="DX78" s="438" t="str">
        <f t="shared" si="120"/>
        <v/>
      </c>
      <c r="DY78" s="438" t="str">
        <f t="shared" si="120"/>
        <v/>
      </c>
      <c r="DZ78" s="438" t="str">
        <f t="shared" si="120"/>
        <v/>
      </c>
      <c r="EA78" s="438" t="str">
        <f t="shared" si="120"/>
        <v/>
      </c>
      <c r="EB78" s="438" t="str">
        <f t="shared" si="120"/>
        <v/>
      </c>
      <c r="EC78" s="438" t="str">
        <f t="shared" si="121"/>
        <v/>
      </c>
      <c r="ED78" s="438" t="str">
        <f t="shared" si="121"/>
        <v/>
      </c>
      <c r="EE78" s="438" t="str">
        <f t="shared" si="121"/>
        <v/>
      </c>
      <c r="EF78" s="438" t="str">
        <f t="shared" si="121"/>
        <v/>
      </c>
      <c r="EG78" s="438" t="str">
        <f t="shared" si="121"/>
        <v/>
      </c>
      <c r="EH78" s="438" t="str">
        <f t="shared" si="121"/>
        <v/>
      </c>
      <c r="EI78" s="438" t="str">
        <f t="shared" si="121"/>
        <v/>
      </c>
      <c r="EJ78" s="438" t="str">
        <f t="shared" si="121"/>
        <v/>
      </c>
      <c r="EK78" s="438" t="str">
        <f t="shared" si="121"/>
        <v/>
      </c>
      <c r="EL78" s="438" t="str">
        <f t="shared" si="121"/>
        <v/>
      </c>
      <c r="EM78" s="438" t="str">
        <f t="shared" si="121"/>
        <v/>
      </c>
      <c r="EN78" s="438" t="str">
        <f t="shared" si="121"/>
        <v/>
      </c>
      <c r="EO78" s="438" t="str">
        <f t="shared" si="121"/>
        <v/>
      </c>
      <c r="EP78" s="438" t="str">
        <f t="shared" si="121"/>
        <v/>
      </c>
      <c r="EQ78" s="438" t="str">
        <f t="shared" si="121"/>
        <v/>
      </c>
      <c r="ER78" s="438" t="str">
        <f t="shared" si="121"/>
        <v/>
      </c>
      <c r="ES78" s="438" t="str">
        <f t="shared" si="121"/>
        <v/>
      </c>
      <c r="ET78" s="438" t="str">
        <f t="shared" si="121"/>
        <v/>
      </c>
      <c r="EU78" s="438" t="str">
        <f t="shared" si="121"/>
        <v/>
      </c>
      <c r="EV78" s="438" t="str">
        <f t="shared" si="121"/>
        <v/>
      </c>
      <c r="EW78" s="438" t="str">
        <f t="shared" si="121"/>
        <v/>
      </c>
      <c r="FC78" s="338" t="s">
        <v>23</v>
      </c>
      <c r="FE78" s="413"/>
      <c r="FF78" s="403"/>
      <c r="FG78" s="449"/>
    </row>
    <row r="79" spans="2:163" outlineLevel="1">
      <c r="B79" s="437" t="s">
        <v>1416</v>
      </c>
      <c r="C79" s="365" t="s">
        <v>278</v>
      </c>
      <c r="D79" s="438" t="str">
        <f t="shared" si="118"/>
        <v/>
      </c>
      <c r="E79" s="438" t="str">
        <f t="shared" si="123"/>
        <v/>
      </c>
      <c r="F79" s="438" t="str">
        <f t="shared" si="123"/>
        <v/>
      </c>
      <c r="G79" s="438" t="str">
        <f t="shared" si="123"/>
        <v/>
      </c>
      <c r="H79" s="438" t="str">
        <f t="shared" si="123"/>
        <v/>
      </c>
      <c r="I79" s="438" t="str">
        <f t="shared" si="123"/>
        <v/>
      </c>
      <c r="J79" s="438" t="str">
        <f t="shared" si="123"/>
        <v/>
      </c>
      <c r="K79" s="438" t="str">
        <f t="shared" si="123"/>
        <v/>
      </c>
      <c r="L79" s="438" t="str">
        <f t="shared" si="123"/>
        <v/>
      </c>
      <c r="M79" s="438" t="str">
        <f t="shared" si="123"/>
        <v/>
      </c>
      <c r="N79" s="438" t="str">
        <f t="shared" si="123"/>
        <v/>
      </c>
      <c r="O79" s="438" t="str">
        <f t="shared" si="123"/>
        <v/>
      </c>
      <c r="P79" s="438" t="str">
        <f t="shared" si="123"/>
        <v/>
      </c>
      <c r="Q79" s="438" t="str">
        <f t="shared" si="123"/>
        <v/>
      </c>
      <c r="R79" s="438" t="str">
        <f t="shared" si="123"/>
        <v/>
      </c>
      <c r="S79" s="438" t="str">
        <f t="shared" si="123"/>
        <v/>
      </c>
      <c r="T79" s="438" t="str">
        <f t="shared" si="123"/>
        <v/>
      </c>
      <c r="U79" s="438" t="str">
        <f t="shared" si="123"/>
        <v/>
      </c>
      <c r="V79" s="438" t="str">
        <f t="shared" si="123"/>
        <v/>
      </c>
      <c r="W79" s="438" t="str">
        <f t="shared" si="123"/>
        <v/>
      </c>
      <c r="X79" s="438" t="str">
        <f t="shared" si="123"/>
        <v/>
      </c>
      <c r="Y79" s="438" t="str">
        <f t="shared" si="123"/>
        <v/>
      </c>
      <c r="Z79" s="438" t="str">
        <f t="shared" si="123"/>
        <v/>
      </c>
      <c r="AA79" s="438" t="str">
        <f t="shared" si="123"/>
        <v/>
      </c>
      <c r="AB79" s="438" t="str">
        <f t="shared" si="123"/>
        <v/>
      </c>
      <c r="AC79" s="438" t="str">
        <f t="shared" si="123"/>
        <v/>
      </c>
      <c r="AD79" s="438" t="str">
        <f t="shared" si="123"/>
        <v/>
      </c>
      <c r="AE79" s="438" t="str">
        <f t="shared" si="123"/>
        <v/>
      </c>
      <c r="AF79" s="438" t="str">
        <f t="shared" si="123"/>
        <v/>
      </c>
      <c r="AG79" s="438" t="str">
        <f t="shared" si="123"/>
        <v/>
      </c>
      <c r="AH79" s="438" t="str">
        <f t="shared" si="123"/>
        <v/>
      </c>
      <c r="AI79" s="438" t="str">
        <f t="shared" si="123"/>
        <v/>
      </c>
      <c r="AJ79" s="438" t="str">
        <f t="shared" si="123"/>
        <v/>
      </c>
      <c r="AK79" s="438" t="str">
        <f t="shared" si="123"/>
        <v/>
      </c>
      <c r="AL79" s="438" t="str">
        <f t="shared" si="123"/>
        <v/>
      </c>
      <c r="AM79" s="438" t="str">
        <f t="shared" si="123"/>
        <v/>
      </c>
      <c r="AN79" s="438" t="str">
        <f t="shared" si="123"/>
        <v/>
      </c>
      <c r="AO79" s="438" t="str">
        <f t="shared" si="123"/>
        <v/>
      </c>
      <c r="AP79" s="438" t="str">
        <f t="shared" si="123"/>
        <v/>
      </c>
      <c r="AQ79" s="438" t="str">
        <f t="shared" si="123"/>
        <v/>
      </c>
      <c r="AR79" s="438" t="str">
        <f t="shared" si="123"/>
        <v/>
      </c>
      <c r="AS79" s="438" t="str">
        <f t="shared" si="123"/>
        <v/>
      </c>
      <c r="AT79" s="438" t="str">
        <f t="shared" si="123"/>
        <v/>
      </c>
      <c r="AU79" s="438" t="str">
        <f t="shared" si="123"/>
        <v/>
      </c>
      <c r="AV79" s="438" t="str">
        <f t="shared" si="123"/>
        <v/>
      </c>
      <c r="AW79" s="438" t="str">
        <f t="shared" si="123"/>
        <v/>
      </c>
      <c r="AX79" s="438" t="str">
        <f t="shared" si="123"/>
        <v/>
      </c>
      <c r="AY79" s="438" t="str">
        <f t="shared" si="123"/>
        <v/>
      </c>
      <c r="AZ79" s="438" t="str">
        <f t="shared" si="123"/>
        <v/>
      </c>
      <c r="BA79" s="438" t="str">
        <f t="shared" si="123"/>
        <v/>
      </c>
      <c r="BB79" s="438" t="str">
        <f t="shared" si="123"/>
        <v/>
      </c>
      <c r="BC79" s="438" t="str">
        <f t="shared" si="123"/>
        <v/>
      </c>
      <c r="BD79" s="438" t="str">
        <f t="shared" si="123"/>
        <v/>
      </c>
      <c r="BE79" s="438" t="str">
        <f t="shared" si="123"/>
        <v/>
      </c>
      <c r="BF79" s="438" t="str">
        <f t="shared" si="123"/>
        <v/>
      </c>
      <c r="BG79" s="438" t="str">
        <f t="shared" si="123"/>
        <v/>
      </c>
      <c r="BH79" s="438" t="str">
        <f t="shared" si="123"/>
        <v/>
      </c>
      <c r="BI79" s="438" t="str">
        <f t="shared" si="123"/>
        <v/>
      </c>
      <c r="BJ79" s="438" t="str">
        <f t="shared" si="123"/>
        <v/>
      </c>
      <c r="BK79" s="438" t="str">
        <f t="shared" si="123"/>
        <v/>
      </c>
      <c r="BL79" s="438" t="str">
        <f t="shared" si="123"/>
        <v/>
      </c>
      <c r="BM79" s="438" t="str">
        <f t="shared" si="123"/>
        <v/>
      </c>
      <c r="BN79" s="438" t="str">
        <f t="shared" si="123"/>
        <v/>
      </c>
      <c r="BO79" s="438" t="str">
        <f t="shared" si="123"/>
        <v/>
      </c>
      <c r="BP79" s="438" t="str">
        <f t="shared" si="123"/>
        <v/>
      </c>
      <c r="BQ79" s="438" t="str">
        <f t="shared" si="120"/>
        <v/>
      </c>
      <c r="BR79" s="438" t="str">
        <f t="shared" si="120"/>
        <v/>
      </c>
      <c r="BS79" s="438" t="str">
        <f t="shared" si="120"/>
        <v/>
      </c>
      <c r="BT79" s="438" t="str">
        <f t="shared" si="120"/>
        <v/>
      </c>
      <c r="BU79" s="438" t="str">
        <f t="shared" si="120"/>
        <v/>
      </c>
      <c r="BV79" s="438" t="str">
        <f t="shared" si="120"/>
        <v/>
      </c>
      <c r="BW79" s="438" t="str">
        <f t="shared" si="120"/>
        <v/>
      </c>
      <c r="BX79" s="438" t="str">
        <f t="shared" si="120"/>
        <v/>
      </c>
      <c r="BY79" s="438" t="str">
        <f t="shared" si="120"/>
        <v/>
      </c>
      <c r="BZ79" s="438" t="str">
        <f t="shared" si="120"/>
        <v/>
      </c>
      <c r="CA79" s="438" t="str">
        <f t="shared" si="120"/>
        <v/>
      </c>
      <c r="CB79" s="438" t="str">
        <f t="shared" si="120"/>
        <v/>
      </c>
      <c r="CC79" s="438" t="str">
        <f t="shared" si="120"/>
        <v/>
      </c>
      <c r="CD79" s="438" t="str">
        <f t="shared" si="120"/>
        <v/>
      </c>
      <c r="CE79" s="438" t="str">
        <f t="shared" si="120"/>
        <v/>
      </c>
      <c r="CF79" s="438" t="str">
        <f t="shared" si="120"/>
        <v/>
      </c>
      <c r="CG79" s="438" t="str">
        <f t="shared" si="120"/>
        <v/>
      </c>
      <c r="CH79" s="438" t="str">
        <f t="shared" si="120"/>
        <v/>
      </c>
      <c r="CI79" s="438" t="str">
        <f t="shared" si="120"/>
        <v/>
      </c>
      <c r="CJ79" s="438" t="str">
        <f t="shared" si="120"/>
        <v/>
      </c>
      <c r="CK79" s="438" t="str">
        <f t="shared" si="120"/>
        <v/>
      </c>
      <c r="CL79" s="438" t="str">
        <f t="shared" si="120"/>
        <v/>
      </c>
      <c r="CM79" s="438" t="str">
        <f t="shared" si="120"/>
        <v/>
      </c>
      <c r="CN79" s="438" t="str">
        <f t="shared" si="120"/>
        <v/>
      </c>
      <c r="CO79" s="438" t="str">
        <f t="shared" si="120"/>
        <v/>
      </c>
      <c r="CP79" s="438" t="str">
        <f t="shared" si="120"/>
        <v/>
      </c>
      <c r="CQ79" s="438" t="str">
        <f t="shared" si="120"/>
        <v/>
      </c>
      <c r="CR79" s="438" t="str">
        <f t="shared" si="120"/>
        <v/>
      </c>
      <c r="CS79" s="438" t="str">
        <f t="shared" si="120"/>
        <v/>
      </c>
      <c r="CT79" s="438" t="str">
        <f t="shared" si="120"/>
        <v/>
      </c>
      <c r="CU79" s="438" t="str">
        <f t="shared" si="120"/>
        <v/>
      </c>
      <c r="CV79" s="438" t="str">
        <f t="shared" si="120"/>
        <v/>
      </c>
      <c r="CW79" s="438" t="str">
        <f t="shared" si="120"/>
        <v/>
      </c>
      <c r="CX79" s="438" t="str">
        <f t="shared" si="120"/>
        <v/>
      </c>
      <c r="CY79" s="438" t="str">
        <f t="shared" si="120"/>
        <v/>
      </c>
      <c r="CZ79" s="438" t="str">
        <f t="shared" si="120"/>
        <v/>
      </c>
      <c r="DA79" s="438" t="str">
        <f t="shared" si="120"/>
        <v/>
      </c>
      <c r="DB79" s="438" t="str">
        <f t="shared" si="120"/>
        <v/>
      </c>
      <c r="DC79" s="438" t="str">
        <f t="shared" si="120"/>
        <v/>
      </c>
      <c r="DD79" s="438" t="str">
        <f t="shared" si="120"/>
        <v/>
      </c>
      <c r="DE79" s="438" t="str">
        <f t="shared" si="120"/>
        <v/>
      </c>
      <c r="DF79" s="438" t="str">
        <f t="shared" si="120"/>
        <v/>
      </c>
      <c r="DG79" s="438" t="str">
        <f t="shared" si="120"/>
        <v/>
      </c>
      <c r="DH79" s="438" t="str">
        <f t="shared" si="120"/>
        <v/>
      </c>
      <c r="DI79" s="438" t="str">
        <f t="shared" si="120"/>
        <v/>
      </c>
      <c r="DJ79" s="438" t="str">
        <f t="shared" si="120"/>
        <v/>
      </c>
      <c r="DK79" s="438" t="str">
        <f t="shared" si="120"/>
        <v/>
      </c>
      <c r="DL79" s="438" t="str">
        <f t="shared" si="120"/>
        <v/>
      </c>
      <c r="DM79" s="438" t="str">
        <f t="shared" si="120"/>
        <v/>
      </c>
      <c r="DN79" s="438" t="str">
        <f t="shared" si="120"/>
        <v/>
      </c>
      <c r="DO79" s="438" t="str">
        <f t="shared" si="120"/>
        <v/>
      </c>
      <c r="DP79" s="438" t="str">
        <f t="shared" si="120"/>
        <v/>
      </c>
      <c r="DQ79" s="438" t="str">
        <f t="shared" si="120"/>
        <v/>
      </c>
      <c r="DR79" s="438" t="str">
        <f t="shared" si="120"/>
        <v/>
      </c>
      <c r="DS79" s="438" t="str">
        <f t="shared" si="120"/>
        <v/>
      </c>
      <c r="DT79" s="438" t="str">
        <f t="shared" si="120"/>
        <v/>
      </c>
      <c r="DU79" s="438" t="str">
        <f t="shared" si="120"/>
        <v/>
      </c>
      <c r="DV79" s="438" t="str">
        <f t="shared" si="120"/>
        <v/>
      </c>
      <c r="DW79" s="438" t="str">
        <f t="shared" si="120"/>
        <v/>
      </c>
      <c r="DX79" s="438" t="str">
        <f t="shared" si="120"/>
        <v/>
      </c>
      <c r="DY79" s="438" t="str">
        <f t="shared" si="120"/>
        <v/>
      </c>
      <c r="DZ79" s="438" t="str">
        <f t="shared" si="120"/>
        <v/>
      </c>
      <c r="EA79" s="438" t="str">
        <f t="shared" si="120"/>
        <v/>
      </c>
      <c r="EB79" s="438" t="str">
        <f t="shared" ref="EB79:EW79" si="124">IF(EB66="","",EB$35)</f>
        <v/>
      </c>
      <c r="EC79" s="438" t="str">
        <f t="shared" si="124"/>
        <v/>
      </c>
      <c r="ED79" s="438" t="str">
        <f t="shared" si="124"/>
        <v/>
      </c>
      <c r="EE79" s="438" t="str">
        <f t="shared" si="124"/>
        <v/>
      </c>
      <c r="EF79" s="438" t="str">
        <f t="shared" si="124"/>
        <v/>
      </c>
      <c r="EG79" s="438" t="str">
        <f t="shared" si="124"/>
        <v/>
      </c>
      <c r="EH79" s="438" t="str">
        <f t="shared" si="124"/>
        <v/>
      </c>
      <c r="EI79" s="438" t="str">
        <f t="shared" si="124"/>
        <v/>
      </c>
      <c r="EJ79" s="438" t="str">
        <f t="shared" si="124"/>
        <v/>
      </c>
      <c r="EK79" s="438" t="str">
        <f t="shared" si="124"/>
        <v/>
      </c>
      <c r="EL79" s="438" t="str">
        <f t="shared" si="124"/>
        <v/>
      </c>
      <c r="EM79" s="438" t="str">
        <f t="shared" si="124"/>
        <v/>
      </c>
      <c r="EN79" s="438" t="str">
        <f t="shared" si="124"/>
        <v/>
      </c>
      <c r="EO79" s="438" t="str">
        <f t="shared" si="124"/>
        <v/>
      </c>
      <c r="EP79" s="438" t="str">
        <f t="shared" si="124"/>
        <v/>
      </c>
      <c r="EQ79" s="438" t="str">
        <f t="shared" si="124"/>
        <v/>
      </c>
      <c r="ER79" s="438" t="str">
        <f t="shared" si="124"/>
        <v/>
      </c>
      <c r="ES79" s="438" t="str">
        <f t="shared" si="124"/>
        <v/>
      </c>
      <c r="ET79" s="438" t="str">
        <f t="shared" si="124"/>
        <v/>
      </c>
      <c r="EU79" s="438" t="str">
        <f t="shared" si="124"/>
        <v/>
      </c>
      <c r="EV79" s="438" t="str">
        <f t="shared" si="124"/>
        <v/>
      </c>
      <c r="EW79" s="438" t="str">
        <f t="shared" si="124"/>
        <v/>
      </c>
      <c r="FC79" s="338" t="s">
        <v>61</v>
      </c>
      <c r="FE79" s="449"/>
      <c r="FF79" s="449"/>
    </row>
    <row r="80" spans="2:163" outlineLevel="1">
      <c r="B80" s="437" t="s">
        <v>1492</v>
      </c>
      <c r="C80" s="365" t="s">
        <v>278</v>
      </c>
      <c r="D80" s="438" t="str">
        <f t="shared" si="118"/>
        <v/>
      </c>
      <c r="E80" s="438" t="str">
        <f t="shared" ref="E80:BP81" si="125">IF(E67="","",E$35)</f>
        <v/>
      </c>
      <c r="F80" s="438" t="str">
        <f t="shared" si="125"/>
        <v/>
      </c>
      <c r="G80" s="438" t="str">
        <f t="shared" si="125"/>
        <v/>
      </c>
      <c r="H80" s="438" t="str">
        <f t="shared" si="125"/>
        <v/>
      </c>
      <c r="I80" s="438" t="str">
        <f t="shared" si="125"/>
        <v/>
      </c>
      <c r="J80" s="438" t="str">
        <f t="shared" si="125"/>
        <v/>
      </c>
      <c r="K80" s="438" t="str">
        <f t="shared" si="125"/>
        <v/>
      </c>
      <c r="L80" s="438" t="str">
        <f t="shared" si="125"/>
        <v/>
      </c>
      <c r="M80" s="438" t="str">
        <f t="shared" si="125"/>
        <v/>
      </c>
      <c r="N80" s="438" t="str">
        <f t="shared" si="125"/>
        <v/>
      </c>
      <c r="O80" s="438" t="str">
        <f t="shared" si="125"/>
        <v/>
      </c>
      <c r="P80" s="438" t="str">
        <f t="shared" si="125"/>
        <v/>
      </c>
      <c r="Q80" s="438" t="str">
        <f t="shared" si="125"/>
        <v/>
      </c>
      <c r="R80" s="438" t="str">
        <f t="shared" si="125"/>
        <v/>
      </c>
      <c r="S80" s="438" t="str">
        <f t="shared" si="125"/>
        <v/>
      </c>
      <c r="T80" s="438" t="str">
        <f t="shared" si="125"/>
        <v/>
      </c>
      <c r="U80" s="438" t="str">
        <f t="shared" si="125"/>
        <v/>
      </c>
      <c r="V80" s="438" t="str">
        <f t="shared" si="125"/>
        <v/>
      </c>
      <c r="W80" s="438" t="str">
        <f t="shared" si="125"/>
        <v/>
      </c>
      <c r="X80" s="438" t="str">
        <f t="shared" si="125"/>
        <v/>
      </c>
      <c r="Y80" s="438" t="str">
        <f t="shared" si="125"/>
        <v/>
      </c>
      <c r="Z80" s="438" t="str">
        <f t="shared" si="125"/>
        <v/>
      </c>
      <c r="AA80" s="438" t="str">
        <f t="shared" si="125"/>
        <v/>
      </c>
      <c r="AB80" s="438" t="str">
        <f t="shared" si="125"/>
        <v/>
      </c>
      <c r="AC80" s="438" t="str">
        <f t="shared" si="125"/>
        <v/>
      </c>
      <c r="AD80" s="438" t="str">
        <f t="shared" si="125"/>
        <v/>
      </c>
      <c r="AE80" s="438" t="str">
        <f t="shared" si="125"/>
        <v/>
      </c>
      <c r="AF80" s="438" t="str">
        <f t="shared" si="125"/>
        <v/>
      </c>
      <c r="AG80" s="438" t="str">
        <f t="shared" si="125"/>
        <v/>
      </c>
      <c r="AH80" s="438" t="str">
        <f t="shared" si="125"/>
        <v/>
      </c>
      <c r="AI80" s="438" t="str">
        <f t="shared" si="125"/>
        <v/>
      </c>
      <c r="AJ80" s="438" t="str">
        <f t="shared" si="125"/>
        <v/>
      </c>
      <c r="AK80" s="438" t="str">
        <f t="shared" si="125"/>
        <v/>
      </c>
      <c r="AL80" s="438" t="str">
        <f t="shared" si="125"/>
        <v/>
      </c>
      <c r="AM80" s="438" t="str">
        <f t="shared" si="125"/>
        <v/>
      </c>
      <c r="AN80" s="438" t="str">
        <f t="shared" si="125"/>
        <v/>
      </c>
      <c r="AO80" s="438" t="str">
        <f t="shared" si="125"/>
        <v/>
      </c>
      <c r="AP80" s="438" t="str">
        <f t="shared" si="125"/>
        <v/>
      </c>
      <c r="AQ80" s="438" t="str">
        <f t="shared" si="125"/>
        <v/>
      </c>
      <c r="AR80" s="438" t="str">
        <f t="shared" si="125"/>
        <v/>
      </c>
      <c r="AS80" s="438" t="str">
        <f t="shared" si="125"/>
        <v/>
      </c>
      <c r="AT80" s="438" t="str">
        <f t="shared" si="125"/>
        <v/>
      </c>
      <c r="AU80" s="438" t="str">
        <f t="shared" si="125"/>
        <v/>
      </c>
      <c r="AV80" s="438" t="str">
        <f t="shared" si="125"/>
        <v/>
      </c>
      <c r="AW80" s="438" t="str">
        <f t="shared" si="125"/>
        <v/>
      </c>
      <c r="AX80" s="438" t="str">
        <f t="shared" si="125"/>
        <v/>
      </c>
      <c r="AY80" s="438" t="str">
        <f t="shared" si="125"/>
        <v/>
      </c>
      <c r="AZ80" s="438" t="str">
        <f t="shared" si="125"/>
        <v/>
      </c>
      <c r="BA80" s="438" t="str">
        <f t="shared" si="125"/>
        <v/>
      </c>
      <c r="BB80" s="438" t="str">
        <f t="shared" si="125"/>
        <v/>
      </c>
      <c r="BC80" s="438" t="str">
        <f t="shared" si="125"/>
        <v/>
      </c>
      <c r="BD80" s="438" t="str">
        <f t="shared" si="125"/>
        <v/>
      </c>
      <c r="BE80" s="438" t="str">
        <f t="shared" si="125"/>
        <v/>
      </c>
      <c r="BF80" s="438" t="str">
        <f t="shared" si="125"/>
        <v/>
      </c>
      <c r="BG80" s="438" t="str">
        <f t="shared" si="125"/>
        <v/>
      </c>
      <c r="BH80" s="438" t="str">
        <f t="shared" si="125"/>
        <v/>
      </c>
      <c r="BI80" s="438" t="str">
        <f t="shared" si="125"/>
        <v/>
      </c>
      <c r="BJ80" s="438" t="str">
        <f t="shared" si="125"/>
        <v/>
      </c>
      <c r="BK80" s="438" t="str">
        <f t="shared" si="125"/>
        <v/>
      </c>
      <c r="BL80" s="438" t="str">
        <f t="shared" si="125"/>
        <v/>
      </c>
      <c r="BM80" s="438" t="str">
        <f t="shared" si="125"/>
        <v/>
      </c>
      <c r="BN80" s="438" t="str">
        <f t="shared" si="125"/>
        <v/>
      </c>
      <c r="BO80" s="438" t="str">
        <f t="shared" si="125"/>
        <v/>
      </c>
      <c r="BP80" s="438" t="str">
        <f t="shared" si="125"/>
        <v/>
      </c>
      <c r="BQ80" s="438" t="str">
        <f t="shared" ref="BQ80:EB83" si="126">IF(BQ67="","",BQ$35)</f>
        <v/>
      </c>
      <c r="BR80" s="438" t="str">
        <f t="shared" si="126"/>
        <v/>
      </c>
      <c r="BS80" s="438" t="str">
        <f t="shared" si="126"/>
        <v/>
      </c>
      <c r="BT80" s="438" t="str">
        <f t="shared" si="126"/>
        <v/>
      </c>
      <c r="BU80" s="438" t="str">
        <f t="shared" si="126"/>
        <v/>
      </c>
      <c r="BV80" s="438" t="str">
        <f t="shared" si="126"/>
        <v/>
      </c>
      <c r="BW80" s="438" t="str">
        <f t="shared" si="126"/>
        <v/>
      </c>
      <c r="BX80" s="438" t="str">
        <f t="shared" si="126"/>
        <v/>
      </c>
      <c r="BY80" s="438" t="str">
        <f t="shared" si="126"/>
        <v/>
      </c>
      <c r="BZ80" s="438" t="str">
        <f t="shared" si="126"/>
        <v/>
      </c>
      <c r="CA80" s="438" t="str">
        <f t="shared" si="126"/>
        <v/>
      </c>
      <c r="CB80" s="438" t="str">
        <f t="shared" si="126"/>
        <v/>
      </c>
      <c r="CC80" s="438" t="str">
        <f t="shared" si="126"/>
        <v/>
      </c>
      <c r="CD80" s="438" t="str">
        <f t="shared" si="126"/>
        <v/>
      </c>
      <c r="CE80" s="438" t="str">
        <f t="shared" si="126"/>
        <v/>
      </c>
      <c r="CF80" s="438" t="str">
        <f t="shared" si="126"/>
        <v/>
      </c>
      <c r="CG80" s="438" t="str">
        <f t="shared" si="126"/>
        <v/>
      </c>
      <c r="CH80" s="438" t="str">
        <f t="shared" si="126"/>
        <v/>
      </c>
      <c r="CI80" s="438" t="str">
        <f t="shared" si="126"/>
        <v/>
      </c>
      <c r="CJ80" s="438" t="str">
        <f t="shared" si="126"/>
        <v/>
      </c>
      <c r="CK80" s="438" t="str">
        <f t="shared" si="126"/>
        <v/>
      </c>
      <c r="CL80" s="438" t="str">
        <f t="shared" si="126"/>
        <v/>
      </c>
      <c r="CM80" s="438" t="str">
        <f t="shared" si="126"/>
        <v/>
      </c>
      <c r="CN80" s="438" t="str">
        <f t="shared" si="126"/>
        <v/>
      </c>
      <c r="CO80" s="438" t="str">
        <f t="shared" si="126"/>
        <v/>
      </c>
      <c r="CP80" s="438" t="str">
        <f t="shared" si="126"/>
        <v/>
      </c>
      <c r="CQ80" s="438" t="str">
        <f t="shared" si="126"/>
        <v/>
      </c>
      <c r="CR80" s="438" t="str">
        <f t="shared" si="126"/>
        <v/>
      </c>
      <c r="CS80" s="438" t="str">
        <f t="shared" si="126"/>
        <v/>
      </c>
      <c r="CT80" s="438" t="str">
        <f t="shared" si="126"/>
        <v/>
      </c>
      <c r="CU80" s="438" t="str">
        <f t="shared" si="126"/>
        <v/>
      </c>
      <c r="CV80" s="438" t="str">
        <f t="shared" si="126"/>
        <v/>
      </c>
      <c r="CW80" s="438" t="str">
        <f t="shared" si="126"/>
        <v/>
      </c>
      <c r="CX80" s="438" t="str">
        <f t="shared" si="126"/>
        <v/>
      </c>
      <c r="CY80" s="438" t="str">
        <f t="shared" si="126"/>
        <v/>
      </c>
      <c r="CZ80" s="438" t="str">
        <f t="shared" si="126"/>
        <v/>
      </c>
      <c r="DA80" s="438" t="str">
        <f t="shared" si="126"/>
        <v/>
      </c>
      <c r="DB80" s="438" t="str">
        <f t="shared" si="126"/>
        <v/>
      </c>
      <c r="DC80" s="438" t="str">
        <f t="shared" si="126"/>
        <v/>
      </c>
      <c r="DD80" s="438" t="str">
        <f t="shared" si="126"/>
        <v/>
      </c>
      <c r="DE80" s="438" t="str">
        <f t="shared" si="126"/>
        <v/>
      </c>
      <c r="DF80" s="438" t="str">
        <f t="shared" si="126"/>
        <v/>
      </c>
      <c r="DG80" s="438" t="str">
        <f t="shared" si="126"/>
        <v/>
      </c>
      <c r="DH80" s="438" t="str">
        <f t="shared" si="126"/>
        <v/>
      </c>
      <c r="DI80" s="438" t="str">
        <f t="shared" si="126"/>
        <v/>
      </c>
      <c r="DJ80" s="438" t="str">
        <f t="shared" si="126"/>
        <v/>
      </c>
      <c r="DK80" s="438" t="str">
        <f t="shared" si="126"/>
        <v/>
      </c>
      <c r="DL80" s="438" t="str">
        <f t="shared" si="126"/>
        <v/>
      </c>
      <c r="DM80" s="438" t="str">
        <f t="shared" si="126"/>
        <v/>
      </c>
      <c r="DN80" s="438" t="str">
        <f t="shared" si="126"/>
        <v/>
      </c>
      <c r="DO80" s="438" t="str">
        <f t="shared" si="126"/>
        <v/>
      </c>
      <c r="DP80" s="438" t="str">
        <f t="shared" si="126"/>
        <v/>
      </c>
      <c r="DQ80" s="438" t="str">
        <f t="shared" si="126"/>
        <v/>
      </c>
      <c r="DR80" s="438" t="str">
        <f t="shared" si="126"/>
        <v/>
      </c>
      <c r="DS80" s="438" t="str">
        <f t="shared" si="126"/>
        <v/>
      </c>
      <c r="DT80" s="438" t="str">
        <f t="shared" si="126"/>
        <v/>
      </c>
      <c r="DU80" s="438" t="str">
        <f t="shared" si="126"/>
        <v/>
      </c>
      <c r="DV80" s="438" t="str">
        <f t="shared" si="126"/>
        <v/>
      </c>
      <c r="DW80" s="438" t="str">
        <f t="shared" si="126"/>
        <v/>
      </c>
      <c r="DX80" s="438" t="str">
        <f t="shared" si="126"/>
        <v/>
      </c>
      <c r="DY80" s="438" t="str">
        <f t="shared" si="126"/>
        <v/>
      </c>
      <c r="DZ80" s="438" t="str">
        <f t="shared" si="126"/>
        <v/>
      </c>
      <c r="EA80" s="438" t="str">
        <f t="shared" si="126"/>
        <v/>
      </c>
      <c r="EB80" s="438" t="str">
        <f t="shared" si="126"/>
        <v/>
      </c>
      <c r="EC80" s="438" t="str">
        <f t="shared" ref="EC80:EW82" si="127">IF(EC67="","",EC$35)</f>
        <v/>
      </c>
      <c r="ED80" s="438" t="str">
        <f t="shared" si="127"/>
        <v/>
      </c>
      <c r="EE80" s="438" t="str">
        <f t="shared" si="127"/>
        <v/>
      </c>
      <c r="EF80" s="438" t="str">
        <f t="shared" si="127"/>
        <v/>
      </c>
      <c r="EG80" s="438" t="str">
        <f t="shared" si="127"/>
        <v/>
      </c>
      <c r="EH80" s="438" t="str">
        <f t="shared" si="127"/>
        <v/>
      </c>
      <c r="EI80" s="438" t="str">
        <f t="shared" si="127"/>
        <v/>
      </c>
      <c r="EJ80" s="438" t="str">
        <f t="shared" si="127"/>
        <v/>
      </c>
      <c r="EK80" s="438" t="str">
        <f t="shared" si="127"/>
        <v/>
      </c>
      <c r="EL80" s="438" t="str">
        <f t="shared" si="127"/>
        <v/>
      </c>
      <c r="EM80" s="438" t="str">
        <f t="shared" si="127"/>
        <v/>
      </c>
      <c r="EN80" s="438" t="str">
        <f t="shared" si="127"/>
        <v/>
      </c>
      <c r="EO80" s="438" t="str">
        <f t="shared" si="127"/>
        <v/>
      </c>
      <c r="EP80" s="438" t="str">
        <f t="shared" si="127"/>
        <v/>
      </c>
      <c r="EQ80" s="438" t="str">
        <f t="shared" si="127"/>
        <v/>
      </c>
      <c r="ER80" s="438" t="str">
        <f t="shared" si="127"/>
        <v/>
      </c>
      <c r="ES80" s="438" t="str">
        <f t="shared" si="127"/>
        <v/>
      </c>
      <c r="ET80" s="438" t="str">
        <f t="shared" si="127"/>
        <v/>
      </c>
      <c r="EU80" s="438" t="str">
        <f t="shared" si="127"/>
        <v/>
      </c>
      <c r="EV80" s="438" t="str">
        <f t="shared" si="127"/>
        <v/>
      </c>
      <c r="EW80" s="438" t="str">
        <f t="shared" si="127"/>
        <v/>
      </c>
      <c r="FC80" s="338" t="s">
        <v>26</v>
      </c>
    </row>
    <row r="81" spans="2:159" outlineLevel="1">
      <c r="B81" s="437" t="s">
        <v>1493</v>
      </c>
      <c r="C81" s="365" t="s">
        <v>278</v>
      </c>
      <c r="D81" s="438" t="str">
        <f t="shared" si="118"/>
        <v/>
      </c>
      <c r="E81" s="438" t="str">
        <f t="shared" ref="E81:S81" si="128">IF(E68="","",E$35)</f>
        <v/>
      </c>
      <c r="F81" s="438" t="str">
        <f t="shared" si="128"/>
        <v/>
      </c>
      <c r="G81" s="438" t="str">
        <f t="shared" si="128"/>
        <v/>
      </c>
      <c r="H81" s="438" t="str">
        <f t="shared" si="128"/>
        <v/>
      </c>
      <c r="I81" s="438" t="str">
        <f t="shared" si="128"/>
        <v/>
      </c>
      <c r="J81" s="438" t="str">
        <f t="shared" si="128"/>
        <v/>
      </c>
      <c r="K81" s="438" t="str">
        <f t="shared" si="128"/>
        <v/>
      </c>
      <c r="L81" s="438" t="str">
        <f t="shared" si="128"/>
        <v/>
      </c>
      <c r="M81" s="438" t="str">
        <f t="shared" si="128"/>
        <v/>
      </c>
      <c r="N81" s="438" t="str">
        <f t="shared" si="128"/>
        <v/>
      </c>
      <c r="O81" s="438" t="str">
        <f t="shared" si="128"/>
        <v/>
      </c>
      <c r="P81" s="438" t="str">
        <f t="shared" si="128"/>
        <v/>
      </c>
      <c r="Q81" s="438" t="str">
        <f t="shared" si="128"/>
        <v/>
      </c>
      <c r="R81" s="438" t="str">
        <f t="shared" si="128"/>
        <v/>
      </c>
      <c r="S81" s="438" t="str">
        <f t="shared" si="128"/>
        <v/>
      </c>
      <c r="T81" s="438" t="str">
        <f t="shared" si="125"/>
        <v/>
      </c>
      <c r="U81" s="438" t="str">
        <f t="shared" si="125"/>
        <v/>
      </c>
      <c r="V81" s="438" t="str">
        <f t="shared" si="125"/>
        <v/>
      </c>
      <c r="W81" s="438" t="str">
        <f t="shared" si="125"/>
        <v/>
      </c>
      <c r="X81" s="438" t="str">
        <f t="shared" si="125"/>
        <v/>
      </c>
      <c r="Y81" s="438" t="str">
        <f t="shared" si="125"/>
        <v/>
      </c>
      <c r="Z81" s="438" t="str">
        <f t="shared" si="125"/>
        <v/>
      </c>
      <c r="AA81" s="438" t="str">
        <f t="shared" si="125"/>
        <v/>
      </c>
      <c r="AB81" s="438" t="str">
        <f t="shared" si="125"/>
        <v/>
      </c>
      <c r="AC81" s="438" t="str">
        <f t="shared" si="125"/>
        <v/>
      </c>
      <c r="AD81" s="438" t="str">
        <f t="shared" si="125"/>
        <v/>
      </c>
      <c r="AE81" s="438" t="str">
        <f t="shared" si="125"/>
        <v/>
      </c>
      <c r="AF81" s="438" t="str">
        <f t="shared" si="125"/>
        <v/>
      </c>
      <c r="AG81" s="438" t="str">
        <f t="shared" si="125"/>
        <v/>
      </c>
      <c r="AH81" s="438" t="str">
        <f t="shared" si="125"/>
        <v/>
      </c>
      <c r="AI81" s="438" t="str">
        <f t="shared" si="125"/>
        <v/>
      </c>
      <c r="AJ81" s="438" t="str">
        <f t="shared" si="125"/>
        <v/>
      </c>
      <c r="AK81" s="438" t="str">
        <f t="shared" si="125"/>
        <v/>
      </c>
      <c r="AL81" s="438" t="str">
        <f t="shared" si="125"/>
        <v/>
      </c>
      <c r="AM81" s="438" t="str">
        <f t="shared" si="125"/>
        <v/>
      </c>
      <c r="AN81" s="438" t="str">
        <f t="shared" si="125"/>
        <v/>
      </c>
      <c r="AO81" s="438" t="str">
        <f t="shared" si="125"/>
        <v/>
      </c>
      <c r="AP81" s="438" t="str">
        <f t="shared" si="125"/>
        <v/>
      </c>
      <c r="AQ81" s="438" t="str">
        <f t="shared" si="125"/>
        <v/>
      </c>
      <c r="AR81" s="438" t="str">
        <f t="shared" si="125"/>
        <v/>
      </c>
      <c r="AS81" s="438" t="str">
        <f t="shared" si="125"/>
        <v/>
      </c>
      <c r="AT81" s="438" t="str">
        <f t="shared" si="125"/>
        <v/>
      </c>
      <c r="AU81" s="438" t="str">
        <f t="shared" si="125"/>
        <v/>
      </c>
      <c r="AV81" s="438" t="str">
        <f t="shared" si="125"/>
        <v/>
      </c>
      <c r="AW81" s="438" t="str">
        <f t="shared" si="125"/>
        <v/>
      </c>
      <c r="AX81" s="438" t="str">
        <f t="shared" si="125"/>
        <v/>
      </c>
      <c r="AY81" s="438" t="str">
        <f t="shared" si="125"/>
        <v/>
      </c>
      <c r="AZ81" s="438" t="str">
        <f t="shared" si="125"/>
        <v/>
      </c>
      <c r="BA81" s="438" t="str">
        <f t="shared" si="125"/>
        <v/>
      </c>
      <c r="BB81" s="438" t="str">
        <f t="shared" si="125"/>
        <v/>
      </c>
      <c r="BC81" s="438" t="str">
        <f t="shared" si="125"/>
        <v/>
      </c>
      <c r="BD81" s="438" t="str">
        <f t="shared" si="125"/>
        <v/>
      </c>
      <c r="BE81" s="438" t="str">
        <f t="shared" si="125"/>
        <v/>
      </c>
      <c r="BF81" s="438" t="str">
        <f t="shared" si="125"/>
        <v/>
      </c>
      <c r="BG81" s="438" t="str">
        <f t="shared" si="125"/>
        <v/>
      </c>
      <c r="BH81" s="438" t="str">
        <f t="shared" si="125"/>
        <v/>
      </c>
      <c r="BI81" s="438" t="str">
        <f t="shared" si="125"/>
        <v/>
      </c>
      <c r="BJ81" s="438" t="str">
        <f t="shared" si="125"/>
        <v/>
      </c>
      <c r="BK81" s="438" t="str">
        <f t="shared" si="125"/>
        <v/>
      </c>
      <c r="BL81" s="438" t="str">
        <f t="shared" si="125"/>
        <v/>
      </c>
      <c r="BM81" s="438" t="str">
        <f t="shared" si="125"/>
        <v/>
      </c>
      <c r="BN81" s="438" t="str">
        <f t="shared" si="125"/>
        <v/>
      </c>
      <c r="BO81" s="438" t="str">
        <f t="shared" si="125"/>
        <v/>
      </c>
      <c r="BP81" s="438" t="str">
        <f t="shared" si="125"/>
        <v/>
      </c>
      <c r="BQ81" s="438" t="str">
        <f t="shared" si="126"/>
        <v/>
      </c>
      <c r="BR81" s="438" t="str">
        <f t="shared" si="126"/>
        <v/>
      </c>
      <c r="BS81" s="438" t="str">
        <f t="shared" si="126"/>
        <v/>
      </c>
      <c r="BT81" s="438" t="str">
        <f t="shared" si="126"/>
        <v/>
      </c>
      <c r="BU81" s="438" t="str">
        <f t="shared" si="126"/>
        <v/>
      </c>
      <c r="BV81" s="438" t="str">
        <f t="shared" si="126"/>
        <v/>
      </c>
      <c r="BW81" s="438" t="str">
        <f t="shared" si="126"/>
        <v/>
      </c>
      <c r="BX81" s="438" t="str">
        <f t="shared" si="126"/>
        <v/>
      </c>
      <c r="BY81" s="438" t="str">
        <f t="shared" si="126"/>
        <v/>
      </c>
      <c r="BZ81" s="438" t="str">
        <f t="shared" si="126"/>
        <v/>
      </c>
      <c r="CA81" s="438" t="str">
        <f t="shared" si="126"/>
        <v/>
      </c>
      <c r="CB81" s="438" t="str">
        <f t="shared" si="126"/>
        <v/>
      </c>
      <c r="CC81" s="438" t="str">
        <f t="shared" si="126"/>
        <v/>
      </c>
      <c r="CD81" s="438" t="str">
        <f t="shared" si="126"/>
        <v/>
      </c>
      <c r="CE81" s="438" t="str">
        <f t="shared" si="126"/>
        <v/>
      </c>
      <c r="CF81" s="438" t="str">
        <f t="shared" si="126"/>
        <v/>
      </c>
      <c r="CG81" s="438" t="str">
        <f t="shared" si="126"/>
        <v/>
      </c>
      <c r="CH81" s="438" t="str">
        <f t="shared" si="126"/>
        <v/>
      </c>
      <c r="CI81" s="438" t="str">
        <f t="shared" si="126"/>
        <v/>
      </c>
      <c r="CJ81" s="438" t="str">
        <f t="shared" si="126"/>
        <v/>
      </c>
      <c r="CK81" s="438" t="str">
        <f t="shared" si="126"/>
        <v/>
      </c>
      <c r="CL81" s="438" t="str">
        <f t="shared" si="126"/>
        <v/>
      </c>
      <c r="CM81" s="438" t="str">
        <f t="shared" si="126"/>
        <v/>
      </c>
      <c r="CN81" s="438" t="str">
        <f t="shared" si="126"/>
        <v/>
      </c>
      <c r="CO81" s="438" t="str">
        <f t="shared" si="126"/>
        <v/>
      </c>
      <c r="CP81" s="438" t="str">
        <f t="shared" si="126"/>
        <v/>
      </c>
      <c r="CQ81" s="438" t="str">
        <f t="shared" si="126"/>
        <v/>
      </c>
      <c r="CR81" s="438" t="str">
        <f t="shared" si="126"/>
        <v/>
      </c>
      <c r="CS81" s="438" t="str">
        <f t="shared" si="126"/>
        <v/>
      </c>
      <c r="CT81" s="438" t="str">
        <f t="shared" si="126"/>
        <v/>
      </c>
      <c r="CU81" s="438" t="str">
        <f t="shared" si="126"/>
        <v/>
      </c>
      <c r="CV81" s="438" t="str">
        <f t="shared" si="126"/>
        <v/>
      </c>
      <c r="CW81" s="438" t="str">
        <f t="shared" si="126"/>
        <v/>
      </c>
      <c r="CX81" s="438" t="str">
        <f t="shared" si="126"/>
        <v/>
      </c>
      <c r="CY81" s="438" t="str">
        <f t="shared" si="126"/>
        <v/>
      </c>
      <c r="CZ81" s="438" t="str">
        <f t="shared" si="126"/>
        <v/>
      </c>
      <c r="DA81" s="438" t="str">
        <f t="shared" si="126"/>
        <v/>
      </c>
      <c r="DB81" s="438" t="str">
        <f t="shared" si="126"/>
        <v/>
      </c>
      <c r="DC81" s="438" t="str">
        <f t="shared" si="126"/>
        <v/>
      </c>
      <c r="DD81" s="438" t="str">
        <f t="shared" si="126"/>
        <v/>
      </c>
      <c r="DE81" s="438" t="str">
        <f t="shared" si="126"/>
        <v/>
      </c>
      <c r="DF81" s="438" t="str">
        <f t="shared" si="126"/>
        <v/>
      </c>
      <c r="DG81" s="438" t="str">
        <f t="shared" si="126"/>
        <v/>
      </c>
      <c r="DH81" s="438" t="str">
        <f t="shared" si="126"/>
        <v/>
      </c>
      <c r="DI81" s="438" t="str">
        <f t="shared" si="126"/>
        <v/>
      </c>
      <c r="DJ81" s="438" t="str">
        <f t="shared" si="126"/>
        <v/>
      </c>
      <c r="DK81" s="438" t="str">
        <f t="shared" si="126"/>
        <v/>
      </c>
      <c r="DL81" s="438" t="str">
        <f t="shared" si="126"/>
        <v/>
      </c>
      <c r="DM81" s="438" t="str">
        <f t="shared" si="126"/>
        <v/>
      </c>
      <c r="DN81" s="438" t="str">
        <f t="shared" si="126"/>
        <v/>
      </c>
      <c r="DO81" s="438" t="str">
        <f t="shared" si="126"/>
        <v/>
      </c>
      <c r="DP81" s="438" t="str">
        <f t="shared" si="126"/>
        <v/>
      </c>
      <c r="DQ81" s="438" t="str">
        <f t="shared" si="126"/>
        <v/>
      </c>
      <c r="DR81" s="438" t="str">
        <f t="shared" si="126"/>
        <v/>
      </c>
      <c r="DS81" s="438" t="str">
        <f t="shared" si="126"/>
        <v/>
      </c>
      <c r="DT81" s="438" t="str">
        <f t="shared" si="126"/>
        <v/>
      </c>
      <c r="DU81" s="438" t="str">
        <f t="shared" si="126"/>
        <v/>
      </c>
      <c r="DV81" s="438" t="str">
        <f t="shared" si="126"/>
        <v/>
      </c>
      <c r="DW81" s="438" t="str">
        <f t="shared" si="126"/>
        <v/>
      </c>
      <c r="DX81" s="438" t="str">
        <f t="shared" si="126"/>
        <v/>
      </c>
      <c r="DY81" s="438" t="str">
        <f t="shared" si="126"/>
        <v/>
      </c>
      <c r="DZ81" s="438" t="str">
        <f t="shared" si="126"/>
        <v/>
      </c>
      <c r="EA81" s="438" t="str">
        <f t="shared" si="126"/>
        <v/>
      </c>
      <c r="EB81" s="438" t="str">
        <f t="shared" si="126"/>
        <v/>
      </c>
      <c r="EC81" s="438" t="str">
        <f t="shared" si="127"/>
        <v/>
      </c>
      <c r="ED81" s="438" t="str">
        <f t="shared" si="127"/>
        <v/>
      </c>
      <c r="EE81" s="438" t="str">
        <f t="shared" si="127"/>
        <v/>
      </c>
      <c r="EF81" s="438" t="str">
        <f t="shared" si="127"/>
        <v/>
      </c>
      <c r="EG81" s="438" t="str">
        <f t="shared" si="127"/>
        <v/>
      </c>
      <c r="EH81" s="438" t="str">
        <f t="shared" si="127"/>
        <v/>
      </c>
      <c r="EI81" s="438" t="str">
        <f t="shared" si="127"/>
        <v/>
      </c>
      <c r="EJ81" s="438" t="str">
        <f t="shared" si="127"/>
        <v/>
      </c>
      <c r="EK81" s="438" t="str">
        <f t="shared" si="127"/>
        <v/>
      </c>
      <c r="EL81" s="438" t="str">
        <f t="shared" si="127"/>
        <v/>
      </c>
      <c r="EM81" s="438" t="str">
        <f t="shared" si="127"/>
        <v/>
      </c>
      <c r="EN81" s="438" t="str">
        <f t="shared" si="127"/>
        <v/>
      </c>
      <c r="EO81" s="438" t="str">
        <f t="shared" si="127"/>
        <v/>
      </c>
      <c r="EP81" s="438" t="str">
        <f t="shared" si="127"/>
        <v/>
      </c>
      <c r="EQ81" s="438" t="str">
        <f t="shared" si="127"/>
        <v/>
      </c>
      <c r="ER81" s="438" t="str">
        <f t="shared" si="127"/>
        <v/>
      </c>
      <c r="ES81" s="438" t="str">
        <f t="shared" si="127"/>
        <v/>
      </c>
      <c r="ET81" s="438" t="str">
        <f t="shared" si="127"/>
        <v/>
      </c>
      <c r="EU81" s="438" t="str">
        <f t="shared" si="127"/>
        <v/>
      </c>
      <c r="EV81" s="438" t="str">
        <f t="shared" si="127"/>
        <v/>
      </c>
      <c r="EW81" s="438" t="str">
        <f t="shared" si="127"/>
        <v/>
      </c>
    </row>
    <row r="82" spans="2:159" outlineLevel="1">
      <c r="B82" s="437" t="s">
        <v>1494</v>
      </c>
      <c r="C82" s="365" t="s">
        <v>278</v>
      </c>
      <c r="D82" s="438" t="str">
        <f t="shared" si="118"/>
        <v/>
      </c>
      <c r="E82" s="438" t="str">
        <f t="shared" ref="E82:BP85" si="129">IF(E69="","",E$35)</f>
        <v/>
      </c>
      <c r="F82" s="438" t="str">
        <f t="shared" si="129"/>
        <v/>
      </c>
      <c r="G82" s="438" t="str">
        <f t="shared" si="129"/>
        <v/>
      </c>
      <c r="H82" s="438" t="str">
        <f t="shared" si="129"/>
        <v/>
      </c>
      <c r="I82" s="438" t="str">
        <f t="shared" si="129"/>
        <v/>
      </c>
      <c r="J82" s="438" t="str">
        <f t="shared" si="129"/>
        <v/>
      </c>
      <c r="K82" s="438" t="str">
        <f t="shared" si="129"/>
        <v/>
      </c>
      <c r="L82" s="438" t="str">
        <f t="shared" si="129"/>
        <v/>
      </c>
      <c r="M82" s="438" t="str">
        <f t="shared" si="129"/>
        <v/>
      </c>
      <c r="N82" s="438" t="str">
        <f t="shared" si="129"/>
        <v/>
      </c>
      <c r="O82" s="438" t="str">
        <f t="shared" si="129"/>
        <v/>
      </c>
      <c r="P82" s="438" t="str">
        <f t="shared" si="129"/>
        <v/>
      </c>
      <c r="Q82" s="438" t="str">
        <f t="shared" si="129"/>
        <v/>
      </c>
      <c r="R82" s="438" t="str">
        <f t="shared" si="129"/>
        <v/>
      </c>
      <c r="S82" s="438" t="str">
        <f t="shared" si="129"/>
        <v/>
      </c>
      <c r="T82" s="438" t="str">
        <f t="shared" si="129"/>
        <v/>
      </c>
      <c r="U82" s="438" t="str">
        <f t="shared" si="129"/>
        <v/>
      </c>
      <c r="V82" s="438" t="str">
        <f t="shared" si="129"/>
        <v/>
      </c>
      <c r="W82" s="438" t="str">
        <f t="shared" si="129"/>
        <v/>
      </c>
      <c r="X82" s="438" t="str">
        <f t="shared" si="129"/>
        <v/>
      </c>
      <c r="Y82" s="438" t="str">
        <f t="shared" si="129"/>
        <v/>
      </c>
      <c r="Z82" s="438" t="str">
        <f t="shared" si="129"/>
        <v/>
      </c>
      <c r="AA82" s="438" t="str">
        <f t="shared" si="129"/>
        <v/>
      </c>
      <c r="AB82" s="438" t="str">
        <f t="shared" si="129"/>
        <v/>
      </c>
      <c r="AC82" s="438" t="str">
        <f t="shared" si="129"/>
        <v/>
      </c>
      <c r="AD82" s="438" t="str">
        <f t="shared" si="129"/>
        <v/>
      </c>
      <c r="AE82" s="438" t="str">
        <f t="shared" si="129"/>
        <v/>
      </c>
      <c r="AF82" s="438" t="str">
        <f t="shared" si="129"/>
        <v/>
      </c>
      <c r="AG82" s="438" t="str">
        <f t="shared" si="129"/>
        <v/>
      </c>
      <c r="AH82" s="438" t="str">
        <f t="shared" si="129"/>
        <v/>
      </c>
      <c r="AI82" s="438" t="str">
        <f t="shared" si="129"/>
        <v/>
      </c>
      <c r="AJ82" s="438" t="str">
        <f t="shared" si="129"/>
        <v/>
      </c>
      <c r="AK82" s="438" t="str">
        <f t="shared" si="129"/>
        <v/>
      </c>
      <c r="AL82" s="438" t="str">
        <f t="shared" si="129"/>
        <v/>
      </c>
      <c r="AM82" s="438" t="str">
        <f t="shared" si="129"/>
        <v/>
      </c>
      <c r="AN82" s="438" t="str">
        <f t="shared" si="129"/>
        <v/>
      </c>
      <c r="AO82" s="438" t="str">
        <f t="shared" si="129"/>
        <v/>
      </c>
      <c r="AP82" s="438" t="str">
        <f t="shared" si="129"/>
        <v/>
      </c>
      <c r="AQ82" s="438" t="str">
        <f t="shared" si="129"/>
        <v/>
      </c>
      <c r="AR82" s="438" t="str">
        <f t="shared" si="129"/>
        <v/>
      </c>
      <c r="AS82" s="438" t="str">
        <f t="shared" si="129"/>
        <v/>
      </c>
      <c r="AT82" s="438" t="str">
        <f t="shared" si="129"/>
        <v/>
      </c>
      <c r="AU82" s="438" t="str">
        <f t="shared" si="129"/>
        <v/>
      </c>
      <c r="AV82" s="438" t="str">
        <f t="shared" si="129"/>
        <v/>
      </c>
      <c r="AW82" s="438" t="str">
        <f t="shared" si="129"/>
        <v/>
      </c>
      <c r="AX82" s="438" t="str">
        <f t="shared" si="129"/>
        <v/>
      </c>
      <c r="AY82" s="438" t="str">
        <f t="shared" si="129"/>
        <v/>
      </c>
      <c r="AZ82" s="438" t="str">
        <f t="shared" si="129"/>
        <v/>
      </c>
      <c r="BA82" s="438" t="str">
        <f t="shared" si="129"/>
        <v/>
      </c>
      <c r="BB82" s="438" t="str">
        <f t="shared" si="129"/>
        <v/>
      </c>
      <c r="BC82" s="438" t="str">
        <f t="shared" si="129"/>
        <v/>
      </c>
      <c r="BD82" s="438" t="str">
        <f t="shared" si="129"/>
        <v/>
      </c>
      <c r="BE82" s="438" t="str">
        <f t="shared" si="129"/>
        <v/>
      </c>
      <c r="BF82" s="438" t="str">
        <f t="shared" si="129"/>
        <v/>
      </c>
      <c r="BG82" s="438" t="str">
        <f t="shared" si="129"/>
        <v/>
      </c>
      <c r="BH82" s="438" t="str">
        <f t="shared" si="129"/>
        <v/>
      </c>
      <c r="BI82" s="438" t="str">
        <f t="shared" si="129"/>
        <v/>
      </c>
      <c r="BJ82" s="438" t="str">
        <f t="shared" si="129"/>
        <v/>
      </c>
      <c r="BK82" s="438" t="str">
        <f t="shared" si="129"/>
        <v/>
      </c>
      <c r="BL82" s="438" t="str">
        <f t="shared" si="129"/>
        <v/>
      </c>
      <c r="BM82" s="438" t="str">
        <f t="shared" si="129"/>
        <v/>
      </c>
      <c r="BN82" s="438" t="str">
        <f t="shared" si="129"/>
        <v/>
      </c>
      <c r="BO82" s="438" t="str">
        <f t="shared" si="129"/>
        <v/>
      </c>
      <c r="BP82" s="438" t="str">
        <f t="shared" si="129"/>
        <v/>
      </c>
      <c r="BQ82" s="438" t="str">
        <f t="shared" si="126"/>
        <v/>
      </c>
      <c r="BR82" s="438" t="str">
        <f t="shared" si="126"/>
        <v/>
      </c>
      <c r="BS82" s="438" t="str">
        <f t="shared" si="126"/>
        <v/>
      </c>
      <c r="BT82" s="438" t="str">
        <f t="shared" si="126"/>
        <v/>
      </c>
      <c r="BU82" s="438" t="str">
        <f t="shared" si="126"/>
        <v/>
      </c>
      <c r="BV82" s="438" t="str">
        <f t="shared" si="126"/>
        <v/>
      </c>
      <c r="BW82" s="438" t="str">
        <f t="shared" si="126"/>
        <v/>
      </c>
      <c r="BX82" s="438" t="str">
        <f t="shared" si="126"/>
        <v/>
      </c>
      <c r="BY82" s="438" t="str">
        <f t="shared" si="126"/>
        <v/>
      </c>
      <c r="BZ82" s="438" t="str">
        <f t="shared" si="126"/>
        <v/>
      </c>
      <c r="CA82" s="438" t="str">
        <f t="shared" si="126"/>
        <v/>
      </c>
      <c r="CB82" s="438" t="str">
        <f t="shared" si="126"/>
        <v/>
      </c>
      <c r="CC82" s="438" t="str">
        <f t="shared" si="126"/>
        <v/>
      </c>
      <c r="CD82" s="438" t="str">
        <f t="shared" si="126"/>
        <v/>
      </c>
      <c r="CE82" s="438" t="str">
        <f t="shared" si="126"/>
        <v/>
      </c>
      <c r="CF82" s="438" t="str">
        <f t="shared" si="126"/>
        <v/>
      </c>
      <c r="CG82" s="438" t="str">
        <f t="shared" si="126"/>
        <v/>
      </c>
      <c r="CH82" s="438" t="str">
        <f t="shared" si="126"/>
        <v/>
      </c>
      <c r="CI82" s="438" t="str">
        <f t="shared" si="126"/>
        <v/>
      </c>
      <c r="CJ82" s="438" t="str">
        <f t="shared" si="126"/>
        <v/>
      </c>
      <c r="CK82" s="438" t="str">
        <f t="shared" si="126"/>
        <v/>
      </c>
      <c r="CL82" s="438" t="str">
        <f t="shared" si="126"/>
        <v/>
      </c>
      <c r="CM82" s="438" t="str">
        <f t="shared" si="126"/>
        <v/>
      </c>
      <c r="CN82" s="438" t="str">
        <f t="shared" si="126"/>
        <v/>
      </c>
      <c r="CO82" s="438" t="str">
        <f t="shared" si="126"/>
        <v/>
      </c>
      <c r="CP82" s="438" t="str">
        <f t="shared" si="126"/>
        <v/>
      </c>
      <c r="CQ82" s="438" t="str">
        <f t="shared" si="126"/>
        <v/>
      </c>
      <c r="CR82" s="438" t="str">
        <f t="shared" si="126"/>
        <v/>
      </c>
      <c r="CS82" s="438" t="str">
        <f t="shared" si="126"/>
        <v/>
      </c>
      <c r="CT82" s="438" t="str">
        <f t="shared" si="126"/>
        <v/>
      </c>
      <c r="CU82" s="438" t="str">
        <f t="shared" si="126"/>
        <v/>
      </c>
      <c r="CV82" s="438" t="str">
        <f t="shared" si="126"/>
        <v/>
      </c>
      <c r="CW82" s="438" t="str">
        <f t="shared" si="126"/>
        <v/>
      </c>
      <c r="CX82" s="438" t="str">
        <f t="shared" si="126"/>
        <v/>
      </c>
      <c r="CY82" s="438" t="str">
        <f t="shared" si="126"/>
        <v/>
      </c>
      <c r="CZ82" s="438" t="str">
        <f t="shared" si="126"/>
        <v/>
      </c>
      <c r="DA82" s="438" t="str">
        <f t="shared" si="126"/>
        <v/>
      </c>
      <c r="DB82" s="438" t="str">
        <f t="shared" si="126"/>
        <v/>
      </c>
      <c r="DC82" s="438" t="str">
        <f t="shared" si="126"/>
        <v/>
      </c>
      <c r="DD82" s="438" t="str">
        <f t="shared" si="126"/>
        <v/>
      </c>
      <c r="DE82" s="438" t="str">
        <f t="shared" si="126"/>
        <v/>
      </c>
      <c r="DF82" s="438" t="str">
        <f t="shared" si="126"/>
        <v/>
      </c>
      <c r="DG82" s="438" t="str">
        <f t="shared" si="126"/>
        <v/>
      </c>
      <c r="DH82" s="438" t="str">
        <f t="shared" si="126"/>
        <v/>
      </c>
      <c r="DI82" s="438" t="str">
        <f t="shared" si="126"/>
        <v/>
      </c>
      <c r="DJ82" s="438" t="str">
        <f t="shared" si="126"/>
        <v/>
      </c>
      <c r="DK82" s="438" t="str">
        <f t="shared" si="126"/>
        <v/>
      </c>
      <c r="DL82" s="438" t="str">
        <f t="shared" si="126"/>
        <v/>
      </c>
      <c r="DM82" s="438" t="str">
        <f t="shared" si="126"/>
        <v/>
      </c>
      <c r="DN82" s="438" t="str">
        <f t="shared" si="126"/>
        <v/>
      </c>
      <c r="DO82" s="438" t="str">
        <f t="shared" si="126"/>
        <v/>
      </c>
      <c r="DP82" s="438" t="str">
        <f t="shared" si="126"/>
        <v/>
      </c>
      <c r="DQ82" s="438" t="str">
        <f t="shared" si="126"/>
        <v/>
      </c>
      <c r="DR82" s="438" t="str">
        <f t="shared" si="126"/>
        <v/>
      </c>
      <c r="DS82" s="438" t="str">
        <f t="shared" si="126"/>
        <v/>
      </c>
      <c r="DT82" s="438" t="str">
        <f t="shared" si="126"/>
        <v/>
      </c>
      <c r="DU82" s="438" t="str">
        <f t="shared" si="126"/>
        <v/>
      </c>
      <c r="DV82" s="438" t="str">
        <f t="shared" si="126"/>
        <v/>
      </c>
      <c r="DW82" s="438" t="str">
        <f t="shared" si="126"/>
        <v/>
      </c>
      <c r="DX82" s="438" t="str">
        <f t="shared" si="126"/>
        <v/>
      </c>
      <c r="DY82" s="438" t="str">
        <f t="shared" si="126"/>
        <v/>
      </c>
      <c r="DZ82" s="438" t="str">
        <f t="shared" si="126"/>
        <v/>
      </c>
      <c r="EA82" s="438" t="str">
        <f t="shared" si="126"/>
        <v/>
      </c>
      <c r="EB82" s="438" t="str">
        <f t="shared" si="126"/>
        <v/>
      </c>
      <c r="EC82" s="438" t="str">
        <f t="shared" si="127"/>
        <v/>
      </c>
      <c r="ED82" s="438" t="str">
        <f t="shared" si="127"/>
        <v/>
      </c>
      <c r="EE82" s="438" t="str">
        <f t="shared" si="127"/>
        <v/>
      </c>
      <c r="EF82" s="438" t="str">
        <f t="shared" si="127"/>
        <v/>
      </c>
      <c r="EG82" s="438" t="str">
        <f t="shared" si="127"/>
        <v/>
      </c>
      <c r="EH82" s="438" t="str">
        <f t="shared" si="127"/>
        <v/>
      </c>
      <c r="EI82" s="438" t="str">
        <f t="shared" si="127"/>
        <v/>
      </c>
      <c r="EJ82" s="438" t="str">
        <f t="shared" si="127"/>
        <v/>
      </c>
      <c r="EK82" s="438" t="str">
        <f t="shared" si="127"/>
        <v/>
      </c>
      <c r="EL82" s="438" t="str">
        <f t="shared" si="127"/>
        <v/>
      </c>
      <c r="EM82" s="438" t="str">
        <f t="shared" si="127"/>
        <v/>
      </c>
      <c r="EN82" s="438" t="str">
        <f t="shared" si="127"/>
        <v/>
      </c>
      <c r="EO82" s="438" t="str">
        <f t="shared" si="127"/>
        <v/>
      </c>
      <c r="EP82" s="438" t="str">
        <f t="shared" si="127"/>
        <v/>
      </c>
      <c r="EQ82" s="438" t="str">
        <f t="shared" si="127"/>
        <v/>
      </c>
      <c r="ER82" s="438" t="str">
        <f t="shared" si="127"/>
        <v/>
      </c>
      <c r="ES82" s="438" t="str">
        <f t="shared" si="127"/>
        <v/>
      </c>
      <c r="ET82" s="438" t="str">
        <f t="shared" si="127"/>
        <v/>
      </c>
      <c r="EU82" s="438" t="str">
        <f t="shared" si="127"/>
        <v/>
      </c>
      <c r="EV82" s="438" t="str">
        <f t="shared" si="127"/>
        <v/>
      </c>
      <c r="EW82" s="438" t="str">
        <f t="shared" si="127"/>
        <v/>
      </c>
      <c r="FC82" s="191" t="s">
        <v>82</v>
      </c>
    </row>
    <row r="83" spans="2:159" outlineLevel="1">
      <c r="B83" s="437" t="s">
        <v>1495</v>
      </c>
      <c r="C83" s="365" t="s">
        <v>278</v>
      </c>
      <c r="D83" s="438" t="str">
        <f t="shared" si="118"/>
        <v/>
      </c>
      <c r="E83" s="438" t="str">
        <f t="shared" si="129"/>
        <v/>
      </c>
      <c r="F83" s="438" t="str">
        <f t="shared" si="129"/>
        <v/>
      </c>
      <c r="G83" s="438" t="str">
        <f t="shared" si="129"/>
        <v/>
      </c>
      <c r="H83" s="438" t="str">
        <f t="shared" si="129"/>
        <v/>
      </c>
      <c r="I83" s="438" t="str">
        <f t="shared" si="129"/>
        <v/>
      </c>
      <c r="J83" s="438" t="str">
        <f t="shared" si="129"/>
        <v/>
      </c>
      <c r="K83" s="438" t="str">
        <f t="shared" si="129"/>
        <v/>
      </c>
      <c r="L83" s="438" t="str">
        <f t="shared" si="129"/>
        <v/>
      </c>
      <c r="M83" s="438" t="str">
        <f t="shared" si="129"/>
        <v/>
      </c>
      <c r="N83" s="438" t="str">
        <f t="shared" si="129"/>
        <v/>
      </c>
      <c r="O83" s="438" t="str">
        <f t="shared" si="129"/>
        <v/>
      </c>
      <c r="P83" s="438" t="str">
        <f t="shared" si="129"/>
        <v/>
      </c>
      <c r="Q83" s="438" t="str">
        <f t="shared" si="129"/>
        <v/>
      </c>
      <c r="R83" s="438" t="str">
        <f t="shared" si="129"/>
        <v/>
      </c>
      <c r="S83" s="438" t="str">
        <f t="shared" si="129"/>
        <v/>
      </c>
      <c r="T83" s="438" t="str">
        <f t="shared" si="129"/>
        <v/>
      </c>
      <c r="U83" s="438" t="str">
        <f t="shared" si="129"/>
        <v/>
      </c>
      <c r="V83" s="438" t="str">
        <f t="shared" si="129"/>
        <v/>
      </c>
      <c r="W83" s="438" t="str">
        <f t="shared" si="129"/>
        <v/>
      </c>
      <c r="X83" s="438" t="str">
        <f t="shared" si="129"/>
        <v/>
      </c>
      <c r="Y83" s="438" t="str">
        <f t="shared" si="129"/>
        <v/>
      </c>
      <c r="Z83" s="438" t="str">
        <f t="shared" si="129"/>
        <v/>
      </c>
      <c r="AA83" s="438" t="str">
        <f t="shared" si="129"/>
        <v/>
      </c>
      <c r="AB83" s="438" t="str">
        <f t="shared" si="129"/>
        <v/>
      </c>
      <c r="AC83" s="438" t="str">
        <f t="shared" si="129"/>
        <v/>
      </c>
      <c r="AD83" s="438" t="str">
        <f t="shared" si="129"/>
        <v/>
      </c>
      <c r="AE83" s="438" t="str">
        <f t="shared" si="129"/>
        <v/>
      </c>
      <c r="AF83" s="438" t="str">
        <f t="shared" si="129"/>
        <v/>
      </c>
      <c r="AG83" s="438" t="str">
        <f t="shared" si="129"/>
        <v/>
      </c>
      <c r="AH83" s="438" t="str">
        <f t="shared" si="129"/>
        <v/>
      </c>
      <c r="AI83" s="438" t="str">
        <f t="shared" si="129"/>
        <v/>
      </c>
      <c r="AJ83" s="438" t="str">
        <f t="shared" si="129"/>
        <v/>
      </c>
      <c r="AK83" s="438" t="str">
        <f t="shared" si="129"/>
        <v/>
      </c>
      <c r="AL83" s="438" t="str">
        <f t="shared" si="129"/>
        <v/>
      </c>
      <c r="AM83" s="438" t="str">
        <f t="shared" si="129"/>
        <v/>
      </c>
      <c r="AN83" s="438" t="str">
        <f t="shared" si="129"/>
        <v/>
      </c>
      <c r="AO83" s="438" t="str">
        <f t="shared" si="129"/>
        <v/>
      </c>
      <c r="AP83" s="438" t="str">
        <f t="shared" si="129"/>
        <v/>
      </c>
      <c r="AQ83" s="438" t="str">
        <f t="shared" si="129"/>
        <v/>
      </c>
      <c r="AR83" s="438" t="str">
        <f t="shared" si="129"/>
        <v/>
      </c>
      <c r="AS83" s="438" t="str">
        <f t="shared" si="129"/>
        <v/>
      </c>
      <c r="AT83" s="438" t="str">
        <f t="shared" si="129"/>
        <v/>
      </c>
      <c r="AU83" s="438" t="str">
        <f t="shared" si="129"/>
        <v/>
      </c>
      <c r="AV83" s="438" t="str">
        <f t="shared" si="129"/>
        <v/>
      </c>
      <c r="AW83" s="438" t="str">
        <f t="shared" si="129"/>
        <v/>
      </c>
      <c r="AX83" s="438" t="str">
        <f t="shared" si="129"/>
        <v/>
      </c>
      <c r="AY83" s="438" t="str">
        <f t="shared" si="129"/>
        <v/>
      </c>
      <c r="AZ83" s="438" t="str">
        <f t="shared" si="129"/>
        <v/>
      </c>
      <c r="BA83" s="438" t="str">
        <f t="shared" si="129"/>
        <v/>
      </c>
      <c r="BB83" s="438" t="str">
        <f t="shared" si="129"/>
        <v/>
      </c>
      <c r="BC83" s="438" t="str">
        <f t="shared" si="129"/>
        <v/>
      </c>
      <c r="BD83" s="438" t="str">
        <f t="shared" si="129"/>
        <v/>
      </c>
      <c r="BE83" s="438" t="str">
        <f t="shared" si="129"/>
        <v/>
      </c>
      <c r="BF83" s="438" t="str">
        <f t="shared" si="129"/>
        <v/>
      </c>
      <c r="BG83" s="438" t="str">
        <f t="shared" si="129"/>
        <v/>
      </c>
      <c r="BH83" s="438" t="str">
        <f t="shared" si="129"/>
        <v/>
      </c>
      <c r="BI83" s="438" t="str">
        <f t="shared" si="129"/>
        <v/>
      </c>
      <c r="BJ83" s="438" t="str">
        <f t="shared" si="129"/>
        <v/>
      </c>
      <c r="BK83" s="438" t="str">
        <f t="shared" si="129"/>
        <v/>
      </c>
      <c r="BL83" s="438" t="str">
        <f t="shared" si="129"/>
        <v/>
      </c>
      <c r="BM83" s="438" t="str">
        <f t="shared" si="129"/>
        <v/>
      </c>
      <c r="BN83" s="438" t="str">
        <f t="shared" si="129"/>
        <v/>
      </c>
      <c r="BO83" s="438" t="str">
        <f t="shared" si="129"/>
        <v/>
      </c>
      <c r="BP83" s="438" t="str">
        <f t="shared" si="129"/>
        <v/>
      </c>
      <c r="BQ83" s="438" t="str">
        <f t="shared" si="126"/>
        <v/>
      </c>
      <c r="BR83" s="438" t="str">
        <f t="shared" si="126"/>
        <v/>
      </c>
      <c r="BS83" s="438" t="str">
        <f t="shared" si="126"/>
        <v/>
      </c>
      <c r="BT83" s="438" t="str">
        <f t="shared" si="126"/>
        <v/>
      </c>
      <c r="BU83" s="438" t="str">
        <f t="shared" si="126"/>
        <v/>
      </c>
      <c r="BV83" s="438" t="str">
        <f t="shared" si="126"/>
        <v/>
      </c>
      <c r="BW83" s="438" t="str">
        <f t="shared" si="126"/>
        <v/>
      </c>
      <c r="BX83" s="438" t="str">
        <f t="shared" si="126"/>
        <v/>
      </c>
      <c r="BY83" s="438" t="str">
        <f t="shared" si="126"/>
        <v/>
      </c>
      <c r="BZ83" s="438" t="str">
        <f t="shared" si="126"/>
        <v/>
      </c>
      <c r="CA83" s="438" t="str">
        <f t="shared" si="126"/>
        <v/>
      </c>
      <c r="CB83" s="438" t="str">
        <f t="shared" si="126"/>
        <v/>
      </c>
      <c r="CC83" s="438" t="str">
        <f t="shared" si="126"/>
        <v/>
      </c>
      <c r="CD83" s="438" t="str">
        <f t="shared" si="126"/>
        <v/>
      </c>
      <c r="CE83" s="438" t="str">
        <f t="shared" si="126"/>
        <v/>
      </c>
      <c r="CF83" s="438" t="str">
        <f t="shared" si="126"/>
        <v/>
      </c>
      <c r="CG83" s="438" t="str">
        <f t="shared" si="126"/>
        <v/>
      </c>
      <c r="CH83" s="438" t="str">
        <f t="shared" si="126"/>
        <v/>
      </c>
      <c r="CI83" s="438" t="str">
        <f t="shared" si="126"/>
        <v/>
      </c>
      <c r="CJ83" s="438" t="str">
        <f t="shared" si="126"/>
        <v/>
      </c>
      <c r="CK83" s="438" t="str">
        <f t="shared" si="126"/>
        <v/>
      </c>
      <c r="CL83" s="438" t="str">
        <f t="shared" si="126"/>
        <v/>
      </c>
      <c r="CM83" s="438" t="str">
        <f t="shared" si="126"/>
        <v/>
      </c>
      <c r="CN83" s="438" t="str">
        <f t="shared" si="126"/>
        <v/>
      </c>
      <c r="CO83" s="438" t="str">
        <f t="shared" si="126"/>
        <v/>
      </c>
      <c r="CP83" s="438" t="str">
        <f t="shared" si="126"/>
        <v/>
      </c>
      <c r="CQ83" s="438" t="str">
        <f t="shared" si="126"/>
        <v/>
      </c>
      <c r="CR83" s="438" t="str">
        <f t="shared" si="126"/>
        <v/>
      </c>
      <c r="CS83" s="438" t="str">
        <f t="shared" si="126"/>
        <v/>
      </c>
      <c r="CT83" s="438" t="str">
        <f t="shared" si="126"/>
        <v/>
      </c>
      <c r="CU83" s="438" t="str">
        <f t="shared" si="126"/>
        <v/>
      </c>
      <c r="CV83" s="438" t="str">
        <f t="shared" si="126"/>
        <v/>
      </c>
      <c r="CW83" s="438" t="str">
        <f t="shared" si="126"/>
        <v/>
      </c>
      <c r="CX83" s="438" t="str">
        <f t="shared" si="126"/>
        <v/>
      </c>
      <c r="CY83" s="438" t="str">
        <f t="shared" si="126"/>
        <v/>
      </c>
      <c r="CZ83" s="438" t="str">
        <f t="shared" si="126"/>
        <v/>
      </c>
      <c r="DA83" s="438" t="str">
        <f t="shared" si="126"/>
        <v/>
      </c>
      <c r="DB83" s="438" t="str">
        <f t="shared" si="126"/>
        <v/>
      </c>
      <c r="DC83" s="438" t="str">
        <f t="shared" si="126"/>
        <v/>
      </c>
      <c r="DD83" s="438" t="str">
        <f t="shared" si="126"/>
        <v/>
      </c>
      <c r="DE83" s="438" t="str">
        <f t="shared" si="126"/>
        <v/>
      </c>
      <c r="DF83" s="438" t="str">
        <f t="shared" si="126"/>
        <v/>
      </c>
      <c r="DG83" s="438" t="str">
        <f t="shared" si="126"/>
        <v/>
      </c>
      <c r="DH83" s="438" t="str">
        <f t="shared" si="126"/>
        <v/>
      </c>
      <c r="DI83" s="438" t="str">
        <f t="shared" si="126"/>
        <v/>
      </c>
      <c r="DJ83" s="438" t="str">
        <f t="shared" si="126"/>
        <v/>
      </c>
      <c r="DK83" s="438" t="str">
        <f t="shared" si="126"/>
        <v/>
      </c>
      <c r="DL83" s="438" t="str">
        <f t="shared" si="126"/>
        <v/>
      </c>
      <c r="DM83" s="438" t="str">
        <f t="shared" si="126"/>
        <v/>
      </c>
      <c r="DN83" s="438" t="str">
        <f t="shared" si="126"/>
        <v/>
      </c>
      <c r="DO83" s="438" t="str">
        <f t="shared" si="126"/>
        <v/>
      </c>
      <c r="DP83" s="438" t="str">
        <f t="shared" si="126"/>
        <v/>
      </c>
      <c r="DQ83" s="438" t="str">
        <f t="shared" si="126"/>
        <v/>
      </c>
      <c r="DR83" s="438" t="str">
        <f t="shared" si="126"/>
        <v/>
      </c>
      <c r="DS83" s="438" t="str">
        <f t="shared" si="126"/>
        <v/>
      </c>
      <c r="DT83" s="438" t="str">
        <f t="shared" si="126"/>
        <v/>
      </c>
      <c r="DU83" s="438" t="str">
        <f t="shared" si="126"/>
        <v/>
      </c>
      <c r="DV83" s="438" t="str">
        <f t="shared" si="126"/>
        <v/>
      </c>
      <c r="DW83" s="438" t="str">
        <f t="shared" si="126"/>
        <v/>
      </c>
      <c r="DX83" s="438" t="str">
        <f t="shared" si="126"/>
        <v/>
      </c>
      <c r="DY83" s="438" t="str">
        <f t="shared" si="126"/>
        <v/>
      </c>
      <c r="DZ83" s="438" t="str">
        <f t="shared" si="126"/>
        <v/>
      </c>
      <c r="EA83" s="438" t="str">
        <f t="shared" si="126"/>
        <v/>
      </c>
      <c r="EB83" s="438" t="str">
        <f t="shared" ref="EB83:EW87" si="130">IF(EB70="","",EB$35)</f>
        <v/>
      </c>
      <c r="EC83" s="438" t="str">
        <f t="shared" si="130"/>
        <v/>
      </c>
      <c r="ED83" s="438" t="str">
        <f t="shared" si="130"/>
        <v/>
      </c>
      <c r="EE83" s="438" t="str">
        <f t="shared" si="130"/>
        <v/>
      </c>
      <c r="EF83" s="438" t="str">
        <f t="shared" si="130"/>
        <v/>
      </c>
      <c r="EG83" s="438" t="str">
        <f t="shared" si="130"/>
        <v/>
      </c>
      <c r="EH83" s="438" t="str">
        <f t="shared" si="130"/>
        <v/>
      </c>
      <c r="EI83" s="438" t="str">
        <f t="shared" si="130"/>
        <v/>
      </c>
      <c r="EJ83" s="438" t="str">
        <f t="shared" si="130"/>
        <v/>
      </c>
      <c r="EK83" s="438" t="str">
        <f t="shared" si="130"/>
        <v/>
      </c>
      <c r="EL83" s="438" t="str">
        <f t="shared" si="130"/>
        <v/>
      </c>
      <c r="EM83" s="438" t="str">
        <f t="shared" si="130"/>
        <v/>
      </c>
      <c r="EN83" s="438" t="str">
        <f t="shared" si="130"/>
        <v/>
      </c>
      <c r="EO83" s="438" t="str">
        <f t="shared" si="130"/>
        <v/>
      </c>
      <c r="EP83" s="438" t="str">
        <f t="shared" si="130"/>
        <v/>
      </c>
      <c r="EQ83" s="438" t="str">
        <f t="shared" si="130"/>
        <v/>
      </c>
      <c r="ER83" s="438" t="str">
        <f t="shared" si="130"/>
        <v/>
      </c>
      <c r="ES83" s="438" t="str">
        <f t="shared" si="130"/>
        <v/>
      </c>
      <c r="ET83" s="438" t="str">
        <f t="shared" si="130"/>
        <v/>
      </c>
      <c r="EU83" s="438" t="str">
        <f t="shared" si="130"/>
        <v/>
      </c>
      <c r="EV83" s="438" t="str">
        <f t="shared" si="130"/>
        <v/>
      </c>
      <c r="EW83" s="438" t="str">
        <f t="shared" si="130"/>
        <v/>
      </c>
      <c r="FC83" s="338" t="s">
        <v>3567</v>
      </c>
    </row>
    <row r="84" spans="2:159" outlineLevel="1">
      <c r="B84" s="437" t="s">
        <v>1417</v>
      </c>
      <c r="C84" s="365" t="s">
        <v>278</v>
      </c>
      <c r="D84" s="438" t="str">
        <f t="shared" si="118"/>
        <v/>
      </c>
      <c r="E84" s="438" t="str">
        <f t="shared" si="129"/>
        <v/>
      </c>
      <c r="F84" s="438" t="str">
        <f t="shared" si="129"/>
        <v/>
      </c>
      <c r="G84" s="438" t="str">
        <f t="shared" si="129"/>
        <v/>
      </c>
      <c r="H84" s="438" t="str">
        <f t="shared" si="129"/>
        <v/>
      </c>
      <c r="I84" s="438" t="str">
        <f t="shared" si="129"/>
        <v/>
      </c>
      <c r="J84" s="438" t="str">
        <f t="shared" si="129"/>
        <v/>
      </c>
      <c r="K84" s="438" t="str">
        <f t="shared" si="129"/>
        <v/>
      </c>
      <c r="L84" s="438" t="str">
        <f t="shared" si="129"/>
        <v/>
      </c>
      <c r="M84" s="438" t="str">
        <f t="shared" si="129"/>
        <v/>
      </c>
      <c r="N84" s="438" t="str">
        <f t="shared" si="129"/>
        <v/>
      </c>
      <c r="O84" s="438" t="str">
        <f t="shared" si="129"/>
        <v/>
      </c>
      <c r="P84" s="438" t="str">
        <f t="shared" si="129"/>
        <v/>
      </c>
      <c r="Q84" s="438" t="str">
        <f t="shared" si="129"/>
        <v/>
      </c>
      <c r="R84" s="438" t="str">
        <f t="shared" si="129"/>
        <v/>
      </c>
      <c r="S84" s="438" t="str">
        <f t="shared" si="129"/>
        <v/>
      </c>
      <c r="T84" s="438" t="str">
        <f t="shared" si="129"/>
        <v/>
      </c>
      <c r="U84" s="438" t="str">
        <f t="shared" si="129"/>
        <v/>
      </c>
      <c r="V84" s="438" t="str">
        <f t="shared" si="129"/>
        <v/>
      </c>
      <c r="W84" s="438" t="str">
        <f t="shared" si="129"/>
        <v/>
      </c>
      <c r="X84" s="438" t="str">
        <f t="shared" si="129"/>
        <v/>
      </c>
      <c r="Y84" s="438" t="str">
        <f t="shared" si="129"/>
        <v/>
      </c>
      <c r="Z84" s="438" t="str">
        <f t="shared" si="129"/>
        <v/>
      </c>
      <c r="AA84" s="438" t="str">
        <f t="shared" si="129"/>
        <v/>
      </c>
      <c r="AB84" s="438" t="str">
        <f t="shared" si="129"/>
        <v/>
      </c>
      <c r="AC84" s="438" t="str">
        <f t="shared" si="129"/>
        <v/>
      </c>
      <c r="AD84" s="438" t="str">
        <f t="shared" si="129"/>
        <v/>
      </c>
      <c r="AE84" s="438" t="str">
        <f t="shared" si="129"/>
        <v/>
      </c>
      <c r="AF84" s="438" t="str">
        <f t="shared" si="129"/>
        <v/>
      </c>
      <c r="AG84" s="438" t="str">
        <f t="shared" si="129"/>
        <v/>
      </c>
      <c r="AH84" s="438" t="str">
        <f t="shared" si="129"/>
        <v/>
      </c>
      <c r="AI84" s="438" t="str">
        <f t="shared" si="129"/>
        <v/>
      </c>
      <c r="AJ84" s="438" t="str">
        <f t="shared" si="129"/>
        <v/>
      </c>
      <c r="AK84" s="438" t="str">
        <f t="shared" si="129"/>
        <v/>
      </c>
      <c r="AL84" s="438" t="str">
        <f t="shared" si="129"/>
        <v/>
      </c>
      <c r="AM84" s="438" t="str">
        <f t="shared" si="129"/>
        <v/>
      </c>
      <c r="AN84" s="438" t="str">
        <f t="shared" si="129"/>
        <v/>
      </c>
      <c r="AO84" s="438" t="str">
        <f t="shared" si="129"/>
        <v/>
      </c>
      <c r="AP84" s="438" t="str">
        <f t="shared" si="129"/>
        <v/>
      </c>
      <c r="AQ84" s="438" t="str">
        <f t="shared" si="129"/>
        <v/>
      </c>
      <c r="AR84" s="438" t="str">
        <f t="shared" si="129"/>
        <v/>
      </c>
      <c r="AS84" s="438" t="str">
        <f t="shared" si="129"/>
        <v/>
      </c>
      <c r="AT84" s="438" t="str">
        <f t="shared" si="129"/>
        <v/>
      </c>
      <c r="AU84" s="438" t="str">
        <f t="shared" si="129"/>
        <v/>
      </c>
      <c r="AV84" s="438" t="str">
        <f t="shared" si="129"/>
        <v/>
      </c>
      <c r="AW84" s="438" t="str">
        <f t="shared" si="129"/>
        <v/>
      </c>
      <c r="AX84" s="438" t="str">
        <f t="shared" si="129"/>
        <v/>
      </c>
      <c r="AY84" s="438" t="str">
        <f t="shared" si="129"/>
        <v/>
      </c>
      <c r="AZ84" s="438" t="str">
        <f t="shared" si="129"/>
        <v/>
      </c>
      <c r="BA84" s="438" t="str">
        <f t="shared" si="129"/>
        <v/>
      </c>
      <c r="BB84" s="438" t="str">
        <f t="shared" si="129"/>
        <v/>
      </c>
      <c r="BC84" s="438" t="str">
        <f t="shared" si="129"/>
        <v/>
      </c>
      <c r="BD84" s="438" t="str">
        <f t="shared" si="129"/>
        <v/>
      </c>
      <c r="BE84" s="438" t="str">
        <f t="shared" si="129"/>
        <v/>
      </c>
      <c r="BF84" s="438" t="str">
        <f t="shared" si="129"/>
        <v/>
      </c>
      <c r="BG84" s="438" t="str">
        <f t="shared" si="129"/>
        <v/>
      </c>
      <c r="BH84" s="438" t="str">
        <f t="shared" si="129"/>
        <v/>
      </c>
      <c r="BI84" s="438" t="str">
        <f t="shared" si="129"/>
        <v/>
      </c>
      <c r="BJ84" s="438" t="str">
        <f t="shared" si="129"/>
        <v/>
      </c>
      <c r="BK84" s="438" t="str">
        <f t="shared" si="129"/>
        <v/>
      </c>
      <c r="BL84" s="438" t="str">
        <f t="shared" si="129"/>
        <v/>
      </c>
      <c r="BM84" s="438" t="str">
        <f t="shared" si="129"/>
        <v/>
      </c>
      <c r="BN84" s="438" t="str">
        <f t="shared" si="129"/>
        <v/>
      </c>
      <c r="BO84" s="438" t="str">
        <f t="shared" si="129"/>
        <v/>
      </c>
      <c r="BP84" s="438" t="str">
        <f t="shared" si="129"/>
        <v/>
      </c>
      <c r="BQ84" s="438" t="str">
        <f t="shared" ref="BQ84:CV84" si="131">IF(BQ71="","",BQ$35)</f>
        <v/>
      </c>
      <c r="BR84" s="438" t="str">
        <f t="shared" si="131"/>
        <v/>
      </c>
      <c r="BS84" s="438" t="str">
        <f t="shared" si="131"/>
        <v/>
      </c>
      <c r="BT84" s="438" t="str">
        <f t="shared" si="131"/>
        <v/>
      </c>
      <c r="BU84" s="438" t="str">
        <f t="shared" si="131"/>
        <v/>
      </c>
      <c r="BV84" s="438" t="str">
        <f t="shared" si="131"/>
        <v/>
      </c>
      <c r="BW84" s="438" t="str">
        <f t="shared" si="131"/>
        <v/>
      </c>
      <c r="BX84" s="438" t="str">
        <f t="shared" si="131"/>
        <v/>
      </c>
      <c r="BY84" s="438" t="str">
        <f t="shared" si="131"/>
        <v/>
      </c>
      <c r="BZ84" s="438" t="str">
        <f t="shared" si="131"/>
        <v/>
      </c>
      <c r="CA84" s="438" t="str">
        <f t="shared" si="131"/>
        <v/>
      </c>
      <c r="CB84" s="438" t="str">
        <f t="shared" si="131"/>
        <v/>
      </c>
      <c r="CC84" s="438" t="str">
        <f t="shared" si="131"/>
        <v/>
      </c>
      <c r="CD84" s="438" t="str">
        <f t="shared" si="131"/>
        <v/>
      </c>
      <c r="CE84" s="438" t="str">
        <f t="shared" si="131"/>
        <v/>
      </c>
      <c r="CF84" s="438" t="str">
        <f t="shared" si="131"/>
        <v/>
      </c>
      <c r="CG84" s="438" t="str">
        <f t="shared" si="131"/>
        <v/>
      </c>
      <c r="CH84" s="438" t="str">
        <f t="shared" si="131"/>
        <v/>
      </c>
      <c r="CI84" s="438" t="str">
        <f t="shared" si="131"/>
        <v/>
      </c>
      <c r="CJ84" s="438" t="str">
        <f t="shared" si="131"/>
        <v/>
      </c>
      <c r="CK84" s="438" t="str">
        <f t="shared" si="131"/>
        <v/>
      </c>
      <c r="CL84" s="438" t="str">
        <f t="shared" si="131"/>
        <v/>
      </c>
      <c r="CM84" s="438" t="str">
        <f t="shared" si="131"/>
        <v/>
      </c>
      <c r="CN84" s="438" t="str">
        <f t="shared" si="131"/>
        <v/>
      </c>
      <c r="CO84" s="438" t="str">
        <f t="shared" si="131"/>
        <v/>
      </c>
      <c r="CP84" s="438" t="str">
        <f t="shared" si="131"/>
        <v/>
      </c>
      <c r="CQ84" s="438" t="str">
        <f t="shared" si="131"/>
        <v/>
      </c>
      <c r="CR84" s="438" t="str">
        <f t="shared" si="131"/>
        <v/>
      </c>
      <c r="CS84" s="438" t="str">
        <f t="shared" si="131"/>
        <v/>
      </c>
      <c r="CT84" s="438" t="str">
        <f t="shared" si="131"/>
        <v/>
      </c>
      <c r="CU84" s="438" t="str">
        <f t="shared" si="131"/>
        <v/>
      </c>
      <c r="CV84" s="438" t="str">
        <f t="shared" si="131"/>
        <v/>
      </c>
      <c r="CW84" s="438" t="str">
        <f t="shared" ref="CW84:EB84" si="132">IF(CW71="","",CW$35)</f>
        <v/>
      </c>
      <c r="CX84" s="438" t="str">
        <f t="shared" si="132"/>
        <v/>
      </c>
      <c r="CY84" s="438" t="str">
        <f t="shared" si="132"/>
        <v/>
      </c>
      <c r="CZ84" s="438" t="str">
        <f t="shared" si="132"/>
        <v/>
      </c>
      <c r="DA84" s="438" t="str">
        <f t="shared" si="132"/>
        <v/>
      </c>
      <c r="DB84" s="438" t="str">
        <f t="shared" si="132"/>
        <v/>
      </c>
      <c r="DC84" s="438" t="str">
        <f t="shared" si="132"/>
        <v/>
      </c>
      <c r="DD84" s="438" t="str">
        <f t="shared" si="132"/>
        <v/>
      </c>
      <c r="DE84" s="438" t="str">
        <f t="shared" si="132"/>
        <v/>
      </c>
      <c r="DF84" s="438" t="str">
        <f t="shared" si="132"/>
        <v/>
      </c>
      <c r="DG84" s="438" t="str">
        <f t="shared" si="132"/>
        <v/>
      </c>
      <c r="DH84" s="438" t="str">
        <f t="shared" si="132"/>
        <v/>
      </c>
      <c r="DI84" s="438" t="str">
        <f t="shared" si="132"/>
        <v/>
      </c>
      <c r="DJ84" s="438" t="str">
        <f t="shared" si="132"/>
        <v/>
      </c>
      <c r="DK84" s="438" t="str">
        <f t="shared" si="132"/>
        <v/>
      </c>
      <c r="DL84" s="438" t="str">
        <f t="shared" si="132"/>
        <v/>
      </c>
      <c r="DM84" s="438" t="str">
        <f t="shared" si="132"/>
        <v/>
      </c>
      <c r="DN84" s="438" t="str">
        <f t="shared" si="132"/>
        <v/>
      </c>
      <c r="DO84" s="438" t="str">
        <f t="shared" si="132"/>
        <v/>
      </c>
      <c r="DP84" s="438" t="str">
        <f t="shared" si="132"/>
        <v/>
      </c>
      <c r="DQ84" s="438" t="str">
        <f t="shared" si="132"/>
        <v/>
      </c>
      <c r="DR84" s="438" t="str">
        <f t="shared" si="132"/>
        <v/>
      </c>
      <c r="DS84" s="438" t="str">
        <f t="shared" si="132"/>
        <v/>
      </c>
      <c r="DT84" s="438" t="str">
        <f t="shared" si="132"/>
        <v/>
      </c>
      <c r="DU84" s="438" t="str">
        <f t="shared" si="132"/>
        <v/>
      </c>
      <c r="DV84" s="438" t="str">
        <f t="shared" si="132"/>
        <v/>
      </c>
      <c r="DW84" s="438" t="str">
        <f t="shared" si="132"/>
        <v/>
      </c>
      <c r="DX84" s="438" t="str">
        <f t="shared" si="132"/>
        <v/>
      </c>
      <c r="DY84" s="438" t="str">
        <f t="shared" si="132"/>
        <v/>
      </c>
      <c r="DZ84" s="438" t="str">
        <f t="shared" si="132"/>
        <v/>
      </c>
      <c r="EA84" s="438" t="str">
        <f t="shared" si="132"/>
        <v/>
      </c>
      <c r="EB84" s="438" t="str">
        <f t="shared" si="132"/>
        <v/>
      </c>
      <c r="EC84" s="438" t="str">
        <f t="shared" si="130"/>
        <v/>
      </c>
      <c r="ED84" s="438" t="str">
        <f t="shared" si="130"/>
        <v/>
      </c>
      <c r="EE84" s="438" t="str">
        <f t="shared" si="130"/>
        <v/>
      </c>
      <c r="EF84" s="438" t="str">
        <f t="shared" si="130"/>
        <v/>
      </c>
      <c r="EG84" s="438" t="str">
        <f t="shared" si="130"/>
        <v/>
      </c>
      <c r="EH84" s="438" t="str">
        <f t="shared" si="130"/>
        <v/>
      </c>
      <c r="EI84" s="438" t="str">
        <f t="shared" si="130"/>
        <v/>
      </c>
      <c r="EJ84" s="438" t="str">
        <f t="shared" si="130"/>
        <v/>
      </c>
      <c r="EK84" s="438" t="str">
        <f t="shared" si="130"/>
        <v/>
      </c>
      <c r="EL84" s="438" t="str">
        <f t="shared" si="130"/>
        <v/>
      </c>
      <c r="EM84" s="438" t="str">
        <f t="shared" si="130"/>
        <v/>
      </c>
      <c r="EN84" s="438" t="str">
        <f t="shared" si="130"/>
        <v/>
      </c>
      <c r="EO84" s="438" t="str">
        <f t="shared" si="130"/>
        <v/>
      </c>
      <c r="EP84" s="438" t="str">
        <f t="shared" si="130"/>
        <v/>
      </c>
      <c r="EQ84" s="438" t="str">
        <f t="shared" si="130"/>
        <v/>
      </c>
      <c r="ER84" s="438" t="str">
        <f t="shared" si="130"/>
        <v/>
      </c>
      <c r="ES84" s="438" t="str">
        <f t="shared" si="130"/>
        <v/>
      </c>
      <c r="ET84" s="438" t="str">
        <f t="shared" si="130"/>
        <v/>
      </c>
      <c r="EU84" s="438" t="str">
        <f t="shared" si="130"/>
        <v/>
      </c>
      <c r="EV84" s="438" t="str">
        <f t="shared" si="130"/>
        <v/>
      </c>
      <c r="EW84" s="438" t="str">
        <f t="shared" si="130"/>
        <v/>
      </c>
      <c r="FC84" s="338" t="s">
        <v>3568</v>
      </c>
    </row>
    <row r="85" spans="2:159" outlineLevel="1">
      <c r="B85" s="437" t="s">
        <v>1418</v>
      </c>
      <c r="C85" s="365" t="s">
        <v>278</v>
      </c>
      <c r="D85" s="438" t="str">
        <f t="shared" si="118"/>
        <v/>
      </c>
      <c r="E85" s="438" t="str">
        <f t="shared" si="129"/>
        <v/>
      </c>
      <c r="F85" s="438" t="str">
        <f t="shared" si="129"/>
        <v/>
      </c>
      <c r="G85" s="438" t="str">
        <f t="shared" si="129"/>
        <v/>
      </c>
      <c r="H85" s="438" t="str">
        <f t="shared" si="129"/>
        <v/>
      </c>
      <c r="I85" s="438" t="str">
        <f t="shared" si="129"/>
        <v/>
      </c>
      <c r="J85" s="438" t="str">
        <f t="shared" si="129"/>
        <v/>
      </c>
      <c r="K85" s="438" t="str">
        <f t="shared" si="129"/>
        <v/>
      </c>
      <c r="L85" s="438" t="str">
        <f t="shared" si="129"/>
        <v/>
      </c>
      <c r="M85" s="438" t="str">
        <f t="shared" si="129"/>
        <v/>
      </c>
      <c r="N85" s="438" t="str">
        <f t="shared" si="129"/>
        <v/>
      </c>
      <c r="O85" s="438" t="str">
        <f t="shared" si="129"/>
        <v/>
      </c>
      <c r="P85" s="438" t="str">
        <f t="shared" si="129"/>
        <v/>
      </c>
      <c r="Q85" s="438" t="str">
        <f t="shared" si="129"/>
        <v/>
      </c>
      <c r="R85" s="438" t="str">
        <f t="shared" si="129"/>
        <v/>
      </c>
      <c r="S85" s="438" t="str">
        <f t="shared" si="129"/>
        <v/>
      </c>
      <c r="T85" s="438" t="str">
        <f t="shared" si="129"/>
        <v/>
      </c>
      <c r="U85" s="438" t="str">
        <f t="shared" si="129"/>
        <v/>
      </c>
      <c r="V85" s="438" t="str">
        <f t="shared" si="129"/>
        <v/>
      </c>
      <c r="W85" s="438" t="str">
        <f t="shared" si="129"/>
        <v/>
      </c>
      <c r="X85" s="438" t="str">
        <f t="shared" si="129"/>
        <v/>
      </c>
      <c r="Y85" s="438" t="str">
        <f t="shared" si="129"/>
        <v/>
      </c>
      <c r="Z85" s="438" t="str">
        <f t="shared" si="129"/>
        <v/>
      </c>
      <c r="AA85" s="438" t="str">
        <f t="shared" si="129"/>
        <v/>
      </c>
      <c r="AB85" s="438" t="str">
        <f t="shared" si="129"/>
        <v/>
      </c>
      <c r="AC85" s="438" t="str">
        <f t="shared" si="129"/>
        <v/>
      </c>
      <c r="AD85" s="438" t="str">
        <f t="shared" si="129"/>
        <v/>
      </c>
      <c r="AE85" s="438" t="str">
        <f t="shared" si="129"/>
        <v/>
      </c>
      <c r="AF85" s="438" t="str">
        <f t="shared" si="129"/>
        <v/>
      </c>
      <c r="AG85" s="438" t="str">
        <f t="shared" si="129"/>
        <v/>
      </c>
      <c r="AH85" s="438" t="str">
        <f t="shared" si="129"/>
        <v/>
      </c>
      <c r="AI85" s="438" t="str">
        <f t="shared" si="129"/>
        <v/>
      </c>
      <c r="AJ85" s="438" t="str">
        <f t="shared" si="129"/>
        <v/>
      </c>
      <c r="AK85" s="438" t="str">
        <f t="shared" si="129"/>
        <v/>
      </c>
      <c r="AL85" s="438" t="str">
        <f t="shared" si="129"/>
        <v/>
      </c>
      <c r="AM85" s="438" t="str">
        <f t="shared" si="129"/>
        <v/>
      </c>
      <c r="AN85" s="438" t="str">
        <f t="shared" si="129"/>
        <v/>
      </c>
      <c r="AO85" s="438" t="str">
        <f t="shared" si="129"/>
        <v/>
      </c>
      <c r="AP85" s="438" t="str">
        <f t="shared" si="129"/>
        <v/>
      </c>
      <c r="AQ85" s="438" t="str">
        <f t="shared" si="129"/>
        <v/>
      </c>
      <c r="AR85" s="438" t="str">
        <f t="shared" si="129"/>
        <v/>
      </c>
      <c r="AS85" s="438" t="str">
        <f t="shared" si="129"/>
        <v/>
      </c>
      <c r="AT85" s="438" t="str">
        <f t="shared" si="129"/>
        <v/>
      </c>
      <c r="AU85" s="438" t="str">
        <f t="shared" si="129"/>
        <v/>
      </c>
      <c r="AV85" s="438" t="str">
        <f t="shared" si="129"/>
        <v/>
      </c>
      <c r="AW85" s="438" t="str">
        <f t="shared" si="129"/>
        <v/>
      </c>
      <c r="AX85" s="438" t="str">
        <f t="shared" si="129"/>
        <v/>
      </c>
      <c r="AY85" s="438" t="str">
        <f t="shared" si="129"/>
        <v/>
      </c>
      <c r="AZ85" s="438" t="str">
        <f t="shared" si="129"/>
        <v/>
      </c>
      <c r="BA85" s="438" t="str">
        <f t="shared" si="129"/>
        <v/>
      </c>
      <c r="BB85" s="438" t="str">
        <f t="shared" si="129"/>
        <v/>
      </c>
      <c r="BC85" s="438" t="str">
        <f t="shared" si="129"/>
        <v/>
      </c>
      <c r="BD85" s="438" t="str">
        <f t="shared" si="129"/>
        <v/>
      </c>
      <c r="BE85" s="438" t="str">
        <f t="shared" si="129"/>
        <v/>
      </c>
      <c r="BF85" s="438" t="str">
        <f t="shared" si="129"/>
        <v/>
      </c>
      <c r="BG85" s="438" t="str">
        <f t="shared" si="129"/>
        <v/>
      </c>
      <c r="BH85" s="438" t="str">
        <f t="shared" si="129"/>
        <v/>
      </c>
      <c r="BI85" s="438" t="str">
        <f t="shared" si="129"/>
        <v/>
      </c>
      <c r="BJ85" s="438" t="str">
        <f t="shared" si="129"/>
        <v/>
      </c>
      <c r="BK85" s="438" t="str">
        <f t="shared" si="129"/>
        <v/>
      </c>
      <c r="BL85" s="438" t="str">
        <f t="shared" si="129"/>
        <v/>
      </c>
      <c r="BM85" s="438" t="str">
        <f t="shared" si="129"/>
        <v/>
      </c>
      <c r="BN85" s="438" t="str">
        <f t="shared" si="129"/>
        <v/>
      </c>
      <c r="BO85" s="438" t="str">
        <f t="shared" si="129"/>
        <v/>
      </c>
      <c r="BP85" s="438" t="str">
        <f t="shared" ref="BP85:EA87" si="133">IF(BP72="","",BP$35)</f>
        <v/>
      </c>
      <c r="BQ85" s="438" t="str">
        <f t="shared" si="133"/>
        <v/>
      </c>
      <c r="BR85" s="438" t="str">
        <f t="shared" si="133"/>
        <v/>
      </c>
      <c r="BS85" s="438" t="str">
        <f t="shared" si="133"/>
        <v/>
      </c>
      <c r="BT85" s="438" t="str">
        <f t="shared" si="133"/>
        <v/>
      </c>
      <c r="BU85" s="438" t="str">
        <f t="shared" si="133"/>
        <v/>
      </c>
      <c r="BV85" s="438" t="str">
        <f t="shared" si="133"/>
        <v/>
      </c>
      <c r="BW85" s="438" t="str">
        <f t="shared" si="133"/>
        <v/>
      </c>
      <c r="BX85" s="438" t="str">
        <f t="shared" si="133"/>
        <v/>
      </c>
      <c r="BY85" s="438" t="str">
        <f t="shared" si="133"/>
        <v/>
      </c>
      <c r="BZ85" s="438" t="str">
        <f t="shared" si="133"/>
        <v/>
      </c>
      <c r="CA85" s="438" t="str">
        <f t="shared" si="133"/>
        <v/>
      </c>
      <c r="CB85" s="438" t="str">
        <f t="shared" si="133"/>
        <v/>
      </c>
      <c r="CC85" s="438" t="str">
        <f t="shared" si="133"/>
        <v/>
      </c>
      <c r="CD85" s="438" t="str">
        <f t="shared" si="133"/>
        <v/>
      </c>
      <c r="CE85" s="438" t="str">
        <f t="shared" si="133"/>
        <v/>
      </c>
      <c r="CF85" s="438" t="str">
        <f t="shared" si="133"/>
        <v/>
      </c>
      <c r="CG85" s="438" t="str">
        <f t="shared" si="133"/>
        <v/>
      </c>
      <c r="CH85" s="438" t="str">
        <f t="shared" si="133"/>
        <v/>
      </c>
      <c r="CI85" s="438" t="str">
        <f t="shared" si="133"/>
        <v/>
      </c>
      <c r="CJ85" s="438" t="str">
        <f t="shared" si="133"/>
        <v/>
      </c>
      <c r="CK85" s="438" t="str">
        <f t="shared" si="133"/>
        <v/>
      </c>
      <c r="CL85" s="438" t="str">
        <f t="shared" si="133"/>
        <v/>
      </c>
      <c r="CM85" s="438" t="str">
        <f t="shared" si="133"/>
        <v/>
      </c>
      <c r="CN85" s="438" t="str">
        <f t="shared" si="133"/>
        <v/>
      </c>
      <c r="CO85" s="438" t="str">
        <f t="shared" si="133"/>
        <v/>
      </c>
      <c r="CP85" s="438" t="str">
        <f t="shared" si="133"/>
        <v/>
      </c>
      <c r="CQ85" s="438" t="str">
        <f t="shared" si="133"/>
        <v/>
      </c>
      <c r="CR85" s="438" t="str">
        <f t="shared" si="133"/>
        <v/>
      </c>
      <c r="CS85" s="438" t="str">
        <f t="shared" si="133"/>
        <v/>
      </c>
      <c r="CT85" s="438" t="str">
        <f t="shared" si="133"/>
        <v/>
      </c>
      <c r="CU85" s="438" t="str">
        <f t="shared" si="133"/>
        <v/>
      </c>
      <c r="CV85" s="438" t="str">
        <f t="shared" si="133"/>
        <v/>
      </c>
      <c r="CW85" s="438" t="str">
        <f t="shared" si="133"/>
        <v/>
      </c>
      <c r="CX85" s="438" t="str">
        <f t="shared" si="133"/>
        <v/>
      </c>
      <c r="CY85" s="438" t="str">
        <f t="shared" si="133"/>
        <v/>
      </c>
      <c r="CZ85" s="438" t="str">
        <f t="shared" si="133"/>
        <v/>
      </c>
      <c r="DA85" s="438" t="str">
        <f t="shared" si="133"/>
        <v/>
      </c>
      <c r="DB85" s="438" t="str">
        <f t="shared" si="133"/>
        <v/>
      </c>
      <c r="DC85" s="438" t="str">
        <f t="shared" si="133"/>
        <v/>
      </c>
      <c r="DD85" s="438" t="str">
        <f t="shared" si="133"/>
        <v/>
      </c>
      <c r="DE85" s="438" t="str">
        <f t="shared" si="133"/>
        <v/>
      </c>
      <c r="DF85" s="438" t="str">
        <f t="shared" si="133"/>
        <v/>
      </c>
      <c r="DG85" s="438" t="str">
        <f t="shared" si="133"/>
        <v/>
      </c>
      <c r="DH85" s="438" t="str">
        <f t="shared" si="133"/>
        <v/>
      </c>
      <c r="DI85" s="438" t="str">
        <f t="shared" si="133"/>
        <v/>
      </c>
      <c r="DJ85" s="438" t="str">
        <f t="shared" si="133"/>
        <v/>
      </c>
      <c r="DK85" s="438" t="str">
        <f t="shared" si="133"/>
        <v/>
      </c>
      <c r="DL85" s="438" t="str">
        <f t="shared" si="133"/>
        <v/>
      </c>
      <c r="DM85" s="438" t="str">
        <f t="shared" si="133"/>
        <v/>
      </c>
      <c r="DN85" s="438" t="str">
        <f t="shared" si="133"/>
        <v/>
      </c>
      <c r="DO85" s="438" t="str">
        <f t="shared" si="133"/>
        <v/>
      </c>
      <c r="DP85" s="438" t="str">
        <f t="shared" si="133"/>
        <v/>
      </c>
      <c r="DQ85" s="438" t="str">
        <f t="shared" si="133"/>
        <v/>
      </c>
      <c r="DR85" s="438" t="str">
        <f t="shared" si="133"/>
        <v/>
      </c>
      <c r="DS85" s="438" t="str">
        <f t="shared" si="133"/>
        <v/>
      </c>
      <c r="DT85" s="438" t="str">
        <f t="shared" si="133"/>
        <v/>
      </c>
      <c r="DU85" s="438" t="str">
        <f t="shared" si="133"/>
        <v/>
      </c>
      <c r="DV85" s="438" t="str">
        <f t="shared" si="133"/>
        <v/>
      </c>
      <c r="DW85" s="438" t="str">
        <f t="shared" si="133"/>
        <v/>
      </c>
      <c r="DX85" s="438" t="str">
        <f t="shared" si="133"/>
        <v/>
      </c>
      <c r="DY85" s="438" t="str">
        <f t="shared" si="133"/>
        <v/>
      </c>
      <c r="DZ85" s="438" t="str">
        <f t="shared" si="133"/>
        <v/>
      </c>
      <c r="EA85" s="438" t="str">
        <f t="shared" si="133"/>
        <v/>
      </c>
      <c r="EB85" s="438" t="str">
        <f>IF(EB72="","",EB$35)</f>
        <v/>
      </c>
      <c r="EC85" s="438" t="str">
        <f t="shared" si="130"/>
        <v/>
      </c>
      <c r="ED85" s="438" t="str">
        <f t="shared" si="130"/>
        <v/>
      </c>
      <c r="EE85" s="438" t="str">
        <f t="shared" si="130"/>
        <v/>
      </c>
      <c r="EF85" s="438" t="str">
        <f t="shared" si="130"/>
        <v/>
      </c>
      <c r="EG85" s="438" t="str">
        <f t="shared" si="130"/>
        <v/>
      </c>
      <c r="EH85" s="438" t="str">
        <f t="shared" si="130"/>
        <v/>
      </c>
      <c r="EI85" s="438" t="str">
        <f t="shared" si="130"/>
        <v/>
      </c>
      <c r="EJ85" s="438" t="str">
        <f t="shared" si="130"/>
        <v/>
      </c>
      <c r="EK85" s="438" t="str">
        <f t="shared" si="130"/>
        <v/>
      </c>
      <c r="EL85" s="438" t="str">
        <f t="shared" si="130"/>
        <v/>
      </c>
      <c r="EM85" s="438" t="str">
        <f t="shared" si="130"/>
        <v/>
      </c>
      <c r="EN85" s="438" t="str">
        <f t="shared" si="130"/>
        <v/>
      </c>
      <c r="EO85" s="438" t="str">
        <f t="shared" si="130"/>
        <v/>
      </c>
      <c r="EP85" s="438" t="str">
        <f t="shared" si="130"/>
        <v/>
      </c>
      <c r="EQ85" s="438" t="str">
        <f t="shared" si="130"/>
        <v/>
      </c>
      <c r="ER85" s="438" t="str">
        <f t="shared" si="130"/>
        <v/>
      </c>
      <c r="ES85" s="438" t="str">
        <f t="shared" si="130"/>
        <v/>
      </c>
      <c r="ET85" s="438" t="str">
        <f t="shared" si="130"/>
        <v/>
      </c>
      <c r="EU85" s="438" t="str">
        <f t="shared" si="130"/>
        <v/>
      </c>
      <c r="EV85" s="438" t="str">
        <f t="shared" si="130"/>
        <v/>
      </c>
      <c r="EW85" s="438" t="str">
        <f t="shared" si="130"/>
        <v/>
      </c>
      <c r="FC85" s="338" t="s">
        <v>3556</v>
      </c>
    </row>
    <row r="86" spans="2:159" outlineLevel="1">
      <c r="B86" s="437" t="s">
        <v>1419</v>
      </c>
      <c r="C86" s="365" t="s">
        <v>278</v>
      </c>
      <c r="D86" s="438" t="str">
        <f t="shared" si="118"/>
        <v/>
      </c>
      <c r="E86" s="438" t="str">
        <f t="shared" ref="E86:BP87" si="134">IF(E73="","",E$35)</f>
        <v/>
      </c>
      <c r="F86" s="438" t="str">
        <f t="shared" si="134"/>
        <v/>
      </c>
      <c r="G86" s="438" t="str">
        <f t="shared" si="134"/>
        <v/>
      </c>
      <c r="H86" s="438" t="str">
        <f t="shared" si="134"/>
        <v/>
      </c>
      <c r="I86" s="438" t="str">
        <f t="shared" si="134"/>
        <v/>
      </c>
      <c r="J86" s="438" t="str">
        <f t="shared" si="134"/>
        <v/>
      </c>
      <c r="K86" s="438" t="str">
        <f t="shared" si="134"/>
        <v/>
      </c>
      <c r="L86" s="438" t="str">
        <f t="shared" si="134"/>
        <v/>
      </c>
      <c r="M86" s="438" t="str">
        <f t="shared" si="134"/>
        <v/>
      </c>
      <c r="N86" s="438" t="str">
        <f t="shared" si="134"/>
        <v/>
      </c>
      <c r="O86" s="438" t="str">
        <f t="shared" si="134"/>
        <v/>
      </c>
      <c r="P86" s="438" t="str">
        <f t="shared" si="134"/>
        <v/>
      </c>
      <c r="Q86" s="438" t="str">
        <f t="shared" si="134"/>
        <v/>
      </c>
      <c r="R86" s="438" t="str">
        <f t="shared" si="134"/>
        <v/>
      </c>
      <c r="S86" s="438" t="str">
        <f t="shared" si="134"/>
        <v/>
      </c>
      <c r="T86" s="438" t="str">
        <f t="shared" si="134"/>
        <v/>
      </c>
      <c r="U86" s="438" t="str">
        <f t="shared" si="134"/>
        <v/>
      </c>
      <c r="V86" s="438" t="str">
        <f t="shared" si="134"/>
        <v/>
      </c>
      <c r="W86" s="438" t="str">
        <f t="shared" si="134"/>
        <v/>
      </c>
      <c r="X86" s="438" t="str">
        <f t="shared" si="134"/>
        <v/>
      </c>
      <c r="Y86" s="438" t="str">
        <f t="shared" si="134"/>
        <v/>
      </c>
      <c r="Z86" s="438" t="str">
        <f t="shared" si="134"/>
        <v/>
      </c>
      <c r="AA86" s="438" t="str">
        <f t="shared" si="134"/>
        <v/>
      </c>
      <c r="AB86" s="438" t="str">
        <f t="shared" si="134"/>
        <v/>
      </c>
      <c r="AC86" s="438" t="str">
        <f t="shared" si="134"/>
        <v/>
      </c>
      <c r="AD86" s="438" t="str">
        <f t="shared" si="134"/>
        <v/>
      </c>
      <c r="AE86" s="438" t="str">
        <f t="shared" si="134"/>
        <v/>
      </c>
      <c r="AF86" s="438" t="str">
        <f t="shared" si="134"/>
        <v/>
      </c>
      <c r="AG86" s="438" t="str">
        <f t="shared" si="134"/>
        <v/>
      </c>
      <c r="AH86" s="438" t="str">
        <f t="shared" si="134"/>
        <v/>
      </c>
      <c r="AI86" s="438" t="str">
        <f t="shared" si="134"/>
        <v/>
      </c>
      <c r="AJ86" s="438" t="str">
        <f t="shared" si="134"/>
        <v/>
      </c>
      <c r="AK86" s="438" t="str">
        <f t="shared" si="134"/>
        <v/>
      </c>
      <c r="AL86" s="438" t="str">
        <f t="shared" si="134"/>
        <v/>
      </c>
      <c r="AM86" s="438" t="str">
        <f t="shared" si="134"/>
        <v/>
      </c>
      <c r="AN86" s="438" t="str">
        <f t="shared" si="134"/>
        <v/>
      </c>
      <c r="AO86" s="438" t="str">
        <f t="shared" si="134"/>
        <v/>
      </c>
      <c r="AP86" s="438" t="str">
        <f t="shared" si="134"/>
        <v/>
      </c>
      <c r="AQ86" s="438" t="str">
        <f t="shared" si="134"/>
        <v/>
      </c>
      <c r="AR86" s="438" t="str">
        <f t="shared" si="134"/>
        <v/>
      </c>
      <c r="AS86" s="438" t="str">
        <f t="shared" si="134"/>
        <v/>
      </c>
      <c r="AT86" s="438" t="str">
        <f t="shared" si="134"/>
        <v/>
      </c>
      <c r="AU86" s="438" t="str">
        <f t="shared" si="134"/>
        <v/>
      </c>
      <c r="AV86" s="438" t="str">
        <f t="shared" si="134"/>
        <v/>
      </c>
      <c r="AW86" s="438" t="str">
        <f t="shared" si="134"/>
        <v/>
      </c>
      <c r="AX86" s="438" t="str">
        <f t="shared" si="134"/>
        <v/>
      </c>
      <c r="AY86" s="438" t="str">
        <f t="shared" si="134"/>
        <v/>
      </c>
      <c r="AZ86" s="438" t="str">
        <f t="shared" si="134"/>
        <v/>
      </c>
      <c r="BA86" s="438" t="str">
        <f t="shared" si="134"/>
        <v/>
      </c>
      <c r="BB86" s="438" t="str">
        <f t="shared" si="134"/>
        <v/>
      </c>
      <c r="BC86" s="438" t="str">
        <f t="shared" si="134"/>
        <v/>
      </c>
      <c r="BD86" s="438" t="str">
        <f t="shared" si="134"/>
        <v/>
      </c>
      <c r="BE86" s="438" t="str">
        <f t="shared" si="134"/>
        <v/>
      </c>
      <c r="BF86" s="438" t="str">
        <f t="shared" si="134"/>
        <v/>
      </c>
      <c r="BG86" s="438" t="str">
        <f t="shared" si="134"/>
        <v/>
      </c>
      <c r="BH86" s="438" t="str">
        <f t="shared" si="134"/>
        <v/>
      </c>
      <c r="BI86" s="438" t="str">
        <f t="shared" si="134"/>
        <v/>
      </c>
      <c r="BJ86" s="438" t="str">
        <f t="shared" si="134"/>
        <v/>
      </c>
      <c r="BK86" s="438" t="str">
        <f t="shared" si="134"/>
        <v/>
      </c>
      <c r="BL86" s="438" t="str">
        <f t="shared" si="134"/>
        <v/>
      </c>
      <c r="BM86" s="438" t="str">
        <f t="shared" si="134"/>
        <v/>
      </c>
      <c r="BN86" s="438" t="str">
        <f t="shared" si="134"/>
        <v/>
      </c>
      <c r="BO86" s="438" t="str">
        <f t="shared" si="134"/>
        <v/>
      </c>
      <c r="BP86" s="438" t="str">
        <f t="shared" si="134"/>
        <v/>
      </c>
      <c r="BQ86" s="438" t="str">
        <f t="shared" si="133"/>
        <v/>
      </c>
      <c r="BR86" s="438" t="str">
        <f t="shared" si="133"/>
        <v/>
      </c>
      <c r="BS86" s="438" t="str">
        <f t="shared" si="133"/>
        <v/>
      </c>
      <c r="BT86" s="438" t="str">
        <f t="shared" si="133"/>
        <v/>
      </c>
      <c r="BU86" s="438" t="str">
        <f t="shared" si="133"/>
        <v/>
      </c>
      <c r="BV86" s="438" t="str">
        <f t="shared" si="133"/>
        <v/>
      </c>
      <c r="BW86" s="438" t="str">
        <f t="shared" si="133"/>
        <v/>
      </c>
      <c r="BX86" s="438" t="str">
        <f t="shared" si="133"/>
        <v/>
      </c>
      <c r="BY86" s="438" t="str">
        <f t="shared" si="133"/>
        <v/>
      </c>
      <c r="BZ86" s="438" t="str">
        <f t="shared" si="133"/>
        <v/>
      </c>
      <c r="CA86" s="438" t="str">
        <f t="shared" si="133"/>
        <v/>
      </c>
      <c r="CB86" s="438" t="str">
        <f t="shared" si="133"/>
        <v/>
      </c>
      <c r="CC86" s="438" t="str">
        <f t="shared" si="133"/>
        <v/>
      </c>
      <c r="CD86" s="438" t="str">
        <f t="shared" si="133"/>
        <v/>
      </c>
      <c r="CE86" s="438" t="str">
        <f t="shared" si="133"/>
        <v/>
      </c>
      <c r="CF86" s="438" t="str">
        <f t="shared" si="133"/>
        <v/>
      </c>
      <c r="CG86" s="438" t="str">
        <f t="shared" si="133"/>
        <v/>
      </c>
      <c r="CH86" s="438" t="str">
        <f t="shared" si="133"/>
        <v/>
      </c>
      <c r="CI86" s="438" t="str">
        <f t="shared" si="133"/>
        <v/>
      </c>
      <c r="CJ86" s="438" t="str">
        <f t="shared" si="133"/>
        <v/>
      </c>
      <c r="CK86" s="438" t="str">
        <f t="shared" si="133"/>
        <v/>
      </c>
      <c r="CL86" s="438" t="str">
        <f t="shared" si="133"/>
        <v/>
      </c>
      <c r="CM86" s="438" t="str">
        <f t="shared" si="133"/>
        <v/>
      </c>
      <c r="CN86" s="438" t="str">
        <f t="shared" si="133"/>
        <v/>
      </c>
      <c r="CO86" s="438" t="str">
        <f t="shared" si="133"/>
        <v/>
      </c>
      <c r="CP86" s="438" t="str">
        <f t="shared" si="133"/>
        <v/>
      </c>
      <c r="CQ86" s="438" t="str">
        <f t="shared" si="133"/>
        <v/>
      </c>
      <c r="CR86" s="438" t="str">
        <f t="shared" si="133"/>
        <v/>
      </c>
      <c r="CS86" s="438" t="str">
        <f t="shared" si="133"/>
        <v/>
      </c>
      <c r="CT86" s="438" t="str">
        <f t="shared" si="133"/>
        <v/>
      </c>
      <c r="CU86" s="438" t="str">
        <f t="shared" si="133"/>
        <v/>
      </c>
      <c r="CV86" s="438" t="str">
        <f t="shared" si="133"/>
        <v/>
      </c>
      <c r="CW86" s="438" t="str">
        <f t="shared" si="133"/>
        <v/>
      </c>
      <c r="CX86" s="438" t="str">
        <f t="shared" si="133"/>
        <v/>
      </c>
      <c r="CY86" s="438" t="str">
        <f t="shared" si="133"/>
        <v/>
      </c>
      <c r="CZ86" s="438" t="str">
        <f t="shared" si="133"/>
        <v/>
      </c>
      <c r="DA86" s="438" t="str">
        <f t="shared" si="133"/>
        <v/>
      </c>
      <c r="DB86" s="438" t="str">
        <f t="shared" si="133"/>
        <v/>
      </c>
      <c r="DC86" s="438" t="str">
        <f t="shared" si="133"/>
        <v/>
      </c>
      <c r="DD86" s="438" t="str">
        <f t="shared" si="133"/>
        <v/>
      </c>
      <c r="DE86" s="438" t="str">
        <f t="shared" si="133"/>
        <v/>
      </c>
      <c r="DF86" s="438" t="str">
        <f t="shared" si="133"/>
        <v/>
      </c>
      <c r="DG86" s="438" t="str">
        <f t="shared" si="133"/>
        <v/>
      </c>
      <c r="DH86" s="438" t="str">
        <f t="shared" si="133"/>
        <v/>
      </c>
      <c r="DI86" s="438" t="str">
        <f t="shared" si="133"/>
        <v/>
      </c>
      <c r="DJ86" s="438" t="str">
        <f t="shared" si="133"/>
        <v/>
      </c>
      <c r="DK86" s="438" t="str">
        <f t="shared" si="133"/>
        <v/>
      </c>
      <c r="DL86" s="438" t="str">
        <f t="shared" si="133"/>
        <v/>
      </c>
      <c r="DM86" s="438" t="str">
        <f t="shared" si="133"/>
        <v/>
      </c>
      <c r="DN86" s="438" t="str">
        <f t="shared" si="133"/>
        <v/>
      </c>
      <c r="DO86" s="438" t="str">
        <f t="shared" si="133"/>
        <v/>
      </c>
      <c r="DP86" s="438" t="str">
        <f t="shared" si="133"/>
        <v/>
      </c>
      <c r="DQ86" s="438" t="str">
        <f t="shared" si="133"/>
        <v/>
      </c>
      <c r="DR86" s="438" t="str">
        <f t="shared" si="133"/>
        <v/>
      </c>
      <c r="DS86" s="438" t="str">
        <f t="shared" si="133"/>
        <v/>
      </c>
      <c r="DT86" s="438" t="str">
        <f t="shared" si="133"/>
        <v/>
      </c>
      <c r="DU86" s="438" t="str">
        <f t="shared" si="133"/>
        <v/>
      </c>
      <c r="DV86" s="438" t="str">
        <f t="shared" si="133"/>
        <v/>
      </c>
      <c r="DW86" s="438" t="str">
        <f t="shared" si="133"/>
        <v/>
      </c>
      <c r="DX86" s="438" t="str">
        <f t="shared" si="133"/>
        <v/>
      </c>
      <c r="DY86" s="438" t="str">
        <f t="shared" si="133"/>
        <v/>
      </c>
      <c r="DZ86" s="438" t="str">
        <f t="shared" si="133"/>
        <v/>
      </c>
      <c r="EA86" s="438" t="str">
        <f t="shared" si="133"/>
        <v/>
      </c>
      <c r="EB86" s="438" t="str">
        <f>IF(EB73="","",EB$35)</f>
        <v/>
      </c>
      <c r="EC86" s="438" t="str">
        <f t="shared" si="130"/>
        <v/>
      </c>
      <c r="ED86" s="438" t="str">
        <f t="shared" si="130"/>
        <v/>
      </c>
      <c r="EE86" s="438" t="str">
        <f t="shared" si="130"/>
        <v/>
      </c>
      <c r="EF86" s="438" t="str">
        <f t="shared" si="130"/>
        <v/>
      </c>
      <c r="EG86" s="438" t="str">
        <f t="shared" si="130"/>
        <v/>
      </c>
      <c r="EH86" s="438" t="str">
        <f t="shared" si="130"/>
        <v/>
      </c>
      <c r="EI86" s="438" t="str">
        <f t="shared" si="130"/>
        <v/>
      </c>
      <c r="EJ86" s="438" t="str">
        <f t="shared" si="130"/>
        <v/>
      </c>
      <c r="EK86" s="438" t="str">
        <f t="shared" si="130"/>
        <v/>
      </c>
      <c r="EL86" s="438" t="str">
        <f t="shared" si="130"/>
        <v/>
      </c>
      <c r="EM86" s="438" t="str">
        <f t="shared" si="130"/>
        <v/>
      </c>
      <c r="EN86" s="438" t="str">
        <f t="shared" si="130"/>
        <v/>
      </c>
      <c r="EO86" s="438" t="str">
        <f t="shared" si="130"/>
        <v/>
      </c>
      <c r="EP86" s="438" t="str">
        <f t="shared" si="130"/>
        <v/>
      </c>
      <c r="EQ86" s="438" t="str">
        <f t="shared" si="130"/>
        <v/>
      </c>
      <c r="ER86" s="438" t="str">
        <f t="shared" si="130"/>
        <v/>
      </c>
      <c r="ES86" s="438" t="str">
        <f t="shared" si="130"/>
        <v/>
      </c>
      <c r="ET86" s="438" t="str">
        <f t="shared" si="130"/>
        <v/>
      </c>
      <c r="EU86" s="438" t="str">
        <f t="shared" si="130"/>
        <v/>
      </c>
      <c r="EV86" s="438" t="str">
        <f t="shared" si="130"/>
        <v/>
      </c>
      <c r="EW86" s="438" t="str">
        <f t="shared" si="130"/>
        <v/>
      </c>
      <c r="FC86" s="338" t="s">
        <v>3557</v>
      </c>
    </row>
    <row r="87" spans="2:159" outlineLevel="1">
      <c r="B87" s="437" t="s">
        <v>1420</v>
      </c>
      <c r="C87" s="365" t="s">
        <v>278</v>
      </c>
      <c r="D87" s="438" t="str">
        <f t="shared" si="118"/>
        <v/>
      </c>
      <c r="E87" s="438" t="str">
        <f t="shared" si="134"/>
        <v/>
      </c>
      <c r="F87" s="438" t="str">
        <f t="shared" si="134"/>
        <v/>
      </c>
      <c r="G87" s="438" t="str">
        <f t="shared" si="134"/>
        <v/>
      </c>
      <c r="H87" s="438" t="str">
        <f t="shared" si="134"/>
        <v/>
      </c>
      <c r="I87" s="438" t="str">
        <f t="shared" si="134"/>
        <v/>
      </c>
      <c r="J87" s="438" t="str">
        <f t="shared" si="134"/>
        <v/>
      </c>
      <c r="K87" s="438" t="str">
        <f t="shared" si="134"/>
        <v/>
      </c>
      <c r="L87" s="438" t="str">
        <f t="shared" si="134"/>
        <v/>
      </c>
      <c r="M87" s="438" t="str">
        <f t="shared" si="134"/>
        <v/>
      </c>
      <c r="N87" s="438" t="str">
        <f t="shared" si="134"/>
        <v/>
      </c>
      <c r="O87" s="438" t="str">
        <f t="shared" si="134"/>
        <v/>
      </c>
      <c r="P87" s="438" t="str">
        <f t="shared" si="134"/>
        <v/>
      </c>
      <c r="Q87" s="438" t="str">
        <f t="shared" si="134"/>
        <v/>
      </c>
      <c r="R87" s="438" t="str">
        <f t="shared" si="134"/>
        <v/>
      </c>
      <c r="S87" s="438" t="str">
        <f t="shared" si="134"/>
        <v/>
      </c>
      <c r="T87" s="438" t="str">
        <f t="shared" si="134"/>
        <v/>
      </c>
      <c r="U87" s="438" t="str">
        <f t="shared" si="134"/>
        <v/>
      </c>
      <c r="V87" s="438" t="str">
        <f t="shared" si="134"/>
        <v/>
      </c>
      <c r="W87" s="438" t="str">
        <f t="shared" si="134"/>
        <v/>
      </c>
      <c r="X87" s="438" t="str">
        <f t="shared" si="134"/>
        <v/>
      </c>
      <c r="Y87" s="438" t="str">
        <f t="shared" si="134"/>
        <v/>
      </c>
      <c r="Z87" s="438" t="str">
        <f t="shared" si="134"/>
        <v/>
      </c>
      <c r="AA87" s="438" t="str">
        <f t="shared" si="134"/>
        <v/>
      </c>
      <c r="AB87" s="438" t="str">
        <f t="shared" si="134"/>
        <v/>
      </c>
      <c r="AC87" s="438" t="str">
        <f t="shared" si="134"/>
        <v/>
      </c>
      <c r="AD87" s="438" t="str">
        <f t="shared" si="134"/>
        <v/>
      </c>
      <c r="AE87" s="438" t="str">
        <f t="shared" si="134"/>
        <v/>
      </c>
      <c r="AF87" s="438" t="str">
        <f t="shared" si="134"/>
        <v/>
      </c>
      <c r="AG87" s="438" t="str">
        <f t="shared" si="134"/>
        <v/>
      </c>
      <c r="AH87" s="438" t="str">
        <f t="shared" si="134"/>
        <v/>
      </c>
      <c r="AI87" s="438" t="str">
        <f t="shared" si="134"/>
        <v/>
      </c>
      <c r="AJ87" s="438" t="str">
        <f t="shared" si="134"/>
        <v/>
      </c>
      <c r="AK87" s="438" t="str">
        <f t="shared" si="134"/>
        <v/>
      </c>
      <c r="AL87" s="438" t="str">
        <f t="shared" si="134"/>
        <v/>
      </c>
      <c r="AM87" s="438" t="str">
        <f t="shared" si="134"/>
        <v/>
      </c>
      <c r="AN87" s="438" t="str">
        <f t="shared" si="134"/>
        <v/>
      </c>
      <c r="AO87" s="438" t="str">
        <f t="shared" si="134"/>
        <v/>
      </c>
      <c r="AP87" s="438" t="str">
        <f t="shared" si="134"/>
        <v/>
      </c>
      <c r="AQ87" s="438" t="str">
        <f t="shared" si="134"/>
        <v/>
      </c>
      <c r="AR87" s="438" t="str">
        <f t="shared" si="134"/>
        <v/>
      </c>
      <c r="AS87" s="438" t="str">
        <f t="shared" si="134"/>
        <v/>
      </c>
      <c r="AT87" s="438" t="str">
        <f t="shared" si="134"/>
        <v/>
      </c>
      <c r="AU87" s="438" t="str">
        <f t="shared" si="134"/>
        <v/>
      </c>
      <c r="AV87" s="438" t="str">
        <f t="shared" si="134"/>
        <v/>
      </c>
      <c r="AW87" s="438" t="str">
        <f t="shared" si="134"/>
        <v/>
      </c>
      <c r="AX87" s="438" t="str">
        <f t="shared" si="134"/>
        <v/>
      </c>
      <c r="AY87" s="438" t="str">
        <f t="shared" si="134"/>
        <v/>
      </c>
      <c r="AZ87" s="438" t="str">
        <f t="shared" si="134"/>
        <v/>
      </c>
      <c r="BA87" s="438" t="str">
        <f t="shared" si="134"/>
        <v/>
      </c>
      <c r="BB87" s="438" t="str">
        <f t="shared" si="134"/>
        <v/>
      </c>
      <c r="BC87" s="438" t="str">
        <f t="shared" si="134"/>
        <v/>
      </c>
      <c r="BD87" s="438" t="str">
        <f t="shared" si="134"/>
        <v/>
      </c>
      <c r="BE87" s="438" t="str">
        <f t="shared" si="134"/>
        <v/>
      </c>
      <c r="BF87" s="438" t="str">
        <f t="shared" si="134"/>
        <v/>
      </c>
      <c r="BG87" s="438" t="str">
        <f t="shared" si="134"/>
        <v/>
      </c>
      <c r="BH87" s="438" t="str">
        <f t="shared" si="134"/>
        <v/>
      </c>
      <c r="BI87" s="438" t="str">
        <f t="shared" si="134"/>
        <v/>
      </c>
      <c r="BJ87" s="438" t="str">
        <f t="shared" si="134"/>
        <v/>
      </c>
      <c r="BK87" s="438" t="str">
        <f t="shared" si="134"/>
        <v/>
      </c>
      <c r="BL87" s="438" t="str">
        <f t="shared" si="134"/>
        <v/>
      </c>
      <c r="BM87" s="438" t="str">
        <f t="shared" si="134"/>
        <v/>
      </c>
      <c r="BN87" s="438" t="str">
        <f t="shared" si="134"/>
        <v/>
      </c>
      <c r="BO87" s="438" t="str">
        <f t="shared" si="134"/>
        <v/>
      </c>
      <c r="BP87" s="438" t="str">
        <f t="shared" si="134"/>
        <v/>
      </c>
      <c r="BQ87" s="438" t="str">
        <f t="shared" si="133"/>
        <v/>
      </c>
      <c r="BR87" s="438" t="str">
        <f t="shared" si="133"/>
        <v/>
      </c>
      <c r="BS87" s="438" t="str">
        <f t="shared" si="133"/>
        <v/>
      </c>
      <c r="BT87" s="438" t="str">
        <f t="shared" si="133"/>
        <v/>
      </c>
      <c r="BU87" s="438" t="str">
        <f t="shared" si="133"/>
        <v/>
      </c>
      <c r="BV87" s="438" t="str">
        <f t="shared" si="133"/>
        <v/>
      </c>
      <c r="BW87" s="438" t="str">
        <f t="shared" si="133"/>
        <v/>
      </c>
      <c r="BX87" s="438" t="str">
        <f t="shared" si="133"/>
        <v/>
      </c>
      <c r="BY87" s="438" t="str">
        <f t="shared" si="133"/>
        <v/>
      </c>
      <c r="BZ87" s="438" t="str">
        <f t="shared" si="133"/>
        <v/>
      </c>
      <c r="CA87" s="438" t="str">
        <f t="shared" si="133"/>
        <v/>
      </c>
      <c r="CB87" s="438" t="str">
        <f t="shared" si="133"/>
        <v/>
      </c>
      <c r="CC87" s="438" t="str">
        <f t="shared" si="133"/>
        <v/>
      </c>
      <c r="CD87" s="438" t="str">
        <f t="shared" si="133"/>
        <v/>
      </c>
      <c r="CE87" s="438" t="str">
        <f t="shared" si="133"/>
        <v/>
      </c>
      <c r="CF87" s="438" t="str">
        <f t="shared" si="133"/>
        <v/>
      </c>
      <c r="CG87" s="438" t="str">
        <f t="shared" si="133"/>
        <v/>
      </c>
      <c r="CH87" s="438" t="str">
        <f t="shared" si="133"/>
        <v/>
      </c>
      <c r="CI87" s="438" t="str">
        <f t="shared" si="133"/>
        <v/>
      </c>
      <c r="CJ87" s="438" t="str">
        <f t="shared" si="133"/>
        <v/>
      </c>
      <c r="CK87" s="438" t="str">
        <f t="shared" si="133"/>
        <v/>
      </c>
      <c r="CL87" s="438" t="str">
        <f t="shared" si="133"/>
        <v/>
      </c>
      <c r="CM87" s="438" t="str">
        <f t="shared" si="133"/>
        <v/>
      </c>
      <c r="CN87" s="438" t="str">
        <f t="shared" si="133"/>
        <v/>
      </c>
      <c r="CO87" s="438" t="str">
        <f t="shared" si="133"/>
        <v/>
      </c>
      <c r="CP87" s="438" t="str">
        <f t="shared" si="133"/>
        <v/>
      </c>
      <c r="CQ87" s="438" t="str">
        <f t="shared" si="133"/>
        <v/>
      </c>
      <c r="CR87" s="438" t="str">
        <f t="shared" si="133"/>
        <v/>
      </c>
      <c r="CS87" s="438" t="str">
        <f t="shared" si="133"/>
        <v/>
      </c>
      <c r="CT87" s="438" t="str">
        <f t="shared" si="133"/>
        <v/>
      </c>
      <c r="CU87" s="438" t="str">
        <f t="shared" si="133"/>
        <v/>
      </c>
      <c r="CV87" s="438" t="str">
        <f t="shared" si="133"/>
        <v/>
      </c>
      <c r="CW87" s="438" t="str">
        <f t="shared" si="133"/>
        <v/>
      </c>
      <c r="CX87" s="438" t="str">
        <f t="shared" si="133"/>
        <v/>
      </c>
      <c r="CY87" s="438" t="str">
        <f t="shared" si="133"/>
        <v/>
      </c>
      <c r="CZ87" s="438" t="str">
        <f t="shared" si="133"/>
        <v/>
      </c>
      <c r="DA87" s="438" t="str">
        <f t="shared" si="133"/>
        <v/>
      </c>
      <c r="DB87" s="438" t="str">
        <f t="shared" si="133"/>
        <v/>
      </c>
      <c r="DC87" s="438" t="str">
        <f t="shared" si="133"/>
        <v/>
      </c>
      <c r="DD87" s="438" t="str">
        <f t="shared" si="133"/>
        <v/>
      </c>
      <c r="DE87" s="438" t="str">
        <f t="shared" si="133"/>
        <v/>
      </c>
      <c r="DF87" s="438" t="str">
        <f t="shared" si="133"/>
        <v/>
      </c>
      <c r="DG87" s="438" t="str">
        <f t="shared" si="133"/>
        <v/>
      </c>
      <c r="DH87" s="438" t="str">
        <f t="shared" si="133"/>
        <v/>
      </c>
      <c r="DI87" s="438" t="str">
        <f t="shared" si="133"/>
        <v/>
      </c>
      <c r="DJ87" s="438" t="str">
        <f t="shared" si="133"/>
        <v/>
      </c>
      <c r="DK87" s="438" t="str">
        <f t="shared" si="133"/>
        <v/>
      </c>
      <c r="DL87" s="438" t="str">
        <f t="shared" si="133"/>
        <v/>
      </c>
      <c r="DM87" s="438" t="str">
        <f t="shared" si="133"/>
        <v/>
      </c>
      <c r="DN87" s="438" t="str">
        <f t="shared" si="133"/>
        <v/>
      </c>
      <c r="DO87" s="438" t="str">
        <f t="shared" si="133"/>
        <v/>
      </c>
      <c r="DP87" s="438" t="str">
        <f t="shared" si="133"/>
        <v/>
      </c>
      <c r="DQ87" s="438" t="str">
        <f t="shared" si="133"/>
        <v/>
      </c>
      <c r="DR87" s="438" t="str">
        <f t="shared" si="133"/>
        <v/>
      </c>
      <c r="DS87" s="438" t="str">
        <f t="shared" si="133"/>
        <v/>
      </c>
      <c r="DT87" s="438" t="str">
        <f t="shared" si="133"/>
        <v/>
      </c>
      <c r="DU87" s="438" t="str">
        <f t="shared" si="133"/>
        <v/>
      </c>
      <c r="DV87" s="438" t="str">
        <f t="shared" si="133"/>
        <v/>
      </c>
      <c r="DW87" s="438" t="str">
        <f t="shared" si="133"/>
        <v/>
      </c>
      <c r="DX87" s="438" t="str">
        <f t="shared" si="133"/>
        <v/>
      </c>
      <c r="DY87" s="438" t="str">
        <f t="shared" si="133"/>
        <v/>
      </c>
      <c r="DZ87" s="438" t="str">
        <f t="shared" si="133"/>
        <v/>
      </c>
      <c r="EA87" s="438" t="str">
        <f t="shared" si="133"/>
        <v/>
      </c>
      <c r="EB87" s="438" t="str">
        <f>IF(EB74="","",EB$35)</f>
        <v/>
      </c>
      <c r="EC87" s="438" t="str">
        <f t="shared" si="130"/>
        <v/>
      </c>
      <c r="ED87" s="438" t="str">
        <f t="shared" si="130"/>
        <v/>
      </c>
      <c r="EE87" s="438" t="str">
        <f t="shared" si="130"/>
        <v/>
      </c>
      <c r="EF87" s="438" t="str">
        <f t="shared" si="130"/>
        <v/>
      </c>
      <c r="EG87" s="438" t="str">
        <f t="shared" si="130"/>
        <v/>
      </c>
      <c r="EH87" s="438" t="str">
        <f t="shared" si="130"/>
        <v/>
      </c>
      <c r="EI87" s="438" t="str">
        <f t="shared" si="130"/>
        <v/>
      </c>
      <c r="EJ87" s="438" t="str">
        <f t="shared" si="130"/>
        <v/>
      </c>
      <c r="EK87" s="438" t="str">
        <f t="shared" si="130"/>
        <v/>
      </c>
      <c r="EL87" s="438" t="str">
        <f t="shared" si="130"/>
        <v/>
      </c>
      <c r="EM87" s="438" t="str">
        <f t="shared" si="130"/>
        <v/>
      </c>
      <c r="EN87" s="438" t="str">
        <f t="shared" si="130"/>
        <v/>
      </c>
      <c r="EO87" s="438" t="str">
        <f t="shared" si="130"/>
        <v/>
      </c>
      <c r="EP87" s="438" t="str">
        <f t="shared" si="130"/>
        <v/>
      </c>
      <c r="EQ87" s="438" t="str">
        <f t="shared" si="130"/>
        <v/>
      </c>
      <c r="ER87" s="438" t="str">
        <f t="shared" si="130"/>
        <v/>
      </c>
      <c r="ES87" s="438" t="str">
        <f t="shared" si="130"/>
        <v/>
      </c>
      <c r="ET87" s="438" t="str">
        <f t="shared" si="130"/>
        <v/>
      </c>
      <c r="EU87" s="438" t="str">
        <f t="shared" si="130"/>
        <v/>
      </c>
      <c r="EV87" s="438" t="str">
        <f t="shared" si="130"/>
        <v/>
      </c>
      <c r="EW87" s="438" t="str">
        <f t="shared" si="130"/>
        <v/>
      </c>
    </row>
    <row r="88" spans="2:159" outlineLevel="1">
      <c r="B88" s="437" t="s">
        <v>394</v>
      </c>
      <c r="C88" s="365" t="s">
        <v>278</v>
      </c>
      <c r="D88" s="438" t="str">
        <f t="shared" si="118"/>
        <v/>
      </c>
      <c r="E88" s="438" t="str">
        <f t="shared" ref="E88:BP88" si="135">IF(E75="","",E$35)</f>
        <v/>
      </c>
      <c r="F88" s="438" t="str">
        <f t="shared" si="135"/>
        <v/>
      </c>
      <c r="G88" s="438" t="str">
        <f t="shared" si="135"/>
        <v/>
      </c>
      <c r="H88" s="438" t="str">
        <f t="shared" si="135"/>
        <v/>
      </c>
      <c r="I88" s="438" t="str">
        <f t="shared" si="135"/>
        <v/>
      </c>
      <c r="J88" s="438" t="str">
        <f t="shared" si="135"/>
        <v/>
      </c>
      <c r="K88" s="438" t="str">
        <f t="shared" si="135"/>
        <v/>
      </c>
      <c r="L88" s="438" t="str">
        <f t="shared" si="135"/>
        <v/>
      </c>
      <c r="M88" s="438" t="str">
        <f t="shared" si="135"/>
        <v/>
      </c>
      <c r="N88" s="438" t="str">
        <f t="shared" si="135"/>
        <v/>
      </c>
      <c r="O88" s="438" t="str">
        <f t="shared" si="135"/>
        <v/>
      </c>
      <c r="P88" s="438" t="str">
        <f t="shared" si="135"/>
        <v/>
      </c>
      <c r="Q88" s="438" t="str">
        <f t="shared" si="135"/>
        <v/>
      </c>
      <c r="R88" s="438" t="str">
        <f t="shared" si="135"/>
        <v/>
      </c>
      <c r="S88" s="438" t="str">
        <f t="shared" si="135"/>
        <v/>
      </c>
      <c r="T88" s="438" t="str">
        <f t="shared" si="135"/>
        <v/>
      </c>
      <c r="U88" s="438" t="str">
        <f t="shared" si="135"/>
        <v/>
      </c>
      <c r="V88" s="438" t="str">
        <f t="shared" si="135"/>
        <v/>
      </c>
      <c r="W88" s="438" t="str">
        <f t="shared" si="135"/>
        <v/>
      </c>
      <c r="X88" s="438" t="str">
        <f t="shared" si="135"/>
        <v/>
      </c>
      <c r="Y88" s="438" t="str">
        <f t="shared" si="135"/>
        <v/>
      </c>
      <c r="Z88" s="438" t="str">
        <f t="shared" si="135"/>
        <v/>
      </c>
      <c r="AA88" s="438" t="str">
        <f t="shared" si="135"/>
        <v/>
      </c>
      <c r="AB88" s="438" t="str">
        <f t="shared" si="135"/>
        <v/>
      </c>
      <c r="AC88" s="438" t="str">
        <f t="shared" si="135"/>
        <v/>
      </c>
      <c r="AD88" s="438" t="str">
        <f t="shared" si="135"/>
        <v/>
      </c>
      <c r="AE88" s="438" t="str">
        <f t="shared" si="135"/>
        <v/>
      </c>
      <c r="AF88" s="438" t="str">
        <f t="shared" si="135"/>
        <v/>
      </c>
      <c r="AG88" s="438" t="str">
        <f t="shared" si="135"/>
        <v/>
      </c>
      <c r="AH88" s="438" t="str">
        <f t="shared" si="135"/>
        <v/>
      </c>
      <c r="AI88" s="438" t="str">
        <f t="shared" si="135"/>
        <v/>
      </c>
      <c r="AJ88" s="438" t="str">
        <f t="shared" si="135"/>
        <v/>
      </c>
      <c r="AK88" s="438" t="str">
        <f t="shared" si="135"/>
        <v/>
      </c>
      <c r="AL88" s="438" t="str">
        <f t="shared" si="135"/>
        <v/>
      </c>
      <c r="AM88" s="438" t="str">
        <f t="shared" si="135"/>
        <v/>
      </c>
      <c r="AN88" s="438" t="str">
        <f t="shared" si="135"/>
        <v/>
      </c>
      <c r="AO88" s="438" t="str">
        <f t="shared" si="135"/>
        <v/>
      </c>
      <c r="AP88" s="438" t="str">
        <f t="shared" si="135"/>
        <v/>
      </c>
      <c r="AQ88" s="438" t="str">
        <f t="shared" si="135"/>
        <v/>
      </c>
      <c r="AR88" s="438" t="str">
        <f t="shared" si="135"/>
        <v/>
      </c>
      <c r="AS88" s="438" t="str">
        <f t="shared" si="135"/>
        <v/>
      </c>
      <c r="AT88" s="438" t="str">
        <f t="shared" si="135"/>
        <v/>
      </c>
      <c r="AU88" s="438" t="str">
        <f t="shared" si="135"/>
        <v/>
      </c>
      <c r="AV88" s="438" t="str">
        <f t="shared" si="135"/>
        <v/>
      </c>
      <c r="AW88" s="438" t="str">
        <f t="shared" si="135"/>
        <v/>
      </c>
      <c r="AX88" s="438" t="str">
        <f t="shared" si="135"/>
        <v/>
      </c>
      <c r="AY88" s="438" t="str">
        <f t="shared" si="135"/>
        <v/>
      </c>
      <c r="AZ88" s="438" t="str">
        <f t="shared" si="135"/>
        <v/>
      </c>
      <c r="BA88" s="438" t="str">
        <f t="shared" si="135"/>
        <v/>
      </c>
      <c r="BB88" s="438" t="str">
        <f t="shared" si="135"/>
        <v/>
      </c>
      <c r="BC88" s="438" t="str">
        <f t="shared" si="135"/>
        <v/>
      </c>
      <c r="BD88" s="438" t="str">
        <f t="shared" si="135"/>
        <v/>
      </c>
      <c r="BE88" s="438" t="str">
        <f t="shared" si="135"/>
        <v/>
      </c>
      <c r="BF88" s="438" t="str">
        <f t="shared" si="135"/>
        <v/>
      </c>
      <c r="BG88" s="438" t="str">
        <f t="shared" si="135"/>
        <v/>
      </c>
      <c r="BH88" s="438" t="str">
        <f t="shared" si="135"/>
        <v/>
      </c>
      <c r="BI88" s="438" t="str">
        <f t="shared" si="135"/>
        <v/>
      </c>
      <c r="BJ88" s="438" t="str">
        <f t="shared" si="135"/>
        <v/>
      </c>
      <c r="BK88" s="438" t="str">
        <f t="shared" si="135"/>
        <v/>
      </c>
      <c r="BL88" s="438" t="str">
        <f t="shared" si="135"/>
        <v/>
      </c>
      <c r="BM88" s="438" t="str">
        <f t="shared" si="135"/>
        <v/>
      </c>
      <c r="BN88" s="438" t="str">
        <f t="shared" si="135"/>
        <v/>
      </c>
      <c r="BO88" s="438" t="str">
        <f t="shared" si="135"/>
        <v/>
      </c>
      <c r="BP88" s="438" t="str">
        <f t="shared" si="135"/>
        <v/>
      </c>
      <c r="BQ88" s="438" t="str">
        <f t="shared" ref="BQ88:EB88" si="136">IF(BQ75="","",BQ$35)</f>
        <v/>
      </c>
      <c r="BR88" s="438" t="str">
        <f t="shared" si="136"/>
        <v/>
      </c>
      <c r="BS88" s="438" t="str">
        <f t="shared" si="136"/>
        <v/>
      </c>
      <c r="BT88" s="438" t="str">
        <f t="shared" si="136"/>
        <v/>
      </c>
      <c r="BU88" s="438" t="str">
        <f t="shared" si="136"/>
        <v/>
      </c>
      <c r="BV88" s="438" t="str">
        <f t="shared" si="136"/>
        <v/>
      </c>
      <c r="BW88" s="438" t="str">
        <f t="shared" si="136"/>
        <v/>
      </c>
      <c r="BX88" s="438" t="str">
        <f t="shared" si="136"/>
        <v/>
      </c>
      <c r="BY88" s="438" t="str">
        <f t="shared" si="136"/>
        <v/>
      </c>
      <c r="BZ88" s="438" t="str">
        <f t="shared" si="136"/>
        <v/>
      </c>
      <c r="CA88" s="438" t="str">
        <f t="shared" si="136"/>
        <v/>
      </c>
      <c r="CB88" s="438" t="str">
        <f t="shared" si="136"/>
        <v/>
      </c>
      <c r="CC88" s="438" t="str">
        <f t="shared" si="136"/>
        <v/>
      </c>
      <c r="CD88" s="438" t="str">
        <f t="shared" si="136"/>
        <v/>
      </c>
      <c r="CE88" s="438" t="str">
        <f t="shared" si="136"/>
        <v/>
      </c>
      <c r="CF88" s="438" t="str">
        <f t="shared" si="136"/>
        <v/>
      </c>
      <c r="CG88" s="438" t="str">
        <f t="shared" si="136"/>
        <v/>
      </c>
      <c r="CH88" s="438" t="str">
        <f t="shared" si="136"/>
        <v/>
      </c>
      <c r="CI88" s="438" t="str">
        <f t="shared" si="136"/>
        <v/>
      </c>
      <c r="CJ88" s="438" t="str">
        <f t="shared" si="136"/>
        <v/>
      </c>
      <c r="CK88" s="438" t="str">
        <f t="shared" si="136"/>
        <v/>
      </c>
      <c r="CL88" s="438" t="str">
        <f t="shared" si="136"/>
        <v/>
      </c>
      <c r="CM88" s="438" t="str">
        <f t="shared" si="136"/>
        <v/>
      </c>
      <c r="CN88" s="438" t="str">
        <f t="shared" si="136"/>
        <v/>
      </c>
      <c r="CO88" s="438" t="str">
        <f t="shared" si="136"/>
        <v/>
      </c>
      <c r="CP88" s="438" t="str">
        <f t="shared" si="136"/>
        <v/>
      </c>
      <c r="CQ88" s="438" t="str">
        <f t="shared" si="136"/>
        <v/>
      </c>
      <c r="CR88" s="438" t="str">
        <f t="shared" si="136"/>
        <v/>
      </c>
      <c r="CS88" s="438" t="str">
        <f t="shared" si="136"/>
        <v/>
      </c>
      <c r="CT88" s="438" t="str">
        <f t="shared" si="136"/>
        <v/>
      </c>
      <c r="CU88" s="438" t="str">
        <f t="shared" si="136"/>
        <v/>
      </c>
      <c r="CV88" s="438" t="str">
        <f t="shared" si="136"/>
        <v/>
      </c>
      <c r="CW88" s="438" t="str">
        <f t="shared" si="136"/>
        <v/>
      </c>
      <c r="CX88" s="438" t="str">
        <f t="shared" si="136"/>
        <v/>
      </c>
      <c r="CY88" s="438" t="str">
        <f t="shared" si="136"/>
        <v/>
      </c>
      <c r="CZ88" s="438" t="str">
        <f t="shared" si="136"/>
        <v/>
      </c>
      <c r="DA88" s="438" t="str">
        <f t="shared" si="136"/>
        <v/>
      </c>
      <c r="DB88" s="438" t="str">
        <f t="shared" si="136"/>
        <v/>
      </c>
      <c r="DC88" s="438" t="str">
        <f t="shared" si="136"/>
        <v/>
      </c>
      <c r="DD88" s="438" t="str">
        <f t="shared" si="136"/>
        <v/>
      </c>
      <c r="DE88" s="438" t="str">
        <f t="shared" si="136"/>
        <v/>
      </c>
      <c r="DF88" s="438" t="str">
        <f t="shared" si="136"/>
        <v/>
      </c>
      <c r="DG88" s="438" t="str">
        <f t="shared" si="136"/>
        <v/>
      </c>
      <c r="DH88" s="438" t="str">
        <f t="shared" si="136"/>
        <v/>
      </c>
      <c r="DI88" s="438" t="str">
        <f t="shared" si="136"/>
        <v/>
      </c>
      <c r="DJ88" s="438" t="str">
        <f t="shared" si="136"/>
        <v/>
      </c>
      <c r="DK88" s="438" t="str">
        <f t="shared" si="136"/>
        <v/>
      </c>
      <c r="DL88" s="438" t="str">
        <f t="shared" si="136"/>
        <v/>
      </c>
      <c r="DM88" s="438" t="str">
        <f t="shared" si="136"/>
        <v/>
      </c>
      <c r="DN88" s="438" t="str">
        <f t="shared" si="136"/>
        <v/>
      </c>
      <c r="DO88" s="438" t="str">
        <f t="shared" si="136"/>
        <v/>
      </c>
      <c r="DP88" s="438" t="str">
        <f t="shared" si="136"/>
        <v/>
      </c>
      <c r="DQ88" s="438" t="str">
        <f t="shared" si="136"/>
        <v/>
      </c>
      <c r="DR88" s="438" t="str">
        <f t="shared" si="136"/>
        <v/>
      </c>
      <c r="DS88" s="438" t="str">
        <f t="shared" si="136"/>
        <v/>
      </c>
      <c r="DT88" s="438" t="str">
        <f t="shared" si="136"/>
        <v/>
      </c>
      <c r="DU88" s="438" t="str">
        <f t="shared" si="136"/>
        <v/>
      </c>
      <c r="DV88" s="438" t="str">
        <f t="shared" si="136"/>
        <v/>
      </c>
      <c r="DW88" s="438" t="str">
        <f t="shared" si="136"/>
        <v/>
      </c>
      <c r="DX88" s="438" t="str">
        <f t="shared" si="136"/>
        <v/>
      </c>
      <c r="DY88" s="438" t="str">
        <f t="shared" si="136"/>
        <v/>
      </c>
      <c r="DZ88" s="438" t="str">
        <f t="shared" si="136"/>
        <v/>
      </c>
      <c r="EA88" s="438" t="str">
        <f t="shared" si="136"/>
        <v/>
      </c>
      <c r="EB88" s="438" t="str">
        <f t="shared" si="136"/>
        <v/>
      </c>
      <c r="EC88" s="438" t="str">
        <f t="shared" ref="EC88:EW88" si="137">IF(EC75="","",EC$35)</f>
        <v/>
      </c>
      <c r="ED88" s="438" t="str">
        <f t="shared" si="137"/>
        <v/>
      </c>
      <c r="EE88" s="438" t="str">
        <f t="shared" si="137"/>
        <v/>
      </c>
      <c r="EF88" s="438" t="str">
        <f t="shared" si="137"/>
        <v/>
      </c>
      <c r="EG88" s="438" t="str">
        <f t="shared" si="137"/>
        <v/>
      </c>
      <c r="EH88" s="438" t="str">
        <f t="shared" si="137"/>
        <v/>
      </c>
      <c r="EI88" s="438" t="str">
        <f t="shared" si="137"/>
        <v/>
      </c>
      <c r="EJ88" s="438" t="str">
        <f t="shared" si="137"/>
        <v/>
      </c>
      <c r="EK88" s="438" t="str">
        <f t="shared" si="137"/>
        <v/>
      </c>
      <c r="EL88" s="438" t="str">
        <f t="shared" si="137"/>
        <v/>
      </c>
      <c r="EM88" s="438" t="str">
        <f t="shared" si="137"/>
        <v/>
      </c>
      <c r="EN88" s="438" t="str">
        <f t="shared" si="137"/>
        <v/>
      </c>
      <c r="EO88" s="438" t="str">
        <f t="shared" si="137"/>
        <v/>
      </c>
      <c r="EP88" s="438" t="str">
        <f t="shared" si="137"/>
        <v/>
      </c>
      <c r="EQ88" s="438" t="str">
        <f t="shared" si="137"/>
        <v/>
      </c>
      <c r="ER88" s="438" t="str">
        <f t="shared" si="137"/>
        <v/>
      </c>
      <c r="ES88" s="438" t="str">
        <f t="shared" si="137"/>
        <v/>
      </c>
      <c r="ET88" s="438" t="str">
        <f t="shared" si="137"/>
        <v/>
      </c>
      <c r="EU88" s="438" t="str">
        <f t="shared" si="137"/>
        <v/>
      </c>
      <c r="EV88" s="438" t="str">
        <f t="shared" si="137"/>
        <v/>
      </c>
      <c r="EW88" s="438" t="str">
        <f t="shared" si="137"/>
        <v/>
      </c>
    </row>
    <row r="89" spans="2:159" outlineLevel="1"/>
    <row r="90" spans="2:159" outlineLevel="1">
      <c r="B90" s="435" t="s">
        <v>390</v>
      </c>
      <c r="C90" s="387"/>
      <c r="D90" s="436"/>
      <c r="E90" s="436"/>
      <c r="F90" s="436"/>
      <c r="G90" s="436"/>
      <c r="H90" s="436"/>
      <c r="I90" s="436"/>
      <c r="J90" s="436"/>
      <c r="K90" s="436"/>
      <c r="L90" s="436"/>
      <c r="M90" s="436"/>
      <c r="N90" s="436"/>
      <c r="O90" s="436"/>
      <c r="P90" s="436"/>
      <c r="Q90" s="436"/>
      <c r="R90" s="436"/>
      <c r="S90" s="436"/>
      <c r="T90" s="436"/>
      <c r="U90" s="436"/>
      <c r="V90" s="436"/>
      <c r="W90" s="436"/>
      <c r="X90" s="436"/>
      <c r="Y90" s="436"/>
      <c r="Z90" s="436"/>
      <c r="AA90" s="436"/>
      <c r="AB90" s="436"/>
      <c r="AC90" s="436"/>
      <c r="AD90" s="436"/>
      <c r="AE90" s="436"/>
      <c r="AF90" s="436"/>
      <c r="AG90" s="436"/>
      <c r="AH90" s="436"/>
      <c r="AI90" s="436"/>
      <c r="AJ90" s="436"/>
      <c r="AK90" s="436"/>
      <c r="AL90" s="436"/>
      <c r="AM90" s="436"/>
      <c r="AN90" s="436"/>
      <c r="AO90" s="436"/>
      <c r="AP90" s="436"/>
      <c r="AQ90" s="436"/>
      <c r="AR90" s="436"/>
      <c r="AS90" s="436"/>
      <c r="AT90" s="436"/>
      <c r="AU90" s="436"/>
      <c r="AV90" s="436"/>
      <c r="AW90" s="436"/>
      <c r="AX90" s="436"/>
      <c r="AY90" s="436"/>
      <c r="AZ90" s="436"/>
      <c r="BA90" s="436"/>
      <c r="BB90" s="436"/>
      <c r="BC90" s="436"/>
      <c r="BD90" s="436"/>
      <c r="BE90" s="436"/>
      <c r="BF90" s="436"/>
      <c r="BG90" s="436"/>
      <c r="BH90" s="436"/>
      <c r="BI90" s="436"/>
      <c r="BJ90" s="436"/>
      <c r="BK90" s="436"/>
      <c r="BL90" s="436"/>
      <c r="BM90" s="436"/>
      <c r="BN90" s="436"/>
      <c r="BO90" s="436"/>
      <c r="BP90" s="436"/>
      <c r="BQ90" s="436"/>
      <c r="BR90" s="436"/>
      <c r="BS90" s="436"/>
      <c r="BT90" s="436"/>
      <c r="BU90" s="436"/>
      <c r="BV90" s="436"/>
      <c r="BW90" s="436"/>
      <c r="BX90" s="436"/>
      <c r="BY90" s="436"/>
      <c r="BZ90" s="436"/>
      <c r="CA90" s="436"/>
      <c r="CB90" s="436"/>
      <c r="CC90" s="436"/>
      <c r="CD90" s="436"/>
      <c r="CE90" s="436"/>
      <c r="CF90" s="436"/>
      <c r="CG90" s="436"/>
      <c r="CH90" s="436"/>
      <c r="CI90" s="436"/>
      <c r="CJ90" s="436"/>
      <c r="CK90" s="436"/>
      <c r="CL90" s="436"/>
      <c r="CM90" s="436"/>
      <c r="CN90" s="436"/>
      <c r="CO90" s="436"/>
      <c r="CP90" s="436"/>
      <c r="CQ90" s="436"/>
      <c r="CR90" s="436"/>
      <c r="CS90" s="436"/>
      <c r="CT90" s="436"/>
      <c r="CU90" s="436"/>
      <c r="CV90" s="436"/>
      <c r="CW90" s="436"/>
      <c r="CX90" s="436"/>
      <c r="CY90" s="436"/>
      <c r="CZ90" s="436"/>
      <c r="DA90" s="436"/>
      <c r="DB90" s="436"/>
      <c r="DC90" s="436"/>
      <c r="DD90" s="436"/>
      <c r="DE90" s="436"/>
      <c r="DF90" s="436"/>
      <c r="DG90" s="436"/>
      <c r="DH90" s="436"/>
      <c r="DI90" s="436"/>
      <c r="DJ90" s="436"/>
      <c r="DK90" s="436"/>
      <c r="DL90" s="436"/>
      <c r="DM90" s="436"/>
      <c r="DN90" s="436"/>
      <c r="DO90" s="436"/>
      <c r="DP90" s="436"/>
      <c r="DQ90" s="436"/>
      <c r="DR90" s="436"/>
      <c r="DS90" s="436"/>
      <c r="DT90" s="436"/>
      <c r="DU90" s="436"/>
      <c r="DV90" s="436"/>
      <c r="DW90" s="436"/>
      <c r="DX90" s="436"/>
      <c r="DY90" s="436"/>
      <c r="DZ90" s="436"/>
      <c r="EA90" s="436"/>
      <c r="EB90" s="436"/>
      <c r="EC90" s="436"/>
      <c r="ED90" s="436"/>
      <c r="EE90" s="436"/>
      <c r="EF90" s="436"/>
      <c r="EG90" s="436"/>
      <c r="EH90" s="436"/>
      <c r="EI90" s="436"/>
      <c r="EJ90" s="436"/>
      <c r="EK90" s="436"/>
      <c r="EL90" s="436"/>
      <c r="EM90" s="436"/>
      <c r="EN90" s="436"/>
      <c r="EO90" s="436"/>
      <c r="EP90" s="436"/>
      <c r="EQ90" s="436"/>
      <c r="ER90" s="436"/>
      <c r="ES90" s="436"/>
      <c r="ET90" s="436"/>
      <c r="EU90" s="436"/>
      <c r="EV90" s="436"/>
      <c r="EW90" s="436"/>
    </row>
    <row r="91" spans="2:159" outlineLevel="1">
      <c r="B91" s="437" t="s">
        <v>1405</v>
      </c>
      <c r="C91" s="365" t="s">
        <v>278</v>
      </c>
      <c r="D91" s="438" t="str">
        <f>IF(D$34="C51",D$16,"")</f>
        <v/>
      </c>
      <c r="E91" s="438" t="str">
        <f t="shared" ref="E91:BP91" si="138">IF(E$34="C51",E$16,"")</f>
        <v/>
      </c>
      <c r="F91" s="438" t="str">
        <f t="shared" si="138"/>
        <v/>
      </c>
      <c r="G91" s="438" t="str">
        <f t="shared" si="138"/>
        <v/>
      </c>
      <c r="H91" s="438" t="str">
        <f t="shared" si="138"/>
        <v/>
      </c>
      <c r="I91" s="438" t="str">
        <f t="shared" si="138"/>
        <v/>
      </c>
      <c r="J91" s="438" t="str">
        <f t="shared" si="138"/>
        <v/>
      </c>
      <c r="K91" s="438" t="str">
        <f t="shared" si="138"/>
        <v/>
      </c>
      <c r="L91" s="438" t="str">
        <f t="shared" si="138"/>
        <v/>
      </c>
      <c r="M91" s="438" t="str">
        <f t="shared" si="138"/>
        <v/>
      </c>
      <c r="N91" s="438" t="str">
        <f t="shared" si="138"/>
        <v/>
      </c>
      <c r="O91" s="438" t="str">
        <f t="shared" si="138"/>
        <v/>
      </c>
      <c r="P91" s="438" t="str">
        <f t="shared" si="138"/>
        <v/>
      </c>
      <c r="Q91" s="438" t="str">
        <f t="shared" si="138"/>
        <v/>
      </c>
      <c r="R91" s="438" t="str">
        <f t="shared" si="138"/>
        <v/>
      </c>
      <c r="S91" s="438" t="str">
        <f t="shared" si="138"/>
        <v/>
      </c>
      <c r="T91" s="438" t="str">
        <f t="shared" si="138"/>
        <v/>
      </c>
      <c r="U91" s="438" t="str">
        <f t="shared" si="138"/>
        <v/>
      </c>
      <c r="V91" s="438" t="str">
        <f t="shared" si="138"/>
        <v/>
      </c>
      <c r="W91" s="438" t="str">
        <f t="shared" si="138"/>
        <v/>
      </c>
      <c r="X91" s="438" t="str">
        <f t="shared" si="138"/>
        <v/>
      </c>
      <c r="Y91" s="438" t="str">
        <f t="shared" si="138"/>
        <v/>
      </c>
      <c r="Z91" s="438" t="str">
        <f t="shared" si="138"/>
        <v/>
      </c>
      <c r="AA91" s="438" t="str">
        <f t="shared" si="138"/>
        <v/>
      </c>
      <c r="AB91" s="438" t="str">
        <f t="shared" si="138"/>
        <v/>
      </c>
      <c r="AC91" s="438" t="str">
        <f t="shared" si="138"/>
        <v/>
      </c>
      <c r="AD91" s="438" t="str">
        <f t="shared" si="138"/>
        <v/>
      </c>
      <c r="AE91" s="438" t="str">
        <f t="shared" si="138"/>
        <v/>
      </c>
      <c r="AF91" s="438" t="str">
        <f t="shared" si="138"/>
        <v/>
      </c>
      <c r="AG91" s="438" t="str">
        <f t="shared" si="138"/>
        <v/>
      </c>
      <c r="AH91" s="438" t="str">
        <f t="shared" si="138"/>
        <v/>
      </c>
      <c r="AI91" s="438" t="str">
        <f t="shared" si="138"/>
        <v/>
      </c>
      <c r="AJ91" s="438" t="str">
        <f t="shared" si="138"/>
        <v/>
      </c>
      <c r="AK91" s="438" t="str">
        <f t="shared" si="138"/>
        <v/>
      </c>
      <c r="AL91" s="438" t="str">
        <f t="shared" si="138"/>
        <v/>
      </c>
      <c r="AM91" s="438" t="str">
        <f t="shared" si="138"/>
        <v/>
      </c>
      <c r="AN91" s="438" t="str">
        <f t="shared" si="138"/>
        <v/>
      </c>
      <c r="AO91" s="438" t="str">
        <f t="shared" si="138"/>
        <v/>
      </c>
      <c r="AP91" s="438" t="str">
        <f t="shared" si="138"/>
        <v/>
      </c>
      <c r="AQ91" s="438" t="str">
        <f t="shared" si="138"/>
        <v/>
      </c>
      <c r="AR91" s="438" t="str">
        <f t="shared" si="138"/>
        <v/>
      </c>
      <c r="AS91" s="438" t="str">
        <f t="shared" si="138"/>
        <v/>
      </c>
      <c r="AT91" s="438" t="str">
        <f t="shared" si="138"/>
        <v/>
      </c>
      <c r="AU91" s="438" t="str">
        <f t="shared" si="138"/>
        <v/>
      </c>
      <c r="AV91" s="438" t="str">
        <f t="shared" si="138"/>
        <v/>
      </c>
      <c r="AW91" s="438" t="str">
        <f t="shared" si="138"/>
        <v/>
      </c>
      <c r="AX91" s="438" t="str">
        <f t="shared" si="138"/>
        <v/>
      </c>
      <c r="AY91" s="438" t="str">
        <f t="shared" si="138"/>
        <v/>
      </c>
      <c r="AZ91" s="438" t="str">
        <f t="shared" si="138"/>
        <v/>
      </c>
      <c r="BA91" s="438" t="str">
        <f t="shared" si="138"/>
        <v/>
      </c>
      <c r="BB91" s="438" t="str">
        <f t="shared" si="138"/>
        <v/>
      </c>
      <c r="BC91" s="438" t="str">
        <f t="shared" si="138"/>
        <v/>
      </c>
      <c r="BD91" s="438" t="str">
        <f t="shared" si="138"/>
        <v/>
      </c>
      <c r="BE91" s="438" t="str">
        <f t="shared" si="138"/>
        <v/>
      </c>
      <c r="BF91" s="438" t="str">
        <f t="shared" si="138"/>
        <v/>
      </c>
      <c r="BG91" s="438" t="str">
        <f t="shared" si="138"/>
        <v/>
      </c>
      <c r="BH91" s="438" t="str">
        <f t="shared" si="138"/>
        <v/>
      </c>
      <c r="BI91" s="438" t="str">
        <f t="shared" si="138"/>
        <v/>
      </c>
      <c r="BJ91" s="438" t="str">
        <f t="shared" si="138"/>
        <v/>
      </c>
      <c r="BK91" s="438" t="str">
        <f t="shared" si="138"/>
        <v/>
      </c>
      <c r="BL91" s="438" t="str">
        <f t="shared" si="138"/>
        <v/>
      </c>
      <c r="BM91" s="438" t="str">
        <f t="shared" si="138"/>
        <v/>
      </c>
      <c r="BN91" s="438" t="str">
        <f t="shared" si="138"/>
        <v/>
      </c>
      <c r="BO91" s="438" t="str">
        <f t="shared" si="138"/>
        <v/>
      </c>
      <c r="BP91" s="438" t="str">
        <f t="shared" si="138"/>
        <v/>
      </c>
      <c r="BQ91" s="438" t="str">
        <f t="shared" ref="BQ91:EB91" si="139">IF(BQ$34="C51",BQ$16,"")</f>
        <v/>
      </c>
      <c r="BR91" s="438" t="str">
        <f t="shared" si="139"/>
        <v/>
      </c>
      <c r="BS91" s="438" t="str">
        <f t="shared" si="139"/>
        <v/>
      </c>
      <c r="BT91" s="438" t="str">
        <f t="shared" si="139"/>
        <v/>
      </c>
      <c r="BU91" s="438" t="str">
        <f t="shared" si="139"/>
        <v/>
      </c>
      <c r="BV91" s="438" t="str">
        <f t="shared" si="139"/>
        <v/>
      </c>
      <c r="BW91" s="438" t="str">
        <f t="shared" si="139"/>
        <v/>
      </c>
      <c r="BX91" s="438" t="str">
        <f t="shared" si="139"/>
        <v/>
      </c>
      <c r="BY91" s="438" t="str">
        <f t="shared" si="139"/>
        <v/>
      </c>
      <c r="BZ91" s="438" t="str">
        <f t="shared" si="139"/>
        <v/>
      </c>
      <c r="CA91" s="438" t="str">
        <f t="shared" si="139"/>
        <v/>
      </c>
      <c r="CB91" s="438" t="str">
        <f t="shared" si="139"/>
        <v/>
      </c>
      <c r="CC91" s="438" t="str">
        <f t="shared" si="139"/>
        <v/>
      </c>
      <c r="CD91" s="438" t="str">
        <f t="shared" si="139"/>
        <v/>
      </c>
      <c r="CE91" s="438" t="str">
        <f t="shared" si="139"/>
        <v/>
      </c>
      <c r="CF91" s="438" t="str">
        <f t="shared" si="139"/>
        <v/>
      </c>
      <c r="CG91" s="438" t="str">
        <f t="shared" si="139"/>
        <v/>
      </c>
      <c r="CH91" s="438" t="str">
        <f t="shared" si="139"/>
        <v/>
      </c>
      <c r="CI91" s="438" t="str">
        <f t="shared" si="139"/>
        <v/>
      </c>
      <c r="CJ91" s="438" t="str">
        <f t="shared" si="139"/>
        <v/>
      </c>
      <c r="CK91" s="438" t="str">
        <f t="shared" si="139"/>
        <v/>
      </c>
      <c r="CL91" s="438" t="str">
        <f t="shared" si="139"/>
        <v/>
      </c>
      <c r="CM91" s="438" t="str">
        <f t="shared" si="139"/>
        <v/>
      </c>
      <c r="CN91" s="438" t="str">
        <f t="shared" si="139"/>
        <v/>
      </c>
      <c r="CO91" s="438" t="str">
        <f t="shared" si="139"/>
        <v/>
      </c>
      <c r="CP91" s="438" t="str">
        <f t="shared" si="139"/>
        <v/>
      </c>
      <c r="CQ91" s="438" t="str">
        <f t="shared" si="139"/>
        <v/>
      </c>
      <c r="CR91" s="438" t="str">
        <f t="shared" si="139"/>
        <v/>
      </c>
      <c r="CS91" s="438" t="str">
        <f t="shared" si="139"/>
        <v/>
      </c>
      <c r="CT91" s="438" t="str">
        <f t="shared" si="139"/>
        <v/>
      </c>
      <c r="CU91" s="438" t="str">
        <f t="shared" si="139"/>
        <v/>
      </c>
      <c r="CV91" s="438" t="str">
        <f t="shared" si="139"/>
        <v/>
      </c>
      <c r="CW91" s="438" t="str">
        <f t="shared" si="139"/>
        <v/>
      </c>
      <c r="CX91" s="438" t="str">
        <f t="shared" si="139"/>
        <v/>
      </c>
      <c r="CY91" s="438" t="str">
        <f t="shared" si="139"/>
        <v/>
      </c>
      <c r="CZ91" s="438" t="str">
        <f t="shared" si="139"/>
        <v/>
      </c>
      <c r="DA91" s="438" t="str">
        <f t="shared" si="139"/>
        <v/>
      </c>
      <c r="DB91" s="438" t="str">
        <f t="shared" si="139"/>
        <v/>
      </c>
      <c r="DC91" s="438" t="str">
        <f t="shared" si="139"/>
        <v/>
      </c>
      <c r="DD91" s="438" t="str">
        <f t="shared" si="139"/>
        <v/>
      </c>
      <c r="DE91" s="438" t="str">
        <f t="shared" si="139"/>
        <v/>
      </c>
      <c r="DF91" s="438" t="str">
        <f t="shared" si="139"/>
        <v/>
      </c>
      <c r="DG91" s="438" t="str">
        <f t="shared" si="139"/>
        <v/>
      </c>
      <c r="DH91" s="438" t="str">
        <f t="shared" si="139"/>
        <v/>
      </c>
      <c r="DI91" s="438" t="str">
        <f t="shared" si="139"/>
        <v/>
      </c>
      <c r="DJ91" s="438" t="str">
        <f t="shared" si="139"/>
        <v/>
      </c>
      <c r="DK91" s="438" t="str">
        <f t="shared" si="139"/>
        <v/>
      </c>
      <c r="DL91" s="438" t="str">
        <f t="shared" si="139"/>
        <v/>
      </c>
      <c r="DM91" s="438" t="str">
        <f t="shared" si="139"/>
        <v/>
      </c>
      <c r="DN91" s="438" t="str">
        <f t="shared" si="139"/>
        <v/>
      </c>
      <c r="DO91" s="438" t="str">
        <f t="shared" si="139"/>
        <v/>
      </c>
      <c r="DP91" s="438" t="str">
        <f t="shared" si="139"/>
        <v/>
      </c>
      <c r="DQ91" s="438" t="str">
        <f t="shared" si="139"/>
        <v/>
      </c>
      <c r="DR91" s="438" t="str">
        <f t="shared" si="139"/>
        <v/>
      </c>
      <c r="DS91" s="438" t="str">
        <f t="shared" si="139"/>
        <v/>
      </c>
      <c r="DT91" s="438" t="str">
        <f t="shared" si="139"/>
        <v/>
      </c>
      <c r="DU91" s="438" t="str">
        <f t="shared" si="139"/>
        <v/>
      </c>
      <c r="DV91" s="438" t="str">
        <f t="shared" si="139"/>
        <v/>
      </c>
      <c r="DW91" s="438" t="str">
        <f t="shared" si="139"/>
        <v/>
      </c>
      <c r="DX91" s="438" t="str">
        <f t="shared" si="139"/>
        <v/>
      </c>
      <c r="DY91" s="438" t="str">
        <f t="shared" si="139"/>
        <v/>
      </c>
      <c r="DZ91" s="438" t="str">
        <f t="shared" si="139"/>
        <v/>
      </c>
      <c r="EA91" s="438" t="str">
        <f t="shared" si="139"/>
        <v/>
      </c>
      <c r="EB91" s="438" t="str">
        <f t="shared" si="139"/>
        <v/>
      </c>
      <c r="EC91" s="438" t="str">
        <f t="shared" ref="EC91:EW91" si="140">IF(EC$34="C51",EC$16,"")</f>
        <v/>
      </c>
      <c r="ED91" s="438" t="str">
        <f t="shared" si="140"/>
        <v/>
      </c>
      <c r="EE91" s="438" t="str">
        <f t="shared" si="140"/>
        <v/>
      </c>
      <c r="EF91" s="438" t="str">
        <f t="shared" si="140"/>
        <v/>
      </c>
      <c r="EG91" s="438" t="str">
        <f t="shared" si="140"/>
        <v/>
      </c>
      <c r="EH91" s="438" t="str">
        <f t="shared" si="140"/>
        <v/>
      </c>
      <c r="EI91" s="438" t="str">
        <f t="shared" si="140"/>
        <v/>
      </c>
      <c r="EJ91" s="438" t="str">
        <f t="shared" si="140"/>
        <v/>
      </c>
      <c r="EK91" s="438" t="str">
        <f t="shared" si="140"/>
        <v/>
      </c>
      <c r="EL91" s="438" t="str">
        <f t="shared" si="140"/>
        <v/>
      </c>
      <c r="EM91" s="438" t="str">
        <f t="shared" si="140"/>
        <v/>
      </c>
      <c r="EN91" s="438" t="str">
        <f t="shared" si="140"/>
        <v/>
      </c>
      <c r="EO91" s="438" t="str">
        <f t="shared" si="140"/>
        <v/>
      </c>
      <c r="EP91" s="438" t="str">
        <f t="shared" si="140"/>
        <v/>
      </c>
      <c r="EQ91" s="438" t="str">
        <f t="shared" si="140"/>
        <v/>
      </c>
      <c r="ER91" s="438" t="str">
        <f t="shared" si="140"/>
        <v/>
      </c>
      <c r="ES91" s="438" t="str">
        <f t="shared" si="140"/>
        <v/>
      </c>
      <c r="ET91" s="438" t="str">
        <f t="shared" si="140"/>
        <v/>
      </c>
      <c r="EU91" s="438" t="str">
        <f t="shared" si="140"/>
        <v/>
      </c>
      <c r="EV91" s="438" t="str">
        <f t="shared" si="140"/>
        <v/>
      </c>
      <c r="EW91" s="438" t="str">
        <f t="shared" si="140"/>
        <v/>
      </c>
    </row>
    <row r="92" spans="2:159" outlineLevel="1">
      <c r="B92" s="437" t="s">
        <v>1406</v>
      </c>
      <c r="C92" s="365" t="s">
        <v>278</v>
      </c>
      <c r="D92" s="438" t="str">
        <f>IF(D$34="C52",D$16,"")</f>
        <v/>
      </c>
      <c r="E92" s="438" t="str">
        <f t="shared" ref="E92:BP92" si="141">IF(E$34="C52",E$16,"")</f>
        <v/>
      </c>
      <c r="F92" s="438" t="str">
        <f t="shared" si="141"/>
        <v/>
      </c>
      <c r="G92" s="438" t="str">
        <f t="shared" si="141"/>
        <v/>
      </c>
      <c r="H92" s="438" t="str">
        <f t="shared" si="141"/>
        <v/>
      </c>
      <c r="I92" s="438" t="str">
        <f t="shared" si="141"/>
        <v/>
      </c>
      <c r="J92" s="438" t="str">
        <f t="shared" si="141"/>
        <v/>
      </c>
      <c r="K92" s="438" t="str">
        <f t="shared" si="141"/>
        <v/>
      </c>
      <c r="L92" s="438" t="str">
        <f t="shared" si="141"/>
        <v/>
      </c>
      <c r="M92" s="438" t="str">
        <f t="shared" si="141"/>
        <v/>
      </c>
      <c r="N92" s="438" t="str">
        <f t="shared" si="141"/>
        <v/>
      </c>
      <c r="O92" s="438" t="str">
        <f t="shared" si="141"/>
        <v/>
      </c>
      <c r="P92" s="438" t="str">
        <f t="shared" si="141"/>
        <v/>
      </c>
      <c r="Q92" s="438" t="str">
        <f t="shared" si="141"/>
        <v/>
      </c>
      <c r="R92" s="438" t="str">
        <f t="shared" si="141"/>
        <v/>
      </c>
      <c r="S92" s="438" t="str">
        <f t="shared" si="141"/>
        <v/>
      </c>
      <c r="T92" s="438" t="str">
        <f t="shared" si="141"/>
        <v/>
      </c>
      <c r="U92" s="438" t="str">
        <f t="shared" si="141"/>
        <v/>
      </c>
      <c r="V92" s="438" t="str">
        <f t="shared" si="141"/>
        <v/>
      </c>
      <c r="W92" s="438" t="str">
        <f t="shared" si="141"/>
        <v/>
      </c>
      <c r="X92" s="438" t="str">
        <f t="shared" si="141"/>
        <v/>
      </c>
      <c r="Y92" s="438" t="str">
        <f t="shared" si="141"/>
        <v/>
      </c>
      <c r="Z92" s="438" t="str">
        <f t="shared" si="141"/>
        <v/>
      </c>
      <c r="AA92" s="438" t="str">
        <f t="shared" si="141"/>
        <v/>
      </c>
      <c r="AB92" s="438" t="str">
        <f t="shared" si="141"/>
        <v/>
      </c>
      <c r="AC92" s="438" t="str">
        <f t="shared" si="141"/>
        <v/>
      </c>
      <c r="AD92" s="438" t="str">
        <f t="shared" si="141"/>
        <v/>
      </c>
      <c r="AE92" s="438" t="str">
        <f t="shared" si="141"/>
        <v/>
      </c>
      <c r="AF92" s="438" t="str">
        <f t="shared" si="141"/>
        <v/>
      </c>
      <c r="AG92" s="438" t="str">
        <f t="shared" si="141"/>
        <v/>
      </c>
      <c r="AH92" s="438" t="str">
        <f t="shared" si="141"/>
        <v/>
      </c>
      <c r="AI92" s="438" t="str">
        <f t="shared" si="141"/>
        <v/>
      </c>
      <c r="AJ92" s="438" t="str">
        <f t="shared" si="141"/>
        <v/>
      </c>
      <c r="AK92" s="438" t="str">
        <f t="shared" si="141"/>
        <v/>
      </c>
      <c r="AL92" s="438" t="str">
        <f t="shared" si="141"/>
        <v/>
      </c>
      <c r="AM92" s="438" t="str">
        <f t="shared" si="141"/>
        <v/>
      </c>
      <c r="AN92" s="438" t="str">
        <f t="shared" si="141"/>
        <v/>
      </c>
      <c r="AO92" s="438" t="str">
        <f t="shared" si="141"/>
        <v/>
      </c>
      <c r="AP92" s="438" t="str">
        <f t="shared" si="141"/>
        <v/>
      </c>
      <c r="AQ92" s="438" t="str">
        <f t="shared" si="141"/>
        <v/>
      </c>
      <c r="AR92" s="438" t="str">
        <f t="shared" si="141"/>
        <v/>
      </c>
      <c r="AS92" s="438" t="str">
        <f t="shared" si="141"/>
        <v/>
      </c>
      <c r="AT92" s="438" t="str">
        <f t="shared" si="141"/>
        <v/>
      </c>
      <c r="AU92" s="438" t="str">
        <f t="shared" si="141"/>
        <v/>
      </c>
      <c r="AV92" s="438" t="str">
        <f t="shared" si="141"/>
        <v/>
      </c>
      <c r="AW92" s="438" t="str">
        <f t="shared" si="141"/>
        <v/>
      </c>
      <c r="AX92" s="438" t="str">
        <f t="shared" si="141"/>
        <v/>
      </c>
      <c r="AY92" s="438" t="str">
        <f t="shared" si="141"/>
        <v/>
      </c>
      <c r="AZ92" s="438" t="str">
        <f t="shared" si="141"/>
        <v/>
      </c>
      <c r="BA92" s="438" t="str">
        <f t="shared" si="141"/>
        <v/>
      </c>
      <c r="BB92" s="438" t="str">
        <f t="shared" si="141"/>
        <v/>
      </c>
      <c r="BC92" s="438" t="str">
        <f t="shared" si="141"/>
        <v/>
      </c>
      <c r="BD92" s="438" t="str">
        <f t="shared" si="141"/>
        <v/>
      </c>
      <c r="BE92" s="438" t="str">
        <f t="shared" si="141"/>
        <v/>
      </c>
      <c r="BF92" s="438" t="str">
        <f t="shared" si="141"/>
        <v/>
      </c>
      <c r="BG92" s="438" t="str">
        <f t="shared" si="141"/>
        <v/>
      </c>
      <c r="BH92" s="438" t="str">
        <f t="shared" si="141"/>
        <v/>
      </c>
      <c r="BI92" s="438" t="str">
        <f t="shared" si="141"/>
        <v/>
      </c>
      <c r="BJ92" s="438" t="str">
        <f t="shared" si="141"/>
        <v/>
      </c>
      <c r="BK92" s="438" t="str">
        <f t="shared" si="141"/>
        <v/>
      </c>
      <c r="BL92" s="438" t="str">
        <f t="shared" si="141"/>
        <v/>
      </c>
      <c r="BM92" s="438" t="str">
        <f t="shared" si="141"/>
        <v/>
      </c>
      <c r="BN92" s="438" t="str">
        <f t="shared" si="141"/>
        <v/>
      </c>
      <c r="BO92" s="438" t="str">
        <f t="shared" si="141"/>
        <v/>
      </c>
      <c r="BP92" s="438" t="str">
        <f t="shared" si="141"/>
        <v/>
      </c>
      <c r="BQ92" s="438" t="str">
        <f t="shared" ref="BQ92:EB92" si="142">IF(BQ$34="C52",BQ$16,"")</f>
        <v/>
      </c>
      <c r="BR92" s="438" t="str">
        <f t="shared" si="142"/>
        <v/>
      </c>
      <c r="BS92" s="438" t="str">
        <f t="shared" si="142"/>
        <v/>
      </c>
      <c r="BT92" s="438" t="str">
        <f t="shared" si="142"/>
        <v/>
      </c>
      <c r="BU92" s="438" t="str">
        <f t="shared" si="142"/>
        <v/>
      </c>
      <c r="BV92" s="438" t="str">
        <f t="shared" si="142"/>
        <v/>
      </c>
      <c r="BW92" s="438" t="str">
        <f t="shared" si="142"/>
        <v/>
      </c>
      <c r="BX92" s="438" t="str">
        <f t="shared" si="142"/>
        <v/>
      </c>
      <c r="BY92" s="438" t="str">
        <f t="shared" si="142"/>
        <v/>
      </c>
      <c r="BZ92" s="438" t="str">
        <f t="shared" si="142"/>
        <v/>
      </c>
      <c r="CA92" s="438" t="str">
        <f t="shared" si="142"/>
        <v/>
      </c>
      <c r="CB92" s="438" t="str">
        <f t="shared" si="142"/>
        <v/>
      </c>
      <c r="CC92" s="438" t="str">
        <f t="shared" si="142"/>
        <v/>
      </c>
      <c r="CD92" s="438" t="str">
        <f t="shared" si="142"/>
        <v/>
      </c>
      <c r="CE92" s="438" t="str">
        <f t="shared" si="142"/>
        <v/>
      </c>
      <c r="CF92" s="438" t="str">
        <f t="shared" si="142"/>
        <v/>
      </c>
      <c r="CG92" s="438" t="str">
        <f t="shared" si="142"/>
        <v/>
      </c>
      <c r="CH92" s="438" t="str">
        <f t="shared" si="142"/>
        <v/>
      </c>
      <c r="CI92" s="438" t="str">
        <f t="shared" si="142"/>
        <v/>
      </c>
      <c r="CJ92" s="438" t="str">
        <f t="shared" si="142"/>
        <v/>
      </c>
      <c r="CK92" s="438" t="str">
        <f t="shared" si="142"/>
        <v/>
      </c>
      <c r="CL92" s="438" t="str">
        <f t="shared" si="142"/>
        <v/>
      </c>
      <c r="CM92" s="438" t="str">
        <f t="shared" si="142"/>
        <v/>
      </c>
      <c r="CN92" s="438" t="str">
        <f t="shared" si="142"/>
        <v/>
      </c>
      <c r="CO92" s="438" t="str">
        <f t="shared" si="142"/>
        <v/>
      </c>
      <c r="CP92" s="438" t="str">
        <f t="shared" si="142"/>
        <v/>
      </c>
      <c r="CQ92" s="438" t="str">
        <f t="shared" si="142"/>
        <v/>
      </c>
      <c r="CR92" s="438" t="str">
        <f t="shared" si="142"/>
        <v/>
      </c>
      <c r="CS92" s="438" t="str">
        <f t="shared" si="142"/>
        <v/>
      </c>
      <c r="CT92" s="438" t="str">
        <f t="shared" si="142"/>
        <v/>
      </c>
      <c r="CU92" s="438" t="str">
        <f t="shared" si="142"/>
        <v/>
      </c>
      <c r="CV92" s="438" t="str">
        <f t="shared" si="142"/>
        <v/>
      </c>
      <c r="CW92" s="438" t="str">
        <f t="shared" si="142"/>
        <v/>
      </c>
      <c r="CX92" s="438" t="str">
        <f t="shared" si="142"/>
        <v/>
      </c>
      <c r="CY92" s="438" t="str">
        <f t="shared" si="142"/>
        <v/>
      </c>
      <c r="CZ92" s="438" t="str">
        <f t="shared" si="142"/>
        <v/>
      </c>
      <c r="DA92" s="438" t="str">
        <f t="shared" si="142"/>
        <v/>
      </c>
      <c r="DB92" s="438" t="str">
        <f t="shared" si="142"/>
        <v/>
      </c>
      <c r="DC92" s="438" t="str">
        <f t="shared" si="142"/>
        <v/>
      </c>
      <c r="DD92" s="438" t="str">
        <f t="shared" si="142"/>
        <v/>
      </c>
      <c r="DE92" s="438" t="str">
        <f t="shared" si="142"/>
        <v/>
      </c>
      <c r="DF92" s="438" t="str">
        <f t="shared" si="142"/>
        <v/>
      </c>
      <c r="DG92" s="438" t="str">
        <f t="shared" si="142"/>
        <v/>
      </c>
      <c r="DH92" s="438" t="str">
        <f t="shared" si="142"/>
        <v/>
      </c>
      <c r="DI92" s="438" t="str">
        <f t="shared" si="142"/>
        <v/>
      </c>
      <c r="DJ92" s="438" t="str">
        <f t="shared" si="142"/>
        <v/>
      </c>
      <c r="DK92" s="438" t="str">
        <f t="shared" si="142"/>
        <v/>
      </c>
      <c r="DL92" s="438" t="str">
        <f t="shared" si="142"/>
        <v/>
      </c>
      <c r="DM92" s="438" t="str">
        <f t="shared" si="142"/>
        <v/>
      </c>
      <c r="DN92" s="438" t="str">
        <f t="shared" si="142"/>
        <v/>
      </c>
      <c r="DO92" s="438" t="str">
        <f t="shared" si="142"/>
        <v/>
      </c>
      <c r="DP92" s="438" t="str">
        <f t="shared" si="142"/>
        <v/>
      </c>
      <c r="DQ92" s="438" t="str">
        <f t="shared" si="142"/>
        <v/>
      </c>
      <c r="DR92" s="438" t="str">
        <f t="shared" si="142"/>
        <v/>
      </c>
      <c r="DS92" s="438" t="str">
        <f t="shared" si="142"/>
        <v/>
      </c>
      <c r="DT92" s="438" t="str">
        <f t="shared" si="142"/>
        <v/>
      </c>
      <c r="DU92" s="438" t="str">
        <f t="shared" si="142"/>
        <v/>
      </c>
      <c r="DV92" s="438" t="str">
        <f t="shared" si="142"/>
        <v/>
      </c>
      <c r="DW92" s="438" t="str">
        <f t="shared" si="142"/>
        <v/>
      </c>
      <c r="DX92" s="438" t="str">
        <f t="shared" si="142"/>
        <v/>
      </c>
      <c r="DY92" s="438" t="str">
        <f t="shared" si="142"/>
        <v/>
      </c>
      <c r="DZ92" s="438" t="str">
        <f t="shared" si="142"/>
        <v/>
      </c>
      <c r="EA92" s="438" t="str">
        <f t="shared" si="142"/>
        <v/>
      </c>
      <c r="EB92" s="438" t="str">
        <f t="shared" si="142"/>
        <v/>
      </c>
      <c r="EC92" s="438" t="str">
        <f t="shared" ref="EC92:EW92" si="143">IF(EC$34="C52",EC$16,"")</f>
        <v/>
      </c>
      <c r="ED92" s="438" t="str">
        <f t="shared" si="143"/>
        <v/>
      </c>
      <c r="EE92" s="438" t="str">
        <f t="shared" si="143"/>
        <v/>
      </c>
      <c r="EF92" s="438" t="str">
        <f t="shared" si="143"/>
        <v/>
      </c>
      <c r="EG92" s="438" t="str">
        <f t="shared" si="143"/>
        <v/>
      </c>
      <c r="EH92" s="438" t="str">
        <f t="shared" si="143"/>
        <v/>
      </c>
      <c r="EI92" s="438" t="str">
        <f t="shared" si="143"/>
        <v/>
      </c>
      <c r="EJ92" s="438" t="str">
        <f t="shared" si="143"/>
        <v/>
      </c>
      <c r="EK92" s="438" t="str">
        <f t="shared" si="143"/>
        <v/>
      </c>
      <c r="EL92" s="438" t="str">
        <f t="shared" si="143"/>
        <v/>
      </c>
      <c r="EM92" s="438" t="str">
        <f t="shared" si="143"/>
        <v/>
      </c>
      <c r="EN92" s="438" t="str">
        <f t="shared" si="143"/>
        <v/>
      </c>
      <c r="EO92" s="438" t="str">
        <f t="shared" si="143"/>
        <v/>
      </c>
      <c r="EP92" s="438" t="str">
        <f t="shared" si="143"/>
        <v/>
      </c>
      <c r="EQ92" s="438" t="str">
        <f t="shared" si="143"/>
        <v/>
      </c>
      <c r="ER92" s="438" t="str">
        <f t="shared" si="143"/>
        <v/>
      </c>
      <c r="ES92" s="438" t="str">
        <f t="shared" si="143"/>
        <v/>
      </c>
      <c r="ET92" s="438" t="str">
        <f t="shared" si="143"/>
        <v/>
      </c>
      <c r="EU92" s="438" t="str">
        <f t="shared" si="143"/>
        <v/>
      </c>
      <c r="EV92" s="438" t="str">
        <f t="shared" si="143"/>
        <v/>
      </c>
      <c r="EW92" s="438" t="str">
        <f t="shared" si="143"/>
        <v/>
      </c>
    </row>
    <row r="93" spans="2:159" outlineLevel="1">
      <c r="B93" s="437" t="s">
        <v>1407</v>
      </c>
      <c r="C93" s="365" t="s">
        <v>278</v>
      </c>
      <c r="D93" s="438" t="str">
        <f>IF(D$34="C31",D$16,"")</f>
        <v/>
      </c>
      <c r="E93" s="438" t="str">
        <f t="shared" ref="E93:BP93" si="144">IF(E$34="C31",E$16,"")</f>
        <v/>
      </c>
      <c r="F93" s="438" t="str">
        <f t="shared" si="144"/>
        <v/>
      </c>
      <c r="G93" s="438" t="str">
        <f t="shared" si="144"/>
        <v/>
      </c>
      <c r="H93" s="438" t="str">
        <f t="shared" si="144"/>
        <v/>
      </c>
      <c r="I93" s="438" t="str">
        <f t="shared" si="144"/>
        <v/>
      </c>
      <c r="J93" s="438" t="str">
        <f t="shared" si="144"/>
        <v/>
      </c>
      <c r="K93" s="438" t="str">
        <f t="shared" si="144"/>
        <v/>
      </c>
      <c r="L93" s="438" t="str">
        <f t="shared" si="144"/>
        <v/>
      </c>
      <c r="M93" s="438" t="str">
        <f t="shared" si="144"/>
        <v/>
      </c>
      <c r="N93" s="438" t="str">
        <f t="shared" si="144"/>
        <v/>
      </c>
      <c r="O93" s="438" t="str">
        <f t="shared" si="144"/>
        <v/>
      </c>
      <c r="P93" s="438" t="str">
        <f t="shared" si="144"/>
        <v/>
      </c>
      <c r="Q93" s="438" t="str">
        <f t="shared" si="144"/>
        <v/>
      </c>
      <c r="R93" s="438" t="str">
        <f t="shared" si="144"/>
        <v/>
      </c>
      <c r="S93" s="438" t="str">
        <f t="shared" si="144"/>
        <v/>
      </c>
      <c r="T93" s="438" t="str">
        <f t="shared" si="144"/>
        <v/>
      </c>
      <c r="U93" s="438" t="str">
        <f t="shared" si="144"/>
        <v/>
      </c>
      <c r="V93" s="438" t="str">
        <f t="shared" si="144"/>
        <v/>
      </c>
      <c r="W93" s="438" t="str">
        <f t="shared" si="144"/>
        <v/>
      </c>
      <c r="X93" s="438" t="str">
        <f t="shared" si="144"/>
        <v/>
      </c>
      <c r="Y93" s="438" t="str">
        <f t="shared" si="144"/>
        <v/>
      </c>
      <c r="Z93" s="438" t="str">
        <f t="shared" si="144"/>
        <v/>
      </c>
      <c r="AA93" s="438" t="str">
        <f t="shared" si="144"/>
        <v/>
      </c>
      <c r="AB93" s="438" t="str">
        <f t="shared" si="144"/>
        <v/>
      </c>
      <c r="AC93" s="438" t="str">
        <f t="shared" si="144"/>
        <v/>
      </c>
      <c r="AD93" s="438" t="str">
        <f t="shared" si="144"/>
        <v/>
      </c>
      <c r="AE93" s="438" t="str">
        <f t="shared" si="144"/>
        <v/>
      </c>
      <c r="AF93" s="438" t="str">
        <f t="shared" si="144"/>
        <v/>
      </c>
      <c r="AG93" s="438" t="str">
        <f t="shared" si="144"/>
        <v/>
      </c>
      <c r="AH93" s="438" t="str">
        <f t="shared" si="144"/>
        <v/>
      </c>
      <c r="AI93" s="438" t="str">
        <f t="shared" si="144"/>
        <v/>
      </c>
      <c r="AJ93" s="438" t="str">
        <f t="shared" si="144"/>
        <v/>
      </c>
      <c r="AK93" s="438" t="str">
        <f t="shared" si="144"/>
        <v/>
      </c>
      <c r="AL93" s="438" t="str">
        <f t="shared" si="144"/>
        <v/>
      </c>
      <c r="AM93" s="438" t="str">
        <f t="shared" si="144"/>
        <v/>
      </c>
      <c r="AN93" s="438" t="str">
        <f t="shared" si="144"/>
        <v/>
      </c>
      <c r="AO93" s="438" t="str">
        <f t="shared" si="144"/>
        <v/>
      </c>
      <c r="AP93" s="438" t="str">
        <f t="shared" si="144"/>
        <v/>
      </c>
      <c r="AQ93" s="438" t="str">
        <f t="shared" si="144"/>
        <v/>
      </c>
      <c r="AR93" s="438" t="str">
        <f t="shared" si="144"/>
        <v/>
      </c>
      <c r="AS93" s="438" t="str">
        <f t="shared" si="144"/>
        <v/>
      </c>
      <c r="AT93" s="438" t="str">
        <f t="shared" si="144"/>
        <v/>
      </c>
      <c r="AU93" s="438" t="str">
        <f t="shared" si="144"/>
        <v/>
      </c>
      <c r="AV93" s="438" t="str">
        <f t="shared" si="144"/>
        <v/>
      </c>
      <c r="AW93" s="438" t="str">
        <f t="shared" si="144"/>
        <v/>
      </c>
      <c r="AX93" s="438" t="str">
        <f t="shared" si="144"/>
        <v/>
      </c>
      <c r="AY93" s="438" t="str">
        <f t="shared" si="144"/>
        <v/>
      </c>
      <c r="AZ93" s="438" t="str">
        <f t="shared" si="144"/>
        <v/>
      </c>
      <c r="BA93" s="438" t="str">
        <f t="shared" si="144"/>
        <v/>
      </c>
      <c r="BB93" s="438" t="str">
        <f t="shared" si="144"/>
        <v/>
      </c>
      <c r="BC93" s="438" t="str">
        <f t="shared" si="144"/>
        <v/>
      </c>
      <c r="BD93" s="438" t="str">
        <f t="shared" si="144"/>
        <v/>
      </c>
      <c r="BE93" s="438" t="str">
        <f t="shared" si="144"/>
        <v/>
      </c>
      <c r="BF93" s="438" t="str">
        <f t="shared" si="144"/>
        <v/>
      </c>
      <c r="BG93" s="438" t="str">
        <f t="shared" si="144"/>
        <v/>
      </c>
      <c r="BH93" s="438" t="str">
        <f t="shared" si="144"/>
        <v/>
      </c>
      <c r="BI93" s="438" t="str">
        <f t="shared" si="144"/>
        <v/>
      </c>
      <c r="BJ93" s="438" t="str">
        <f t="shared" si="144"/>
        <v/>
      </c>
      <c r="BK93" s="438" t="str">
        <f t="shared" si="144"/>
        <v/>
      </c>
      <c r="BL93" s="438" t="str">
        <f t="shared" si="144"/>
        <v/>
      </c>
      <c r="BM93" s="438" t="str">
        <f t="shared" si="144"/>
        <v/>
      </c>
      <c r="BN93" s="438" t="str">
        <f t="shared" si="144"/>
        <v/>
      </c>
      <c r="BO93" s="438" t="str">
        <f t="shared" si="144"/>
        <v/>
      </c>
      <c r="BP93" s="438" t="str">
        <f t="shared" si="144"/>
        <v/>
      </c>
      <c r="BQ93" s="438" t="str">
        <f t="shared" ref="BQ93:EB93" si="145">IF(BQ$34="C31",BQ$16,"")</f>
        <v/>
      </c>
      <c r="BR93" s="438" t="str">
        <f t="shared" si="145"/>
        <v/>
      </c>
      <c r="BS93" s="438" t="str">
        <f t="shared" si="145"/>
        <v/>
      </c>
      <c r="BT93" s="438" t="str">
        <f t="shared" si="145"/>
        <v/>
      </c>
      <c r="BU93" s="438" t="str">
        <f t="shared" si="145"/>
        <v/>
      </c>
      <c r="BV93" s="438" t="str">
        <f t="shared" si="145"/>
        <v/>
      </c>
      <c r="BW93" s="438" t="str">
        <f t="shared" si="145"/>
        <v/>
      </c>
      <c r="BX93" s="438" t="str">
        <f t="shared" si="145"/>
        <v/>
      </c>
      <c r="BY93" s="438" t="str">
        <f t="shared" si="145"/>
        <v/>
      </c>
      <c r="BZ93" s="438" t="str">
        <f t="shared" si="145"/>
        <v/>
      </c>
      <c r="CA93" s="438" t="str">
        <f t="shared" si="145"/>
        <v/>
      </c>
      <c r="CB93" s="438" t="str">
        <f t="shared" si="145"/>
        <v/>
      </c>
      <c r="CC93" s="438" t="str">
        <f t="shared" si="145"/>
        <v/>
      </c>
      <c r="CD93" s="438" t="str">
        <f t="shared" si="145"/>
        <v/>
      </c>
      <c r="CE93" s="438" t="str">
        <f t="shared" si="145"/>
        <v/>
      </c>
      <c r="CF93" s="438" t="str">
        <f t="shared" si="145"/>
        <v/>
      </c>
      <c r="CG93" s="438" t="str">
        <f t="shared" si="145"/>
        <v/>
      </c>
      <c r="CH93" s="438" t="str">
        <f t="shared" si="145"/>
        <v/>
      </c>
      <c r="CI93" s="438" t="str">
        <f t="shared" si="145"/>
        <v/>
      </c>
      <c r="CJ93" s="438" t="str">
        <f t="shared" si="145"/>
        <v/>
      </c>
      <c r="CK93" s="438" t="str">
        <f t="shared" si="145"/>
        <v/>
      </c>
      <c r="CL93" s="438" t="str">
        <f t="shared" si="145"/>
        <v/>
      </c>
      <c r="CM93" s="438" t="str">
        <f t="shared" si="145"/>
        <v/>
      </c>
      <c r="CN93" s="438" t="str">
        <f t="shared" si="145"/>
        <v/>
      </c>
      <c r="CO93" s="438" t="str">
        <f t="shared" si="145"/>
        <v/>
      </c>
      <c r="CP93" s="438" t="str">
        <f t="shared" si="145"/>
        <v/>
      </c>
      <c r="CQ93" s="438" t="str">
        <f t="shared" si="145"/>
        <v/>
      </c>
      <c r="CR93" s="438" t="str">
        <f t="shared" si="145"/>
        <v/>
      </c>
      <c r="CS93" s="438" t="str">
        <f t="shared" si="145"/>
        <v/>
      </c>
      <c r="CT93" s="438" t="str">
        <f t="shared" si="145"/>
        <v/>
      </c>
      <c r="CU93" s="438" t="str">
        <f t="shared" si="145"/>
        <v/>
      </c>
      <c r="CV93" s="438" t="str">
        <f t="shared" si="145"/>
        <v/>
      </c>
      <c r="CW93" s="438" t="str">
        <f t="shared" si="145"/>
        <v/>
      </c>
      <c r="CX93" s="438" t="str">
        <f t="shared" si="145"/>
        <v/>
      </c>
      <c r="CY93" s="438" t="str">
        <f t="shared" si="145"/>
        <v/>
      </c>
      <c r="CZ93" s="438" t="str">
        <f t="shared" si="145"/>
        <v/>
      </c>
      <c r="DA93" s="438" t="str">
        <f t="shared" si="145"/>
        <v/>
      </c>
      <c r="DB93" s="438" t="str">
        <f t="shared" si="145"/>
        <v/>
      </c>
      <c r="DC93" s="438" t="str">
        <f t="shared" si="145"/>
        <v/>
      </c>
      <c r="DD93" s="438" t="str">
        <f t="shared" si="145"/>
        <v/>
      </c>
      <c r="DE93" s="438" t="str">
        <f t="shared" si="145"/>
        <v/>
      </c>
      <c r="DF93" s="438" t="str">
        <f t="shared" si="145"/>
        <v/>
      </c>
      <c r="DG93" s="438" t="str">
        <f t="shared" si="145"/>
        <v/>
      </c>
      <c r="DH93" s="438" t="str">
        <f t="shared" si="145"/>
        <v/>
      </c>
      <c r="DI93" s="438" t="str">
        <f t="shared" si="145"/>
        <v/>
      </c>
      <c r="DJ93" s="438" t="str">
        <f t="shared" si="145"/>
        <v/>
      </c>
      <c r="DK93" s="438" t="str">
        <f t="shared" si="145"/>
        <v/>
      </c>
      <c r="DL93" s="438" t="str">
        <f t="shared" si="145"/>
        <v/>
      </c>
      <c r="DM93" s="438" t="str">
        <f t="shared" si="145"/>
        <v/>
      </c>
      <c r="DN93" s="438" t="str">
        <f t="shared" si="145"/>
        <v/>
      </c>
      <c r="DO93" s="438" t="str">
        <f t="shared" si="145"/>
        <v/>
      </c>
      <c r="DP93" s="438" t="str">
        <f t="shared" si="145"/>
        <v/>
      </c>
      <c r="DQ93" s="438" t="str">
        <f t="shared" si="145"/>
        <v/>
      </c>
      <c r="DR93" s="438" t="str">
        <f t="shared" si="145"/>
        <v/>
      </c>
      <c r="DS93" s="438" t="str">
        <f t="shared" si="145"/>
        <v/>
      </c>
      <c r="DT93" s="438" t="str">
        <f t="shared" si="145"/>
        <v/>
      </c>
      <c r="DU93" s="438" t="str">
        <f t="shared" si="145"/>
        <v/>
      </c>
      <c r="DV93" s="438" t="str">
        <f t="shared" si="145"/>
        <v/>
      </c>
      <c r="DW93" s="438" t="str">
        <f t="shared" si="145"/>
        <v/>
      </c>
      <c r="DX93" s="438" t="str">
        <f t="shared" si="145"/>
        <v/>
      </c>
      <c r="DY93" s="438" t="str">
        <f t="shared" si="145"/>
        <v/>
      </c>
      <c r="DZ93" s="438" t="str">
        <f t="shared" si="145"/>
        <v/>
      </c>
      <c r="EA93" s="438" t="str">
        <f t="shared" si="145"/>
        <v/>
      </c>
      <c r="EB93" s="438" t="str">
        <f t="shared" si="145"/>
        <v/>
      </c>
      <c r="EC93" s="438" t="str">
        <f t="shared" ref="EC93:EW93" si="146">IF(EC$34="C31",EC$16,"")</f>
        <v/>
      </c>
      <c r="ED93" s="438" t="str">
        <f t="shared" si="146"/>
        <v/>
      </c>
      <c r="EE93" s="438" t="str">
        <f t="shared" si="146"/>
        <v/>
      </c>
      <c r="EF93" s="438" t="str">
        <f t="shared" si="146"/>
        <v/>
      </c>
      <c r="EG93" s="438" t="str">
        <f t="shared" si="146"/>
        <v/>
      </c>
      <c r="EH93" s="438" t="str">
        <f t="shared" si="146"/>
        <v/>
      </c>
      <c r="EI93" s="438" t="str">
        <f t="shared" si="146"/>
        <v/>
      </c>
      <c r="EJ93" s="438" t="str">
        <f t="shared" si="146"/>
        <v/>
      </c>
      <c r="EK93" s="438" t="str">
        <f t="shared" si="146"/>
        <v/>
      </c>
      <c r="EL93" s="438" t="str">
        <f t="shared" si="146"/>
        <v/>
      </c>
      <c r="EM93" s="438" t="str">
        <f t="shared" si="146"/>
        <v/>
      </c>
      <c r="EN93" s="438" t="str">
        <f t="shared" si="146"/>
        <v/>
      </c>
      <c r="EO93" s="438" t="str">
        <f t="shared" si="146"/>
        <v/>
      </c>
      <c r="EP93" s="438" t="str">
        <f t="shared" si="146"/>
        <v/>
      </c>
      <c r="EQ93" s="438" t="str">
        <f t="shared" si="146"/>
        <v/>
      </c>
      <c r="ER93" s="438" t="str">
        <f t="shared" si="146"/>
        <v/>
      </c>
      <c r="ES93" s="438" t="str">
        <f t="shared" si="146"/>
        <v/>
      </c>
      <c r="ET93" s="438" t="str">
        <f t="shared" si="146"/>
        <v/>
      </c>
      <c r="EU93" s="438" t="str">
        <f t="shared" si="146"/>
        <v/>
      </c>
      <c r="EV93" s="438" t="str">
        <f t="shared" si="146"/>
        <v/>
      </c>
      <c r="EW93" s="438" t="str">
        <f t="shared" si="146"/>
        <v/>
      </c>
    </row>
    <row r="94" spans="2:159" outlineLevel="1">
      <c r="B94" s="437" t="s">
        <v>1408</v>
      </c>
      <c r="C94" s="365" t="s">
        <v>278</v>
      </c>
      <c r="D94" s="438" t="str">
        <f>IF(D$34="C32",D$16,"")</f>
        <v/>
      </c>
      <c r="E94" s="438" t="str">
        <f t="shared" ref="E94:BP94" si="147">IF(E$34="C32",E$16,"")</f>
        <v/>
      </c>
      <c r="F94" s="438" t="str">
        <f t="shared" si="147"/>
        <v/>
      </c>
      <c r="G94" s="438" t="str">
        <f t="shared" si="147"/>
        <v/>
      </c>
      <c r="H94" s="438" t="str">
        <f t="shared" si="147"/>
        <v/>
      </c>
      <c r="I94" s="438" t="str">
        <f t="shared" si="147"/>
        <v/>
      </c>
      <c r="J94" s="438" t="str">
        <f t="shared" si="147"/>
        <v/>
      </c>
      <c r="K94" s="438" t="str">
        <f t="shared" si="147"/>
        <v/>
      </c>
      <c r="L94" s="438" t="str">
        <f t="shared" si="147"/>
        <v/>
      </c>
      <c r="M94" s="438" t="str">
        <f t="shared" si="147"/>
        <v/>
      </c>
      <c r="N94" s="438" t="str">
        <f t="shared" si="147"/>
        <v/>
      </c>
      <c r="O94" s="438" t="str">
        <f t="shared" si="147"/>
        <v/>
      </c>
      <c r="P94" s="438" t="str">
        <f t="shared" si="147"/>
        <v/>
      </c>
      <c r="Q94" s="438" t="str">
        <f t="shared" si="147"/>
        <v/>
      </c>
      <c r="R94" s="438" t="str">
        <f t="shared" si="147"/>
        <v/>
      </c>
      <c r="S94" s="438" t="str">
        <f t="shared" si="147"/>
        <v/>
      </c>
      <c r="T94" s="438" t="str">
        <f t="shared" si="147"/>
        <v/>
      </c>
      <c r="U94" s="438" t="str">
        <f t="shared" si="147"/>
        <v/>
      </c>
      <c r="V94" s="438" t="str">
        <f t="shared" si="147"/>
        <v/>
      </c>
      <c r="W94" s="438" t="str">
        <f t="shared" si="147"/>
        <v/>
      </c>
      <c r="X94" s="438" t="str">
        <f t="shared" si="147"/>
        <v/>
      </c>
      <c r="Y94" s="438" t="str">
        <f t="shared" si="147"/>
        <v/>
      </c>
      <c r="Z94" s="438" t="str">
        <f t="shared" si="147"/>
        <v/>
      </c>
      <c r="AA94" s="438" t="str">
        <f t="shared" si="147"/>
        <v/>
      </c>
      <c r="AB94" s="438" t="str">
        <f t="shared" si="147"/>
        <v/>
      </c>
      <c r="AC94" s="438" t="str">
        <f t="shared" si="147"/>
        <v/>
      </c>
      <c r="AD94" s="438" t="str">
        <f t="shared" si="147"/>
        <v/>
      </c>
      <c r="AE94" s="438" t="str">
        <f t="shared" si="147"/>
        <v/>
      </c>
      <c r="AF94" s="438" t="str">
        <f t="shared" si="147"/>
        <v/>
      </c>
      <c r="AG94" s="438" t="str">
        <f t="shared" si="147"/>
        <v/>
      </c>
      <c r="AH94" s="438" t="str">
        <f t="shared" si="147"/>
        <v/>
      </c>
      <c r="AI94" s="438" t="str">
        <f t="shared" si="147"/>
        <v/>
      </c>
      <c r="AJ94" s="438" t="str">
        <f t="shared" si="147"/>
        <v/>
      </c>
      <c r="AK94" s="438" t="str">
        <f t="shared" si="147"/>
        <v/>
      </c>
      <c r="AL94" s="438" t="str">
        <f t="shared" si="147"/>
        <v/>
      </c>
      <c r="AM94" s="438" t="str">
        <f t="shared" si="147"/>
        <v/>
      </c>
      <c r="AN94" s="438" t="str">
        <f t="shared" si="147"/>
        <v/>
      </c>
      <c r="AO94" s="438" t="str">
        <f t="shared" si="147"/>
        <v/>
      </c>
      <c r="AP94" s="438" t="str">
        <f t="shared" si="147"/>
        <v/>
      </c>
      <c r="AQ94" s="438" t="str">
        <f t="shared" si="147"/>
        <v/>
      </c>
      <c r="AR94" s="438" t="str">
        <f t="shared" si="147"/>
        <v/>
      </c>
      <c r="AS94" s="438" t="str">
        <f t="shared" si="147"/>
        <v/>
      </c>
      <c r="AT94" s="438" t="str">
        <f t="shared" si="147"/>
        <v/>
      </c>
      <c r="AU94" s="438" t="str">
        <f t="shared" si="147"/>
        <v/>
      </c>
      <c r="AV94" s="438" t="str">
        <f t="shared" si="147"/>
        <v/>
      </c>
      <c r="AW94" s="438" t="str">
        <f t="shared" si="147"/>
        <v/>
      </c>
      <c r="AX94" s="438" t="str">
        <f t="shared" si="147"/>
        <v/>
      </c>
      <c r="AY94" s="438" t="str">
        <f t="shared" si="147"/>
        <v/>
      </c>
      <c r="AZ94" s="438" t="str">
        <f t="shared" si="147"/>
        <v/>
      </c>
      <c r="BA94" s="438" t="str">
        <f t="shared" si="147"/>
        <v/>
      </c>
      <c r="BB94" s="438" t="str">
        <f t="shared" si="147"/>
        <v/>
      </c>
      <c r="BC94" s="438" t="str">
        <f t="shared" si="147"/>
        <v/>
      </c>
      <c r="BD94" s="438" t="str">
        <f t="shared" si="147"/>
        <v/>
      </c>
      <c r="BE94" s="438" t="str">
        <f t="shared" si="147"/>
        <v/>
      </c>
      <c r="BF94" s="438" t="str">
        <f t="shared" si="147"/>
        <v/>
      </c>
      <c r="BG94" s="438" t="str">
        <f t="shared" si="147"/>
        <v/>
      </c>
      <c r="BH94" s="438" t="str">
        <f t="shared" si="147"/>
        <v/>
      </c>
      <c r="BI94" s="438" t="str">
        <f t="shared" si="147"/>
        <v/>
      </c>
      <c r="BJ94" s="438" t="str">
        <f t="shared" si="147"/>
        <v/>
      </c>
      <c r="BK94" s="438" t="str">
        <f t="shared" si="147"/>
        <v/>
      </c>
      <c r="BL94" s="438" t="str">
        <f t="shared" si="147"/>
        <v/>
      </c>
      <c r="BM94" s="438" t="str">
        <f t="shared" si="147"/>
        <v/>
      </c>
      <c r="BN94" s="438" t="str">
        <f t="shared" si="147"/>
        <v/>
      </c>
      <c r="BO94" s="438" t="str">
        <f t="shared" si="147"/>
        <v/>
      </c>
      <c r="BP94" s="438" t="str">
        <f t="shared" si="147"/>
        <v/>
      </c>
      <c r="BQ94" s="438" t="str">
        <f t="shared" ref="BQ94:EB94" si="148">IF(BQ$34="C32",BQ$16,"")</f>
        <v/>
      </c>
      <c r="BR94" s="438" t="str">
        <f t="shared" si="148"/>
        <v/>
      </c>
      <c r="BS94" s="438" t="str">
        <f t="shared" si="148"/>
        <v/>
      </c>
      <c r="BT94" s="438" t="str">
        <f t="shared" si="148"/>
        <v/>
      </c>
      <c r="BU94" s="438" t="str">
        <f t="shared" si="148"/>
        <v/>
      </c>
      <c r="BV94" s="438" t="str">
        <f t="shared" si="148"/>
        <v/>
      </c>
      <c r="BW94" s="438" t="str">
        <f t="shared" si="148"/>
        <v/>
      </c>
      <c r="BX94" s="438" t="str">
        <f t="shared" si="148"/>
        <v/>
      </c>
      <c r="BY94" s="438" t="str">
        <f t="shared" si="148"/>
        <v/>
      </c>
      <c r="BZ94" s="438" t="str">
        <f t="shared" si="148"/>
        <v/>
      </c>
      <c r="CA94" s="438" t="str">
        <f t="shared" si="148"/>
        <v/>
      </c>
      <c r="CB94" s="438" t="str">
        <f t="shared" si="148"/>
        <v/>
      </c>
      <c r="CC94" s="438" t="str">
        <f t="shared" si="148"/>
        <v/>
      </c>
      <c r="CD94" s="438" t="str">
        <f t="shared" si="148"/>
        <v/>
      </c>
      <c r="CE94" s="438" t="str">
        <f t="shared" si="148"/>
        <v/>
      </c>
      <c r="CF94" s="438" t="str">
        <f t="shared" si="148"/>
        <v/>
      </c>
      <c r="CG94" s="438" t="str">
        <f t="shared" si="148"/>
        <v/>
      </c>
      <c r="CH94" s="438" t="str">
        <f t="shared" si="148"/>
        <v/>
      </c>
      <c r="CI94" s="438" t="str">
        <f t="shared" si="148"/>
        <v/>
      </c>
      <c r="CJ94" s="438" t="str">
        <f t="shared" si="148"/>
        <v/>
      </c>
      <c r="CK94" s="438" t="str">
        <f t="shared" si="148"/>
        <v/>
      </c>
      <c r="CL94" s="438" t="str">
        <f t="shared" si="148"/>
        <v/>
      </c>
      <c r="CM94" s="438" t="str">
        <f t="shared" si="148"/>
        <v/>
      </c>
      <c r="CN94" s="438" t="str">
        <f t="shared" si="148"/>
        <v/>
      </c>
      <c r="CO94" s="438" t="str">
        <f t="shared" si="148"/>
        <v/>
      </c>
      <c r="CP94" s="438" t="str">
        <f t="shared" si="148"/>
        <v/>
      </c>
      <c r="CQ94" s="438" t="str">
        <f t="shared" si="148"/>
        <v/>
      </c>
      <c r="CR94" s="438" t="str">
        <f t="shared" si="148"/>
        <v/>
      </c>
      <c r="CS94" s="438" t="str">
        <f t="shared" si="148"/>
        <v/>
      </c>
      <c r="CT94" s="438" t="str">
        <f t="shared" si="148"/>
        <v/>
      </c>
      <c r="CU94" s="438" t="str">
        <f t="shared" si="148"/>
        <v/>
      </c>
      <c r="CV94" s="438" t="str">
        <f t="shared" si="148"/>
        <v/>
      </c>
      <c r="CW94" s="438" t="str">
        <f t="shared" si="148"/>
        <v/>
      </c>
      <c r="CX94" s="438" t="str">
        <f t="shared" si="148"/>
        <v/>
      </c>
      <c r="CY94" s="438" t="str">
        <f t="shared" si="148"/>
        <v/>
      </c>
      <c r="CZ94" s="438" t="str">
        <f t="shared" si="148"/>
        <v/>
      </c>
      <c r="DA94" s="438" t="str">
        <f t="shared" si="148"/>
        <v/>
      </c>
      <c r="DB94" s="438" t="str">
        <f t="shared" si="148"/>
        <v/>
      </c>
      <c r="DC94" s="438" t="str">
        <f t="shared" si="148"/>
        <v/>
      </c>
      <c r="DD94" s="438" t="str">
        <f t="shared" si="148"/>
        <v/>
      </c>
      <c r="DE94" s="438" t="str">
        <f t="shared" si="148"/>
        <v/>
      </c>
      <c r="DF94" s="438" t="str">
        <f t="shared" si="148"/>
        <v/>
      </c>
      <c r="DG94" s="438" t="str">
        <f t="shared" si="148"/>
        <v/>
      </c>
      <c r="DH94" s="438" t="str">
        <f t="shared" si="148"/>
        <v/>
      </c>
      <c r="DI94" s="438" t="str">
        <f t="shared" si="148"/>
        <v/>
      </c>
      <c r="DJ94" s="438" t="str">
        <f t="shared" si="148"/>
        <v/>
      </c>
      <c r="DK94" s="438" t="str">
        <f t="shared" si="148"/>
        <v/>
      </c>
      <c r="DL94" s="438" t="str">
        <f t="shared" si="148"/>
        <v/>
      </c>
      <c r="DM94" s="438" t="str">
        <f t="shared" si="148"/>
        <v/>
      </c>
      <c r="DN94" s="438" t="str">
        <f t="shared" si="148"/>
        <v/>
      </c>
      <c r="DO94" s="438" t="str">
        <f t="shared" si="148"/>
        <v/>
      </c>
      <c r="DP94" s="438" t="str">
        <f t="shared" si="148"/>
        <v/>
      </c>
      <c r="DQ94" s="438" t="str">
        <f t="shared" si="148"/>
        <v/>
      </c>
      <c r="DR94" s="438" t="str">
        <f t="shared" si="148"/>
        <v/>
      </c>
      <c r="DS94" s="438" t="str">
        <f t="shared" si="148"/>
        <v/>
      </c>
      <c r="DT94" s="438" t="str">
        <f t="shared" si="148"/>
        <v/>
      </c>
      <c r="DU94" s="438" t="str">
        <f t="shared" si="148"/>
        <v/>
      </c>
      <c r="DV94" s="438" t="str">
        <f t="shared" si="148"/>
        <v/>
      </c>
      <c r="DW94" s="438" t="str">
        <f t="shared" si="148"/>
        <v/>
      </c>
      <c r="DX94" s="438" t="str">
        <f t="shared" si="148"/>
        <v/>
      </c>
      <c r="DY94" s="438" t="str">
        <f t="shared" si="148"/>
        <v/>
      </c>
      <c r="DZ94" s="438" t="str">
        <f t="shared" si="148"/>
        <v/>
      </c>
      <c r="EA94" s="438" t="str">
        <f t="shared" si="148"/>
        <v/>
      </c>
      <c r="EB94" s="438" t="str">
        <f t="shared" si="148"/>
        <v/>
      </c>
      <c r="EC94" s="438" t="str">
        <f t="shared" ref="EC94:EW94" si="149">IF(EC$34="C32",EC$16,"")</f>
        <v/>
      </c>
      <c r="ED94" s="438" t="str">
        <f t="shared" si="149"/>
        <v/>
      </c>
      <c r="EE94" s="438" t="str">
        <f t="shared" si="149"/>
        <v/>
      </c>
      <c r="EF94" s="438" t="str">
        <f t="shared" si="149"/>
        <v/>
      </c>
      <c r="EG94" s="438" t="str">
        <f t="shared" si="149"/>
        <v/>
      </c>
      <c r="EH94" s="438" t="str">
        <f t="shared" si="149"/>
        <v/>
      </c>
      <c r="EI94" s="438" t="str">
        <f t="shared" si="149"/>
        <v/>
      </c>
      <c r="EJ94" s="438" t="str">
        <f t="shared" si="149"/>
        <v/>
      </c>
      <c r="EK94" s="438" t="str">
        <f t="shared" si="149"/>
        <v/>
      </c>
      <c r="EL94" s="438" t="str">
        <f t="shared" si="149"/>
        <v/>
      </c>
      <c r="EM94" s="438" t="str">
        <f t="shared" si="149"/>
        <v/>
      </c>
      <c r="EN94" s="438" t="str">
        <f t="shared" si="149"/>
        <v/>
      </c>
      <c r="EO94" s="438" t="str">
        <f t="shared" si="149"/>
        <v/>
      </c>
      <c r="EP94" s="438" t="str">
        <f t="shared" si="149"/>
        <v/>
      </c>
      <c r="EQ94" s="438" t="str">
        <f t="shared" si="149"/>
        <v/>
      </c>
      <c r="ER94" s="438" t="str">
        <f t="shared" si="149"/>
        <v/>
      </c>
      <c r="ES94" s="438" t="str">
        <f t="shared" si="149"/>
        <v/>
      </c>
      <c r="ET94" s="438" t="str">
        <f t="shared" si="149"/>
        <v/>
      </c>
      <c r="EU94" s="438" t="str">
        <f t="shared" si="149"/>
        <v/>
      </c>
      <c r="EV94" s="438" t="str">
        <f t="shared" si="149"/>
        <v/>
      </c>
      <c r="EW94" s="438" t="str">
        <f t="shared" si="149"/>
        <v/>
      </c>
    </row>
    <row r="95" spans="2:159" outlineLevel="1">
      <c r="B95" s="437" t="s">
        <v>1488</v>
      </c>
      <c r="C95" s="365" t="s">
        <v>278</v>
      </c>
      <c r="D95" s="438" t="str">
        <f>IF(D$34="C11",D$16,"")</f>
        <v/>
      </c>
      <c r="E95" s="438" t="str">
        <f t="shared" ref="E95:BP95" si="150">IF(E$34="C11",E$16,"")</f>
        <v/>
      </c>
      <c r="F95" s="438" t="str">
        <f t="shared" si="150"/>
        <v/>
      </c>
      <c r="G95" s="438" t="str">
        <f t="shared" si="150"/>
        <v/>
      </c>
      <c r="H95" s="438" t="str">
        <f t="shared" si="150"/>
        <v/>
      </c>
      <c r="I95" s="438" t="str">
        <f t="shared" si="150"/>
        <v/>
      </c>
      <c r="J95" s="438" t="str">
        <f t="shared" si="150"/>
        <v/>
      </c>
      <c r="K95" s="438" t="str">
        <f t="shared" si="150"/>
        <v/>
      </c>
      <c r="L95" s="438" t="str">
        <f t="shared" si="150"/>
        <v/>
      </c>
      <c r="M95" s="438" t="str">
        <f t="shared" si="150"/>
        <v/>
      </c>
      <c r="N95" s="438" t="str">
        <f t="shared" si="150"/>
        <v/>
      </c>
      <c r="O95" s="438" t="str">
        <f t="shared" si="150"/>
        <v/>
      </c>
      <c r="P95" s="438" t="str">
        <f t="shared" si="150"/>
        <v/>
      </c>
      <c r="Q95" s="438" t="str">
        <f t="shared" si="150"/>
        <v/>
      </c>
      <c r="R95" s="438" t="str">
        <f t="shared" si="150"/>
        <v/>
      </c>
      <c r="S95" s="438" t="str">
        <f t="shared" si="150"/>
        <v/>
      </c>
      <c r="T95" s="438" t="str">
        <f t="shared" si="150"/>
        <v/>
      </c>
      <c r="U95" s="438" t="str">
        <f t="shared" si="150"/>
        <v/>
      </c>
      <c r="V95" s="438" t="str">
        <f t="shared" si="150"/>
        <v/>
      </c>
      <c r="W95" s="438" t="str">
        <f t="shared" si="150"/>
        <v/>
      </c>
      <c r="X95" s="438" t="str">
        <f t="shared" si="150"/>
        <v/>
      </c>
      <c r="Y95" s="438" t="str">
        <f t="shared" si="150"/>
        <v/>
      </c>
      <c r="Z95" s="438" t="str">
        <f t="shared" si="150"/>
        <v/>
      </c>
      <c r="AA95" s="438" t="str">
        <f t="shared" si="150"/>
        <v/>
      </c>
      <c r="AB95" s="438" t="str">
        <f t="shared" si="150"/>
        <v/>
      </c>
      <c r="AC95" s="438" t="str">
        <f t="shared" si="150"/>
        <v/>
      </c>
      <c r="AD95" s="438" t="str">
        <f t="shared" si="150"/>
        <v/>
      </c>
      <c r="AE95" s="438" t="str">
        <f t="shared" si="150"/>
        <v/>
      </c>
      <c r="AF95" s="438" t="str">
        <f t="shared" si="150"/>
        <v/>
      </c>
      <c r="AG95" s="438" t="str">
        <f t="shared" si="150"/>
        <v/>
      </c>
      <c r="AH95" s="438" t="str">
        <f t="shared" si="150"/>
        <v/>
      </c>
      <c r="AI95" s="438" t="str">
        <f t="shared" si="150"/>
        <v/>
      </c>
      <c r="AJ95" s="438" t="str">
        <f t="shared" si="150"/>
        <v/>
      </c>
      <c r="AK95" s="438" t="str">
        <f t="shared" si="150"/>
        <v/>
      </c>
      <c r="AL95" s="438" t="str">
        <f t="shared" si="150"/>
        <v/>
      </c>
      <c r="AM95" s="438" t="str">
        <f t="shared" si="150"/>
        <v/>
      </c>
      <c r="AN95" s="438" t="str">
        <f t="shared" si="150"/>
        <v/>
      </c>
      <c r="AO95" s="438" t="str">
        <f t="shared" si="150"/>
        <v/>
      </c>
      <c r="AP95" s="438" t="str">
        <f t="shared" si="150"/>
        <v/>
      </c>
      <c r="AQ95" s="438" t="str">
        <f t="shared" si="150"/>
        <v/>
      </c>
      <c r="AR95" s="438" t="str">
        <f t="shared" si="150"/>
        <v/>
      </c>
      <c r="AS95" s="438" t="str">
        <f t="shared" si="150"/>
        <v/>
      </c>
      <c r="AT95" s="438" t="str">
        <f t="shared" si="150"/>
        <v/>
      </c>
      <c r="AU95" s="438" t="str">
        <f t="shared" si="150"/>
        <v/>
      </c>
      <c r="AV95" s="438" t="str">
        <f t="shared" si="150"/>
        <v/>
      </c>
      <c r="AW95" s="438" t="str">
        <f t="shared" si="150"/>
        <v/>
      </c>
      <c r="AX95" s="438" t="str">
        <f t="shared" si="150"/>
        <v/>
      </c>
      <c r="AY95" s="438" t="str">
        <f t="shared" si="150"/>
        <v/>
      </c>
      <c r="AZ95" s="438" t="str">
        <f t="shared" si="150"/>
        <v/>
      </c>
      <c r="BA95" s="438" t="str">
        <f t="shared" si="150"/>
        <v/>
      </c>
      <c r="BB95" s="438" t="str">
        <f t="shared" si="150"/>
        <v/>
      </c>
      <c r="BC95" s="438" t="str">
        <f t="shared" si="150"/>
        <v/>
      </c>
      <c r="BD95" s="438" t="str">
        <f t="shared" si="150"/>
        <v/>
      </c>
      <c r="BE95" s="438" t="str">
        <f t="shared" si="150"/>
        <v/>
      </c>
      <c r="BF95" s="438" t="str">
        <f t="shared" si="150"/>
        <v/>
      </c>
      <c r="BG95" s="438" t="str">
        <f t="shared" si="150"/>
        <v/>
      </c>
      <c r="BH95" s="438" t="str">
        <f t="shared" si="150"/>
        <v/>
      </c>
      <c r="BI95" s="438" t="str">
        <f t="shared" si="150"/>
        <v/>
      </c>
      <c r="BJ95" s="438" t="str">
        <f t="shared" si="150"/>
        <v/>
      </c>
      <c r="BK95" s="438" t="str">
        <f t="shared" si="150"/>
        <v/>
      </c>
      <c r="BL95" s="438" t="str">
        <f t="shared" si="150"/>
        <v/>
      </c>
      <c r="BM95" s="438" t="str">
        <f t="shared" si="150"/>
        <v/>
      </c>
      <c r="BN95" s="438" t="str">
        <f t="shared" si="150"/>
        <v/>
      </c>
      <c r="BO95" s="438" t="str">
        <f t="shared" si="150"/>
        <v/>
      </c>
      <c r="BP95" s="438" t="str">
        <f t="shared" si="150"/>
        <v/>
      </c>
      <c r="BQ95" s="438" t="str">
        <f t="shared" ref="BQ95:EB95" si="151">IF(BQ$34="C11",BQ$16,"")</f>
        <v/>
      </c>
      <c r="BR95" s="438" t="str">
        <f t="shared" si="151"/>
        <v/>
      </c>
      <c r="BS95" s="438" t="str">
        <f t="shared" si="151"/>
        <v/>
      </c>
      <c r="BT95" s="438" t="str">
        <f t="shared" si="151"/>
        <v/>
      </c>
      <c r="BU95" s="438" t="str">
        <f t="shared" si="151"/>
        <v/>
      </c>
      <c r="BV95" s="438" t="str">
        <f t="shared" si="151"/>
        <v/>
      </c>
      <c r="BW95" s="438" t="str">
        <f t="shared" si="151"/>
        <v/>
      </c>
      <c r="BX95" s="438" t="str">
        <f t="shared" si="151"/>
        <v/>
      </c>
      <c r="BY95" s="438" t="str">
        <f t="shared" si="151"/>
        <v/>
      </c>
      <c r="BZ95" s="438" t="str">
        <f t="shared" si="151"/>
        <v/>
      </c>
      <c r="CA95" s="438" t="str">
        <f t="shared" si="151"/>
        <v/>
      </c>
      <c r="CB95" s="438" t="str">
        <f t="shared" si="151"/>
        <v/>
      </c>
      <c r="CC95" s="438" t="str">
        <f t="shared" si="151"/>
        <v/>
      </c>
      <c r="CD95" s="438" t="str">
        <f t="shared" si="151"/>
        <v/>
      </c>
      <c r="CE95" s="438" t="str">
        <f t="shared" si="151"/>
        <v/>
      </c>
      <c r="CF95" s="438" t="str">
        <f t="shared" si="151"/>
        <v/>
      </c>
      <c r="CG95" s="438" t="str">
        <f t="shared" si="151"/>
        <v/>
      </c>
      <c r="CH95" s="438" t="str">
        <f t="shared" si="151"/>
        <v/>
      </c>
      <c r="CI95" s="438" t="str">
        <f t="shared" si="151"/>
        <v/>
      </c>
      <c r="CJ95" s="438" t="str">
        <f t="shared" si="151"/>
        <v/>
      </c>
      <c r="CK95" s="438" t="str">
        <f t="shared" si="151"/>
        <v/>
      </c>
      <c r="CL95" s="438" t="str">
        <f t="shared" si="151"/>
        <v/>
      </c>
      <c r="CM95" s="438" t="str">
        <f t="shared" si="151"/>
        <v/>
      </c>
      <c r="CN95" s="438" t="str">
        <f t="shared" si="151"/>
        <v/>
      </c>
      <c r="CO95" s="438" t="str">
        <f t="shared" si="151"/>
        <v/>
      </c>
      <c r="CP95" s="438" t="str">
        <f t="shared" si="151"/>
        <v/>
      </c>
      <c r="CQ95" s="438" t="str">
        <f t="shared" si="151"/>
        <v/>
      </c>
      <c r="CR95" s="438" t="str">
        <f t="shared" si="151"/>
        <v/>
      </c>
      <c r="CS95" s="438" t="str">
        <f t="shared" si="151"/>
        <v/>
      </c>
      <c r="CT95" s="438" t="str">
        <f t="shared" si="151"/>
        <v/>
      </c>
      <c r="CU95" s="438" t="str">
        <f t="shared" si="151"/>
        <v/>
      </c>
      <c r="CV95" s="438" t="str">
        <f t="shared" si="151"/>
        <v/>
      </c>
      <c r="CW95" s="438" t="str">
        <f t="shared" si="151"/>
        <v/>
      </c>
      <c r="CX95" s="438" t="str">
        <f t="shared" si="151"/>
        <v/>
      </c>
      <c r="CY95" s="438" t="str">
        <f t="shared" si="151"/>
        <v/>
      </c>
      <c r="CZ95" s="438" t="str">
        <f t="shared" si="151"/>
        <v/>
      </c>
      <c r="DA95" s="438" t="str">
        <f t="shared" si="151"/>
        <v/>
      </c>
      <c r="DB95" s="438" t="str">
        <f t="shared" si="151"/>
        <v/>
      </c>
      <c r="DC95" s="438" t="str">
        <f t="shared" si="151"/>
        <v/>
      </c>
      <c r="DD95" s="438" t="str">
        <f t="shared" si="151"/>
        <v/>
      </c>
      <c r="DE95" s="438" t="str">
        <f t="shared" si="151"/>
        <v/>
      </c>
      <c r="DF95" s="438" t="str">
        <f t="shared" si="151"/>
        <v/>
      </c>
      <c r="DG95" s="438" t="str">
        <f t="shared" si="151"/>
        <v/>
      </c>
      <c r="DH95" s="438" t="str">
        <f t="shared" si="151"/>
        <v/>
      </c>
      <c r="DI95" s="438" t="str">
        <f t="shared" si="151"/>
        <v/>
      </c>
      <c r="DJ95" s="438" t="str">
        <f t="shared" si="151"/>
        <v/>
      </c>
      <c r="DK95" s="438" t="str">
        <f t="shared" si="151"/>
        <v/>
      </c>
      <c r="DL95" s="438" t="str">
        <f t="shared" si="151"/>
        <v/>
      </c>
      <c r="DM95" s="438" t="str">
        <f t="shared" si="151"/>
        <v/>
      </c>
      <c r="DN95" s="438" t="str">
        <f t="shared" si="151"/>
        <v/>
      </c>
      <c r="DO95" s="438" t="str">
        <f t="shared" si="151"/>
        <v/>
      </c>
      <c r="DP95" s="438" t="str">
        <f t="shared" si="151"/>
        <v/>
      </c>
      <c r="DQ95" s="438" t="str">
        <f t="shared" si="151"/>
        <v/>
      </c>
      <c r="DR95" s="438" t="str">
        <f t="shared" si="151"/>
        <v/>
      </c>
      <c r="DS95" s="438" t="str">
        <f t="shared" si="151"/>
        <v/>
      </c>
      <c r="DT95" s="438" t="str">
        <f t="shared" si="151"/>
        <v/>
      </c>
      <c r="DU95" s="438" t="str">
        <f t="shared" si="151"/>
        <v/>
      </c>
      <c r="DV95" s="438" t="str">
        <f t="shared" si="151"/>
        <v/>
      </c>
      <c r="DW95" s="438" t="str">
        <f t="shared" si="151"/>
        <v/>
      </c>
      <c r="DX95" s="438" t="str">
        <f t="shared" si="151"/>
        <v/>
      </c>
      <c r="DY95" s="438" t="str">
        <f t="shared" si="151"/>
        <v/>
      </c>
      <c r="DZ95" s="438" t="str">
        <f t="shared" si="151"/>
        <v/>
      </c>
      <c r="EA95" s="438" t="str">
        <f t="shared" si="151"/>
        <v/>
      </c>
      <c r="EB95" s="438" t="str">
        <f t="shared" si="151"/>
        <v/>
      </c>
      <c r="EC95" s="438" t="str">
        <f t="shared" ref="EC95:EW95" si="152">IF(EC$34="C11",EC$16,"")</f>
        <v/>
      </c>
      <c r="ED95" s="438" t="str">
        <f t="shared" si="152"/>
        <v/>
      </c>
      <c r="EE95" s="438" t="str">
        <f t="shared" si="152"/>
        <v/>
      </c>
      <c r="EF95" s="438" t="str">
        <f t="shared" si="152"/>
        <v/>
      </c>
      <c r="EG95" s="438" t="str">
        <f t="shared" si="152"/>
        <v/>
      </c>
      <c r="EH95" s="438" t="str">
        <f t="shared" si="152"/>
        <v/>
      </c>
      <c r="EI95" s="438" t="str">
        <f t="shared" si="152"/>
        <v/>
      </c>
      <c r="EJ95" s="438" t="str">
        <f t="shared" si="152"/>
        <v/>
      </c>
      <c r="EK95" s="438" t="str">
        <f t="shared" si="152"/>
        <v/>
      </c>
      <c r="EL95" s="438" t="str">
        <f t="shared" si="152"/>
        <v/>
      </c>
      <c r="EM95" s="438" t="str">
        <f t="shared" si="152"/>
        <v/>
      </c>
      <c r="EN95" s="438" t="str">
        <f t="shared" si="152"/>
        <v/>
      </c>
      <c r="EO95" s="438" t="str">
        <f t="shared" si="152"/>
        <v/>
      </c>
      <c r="EP95" s="438" t="str">
        <f t="shared" si="152"/>
        <v/>
      </c>
      <c r="EQ95" s="438" t="str">
        <f t="shared" si="152"/>
        <v/>
      </c>
      <c r="ER95" s="438" t="str">
        <f t="shared" si="152"/>
        <v/>
      </c>
      <c r="ES95" s="438" t="str">
        <f t="shared" si="152"/>
        <v/>
      </c>
      <c r="ET95" s="438" t="str">
        <f t="shared" si="152"/>
        <v/>
      </c>
      <c r="EU95" s="438" t="str">
        <f t="shared" si="152"/>
        <v/>
      </c>
      <c r="EV95" s="438" t="str">
        <f t="shared" si="152"/>
        <v/>
      </c>
      <c r="EW95" s="438" t="str">
        <f t="shared" si="152"/>
        <v/>
      </c>
    </row>
    <row r="96" spans="2:159" outlineLevel="1">
      <c r="B96" s="437" t="s">
        <v>1489</v>
      </c>
      <c r="C96" s="365" t="s">
        <v>278</v>
      </c>
      <c r="D96" s="438" t="str">
        <f>IF(D$34="C12",D$16,"")</f>
        <v/>
      </c>
      <c r="E96" s="438" t="str">
        <f t="shared" ref="E96:BP96" si="153">IF(E$34="C12",E$16,"")</f>
        <v/>
      </c>
      <c r="F96" s="438" t="str">
        <f t="shared" si="153"/>
        <v/>
      </c>
      <c r="G96" s="438" t="str">
        <f t="shared" si="153"/>
        <v/>
      </c>
      <c r="H96" s="438" t="str">
        <f t="shared" si="153"/>
        <v/>
      </c>
      <c r="I96" s="438" t="str">
        <f t="shared" si="153"/>
        <v/>
      </c>
      <c r="J96" s="438" t="str">
        <f t="shared" si="153"/>
        <v/>
      </c>
      <c r="K96" s="438" t="str">
        <f t="shared" si="153"/>
        <v/>
      </c>
      <c r="L96" s="438" t="str">
        <f t="shared" si="153"/>
        <v/>
      </c>
      <c r="M96" s="438" t="str">
        <f t="shared" si="153"/>
        <v/>
      </c>
      <c r="N96" s="438" t="str">
        <f t="shared" si="153"/>
        <v/>
      </c>
      <c r="O96" s="438" t="str">
        <f t="shared" si="153"/>
        <v/>
      </c>
      <c r="P96" s="438" t="str">
        <f t="shared" si="153"/>
        <v/>
      </c>
      <c r="Q96" s="438" t="str">
        <f t="shared" si="153"/>
        <v/>
      </c>
      <c r="R96" s="438" t="str">
        <f t="shared" si="153"/>
        <v/>
      </c>
      <c r="S96" s="438" t="str">
        <f t="shared" si="153"/>
        <v/>
      </c>
      <c r="T96" s="438" t="str">
        <f t="shared" si="153"/>
        <v/>
      </c>
      <c r="U96" s="438" t="str">
        <f t="shared" si="153"/>
        <v/>
      </c>
      <c r="V96" s="438" t="str">
        <f t="shared" si="153"/>
        <v/>
      </c>
      <c r="W96" s="438" t="str">
        <f t="shared" si="153"/>
        <v/>
      </c>
      <c r="X96" s="438" t="str">
        <f t="shared" si="153"/>
        <v/>
      </c>
      <c r="Y96" s="438" t="str">
        <f t="shared" si="153"/>
        <v/>
      </c>
      <c r="Z96" s="438" t="str">
        <f t="shared" si="153"/>
        <v/>
      </c>
      <c r="AA96" s="438" t="str">
        <f t="shared" si="153"/>
        <v/>
      </c>
      <c r="AB96" s="438" t="str">
        <f t="shared" si="153"/>
        <v/>
      </c>
      <c r="AC96" s="438" t="str">
        <f t="shared" si="153"/>
        <v/>
      </c>
      <c r="AD96" s="438" t="str">
        <f t="shared" si="153"/>
        <v/>
      </c>
      <c r="AE96" s="438" t="str">
        <f t="shared" si="153"/>
        <v/>
      </c>
      <c r="AF96" s="438" t="str">
        <f t="shared" si="153"/>
        <v/>
      </c>
      <c r="AG96" s="438" t="str">
        <f t="shared" si="153"/>
        <v/>
      </c>
      <c r="AH96" s="438" t="str">
        <f t="shared" si="153"/>
        <v/>
      </c>
      <c r="AI96" s="438" t="str">
        <f t="shared" si="153"/>
        <v/>
      </c>
      <c r="AJ96" s="438" t="str">
        <f t="shared" si="153"/>
        <v/>
      </c>
      <c r="AK96" s="438" t="str">
        <f t="shared" si="153"/>
        <v/>
      </c>
      <c r="AL96" s="438" t="str">
        <f t="shared" si="153"/>
        <v/>
      </c>
      <c r="AM96" s="438" t="str">
        <f t="shared" si="153"/>
        <v/>
      </c>
      <c r="AN96" s="438" t="str">
        <f t="shared" si="153"/>
        <v/>
      </c>
      <c r="AO96" s="438" t="str">
        <f t="shared" si="153"/>
        <v/>
      </c>
      <c r="AP96" s="438" t="str">
        <f t="shared" si="153"/>
        <v/>
      </c>
      <c r="AQ96" s="438" t="str">
        <f t="shared" si="153"/>
        <v/>
      </c>
      <c r="AR96" s="438" t="str">
        <f t="shared" si="153"/>
        <v/>
      </c>
      <c r="AS96" s="438" t="str">
        <f t="shared" si="153"/>
        <v/>
      </c>
      <c r="AT96" s="438" t="str">
        <f t="shared" si="153"/>
        <v/>
      </c>
      <c r="AU96" s="438" t="str">
        <f t="shared" si="153"/>
        <v/>
      </c>
      <c r="AV96" s="438" t="str">
        <f t="shared" si="153"/>
        <v/>
      </c>
      <c r="AW96" s="438" t="str">
        <f t="shared" si="153"/>
        <v/>
      </c>
      <c r="AX96" s="438" t="str">
        <f t="shared" si="153"/>
        <v/>
      </c>
      <c r="AY96" s="438" t="str">
        <f t="shared" si="153"/>
        <v/>
      </c>
      <c r="AZ96" s="438" t="str">
        <f t="shared" si="153"/>
        <v/>
      </c>
      <c r="BA96" s="438" t="str">
        <f t="shared" si="153"/>
        <v/>
      </c>
      <c r="BB96" s="438" t="str">
        <f t="shared" si="153"/>
        <v/>
      </c>
      <c r="BC96" s="438" t="str">
        <f t="shared" si="153"/>
        <v/>
      </c>
      <c r="BD96" s="438" t="str">
        <f t="shared" si="153"/>
        <v/>
      </c>
      <c r="BE96" s="438" t="str">
        <f t="shared" si="153"/>
        <v/>
      </c>
      <c r="BF96" s="438" t="str">
        <f t="shared" si="153"/>
        <v/>
      </c>
      <c r="BG96" s="438" t="str">
        <f t="shared" si="153"/>
        <v/>
      </c>
      <c r="BH96" s="438" t="str">
        <f t="shared" si="153"/>
        <v/>
      </c>
      <c r="BI96" s="438" t="str">
        <f t="shared" si="153"/>
        <v/>
      </c>
      <c r="BJ96" s="438" t="str">
        <f t="shared" si="153"/>
        <v/>
      </c>
      <c r="BK96" s="438" t="str">
        <f t="shared" si="153"/>
        <v/>
      </c>
      <c r="BL96" s="438" t="str">
        <f t="shared" si="153"/>
        <v/>
      </c>
      <c r="BM96" s="438" t="str">
        <f t="shared" si="153"/>
        <v/>
      </c>
      <c r="BN96" s="438" t="str">
        <f t="shared" si="153"/>
        <v/>
      </c>
      <c r="BO96" s="438" t="str">
        <f t="shared" si="153"/>
        <v/>
      </c>
      <c r="BP96" s="438" t="str">
        <f t="shared" si="153"/>
        <v/>
      </c>
      <c r="BQ96" s="438" t="str">
        <f t="shared" ref="BQ96:EB96" si="154">IF(BQ$34="C12",BQ$16,"")</f>
        <v/>
      </c>
      <c r="BR96" s="438" t="str">
        <f t="shared" si="154"/>
        <v/>
      </c>
      <c r="BS96" s="438" t="str">
        <f t="shared" si="154"/>
        <v/>
      </c>
      <c r="BT96" s="438" t="str">
        <f t="shared" si="154"/>
        <v/>
      </c>
      <c r="BU96" s="438" t="str">
        <f t="shared" si="154"/>
        <v/>
      </c>
      <c r="BV96" s="438" t="str">
        <f t="shared" si="154"/>
        <v/>
      </c>
      <c r="BW96" s="438" t="str">
        <f t="shared" si="154"/>
        <v/>
      </c>
      <c r="BX96" s="438" t="str">
        <f t="shared" si="154"/>
        <v/>
      </c>
      <c r="BY96" s="438" t="str">
        <f t="shared" si="154"/>
        <v/>
      </c>
      <c r="BZ96" s="438" t="str">
        <f t="shared" si="154"/>
        <v/>
      </c>
      <c r="CA96" s="438" t="str">
        <f t="shared" si="154"/>
        <v/>
      </c>
      <c r="CB96" s="438" t="str">
        <f t="shared" si="154"/>
        <v/>
      </c>
      <c r="CC96" s="438" t="str">
        <f t="shared" si="154"/>
        <v/>
      </c>
      <c r="CD96" s="438" t="str">
        <f t="shared" si="154"/>
        <v/>
      </c>
      <c r="CE96" s="438" t="str">
        <f t="shared" si="154"/>
        <v/>
      </c>
      <c r="CF96" s="438" t="str">
        <f t="shared" si="154"/>
        <v/>
      </c>
      <c r="CG96" s="438" t="str">
        <f t="shared" si="154"/>
        <v/>
      </c>
      <c r="CH96" s="438" t="str">
        <f t="shared" si="154"/>
        <v/>
      </c>
      <c r="CI96" s="438" t="str">
        <f t="shared" si="154"/>
        <v/>
      </c>
      <c r="CJ96" s="438" t="str">
        <f t="shared" si="154"/>
        <v/>
      </c>
      <c r="CK96" s="438" t="str">
        <f t="shared" si="154"/>
        <v/>
      </c>
      <c r="CL96" s="438" t="str">
        <f t="shared" si="154"/>
        <v/>
      </c>
      <c r="CM96" s="438" t="str">
        <f t="shared" si="154"/>
        <v/>
      </c>
      <c r="CN96" s="438" t="str">
        <f t="shared" si="154"/>
        <v/>
      </c>
      <c r="CO96" s="438" t="str">
        <f t="shared" si="154"/>
        <v/>
      </c>
      <c r="CP96" s="438" t="str">
        <f t="shared" si="154"/>
        <v/>
      </c>
      <c r="CQ96" s="438" t="str">
        <f t="shared" si="154"/>
        <v/>
      </c>
      <c r="CR96" s="438" t="str">
        <f t="shared" si="154"/>
        <v/>
      </c>
      <c r="CS96" s="438" t="str">
        <f t="shared" si="154"/>
        <v/>
      </c>
      <c r="CT96" s="438" t="str">
        <f t="shared" si="154"/>
        <v/>
      </c>
      <c r="CU96" s="438" t="str">
        <f t="shared" si="154"/>
        <v/>
      </c>
      <c r="CV96" s="438" t="str">
        <f t="shared" si="154"/>
        <v/>
      </c>
      <c r="CW96" s="438" t="str">
        <f t="shared" si="154"/>
        <v/>
      </c>
      <c r="CX96" s="438" t="str">
        <f t="shared" si="154"/>
        <v/>
      </c>
      <c r="CY96" s="438" t="str">
        <f t="shared" si="154"/>
        <v/>
      </c>
      <c r="CZ96" s="438" t="str">
        <f t="shared" si="154"/>
        <v/>
      </c>
      <c r="DA96" s="438" t="str">
        <f t="shared" si="154"/>
        <v/>
      </c>
      <c r="DB96" s="438" t="str">
        <f t="shared" si="154"/>
        <v/>
      </c>
      <c r="DC96" s="438" t="str">
        <f t="shared" si="154"/>
        <v/>
      </c>
      <c r="DD96" s="438" t="str">
        <f t="shared" si="154"/>
        <v/>
      </c>
      <c r="DE96" s="438" t="str">
        <f t="shared" si="154"/>
        <v/>
      </c>
      <c r="DF96" s="438" t="str">
        <f t="shared" si="154"/>
        <v/>
      </c>
      <c r="DG96" s="438" t="str">
        <f t="shared" si="154"/>
        <v/>
      </c>
      <c r="DH96" s="438" t="str">
        <f t="shared" si="154"/>
        <v/>
      </c>
      <c r="DI96" s="438" t="str">
        <f t="shared" si="154"/>
        <v/>
      </c>
      <c r="DJ96" s="438" t="str">
        <f t="shared" si="154"/>
        <v/>
      </c>
      <c r="DK96" s="438" t="str">
        <f t="shared" si="154"/>
        <v/>
      </c>
      <c r="DL96" s="438" t="str">
        <f t="shared" si="154"/>
        <v/>
      </c>
      <c r="DM96" s="438" t="str">
        <f t="shared" si="154"/>
        <v/>
      </c>
      <c r="DN96" s="438" t="str">
        <f t="shared" si="154"/>
        <v/>
      </c>
      <c r="DO96" s="438" t="str">
        <f t="shared" si="154"/>
        <v/>
      </c>
      <c r="DP96" s="438" t="str">
        <f t="shared" si="154"/>
        <v/>
      </c>
      <c r="DQ96" s="438" t="str">
        <f t="shared" si="154"/>
        <v/>
      </c>
      <c r="DR96" s="438" t="str">
        <f t="shared" si="154"/>
        <v/>
      </c>
      <c r="DS96" s="438" t="str">
        <f t="shared" si="154"/>
        <v/>
      </c>
      <c r="DT96" s="438" t="str">
        <f t="shared" si="154"/>
        <v/>
      </c>
      <c r="DU96" s="438" t="str">
        <f t="shared" si="154"/>
        <v/>
      </c>
      <c r="DV96" s="438" t="str">
        <f t="shared" si="154"/>
        <v/>
      </c>
      <c r="DW96" s="438" t="str">
        <f t="shared" si="154"/>
        <v/>
      </c>
      <c r="DX96" s="438" t="str">
        <f t="shared" si="154"/>
        <v/>
      </c>
      <c r="DY96" s="438" t="str">
        <f t="shared" si="154"/>
        <v/>
      </c>
      <c r="DZ96" s="438" t="str">
        <f t="shared" si="154"/>
        <v/>
      </c>
      <c r="EA96" s="438" t="str">
        <f t="shared" si="154"/>
        <v/>
      </c>
      <c r="EB96" s="438" t="str">
        <f t="shared" si="154"/>
        <v/>
      </c>
      <c r="EC96" s="438" t="str">
        <f t="shared" ref="EC96:EW96" si="155">IF(EC$34="C12",EC$16,"")</f>
        <v/>
      </c>
      <c r="ED96" s="438" t="str">
        <f t="shared" si="155"/>
        <v/>
      </c>
      <c r="EE96" s="438" t="str">
        <f t="shared" si="155"/>
        <v/>
      </c>
      <c r="EF96" s="438" t="str">
        <f t="shared" si="155"/>
        <v/>
      </c>
      <c r="EG96" s="438" t="str">
        <f t="shared" si="155"/>
        <v/>
      </c>
      <c r="EH96" s="438" t="str">
        <f t="shared" si="155"/>
        <v/>
      </c>
      <c r="EI96" s="438" t="str">
        <f t="shared" si="155"/>
        <v/>
      </c>
      <c r="EJ96" s="438" t="str">
        <f t="shared" si="155"/>
        <v/>
      </c>
      <c r="EK96" s="438" t="str">
        <f t="shared" si="155"/>
        <v/>
      </c>
      <c r="EL96" s="438" t="str">
        <f t="shared" si="155"/>
        <v/>
      </c>
      <c r="EM96" s="438" t="str">
        <f t="shared" si="155"/>
        <v/>
      </c>
      <c r="EN96" s="438" t="str">
        <f t="shared" si="155"/>
        <v/>
      </c>
      <c r="EO96" s="438" t="str">
        <f t="shared" si="155"/>
        <v/>
      </c>
      <c r="EP96" s="438" t="str">
        <f t="shared" si="155"/>
        <v/>
      </c>
      <c r="EQ96" s="438" t="str">
        <f t="shared" si="155"/>
        <v/>
      </c>
      <c r="ER96" s="438" t="str">
        <f t="shared" si="155"/>
        <v/>
      </c>
      <c r="ES96" s="438" t="str">
        <f t="shared" si="155"/>
        <v/>
      </c>
      <c r="ET96" s="438" t="str">
        <f t="shared" si="155"/>
        <v/>
      </c>
      <c r="EU96" s="438" t="str">
        <f t="shared" si="155"/>
        <v/>
      </c>
      <c r="EV96" s="438" t="str">
        <f t="shared" si="155"/>
        <v/>
      </c>
      <c r="EW96" s="438" t="str">
        <f t="shared" si="155"/>
        <v/>
      </c>
    </row>
    <row r="97" spans="2:153" outlineLevel="1">
      <c r="B97" s="437" t="s">
        <v>1490</v>
      </c>
      <c r="C97" s="365" t="s">
        <v>278</v>
      </c>
      <c r="D97" s="438" t="str">
        <f>IF(D$34="C21",D$16,"")</f>
        <v/>
      </c>
      <c r="E97" s="438" t="str">
        <f t="shared" ref="E97:BP97" si="156">IF(E$34="C21",E$16,"")</f>
        <v/>
      </c>
      <c r="F97" s="438" t="str">
        <f t="shared" si="156"/>
        <v/>
      </c>
      <c r="G97" s="438" t="str">
        <f t="shared" si="156"/>
        <v/>
      </c>
      <c r="H97" s="438" t="str">
        <f t="shared" si="156"/>
        <v/>
      </c>
      <c r="I97" s="438" t="str">
        <f t="shared" si="156"/>
        <v/>
      </c>
      <c r="J97" s="438" t="str">
        <f t="shared" si="156"/>
        <v/>
      </c>
      <c r="K97" s="438" t="str">
        <f t="shared" si="156"/>
        <v/>
      </c>
      <c r="L97" s="438" t="str">
        <f t="shared" si="156"/>
        <v/>
      </c>
      <c r="M97" s="438" t="str">
        <f t="shared" si="156"/>
        <v/>
      </c>
      <c r="N97" s="438" t="str">
        <f t="shared" si="156"/>
        <v/>
      </c>
      <c r="O97" s="438" t="str">
        <f t="shared" si="156"/>
        <v/>
      </c>
      <c r="P97" s="438" t="str">
        <f t="shared" si="156"/>
        <v/>
      </c>
      <c r="Q97" s="438" t="str">
        <f t="shared" si="156"/>
        <v/>
      </c>
      <c r="R97" s="438" t="str">
        <f t="shared" si="156"/>
        <v/>
      </c>
      <c r="S97" s="438" t="str">
        <f t="shared" si="156"/>
        <v/>
      </c>
      <c r="T97" s="438" t="str">
        <f t="shared" si="156"/>
        <v/>
      </c>
      <c r="U97" s="438" t="str">
        <f t="shared" si="156"/>
        <v/>
      </c>
      <c r="V97" s="438" t="str">
        <f t="shared" si="156"/>
        <v/>
      </c>
      <c r="W97" s="438" t="str">
        <f t="shared" si="156"/>
        <v/>
      </c>
      <c r="X97" s="438" t="str">
        <f t="shared" si="156"/>
        <v/>
      </c>
      <c r="Y97" s="438" t="str">
        <f t="shared" si="156"/>
        <v/>
      </c>
      <c r="Z97" s="438" t="str">
        <f t="shared" si="156"/>
        <v/>
      </c>
      <c r="AA97" s="438" t="str">
        <f t="shared" si="156"/>
        <v/>
      </c>
      <c r="AB97" s="438" t="str">
        <f t="shared" si="156"/>
        <v/>
      </c>
      <c r="AC97" s="438" t="str">
        <f t="shared" si="156"/>
        <v/>
      </c>
      <c r="AD97" s="438" t="str">
        <f t="shared" si="156"/>
        <v/>
      </c>
      <c r="AE97" s="438" t="str">
        <f t="shared" si="156"/>
        <v/>
      </c>
      <c r="AF97" s="438" t="str">
        <f t="shared" si="156"/>
        <v/>
      </c>
      <c r="AG97" s="438" t="str">
        <f t="shared" si="156"/>
        <v/>
      </c>
      <c r="AH97" s="438" t="str">
        <f t="shared" si="156"/>
        <v/>
      </c>
      <c r="AI97" s="438" t="str">
        <f t="shared" si="156"/>
        <v/>
      </c>
      <c r="AJ97" s="438" t="str">
        <f t="shared" si="156"/>
        <v/>
      </c>
      <c r="AK97" s="438" t="str">
        <f t="shared" si="156"/>
        <v/>
      </c>
      <c r="AL97" s="438" t="str">
        <f t="shared" si="156"/>
        <v/>
      </c>
      <c r="AM97" s="438" t="str">
        <f t="shared" si="156"/>
        <v/>
      </c>
      <c r="AN97" s="438" t="str">
        <f t="shared" si="156"/>
        <v/>
      </c>
      <c r="AO97" s="438" t="str">
        <f t="shared" si="156"/>
        <v/>
      </c>
      <c r="AP97" s="438" t="str">
        <f t="shared" si="156"/>
        <v/>
      </c>
      <c r="AQ97" s="438" t="str">
        <f t="shared" si="156"/>
        <v/>
      </c>
      <c r="AR97" s="438" t="str">
        <f t="shared" si="156"/>
        <v/>
      </c>
      <c r="AS97" s="438" t="str">
        <f t="shared" si="156"/>
        <v/>
      </c>
      <c r="AT97" s="438" t="str">
        <f t="shared" si="156"/>
        <v/>
      </c>
      <c r="AU97" s="438" t="str">
        <f t="shared" si="156"/>
        <v/>
      </c>
      <c r="AV97" s="438" t="str">
        <f t="shared" si="156"/>
        <v/>
      </c>
      <c r="AW97" s="438" t="str">
        <f t="shared" si="156"/>
        <v/>
      </c>
      <c r="AX97" s="438" t="str">
        <f t="shared" si="156"/>
        <v/>
      </c>
      <c r="AY97" s="438" t="str">
        <f t="shared" si="156"/>
        <v/>
      </c>
      <c r="AZ97" s="438" t="str">
        <f t="shared" si="156"/>
        <v/>
      </c>
      <c r="BA97" s="438" t="str">
        <f t="shared" si="156"/>
        <v/>
      </c>
      <c r="BB97" s="438" t="str">
        <f t="shared" si="156"/>
        <v/>
      </c>
      <c r="BC97" s="438" t="str">
        <f t="shared" si="156"/>
        <v/>
      </c>
      <c r="BD97" s="438" t="str">
        <f t="shared" si="156"/>
        <v/>
      </c>
      <c r="BE97" s="438" t="str">
        <f t="shared" si="156"/>
        <v/>
      </c>
      <c r="BF97" s="438" t="str">
        <f t="shared" si="156"/>
        <v/>
      </c>
      <c r="BG97" s="438" t="str">
        <f t="shared" si="156"/>
        <v/>
      </c>
      <c r="BH97" s="438" t="str">
        <f t="shared" si="156"/>
        <v/>
      </c>
      <c r="BI97" s="438" t="str">
        <f t="shared" si="156"/>
        <v/>
      </c>
      <c r="BJ97" s="438" t="str">
        <f t="shared" si="156"/>
        <v/>
      </c>
      <c r="BK97" s="438" t="str">
        <f t="shared" si="156"/>
        <v/>
      </c>
      <c r="BL97" s="438" t="str">
        <f t="shared" si="156"/>
        <v/>
      </c>
      <c r="BM97" s="438" t="str">
        <f t="shared" si="156"/>
        <v/>
      </c>
      <c r="BN97" s="438" t="str">
        <f t="shared" si="156"/>
        <v/>
      </c>
      <c r="BO97" s="438" t="str">
        <f t="shared" si="156"/>
        <v/>
      </c>
      <c r="BP97" s="438" t="str">
        <f t="shared" si="156"/>
        <v/>
      </c>
      <c r="BQ97" s="438" t="str">
        <f t="shared" ref="BQ97:EB97" si="157">IF(BQ$34="C21",BQ$16,"")</f>
        <v/>
      </c>
      <c r="BR97" s="438" t="str">
        <f t="shared" si="157"/>
        <v/>
      </c>
      <c r="BS97" s="438" t="str">
        <f t="shared" si="157"/>
        <v/>
      </c>
      <c r="BT97" s="438" t="str">
        <f t="shared" si="157"/>
        <v/>
      </c>
      <c r="BU97" s="438" t="str">
        <f t="shared" si="157"/>
        <v/>
      </c>
      <c r="BV97" s="438" t="str">
        <f t="shared" si="157"/>
        <v/>
      </c>
      <c r="BW97" s="438" t="str">
        <f t="shared" si="157"/>
        <v/>
      </c>
      <c r="BX97" s="438" t="str">
        <f t="shared" si="157"/>
        <v/>
      </c>
      <c r="BY97" s="438" t="str">
        <f t="shared" si="157"/>
        <v/>
      </c>
      <c r="BZ97" s="438" t="str">
        <f t="shared" si="157"/>
        <v/>
      </c>
      <c r="CA97" s="438" t="str">
        <f t="shared" si="157"/>
        <v/>
      </c>
      <c r="CB97" s="438" t="str">
        <f t="shared" si="157"/>
        <v/>
      </c>
      <c r="CC97" s="438" t="str">
        <f t="shared" si="157"/>
        <v/>
      </c>
      <c r="CD97" s="438" t="str">
        <f t="shared" si="157"/>
        <v/>
      </c>
      <c r="CE97" s="438" t="str">
        <f t="shared" si="157"/>
        <v/>
      </c>
      <c r="CF97" s="438" t="str">
        <f t="shared" si="157"/>
        <v/>
      </c>
      <c r="CG97" s="438" t="str">
        <f t="shared" si="157"/>
        <v/>
      </c>
      <c r="CH97" s="438" t="str">
        <f t="shared" si="157"/>
        <v/>
      </c>
      <c r="CI97" s="438" t="str">
        <f t="shared" si="157"/>
        <v/>
      </c>
      <c r="CJ97" s="438" t="str">
        <f t="shared" si="157"/>
        <v/>
      </c>
      <c r="CK97" s="438" t="str">
        <f t="shared" si="157"/>
        <v/>
      </c>
      <c r="CL97" s="438" t="str">
        <f t="shared" si="157"/>
        <v/>
      </c>
      <c r="CM97" s="438" t="str">
        <f t="shared" si="157"/>
        <v/>
      </c>
      <c r="CN97" s="438" t="str">
        <f t="shared" si="157"/>
        <v/>
      </c>
      <c r="CO97" s="438" t="str">
        <f t="shared" si="157"/>
        <v/>
      </c>
      <c r="CP97" s="438" t="str">
        <f t="shared" si="157"/>
        <v/>
      </c>
      <c r="CQ97" s="438" t="str">
        <f t="shared" si="157"/>
        <v/>
      </c>
      <c r="CR97" s="438" t="str">
        <f t="shared" si="157"/>
        <v/>
      </c>
      <c r="CS97" s="438" t="str">
        <f t="shared" si="157"/>
        <v/>
      </c>
      <c r="CT97" s="438" t="str">
        <f t="shared" si="157"/>
        <v/>
      </c>
      <c r="CU97" s="438" t="str">
        <f t="shared" si="157"/>
        <v/>
      </c>
      <c r="CV97" s="438" t="str">
        <f t="shared" si="157"/>
        <v/>
      </c>
      <c r="CW97" s="438" t="str">
        <f t="shared" si="157"/>
        <v/>
      </c>
      <c r="CX97" s="438" t="str">
        <f t="shared" si="157"/>
        <v/>
      </c>
      <c r="CY97" s="438" t="str">
        <f t="shared" si="157"/>
        <v/>
      </c>
      <c r="CZ97" s="438" t="str">
        <f t="shared" si="157"/>
        <v/>
      </c>
      <c r="DA97" s="438" t="str">
        <f t="shared" si="157"/>
        <v/>
      </c>
      <c r="DB97" s="438" t="str">
        <f t="shared" si="157"/>
        <v/>
      </c>
      <c r="DC97" s="438" t="str">
        <f t="shared" si="157"/>
        <v/>
      </c>
      <c r="DD97" s="438" t="str">
        <f t="shared" si="157"/>
        <v/>
      </c>
      <c r="DE97" s="438" t="str">
        <f t="shared" si="157"/>
        <v/>
      </c>
      <c r="DF97" s="438" t="str">
        <f t="shared" si="157"/>
        <v/>
      </c>
      <c r="DG97" s="438" t="str">
        <f t="shared" si="157"/>
        <v/>
      </c>
      <c r="DH97" s="438" t="str">
        <f t="shared" si="157"/>
        <v/>
      </c>
      <c r="DI97" s="438" t="str">
        <f t="shared" si="157"/>
        <v/>
      </c>
      <c r="DJ97" s="438" t="str">
        <f t="shared" si="157"/>
        <v/>
      </c>
      <c r="DK97" s="438" t="str">
        <f t="shared" si="157"/>
        <v/>
      </c>
      <c r="DL97" s="438" t="str">
        <f t="shared" si="157"/>
        <v/>
      </c>
      <c r="DM97" s="438" t="str">
        <f t="shared" si="157"/>
        <v/>
      </c>
      <c r="DN97" s="438" t="str">
        <f t="shared" si="157"/>
        <v/>
      </c>
      <c r="DO97" s="438" t="str">
        <f t="shared" si="157"/>
        <v/>
      </c>
      <c r="DP97" s="438" t="str">
        <f t="shared" si="157"/>
        <v/>
      </c>
      <c r="DQ97" s="438" t="str">
        <f t="shared" si="157"/>
        <v/>
      </c>
      <c r="DR97" s="438" t="str">
        <f t="shared" si="157"/>
        <v/>
      </c>
      <c r="DS97" s="438" t="str">
        <f t="shared" si="157"/>
        <v/>
      </c>
      <c r="DT97" s="438" t="str">
        <f t="shared" si="157"/>
        <v/>
      </c>
      <c r="DU97" s="438" t="str">
        <f t="shared" si="157"/>
        <v/>
      </c>
      <c r="DV97" s="438" t="str">
        <f t="shared" si="157"/>
        <v/>
      </c>
      <c r="DW97" s="438" t="str">
        <f t="shared" si="157"/>
        <v/>
      </c>
      <c r="DX97" s="438" t="str">
        <f t="shared" si="157"/>
        <v/>
      </c>
      <c r="DY97" s="438" t="str">
        <f t="shared" si="157"/>
        <v/>
      </c>
      <c r="DZ97" s="438" t="str">
        <f t="shared" si="157"/>
        <v/>
      </c>
      <c r="EA97" s="438" t="str">
        <f t="shared" si="157"/>
        <v/>
      </c>
      <c r="EB97" s="438" t="str">
        <f t="shared" si="157"/>
        <v/>
      </c>
      <c r="EC97" s="438" t="str">
        <f t="shared" ref="EC97:EW97" si="158">IF(EC$34="C21",EC$16,"")</f>
        <v/>
      </c>
      <c r="ED97" s="438" t="str">
        <f t="shared" si="158"/>
        <v/>
      </c>
      <c r="EE97" s="438" t="str">
        <f t="shared" si="158"/>
        <v/>
      </c>
      <c r="EF97" s="438" t="str">
        <f t="shared" si="158"/>
        <v/>
      </c>
      <c r="EG97" s="438" t="str">
        <f t="shared" si="158"/>
        <v/>
      </c>
      <c r="EH97" s="438" t="str">
        <f t="shared" si="158"/>
        <v/>
      </c>
      <c r="EI97" s="438" t="str">
        <f t="shared" si="158"/>
        <v/>
      </c>
      <c r="EJ97" s="438" t="str">
        <f t="shared" si="158"/>
        <v/>
      </c>
      <c r="EK97" s="438" t="str">
        <f t="shared" si="158"/>
        <v/>
      </c>
      <c r="EL97" s="438" t="str">
        <f t="shared" si="158"/>
        <v/>
      </c>
      <c r="EM97" s="438" t="str">
        <f t="shared" si="158"/>
        <v/>
      </c>
      <c r="EN97" s="438" t="str">
        <f t="shared" si="158"/>
        <v/>
      </c>
      <c r="EO97" s="438" t="str">
        <f t="shared" si="158"/>
        <v/>
      </c>
      <c r="EP97" s="438" t="str">
        <f t="shared" si="158"/>
        <v/>
      </c>
      <c r="EQ97" s="438" t="str">
        <f t="shared" si="158"/>
        <v/>
      </c>
      <c r="ER97" s="438" t="str">
        <f t="shared" si="158"/>
        <v/>
      </c>
      <c r="ES97" s="438" t="str">
        <f t="shared" si="158"/>
        <v/>
      </c>
      <c r="ET97" s="438" t="str">
        <f t="shared" si="158"/>
        <v/>
      </c>
      <c r="EU97" s="438" t="str">
        <f t="shared" si="158"/>
        <v/>
      </c>
      <c r="EV97" s="438" t="str">
        <f t="shared" si="158"/>
        <v/>
      </c>
      <c r="EW97" s="438" t="str">
        <f t="shared" si="158"/>
        <v/>
      </c>
    </row>
    <row r="98" spans="2:153" outlineLevel="1">
      <c r="B98" s="437" t="s">
        <v>1491</v>
      </c>
      <c r="C98" s="365" t="s">
        <v>278</v>
      </c>
      <c r="D98" s="438" t="str">
        <f>IF(D$34="C22",D$16,"")</f>
        <v/>
      </c>
      <c r="E98" s="438" t="str">
        <f t="shared" ref="E98:BP98" si="159">IF(E$34="C22",E$16,"")</f>
        <v/>
      </c>
      <c r="F98" s="438" t="str">
        <f t="shared" si="159"/>
        <v/>
      </c>
      <c r="G98" s="438" t="str">
        <f t="shared" si="159"/>
        <v/>
      </c>
      <c r="H98" s="438" t="str">
        <f t="shared" si="159"/>
        <v/>
      </c>
      <c r="I98" s="438" t="str">
        <f t="shared" si="159"/>
        <v/>
      </c>
      <c r="J98" s="438" t="str">
        <f t="shared" si="159"/>
        <v/>
      </c>
      <c r="K98" s="438" t="str">
        <f t="shared" si="159"/>
        <v/>
      </c>
      <c r="L98" s="438" t="str">
        <f t="shared" si="159"/>
        <v/>
      </c>
      <c r="M98" s="438" t="str">
        <f t="shared" si="159"/>
        <v/>
      </c>
      <c r="N98" s="438" t="str">
        <f t="shared" si="159"/>
        <v/>
      </c>
      <c r="O98" s="438" t="str">
        <f t="shared" si="159"/>
        <v/>
      </c>
      <c r="P98" s="438" t="str">
        <f t="shared" si="159"/>
        <v/>
      </c>
      <c r="Q98" s="438" t="str">
        <f t="shared" si="159"/>
        <v/>
      </c>
      <c r="R98" s="438" t="str">
        <f t="shared" si="159"/>
        <v/>
      </c>
      <c r="S98" s="438" t="str">
        <f t="shared" si="159"/>
        <v/>
      </c>
      <c r="T98" s="438" t="str">
        <f t="shared" si="159"/>
        <v/>
      </c>
      <c r="U98" s="438" t="str">
        <f t="shared" si="159"/>
        <v/>
      </c>
      <c r="V98" s="438" t="str">
        <f t="shared" si="159"/>
        <v/>
      </c>
      <c r="W98" s="438" t="str">
        <f t="shared" si="159"/>
        <v/>
      </c>
      <c r="X98" s="438" t="str">
        <f t="shared" si="159"/>
        <v/>
      </c>
      <c r="Y98" s="438" t="str">
        <f t="shared" si="159"/>
        <v/>
      </c>
      <c r="Z98" s="438" t="str">
        <f t="shared" si="159"/>
        <v/>
      </c>
      <c r="AA98" s="438" t="str">
        <f t="shared" si="159"/>
        <v/>
      </c>
      <c r="AB98" s="438" t="str">
        <f t="shared" si="159"/>
        <v/>
      </c>
      <c r="AC98" s="438" t="str">
        <f t="shared" si="159"/>
        <v/>
      </c>
      <c r="AD98" s="438" t="str">
        <f t="shared" si="159"/>
        <v/>
      </c>
      <c r="AE98" s="438" t="str">
        <f t="shared" si="159"/>
        <v/>
      </c>
      <c r="AF98" s="438" t="str">
        <f t="shared" si="159"/>
        <v/>
      </c>
      <c r="AG98" s="438" t="str">
        <f t="shared" si="159"/>
        <v/>
      </c>
      <c r="AH98" s="438" t="str">
        <f t="shared" si="159"/>
        <v/>
      </c>
      <c r="AI98" s="438" t="str">
        <f t="shared" si="159"/>
        <v/>
      </c>
      <c r="AJ98" s="438" t="str">
        <f t="shared" si="159"/>
        <v/>
      </c>
      <c r="AK98" s="438" t="str">
        <f t="shared" si="159"/>
        <v/>
      </c>
      <c r="AL98" s="438" t="str">
        <f t="shared" si="159"/>
        <v/>
      </c>
      <c r="AM98" s="438" t="str">
        <f t="shared" si="159"/>
        <v/>
      </c>
      <c r="AN98" s="438" t="str">
        <f t="shared" si="159"/>
        <v/>
      </c>
      <c r="AO98" s="438" t="str">
        <f t="shared" si="159"/>
        <v/>
      </c>
      <c r="AP98" s="438" t="str">
        <f t="shared" si="159"/>
        <v/>
      </c>
      <c r="AQ98" s="438" t="str">
        <f t="shared" si="159"/>
        <v/>
      </c>
      <c r="AR98" s="438" t="str">
        <f t="shared" si="159"/>
        <v/>
      </c>
      <c r="AS98" s="438" t="str">
        <f t="shared" si="159"/>
        <v/>
      </c>
      <c r="AT98" s="438" t="str">
        <f t="shared" si="159"/>
        <v/>
      </c>
      <c r="AU98" s="438" t="str">
        <f t="shared" si="159"/>
        <v/>
      </c>
      <c r="AV98" s="438" t="str">
        <f t="shared" si="159"/>
        <v/>
      </c>
      <c r="AW98" s="438" t="str">
        <f t="shared" si="159"/>
        <v/>
      </c>
      <c r="AX98" s="438" t="str">
        <f t="shared" si="159"/>
        <v/>
      </c>
      <c r="AY98" s="438" t="str">
        <f t="shared" si="159"/>
        <v/>
      </c>
      <c r="AZ98" s="438" t="str">
        <f t="shared" si="159"/>
        <v/>
      </c>
      <c r="BA98" s="438" t="str">
        <f t="shared" si="159"/>
        <v/>
      </c>
      <c r="BB98" s="438" t="str">
        <f t="shared" si="159"/>
        <v/>
      </c>
      <c r="BC98" s="438" t="str">
        <f t="shared" si="159"/>
        <v/>
      </c>
      <c r="BD98" s="438" t="str">
        <f t="shared" si="159"/>
        <v/>
      </c>
      <c r="BE98" s="438" t="str">
        <f t="shared" si="159"/>
        <v/>
      </c>
      <c r="BF98" s="438" t="str">
        <f t="shared" si="159"/>
        <v/>
      </c>
      <c r="BG98" s="438" t="str">
        <f t="shared" si="159"/>
        <v/>
      </c>
      <c r="BH98" s="438" t="str">
        <f t="shared" si="159"/>
        <v/>
      </c>
      <c r="BI98" s="438" t="str">
        <f t="shared" si="159"/>
        <v/>
      </c>
      <c r="BJ98" s="438" t="str">
        <f t="shared" si="159"/>
        <v/>
      </c>
      <c r="BK98" s="438" t="str">
        <f t="shared" si="159"/>
        <v/>
      </c>
      <c r="BL98" s="438" t="str">
        <f t="shared" si="159"/>
        <v/>
      </c>
      <c r="BM98" s="438" t="str">
        <f t="shared" si="159"/>
        <v/>
      </c>
      <c r="BN98" s="438" t="str">
        <f t="shared" si="159"/>
        <v/>
      </c>
      <c r="BO98" s="438" t="str">
        <f t="shared" si="159"/>
        <v/>
      </c>
      <c r="BP98" s="438" t="str">
        <f t="shared" si="159"/>
        <v/>
      </c>
      <c r="BQ98" s="438" t="str">
        <f t="shared" ref="BQ98:EB98" si="160">IF(BQ$34="C22",BQ$16,"")</f>
        <v/>
      </c>
      <c r="BR98" s="438" t="str">
        <f t="shared" si="160"/>
        <v/>
      </c>
      <c r="BS98" s="438" t="str">
        <f t="shared" si="160"/>
        <v/>
      </c>
      <c r="BT98" s="438" t="str">
        <f t="shared" si="160"/>
        <v/>
      </c>
      <c r="BU98" s="438" t="str">
        <f t="shared" si="160"/>
        <v/>
      </c>
      <c r="BV98" s="438" t="str">
        <f t="shared" si="160"/>
        <v/>
      </c>
      <c r="BW98" s="438" t="str">
        <f t="shared" si="160"/>
        <v/>
      </c>
      <c r="BX98" s="438" t="str">
        <f t="shared" si="160"/>
        <v/>
      </c>
      <c r="BY98" s="438" t="str">
        <f t="shared" si="160"/>
        <v/>
      </c>
      <c r="BZ98" s="438" t="str">
        <f t="shared" si="160"/>
        <v/>
      </c>
      <c r="CA98" s="438" t="str">
        <f t="shared" si="160"/>
        <v/>
      </c>
      <c r="CB98" s="438" t="str">
        <f t="shared" si="160"/>
        <v/>
      </c>
      <c r="CC98" s="438" t="str">
        <f t="shared" si="160"/>
        <v/>
      </c>
      <c r="CD98" s="438" t="str">
        <f t="shared" si="160"/>
        <v/>
      </c>
      <c r="CE98" s="438" t="str">
        <f t="shared" si="160"/>
        <v/>
      </c>
      <c r="CF98" s="438" t="str">
        <f t="shared" si="160"/>
        <v/>
      </c>
      <c r="CG98" s="438" t="str">
        <f t="shared" si="160"/>
        <v/>
      </c>
      <c r="CH98" s="438" t="str">
        <f t="shared" si="160"/>
        <v/>
      </c>
      <c r="CI98" s="438" t="str">
        <f t="shared" si="160"/>
        <v/>
      </c>
      <c r="CJ98" s="438" t="str">
        <f t="shared" si="160"/>
        <v/>
      </c>
      <c r="CK98" s="438" t="str">
        <f t="shared" si="160"/>
        <v/>
      </c>
      <c r="CL98" s="438" t="str">
        <f t="shared" si="160"/>
        <v/>
      </c>
      <c r="CM98" s="438" t="str">
        <f t="shared" si="160"/>
        <v/>
      </c>
      <c r="CN98" s="438" t="str">
        <f t="shared" si="160"/>
        <v/>
      </c>
      <c r="CO98" s="438" t="str">
        <f t="shared" si="160"/>
        <v/>
      </c>
      <c r="CP98" s="438" t="str">
        <f t="shared" si="160"/>
        <v/>
      </c>
      <c r="CQ98" s="438" t="str">
        <f t="shared" si="160"/>
        <v/>
      </c>
      <c r="CR98" s="438" t="str">
        <f t="shared" si="160"/>
        <v/>
      </c>
      <c r="CS98" s="438" t="str">
        <f t="shared" si="160"/>
        <v/>
      </c>
      <c r="CT98" s="438" t="str">
        <f t="shared" si="160"/>
        <v/>
      </c>
      <c r="CU98" s="438" t="str">
        <f t="shared" si="160"/>
        <v/>
      </c>
      <c r="CV98" s="438" t="str">
        <f t="shared" si="160"/>
        <v/>
      </c>
      <c r="CW98" s="438" t="str">
        <f t="shared" si="160"/>
        <v/>
      </c>
      <c r="CX98" s="438" t="str">
        <f t="shared" si="160"/>
        <v/>
      </c>
      <c r="CY98" s="438" t="str">
        <f t="shared" si="160"/>
        <v/>
      </c>
      <c r="CZ98" s="438" t="str">
        <f t="shared" si="160"/>
        <v/>
      </c>
      <c r="DA98" s="438" t="str">
        <f t="shared" si="160"/>
        <v/>
      </c>
      <c r="DB98" s="438" t="str">
        <f t="shared" si="160"/>
        <v/>
      </c>
      <c r="DC98" s="438" t="str">
        <f t="shared" si="160"/>
        <v/>
      </c>
      <c r="DD98" s="438" t="str">
        <f t="shared" si="160"/>
        <v/>
      </c>
      <c r="DE98" s="438" t="str">
        <f t="shared" si="160"/>
        <v/>
      </c>
      <c r="DF98" s="438" t="str">
        <f t="shared" si="160"/>
        <v/>
      </c>
      <c r="DG98" s="438" t="str">
        <f t="shared" si="160"/>
        <v/>
      </c>
      <c r="DH98" s="438" t="str">
        <f t="shared" si="160"/>
        <v/>
      </c>
      <c r="DI98" s="438" t="str">
        <f t="shared" si="160"/>
        <v/>
      </c>
      <c r="DJ98" s="438" t="str">
        <f t="shared" si="160"/>
        <v/>
      </c>
      <c r="DK98" s="438" t="str">
        <f t="shared" si="160"/>
        <v/>
      </c>
      <c r="DL98" s="438" t="str">
        <f t="shared" si="160"/>
        <v/>
      </c>
      <c r="DM98" s="438" t="str">
        <f t="shared" si="160"/>
        <v/>
      </c>
      <c r="DN98" s="438" t="str">
        <f t="shared" si="160"/>
        <v/>
      </c>
      <c r="DO98" s="438" t="str">
        <f t="shared" si="160"/>
        <v/>
      </c>
      <c r="DP98" s="438" t="str">
        <f t="shared" si="160"/>
        <v/>
      </c>
      <c r="DQ98" s="438" t="str">
        <f t="shared" si="160"/>
        <v/>
      </c>
      <c r="DR98" s="438" t="str">
        <f t="shared" si="160"/>
        <v/>
      </c>
      <c r="DS98" s="438" t="str">
        <f t="shared" si="160"/>
        <v/>
      </c>
      <c r="DT98" s="438" t="str">
        <f t="shared" si="160"/>
        <v/>
      </c>
      <c r="DU98" s="438" t="str">
        <f t="shared" si="160"/>
        <v/>
      </c>
      <c r="DV98" s="438" t="str">
        <f t="shared" si="160"/>
        <v/>
      </c>
      <c r="DW98" s="438" t="str">
        <f t="shared" si="160"/>
        <v/>
      </c>
      <c r="DX98" s="438" t="str">
        <f t="shared" si="160"/>
        <v/>
      </c>
      <c r="DY98" s="438" t="str">
        <f t="shared" si="160"/>
        <v/>
      </c>
      <c r="DZ98" s="438" t="str">
        <f t="shared" si="160"/>
        <v/>
      </c>
      <c r="EA98" s="438" t="str">
        <f t="shared" si="160"/>
        <v/>
      </c>
      <c r="EB98" s="438" t="str">
        <f t="shared" si="160"/>
        <v/>
      </c>
      <c r="EC98" s="438" t="str">
        <f t="shared" ref="EC98:EW98" si="161">IF(EC$34="C22",EC$16,"")</f>
        <v/>
      </c>
      <c r="ED98" s="438" t="str">
        <f t="shared" si="161"/>
        <v/>
      </c>
      <c r="EE98" s="438" t="str">
        <f t="shared" si="161"/>
        <v/>
      </c>
      <c r="EF98" s="438" t="str">
        <f t="shared" si="161"/>
        <v/>
      </c>
      <c r="EG98" s="438" t="str">
        <f t="shared" si="161"/>
        <v/>
      </c>
      <c r="EH98" s="438" t="str">
        <f t="shared" si="161"/>
        <v/>
      </c>
      <c r="EI98" s="438" t="str">
        <f t="shared" si="161"/>
        <v/>
      </c>
      <c r="EJ98" s="438" t="str">
        <f t="shared" si="161"/>
        <v/>
      </c>
      <c r="EK98" s="438" t="str">
        <f t="shared" si="161"/>
        <v/>
      </c>
      <c r="EL98" s="438" t="str">
        <f t="shared" si="161"/>
        <v/>
      </c>
      <c r="EM98" s="438" t="str">
        <f t="shared" si="161"/>
        <v/>
      </c>
      <c r="EN98" s="438" t="str">
        <f t="shared" si="161"/>
        <v/>
      </c>
      <c r="EO98" s="438" t="str">
        <f t="shared" si="161"/>
        <v/>
      </c>
      <c r="EP98" s="438" t="str">
        <f t="shared" si="161"/>
        <v/>
      </c>
      <c r="EQ98" s="438" t="str">
        <f t="shared" si="161"/>
        <v/>
      </c>
      <c r="ER98" s="438" t="str">
        <f t="shared" si="161"/>
        <v/>
      </c>
      <c r="ES98" s="438" t="str">
        <f t="shared" si="161"/>
        <v/>
      </c>
      <c r="ET98" s="438" t="str">
        <f t="shared" si="161"/>
        <v/>
      </c>
      <c r="EU98" s="438" t="str">
        <f t="shared" si="161"/>
        <v/>
      </c>
      <c r="EV98" s="438" t="str">
        <f t="shared" si="161"/>
        <v/>
      </c>
      <c r="EW98" s="438" t="str">
        <f t="shared" si="161"/>
        <v/>
      </c>
    </row>
    <row r="99" spans="2:153" outlineLevel="1">
      <c r="B99" s="437" t="s">
        <v>1409</v>
      </c>
      <c r="C99" s="365" t="s">
        <v>278</v>
      </c>
      <c r="D99" s="438" t="str">
        <f>IF(D$34="C41",D$16,"")</f>
        <v/>
      </c>
      <c r="E99" s="438" t="str">
        <f t="shared" ref="E99:BP99" si="162">IF(E$34="C41",E$16,"")</f>
        <v/>
      </c>
      <c r="F99" s="438" t="str">
        <f t="shared" si="162"/>
        <v/>
      </c>
      <c r="G99" s="438" t="str">
        <f t="shared" si="162"/>
        <v/>
      </c>
      <c r="H99" s="438" t="str">
        <f t="shared" si="162"/>
        <v/>
      </c>
      <c r="I99" s="438" t="str">
        <f t="shared" si="162"/>
        <v/>
      </c>
      <c r="J99" s="438" t="str">
        <f t="shared" si="162"/>
        <v/>
      </c>
      <c r="K99" s="438" t="str">
        <f t="shared" si="162"/>
        <v/>
      </c>
      <c r="L99" s="438" t="str">
        <f t="shared" si="162"/>
        <v/>
      </c>
      <c r="M99" s="438" t="str">
        <f t="shared" si="162"/>
        <v/>
      </c>
      <c r="N99" s="438" t="str">
        <f t="shared" si="162"/>
        <v/>
      </c>
      <c r="O99" s="438" t="str">
        <f t="shared" si="162"/>
        <v/>
      </c>
      <c r="P99" s="438" t="str">
        <f t="shared" si="162"/>
        <v/>
      </c>
      <c r="Q99" s="438" t="str">
        <f t="shared" si="162"/>
        <v/>
      </c>
      <c r="R99" s="438" t="str">
        <f t="shared" si="162"/>
        <v/>
      </c>
      <c r="S99" s="438" t="str">
        <f t="shared" si="162"/>
        <v/>
      </c>
      <c r="T99" s="438" t="str">
        <f t="shared" si="162"/>
        <v/>
      </c>
      <c r="U99" s="438" t="str">
        <f t="shared" si="162"/>
        <v/>
      </c>
      <c r="V99" s="438" t="str">
        <f t="shared" si="162"/>
        <v/>
      </c>
      <c r="W99" s="438" t="str">
        <f t="shared" si="162"/>
        <v/>
      </c>
      <c r="X99" s="438" t="str">
        <f t="shared" si="162"/>
        <v/>
      </c>
      <c r="Y99" s="438" t="str">
        <f t="shared" si="162"/>
        <v/>
      </c>
      <c r="Z99" s="438" t="str">
        <f t="shared" si="162"/>
        <v/>
      </c>
      <c r="AA99" s="438" t="str">
        <f t="shared" si="162"/>
        <v/>
      </c>
      <c r="AB99" s="438" t="str">
        <f t="shared" si="162"/>
        <v/>
      </c>
      <c r="AC99" s="438" t="str">
        <f t="shared" si="162"/>
        <v/>
      </c>
      <c r="AD99" s="438" t="str">
        <f t="shared" si="162"/>
        <v/>
      </c>
      <c r="AE99" s="438" t="str">
        <f t="shared" si="162"/>
        <v/>
      </c>
      <c r="AF99" s="438" t="str">
        <f t="shared" si="162"/>
        <v/>
      </c>
      <c r="AG99" s="438" t="str">
        <f t="shared" si="162"/>
        <v/>
      </c>
      <c r="AH99" s="438" t="str">
        <f t="shared" si="162"/>
        <v/>
      </c>
      <c r="AI99" s="438" t="str">
        <f t="shared" si="162"/>
        <v/>
      </c>
      <c r="AJ99" s="438" t="str">
        <f t="shared" si="162"/>
        <v/>
      </c>
      <c r="AK99" s="438" t="str">
        <f t="shared" si="162"/>
        <v/>
      </c>
      <c r="AL99" s="438" t="str">
        <f t="shared" si="162"/>
        <v/>
      </c>
      <c r="AM99" s="438" t="str">
        <f t="shared" si="162"/>
        <v/>
      </c>
      <c r="AN99" s="438" t="str">
        <f t="shared" si="162"/>
        <v/>
      </c>
      <c r="AO99" s="438" t="str">
        <f t="shared" si="162"/>
        <v/>
      </c>
      <c r="AP99" s="438" t="str">
        <f t="shared" si="162"/>
        <v/>
      </c>
      <c r="AQ99" s="438" t="str">
        <f t="shared" si="162"/>
        <v/>
      </c>
      <c r="AR99" s="438" t="str">
        <f t="shared" si="162"/>
        <v/>
      </c>
      <c r="AS99" s="438" t="str">
        <f t="shared" si="162"/>
        <v/>
      </c>
      <c r="AT99" s="438" t="str">
        <f t="shared" si="162"/>
        <v/>
      </c>
      <c r="AU99" s="438" t="str">
        <f t="shared" si="162"/>
        <v/>
      </c>
      <c r="AV99" s="438" t="str">
        <f t="shared" si="162"/>
        <v/>
      </c>
      <c r="AW99" s="438" t="str">
        <f t="shared" si="162"/>
        <v/>
      </c>
      <c r="AX99" s="438" t="str">
        <f t="shared" si="162"/>
        <v/>
      </c>
      <c r="AY99" s="438" t="str">
        <f t="shared" si="162"/>
        <v/>
      </c>
      <c r="AZ99" s="438" t="str">
        <f t="shared" si="162"/>
        <v/>
      </c>
      <c r="BA99" s="438" t="str">
        <f t="shared" si="162"/>
        <v/>
      </c>
      <c r="BB99" s="438" t="str">
        <f t="shared" si="162"/>
        <v/>
      </c>
      <c r="BC99" s="438" t="str">
        <f t="shared" si="162"/>
        <v/>
      </c>
      <c r="BD99" s="438" t="str">
        <f t="shared" si="162"/>
        <v/>
      </c>
      <c r="BE99" s="438" t="str">
        <f t="shared" si="162"/>
        <v/>
      </c>
      <c r="BF99" s="438" t="str">
        <f t="shared" si="162"/>
        <v/>
      </c>
      <c r="BG99" s="438" t="str">
        <f t="shared" si="162"/>
        <v/>
      </c>
      <c r="BH99" s="438" t="str">
        <f t="shared" si="162"/>
        <v/>
      </c>
      <c r="BI99" s="438" t="str">
        <f t="shared" si="162"/>
        <v/>
      </c>
      <c r="BJ99" s="438" t="str">
        <f t="shared" si="162"/>
        <v/>
      </c>
      <c r="BK99" s="438" t="str">
        <f t="shared" si="162"/>
        <v/>
      </c>
      <c r="BL99" s="438" t="str">
        <f t="shared" si="162"/>
        <v/>
      </c>
      <c r="BM99" s="438" t="str">
        <f t="shared" si="162"/>
        <v/>
      </c>
      <c r="BN99" s="438" t="str">
        <f t="shared" si="162"/>
        <v/>
      </c>
      <c r="BO99" s="438" t="str">
        <f t="shared" si="162"/>
        <v/>
      </c>
      <c r="BP99" s="438" t="str">
        <f t="shared" si="162"/>
        <v/>
      </c>
      <c r="BQ99" s="438" t="str">
        <f t="shared" ref="BQ99:EB99" si="163">IF(BQ$34="C41",BQ$16,"")</f>
        <v/>
      </c>
      <c r="BR99" s="438" t="str">
        <f t="shared" si="163"/>
        <v/>
      </c>
      <c r="BS99" s="438" t="str">
        <f t="shared" si="163"/>
        <v/>
      </c>
      <c r="BT99" s="438" t="str">
        <f t="shared" si="163"/>
        <v/>
      </c>
      <c r="BU99" s="438" t="str">
        <f t="shared" si="163"/>
        <v/>
      </c>
      <c r="BV99" s="438" t="str">
        <f t="shared" si="163"/>
        <v/>
      </c>
      <c r="BW99" s="438" t="str">
        <f t="shared" si="163"/>
        <v/>
      </c>
      <c r="BX99" s="438" t="str">
        <f t="shared" si="163"/>
        <v/>
      </c>
      <c r="BY99" s="438" t="str">
        <f t="shared" si="163"/>
        <v/>
      </c>
      <c r="BZ99" s="438" t="str">
        <f t="shared" si="163"/>
        <v/>
      </c>
      <c r="CA99" s="438" t="str">
        <f t="shared" si="163"/>
        <v/>
      </c>
      <c r="CB99" s="438" t="str">
        <f t="shared" si="163"/>
        <v/>
      </c>
      <c r="CC99" s="438" t="str">
        <f t="shared" si="163"/>
        <v/>
      </c>
      <c r="CD99" s="438" t="str">
        <f t="shared" si="163"/>
        <v/>
      </c>
      <c r="CE99" s="438" t="str">
        <f t="shared" si="163"/>
        <v/>
      </c>
      <c r="CF99" s="438" t="str">
        <f t="shared" si="163"/>
        <v/>
      </c>
      <c r="CG99" s="438" t="str">
        <f t="shared" si="163"/>
        <v/>
      </c>
      <c r="CH99" s="438" t="str">
        <f t="shared" si="163"/>
        <v/>
      </c>
      <c r="CI99" s="438" t="str">
        <f t="shared" si="163"/>
        <v/>
      </c>
      <c r="CJ99" s="438" t="str">
        <f t="shared" si="163"/>
        <v/>
      </c>
      <c r="CK99" s="438" t="str">
        <f t="shared" si="163"/>
        <v/>
      </c>
      <c r="CL99" s="438" t="str">
        <f t="shared" si="163"/>
        <v/>
      </c>
      <c r="CM99" s="438" t="str">
        <f t="shared" si="163"/>
        <v/>
      </c>
      <c r="CN99" s="438" t="str">
        <f t="shared" si="163"/>
        <v/>
      </c>
      <c r="CO99" s="438" t="str">
        <f t="shared" si="163"/>
        <v/>
      </c>
      <c r="CP99" s="438" t="str">
        <f t="shared" si="163"/>
        <v/>
      </c>
      <c r="CQ99" s="438" t="str">
        <f t="shared" si="163"/>
        <v/>
      </c>
      <c r="CR99" s="438" t="str">
        <f t="shared" si="163"/>
        <v/>
      </c>
      <c r="CS99" s="438" t="str">
        <f t="shared" si="163"/>
        <v/>
      </c>
      <c r="CT99" s="438" t="str">
        <f t="shared" si="163"/>
        <v/>
      </c>
      <c r="CU99" s="438" t="str">
        <f t="shared" si="163"/>
        <v/>
      </c>
      <c r="CV99" s="438" t="str">
        <f t="shared" si="163"/>
        <v/>
      </c>
      <c r="CW99" s="438" t="str">
        <f t="shared" si="163"/>
        <v/>
      </c>
      <c r="CX99" s="438" t="str">
        <f t="shared" si="163"/>
        <v/>
      </c>
      <c r="CY99" s="438" t="str">
        <f t="shared" si="163"/>
        <v/>
      </c>
      <c r="CZ99" s="438" t="str">
        <f t="shared" si="163"/>
        <v/>
      </c>
      <c r="DA99" s="438" t="str">
        <f t="shared" si="163"/>
        <v/>
      </c>
      <c r="DB99" s="438" t="str">
        <f t="shared" si="163"/>
        <v/>
      </c>
      <c r="DC99" s="438" t="str">
        <f t="shared" si="163"/>
        <v/>
      </c>
      <c r="DD99" s="438" t="str">
        <f t="shared" si="163"/>
        <v/>
      </c>
      <c r="DE99" s="438" t="str">
        <f t="shared" si="163"/>
        <v/>
      </c>
      <c r="DF99" s="438" t="str">
        <f t="shared" si="163"/>
        <v/>
      </c>
      <c r="DG99" s="438" t="str">
        <f t="shared" si="163"/>
        <v/>
      </c>
      <c r="DH99" s="438" t="str">
        <f t="shared" si="163"/>
        <v/>
      </c>
      <c r="DI99" s="438" t="str">
        <f t="shared" si="163"/>
        <v/>
      </c>
      <c r="DJ99" s="438" t="str">
        <f t="shared" si="163"/>
        <v/>
      </c>
      <c r="DK99" s="438" t="str">
        <f t="shared" si="163"/>
        <v/>
      </c>
      <c r="DL99" s="438" t="str">
        <f t="shared" si="163"/>
        <v/>
      </c>
      <c r="DM99" s="438" t="str">
        <f t="shared" si="163"/>
        <v/>
      </c>
      <c r="DN99" s="438" t="str">
        <f t="shared" si="163"/>
        <v/>
      </c>
      <c r="DO99" s="438" t="str">
        <f t="shared" si="163"/>
        <v/>
      </c>
      <c r="DP99" s="438" t="str">
        <f t="shared" si="163"/>
        <v/>
      </c>
      <c r="DQ99" s="438" t="str">
        <f t="shared" si="163"/>
        <v/>
      </c>
      <c r="DR99" s="438" t="str">
        <f t="shared" si="163"/>
        <v/>
      </c>
      <c r="DS99" s="438" t="str">
        <f t="shared" si="163"/>
        <v/>
      </c>
      <c r="DT99" s="438" t="str">
        <f t="shared" si="163"/>
        <v/>
      </c>
      <c r="DU99" s="438" t="str">
        <f t="shared" si="163"/>
        <v/>
      </c>
      <c r="DV99" s="438" t="str">
        <f t="shared" si="163"/>
        <v/>
      </c>
      <c r="DW99" s="438" t="str">
        <f t="shared" si="163"/>
        <v/>
      </c>
      <c r="DX99" s="438" t="str">
        <f t="shared" si="163"/>
        <v/>
      </c>
      <c r="DY99" s="438" t="str">
        <f t="shared" si="163"/>
        <v/>
      </c>
      <c r="DZ99" s="438" t="str">
        <f t="shared" si="163"/>
        <v/>
      </c>
      <c r="EA99" s="438" t="str">
        <f t="shared" si="163"/>
        <v/>
      </c>
      <c r="EB99" s="438" t="str">
        <f t="shared" si="163"/>
        <v/>
      </c>
      <c r="EC99" s="438" t="str">
        <f t="shared" ref="EC99:EW99" si="164">IF(EC$34="C41",EC$16,"")</f>
        <v/>
      </c>
      <c r="ED99" s="438" t="str">
        <f t="shared" si="164"/>
        <v/>
      </c>
      <c r="EE99" s="438" t="str">
        <f t="shared" si="164"/>
        <v/>
      </c>
      <c r="EF99" s="438" t="str">
        <f t="shared" si="164"/>
        <v/>
      </c>
      <c r="EG99" s="438" t="str">
        <f t="shared" si="164"/>
        <v/>
      </c>
      <c r="EH99" s="438" t="str">
        <f t="shared" si="164"/>
        <v/>
      </c>
      <c r="EI99" s="438" t="str">
        <f t="shared" si="164"/>
        <v/>
      </c>
      <c r="EJ99" s="438" t="str">
        <f t="shared" si="164"/>
        <v/>
      </c>
      <c r="EK99" s="438" t="str">
        <f t="shared" si="164"/>
        <v/>
      </c>
      <c r="EL99" s="438" t="str">
        <f t="shared" si="164"/>
        <v/>
      </c>
      <c r="EM99" s="438" t="str">
        <f t="shared" si="164"/>
        <v/>
      </c>
      <c r="EN99" s="438" t="str">
        <f t="shared" si="164"/>
        <v/>
      </c>
      <c r="EO99" s="438" t="str">
        <f t="shared" si="164"/>
        <v/>
      </c>
      <c r="EP99" s="438" t="str">
        <f t="shared" si="164"/>
        <v/>
      </c>
      <c r="EQ99" s="438" t="str">
        <f t="shared" si="164"/>
        <v/>
      </c>
      <c r="ER99" s="438" t="str">
        <f t="shared" si="164"/>
        <v/>
      </c>
      <c r="ES99" s="438" t="str">
        <f t="shared" si="164"/>
        <v/>
      </c>
      <c r="ET99" s="438" t="str">
        <f t="shared" si="164"/>
        <v/>
      </c>
      <c r="EU99" s="438" t="str">
        <f t="shared" si="164"/>
        <v/>
      </c>
      <c r="EV99" s="438" t="str">
        <f t="shared" si="164"/>
        <v/>
      </c>
      <c r="EW99" s="438" t="str">
        <f t="shared" si="164"/>
        <v/>
      </c>
    </row>
    <row r="100" spans="2:153" outlineLevel="1">
      <c r="B100" s="437" t="s">
        <v>1410</v>
      </c>
      <c r="C100" s="365" t="s">
        <v>278</v>
      </c>
      <c r="D100" s="438" t="str">
        <f>IF(D$34="C42",D$16,"")</f>
        <v/>
      </c>
      <c r="E100" s="438" t="str">
        <f t="shared" ref="E100:BP100" si="165">IF(E$34="C42",E$16,"")</f>
        <v/>
      </c>
      <c r="F100" s="438" t="str">
        <f t="shared" si="165"/>
        <v/>
      </c>
      <c r="G100" s="438" t="str">
        <f t="shared" si="165"/>
        <v/>
      </c>
      <c r="H100" s="438" t="str">
        <f t="shared" si="165"/>
        <v/>
      </c>
      <c r="I100" s="438" t="str">
        <f t="shared" si="165"/>
        <v/>
      </c>
      <c r="J100" s="438" t="str">
        <f t="shared" si="165"/>
        <v/>
      </c>
      <c r="K100" s="438" t="str">
        <f t="shared" si="165"/>
        <v/>
      </c>
      <c r="L100" s="438" t="str">
        <f t="shared" si="165"/>
        <v/>
      </c>
      <c r="M100" s="438" t="str">
        <f t="shared" si="165"/>
        <v/>
      </c>
      <c r="N100" s="438" t="str">
        <f t="shared" si="165"/>
        <v/>
      </c>
      <c r="O100" s="438" t="str">
        <f t="shared" si="165"/>
        <v/>
      </c>
      <c r="P100" s="438" t="str">
        <f t="shared" si="165"/>
        <v/>
      </c>
      <c r="Q100" s="438" t="str">
        <f t="shared" si="165"/>
        <v/>
      </c>
      <c r="R100" s="438" t="str">
        <f t="shared" si="165"/>
        <v/>
      </c>
      <c r="S100" s="438" t="str">
        <f t="shared" si="165"/>
        <v/>
      </c>
      <c r="T100" s="438" t="str">
        <f t="shared" si="165"/>
        <v/>
      </c>
      <c r="U100" s="438" t="str">
        <f t="shared" si="165"/>
        <v/>
      </c>
      <c r="V100" s="438" t="str">
        <f t="shared" si="165"/>
        <v/>
      </c>
      <c r="W100" s="438" t="str">
        <f t="shared" si="165"/>
        <v/>
      </c>
      <c r="X100" s="438" t="str">
        <f t="shared" si="165"/>
        <v/>
      </c>
      <c r="Y100" s="438" t="str">
        <f t="shared" si="165"/>
        <v/>
      </c>
      <c r="Z100" s="438" t="str">
        <f t="shared" si="165"/>
        <v/>
      </c>
      <c r="AA100" s="438" t="str">
        <f t="shared" si="165"/>
        <v/>
      </c>
      <c r="AB100" s="438" t="str">
        <f t="shared" si="165"/>
        <v/>
      </c>
      <c r="AC100" s="438" t="str">
        <f t="shared" si="165"/>
        <v/>
      </c>
      <c r="AD100" s="438" t="str">
        <f t="shared" si="165"/>
        <v/>
      </c>
      <c r="AE100" s="438" t="str">
        <f t="shared" si="165"/>
        <v/>
      </c>
      <c r="AF100" s="438" t="str">
        <f t="shared" si="165"/>
        <v/>
      </c>
      <c r="AG100" s="438" t="str">
        <f t="shared" si="165"/>
        <v/>
      </c>
      <c r="AH100" s="438" t="str">
        <f t="shared" si="165"/>
        <v/>
      </c>
      <c r="AI100" s="438" t="str">
        <f t="shared" si="165"/>
        <v/>
      </c>
      <c r="AJ100" s="438" t="str">
        <f t="shared" si="165"/>
        <v/>
      </c>
      <c r="AK100" s="438" t="str">
        <f t="shared" si="165"/>
        <v/>
      </c>
      <c r="AL100" s="438" t="str">
        <f t="shared" si="165"/>
        <v/>
      </c>
      <c r="AM100" s="438" t="str">
        <f t="shared" si="165"/>
        <v/>
      </c>
      <c r="AN100" s="438" t="str">
        <f t="shared" si="165"/>
        <v/>
      </c>
      <c r="AO100" s="438" t="str">
        <f t="shared" si="165"/>
        <v/>
      </c>
      <c r="AP100" s="438" t="str">
        <f t="shared" si="165"/>
        <v/>
      </c>
      <c r="AQ100" s="438" t="str">
        <f t="shared" si="165"/>
        <v/>
      </c>
      <c r="AR100" s="438" t="str">
        <f t="shared" si="165"/>
        <v/>
      </c>
      <c r="AS100" s="438" t="str">
        <f t="shared" si="165"/>
        <v/>
      </c>
      <c r="AT100" s="438" t="str">
        <f t="shared" si="165"/>
        <v/>
      </c>
      <c r="AU100" s="438" t="str">
        <f t="shared" si="165"/>
        <v/>
      </c>
      <c r="AV100" s="438" t="str">
        <f t="shared" si="165"/>
        <v/>
      </c>
      <c r="AW100" s="438" t="str">
        <f t="shared" si="165"/>
        <v/>
      </c>
      <c r="AX100" s="438" t="str">
        <f t="shared" si="165"/>
        <v/>
      </c>
      <c r="AY100" s="438" t="str">
        <f t="shared" si="165"/>
        <v/>
      </c>
      <c r="AZ100" s="438" t="str">
        <f t="shared" si="165"/>
        <v/>
      </c>
      <c r="BA100" s="438" t="str">
        <f t="shared" si="165"/>
        <v/>
      </c>
      <c r="BB100" s="438" t="str">
        <f t="shared" si="165"/>
        <v/>
      </c>
      <c r="BC100" s="438" t="str">
        <f t="shared" si="165"/>
        <v/>
      </c>
      <c r="BD100" s="438" t="str">
        <f t="shared" si="165"/>
        <v/>
      </c>
      <c r="BE100" s="438" t="str">
        <f t="shared" si="165"/>
        <v/>
      </c>
      <c r="BF100" s="438" t="str">
        <f t="shared" si="165"/>
        <v/>
      </c>
      <c r="BG100" s="438" t="str">
        <f t="shared" si="165"/>
        <v/>
      </c>
      <c r="BH100" s="438" t="str">
        <f t="shared" si="165"/>
        <v/>
      </c>
      <c r="BI100" s="438" t="str">
        <f t="shared" si="165"/>
        <v/>
      </c>
      <c r="BJ100" s="438" t="str">
        <f t="shared" si="165"/>
        <v/>
      </c>
      <c r="BK100" s="438" t="str">
        <f t="shared" si="165"/>
        <v/>
      </c>
      <c r="BL100" s="438" t="str">
        <f t="shared" si="165"/>
        <v/>
      </c>
      <c r="BM100" s="438" t="str">
        <f t="shared" si="165"/>
        <v/>
      </c>
      <c r="BN100" s="438" t="str">
        <f t="shared" si="165"/>
        <v/>
      </c>
      <c r="BO100" s="438" t="str">
        <f t="shared" si="165"/>
        <v/>
      </c>
      <c r="BP100" s="438" t="str">
        <f t="shared" si="165"/>
        <v/>
      </c>
      <c r="BQ100" s="438" t="str">
        <f t="shared" ref="BQ100:EB100" si="166">IF(BQ$34="C42",BQ$16,"")</f>
        <v/>
      </c>
      <c r="BR100" s="438" t="str">
        <f t="shared" si="166"/>
        <v/>
      </c>
      <c r="BS100" s="438" t="str">
        <f t="shared" si="166"/>
        <v/>
      </c>
      <c r="BT100" s="438" t="str">
        <f t="shared" si="166"/>
        <v/>
      </c>
      <c r="BU100" s="438" t="str">
        <f t="shared" si="166"/>
        <v/>
      </c>
      <c r="BV100" s="438" t="str">
        <f t="shared" si="166"/>
        <v/>
      </c>
      <c r="BW100" s="438" t="str">
        <f t="shared" si="166"/>
        <v/>
      </c>
      <c r="BX100" s="438" t="str">
        <f t="shared" si="166"/>
        <v/>
      </c>
      <c r="BY100" s="438" t="str">
        <f t="shared" si="166"/>
        <v/>
      </c>
      <c r="BZ100" s="438" t="str">
        <f t="shared" si="166"/>
        <v/>
      </c>
      <c r="CA100" s="438" t="str">
        <f t="shared" si="166"/>
        <v/>
      </c>
      <c r="CB100" s="438" t="str">
        <f t="shared" si="166"/>
        <v/>
      </c>
      <c r="CC100" s="438" t="str">
        <f t="shared" si="166"/>
        <v/>
      </c>
      <c r="CD100" s="438" t="str">
        <f t="shared" si="166"/>
        <v/>
      </c>
      <c r="CE100" s="438" t="str">
        <f t="shared" si="166"/>
        <v/>
      </c>
      <c r="CF100" s="438" t="str">
        <f t="shared" si="166"/>
        <v/>
      </c>
      <c r="CG100" s="438" t="str">
        <f t="shared" si="166"/>
        <v/>
      </c>
      <c r="CH100" s="438" t="str">
        <f t="shared" si="166"/>
        <v/>
      </c>
      <c r="CI100" s="438" t="str">
        <f t="shared" si="166"/>
        <v/>
      </c>
      <c r="CJ100" s="438" t="str">
        <f t="shared" si="166"/>
        <v/>
      </c>
      <c r="CK100" s="438" t="str">
        <f t="shared" si="166"/>
        <v/>
      </c>
      <c r="CL100" s="438" t="str">
        <f t="shared" si="166"/>
        <v/>
      </c>
      <c r="CM100" s="438" t="str">
        <f t="shared" si="166"/>
        <v/>
      </c>
      <c r="CN100" s="438" t="str">
        <f t="shared" si="166"/>
        <v/>
      </c>
      <c r="CO100" s="438" t="str">
        <f t="shared" si="166"/>
        <v/>
      </c>
      <c r="CP100" s="438" t="str">
        <f t="shared" si="166"/>
        <v/>
      </c>
      <c r="CQ100" s="438" t="str">
        <f t="shared" si="166"/>
        <v/>
      </c>
      <c r="CR100" s="438" t="str">
        <f t="shared" si="166"/>
        <v/>
      </c>
      <c r="CS100" s="438" t="str">
        <f t="shared" si="166"/>
        <v/>
      </c>
      <c r="CT100" s="438" t="str">
        <f t="shared" si="166"/>
        <v/>
      </c>
      <c r="CU100" s="438" t="str">
        <f t="shared" si="166"/>
        <v/>
      </c>
      <c r="CV100" s="438" t="str">
        <f t="shared" si="166"/>
        <v/>
      </c>
      <c r="CW100" s="438" t="str">
        <f t="shared" si="166"/>
        <v/>
      </c>
      <c r="CX100" s="438" t="str">
        <f t="shared" si="166"/>
        <v/>
      </c>
      <c r="CY100" s="438" t="str">
        <f t="shared" si="166"/>
        <v/>
      </c>
      <c r="CZ100" s="438" t="str">
        <f t="shared" si="166"/>
        <v/>
      </c>
      <c r="DA100" s="438" t="str">
        <f t="shared" si="166"/>
        <v/>
      </c>
      <c r="DB100" s="438" t="str">
        <f t="shared" si="166"/>
        <v/>
      </c>
      <c r="DC100" s="438" t="str">
        <f t="shared" si="166"/>
        <v/>
      </c>
      <c r="DD100" s="438" t="str">
        <f t="shared" si="166"/>
        <v/>
      </c>
      <c r="DE100" s="438" t="str">
        <f t="shared" si="166"/>
        <v/>
      </c>
      <c r="DF100" s="438" t="str">
        <f t="shared" si="166"/>
        <v/>
      </c>
      <c r="DG100" s="438" t="str">
        <f t="shared" si="166"/>
        <v/>
      </c>
      <c r="DH100" s="438" t="str">
        <f t="shared" si="166"/>
        <v/>
      </c>
      <c r="DI100" s="438" t="str">
        <f t="shared" si="166"/>
        <v/>
      </c>
      <c r="DJ100" s="438" t="str">
        <f t="shared" si="166"/>
        <v/>
      </c>
      <c r="DK100" s="438" t="str">
        <f t="shared" si="166"/>
        <v/>
      </c>
      <c r="DL100" s="438" t="str">
        <f t="shared" si="166"/>
        <v/>
      </c>
      <c r="DM100" s="438" t="str">
        <f t="shared" si="166"/>
        <v/>
      </c>
      <c r="DN100" s="438" t="str">
        <f t="shared" si="166"/>
        <v/>
      </c>
      <c r="DO100" s="438" t="str">
        <f t="shared" si="166"/>
        <v/>
      </c>
      <c r="DP100" s="438" t="str">
        <f t="shared" si="166"/>
        <v/>
      </c>
      <c r="DQ100" s="438" t="str">
        <f t="shared" si="166"/>
        <v/>
      </c>
      <c r="DR100" s="438" t="str">
        <f t="shared" si="166"/>
        <v/>
      </c>
      <c r="DS100" s="438" t="str">
        <f t="shared" si="166"/>
        <v/>
      </c>
      <c r="DT100" s="438" t="str">
        <f t="shared" si="166"/>
        <v/>
      </c>
      <c r="DU100" s="438" t="str">
        <f t="shared" si="166"/>
        <v/>
      </c>
      <c r="DV100" s="438" t="str">
        <f t="shared" si="166"/>
        <v/>
      </c>
      <c r="DW100" s="438" t="str">
        <f t="shared" si="166"/>
        <v/>
      </c>
      <c r="DX100" s="438" t="str">
        <f t="shared" si="166"/>
        <v/>
      </c>
      <c r="DY100" s="438" t="str">
        <f t="shared" si="166"/>
        <v/>
      </c>
      <c r="DZ100" s="438" t="str">
        <f t="shared" si="166"/>
        <v/>
      </c>
      <c r="EA100" s="438" t="str">
        <f t="shared" si="166"/>
        <v/>
      </c>
      <c r="EB100" s="438" t="str">
        <f t="shared" si="166"/>
        <v/>
      </c>
      <c r="EC100" s="438" t="str">
        <f t="shared" ref="EC100:EW100" si="167">IF(EC$34="C42",EC$16,"")</f>
        <v/>
      </c>
      <c r="ED100" s="438" t="str">
        <f t="shared" si="167"/>
        <v/>
      </c>
      <c r="EE100" s="438" t="str">
        <f t="shared" si="167"/>
        <v/>
      </c>
      <c r="EF100" s="438" t="str">
        <f t="shared" si="167"/>
        <v/>
      </c>
      <c r="EG100" s="438" t="str">
        <f t="shared" si="167"/>
        <v/>
      </c>
      <c r="EH100" s="438" t="str">
        <f t="shared" si="167"/>
        <v/>
      </c>
      <c r="EI100" s="438" t="str">
        <f t="shared" si="167"/>
        <v/>
      </c>
      <c r="EJ100" s="438" t="str">
        <f t="shared" si="167"/>
        <v/>
      </c>
      <c r="EK100" s="438" t="str">
        <f t="shared" si="167"/>
        <v/>
      </c>
      <c r="EL100" s="438" t="str">
        <f t="shared" si="167"/>
        <v/>
      </c>
      <c r="EM100" s="438" t="str">
        <f t="shared" si="167"/>
        <v/>
      </c>
      <c r="EN100" s="438" t="str">
        <f t="shared" si="167"/>
        <v/>
      </c>
      <c r="EO100" s="438" t="str">
        <f t="shared" si="167"/>
        <v/>
      </c>
      <c r="EP100" s="438" t="str">
        <f t="shared" si="167"/>
        <v/>
      </c>
      <c r="EQ100" s="438" t="str">
        <f t="shared" si="167"/>
        <v/>
      </c>
      <c r="ER100" s="438" t="str">
        <f t="shared" si="167"/>
        <v/>
      </c>
      <c r="ES100" s="438" t="str">
        <f t="shared" si="167"/>
        <v/>
      </c>
      <c r="ET100" s="438" t="str">
        <f t="shared" si="167"/>
        <v/>
      </c>
      <c r="EU100" s="438" t="str">
        <f t="shared" si="167"/>
        <v/>
      </c>
      <c r="EV100" s="438" t="str">
        <f t="shared" si="167"/>
        <v/>
      </c>
      <c r="EW100" s="438" t="str">
        <f t="shared" si="167"/>
        <v/>
      </c>
    </row>
    <row r="101" spans="2:153" outlineLevel="1">
      <c r="B101" s="437" t="s">
        <v>1411</v>
      </c>
      <c r="C101" s="365" t="s">
        <v>278</v>
      </c>
      <c r="D101" s="438" t="str">
        <f>IF(D$34="C61",D$16,"")</f>
        <v/>
      </c>
      <c r="E101" s="438" t="str">
        <f t="shared" ref="E101:BP101" si="168">IF(E$34="C61",E$16,"")</f>
        <v/>
      </c>
      <c r="F101" s="438" t="str">
        <f t="shared" si="168"/>
        <v/>
      </c>
      <c r="G101" s="438" t="str">
        <f t="shared" si="168"/>
        <v/>
      </c>
      <c r="H101" s="438" t="str">
        <f t="shared" si="168"/>
        <v/>
      </c>
      <c r="I101" s="438" t="str">
        <f t="shared" si="168"/>
        <v/>
      </c>
      <c r="J101" s="438" t="str">
        <f t="shared" si="168"/>
        <v/>
      </c>
      <c r="K101" s="438" t="str">
        <f t="shared" si="168"/>
        <v/>
      </c>
      <c r="L101" s="438" t="str">
        <f t="shared" si="168"/>
        <v/>
      </c>
      <c r="M101" s="438" t="str">
        <f t="shared" si="168"/>
        <v/>
      </c>
      <c r="N101" s="438" t="str">
        <f t="shared" si="168"/>
        <v/>
      </c>
      <c r="O101" s="438" t="str">
        <f t="shared" si="168"/>
        <v/>
      </c>
      <c r="P101" s="438" t="str">
        <f t="shared" si="168"/>
        <v/>
      </c>
      <c r="Q101" s="438" t="str">
        <f t="shared" si="168"/>
        <v/>
      </c>
      <c r="R101" s="438" t="str">
        <f t="shared" si="168"/>
        <v/>
      </c>
      <c r="S101" s="438" t="str">
        <f t="shared" si="168"/>
        <v/>
      </c>
      <c r="T101" s="438" t="str">
        <f t="shared" si="168"/>
        <v/>
      </c>
      <c r="U101" s="438" t="str">
        <f t="shared" si="168"/>
        <v/>
      </c>
      <c r="V101" s="438" t="str">
        <f t="shared" si="168"/>
        <v/>
      </c>
      <c r="W101" s="438" t="str">
        <f t="shared" si="168"/>
        <v/>
      </c>
      <c r="X101" s="438" t="str">
        <f t="shared" si="168"/>
        <v/>
      </c>
      <c r="Y101" s="438" t="str">
        <f t="shared" si="168"/>
        <v/>
      </c>
      <c r="Z101" s="438" t="str">
        <f t="shared" si="168"/>
        <v/>
      </c>
      <c r="AA101" s="438" t="str">
        <f t="shared" si="168"/>
        <v/>
      </c>
      <c r="AB101" s="438" t="str">
        <f t="shared" si="168"/>
        <v/>
      </c>
      <c r="AC101" s="438" t="str">
        <f t="shared" si="168"/>
        <v/>
      </c>
      <c r="AD101" s="438" t="str">
        <f t="shared" si="168"/>
        <v/>
      </c>
      <c r="AE101" s="438" t="str">
        <f t="shared" si="168"/>
        <v/>
      </c>
      <c r="AF101" s="438" t="str">
        <f t="shared" si="168"/>
        <v/>
      </c>
      <c r="AG101" s="438" t="str">
        <f t="shared" si="168"/>
        <v/>
      </c>
      <c r="AH101" s="438" t="str">
        <f t="shared" si="168"/>
        <v/>
      </c>
      <c r="AI101" s="438" t="str">
        <f t="shared" si="168"/>
        <v/>
      </c>
      <c r="AJ101" s="438" t="str">
        <f t="shared" si="168"/>
        <v/>
      </c>
      <c r="AK101" s="438" t="str">
        <f t="shared" si="168"/>
        <v/>
      </c>
      <c r="AL101" s="438" t="str">
        <f t="shared" si="168"/>
        <v/>
      </c>
      <c r="AM101" s="438" t="str">
        <f t="shared" si="168"/>
        <v/>
      </c>
      <c r="AN101" s="438" t="str">
        <f t="shared" si="168"/>
        <v/>
      </c>
      <c r="AO101" s="438" t="str">
        <f t="shared" si="168"/>
        <v/>
      </c>
      <c r="AP101" s="438" t="str">
        <f t="shared" si="168"/>
        <v/>
      </c>
      <c r="AQ101" s="438" t="str">
        <f t="shared" si="168"/>
        <v/>
      </c>
      <c r="AR101" s="438" t="str">
        <f t="shared" si="168"/>
        <v/>
      </c>
      <c r="AS101" s="438" t="str">
        <f t="shared" si="168"/>
        <v/>
      </c>
      <c r="AT101" s="438" t="str">
        <f t="shared" si="168"/>
        <v/>
      </c>
      <c r="AU101" s="438" t="str">
        <f t="shared" si="168"/>
        <v/>
      </c>
      <c r="AV101" s="438" t="str">
        <f t="shared" si="168"/>
        <v/>
      </c>
      <c r="AW101" s="438" t="str">
        <f t="shared" si="168"/>
        <v/>
      </c>
      <c r="AX101" s="438" t="str">
        <f t="shared" si="168"/>
        <v/>
      </c>
      <c r="AY101" s="438" t="str">
        <f t="shared" si="168"/>
        <v/>
      </c>
      <c r="AZ101" s="438" t="str">
        <f t="shared" si="168"/>
        <v/>
      </c>
      <c r="BA101" s="438" t="str">
        <f t="shared" si="168"/>
        <v/>
      </c>
      <c r="BB101" s="438" t="str">
        <f t="shared" si="168"/>
        <v/>
      </c>
      <c r="BC101" s="438" t="str">
        <f t="shared" si="168"/>
        <v/>
      </c>
      <c r="BD101" s="438" t="str">
        <f t="shared" si="168"/>
        <v/>
      </c>
      <c r="BE101" s="438" t="str">
        <f t="shared" si="168"/>
        <v/>
      </c>
      <c r="BF101" s="438" t="str">
        <f t="shared" si="168"/>
        <v/>
      </c>
      <c r="BG101" s="438" t="str">
        <f t="shared" si="168"/>
        <v/>
      </c>
      <c r="BH101" s="438" t="str">
        <f t="shared" si="168"/>
        <v/>
      </c>
      <c r="BI101" s="438" t="str">
        <f t="shared" si="168"/>
        <v/>
      </c>
      <c r="BJ101" s="438" t="str">
        <f t="shared" si="168"/>
        <v/>
      </c>
      <c r="BK101" s="438" t="str">
        <f t="shared" si="168"/>
        <v/>
      </c>
      <c r="BL101" s="438" t="str">
        <f t="shared" si="168"/>
        <v/>
      </c>
      <c r="BM101" s="438" t="str">
        <f t="shared" si="168"/>
        <v/>
      </c>
      <c r="BN101" s="438" t="str">
        <f t="shared" si="168"/>
        <v/>
      </c>
      <c r="BO101" s="438" t="str">
        <f t="shared" si="168"/>
        <v/>
      </c>
      <c r="BP101" s="438" t="str">
        <f t="shared" si="168"/>
        <v/>
      </c>
      <c r="BQ101" s="438" t="str">
        <f t="shared" ref="BQ101:EB101" si="169">IF(BQ$34="C61",BQ$16,"")</f>
        <v/>
      </c>
      <c r="BR101" s="438" t="str">
        <f t="shared" si="169"/>
        <v/>
      </c>
      <c r="BS101" s="438" t="str">
        <f t="shared" si="169"/>
        <v/>
      </c>
      <c r="BT101" s="438" t="str">
        <f t="shared" si="169"/>
        <v/>
      </c>
      <c r="BU101" s="438" t="str">
        <f t="shared" si="169"/>
        <v/>
      </c>
      <c r="BV101" s="438" t="str">
        <f t="shared" si="169"/>
        <v/>
      </c>
      <c r="BW101" s="438" t="str">
        <f t="shared" si="169"/>
        <v/>
      </c>
      <c r="BX101" s="438" t="str">
        <f t="shared" si="169"/>
        <v/>
      </c>
      <c r="BY101" s="438" t="str">
        <f t="shared" si="169"/>
        <v/>
      </c>
      <c r="BZ101" s="438" t="str">
        <f t="shared" si="169"/>
        <v/>
      </c>
      <c r="CA101" s="438" t="str">
        <f t="shared" si="169"/>
        <v/>
      </c>
      <c r="CB101" s="438" t="str">
        <f t="shared" si="169"/>
        <v/>
      </c>
      <c r="CC101" s="438" t="str">
        <f t="shared" si="169"/>
        <v/>
      </c>
      <c r="CD101" s="438" t="str">
        <f t="shared" si="169"/>
        <v/>
      </c>
      <c r="CE101" s="438" t="str">
        <f t="shared" si="169"/>
        <v/>
      </c>
      <c r="CF101" s="438" t="str">
        <f t="shared" si="169"/>
        <v/>
      </c>
      <c r="CG101" s="438" t="str">
        <f t="shared" si="169"/>
        <v/>
      </c>
      <c r="CH101" s="438" t="str">
        <f t="shared" si="169"/>
        <v/>
      </c>
      <c r="CI101" s="438" t="str">
        <f t="shared" si="169"/>
        <v/>
      </c>
      <c r="CJ101" s="438" t="str">
        <f t="shared" si="169"/>
        <v/>
      </c>
      <c r="CK101" s="438" t="str">
        <f t="shared" si="169"/>
        <v/>
      </c>
      <c r="CL101" s="438" t="str">
        <f t="shared" si="169"/>
        <v/>
      </c>
      <c r="CM101" s="438" t="str">
        <f t="shared" si="169"/>
        <v/>
      </c>
      <c r="CN101" s="438" t="str">
        <f t="shared" si="169"/>
        <v/>
      </c>
      <c r="CO101" s="438" t="str">
        <f t="shared" si="169"/>
        <v/>
      </c>
      <c r="CP101" s="438" t="str">
        <f t="shared" si="169"/>
        <v/>
      </c>
      <c r="CQ101" s="438" t="str">
        <f t="shared" si="169"/>
        <v/>
      </c>
      <c r="CR101" s="438" t="str">
        <f t="shared" si="169"/>
        <v/>
      </c>
      <c r="CS101" s="438" t="str">
        <f t="shared" si="169"/>
        <v/>
      </c>
      <c r="CT101" s="438" t="str">
        <f t="shared" si="169"/>
        <v/>
      </c>
      <c r="CU101" s="438" t="str">
        <f t="shared" si="169"/>
        <v/>
      </c>
      <c r="CV101" s="438" t="str">
        <f t="shared" si="169"/>
        <v/>
      </c>
      <c r="CW101" s="438" t="str">
        <f t="shared" si="169"/>
        <v/>
      </c>
      <c r="CX101" s="438" t="str">
        <f t="shared" si="169"/>
        <v/>
      </c>
      <c r="CY101" s="438" t="str">
        <f t="shared" si="169"/>
        <v/>
      </c>
      <c r="CZ101" s="438" t="str">
        <f t="shared" si="169"/>
        <v/>
      </c>
      <c r="DA101" s="438" t="str">
        <f t="shared" si="169"/>
        <v/>
      </c>
      <c r="DB101" s="438" t="str">
        <f t="shared" si="169"/>
        <v/>
      </c>
      <c r="DC101" s="438" t="str">
        <f t="shared" si="169"/>
        <v/>
      </c>
      <c r="DD101" s="438" t="str">
        <f t="shared" si="169"/>
        <v/>
      </c>
      <c r="DE101" s="438" t="str">
        <f t="shared" si="169"/>
        <v/>
      </c>
      <c r="DF101" s="438" t="str">
        <f t="shared" si="169"/>
        <v/>
      </c>
      <c r="DG101" s="438" t="str">
        <f t="shared" si="169"/>
        <v/>
      </c>
      <c r="DH101" s="438" t="str">
        <f t="shared" si="169"/>
        <v/>
      </c>
      <c r="DI101" s="438" t="str">
        <f t="shared" si="169"/>
        <v/>
      </c>
      <c r="DJ101" s="438" t="str">
        <f t="shared" si="169"/>
        <v/>
      </c>
      <c r="DK101" s="438" t="str">
        <f t="shared" si="169"/>
        <v/>
      </c>
      <c r="DL101" s="438" t="str">
        <f t="shared" si="169"/>
        <v/>
      </c>
      <c r="DM101" s="438" t="str">
        <f t="shared" si="169"/>
        <v/>
      </c>
      <c r="DN101" s="438" t="str">
        <f t="shared" si="169"/>
        <v/>
      </c>
      <c r="DO101" s="438" t="str">
        <f t="shared" si="169"/>
        <v/>
      </c>
      <c r="DP101" s="438" t="str">
        <f t="shared" si="169"/>
        <v/>
      </c>
      <c r="DQ101" s="438" t="str">
        <f t="shared" si="169"/>
        <v/>
      </c>
      <c r="DR101" s="438" t="str">
        <f t="shared" si="169"/>
        <v/>
      </c>
      <c r="DS101" s="438" t="str">
        <f t="shared" si="169"/>
        <v/>
      </c>
      <c r="DT101" s="438" t="str">
        <f t="shared" si="169"/>
        <v/>
      </c>
      <c r="DU101" s="438" t="str">
        <f t="shared" si="169"/>
        <v/>
      </c>
      <c r="DV101" s="438" t="str">
        <f t="shared" si="169"/>
        <v/>
      </c>
      <c r="DW101" s="438" t="str">
        <f t="shared" si="169"/>
        <v/>
      </c>
      <c r="DX101" s="438" t="str">
        <f t="shared" si="169"/>
        <v/>
      </c>
      <c r="DY101" s="438" t="str">
        <f t="shared" si="169"/>
        <v/>
      </c>
      <c r="DZ101" s="438" t="str">
        <f t="shared" si="169"/>
        <v/>
      </c>
      <c r="EA101" s="438" t="str">
        <f t="shared" si="169"/>
        <v/>
      </c>
      <c r="EB101" s="438" t="str">
        <f t="shared" si="169"/>
        <v/>
      </c>
      <c r="EC101" s="438" t="str">
        <f t="shared" ref="EC101:EW101" si="170">IF(EC$34="C61",EC$16,"")</f>
        <v/>
      </c>
      <c r="ED101" s="438" t="str">
        <f t="shared" si="170"/>
        <v/>
      </c>
      <c r="EE101" s="438" t="str">
        <f t="shared" si="170"/>
        <v/>
      </c>
      <c r="EF101" s="438" t="str">
        <f t="shared" si="170"/>
        <v/>
      </c>
      <c r="EG101" s="438" t="str">
        <f t="shared" si="170"/>
        <v/>
      </c>
      <c r="EH101" s="438" t="str">
        <f t="shared" si="170"/>
        <v/>
      </c>
      <c r="EI101" s="438" t="str">
        <f t="shared" si="170"/>
        <v/>
      </c>
      <c r="EJ101" s="438" t="str">
        <f t="shared" si="170"/>
        <v/>
      </c>
      <c r="EK101" s="438" t="str">
        <f t="shared" si="170"/>
        <v/>
      </c>
      <c r="EL101" s="438" t="str">
        <f t="shared" si="170"/>
        <v/>
      </c>
      <c r="EM101" s="438" t="str">
        <f t="shared" si="170"/>
        <v/>
      </c>
      <c r="EN101" s="438" t="str">
        <f t="shared" si="170"/>
        <v/>
      </c>
      <c r="EO101" s="438" t="str">
        <f t="shared" si="170"/>
        <v/>
      </c>
      <c r="EP101" s="438" t="str">
        <f t="shared" si="170"/>
        <v/>
      </c>
      <c r="EQ101" s="438" t="str">
        <f t="shared" si="170"/>
        <v/>
      </c>
      <c r="ER101" s="438" t="str">
        <f t="shared" si="170"/>
        <v/>
      </c>
      <c r="ES101" s="438" t="str">
        <f t="shared" si="170"/>
        <v/>
      </c>
      <c r="ET101" s="438" t="str">
        <f t="shared" si="170"/>
        <v/>
      </c>
      <c r="EU101" s="438" t="str">
        <f t="shared" si="170"/>
        <v/>
      </c>
      <c r="EV101" s="438" t="str">
        <f t="shared" si="170"/>
        <v/>
      </c>
      <c r="EW101" s="438" t="str">
        <f t="shared" si="170"/>
        <v/>
      </c>
    </row>
    <row r="102" spans="2:153" outlineLevel="1">
      <c r="B102" s="437" t="s">
        <v>1412</v>
      </c>
      <c r="C102" s="365" t="s">
        <v>278</v>
      </c>
      <c r="D102" s="438" t="str">
        <f>IF(D$34="C62",D$16,"")</f>
        <v/>
      </c>
      <c r="E102" s="438" t="str">
        <f t="shared" ref="E102:BP102" si="171">IF(E$34="C62",E$16,"")</f>
        <v/>
      </c>
      <c r="F102" s="438" t="str">
        <f t="shared" si="171"/>
        <v/>
      </c>
      <c r="G102" s="438" t="str">
        <f t="shared" si="171"/>
        <v/>
      </c>
      <c r="H102" s="438" t="str">
        <f t="shared" si="171"/>
        <v/>
      </c>
      <c r="I102" s="438" t="str">
        <f t="shared" si="171"/>
        <v/>
      </c>
      <c r="J102" s="438" t="str">
        <f t="shared" si="171"/>
        <v/>
      </c>
      <c r="K102" s="438" t="str">
        <f t="shared" si="171"/>
        <v/>
      </c>
      <c r="L102" s="438" t="str">
        <f t="shared" si="171"/>
        <v/>
      </c>
      <c r="M102" s="438" t="str">
        <f t="shared" si="171"/>
        <v/>
      </c>
      <c r="N102" s="438" t="str">
        <f t="shared" si="171"/>
        <v/>
      </c>
      <c r="O102" s="438" t="str">
        <f t="shared" si="171"/>
        <v/>
      </c>
      <c r="P102" s="438" t="str">
        <f t="shared" si="171"/>
        <v/>
      </c>
      <c r="Q102" s="438" t="str">
        <f t="shared" si="171"/>
        <v/>
      </c>
      <c r="R102" s="438" t="str">
        <f t="shared" si="171"/>
        <v/>
      </c>
      <c r="S102" s="438" t="str">
        <f t="shared" si="171"/>
        <v/>
      </c>
      <c r="T102" s="438" t="str">
        <f t="shared" si="171"/>
        <v/>
      </c>
      <c r="U102" s="438" t="str">
        <f t="shared" si="171"/>
        <v/>
      </c>
      <c r="V102" s="438" t="str">
        <f t="shared" si="171"/>
        <v/>
      </c>
      <c r="W102" s="438" t="str">
        <f t="shared" si="171"/>
        <v/>
      </c>
      <c r="X102" s="438" t="str">
        <f t="shared" si="171"/>
        <v/>
      </c>
      <c r="Y102" s="438" t="str">
        <f t="shared" si="171"/>
        <v/>
      </c>
      <c r="Z102" s="438" t="str">
        <f t="shared" si="171"/>
        <v/>
      </c>
      <c r="AA102" s="438" t="str">
        <f t="shared" si="171"/>
        <v/>
      </c>
      <c r="AB102" s="438" t="str">
        <f t="shared" si="171"/>
        <v/>
      </c>
      <c r="AC102" s="438" t="str">
        <f t="shared" si="171"/>
        <v/>
      </c>
      <c r="AD102" s="438" t="str">
        <f t="shared" si="171"/>
        <v/>
      </c>
      <c r="AE102" s="438" t="str">
        <f t="shared" si="171"/>
        <v/>
      </c>
      <c r="AF102" s="438" t="str">
        <f t="shared" si="171"/>
        <v/>
      </c>
      <c r="AG102" s="438" t="str">
        <f t="shared" si="171"/>
        <v/>
      </c>
      <c r="AH102" s="438" t="str">
        <f t="shared" si="171"/>
        <v/>
      </c>
      <c r="AI102" s="438" t="str">
        <f t="shared" si="171"/>
        <v/>
      </c>
      <c r="AJ102" s="438" t="str">
        <f t="shared" si="171"/>
        <v/>
      </c>
      <c r="AK102" s="438" t="str">
        <f t="shared" si="171"/>
        <v/>
      </c>
      <c r="AL102" s="438" t="str">
        <f t="shared" si="171"/>
        <v/>
      </c>
      <c r="AM102" s="438" t="str">
        <f t="shared" si="171"/>
        <v/>
      </c>
      <c r="AN102" s="438" t="str">
        <f t="shared" si="171"/>
        <v/>
      </c>
      <c r="AO102" s="438" t="str">
        <f t="shared" si="171"/>
        <v/>
      </c>
      <c r="AP102" s="438" t="str">
        <f t="shared" si="171"/>
        <v/>
      </c>
      <c r="AQ102" s="438" t="str">
        <f t="shared" si="171"/>
        <v/>
      </c>
      <c r="AR102" s="438" t="str">
        <f t="shared" si="171"/>
        <v/>
      </c>
      <c r="AS102" s="438" t="str">
        <f t="shared" si="171"/>
        <v/>
      </c>
      <c r="AT102" s="438" t="str">
        <f t="shared" si="171"/>
        <v/>
      </c>
      <c r="AU102" s="438" t="str">
        <f t="shared" si="171"/>
        <v/>
      </c>
      <c r="AV102" s="438" t="str">
        <f t="shared" si="171"/>
        <v/>
      </c>
      <c r="AW102" s="438" t="str">
        <f t="shared" si="171"/>
        <v/>
      </c>
      <c r="AX102" s="438" t="str">
        <f t="shared" si="171"/>
        <v/>
      </c>
      <c r="AY102" s="438" t="str">
        <f t="shared" si="171"/>
        <v/>
      </c>
      <c r="AZ102" s="438" t="str">
        <f t="shared" si="171"/>
        <v/>
      </c>
      <c r="BA102" s="438" t="str">
        <f t="shared" si="171"/>
        <v/>
      </c>
      <c r="BB102" s="438" t="str">
        <f t="shared" si="171"/>
        <v/>
      </c>
      <c r="BC102" s="438" t="str">
        <f t="shared" si="171"/>
        <v/>
      </c>
      <c r="BD102" s="438" t="str">
        <f t="shared" si="171"/>
        <v/>
      </c>
      <c r="BE102" s="438" t="str">
        <f t="shared" si="171"/>
        <v/>
      </c>
      <c r="BF102" s="438" t="str">
        <f t="shared" si="171"/>
        <v/>
      </c>
      <c r="BG102" s="438" t="str">
        <f t="shared" si="171"/>
        <v/>
      </c>
      <c r="BH102" s="438" t="str">
        <f t="shared" si="171"/>
        <v/>
      </c>
      <c r="BI102" s="438" t="str">
        <f t="shared" si="171"/>
        <v/>
      </c>
      <c r="BJ102" s="438" t="str">
        <f t="shared" si="171"/>
        <v/>
      </c>
      <c r="BK102" s="438" t="str">
        <f t="shared" si="171"/>
        <v/>
      </c>
      <c r="BL102" s="438" t="str">
        <f t="shared" si="171"/>
        <v/>
      </c>
      <c r="BM102" s="438" t="str">
        <f t="shared" si="171"/>
        <v/>
      </c>
      <c r="BN102" s="438" t="str">
        <f t="shared" si="171"/>
        <v/>
      </c>
      <c r="BO102" s="438" t="str">
        <f t="shared" si="171"/>
        <v/>
      </c>
      <c r="BP102" s="438" t="str">
        <f t="shared" si="171"/>
        <v/>
      </c>
      <c r="BQ102" s="438" t="str">
        <f t="shared" ref="BQ102:EB102" si="172">IF(BQ$34="C62",BQ$16,"")</f>
        <v/>
      </c>
      <c r="BR102" s="438" t="str">
        <f t="shared" si="172"/>
        <v/>
      </c>
      <c r="BS102" s="438" t="str">
        <f t="shared" si="172"/>
        <v/>
      </c>
      <c r="BT102" s="438" t="str">
        <f t="shared" si="172"/>
        <v/>
      </c>
      <c r="BU102" s="438" t="str">
        <f t="shared" si="172"/>
        <v/>
      </c>
      <c r="BV102" s="438" t="str">
        <f t="shared" si="172"/>
        <v/>
      </c>
      <c r="BW102" s="438" t="str">
        <f t="shared" si="172"/>
        <v/>
      </c>
      <c r="BX102" s="438" t="str">
        <f t="shared" si="172"/>
        <v/>
      </c>
      <c r="BY102" s="438" t="str">
        <f t="shared" si="172"/>
        <v/>
      </c>
      <c r="BZ102" s="438" t="str">
        <f t="shared" si="172"/>
        <v/>
      </c>
      <c r="CA102" s="438" t="str">
        <f t="shared" si="172"/>
        <v/>
      </c>
      <c r="CB102" s="438" t="str">
        <f t="shared" si="172"/>
        <v/>
      </c>
      <c r="CC102" s="438" t="str">
        <f t="shared" si="172"/>
        <v/>
      </c>
      <c r="CD102" s="438" t="str">
        <f t="shared" si="172"/>
        <v/>
      </c>
      <c r="CE102" s="438" t="str">
        <f t="shared" si="172"/>
        <v/>
      </c>
      <c r="CF102" s="438" t="str">
        <f t="shared" si="172"/>
        <v/>
      </c>
      <c r="CG102" s="438" t="str">
        <f t="shared" si="172"/>
        <v/>
      </c>
      <c r="CH102" s="438" t="str">
        <f t="shared" si="172"/>
        <v/>
      </c>
      <c r="CI102" s="438" t="str">
        <f t="shared" si="172"/>
        <v/>
      </c>
      <c r="CJ102" s="438" t="str">
        <f t="shared" si="172"/>
        <v/>
      </c>
      <c r="CK102" s="438" t="str">
        <f t="shared" si="172"/>
        <v/>
      </c>
      <c r="CL102" s="438" t="str">
        <f t="shared" si="172"/>
        <v/>
      </c>
      <c r="CM102" s="438" t="str">
        <f t="shared" si="172"/>
        <v/>
      </c>
      <c r="CN102" s="438" t="str">
        <f t="shared" si="172"/>
        <v/>
      </c>
      <c r="CO102" s="438" t="str">
        <f t="shared" si="172"/>
        <v/>
      </c>
      <c r="CP102" s="438" t="str">
        <f t="shared" si="172"/>
        <v/>
      </c>
      <c r="CQ102" s="438" t="str">
        <f t="shared" si="172"/>
        <v/>
      </c>
      <c r="CR102" s="438" t="str">
        <f t="shared" si="172"/>
        <v/>
      </c>
      <c r="CS102" s="438" t="str">
        <f t="shared" si="172"/>
        <v/>
      </c>
      <c r="CT102" s="438" t="str">
        <f t="shared" si="172"/>
        <v/>
      </c>
      <c r="CU102" s="438" t="str">
        <f t="shared" si="172"/>
        <v/>
      </c>
      <c r="CV102" s="438" t="str">
        <f t="shared" si="172"/>
        <v/>
      </c>
      <c r="CW102" s="438" t="str">
        <f t="shared" si="172"/>
        <v/>
      </c>
      <c r="CX102" s="438" t="str">
        <f t="shared" si="172"/>
        <v/>
      </c>
      <c r="CY102" s="438" t="str">
        <f t="shared" si="172"/>
        <v/>
      </c>
      <c r="CZ102" s="438" t="str">
        <f t="shared" si="172"/>
        <v/>
      </c>
      <c r="DA102" s="438" t="str">
        <f t="shared" si="172"/>
        <v/>
      </c>
      <c r="DB102" s="438" t="str">
        <f t="shared" si="172"/>
        <v/>
      </c>
      <c r="DC102" s="438" t="str">
        <f t="shared" si="172"/>
        <v/>
      </c>
      <c r="DD102" s="438" t="str">
        <f t="shared" si="172"/>
        <v/>
      </c>
      <c r="DE102" s="438" t="str">
        <f t="shared" si="172"/>
        <v/>
      </c>
      <c r="DF102" s="438" t="str">
        <f t="shared" si="172"/>
        <v/>
      </c>
      <c r="DG102" s="438" t="str">
        <f t="shared" si="172"/>
        <v/>
      </c>
      <c r="DH102" s="438" t="str">
        <f t="shared" si="172"/>
        <v/>
      </c>
      <c r="DI102" s="438" t="str">
        <f t="shared" si="172"/>
        <v/>
      </c>
      <c r="DJ102" s="438" t="str">
        <f t="shared" si="172"/>
        <v/>
      </c>
      <c r="DK102" s="438" t="str">
        <f t="shared" si="172"/>
        <v/>
      </c>
      <c r="DL102" s="438" t="str">
        <f t="shared" si="172"/>
        <v/>
      </c>
      <c r="DM102" s="438" t="str">
        <f t="shared" si="172"/>
        <v/>
      </c>
      <c r="DN102" s="438" t="str">
        <f t="shared" si="172"/>
        <v/>
      </c>
      <c r="DO102" s="438" t="str">
        <f t="shared" si="172"/>
        <v/>
      </c>
      <c r="DP102" s="438" t="str">
        <f t="shared" si="172"/>
        <v/>
      </c>
      <c r="DQ102" s="438" t="str">
        <f t="shared" si="172"/>
        <v/>
      </c>
      <c r="DR102" s="438" t="str">
        <f t="shared" si="172"/>
        <v/>
      </c>
      <c r="DS102" s="438" t="str">
        <f t="shared" si="172"/>
        <v/>
      </c>
      <c r="DT102" s="438" t="str">
        <f t="shared" si="172"/>
        <v/>
      </c>
      <c r="DU102" s="438" t="str">
        <f t="shared" si="172"/>
        <v/>
      </c>
      <c r="DV102" s="438" t="str">
        <f t="shared" si="172"/>
        <v/>
      </c>
      <c r="DW102" s="438" t="str">
        <f t="shared" si="172"/>
        <v/>
      </c>
      <c r="DX102" s="438" t="str">
        <f t="shared" si="172"/>
        <v/>
      </c>
      <c r="DY102" s="438" t="str">
        <f t="shared" si="172"/>
        <v/>
      </c>
      <c r="DZ102" s="438" t="str">
        <f t="shared" si="172"/>
        <v/>
      </c>
      <c r="EA102" s="438" t="str">
        <f t="shared" si="172"/>
        <v/>
      </c>
      <c r="EB102" s="438" t="str">
        <f t="shared" si="172"/>
        <v/>
      </c>
      <c r="EC102" s="438" t="str">
        <f t="shared" ref="EC102:EW102" si="173">IF(EC$34="C62",EC$16,"")</f>
        <v/>
      </c>
      <c r="ED102" s="438" t="str">
        <f t="shared" si="173"/>
        <v/>
      </c>
      <c r="EE102" s="438" t="str">
        <f t="shared" si="173"/>
        <v/>
      </c>
      <c r="EF102" s="438" t="str">
        <f t="shared" si="173"/>
        <v/>
      </c>
      <c r="EG102" s="438" t="str">
        <f t="shared" si="173"/>
        <v/>
      </c>
      <c r="EH102" s="438" t="str">
        <f t="shared" si="173"/>
        <v/>
      </c>
      <c r="EI102" s="438" t="str">
        <f t="shared" si="173"/>
        <v/>
      </c>
      <c r="EJ102" s="438" t="str">
        <f t="shared" si="173"/>
        <v/>
      </c>
      <c r="EK102" s="438" t="str">
        <f t="shared" si="173"/>
        <v/>
      </c>
      <c r="EL102" s="438" t="str">
        <f t="shared" si="173"/>
        <v/>
      </c>
      <c r="EM102" s="438" t="str">
        <f t="shared" si="173"/>
        <v/>
      </c>
      <c r="EN102" s="438" t="str">
        <f t="shared" si="173"/>
        <v/>
      </c>
      <c r="EO102" s="438" t="str">
        <f t="shared" si="173"/>
        <v/>
      </c>
      <c r="EP102" s="438" t="str">
        <f t="shared" si="173"/>
        <v/>
      </c>
      <c r="EQ102" s="438" t="str">
        <f t="shared" si="173"/>
        <v/>
      </c>
      <c r="ER102" s="438" t="str">
        <f t="shared" si="173"/>
        <v/>
      </c>
      <c r="ES102" s="438" t="str">
        <f t="shared" si="173"/>
        <v/>
      </c>
      <c r="ET102" s="438" t="str">
        <f t="shared" si="173"/>
        <v/>
      </c>
      <c r="EU102" s="438" t="str">
        <f t="shared" si="173"/>
        <v/>
      </c>
      <c r="EV102" s="438" t="str">
        <f t="shared" si="173"/>
        <v/>
      </c>
      <c r="EW102" s="438" t="str">
        <f t="shared" si="173"/>
        <v/>
      </c>
    </row>
    <row r="103" spans="2:153" outlineLevel="1">
      <c r="B103" s="437" t="s">
        <v>26</v>
      </c>
      <c r="C103" s="365" t="s">
        <v>278</v>
      </c>
      <c r="D103" s="438" t="str">
        <f>IF(D$32="C0",D$16,"")</f>
        <v/>
      </c>
      <c r="E103" s="438" t="str">
        <f t="shared" ref="E103:BP103" si="174">IF(E$32="C0",E$16,"")</f>
        <v/>
      </c>
      <c r="F103" s="438" t="str">
        <f t="shared" si="174"/>
        <v/>
      </c>
      <c r="G103" s="438" t="str">
        <f t="shared" si="174"/>
        <v/>
      </c>
      <c r="H103" s="438" t="str">
        <f t="shared" si="174"/>
        <v/>
      </c>
      <c r="I103" s="438" t="str">
        <f t="shared" si="174"/>
        <v/>
      </c>
      <c r="J103" s="438" t="str">
        <f t="shared" si="174"/>
        <v/>
      </c>
      <c r="K103" s="438" t="str">
        <f t="shared" si="174"/>
        <v/>
      </c>
      <c r="L103" s="438" t="str">
        <f t="shared" si="174"/>
        <v/>
      </c>
      <c r="M103" s="438" t="str">
        <f t="shared" si="174"/>
        <v/>
      </c>
      <c r="N103" s="438" t="str">
        <f t="shared" si="174"/>
        <v/>
      </c>
      <c r="O103" s="438" t="str">
        <f t="shared" si="174"/>
        <v/>
      </c>
      <c r="P103" s="438" t="str">
        <f t="shared" si="174"/>
        <v/>
      </c>
      <c r="Q103" s="438" t="str">
        <f t="shared" si="174"/>
        <v/>
      </c>
      <c r="R103" s="438" t="str">
        <f t="shared" si="174"/>
        <v/>
      </c>
      <c r="S103" s="438" t="str">
        <f t="shared" si="174"/>
        <v/>
      </c>
      <c r="T103" s="438" t="str">
        <f t="shared" si="174"/>
        <v/>
      </c>
      <c r="U103" s="438" t="str">
        <f t="shared" si="174"/>
        <v/>
      </c>
      <c r="V103" s="438" t="str">
        <f t="shared" si="174"/>
        <v/>
      </c>
      <c r="W103" s="438" t="str">
        <f t="shared" si="174"/>
        <v/>
      </c>
      <c r="X103" s="438" t="str">
        <f t="shared" si="174"/>
        <v/>
      </c>
      <c r="Y103" s="438" t="str">
        <f t="shared" si="174"/>
        <v/>
      </c>
      <c r="Z103" s="438" t="str">
        <f t="shared" si="174"/>
        <v/>
      </c>
      <c r="AA103" s="438" t="str">
        <f t="shared" si="174"/>
        <v/>
      </c>
      <c r="AB103" s="438" t="str">
        <f t="shared" si="174"/>
        <v/>
      </c>
      <c r="AC103" s="438" t="str">
        <f t="shared" si="174"/>
        <v/>
      </c>
      <c r="AD103" s="438" t="str">
        <f t="shared" si="174"/>
        <v/>
      </c>
      <c r="AE103" s="438" t="str">
        <f t="shared" si="174"/>
        <v/>
      </c>
      <c r="AF103" s="438" t="str">
        <f t="shared" si="174"/>
        <v/>
      </c>
      <c r="AG103" s="438" t="str">
        <f t="shared" si="174"/>
        <v/>
      </c>
      <c r="AH103" s="438" t="str">
        <f t="shared" si="174"/>
        <v/>
      </c>
      <c r="AI103" s="438" t="str">
        <f t="shared" si="174"/>
        <v/>
      </c>
      <c r="AJ103" s="438" t="str">
        <f t="shared" si="174"/>
        <v/>
      </c>
      <c r="AK103" s="438" t="str">
        <f t="shared" si="174"/>
        <v/>
      </c>
      <c r="AL103" s="438" t="str">
        <f t="shared" si="174"/>
        <v/>
      </c>
      <c r="AM103" s="438" t="str">
        <f t="shared" si="174"/>
        <v/>
      </c>
      <c r="AN103" s="438" t="str">
        <f t="shared" si="174"/>
        <v/>
      </c>
      <c r="AO103" s="438" t="str">
        <f t="shared" si="174"/>
        <v/>
      </c>
      <c r="AP103" s="438" t="str">
        <f t="shared" si="174"/>
        <v/>
      </c>
      <c r="AQ103" s="438" t="str">
        <f t="shared" si="174"/>
        <v/>
      </c>
      <c r="AR103" s="438" t="str">
        <f t="shared" si="174"/>
        <v/>
      </c>
      <c r="AS103" s="438" t="str">
        <f t="shared" si="174"/>
        <v/>
      </c>
      <c r="AT103" s="438" t="str">
        <f t="shared" si="174"/>
        <v/>
      </c>
      <c r="AU103" s="438" t="str">
        <f t="shared" si="174"/>
        <v/>
      </c>
      <c r="AV103" s="438" t="str">
        <f t="shared" si="174"/>
        <v/>
      </c>
      <c r="AW103" s="438" t="str">
        <f t="shared" si="174"/>
        <v/>
      </c>
      <c r="AX103" s="438" t="str">
        <f t="shared" si="174"/>
        <v/>
      </c>
      <c r="AY103" s="438" t="str">
        <f t="shared" si="174"/>
        <v/>
      </c>
      <c r="AZ103" s="438" t="str">
        <f t="shared" si="174"/>
        <v/>
      </c>
      <c r="BA103" s="438" t="str">
        <f t="shared" si="174"/>
        <v/>
      </c>
      <c r="BB103" s="438" t="str">
        <f t="shared" si="174"/>
        <v/>
      </c>
      <c r="BC103" s="438" t="str">
        <f t="shared" si="174"/>
        <v/>
      </c>
      <c r="BD103" s="438" t="str">
        <f t="shared" si="174"/>
        <v/>
      </c>
      <c r="BE103" s="438" t="str">
        <f t="shared" si="174"/>
        <v/>
      </c>
      <c r="BF103" s="438" t="str">
        <f t="shared" si="174"/>
        <v/>
      </c>
      <c r="BG103" s="438" t="str">
        <f t="shared" si="174"/>
        <v/>
      </c>
      <c r="BH103" s="438" t="str">
        <f t="shared" si="174"/>
        <v/>
      </c>
      <c r="BI103" s="438" t="str">
        <f t="shared" si="174"/>
        <v/>
      </c>
      <c r="BJ103" s="438" t="str">
        <f t="shared" si="174"/>
        <v/>
      </c>
      <c r="BK103" s="438" t="str">
        <f t="shared" si="174"/>
        <v/>
      </c>
      <c r="BL103" s="438" t="str">
        <f t="shared" si="174"/>
        <v/>
      </c>
      <c r="BM103" s="438" t="str">
        <f t="shared" si="174"/>
        <v/>
      </c>
      <c r="BN103" s="438" t="str">
        <f t="shared" si="174"/>
        <v/>
      </c>
      <c r="BO103" s="438" t="str">
        <f t="shared" si="174"/>
        <v/>
      </c>
      <c r="BP103" s="438" t="str">
        <f t="shared" si="174"/>
        <v/>
      </c>
      <c r="BQ103" s="438" t="str">
        <f t="shared" ref="BQ103:EB103" si="175">IF(BQ$32="C0",BQ$16,"")</f>
        <v/>
      </c>
      <c r="BR103" s="438" t="str">
        <f t="shared" si="175"/>
        <v/>
      </c>
      <c r="BS103" s="438" t="str">
        <f t="shared" si="175"/>
        <v/>
      </c>
      <c r="BT103" s="438" t="str">
        <f t="shared" si="175"/>
        <v/>
      </c>
      <c r="BU103" s="438" t="str">
        <f t="shared" si="175"/>
        <v/>
      </c>
      <c r="BV103" s="438" t="str">
        <f t="shared" si="175"/>
        <v/>
      </c>
      <c r="BW103" s="438" t="str">
        <f t="shared" si="175"/>
        <v/>
      </c>
      <c r="BX103" s="438" t="str">
        <f t="shared" si="175"/>
        <v/>
      </c>
      <c r="BY103" s="438" t="str">
        <f t="shared" si="175"/>
        <v/>
      </c>
      <c r="BZ103" s="438" t="str">
        <f t="shared" si="175"/>
        <v/>
      </c>
      <c r="CA103" s="438" t="str">
        <f t="shared" si="175"/>
        <v/>
      </c>
      <c r="CB103" s="438" t="str">
        <f t="shared" si="175"/>
        <v/>
      </c>
      <c r="CC103" s="438" t="str">
        <f t="shared" si="175"/>
        <v/>
      </c>
      <c r="CD103" s="438" t="str">
        <f t="shared" si="175"/>
        <v/>
      </c>
      <c r="CE103" s="438" t="str">
        <f t="shared" si="175"/>
        <v/>
      </c>
      <c r="CF103" s="438" t="str">
        <f t="shared" si="175"/>
        <v/>
      </c>
      <c r="CG103" s="438" t="str">
        <f t="shared" si="175"/>
        <v/>
      </c>
      <c r="CH103" s="438" t="str">
        <f t="shared" si="175"/>
        <v/>
      </c>
      <c r="CI103" s="438" t="str">
        <f t="shared" si="175"/>
        <v/>
      </c>
      <c r="CJ103" s="438" t="str">
        <f t="shared" si="175"/>
        <v/>
      </c>
      <c r="CK103" s="438" t="str">
        <f t="shared" si="175"/>
        <v/>
      </c>
      <c r="CL103" s="438" t="str">
        <f t="shared" si="175"/>
        <v/>
      </c>
      <c r="CM103" s="438" t="str">
        <f t="shared" si="175"/>
        <v/>
      </c>
      <c r="CN103" s="438" t="str">
        <f t="shared" si="175"/>
        <v/>
      </c>
      <c r="CO103" s="438" t="str">
        <f t="shared" si="175"/>
        <v/>
      </c>
      <c r="CP103" s="438" t="str">
        <f t="shared" si="175"/>
        <v/>
      </c>
      <c r="CQ103" s="438" t="str">
        <f t="shared" si="175"/>
        <v/>
      </c>
      <c r="CR103" s="438" t="str">
        <f t="shared" si="175"/>
        <v/>
      </c>
      <c r="CS103" s="438" t="str">
        <f t="shared" si="175"/>
        <v/>
      </c>
      <c r="CT103" s="438" t="str">
        <f t="shared" si="175"/>
        <v/>
      </c>
      <c r="CU103" s="438" t="str">
        <f t="shared" si="175"/>
        <v/>
      </c>
      <c r="CV103" s="438" t="str">
        <f t="shared" si="175"/>
        <v/>
      </c>
      <c r="CW103" s="438" t="str">
        <f t="shared" si="175"/>
        <v/>
      </c>
      <c r="CX103" s="438" t="str">
        <f t="shared" si="175"/>
        <v/>
      </c>
      <c r="CY103" s="438" t="str">
        <f t="shared" si="175"/>
        <v/>
      </c>
      <c r="CZ103" s="438" t="str">
        <f t="shared" si="175"/>
        <v/>
      </c>
      <c r="DA103" s="438" t="str">
        <f t="shared" si="175"/>
        <v/>
      </c>
      <c r="DB103" s="438" t="str">
        <f t="shared" si="175"/>
        <v/>
      </c>
      <c r="DC103" s="438" t="str">
        <f t="shared" si="175"/>
        <v/>
      </c>
      <c r="DD103" s="438" t="str">
        <f t="shared" si="175"/>
        <v/>
      </c>
      <c r="DE103" s="438" t="str">
        <f t="shared" si="175"/>
        <v/>
      </c>
      <c r="DF103" s="438" t="str">
        <f t="shared" si="175"/>
        <v/>
      </c>
      <c r="DG103" s="438" t="str">
        <f t="shared" si="175"/>
        <v/>
      </c>
      <c r="DH103" s="438" t="str">
        <f t="shared" si="175"/>
        <v/>
      </c>
      <c r="DI103" s="438" t="str">
        <f t="shared" si="175"/>
        <v/>
      </c>
      <c r="DJ103" s="438" t="str">
        <f t="shared" si="175"/>
        <v/>
      </c>
      <c r="DK103" s="438" t="str">
        <f t="shared" si="175"/>
        <v/>
      </c>
      <c r="DL103" s="438" t="str">
        <f t="shared" si="175"/>
        <v/>
      </c>
      <c r="DM103" s="438" t="str">
        <f t="shared" si="175"/>
        <v/>
      </c>
      <c r="DN103" s="438" t="str">
        <f t="shared" si="175"/>
        <v/>
      </c>
      <c r="DO103" s="438" t="str">
        <f t="shared" si="175"/>
        <v/>
      </c>
      <c r="DP103" s="438" t="str">
        <f t="shared" si="175"/>
        <v/>
      </c>
      <c r="DQ103" s="438" t="str">
        <f t="shared" si="175"/>
        <v/>
      </c>
      <c r="DR103" s="438" t="str">
        <f t="shared" si="175"/>
        <v/>
      </c>
      <c r="DS103" s="438" t="str">
        <f t="shared" si="175"/>
        <v/>
      </c>
      <c r="DT103" s="438" t="str">
        <f t="shared" si="175"/>
        <v/>
      </c>
      <c r="DU103" s="438" t="str">
        <f t="shared" si="175"/>
        <v/>
      </c>
      <c r="DV103" s="438" t="str">
        <f t="shared" si="175"/>
        <v/>
      </c>
      <c r="DW103" s="438" t="str">
        <f t="shared" si="175"/>
        <v/>
      </c>
      <c r="DX103" s="438" t="str">
        <f t="shared" si="175"/>
        <v/>
      </c>
      <c r="DY103" s="438" t="str">
        <f t="shared" si="175"/>
        <v/>
      </c>
      <c r="DZ103" s="438" t="str">
        <f t="shared" si="175"/>
        <v/>
      </c>
      <c r="EA103" s="438" t="str">
        <f t="shared" si="175"/>
        <v/>
      </c>
      <c r="EB103" s="438" t="str">
        <f t="shared" si="175"/>
        <v/>
      </c>
      <c r="EC103" s="438" t="str">
        <f t="shared" ref="EC103:EW103" si="176">IF(EC$32="C0",EC$16,"")</f>
        <v/>
      </c>
      <c r="ED103" s="438" t="str">
        <f t="shared" si="176"/>
        <v/>
      </c>
      <c r="EE103" s="438" t="str">
        <f t="shared" si="176"/>
        <v/>
      </c>
      <c r="EF103" s="438" t="str">
        <f t="shared" si="176"/>
        <v/>
      </c>
      <c r="EG103" s="438" t="str">
        <f t="shared" si="176"/>
        <v/>
      </c>
      <c r="EH103" s="438" t="str">
        <f t="shared" si="176"/>
        <v/>
      </c>
      <c r="EI103" s="438" t="str">
        <f t="shared" si="176"/>
        <v/>
      </c>
      <c r="EJ103" s="438" t="str">
        <f t="shared" si="176"/>
        <v/>
      </c>
      <c r="EK103" s="438" t="str">
        <f t="shared" si="176"/>
        <v/>
      </c>
      <c r="EL103" s="438" t="str">
        <f t="shared" si="176"/>
        <v/>
      </c>
      <c r="EM103" s="438" t="str">
        <f t="shared" si="176"/>
        <v/>
      </c>
      <c r="EN103" s="438" t="str">
        <f t="shared" si="176"/>
        <v/>
      </c>
      <c r="EO103" s="438" t="str">
        <f t="shared" si="176"/>
        <v/>
      </c>
      <c r="EP103" s="438" t="str">
        <f t="shared" si="176"/>
        <v/>
      </c>
      <c r="EQ103" s="438" t="str">
        <f t="shared" si="176"/>
        <v/>
      </c>
      <c r="ER103" s="438" t="str">
        <f t="shared" si="176"/>
        <v/>
      </c>
      <c r="ES103" s="438" t="str">
        <f t="shared" si="176"/>
        <v/>
      </c>
      <c r="ET103" s="438" t="str">
        <f t="shared" si="176"/>
        <v/>
      </c>
      <c r="EU103" s="438" t="str">
        <f t="shared" si="176"/>
        <v/>
      </c>
      <c r="EV103" s="438" t="str">
        <f t="shared" si="176"/>
        <v/>
      </c>
      <c r="EW103" s="438" t="str">
        <f t="shared" si="176"/>
        <v/>
      </c>
    </row>
    <row r="104" spans="2:153" outlineLevel="1">
      <c r="B104" s="437" t="s">
        <v>1413</v>
      </c>
      <c r="C104" s="365" t="s">
        <v>278</v>
      </c>
      <c r="D104" s="438" t="str">
        <f t="shared" ref="D104:D116" si="177">IF(D91="","",D$35)</f>
        <v/>
      </c>
      <c r="E104" s="438" t="str">
        <f t="shared" ref="E104:BP105" si="178">IF(E91="","",E$35)</f>
        <v/>
      </c>
      <c r="F104" s="438" t="str">
        <f t="shared" si="178"/>
        <v/>
      </c>
      <c r="G104" s="438" t="str">
        <f t="shared" si="178"/>
        <v/>
      </c>
      <c r="H104" s="438" t="str">
        <f t="shared" si="178"/>
        <v/>
      </c>
      <c r="I104" s="438" t="str">
        <f t="shared" si="178"/>
        <v/>
      </c>
      <c r="J104" s="438" t="str">
        <f t="shared" si="178"/>
        <v/>
      </c>
      <c r="K104" s="438" t="str">
        <f t="shared" si="178"/>
        <v/>
      </c>
      <c r="L104" s="438" t="str">
        <f t="shared" si="178"/>
        <v/>
      </c>
      <c r="M104" s="438" t="str">
        <f t="shared" si="178"/>
        <v/>
      </c>
      <c r="N104" s="438" t="str">
        <f t="shared" si="178"/>
        <v/>
      </c>
      <c r="O104" s="438" t="str">
        <f t="shared" si="178"/>
        <v/>
      </c>
      <c r="P104" s="438" t="str">
        <f t="shared" si="178"/>
        <v/>
      </c>
      <c r="Q104" s="438" t="str">
        <f t="shared" si="178"/>
        <v/>
      </c>
      <c r="R104" s="438" t="str">
        <f t="shared" si="178"/>
        <v/>
      </c>
      <c r="S104" s="438" t="str">
        <f t="shared" si="178"/>
        <v/>
      </c>
      <c r="T104" s="438" t="str">
        <f t="shared" si="178"/>
        <v/>
      </c>
      <c r="U104" s="438" t="str">
        <f t="shared" si="178"/>
        <v/>
      </c>
      <c r="V104" s="438" t="str">
        <f t="shared" si="178"/>
        <v/>
      </c>
      <c r="W104" s="438" t="str">
        <f t="shared" si="178"/>
        <v/>
      </c>
      <c r="X104" s="438" t="str">
        <f t="shared" si="178"/>
        <v/>
      </c>
      <c r="Y104" s="438" t="str">
        <f t="shared" si="178"/>
        <v/>
      </c>
      <c r="Z104" s="438" t="str">
        <f t="shared" si="178"/>
        <v/>
      </c>
      <c r="AA104" s="438" t="str">
        <f t="shared" si="178"/>
        <v/>
      </c>
      <c r="AB104" s="438" t="str">
        <f t="shared" si="178"/>
        <v/>
      </c>
      <c r="AC104" s="438" t="str">
        <f t="shared" si="178"/>
        <v/>
      </c>
      <c r="AD104" s="438" t="str">
        <f t="shared" si="178"/>
        <v/>
      </c>
      <c r="AE104" s="438" t="str">
        <f t="shared" si="178"/>
        <v/>
      </c>
      <c r="AF104" s="438" t="str">
        <f t="shared" si="178"/>
        <v/>
      </c>
      <c r="AG104" s="438" t="str">
        <f t="shared" si="178"/>
        <v/>
      </c>
      <c r="AH104" s="438" t="str">
        <f t="shared" si="178"/>
        <v/>
      </c>
      <c r="AI104" s="438" t="str">
        <f t="shared" si="178"/>
        <v/>
      </c>
      <c r="AJ104" s="438" t="str">
        <f t="shared" si="178"/>
        <v/>
      </c>
      <c r="AK104" s="438" t="str">
        <f t="shared" si="178"/>
        <v/>
      </c>
      <c r="AL104" s="438" t="str">
        <f t="shared" si="178"/>
        <v/>
      </c>
      <c r="AM104" s="438" t="str">
        <f t="shared" si="178"/>
        <v/>
      </c>
      <c r="AN104" s="438" t="str">
        <f t="shared" si="178"/>
        <v/>
      </c>
      <c r="AO104" s="438" t="str">
        <f t="shared" si="178"/>
        <v/>
      </c>
      <c r="AP104" s="438" t="str">
        <f t="shared" si="178"/>
        <v/>
      </c>
      <c r="AQ104" s="438" t="str">
        <f t="shared" si="178"/>
        <v/>
      </c>
      <c r="AR104" s="438" t="str">
        <f t="shared" si="178"/>
        <v/>
      </c>
      <c r="AS104" s="438" t="str">
        <f t="shared" si="178"/>
        <v/>
      </c>
      <c r="AT104" s="438" t="str">
        <f t="shared" si="178"/>
        <v/>
      </c>
      <c r="AU104" s="438" t="str">
        <f t="shared" si="178"/>
        <v/>
      </c>
      <c r="AV104" s="438" t="str">
        <f t="shared" si="178"/>
        <v/>
      </c>
      <c r="AW104" s="438" t="str">
        <f t="shared" si="178"/>
        <v/>
      </c>
      <c r="AX104" s="438" t="str">
        <f t="shared" si="178"/>
        <v/>
      </c>
      <c r="AY104" s="438" t="str">
        <f t="shared" si="178"/>
        <v/>
      </c>
      <c r="AZ104" s="438" t="str">
        <f t="shared" si="178"/>
        <v/>
      </c>
      <c r="BA104" s="438" t="str">
        <f t="shared" si="178"/>
        <v/>
      </c>
      <c r="BB104" s="438" t="str">
        <f t="shared" si="178"/>
        <v/>
      </c>
      <c r="BC104" s="438" t="str">
        <f t="shared" si="178"/>
        <v/>
      </c>
      <c r="BD104" s="438" t="str">
        <f t="shared" si="178"/>
        <v/>
      </c>
      <c r="BE104" s="438" t="str">
        <f t="shared" si="178"/>
        <v/>
      </c>
      <c r="BF104" s="438" t="str">
        <f t="shared" si="178"/>
        <v/>
      </c>
      <c r="BG104" s="438" t="str">
        <f t="shared" si="178"/>
        <v/>
      </c>
      <c r="BH104" s="438" t="str">
        <f t="shared" si="178"/>
        <v/>
      </c>
      <c r="BI104" s="438" t="str">
        <f t="shared" si="178"/>
        <v/>
      </c>
      <c r="BJ104" s="438" t="str">
        <f t="shared" si="178"/>
        <v/>
      </c>
      <c r="BK104" s="438" t="str">
        <f t="shared" si="178"/>
        <v/>
      </c>
      <c r="BL104" s="438" t="str">
        <f t="shared" si="178"/>
        <v/>
      </c>
      <c r="BM104" s="438" t="str">
        <f t="shared" si="178"/>
        <v/>
      </c>
      <c r="BN104" s="438" t="str">
        <f t="shared" si="178"/>
        <v/>
      </c>
      <c r="BO104" s="438" t="str">
        <f t="shared" si="178"/>
        <v/>
      </c>
      <c r="BP104" s="438" t="str">
        <f t="shared" si="178"/>
        <v/>
      </c>
      <c r="BQ104" s="438" t="str">
        <f t="shared" ref="BQ104:EB107" si="179">IF(BQ91="","",BQ$35)</f>
        <v/>
      </c>
      <c r="BR104" s="438" t="str">
        <f t="shared" si="179"/>
        <v/>
      </c>
      <c r="BS104" s="438" t="str">
        <f t="shared" si="179"/>
        <v/>
      </c>
      <c r="BT104" s="438" t="str">
        <f t="shared" si="179"/>
        <v/>
      </c>
      <c r="BU104" s="438" t="str">
        <f t="shared" si="179"/>
        <v/>
      </c>
      <c r="BV104" s="438" t="str">
        <f t="shared" si="179"/>
        <v/>
      </c>
      <c r="BW104" s="438" t="str">
        <f t="shared" si="179"/>
        <v/>
      </c>
      <c r="BX104" s="438" t="str">
        <f t="shared" si="179"/>
        <v/>
      </c>
      <c r="BY104" s="438" t="str">
        <f t="shared" si="179"/>
        <v/>
      </c>
      <c r="BZ104" s="438" t="str">
        <f t="shared" si="179"/>
        <v/>
      </c>
      <c r="CA104" s="438" t="str">
        <f t="shared" si="179"/>
        <v/>
      </c>
      <c r="CB104" s="438" t="str">
        <f t="shared" si="179"/>
        <v/>
      </c>
      <c r="CC104" s="438" t="str">
        <f t="shared" si="179"/>
        <v/>
      </c>
      <c r="CD104" s="438" t="str">
        <f t="shared" si="179"/>
        <v/>
      </c>
      <c r="CE104" s="438" t="str">
        <f t="shared" si="179"/>
        <v/>
      </c>
      <c r="CF104" s="438" t="str">
        <f t="shared" si="179"/>
        <v/>
      </c>
      <c r="CG104" s="438" t="str">
        <f t="shared" si="179"/>
        <v/>
      </c>
      <c r="CH104" s="438" t="str">
        <f t="shared" si="179"/>
        <v/>
      </c>
      <c r="CI104" s="438" t="str">
        <f t="shared" si="179"/>
        <v/>
      </c>
      <c r="CJ104" s="438" t="str">
        <f t="shared" si="179"/>
        <v/>
      </c>
      <c r="CK104" s="438" t="str">
        <f t="shared" si="179"/>
        <v/>
      </c>
      <c r="CL104" s="438" t="str">
        <f t="shared" si="179"/>
        <v/>
      </c>
      <c r="CM104" s="438" t="str">
        <f t="shared" si="179"/>
        <v/>
      </c>
      <c r="CN104" s="438" t="str">
        <f t="shared" si="179"/>
        <v/>
      </c>
      <c r="CO104" s="438" t="str">
        <f t="shared" si="179"/>
        <v/>
      </c>
      <c r="CP104" s="438" t="str">
        <f t="shared" si="179"/>
        <v/>
      </c>
      <c r="CQ104" s="438" t="str">
        <f t="shared" si="179"/>
        <v/>
      </c>
      <c r="CR104" s="438" t="str">
        <f t="shared" si="179"/>
        <v/>
      </c>
      <c r="CS104" s="438" t="str">
        <f t="shared" si="179"/>
        <v/>
      </c>
      <c r="CT104" s="438" t="str">
        <f t="shared" si="179"/>
        <v/>
      </c>
      <c r="CU104" s="438" t="str">
        <f t="shared" si="179"/>
        <v/>
      </c>
      <c r="CV104" s="438" t="str">
        <f t="shared" si="179"/>
        <v/>
      </c>
      <c r="CW104" s="438" t="str">
        <f t="shared" si="179"/>
        <v/>
      </c>
      <c r="CX104" s="438" t="str">
        <f t="shared" si="179"/>
        <v/>
      </c>
      <c r="CY104" s="438" t="str">
        <f t="shared" si="179"/>
        <v/>
      </c>
      <c r="CZ104" s="438" t="str">
        <f t="shared" si="179"/>
        <v/>
      </c>
      <c r="DA104" s="438" t="str">
        <f t="shared" si="179"/>
        <v/>
      </c>
      <c r="DB104" s="438" t="str">
        <f t="shared" si="179"/>
        <v/>
      </c>
      <c r="DC104" s="438" t="str">
        <f t="shared" si="179"/>
        <v/>
      </c>
      <c r="DD104" s="438" t="str">
        <f t="shared" si="179"/>
        <v/>
      </c>
      <c r="DE104" s="438" t="str">
        <f t="shared" si="179"/>
        <v/>
      </c>
      <c r="DF104" s="438" t="str">
        <f t="shared" si="179"/>
        <v/>
      </c>
      <c r="DG104" s="438" t="str">
        <f t="shared" si="179"/>
        <v/>
      </c>
      <c r="DH104" s="438" t="str">
        <f t="shared" si="179"/>
        <v/>
      </c>
      <c r="DI104" s="438" t="str">
        <f t="shared" si="179"/>
        <v/>
      </c>
      <c r="DJ104" s="438" t="str">
        <f t="shared" si="179"/>
        <v/>
      </c>
      <c r="DK104" s="438" t="str">
        <f t="shared" si="179"/>
        <v/>
      </c>
      <c r="DL104" s="438" t="str">
        <f t="shared" si="179"/>
        <v/>
      </c>
      <c r="DM104" s="438" t="str">
        <f t="shared" si="179"/>
        <v/>
      </c>
      <c r="DN104" s="438" t="str">
        <f t="shared" si="179"/>
        <v/>
      </c>
      <c r="DO104" s="438" t="str">
        <f t="shared" si="179"/>
        <v/>
      </c>
      <c r="DP104" s="438" t="str">
        <f t="shared" si="179"/>
        <v/>
      </c>
      <c r="DQ104" s="438" t="str">
        <f t="shared" si="179"/>
        <v/>
      </c>
      <c r="DR104" s="438" t="str">
        <f t="shared" si="179"/>
        <v/>
      </c>
      <c r="DS104" s="438" t="str">
        <f t="shared" si="179"/>
        <v/>
      </c>
      <c r="DT104" s="438" t="str">
        <f t="shared" si="179"/>
        <v/>
      </c>
      <c r="DU104" s="438" t="str">
        <f t="shared" si="179"/>
        <v/>
      </c>
      <c r="DV104" s="438" t="str">
        <f t="shared" si="179"/>
        <v/>
      </c>
      <c r="DW104" s="438" t="str">
        <f t="shared" si="179"/>
        <v/>
      </c>
      <c r="DX104" s="438" t="str">
        <f t="shared" si="179"/>
        <v/>
      </c>
      <c r="DY104" s="438" t="str">
        <f t="shared" si="179"/>
        <v/>
      </c>
      <c r="DZ104" s="438" t="str">
        <f t="shared" si="179"/>
        <v/>
      </c>
      <c r="EA104" s="438" t="str">
        <f t="shared" si="179"/>
        <v/>
      </c>
      <c r="EB104" s="438" t="str">
        <f t="shared" si="179"/>
        <v/>
      </c>
      <c r="EC104" s="438" t="str">
        <f t="shared" ref="EC104:EW106" si="180">IF(EC91="","",EC$35)</f>
        <v/>
      </c>
      <c r="ED104" s="438" t="str">
        <f t="shared" si="180"/>
        <v/>
      </c>
      <c r="EE104" s="438" t="str">
        <f t="shared" si="180"/>
        <v/>
      </c>
      <c r="EF104" s="438" t="str">
        <f t="shared" si="180"/>
        <v/>
      </c>
      <c r="EG104" s="438" t="str">
        <f t="shared" si="180"/>
        <v/>
      </c>
      <c r="EH104" s="438" t="str">
        <f t="shared" si="180"/>
        <v/>
      </c>
      <c r="EI104" s="438" t="str">
        <f t="shared" si="180"/>
        <v/>
      </c>
      <c r="EJ104" s="438" t="str">
        <f t="shared" si="180"/>
        <v/>
      </c>
      <c r="EK104" s="438" t="str">
        <f t="shared" si="180"/>
        <v/>
      </c>
      <c r="EL104" s="438" t="str">
        <f t="shared" si="180"/>
        <v/>
      </c>
      <c r="EM104" s="438" t="str">
        <f t="shared" si="180"/>
        <v/>
      </c>
      <c r="EN104" s="438" t="str">
        <f t="shared" si="180"/>
        <v/>
      </c>
      <c r="EO104" s="438" t="str">
        <f t="shared" si="180"/>
        <v/>
      </c>
      <c r="EP104" s="438" t="str">
        <f t="shared" si="180"/>
        <v/>
      </c>
      <c r="EQ104" s="438" t="str">
        <f t="shared" si="180"/>
        <v/>
      </c>
      <c r="ER104" s="438" t="str">
        <f t="shared" si="180"/>
        <v/>
      </c>
      <c r="ES104" s="438" t="str">
        <f t="shared" si="180"/>
        <v/>
      </c>
      <c r="ET104" s="438" t="str">
        <f t="shared" si="180"/>
        <v/>
      </c>
      <c r="EU104" s="438" t="str">
        <f t="shared" si="180"/>
        <v/>
      </c>
      <c r="EV104" s="438" t="str">
        <f t="shared" si="180"/>
        <v/>
      </c>
      <c r="EW104" s="438" t="str">
        <f t="shared" si="180"/>
        <v/>
      </c>
    </row>
    <row r="105" spans="2:153" outlineLevel="1">
      <c r="B105" s="437" t="s">
        <v>1414</v>
      </c>
      <c r="C105" s="365" t="s">
        <v>278</v>
      </c>
      <c r="D105" s="438" t="str">
        <f t="shared" si="177"/>
        <v/>
      </c>
      <c r="E105" s="438" t="str">
        <f t="shared" ref="E105:S105" si="181">IF(E92="","",E$35)</f>
        <v/>
      </c>
      <c r="F105" s="438" t="str">
        <f t="shared" si="181"/>
        <v/>
      </c>
      <c r="G105" s="438" t="str">
        <f t="shared" si="181"/>
        <v/>
      </c>
      <c r="H105" s="438" t="str">
        <f t="shared" si="181"/>
        <v/>
      </c>
      <c r="I105" s="438" t="str">
        <f t="shared" si="181"/>
        <v/>
      </c>
      <c r="J105" s="438" t="str">
        <f t="shared" si="181"/>
        <v/>
      </c>
      <c r="K105" s="438" t="str">
        <f t="shared" si="181"/>
        <v/>
      </c>
      <c r="L105" s="438" t="str">
        <f t="shared" si="181"/>
        <v/>
      </c>
      <c r="M105" s="438" t="str">
        <f t="shared" si="181"/>
        <v/>
      </c>
      <c r="N105" s="438" t="str">
        <f t="shared" si="181"/>
        <v/>
      </c>
      <c r="O105" s="438" t="str">
        <f t="shared" si="181"/>
        <v/>
      </c>
      <c r="P105" s="438" t="str">
        <f t="shared" si="181"/>
        <v/>
      </c>
      <c r="Q105" s="438" t="str">
        <f t="shared" si="181"/>
        <v/>
      </c>
      <c r="R105" s="438" t="str">
        <f t="shared" si="181"/>
        <v/>
      </c>
      <c r="S105" s="438" t="str">
        <f t="shared" si="181"/>
        <v/>
      </c>
      <c r="T105" s="438" t="str">
        <f t="shared" si="178"/>
        <v/>
      </c>
      <c r="U105" s="438" t="str">
        <f t="shared" si="178"/>
        <v/>
      </c>
      <c r="V105" s="438" t="str">
        <f t="shared" si="178"/>
        <v/>
      </c>
      <c r="W105" s="438" t="str">
        <f t="shared" si="178"/>
        <v/>
      </c>
      <c r="X105" s="438" t="str">
        <f t="shared" si="178"/>
        <v/>
      </c>
      <c r="Y105" s="438" t="str">
        <f t="shared" si="178"/>
        <v/>
      </c>
      <c r="Z105" s="438" t="str">
        <f t="shared" si="178"/>
        <v/>
      </c>
      <c r="AA105" s="438" t="str">
        <f t="shared" si="178"/>
        <v/>
      </c>
      <c r="AB105" s="438" t="str">
        <f t="shared" si="178"/>
        <v/>
      </c>
      <c r="AC105" s="438" t="str">
        <f t="shared" si="178"/>
        <v/>
      </c>
      <c r="AD105" s="438" t="str">
        <f t="shared" si="178"/>
        <v/>
      </c>
      <c r="AE105" s="438" t="str">
        <f t="shared" si="178"/>
        <v/>
      </c>
      <c r="AF105" s="438" t="str">
        <f t="shared" si="178"/>
        <v/>
      </c>
      <c r="AG105" s="438" t="str">
        <f t="shared" si="178"/>
        <v/>
      </c>
      <c r="AH105" s="438" t="str">
        <f t="shared" si="178"/>
        <v/>
      </c>
      <c r="AI105" s="438" t="str">
        <f t="shared" si="178"/>
        <v/>
      </c>
      <c r="AJ105" s="438" t="str">
        <f t="shared" si="178"/>
        <v/>
      </c>
      <c r="AK105" s="438" t="str">
        <f t="shared" si="178"/>
        <v/>
      </c>
      <c r="AL105" s="438" t="str">
        <f t="shared" si="178"/>
        <v/>
      </c>
      <c r="AM105" s="438" t="str">
        <f t="shared" si="178"/>
        <v/>
      </c>
      <c r="AN105" s="438" t="str">
        <f t="shared" si="178"/>
        <v/>
      </c>
      <c r="AO105" s="438" t="str">
        <f t="shared" si="178"/>
        <v/>
      </c>
      <c r="AP105" s="438" t="str">
        <f t="shared" si="178"/>
        <v/>
      </c>
      <c r="AQ105" s="438" t="str">
        <f t="shared" si="178"/>
        <v/>
      </c>
      <c r="AR105" s="438" t="str">
        <f t="shared" si="178"/>
        <v/>
      </c>
      <c r="AS105" s="438" t="str">
        <f t="shared" si="178"/>
        <v/>
      </c>
      <c r="AT105" s="438" t="str">
        <f t="shared" si="178"/>
        <v/>
      </c>
      <c r="AU105" s="438" t="str">
        <f t="shared" si="178"/>
        <v/>
      </c>
      <c r="AV105" s="438" t="str">
        <f t="shared" si="178"/>
        <v/>
      </c>
      <c r="AW105" s="438" t="str">
        <f t="shared" si="178"/>
        <v/>
      </c>
      <c r="AX105" s="438" t="str">
        <f t="shared" si="178"/>
        <v/>
      </c>
      <c r="AY105" s="438" t="str">
        <f t="shared" si="178"/>
        <v/>
      </c>
      <c r="AZ105" s="438" t="str">
        <f t="shared" si="178"/>
        <v/>
      </c>
      <c r="BA105" s="438" t="str">
        <f t="shared" si="178"/>
        <v/>
      </c>
      <c r="BB105" s="438" t="str">
        <f t="shared" si="178"/>
        <v/>
      </c>
      <c r="BC105" s="438" t="str">
        <f t="shared" si="178"/>
        <v/>
      </c>
      <c r="BD105" s="438" t="str">
        <f t="shared" si="178"/>
        <v/>
      </c>
      <c r="BE105" s="438" t="str">
        <f t="shared" si="178"/>
        <v/>
      </c>
      <c r="BF105" s="438" t="str">
        <f t="shared" si="178"/>
        <v/>
      </c>
      <c r="BG105" s="438" t="str">
        <f t="shared" si="178"/>
        <v/>
      </c>
      <c r="BH105" s="438" t="str">
        <f t="shared" si="178"/>
        <v/>
      </c>
      <c r="BI105" s="438" t="str">
        <f t="shared" si="178"/>
        <v/>
      </c>
      <c r="BJ105" s="438" t="str">
        <f t="shared" si="178"/>
        <v/>
      </c>
      <c r="BK105" s="438" t="str">
        <f t="shared" si="178"/>
        <v/>
      </c>
      <c r="BL105" s="438" t="str">
        <f t="shared" si="178"/>
        <v/>
      </c>
      <c r="BM105" s="438" t="str">
        <f t="shared" si="178"/>
        <v/>
      </c>
      <c r="BN105" s="438" t="str">
        <f t="shared" si="178"/>
        <v/>
      </c>
      <c r="BO105" s="438" t="str">
        <f t="shared" si="178"/>
        <v/>
      </c>
      <c r="BP105" s="438" t="str">
        <f t="shared" si="178"/>
        <v/>
      </c>
      <c r="BQ105" s="438" t="str">
        <f t="shared" si="179"/>
        <v/>
      </c>
      <c r="BR105" s="438" t="str">
        <f t="shared" si="179"/>
        <v/>
      </c>
      <c r="BS105" s="438" t="str">
        <f t="shared" si="179"/>
        <v/>
      </c>
      <c r="BT105" s="438" t="str">
        <f t="shared" si="179"/>
        <v/>
      </c>
      <c r="BU105" s="438" t="str">
        <f t="shared" si="179"/>
        <v/>
      </c>
      <c r="BV105" s="438" t="str">
        <f t="shared" si="179"/>
        <v/>
      </c>
      <c r="BW105" s="438" t="str">
        <f t="shared" si="179"/>
        <v/>
      </c>
      <c r="BX105" s="438" t="str">
        <f t="shared" si="179"/>
        <v/>
      </c>
      <c r="BY105" s="438" t="str">
        <f t="shared" si="179"/>
        <v/>
      </c>
      <c r="BZ105" s="438" t="str">
        <f t="shared" si="179"/>
        <v/>
      </c>
      <c r="CA105" s="438" t="str">
        <f t="shared" si="179"/>
        <v/>
      </c>
      <c r="CB105" s="438" t="str">
        <f t="shared" si="179"/>
        <v/>
      </c>
      <c r="CC105" s="438" t="str">
        <f t="shared" si="179"/>
        <v/>
      </c>
      <c r="CD105" s="438" t="str">
        <f t="shared" si="179"/>
        <v/>
      </c>
      <c r="CE105" s="438" t="str">
        <f t="shared" si="179"/>
        <v/>
      </c>
      <c r="CF105" s="438" t="str">
        <f t="shared" si="179"/>
        <v/>
      </c>
      <c r="CG105" s="438" t="str">
        <f t="shared" si="179"/>
        <v/>
      </c>
      <c r="CH105" s="438" t="str">
        <f t="shared" si="179"/>
        <v/>
      </c>
      <c r="CI105" s="438" t="str">
        <f t="shared" si="179"/>
        <v/>
      </c>
      <c r="CJ105" s="438" t="str">
        <f t="shared" si="179"/>
        <v/>
      </c>
      <c r="CK105" s="438" t="str">
        <f t="shared" si="179"/>
        <v/>
      </c>
      <c r="CL105" s="438" t="str">
        <f t="shared" si="179"/>
        <v/>
      </c>
      <c r="CM105" s="438" t="str">
        <f t="shared" si="179"/>
        <v/>
      </c>
      <c r="CN105" s="438" t="str">
        <f t="shared" si="179"/>
        <v/>
      </c>
      <c r="CO105" s="438" t="str">
        <f t="shared" si="179"/>
        <v/>
      </c>
      <c r="CP105" s="438" t="str">
        <f t="shared" si="179"/>
        <v/>
      </c>
      <c r="CQ105" s="438" t="str">
        <f t="shared" si="179"/>
        <v/>
      </c>
      <c r="CR105" s="438" t="str">
        <f t="shared" si="179"/>
        <v/>
      </c>
      <c r="CS105" s="438" t="str">
        <f t="shared" si="179"/>
        <v/>
      </c>
      <c r="CT105" s="438" t="str">
        <f t="shared" si="179"/>
        <v/>
      </c>
      <c r="CU105" s="438" t="str">
        <f t="shared" si="179"/>
        <v/>
      </c>
      <c r="CV105" s="438" t="str">
        <f t="shared" si="179"/>
        <v/>
      </c>
      <c r="CW105" s="438" t="str">
        <f t="shared" si="179"/>
        <v/>
      </c>
      <c r="CX105" s="438" t="str">
        <f t="shared" si="179"/>
        <v/>
      </c>
      <c r="CY105" s="438" t="str">
        <f t="shared" si="179"/>
        <v/>
      </c>
      <c r="CZ105" s="438" t="str">
        <f t="shared" si="179"/>
        <v/>
      </c>
      <c r="DA105" s="438" t="str">
        <f t="shared" si="179"/>
        <v/>
      </c>
      <c r="DB105" s="438" t="str">
        <f t="shared" si="179"/>
        <v/>
      </c>
      <c r="DC105" s="438" t="str">
        <f t="shared" si="179"/>
        <v/>
      </c>
      <c r="DD105" s="438" t="str">
        <f t="shared" si="179"/>
        <v/>
      </c>
      <c r="DE105" s="438" t="str">
        <f t="shared" si="179"/>
        <v/>
      </c>
      <c r="DF105" s="438" t="str">
        <f t="shared" si="179"/>
        <v/>
      </c>
      <c r="DG105" s="438" t="str">
        <f t="shared" si="179"/>
        <v/>
      </c>
      <c r="DH105" s="438" t="str">
        <f t="shared" si="179"/>
        <v/>
      </c>
      <c r="DI105" s="438" t="str">
        <f t="shared" si="179"/>
        <v/>
      </c>
      <c r="DJ105" s="438" t="str">
        <f t="shared" si="179"/>
        <v/>
      </c>
      <c r="DK105" s="438" t="str">
        <f t="shared" si="179"/>
        <v/>
      </c>
      <c r="DL105" s="438" t="str">
        <f t="shared" si="179"/>
        <v/>
      </c>
      <c r="DM105" s="438" t="str">
        <f t="shared" si="179"/>
        <v/>
      </c>
      <c r="DN105" s="438" t="str">
        <f t="shared" si="179"/>
        <v/>
      </c>
      <c r="DO105" s="438" t="str">
        <f t="shared" si="179"/>
        <v/>
      </c>
      <c r="DP105" s="438" t="str">
        <f t="shared" si="179"/>
        <v/>
      </c>
      <c r="DQ105" s="438" t="str">
        <f t="shared" si="179"/>
        <v/>
      </c>
      <c r="DR105" s="438" t="str">
        <f t="shared" si="179"/>
        <v/>
      </c>
      <c r="DS105" s="438" t="str">
        <f t="shared" si="179"/>
        <v/>
      </c>
      <c r="DT105" s="438" t="str">
        <f t="shared" si="179"/>
        <v/>
      </c>
      <c r="DU105" s="438" t="str">
        <f t="shared" si="179"/>
        <v/>
      </c>
      <c r="DV105" s="438" t="str">
        <f t="shared" si="179"/>
        <v/>
      </c>
      <c r="DW105" s="438" t="str">
        <f t="shared" si="179"/>
        <v/>
      </c>
      <c r="DX105" s="438" t="str">
        <f t="shared" si="179"/>
        <v/>
      </c>
      <c r="DY105" s="438" t="str">
        <f t="shared" si="179"/>
        <v/>
      </c>
      <c r="DZ105" s="438" t="str">
        <f t="shared" si="179"/>
        <v/>
      </c>
      <c r="EA105" s="438" t="str">
        <f t="shared" si="179"/>
        <v/>
      </c>
      <c r="EB105" s="438" t="str">
        <f t="shared" si="179"/>
        <v/>
      </c>
      <c r="EC105" s="438" t="str">
        <f t="shared" si="180"/>
        <v/>
      </c>
      <c r="ED105" s="438" t="str">
        <f t="shared" si="180"/>
        <v/>
      </c>
      <c r="EE105" s="438" t="str">
        <f t="shared" si="180"/>
        <v/>
      </c>
      <c r="EF105" s="438" t="str">
        <f t="shared" si="180"/>
        <v/>
      </c>
      <c r="EG105" s="438" t="str">
        <f t="shared" si="180"/>
        <v/>
      </c>
      <c r="EH105" s="438" t="str">
        <f t="shared" si="180"/>
        <v/>
      </c>
      <c r="EI105" s="438" t="str">
        <f t="shared" si="180"/>
        <v/>
      </c>
      <c r="EJ105" s="438" t="str">
        <f t="shared" si="180"/>
        <v/>
      </c>
      <c r="EK105" s="438" t="str">
        <f t="shared" si="180"/>
        <v/>
      </c>
      <c r="EL105" s="438" t="str">
        <f t="shared" si="180"/>
        <v/>
      </c>
      <c r="EM105" s="438" t="str">
        <f t="shared" si="180"/>
        <v/>
      </c>
      <c r="EN105" s="438" t="str">
        <f t="shared" si="180"/>
        <v/>
      </c>
      <c r="EO105" s="438" t="str">
        <f t="shared" si="180"/>
        <v/>
      </c>
      <c r="EP105" s="438" t="str">
        <f t="shared" si="180"/>
        <v/>
      </c>
      <c r="EQ105" s="438" t="str">
        <f t="shared" si="180"/>
        <v/>
      </c>
      <c r="ER105" s="438" t="str">
        <f t="shared" si="180"/>
        <v/>
      </c>
      <c r="ES105" s="438" t="str">
        <f t="shared" si="180"/>
        <v/>
      </c>
      <c r="ET105" s="438" t="str">
        <f t="shared" si="180"/>
        <v/>
      </c>
      <c r="EU105" s="438" t="str">
        <f t="shared" si="180"/>
        <v/>
      </c>
      <c r="EV105" s="438" t="str">
        <f t="shared" si="180"/>
        <v/>
      </c>
      <c r="EW105" s="438" t="str">
        <f t="shared" si="180"/>
        <v/>
      </c>
    </row>
    <row r="106" spans="2:153" outlineLevel="1">
      <c r="B106" s="437" t="s">
        <v>1415</v>
      </c>
      <c r="C106" s="365" t="s">
        <v>278</v>
      </c>
      <c r="D106" s="438" t="str">
        <f t="shared" si="177"/>
        <v/>
      </c>
      <c r="E106" s="438" t="str">
        <f t="shared" ref="E106:BP107" si="182">IF(E93="","",E$35)</f>
        <v/>
      </c>
      <c r="F106" s="438" t="str">
        <f t="shared" si="182"/>
        <v/>
      </c>
      <c r="G106" s="438" t="str">
        <f t="shared" si="182"/>
        <v/>
      </c>
      <c r="H106" s="438" t="str">
        <f t="shared" si="182"/>
        <v/>
      </c>
      <c r="I106" s="438" t="str">
        <f t="shared" si="182"/>
        <v/>
      </c>
      <c r="J106" s="438" t="str">
        <f t="shared" si="182"/>
        <v/>
      </c>
      <c r="K106" s="438" t="str">
        <f t="shared" si="182"/>
        <v/>
      </c>
      <c r="L106" s="438" t="str">
        <f t="shared" si="182"/>
        <v/>
      </c>
      <c r="M106" s="438" t="str">
        <f t="shared" si="182"/>
        <v/>
      </c>
      <c r="N106" s="438" t="str">
        <f t="shared" si="182"/>
        <v/>
      </c>
      <c r="O106" s="438" t="str">
        <f t="shared" si="182"/>
        <v/>
      </c>
      <c r="P106" s="438" t="str">
        <f t="shared" si="182"/>
        <v/>
      </c>
      <c r="Q106" s="438" t="str">
        <f t="shared" si="182"/>
        <v/>
      </c>
      <c r="R106" s="438" t="str">
        <f t="shared" si="182"/>
        <v/>
      </c>
      <c r="S106" s="438" t="str">
        <f t="shared" si="182"/>
        <v/>
      </c>
      <c r="T106" s="438" t="str">
        <f t="shared" si="182"/>
        <v/>
      </c>
      <c r="U106" s="438" t="str">
        <f t="shared" si="182"/>
        <v/>
      </c>
      <c r="V106" s="438" t="str">
        <f t="shared" si="182"/>
        <v/>
      </c>
      <c r="W106" s="438" t="str">
        <f t="shared" si="182"/>
        <v/>
      </c>
      <c r="X106" s="438" t="str">
        <f t="shared" si="182"/>
        <v/>
      </c>
      <c r="Y106" s="438" t="str">
        <f t="shared" si="182"/>
        <v/>
      </c>
      <c r="Z106" s="438" t="str">
        <f t="shared" si="182"/>
        <v/>
      </c>
      <c r="AA106" s="438" t="str">
        <f t="shared" si="182"/>
        <v/>
      </c>
      <c r="AB106" s="438" t="str">
        <f t="shared" si="182"/>
        <v/>
      </c>
      <c r="AC106" s="438" t="str">
        <f t="shared" si="182"/>
        <v/>
      </c>
      <c r="AD106" s="438" t="str">
        <f t="shared" si="182"/>
        <v/>
      </c>
      <c r="AE106" s="438" t="str">
        <f t="shared" si="182"/>
        <v/>
      </c>
      <c r="AF106" s="438" t="str">
        <f t="shared" si="182"/>
        <v/>
      </c>
      <c r="AG106" s="438" t="str">
        <f t="shared" si="182"/>
        <v/>
      </c>
      <c r="AH106" s="438" t="str">
        <f t="shared" si="182"/>
        <v/>
      </c>
      <c r="AI106" s="438" t="str">
        <f t="shared" si="182"/>
        <v/>
      </c>
      <c r="AJ106" s="438" t="str">
        <f t="shared" si="182"/>
        <v/>
      </c>
      <c r="AK106" s="438" t="str">
        <f t="shared" si="182"/>
        <v/>
      </c>
      <c r="AL106" s="438" t="str">
        <f t="shared" si="182"/>
        <v/>
      </c>
      <c r="AM106" s="438" t="str">
        <f t="shared" si="182"/>
        <v/>
      </c>
      <c r="AN106" s="438" t="str">
        <f t="shared" si="182"/>
        <v/>
      </c>
      <c r="AO106" s="438" t="str">
        <f t="shared" si="182"/>
        <v/>
      </c>
      <c r="AP106" s="438" t="str">
        <f t="shared" si="182"/>
        <v/>
      </c>
      <c r="AQ106" s="438" t="str">
        <f t="shared" si="182"/>
        <v/>
      </c>
      <c r="AR106" s="438" t="str">
        <f t="shared" si="182"/>
        <v/>
      </c>
      <c r="AS106" s="438" t="str">
        <f t="shared" si="182"/>
        <v/>
      </c>
      <c r="AT106" s="438" t="str">
        <f t="shared" si="182"/>
        <v/>
      </c>
      <c r="AU106" s="438" t="str">
        <f t="shared" si="182"/>
        <v/>
      </c>
      <c r="AV106" s="438" t="str">
        <f t="shared" si="182"/>
        <v/>
      </c>
      <c r="AW106" s="438" t="str">
        <f t="shared" si="182"/>
        <v/>
      </c>
      <c r="AX106" s="438" t="str">
        <f t="shared" si="182"/>
        <v/>
      </c>
      <c r="AY106" s="438" t="str">
        <f t="shared" si="182"/>
        <v/>
      </c>
      <c r="AZ106" s="438" t="str">
        <f t="shared" si="182"/>
        <v/>
      </c>
      <c r="BA106" s="438" t="str">
        <f t="shared" si="182"/>
        <v/>
      </c>
      <c r="BB106" s="438" t="str">
        <f t="shared" si="182"/>
        <v/>
      </c>
      <c r="BC106" s="438" t="str">
        <f t="shared" si="182"/>
        <v/>
      </c>
      <c r="BD106" s="438" t="str">
        <f t="shared" si="182"/>
        <v/>
      </c>
      <c r="BE106" s="438" t="str">
        <f t="shared" si="182"/>
        <v/>
      </c>
      <c r="BF106" s="438" t="str">
        <f t="shared" si="182"/>
        <v/>
      </c>
      <c r="BG106" s="438" t="str">
        <f t="shared" si="182"/>
        <v/>
      </c>
      <c r="BH106" s="438" t="str">
        <f t="shared" si="182"/>
        <v/>
      </c>
      <c r="BI106" s="438" t="str">
        <f t="shared" si="182"/>
        <v/>
      </c>
      <c r="BJ106" s="438" t="str">
        <f t="shared" si="182"/>
        <v/>
      </c>
      <c r="BK106" s="438" t="str">
        <f t="shared" si="182"/>
        <v/>
      </c>
      <c r="BL106" s="438" t="str">
        <f t="shared" si="182"/>
        <v/>
      </c>
      <c r="BM106" s="438" t="str">
        <f t="shared" si="182"/>
        <v/>
      </c>
      <c r="BN106" s="438" t="str">
        <f t="shared" si="182"/>
        <v/>
      </c>
      <c r="BO106" s="438" t="str">
        <f t="shared" si="182"/>
        <v/>
      </c>
      <c r="BP106" s="438" t="str">
        <f t="shared" si="182"/>
        <v/>
      </c>
      <c r="BQ106" s="438" t="str">
        <f t="shared" si="179"/>
        <v/>
      </c>
      <c r="BR106" s="438" t="str">
        <f t="shared" si="179"/>
        <v/>
      </c>
      <c r="BS106" s="438" t="str">
        <f t="shared" si="179"/>
        <v/>
      </c>
      <c r="BT106" s="438" t="str">
        <f t="shared" si="179"/>
        <v/>
      </c>
      <c r="BU106" s="438" t="str">
        <f t="shared" si="179"/>
        <v/>
      </c>
      <c r="BV106" s="438" t="str">
        <f t="shared" si="179"/>
        <v/>
      </c>
      <c r="BW106" s="438" t="str">
        <f t="shared" si="179"/>
        <v/>
      </c>
      <c r="BX106" s="438" t="str">
        <f t="shared" si="179"/>
        <v/>
      </c>
      <c r="BY106" s="438" t="str">
        <f t="shared" si="179"/>
        <v/>
      </c>
      <c r="BZ106" s="438" t="str">
        <f t="shared" si="179"/>
        <v/>
      </c>
      <c r="CA106" s="438" t="str">
        <f t="shared" si="179"/>
        <v/>
      </c>
      <c r="CB106" s="438" t="str">
        <f t="shared" si="179"/>
        <v/>
      </c>
      <c r="CC106" s="438" t="str">
        <f t="shared" si="179"/>
        <v/>
      </c>
      <c r="CD106" s="438" t="str">
        <f t="shared" si="179"/>
        <v/>
      </c>
      <c r="CE106" s="438" t="str">
        <f t="shared" si="179"/>
        <v/>
      </c>
      <c r="CF106" s="438" t="str">
        <f t="shared" si="179"/>
        <v/>
      </c>
      <c r="CG106" s="438" t="str">
        <f t="shared" si="179"/>
        <v/>
      </c>
      <c r="CH106" s="438" t="str">
        <f t="shared" si="179"/>
        <v/>
      </c>
      <c r="CI106" s="438" t="str">
        <f t="shared" si="179"/>
        <v/>
      </c>
      <c r="CJ106" s="438" t="str">
        <f t="shared" si="179"/>
        <v/>
      </c>
      <c r="CK106" s="438" t="str">
        <f t="shared" si="179"/>
        <v/>
      </c>
      <c r="CL106" s="438" t="str">
        <f t="shared" si="179"/>
        <v/>
      </c>
      <c r="CM106" s="438" t="str">
        <f t="shared" si="179"/>
        <v/>
      </c>
      <c r="CN106" s="438" t="str">
        <f t="shared" si="179"/>
        <v/>
      </c>
      <c r="CO106" s="438" t="str">
        <f t="shared" si="179"/>
        <v/>
      </c>
      <c r="CP106" s="438" t="str">
        <f t="shared" si="179"/>
        <v/>
      </c>
      <c r="CQ106" s="438" t="str">
        <f t="shared" si="179"/>
        <v/>
      </c>
      <c r="CR106" s="438" t="str">
        <f t="shared" si="179"/>
        <v/>
      </c>
      <c r="CS106" s="438" t="str">
        <f t="shared" si="179"/>
        <v/>
      </c>
      <c r="CT106" s="438" t="str">
        <f t="shared" si="179"/>
        <v/>
      </c>
      <c r="CU106" s="438" t="str">
        <f t="shared" si="179"/>
        <v/>
      </c>
      <c r="CV106" s="438" t="str">
        <f t="shared" si="179"/>
        <v/>
      </c>
      <c r="CW106" s="438" t="str">
        <f t="shared" si="179"/>
        <v/>
      </c>
      <c r="CX106" s="438" t="str">
        <f t="shared" si="179"/>
        <v/>
      </c>
      <c r="CY106" s="438" t="str">
        <f t="shared" si="179"/>
        <v/>
      </c>
      <c r="CZ106" s="438" t="str">
        <f t="shared" si="179"/>
        <v/>
      </c>
      <c r="DA106" s="438" t="str">
        <f t="shared" si="179"/>
        <v/>
      </c>
      <c r="DB106" s="438" t="str">
        <f t="shared" si="179"/>
        <v/>
      </c>
      <c r="DC106" s="438" t="str">
        <f t="shared" si="179"/>
        <v/>
      </c>
      <c r="DD106" s="438" t="str">
        <f t="shared" si="179"/>
        <v/>
      </c>
      <c r="DE106" s="438" t="str">
        <f t="shared" si="179"/>
        <v/>
      </c>
      <c r="DF106" s="438" t="str">
        <f t="shared" si="179"/>
        <v/>
      </c>
      <c r="DG106" s="438" t="str">
        <f t="shared" si="179"/>
        <v/>
      </c>
      <c r="DH106" s="438" t="str">
        <f t="shared" si="179"/>
        <v/>
      </c>
      <c r="DI106" s="438" t="str">
        <f t="shared" si="179"/>
        <v/>
      </c>
      <c r="DJ106" s="438" t="str">
        <f t="shared" si="179"/>
        <v/>
      </c>
      <c r="DK106" s="438" t="str">
        <f t="shared" si="179"/>
        <v/>
      </c>
      <c r="DL106" s="438" t="str">
        <f t="shared" si="179"/>
        <v/>
      </c>
      <c r="DM106" s="438" t="str">
        <f t="shared" si="179"/>
        <v/>
      </c>
      <c r="DN106" s="438" t="str">
        <f t="shared" si="179"/>
        <v/>
      </c>
      <c r="DO106" s="438" t="str">
        <f t="shared" si="179"/>
        <v/>
      </c>
      <c r="DP106" s="438" t="str">
        <f t="shared" si="179"/>
        <v/>
      </c>
      <c r="DQ106" s="438" t="str">
        <f t="shared" si="179"/>
        <v/>
      </c>
      <c r="DR106" s="438" t="str">
        <f t="shared" si="179"/>
        <v/>
      </c>
      <c r="DS106" s="438" t="str">
        <f t="shared" si="179"/>
        <v/>
      </c>
      <c r="DT106" s="438" t="str">
        <f t="shared" si="179"/>
        <v/>
      </c>
      <c r="DU106" s="438" t="str">
        <f t="shared" si="179"/>
        <v/>
      </c>
      <c r="DV106" s="438" t="str">
        <f t="shared" si="179"/>
        <v/>
      </c>
      <c r="DW106" s="438" t="str">
        <f t="shared" si="179"/>
        <v/>
      </c>
      <c r="DX106" s="438" t="str">
        <f t="shared" si="179"/>
        <v/>
      </c>
      <c r="DY106" s="438" t="str">
        <f t="shared" si="179"/>
        <v/>
      </c>
      <c r="DZ106" s="438" t="str">
        <f t="shared" si="179"/>
        <v/>
      </c>
      <c r="EA106" s="438" t="str">
        <f t="shared" si="179"/>
        <v/>
      </c>
      <c r="EB106" s="438" t="str">
        <f t="shared" si="179"/>
        <v/>
      </c>
      <c r="EC106" s="438" t="str">
        <f t="shared" si="180"/>
        <v/>
      </c>
      <c r="ED106" s="438" t="str">
        <f t="shared" si="180"/>
        <v/>
      </c>
      <c r="EE106" s="438" t="str">
        <f t="shared" si="180"/>
        <v/>
      </c>
      <c r="EF106" s="438" t="str">
        <f t="shared" si="180"/>
        <v/>
      </c>
      <c r="EG106" s="438" t="str">
        <f t="shared" si="180"/>
        <v/>
      </c>
      <c r="EH106" s="438" t="str">
        <f t="shared" si="180"/>
        <v/>
      </c>
      <c r="EI106" s="438" t="str">
        <f t="shared" si="180"/>
        <v/>
      </c>
      <c r="EJ106" s="438" t="str">
        <f t="shared" si="180"/>
        <v/>
      </c>
      <c r="EK106" s="438" t="str">
        <f t="shared" si="180"/>
        <v/>
      </c>
      <c r="EL106" s="438" t="str">
        <f t="shared" si="180"/>
        <v/>
      </c>
      <c r="EM106" s="438" t="str">
        <f t="shared" si="180"/>
        <v/>
      </c>
      <c r="EN106" s="438" t="str">
        <f t="shared" si="180"/>
        <v/>
      </c>
      <c r="EO106" s="438" t="str">
        <f t="shared" si="180"/>
        <v/>
      </c>
      <c r="EP106" s="438" t="str">
        <f t="shared" si="180"/>
        <v/>
      </c>
      <c r="EQ106" s="438" t="str">
        <f t="shared" si="180"/>
        <v/>
      </c>
      <c r="ER106" s="438" t="str">
        <f t="shared" si="180"/>
        <v/>
      </c>
      <c r="ES106" s="438" t="str">
        <f t="shared" si="180"/>
        <v/>
      </c>
      <c r="ET106" s="438" t="str">
        <f t="shared" si="180"/>
        <v/>
      </c>
      <c r="EU106" s="438" t="str">
        <f t="shared" si="180"/>
        <v/>
      </c>
      <c r="EV106" s="438" t="str">
        <f t="shared" si="180"/>
        <v/>
      </c>
      <c r="EW106" s="438" t="str">
        <f t="shared" si="180"/>
        <v/>
      </c>
    </row>
    <row r="107" spans="2:153" outlineLevel="1">
      <c r="B107" s="437" t="s">
        <v>1416</v>
      </c>
      <c r="C107" s="365" t="s">
        <v>278</v>
      </c>
      <c r="D107" s="438" t="str">
        <f t="shared" si="177"/>
        <v/>
      </c>
      <c r="E107" s="438" t="str">
        <f t="shared" si="182"/>
        <v/>
      </c>
      <c r="F107" s="438" t="str">
        <f t="shared" si="182"/>
        <v/>
      </c>
      <c r="G107" s="438" t="str">
        <f t="shared" si="182"/>
        <v/>
      </c>
      <c r="H107" s="438" t="str">
        <f t="shared" si="182"/>
        <v/>
      </c>
      <c r="I107" s="438" t="str">
        <f t="shared" si="182"/>
        <v/>
      </c>
      <c r="J107" s="438" t="str">
        <f t="shared" si="182"/>
        <v/>
      </c>
      <c r="K107" s="438" t="str">
        <f t="shared" si="182"/>
        <v/>
      </c>
      <c r="L107" s="438" t="str">
        <f t="shared" si="182"/>
        <v/>
      </c>
      <c r="M107" s="438" t="str">
        <f t="shared" si="182"/>
        <v/>
      </c>
      <c r="N107" s="438" t="str">
        <f t="shared" si="182"/>
        <v/>
      </c>
      <c r="O107" s="438" t="str">
        <f t="shared" si="182"/>
        <v/>
      </c>
      <c r="P107" s="438" t="str">
        <f t="shared" si="182"/>
        <v/>
      </c>
      <c r="Q107" s="438" t="str">
        <f t="shared" si="182"/>
        <v/>
      </c>
      <c r="R107" s="438" t="str">
        <f t="shared" si="182"/>
        <v/>
      </c>
      <c r="S107" s="438" t="str">
        <f t="shared" si="182"/>
        <v/>
      </c>
      <c r="T107" s="438" t="str">
        <f t="shared" si="182"/>
        <v/>
      </c>
      <c r="U107" s="438" t="str">
        <f t="shared" si="182"/>
        <v/>
      </c>
      <c r="V107" s="438" t="str">
        <f t="shared" si="182"/>
        <v/>
      </c>
      <c r="W107" s="438" t="str">
        <f t="shared" si="182"/>
        <v/>
      </c>
      <c r="X107" s="438" t="str">
        <f t="shared" si="182"/>
        <v/>
      </c>
      <c r="Y107" s="438" t="str">
        <f t="shared" si="182"/>
        <v/>
      </c>
      <c r="Z107" s="438" t="str">
        <f t="shared" si="182"/>
        <v/>
      </c>
      <c r="AA107" s="438" t="str">
        <f t="shared" si="182"/>
        <v/>
      </c>
      <c r="AB107" s="438" t="str">
        <f t="shared" si="182"/>
        <v/>
      </c>
      <c r="AC107" s="438" t="str">
        <f t="shared" si="182"/>
        <v/>
      </c>
      <c r="AD107" s="438" t="str">
        <f t="shared" si="182"/>
        <v/>
      </c>
      <c r="AE107" s="438" t="str">
        <f t="shared" si="182"/>
        <v/>
      </c>
      <c r="AF107" s="438" t="str">
        <f t="shared" si="182"/>
        <v/>
      </c>
      <c r="AG107" s="438" t="str">
        <f t="shared" si="182"/>
        <v/>
      </c>
      <c r="AH107" s="438" t="str">
        <f t="shared" si="182"/>
        <v/>
      </c>
      <c r="AI107" s="438" t="str">
        <f t="shared" si="182"/>
        <v/>
      </c>
      <c r="AJ107" s="438" t="str">
        <f t="shared" si="182"/>
        <v/>
      </c>
      <c r="AK107" s="438" t="str">
        <f t="shared" si="182"/>
        <v/>
      </c>
      <c r="AL107" s="438" t="str">
        <f t="shared" si="182"/>
        <v/>
      </c>
      <c r="AM107" s="438" t="str">
        <f t="shared" si="182"/>
        <v/>
      </c>
      <c r="AN107" s="438" t="str">
        <f t="shared" si="182"/>
        <v/>
      </c>
      <c r="AO107" s="438" t="str">
        <f t="shared" si="182"/>
        <v/>
      </c>
      <c r="AP107" s="438" t="str">
        <f t="shared" si="182"/>
        <v/>
      </c>
      <c r="AQ107" s="438" t="str">
        <f t="shared" si="182"/>
        <v/>
      </c>
      <c r="AR107" s="438" t="str">
        <f t="shared" si="182"/>
        <v/>
      </c>
      <c r="AS107" s="438" t="str">
        <f t="shared" si="182"/>
        <v/>
      </c>
      <c r="AT107" s="438" t="str">
        <f t="shared" si="182"/>
        <v/>
      </c>
      <c r="AU107" s="438" t="str">
        <f t="shared" si="182"/>
        <v/>
      </c>
      <c r="AV107" s="438" t="str">
        <f t="shared" si="182"/>
        <v/>
      </c>
      <c r="AW107" s="438" t="str">
        <f t="shared" si="182"/>
        <v/>
      </c>
      <c r="AX107" s="438" t="str">
        <f t="shared" si="182"/>
        <v/>
      </c>
      <c r="AY107" s="438" t="str">
        <f t="shared" si="182"/>
        <v/>
      </c>
      <c r="AZ107" s="438" t="str">
        <f t="shared" si="182"/>
        <v/>
      </c>
      <c r="BA107" s="438" t="str">
        <f t="shared" si="182"/>
        <v/>
      </c>
      <c r="BB107" s="438" t="str">
        <f t="shared" si="182"/>
        <v/>
      </c>
      <c r="BC107" s="438" t="str">
        <f t="shared" si="182"/>
        <v/>
      </c>
      <c r="BD107" s="438" t="str">
        <f t="shared" si="182"/>
        <v/>
      </c>
      <c r="BE107" s="438" t="str">
        <f t="shared" si="182"/>
        <v/>
      </c>
      <c r="BF107" s="438" t="str">
        <f t="shared" si="182"/>
        <v/>
      </c>
      <c r="BG107" s="438" t="str">
        <f t="shared" si="182"/>
        <v/>
      </c>
      <c r="BH107" s="438" t="str">
        <f t="shared" si="182"/>
        <v/>
      </c>
      <c r="BI107" s="438" t="str">
        <f t="shared" si="182"/>
        <v/>
      </c>
      <c r="BJ107" s="438" t="str">
        <f t="shared" si="182"/>
        <v/>
      </c>
      <c r="BK107" s="438" t="str">
        <f t="shared" si="182"/>
        <v/>
      </c>
      <c r="BL107" s="438" t="str">
        <f t="shared" si="182"/>
        <v/>
      </c>
      <c r="BM107" s="438" t="str">
        <f t="shared" si="182"/>
        <v/>
      </c>
      <c r="BN107" s="438" t="str">
        <f t="shared" si="182"/>
        <v/>
      </c>
      <c r="BO107" s="438" t="str">
        <f t="shared" si="182"/>
        <v/>
      </c>
      <c r="BP107" s="438" t="str">
        <f t="shared" si="182"/>
        <v/>
      </c>
      <c r="BQ107" s="438" t="str">
        <f t="shared" si="179"/>
        <v/>
      </c>
      <c r="BR107" s="438" t="str">
        <f t="shared" si="179"/>
        <v/>
      </c>
      <c r="BS107" s="438" t="str">
        <f t="shared" si="179"/>
        <v/>
      </c>
      <c r="BT107" s="438" t="str">
        <f t="shared" si="179"/>
        <v/>
      </c>
      <c r="BU107" s="438" t="str">
        <f t="shared" si="179"/>
        <v/>
      </c>
      <c r="BV107" s="438" t="str">
        <f t="shared" si="179"/>
        <v/>
      </c>
      <c r="BW107" s="438" t="str">
        <f t="shared" si="179"/>
        <v/>
      </c>
      <c r="BX107" s="438" t="str">
        <f t="shared" si="179"/>
        <v/>
      </c>
      <c r="BY107" s="438" t="str">
        <f t="shared" si="179"/>
        <v/>
      </c>
      <c r="BZ107" s="438" t="str">
        <f t="shared" si="179"/>
        <v/>
      </c>
      <c r="CA107" s="438" t="str">
        <f t="shared" si="179"/>
        <v/>
      </c>
      <c r="CB107" s="438" t="str">
        <f t="shared" si="179"/>
        <v/>
      </c>
      <c r="CC107" s="438" t="str">
        <f t="shared" si="179"/>
        <v/>
      </c>
      <c r="CD107" s="438" t="str">
        <f t="shared" si="179"/>
        <v/>
      </c>
      <c r="CE107" s="438" t="str">
        <f t="shared" si="179"/>
        <v/>
      </c>
      <c r="CF107" s="438" t="str">
        <f t="shared" si="179"/>
        <v/>
      </c>
      <c r="CG107" s="438" t="str">
        <f t="shared" si="179"/>
        <v/>
      </c>
      <c r="CH107" s="438" t="str">
        <f t="shared" si="179"/>
        <v/>
      </c>
      <c r="CI107" s="438" t="str">
        <f t="shared" si="179"/>
        <v/>
      </c>
      <c r="CJ107" s="438" t="str">
        <f t="shared" si="179"/>
        <v/>
      </c>
      <c r="CK107" s="438" t="str">
        <f t="shared" si="179"/>
        <v/>
      </c>
      <c r="CL107" s="438" t="str">
        <f t="shared" si="179"/>
        <v/>
      </c>
      <c r="CM107" s="438" t="str">
        <f t="shared" si="179"/>
        <v/>
      </c>
      <c r="CN107" s="438" t="str">
        <f t="shared" si="179"/>
        <v/>
      </c>
      <c r="CO107" s="438" t="str">
        <f t="shared" si="179"/>
        <v/>
      </c>
      <c r="CP107" s="438" t="str">
        <f t="shared" si="179"/>
        <v/>
      </c>
      <c r="CQ107" s="438" t="str">
        <f t="shared" si="179"/>
        <v/>
      </c>
      <c r="CR107" s="438" t="str">
        <f t="shared" si="179"/>
        <v/>
      </c>
      <c r="CS107" s="438" t="str">
        <f t="shared" si="179"/>
        <v/>
      </c>
      <c r="CT107" s="438" t="str">
        <f t="shared" si="179"/>
        <v/>
      </c>
      <c r="CU107" s="438" t="str">
        <f t="shared" si="179"/>
        <v/>
      </c>
      <c r="CV107" s="438" t="str">
        <f t="shared" si="179"/>
        <v/>
      </c>
      <c r="CW107" s="438" t="str">
        <f t="shared" si="179"/>
        <v/>
      </c>
      <c r="CX107" s="438" t="str">
        <f t="shared" si="179"/>
        <v/>
      </c>
      <c r="CY107" s="438" t="str">
        <f t="shared" si="179"/>
        <v/>
      </c>
      <c r="CZ107" s="438" t="str">
        <f t="shared" si="179"/>
        <v/>
      </c>
      <c r="DA107" s="438" t="str">
        <f t="shared" si="179"/>
        <v/>
      </c>
      <c r="DB107" s="438" t="str">
        <f t="shared" si="179"/>
        <v/>
      </c>
      <c r="DC107" s="438" t="str">
        <f t="shared" si="179"/>
        <v/>
      </c>
      <c r="DD107" s="438" t="str">
        <f t="shared" si="179"/>
        <v/>
      </c>
      <c r="DE107" s="438" t="str">
        <f t="shared" si="179"/>
        <v/>
      </c>
      <c r="DF107" s="438" t="str">
        <f t="shared" si="179"/>
        <v/>
      </c>
      <c r="DG107" s="438" t="str">
        <f t="shared" si="179"/>
        <v/>
      </c>
      <c r="DH107" s="438" t="str">
        <f t="shared" si="179"/>
        <v/>
      </c>
      <c r="DI107" s="438" t="str">
        <f t="shared" si="179"/>
        <v/>
      </c>
      <c r="DJ107" s="438" t="str">
        <f t="shared" si="179"/>
        <v/>
      </c>
      <c r="DK107" s="438" t="str">
        <f t="shared" si="179"/>
        <v/>
      </c>
      <c r="DL107" s="438" t="str">
        <f t="shared" si="179"/>
        <v/>
      </c>
      <c r="DM107" s="438" t="str">
        <f t="shared" si="179"/>
        <v/>
      </c>
      <c r="DN107" s="438" t="str">
        <f t="shared" si="179"/>
        <v/>
      </c>
      <c r="DO107" s="438" t="str">
        <f t="shared" si="179"/>
        <v/>
      </c>
      <c r="DP107" s="438" t="str">
        <f t="shared" si="179"/>
        <v/>
      </c>
      <c r="DQ107" s="438" t="str">
        <f t="shared" si="179"/>
        <v/>
      </c>
      <c r="DR107" s="438" t="str">
        <f t="shared" si="179"/>
        <v/>
      </c>
      <c r="DS107" s="438" t="str">
        <f t="shared" si="179"/>
        <v/>
      </c>
      <c r="DT107" s="438" t="str">
        <f t="shared" si="179"/>
        <v/>
      </c>
      <c r="DU107" s="438" t="str">
        <f t="shared" si="179"/>
        <v/>
      </c>
      <c r="DV107" s="438" t="str">
        <f t="shared" si="179"/>
        <v/>
      </c>
      <c r="DW107" s="438" t="str">
        <f t="shared" si="179"/>
        <v/>
      </c>
      <c r="DX107" s="438" t="str">
        <f t="shared" si="179"/>
        <v/>
      </c>
      <c r="DY107" s="438" t="str">
        <f t="shared" si="179"/>
        <v/>
      </c>
      <c r="DZ107" s="438" t="str">
        <f t="shared" si="179"/>
        <v/>
      </c>
      <c r="EA107" s="438" t="str">
        <f t="shared" si="179"/>
        <v/>
      </c>
      <c r="EB107" s="438" t="str">
        <f t="shared" ref="EB107:EW107" si="183">IF(EB94="","",EB$35)</f>
        <v/>
      </c>
      <c r="EC107" s="438" t="str">
        <f t="shared" si="183"/>
        <v/>
      </c>
      <c r="ED107" s="438" t="str">
        <f t="shared" si="183"/>
        <v/>
      </c>
      <c r="EE107" s="438" t="str">
        <f t="shared" si="183"/>
        <v/>
      </c>
      <c r="EF107" s="438" t="str">
        <f t="shared" si="183"/>
        <v/>
      </c>
      <c r="EG107" s="438" t="str">
        <f t="shared" si="183"/>
        <v/>
      </c>
      <c r="EH107" s="438" t="str">
        <f t="shared" si="183"/>
        <v/>
      </c>
      <c r="EI107" s="438" t="str">
        <f t="shared" si="183"/>
        <v/>
      </c>
      <c r="EJ107" s="438" t="str">
        <f t="shared" si="183"/>
        <v/>
      </c>
      <c r="EK107" s="438" t="str">
        <f t="shared" si="183"/>
        <v/>
      </c>
      <c r="EL107" s="438" t="str">
        <f t="shared" si="183"/>
        <v/>
      </c>
      <c r="EM107" s="438" t="str">
        <f t="shared" si="183"/>
        <v/>
      </c>
      <c r="EN107" s="438" t="str">
        <f t="shared" si="183"/>
        <v/>
      </c>
      <c r="EO107" s="438" t="str">
        <f t="shared" si="183"/>
        <v/>
      </c>
      <c r="EP107" s="438" t="str">
        <f t="shared" si="183"/>
        <v/>
      </c>
      <c r="EQ107" s="438" t="str">
        <f t="shared" si="183"/>
        <v/>
      </c>
      <c r="ER107" s="438" t="str">
        <f t="shared" si="183"/>
        <v/>
      </c>
      <c r="ES107" s="438" t="str">
        <f t="shared" si="183"/>
        <v/>
      </c>
      <c r="ET107" s="438" t="str">
        <f t="shared" si="183"/>
        <v/>
      </c>
      <c r="EU107" s="438" t="str">
        <f t="shared" si="183"/>
        <v/>
      </c>
      <c r="EV107" s="438" t="str">
        <f t="shared" si="183"/>
        <v/>
      </c>
      <c r="EW107" s="438" t="str">
        <f t="shared" si="183"/>
        <v/>
      </c>
    </row>
    <row r="108" spans="2:153" outlineLevel="1">
      <c r="B108" s="437" t="s">
        <v>1492</v>
      </c>
      <c r="C108" s="365" t="s">
        <v>278</v>
      </c>
      <c r="D108" s="438" t="str">
        <f t="shared" si="177"/>
        <v/>
      </c>
      <c r="E108" s="438" t="str">
        <f t="shared" ref="E108:BP109" si="184">IF(E95="","",E$35)</f>
        <v/>
      </c>
      <c r="F108" s="438" t="str">
        <f t="shared" si="184"/>
        <v/>
      </c>
      <c r="G108" s="438" t="str">
        <f t="shared" si="184"/>
        <v/>
      </c>
      <c r="H108" s="438" t="str">
        <f t="shared" si="184"/>
        <v/>
      </c>
      <c r="I108" s="438" t="str">
        <f t="shared" si="184"/>
        <v/>
      </c>
      <c r="J108" s="438" t="str">
        <f t="shared" si="184"/>
        <v/>
      </c>
      <c r="K108" s="438" t="str">
        <f t="shared" si="184"/>
        <v/>
      </c>
      <c r="L108" s="438" t="str">
        <f t="shared" si="184"/>
        <v/>
      </c>
      <c r="M108" s="438" t="str">
        <f t="shared" si="184"/>
        <v/>
      </c>
      <c r="N108" s="438" t="str">
        <f t="shared" si="184"/>
        <v/>
      </c>
      <c r="O108" s="438" t="str">
        <f t="shared" si="184"/>
        <v/>
      </c>
      <c r="P108" s="438" t="str">
        <f t="shared" si="184"/>
        <v/>
      </c>
      <c r="Q108" s="438" t="str">
        <f t="shared" si="184"/>
        <v/>
      </c>
      <c r="R108" s="438" t="str">
        <f t="shared" si="184"/>
        <v/>
      </c>
      <c r="S108" s="438" t="str">
        <f t="shared" si="184"/>
        <v/>
      </c>
      <c r="T108" s="438" t="str">
        <f t="shared" si="184"/>
        <v/>
      </c>
      <c r="U108" s="438" t="str">
        <f t="shared" si="184"/>
        <v/>
      </c>
      <c r="V108" s="438" t="str">
        <f t="shared" si="184"/>
        <v/>
      </c>
      <c r="W108" s="438" t="str">
        <f t="shared" si="184"/>
        <v/>
      </c>
      <c r="X108" s="438" t="str">
        <f t="shared" si="184"/>
        <v/>
      </c>
      <c r="Y108" s="438" t="str">
        <f t="shared" si="184"/>
        <v/>
      </c>
      <c r="Z108" s="438" t="str">
        <f t="shared" si="184"/>
        <v/>
      </c>
      <c r="AA108" s="438" t="str">
        <f t="shared" si="184"/>
        <v/>
      </c>
      <c r="AB108" s="438" t="str">
        <f t="shared" si="184"/>
        <v/>
      </c>
      <c r="AC108" s="438" t="str">
        <f t="shared" si="184"/>
        <v/>
      </c>
      <c r="AD108" s="438" t="str">
        <f t="shared" si="184"/>
        <v/>
      </c>
      <c r="AE108" s="438" t="str">
        <f t="shared" si="184"/>
        <v/>
      </c>
      <c r="AF108" s="438" t="str">
        <f t="shared" si="184"/>
        <v/>
      </c>
      <c r="AG108" s="438" t="str">
        <f t="shared" si="184"/>
        <v/>
      </c>
      <c r="AH108" s="438" t="str">
        <f t="shared" si="184"/>
        <v/>
      </c>
      <c r="AI108" s="438" t="str">
        <f t="shared" si="184"/>
        <v/>
      </c>
      <c r="AJ108" s="438" t="str">
        <f t="shared" si="184"/>
        <v/>
      </c>
      <c r="AK108" s="438" t="str">
        <f t="shared" si="184"/>
        <v/>
      </c>
      <c r="AL108" s="438" t="str">
        <f t="shared" si="184"/>
        <v/>
      </c>
      <c r="AM108" s="438" t="str">
        <f t="shared" si="184"/>
        <v/>
      </c>
      <c r="AN108" s="438" t="str">
        <f t="shared" si="184"/>
        <v/>
      </c>
      <c r="AO108" s="438" t="str">
        <f t="shared" si="184"/>
        <v/>
      </c>
      <c r="AP108" s="438" t="str">
        <f t="shared" si="184"/>
        <v/>
      </c>
      <c r="AQ108" s="438" t="str">
        <f t="shared" si="184"/>
        <v/>
      </c>
      <c r="AR108" s="438" t="str">
        <f t="shared" si="184"/>
        <v/>
      </c>
      <c r="AS108" s="438" t="str">
        <f t="shared" si="184"/>
        <v/>
      </c>
      <c r="AT108" s="438" t="str">
        <f t="shared" si="184"/>
        <v/>
      </c>
      <c r="AU108" s="438" t="str">
        <f t="shared" si="184"/>
        <v/>
      </c>
      <c r="AV108" s="438" t="str">
        <f t="shared" si="184"/>
        <v/>
      </c>
      <c r="AW108" s="438" t="str">
        <f t="shared" si="184"/>
        <v/>
      </c>
      <c r="AX108" s="438" t="str">
        <f t="shared" si="184"/>
        <v/>
      </c>
      <c r="AY108" s="438" t="str">
        <f t="shared" si="184"/>
        <v/>
      </c>
      <c r="AZ108" s="438" t="str">
        <f t="shared" si="184"/>
        <v/>
      </c>
      <c r="BA108" s="438" t="str">
        <f t="shared" si="184"/>
        <v/>
      </c>
      <c r="BB108" s="438" t="str">
        <f t="shared" si="184"/>
        <v/>
      </c>
      <c r="BC108" s="438" t="str">
        <f t="shared" si="184"/>
        <v/>
      </c>
      <c r="BD108" s="438" t="str">
        <f t="shared" si="184"/>
        <v/>
      </c>
      <c r="BE108" s="438" t="str">
        <f t="shared" si="184"/>
        <v/>
      </c>
      <c r="BF108" s="438" t="str">
        <f t="shared" si="184"/>
        <v/>
      </c>
      <c r="BG108" s="438" t="str">
        <f t="shared" si="184"/>
        <v/>
      </c>
      <c r="BH108" s="438" t="str">
        <f t="shared" si="184"/>
        <v/>
      </c>
      <c r="BI108" s="438" t="str">
        <f t="shared" si="184"/>
        <v/>
      </c>
      <c r="BJ108" s="438" t="str">
        <f t="shared" si="184"/>
        <v/>
      </c>
      <c r="BK108" s="438" t="str">
        <f t="shared" si="184"/>
        <v/>
      </c>
      <c r="BL108" s="438" t="str">
        <f t="shared" si="184"/>
        <v/>
      </c>
      <c r="BM108" s="438" t="str">
        <f t="shared" si="184"/>
        <v/>
      </c>
      <c r="BN108" s="438" t="str">
        <f t="shared" si="184"/>
        <v/>
      </c>
      <c r="BO108" s="438" t="str">
        <f t="shared" si="184"/>
        <v/>
      </c>
      <c r="BP108" s="438" t="str">
        <f t="shared" si="184"/>
        <v/>
      </c>
      <c r="BQ108" s="438" t="str">
        <f t="shared" ref="BQ108:EB111" si="185">IF(BQ95="","",BQ$35)</f>
        <v/>
      </c>
      <c r="BR108" s="438" t="str">
        <f t="shared" si="185"/>
        <v/>
      </c>
      <c r="BS108" s="438" t="str">
        <f t="shared" si="185"/>
        <v/>
      </c>
      <c r="BT108" s="438" t="str">
        <f t="shared" si="185"/>
        <v/>
      </c>
      <c r="BU108" s="438" t="str">
        <f t="shared" si="185"/>
        <v/>
      </c>
      <c r="BV108" s="438" t="str">
        <f t="shared" si="185"/>
        <v/>
      </c>
      <c r="BW108" s="438" t="str">
        <f t="shared" si="185"/>
        <v/>
      </c>
      <c r="BX108" s="438" t="str">
        <f t="shared" si="185"/>
        <v/>
      </c>
      <c r="BY108" s="438" t="str">
        <f t="shared" si="185"/>
        <v/>
      </c>
      <c r="BZ108" s="438" t="str">
        <f t="shared" si="185"/>
        <v/>
      </c>
      <c r="CA108" s="438" t="str">
        <f t="shared" si="185"/>
        <v/>
      </c>
      <c r="CB108" s="438" t="str">
        <f t="shared" si="185"/>
        <v/>
      </c>
      <c r="CC108" s="438" t="str">
        <f t="shared" si="185"/>
        <v/>
      </c>
      <c r="CD108" s="438" t="str">
        <f t="shared" si="185"/>
        <v/>
      </c>
      <c r="CE108" s="438" t="str">
        <f t="shared" si="185"/>
        <v/>
      </c>
      <c r="CF108" s="438" t="str">
        <f t="shared" si="185"/>
        <v/>
      </c>
      <c r="CG108" s="438" t="str">
        <f t="shared" si="185"/>
        <v/>
      </c>
      <c r="CH108" s="438" t="str">
        <f t="shared" si="185"/>
        <v/>
      </c>
      <c r="CI108" s="438" t="str">
        <f t="shared" si="185"/>
        <v/>
      </c>
      <c r="CJ108" s="438" t="str">
        <f t="shared" si="185"/>
        <v/>
      </c>
      <c r="CK108" s="438" t="str">
        <f t="shared" si="185"/>
        <v/>
      </c>
      <c r="CL108" s="438" t="str">
        <f t="shared" si="185"/>
        <v/>
      </c>
      <c r="CM108" s="438" t="str">
        <f t="shared" si="185"/>
        <v/>
      </c>
      <c r="CN108" s="438" t="str">
        <f t="shared" si="185"/>
        <v/>
      </c>
      <c r="CO108" s="438" t="str">
        <f t="shared" si="185"/>
        <v/>
      </c>
      <c r="CP108" s="438" t="str">
        <f t="shared" si="185"/>
        <v/>
      </c>
      <c r="CQ108" s="438" t="str">
        <f t="shared" si="185"/>
        <v/>
      </c>
      <c r="CR108" s="438" t="str">
        <f t="shared" si="185"/>
        <v/>
      </c>
      <c r="CS108" s="438" t="str">
        <f t="shared" si="185"/>
        <v/>
      </c>
      <c r="CT108" s="438" t="str">
        <f t="shared" si="185"/>
        <v/>
      </c>
      <c r="CU108" s="438" t="str">
        <f t="shared" si="185"/>
        <v/>
      </c>
      <c r="CV108" s="438" t="str">
        <f t="shared" si="185"/>
        <v/>
      </c>
      <c r="CW108" s="438" t="str">
        <f t="shared" si="185"/>
        <v/>
      </c>
      <c r="CX108" s="438" t="str">
        <f t="shared" si="185"/>
        <v/>
      </c>
      <c r="CY108" s="438" t="str">
        <f t="shared" si="185"/>
        <v/>
      </c>
      <c r="CZ108" s="438" t="str">
        <f t="shared" si="185"/>
        <v/>
      </c>
      <c r="DA108" s="438" t="str">
        <f t="shared" si="185"/>
        <v/>
      </c>
      <c r="DB108" s="438" t="str">
        <f t="shared" si="185"/>
        <v/>
      </c>
      <c r="DC108" s="438" t="str">
        <f t="shared" si="185"/>
        <v/>
      </c>
      <c r="DD108" s="438" t="str">
        <f t="shared" si="185"/>
        <v/>
      </c>
      <c r="DE108" s="438" t="str">
        <f t="shared" si="185"/>
        <v/>
      </c>
      <c r="DF108" s="438" t="str">
        <f t="shared" si="185"/>
        <v/>
      </c>
      <c r="DG108" s="438" t="str">
        <f t="shared" si="185"/>
        <v/>
      </c>
      <c r="DH108" s="438" t="str">
        <f t="shared" si="185"/>
        <v/>
      </c>
      <c r="DI108" s="438" t="str">
        <f t="shared" si="185"/>
        <v/>
      </c>
      <c r="DJ108" s="438" t="str">
        <f t="shared" si="185"/>
        <v/>
      </c>
      <c r="DK108" s="438" t="str">
        <f t="shared" si="185"/>
        <v/>
      </c>
      <c r="DL108" s="438" t="str">
        <f t="shared" si="185"/>
        <v/>
      </c>
      <c r="DM108" s="438" t="str">
        <f t="shared" si="185"/>
        <v/>
      </c>
      <c r="DN108" s="438" t="str">
        <f t="shared" si="185"/>
        <v/>
      </c>
      <c r="DO108" s="438" t="str">
        <f t="shared" si="185"/>
        <v/>
      </c>
      <c r="DP108" s="438" t="str">
        <f t="shared" si="185"/>
        <v/>
      </c>
      <c r="DQ108" s="438" t="str">
        <f t="shared" si="185"/>
        <v/>
      </c>
      <c r="DR108" s="438" t="str">
        <f t="shared" si="185"/>
        <v/>
      </c>
      <c r="DS108" s="438" t="str">
        <f t="shared" si="185"/>
        <v/>
      </c>
      <c r="DT108" s="438" t="str">
        <f t="shared" si="185"/>
        <v/>
      </c>
      <c r="DU108" s="438" t="str">
        <f t="shared" si="185"/>
        <v/>
      </c>
      <c r="DV108" s="438" t="str">
        <f t="shared" si="185"/>
        <v/>
      </c>
      <c r="DW108" s="438" t="str">
        <f t="shared" si="185"/>
        <v/>
      </c>
      <c r="DX108" s="438" t="str">
        <f t="shared" si="185"/>
        <v/>
      </c>
      <c r="DY108" s="438" t="str">
        <f t="shared" si="185"/>
        <v/>
      </c>
      <c r="DZ108" s="438" t="str">
        <f t="shared" si="185"/>
        <v/>
      </c>
      <c r="EA108" s="438" t="str">
        <f t="shared" si="185"/>
        <v/>
      </c>
      <c r="EB108" s="438" t="str">
        <f t="shared" si="185"/>
        <v/>
      </c>
      <c r="EC108" s="438" t="str">
        <f t="shared" ref="EC108:EW110" si="186">IF(EC95="","",EC$35)</f>
        <v/>
      </c>
      <c r="ED108" s="438" t="str">
        <f t="shared" si="186"/>
        <v/>
      </c>
      <c r="EE108" s="438" t="str">
        <f t="shared" si="186"/>
        <v/>
      </c>
      <c r="EF108" s="438" t="str">
        <f t="shared" si="186"/>
        <v/>
      </c>
      <c r="EG108" s="438" t="str">
        <f t="shared" si="186"/>
        <v/>
      </c>
      <c r="EH108" s="438" t="str">
        <f t="shared" si="186"/>
        <v/>
      </c>
      <c r="EI108" s="438" t="str">
        <f t="shared" si="186"/>
        <v/>
      </c>
      <c r="EJ108" s="438" t="str">
        <f t="shared" si="186"/>
        <v/>
      </c>
      <c r="EK108" s="438" t="str">
        <f t="shared" si="186"/>
        <v/>
      </c>
      <c r="EL108" s="438" t="str">
        <f t="shared" si="186"/>
        <v/>
      </c>
      <c r="EM108" s="438" t="str">
        <f t="shared" si="186"/>
        <v/>
      </c>
      <c r="EN108" s="438" t="str">
        <f t="shared" si="186"/>
        <v/>
      </c>
      <c r="EO108" s="438" t="str">
        <f t="shared" si="186"/>
        <v/>
      </c>
      <c r="EP108" s="438" t="str">
        <f t="shared" si="186"/>
        <v/>
      </c>
      <c r="EQ108" s="438" t="str">
        <f t="shared" si="186"/>
        <v/>
      </c>
      <c r="ER108" s="438" t="str">
        <f t="shared" si="186"/>
        <v/>
      </c>
      <c r="ES108" s="438" t="str">
        <f t="shared" si="186"/>
        <v/>
      </c>
      <c r="ET108" s="438" t="str">
        <f t="shared" si="186"/>
        <v/>
      </c>
      <c r="EU108" s="438" t="str">
        <f t="shared" si="186"/>
        <v/>
      </c>
      <c r="EV108" s="438" t="str">
        <f t="shared" si="186"/>
        <v/>
      </c>
      <c r="EW108" s="438" t="str">
        <f t="shared" si="186"/>
        <v/>
      </c>
    </row>
    <row r="109" spans="2:153" outlineLevel="1">
      <c r="B109" s="437" t="s">
        <v>1493</v>
      </c>
      <c r="C109" s="365" t="s">
        <v>278</v>
      </c>
      <c r="D109" s="438" t="str">
        <f t="shared" si="177"/>
        <v/>
      </c>
      <c r="E109" s="438" t="str">
        <f t="shared" ref="E109:S109" si="187">IF(E96="","",E$35)</f>
        <v/>
      </c>
      <c r="F109" s="438" t="str">
        <f t="shared" si="187"/>
        <v/>
      </c>
      <c r="G109" s="438" t="str">
        <f t="shared" si="187"/>
        <v/>
      </c>
      <c r="H109" s="438" t="str">
        <f t="shared" si="187"/>
        <v/>
      </c>
      <c r="I109" s="438" t="str">
        <f t="shared" si="187"/>
        <v/>
      </c>
      <c r="J109" s="438" t="str">
        <f t="shared" si="187"/>
        <v/>
      </c>
      <c r="K109" s="438" t="str">
        <f t="shared" si="187"/>
        <v/>
      </c>
      <c r="L109" s="438" t="str">
        <f t="shared" si="187"/>
        <v/>
      </c>
      <c r="M109" s="438" t="str">
        <f t="shared" si="187"/>
        <v/>
      </c>
      <c r="N109" s="438" t="str">
        <f t="shared" si="187"/>
        <v/>
      </c>
      <c r="O109" s="438" t="str">
        <f t="shared" si="187"/>
        <v/>
      </c>
      <c r="P109" s="438" t="str">
        <f t="shared" si="187"/>
        <v/>
      </c>
      <c r="Q109" s="438" t="str">
        <f t="shared" si="187"/>
        <v/>
      </c>
      <c r="R109" s="438" t="str">
        <f t="shared" si="187"/>
        <v/>
      </c>
      <c r="S109" s="438" t="str">
        <f t="shared" si="187"/>
        <v/>
      </c>
      <c r="T109" s="438" t="str">
        <f t="shared" si="184"/>
        <v/>
      </c>
      <c r="U109" s="438" t="str">
        <f t="shared" si="184"/>
        <v/>
      </c>
      <c r="V109" s="438" t="str">
        <f t="shared" si="184"/>
        <v/>
      </c>
      <c r="W109" s="438" t="str">
        <f t="shared" si="184"/>
        <v/>
      </c>
      <c r="X109" s="438" t="str">
        <f t="shared" si="184"/>
        <v/>
      </c>
      <c r="Y109" s="438" t="str">
        <f t="shared" si="184"/>
        <v/>
      </c>
      <c r="Z109" s="438" t="str">
        <f t="shared" si="184"/>
        <v/>
      </c>
      <c r="AA109" s="438" t="str">
        <f t="shared" si="184"/>
        <v/>
      </c>
      <c r="AB109" s="438" t="str">
        <f t="shared" si="184"/>
        <v/>
      </c>
      <c r="AC109" s="438" t="str">
        <f t="shared" si="184"/>
        <v/>
      </c>
      <c r="AD109" s="438" t="str">
        <f t="shared" si="184"/>
        <v/>
      </c>
      <c r="AE109" s="438" t="str">
        <f t="shared" si="184"/>
        <v/>
      </c>
      <c r="AF109" s="438" t="str">
        <f t="shared" si="184"/>
        <v/>
      </c>
      <c r="AG109" s="438" t="str">
        <f t="shared" si="184"/>
        <v/>
      </c>
      <c r="AH109" s="438" t="str">
        <f t="shared" si="184"/>
        <v/>
      </c>
      <c r="AI109" s="438" t="str">
        <f t="shared" si="184"/>
        <v/>
      </c>
      <c r="AJ109" s="438" t="str">
        <f t="shared" si="184"/>
        <v/>
      </c>
      <c r="AK109" s="438" t="str">
        <f t="shared" si="184"/>
        <v/>
      </c>
      <c r="AL109" s="438" t="str">
        <f t="shared" si="184"/>
        <v/>
      </c>
      <c r="AM109" s="438" t="str">
        <f t="shared" si="184"/>
        <v/>
      </c>
      <c r="AN109" s="438" t="str">
        <f t="shared" si="184"/>
        <v/>
      </c>
      <c r="AO109" s="438" t="str">
        <f t="shared" si="184"/>
        <v/>
      </c>
      <c r="AP109" s="438" t="str">
        <f t="shared" si="184"/>
        <v/>
      </c>
      <c r="AQ109" s="438" t="str">
        <f t="shared" si="184"/>
        <v/>
      </c>
      <c r="AR109" s="438" t="str">
        <f t="shared" si="184"/>
        <v/>
      </c>
      <c r="AS109" s="438" t="str">
        <f t="shared" si="184"/>
        <v/>
      </c>
      <c r="AT109" s="438" t="str">
        <f t="shared" si="184"/>
        <v/>
      </c>
      <c r="AU109" s="438" t="str">
        <f t="shared" si="184"/>
        <v/>
      </c>
      <c r="AV109" s="438" t="str">
        <f t="shared" si="184"/>
        <v/>
      </c>
      <c r="AW109" s="438" t="str">
        <f t="shared" si="184"/>
        <v/>
      </c>
      <c r="AX109" s="438" t="str">
        <f t="shared" si="184"/>
        <v/>
      </c>
      <c r="AY109" s="438" t="str">
        <f t="shared" si="184"/>
        <v/>
      </c>
      <c r="AZ109" s="438" t="str">
        <f t="shared" si="184"/>
        <v/>
      </c>
      <c r="BA109" s="438" t="str">
        <f t="shared" si="184"/>
        <v/>
      </c>
      <c r="BB109" s="438" t="str">
        <f t="shared" si="184"/>
        <v/>
      </c>
      <c r="BC109" s="438" t="str">
        <f t="shared" si="184"/>
        <v/>
      </c>
      <c r="BD109" s="438" t="str">
        <f t="shared" si="184"/>
        <v/>
      </c>
      <c r="BE109" s="438" t="str">
        <f t="shared" si="184"/>
        <v/>
      </c>
      <c r="BF109" s="438" t="str">
        <f t="shared" si="184"/>
        <v/>
      </c>
      <c r="BG109" s="438" t="str">
        <f t="shared" si="184"/>
        <v/>
      </c>
      <c r="BH109" s="438" t="str">
        <f t="shared" si="184"/>
        <v/>
      </c>
      <c r="BI109" s="438" t="str">
        <f t="shared" si="184"/>
        <v/>
      </c>
      <c r="BJ109" s="438" t="str">
        <f t="shared" si="184"/>
        <v/>
      </c>
      <c r="BK109" s="438" t="str">
        <f t="shared" si="184"/>
        <v/>
      </c>
      <c r="BL109" s="438" t="str">
        <f t="shared" si="184"/>
        <v/>
      </c>
      <c r="BM109" s="438" t="str">
        <f t="shared" si="184"/>
        <v/>
      </c>
      <c r="BN109" s="438" t="str">
        <f t="shared" si="184"/>
        <v/>
      </c>
      <c r="BO109" s="438" t="str">
        <f t="shared" si="184"/>
        <v/>
      </c>
      <c r="BP109" s="438" t="str">
        <f t="shared" si="184"/>
        <v/>
      </c>
      <c r="BQ109" s="438" t="str">
        <f t="shared" si="185"/>
        <v/>
      </c>
      <c r="BR109" s="438" t="str">
        <f t="shared" si="185"/>
        <v/>
      </c>
      <c r="BS109" s="438" t="str">
        <f t="shared" si="185"/>
        <v/>
      </c>
      <c r="BT109" s="438" t="str">
        <f t="shared" si="185"/>
        <v/>
      </c>
      <c r="BU109" s="438" t="str">
        <f t="shared" si="185"/>
        <v/>
      </c>
      <c r="BV109" s="438" t="str">
        <f t="shared" si="185"/>
        <v/>
      </c>
      <c r="BW109" s="438" t="str">
        <f t="shared" si="185"/>
        <v/>
      </c>
      <c r="BX109" s="438" t="str">
        <f t="shared" si="185"/>
        <v/>
      </c>
      <c r="BY109" s="438" t="str">
        <f t="shared" si="185"/>
        <v/>
      </c>
      <c r="BZ109" s="438" t="str">
        <f t="shared" si="185"/>
        <v/>
      </c>
      <c r="CA109" s="438" t="str">
        <f t="shared" si="185"/>
        <v/>
      </c>
      <c r="CB109" s="438" t="str">
        <f t="shared" si="185"/>
        <v/>
      </c>
      <c r="CC109" s="438" t="str">
        <f t="shared" si="185"/>
        <v/>
      </c>
      <c r="CD109" s="438" t="str">
        <f t="shared" si="185"/>
        <v/>
      </c>
      <c r="CE109" s="438" t="str">
        <f t="shared" si="185"/>
        <v/>
      </c>
      <c r="CF109" s="438" t="str">
        <f t="shared" si="185"/>
        <v/>
      </c>
      <c r="CG109" s="438" t="str">
        <f t="shared" si="185"/>
        <v/>
      </c>
      <c r="CH109" s="438" t="str">
        <f t="shared" si="185"/>
        <v/>
      </c>
      <c r="CI109" s="438" t="str">
        <f t="shared" si="185"/>
        <v/>
      </c>
      <c r="CJ109" s="438" t="str">
        <f t="shared" si="185"/>
        <v/>
      </c>
      <c r="CK109" s="438" t="str">
        <f t="shared" si="185"/>
        <v/>
      </c>
      <c r="CL109" s="438" t="str">
        <f t="shared" si="185"/>
        <v/>
      </c>
      <c r="CM109" s="438" t="str">
        <f t="shared" si="185"/>
        <v/>
      </c>
      <c r="CN109" s="438" t="str">
        <f t="shared" si="185"/>
        <v/>
      </c>
      <c r="CO109" s="438" t="str">
        <f t="shared" si="185"/>
        <v/>
      </c>
      <c r="CP109" s="438" t="str">
        <f t="shared" si="185"/>
        <v/>
      </c>
      <c r="CQ109" s="438" t="str">
        <f t="shared" si="185"/>
        <v/>
      </c>
      <c r="CR109" s="438" t="str">
        <f t="shared" si="185"/>
        <v/>
      </c>
      <c r="CS109" s="438" t="str">
        <f t="shared" si="185"/>
        <v/>
      </c>
      <c r="CT109" s="438" t="str">
        <f t="shared" si="185"/>
        <v/>
      </c>
      <c r="CU109" s="438" t="str">
        <f t="shared" si="185"/>
        <v/>
      </c>
      <c r="CV109" s="438" t="str">
        <f t="shared" si="185"/>
        <v/>
      </c>
      <c r="CW109" s="438" t="str">
        <f t="shared" si="185"/>
        <v/>
      </c>
      <c r="CX109" s="438" t="str">
        <f t="shared" si="185"/>
        <v/>
      </c>
      <c r="CY109" s="438" t="str">
        <f t="shared" si="185"/>
        <v/>
      </c>
      <c r="CZ109" s="438" t="str">
        <f t="shared" si="185"/>
        <v/>
      </c>
      <c r="DA109" s="438" t="str">
        <f t="shared" si="185"/>
        <v/>
      </c>
      <c r="DB109" s="438" t="str">
        <f t="shared" si="185"/>
        <v/>
      </c>
      <c r="DC109" s="438" t="str">
        <f t="shared" si="185"/>
        <v/>
      </c>
      <c r="DD109" s="438" t="str">
        <f t="shared" si="185"/>
        <v/>
      </c>
      <c r="DE109" s="438" t="str">
        <f t="shared" si="185"/>
        <v/>
      </c>
      <c r="DF109" s="438" t="str">
        <f t="shared" si="185"/>
        <v/>
      </c>
      <c r="DG109" s="438" t="str">
        <f t="shared" si="185"/>
        <v/>
      </c>
      <c r="DH109" s="438" t="str">
        <f t="shared" si="185"/>
        <v/>
      </c>
      <c r="DI109" s="438" t="str">
        <f t="shared" si="185"/>
        <v/>
      </c>
      <c r="DJ109" s="438" t="str">
        <f t="shared" si="185"/>
        <v/>
      </c>
      <c r="DK109" s="438" t="str">
        <f t="shared" si="185"/>
        <v/>
      </c>
      <c r="DL109" s="438" t="str">
        <f t="shared" si="185"/>
        <v/>
      </c>
      <c r="DM109" s="438" t="str">
        <f t="shared" si="185"/>
        <v/>
      </c>
      <c r="DN109" s="438" t="str">
        <f t="shared" si="185"/>
        <v/>
      </c>
      <c r="DO109" s="438" t="str">
        <f t="shared" si="185"/>
        <v/>
      </c>
      <c r="DP109" s="438" t="str">
        <f t="shared" si="185"/>
        <v/>
      </c>
      <c r="DQ109" s="438" t="str">
        <f t="shared" si="185"/>
        <v/>
      </c>
      <c r="DR109" s="438" t="str">
        <f t="shared" si="185"/>
        <v/>
      </c>
      <c r="DS109" s="438" t="str">
        <f t="shared" si="185"/>
        <v/>
      </c>
      <c r="DT109" s="438" t="str">
        <f t="shared" si="185"/>
        <v/>
      </c>
      <c r="DU109" s="438" t="str">
        <f t="shared" si="185"/>
        <v/>
      </c>
      <c r="DV109" s="438" t="str">
        <f t="shared" si="185"/>
        <v/>
      </c>
      <c r="DW109" s="438" t="str">
        <f t="shared" si="185"/>
        <v/>
      </c>
      <c r="DX109" s="438" t="str">
        <f t="shared" si="185"/>
        <v/>
      </c>
      <c r="DY109" s="438" t="str">
        <f t="shared" si="185"/>
        <v/>
      </c>
      <c r="DZ109" s="438" t="str">
        <f t="shared" si="185"/>
        <v/>
      </c>
      <c r="EA109" s="438" t="str">
        <f t="shared" si="185"/>
        <v/>
      </c>
      <c r="EB109" s="438" t="str">
        <f t="shared" si="185"/>
        <v/>
      </c>
      <c r="EC109" s="438" t="str">
        <f t="shared" si="186"/>
        <v/>
      </c>
      <c r="ED109" s="438" t="str">
        <f t="shared" si="186"/>
        <v/>
      </c>
      <c r="EE109" s="438" t="str">
        <f t="shared" si="186"/>
        <v/>
      </c>
      <c r="EF109" s="438" t="str">
        <f t="shared" si="186"/>
        <v/>
      </c>
      <c r="EG109" s="438" t="str">
        <f t="shared" si="186"/>
        <v/>
      </c>
      <c r="EH109" s="438" t="str">
        <f t="shared" si="186"/>
        <v/>
      </c>
      <c r="EI109" s="438" t="str">
        <f t="shared" si="186"/>
        <v/>
      </c>
      <c r="EJ109" s="438" t="str">
        <f t="shared" si="186"/>
        <v/>
      </c>
      <c r="EK109" s="438" t="str">
        <f t="shared" si="186"/>
        <v/>
      </c>
      <c r="EL109" s="438" t="str">
        <f t="shared" si="186"/>
        <v/>
      </c>
      <c r="EM109" s="438" t="str">
        <f t="shared" si="186"/>
        <v/>
      </c>
      <c r="EN109" s="438" t="str">
        <f t="shared" si="186"/>
        <v/>
      </c>
      <c r="EO109" s="438" t="str">
        <f t="shared" si="186"/>
        <v/>
      </c>
      <c r="EP109" s="438" t="str">
        <f t="shared" si="186"/>
        <v/>
      </c>
      <c r="EQ109" s="438" t="str">
        <f t="shared" si="186"/>
        <v/>
      </c>
      <c r="ER109" s="438" t="str">
        <f t="shared" si="186"/>
        <v/>
      </c>
      <c r="ES109" s="438" t="str">
        <f t="shared" si="186"/>
        <v/>
      </c>
      <c r="ET109" s="438" t="str">
        <f t="shared" si="186"/>
        <v/>
      </c>
      <c r="EU109" s="438" t="str">
        <f t="shared" si="186"/>
        <v/>
      </c>
      <c r="EV109" s="438" t="str">
        <f t="shared" si="186"/>
        <v/>
      </c>
      <c r="EW109" s="438" t="str">
        <f t="shared" si="186"/>
        <v/>
      </c>
    </row>
    <row r="110" spans="2:153" outlineLevel="1">
      <c r="B110" s="437" t="s">
        <v>1494</v>
      </c>
      <c r="C110" s="365" t="s">
        <v>278</v>
      </c>
      <c r="D110" s="438" t="str">
        <f t="shared" si="177"/>
        <v/>
      </c>
      <c r="E110" s="438" t="str">
        <f t="shared" ref="E110:BP113" si="188">IF(E97="","",E$35)</f>
        <v/>
      </c>
      <c r="F110" s="438" t="str">
        <f t="shared" si="188"/>
        <v/>
      </c>
      <c r="G110" s="438" t="str">
        <f t="shared" si="188"/>
        <v/>
      </c>
      <c r="H110" s="438" t="str">
        <f t="shared" si="188"/>
        <v/>
      </c>
      <c r="I110" s="438" t="str">
        <f t="shared" si="188"/>
        <v/>
      </c>
      <c r="J110" s="438" t="str">
        <f t="shared" si="188"/>
        <v/>
      </c>
      <c r="K110" s="438" t="str">
        <f t="shared" si="188"/>
        <v/>
      </c>
      <c r="L110" s="438" t="str">
        <f t="shared" si="188"/>
        <v/>
      </c>
      <c r="M110" s="438" t="str">
        <f t="shared" si="188"/>
        <v/>
      </c>
      <c r="N110" s="438" t="str">
        <f t="shared" si="188"/>
        <v/>
      </c>
      <c r="O110" s="438" t="str">
        <f t="shared" si="188"/>
        <v/>
      </c>
      <c r="P110" s="438" t="str">
        <f t="shared" si="188"/>
        <v/>
      </c>
      <c r="Q110" s="438" t="str">
        <f t="shared" si="188"/>
        <v/>
      </c>
      <c r="R110" s="438" t="str">
        <f t="shared" si="188"/>
        <v/>
      </c>
      <c r="S110" s="438" t="str">
        <f t="shared" si="188"/>
        <v/>
      </c>
      <c r="T110" s="438" t="str">
        <f t="shared" si="188"/>
        <v/>
      </c>
      <c r="U110" s="438" t="str">
        <f t="shared" si="188"/>
        <v/>
      </c>
      <c r="V110" s="438" t="str">
        <f t="shared" si="188"/>
        <v/>
      </c>
      <c r="W110" s="438" t="str">
        <f t="shared" si="188"/>
        <v/>
      </c>
      <c r="X110" s="438" t="str">
        <f t="shared" si="188"/>
        <v/>
      </c>
      <c r="Y110" s="438" t="str">
        <f t="shared" si="188"/>
        <v/>
      </c>
      <c r="Z110" s="438" t="str">
        <f t="shared" si="188"/>
        <v/>
      </c>
      <c r="AA110" s="438" t="str">
        <f t="shared" si="188"/>
        <v/>
      </c>
      <c r="AB110" s="438" t="str">
        <f t="shared" si="188"/>
        <v/>
      </c>
      <c r="AC110" s="438" t="str">
        <f t="shared" si="188"/>
        <v/>
      </c>
      <c r="AD110" s="438" t="str">
        <f t="shared" si="188"/>
        <v/>
      </c>
      <c r="AE110" s="438" t="str">
        <f t="shared" si="188"/>
        <v/>
      </c>
      <c r="AF110" s="438" t="str">
        <f t="shared" si="188"/>
        <v/>
      </c>
      <c r="AG110" s="438" t="str">
        <f t="shared" si="188"/>
        <v/>
      </c>
      <c r="AH110" s="438" t="str">
        <f t="shared" si="188"/>
        <v/>
      </c>
      <c r="AI110" s="438" t="str">
        <f t="shared" si="188"/>
        <v/>
      </c>
      <c r="AJ110" s="438" t="str">
        <f t="shared" si="188"/>
        <v/>
      </c>
      <c r="AK110" s="438" t="str">
        <f t="shared" si="188"/>
        <v/>
      </c>
      <c r="AL110" s="438" t="str">
        <f t="shared" si="188"/>
        <v/>
      </c>
      <c r="AM110" s="438" t="str">
        <f t="shared" si="188"/>
        <v/>
      </c>
      <c r="AN110" s="438" t="str">
        <f t="shared" si="188"/>
        <v/>
      </c>
      <c r="AO110" s="438" t="str">
        <f t="shared" si="188"/>
        <v/>
      </c>
      <c r="AP110" s="438" t="str">
        <f t="shared" si="188"/>
        <v/>
      </c>
      <c r="AQ110" s="438" t="str">
        <f t="shared" si="188"/>
        <v/>
      </c>
      <c r="AR110" s="438" t="str">
        <f t="shared" si="188"/>
        <v/>
      </c>
      <c r="AS110" s="438" t="str">
        <f t="shared" si="188"/>
        <v/>
      </c>
      <c r="AT110" s="438" t="str">
        <f t="shared" si="188"/>
        <v/>
      </c>
      <c r="AU110" s="438" t="str">
        <f t="shared" si="188"/>
        <v/>
      </c>
      <c r="AV110" s="438" t="str">
        <f t="shared" si="188"/>
        <v/>
      </c>
      <c r="AW110" s="438" t="str">
        <f t="shared" si="188"/>
        <v/>
      </c>
      <c r="AX110" s="438" t="str">
        <f t="shared" si="188"/>
        <v/>
      </c>
      <c r="AY110" s="438" t="str">
        <f t="shared" si="188"/>
        <v/>
      </c>
      <c r="AZ110" s="438" t="str">
        <f t="shared" si="188"/>
        <v/>
      </c>
      <c r="BA110" s="438" t="str">
        <f t="shared" si="188"/>
        <v/>
      </c>
      <c r="BB110" s="438" t="str">
        <f t="shared" si="188"/>
        <v/>
      </c>
      <c r="BC110" s="438" t="str">
        <f t="shared" si="188"/>
        <v/>
      </c>
      <c r="BD110" s="438" t="str">
        <f t="shared" si="188"/>
        <v/>
      </c>
      <c r="BE110" s="438" t="str">
        <f t="shared" si="188"/>
        <v/>
      </c>
      <c r="BF110" s="438" t="str">
        <f t="shared" si="188"/>
        <v/>
      </c>
      <c r="BG110" s="438" t="str">
        <f t="shared" si="188"/>
        <v/>
      </c>
      <c r="BH110" s="438" t="str">
        <f t="shared" si="188"/>
        <v/>
      </c>
      <c r="BI110" s="438" t="str">
        <f t="shared" si="188"/>
        <v/>
      </c>
      <c r="BJ110" s="438" t="str">
        <f t="shared" si="188"/>
        <v/>
      </c>
      <c r="BK110" s="438" t="str">
        <f t="shared" si="188"/>
        <v/>
      </c>
      <c r="BL110" s="438" t="str">
        <f t="shared" si="188"/>
        <v/>
      </c>
      <c r="BM110" s="438" t="str">
        <f t="shared" si="188"/>
        <v/>
      </c>
      <c r="BN110" s="438" t="str">
        <f t="shared" si="188"/>
        <v/>
      </c>
      <c r="BO110" s="438" t="str">
        <f t="shared" si="188"/>
        <v/>
      </c>
      <c r="BP110" s="438" t="str">
        <f t="shared" si="188"/>
        <v/>
      </c>
      <c r="BQ110" s="438" t="str">
        <f t="shared" si="185"/>
        <v/>
      </c>
      <c r="BR110" s="438" t="str">
        <f t="shared" si="185"/>
        <v/>
      </c>
      <c r="BS110" s="438" t="str">
        <f t="shared" si="185"/>
        <v/>
      </c>
      <c r="BT110" s="438" t="str">
        <f t="shared" si="185"/>
        <v/>
      </c>
      <c r="BU110" s="438" t="str">
        <f t="shared" si="185"/>
        <v/>
      </c>
      <c r="BV110" s="438" t="str">
        <f t="shared" si="185"/>
        <v/>
      </c>
      <c r="BW110" s="438" t="str">
        <f t="shared" si="185"/>
        <v/>
      </c>
      <c r="BX110" s="438" t="str">
        <f t="shared" si="185"/>
        <v/>
      </c>
      <c r="BY110" s="438" t="str">
        <f t="shared" si="185"/>
        <v/>
      </c>
      <c r="BZ110" s="438" t="str">
        <f t="shared" si="185"/>
        <v/>
      </c>
      <c r="CA110" s="438" t="str">
        <f t="shared" si="185"/>
        <v/>
      </c>
      <c r="CB110" s="438" t="str">
        <f t="shared" si="185"/>
        <v/>
      </c>
      <c r="CC110" s="438" t="str">
        <f t="shared" si="185"/>
        <v/>
      </c>
      <c r="CD110" s="438" t="str">
        <f t="shared" si="185"/>
        <v/>
      </c>
      <c r="CE110" s="438" t="str">
        <f t="shared" si="185"/>
        <v/>
      </c>
      <c r="CF110" s="438" t="str">
        <f t="shared" si="185"/>
        <v/>
      </c>
      <c r="CG110" s="438" t="str">
        <f t="shared" si="185"/>
        <v/>
      </c>
      <c r="CH110" s="438" t="str">
        <f t="shared" si="185"/>
        <v/>
      </c>
      <c r="CI110" s="438" t="str">
        <f t="shared" si="185"/>
        <v/>
      </c>
      <c r="CJ110" s="438" t="str">
        <f t="shared" si="185"/>
        <v/>
      </c>
      <c r="CK110" s="438" t="str">
        <f t="shared" si="185"/>
        <v/>
      </c>
      <c r="CL110" s="438" t="str">
        <f t="shared" si="185"/>
        <v/>
      </c>
      <c r="CM110" s="438" t="str">
        <f t="shared" si="185"/>
        <v/>
      </c>
      <c r="CN110" s="438" t="str">
        <f t="shared" si="185"/>
        <v/>
      </c>
      <c r="CO110" s="438" t="str">
        <f t="shared" si="185"/>
        <v/>
      </c>
      <c r="CP110" s="438" t="str">
        <f t="shared" si="185"/>
        <v/>
      </c>
      <c r="CQ110" s="438" t="str">
        <f t="shared" si="185"/>
        <v/>
      </c>
      <c r="CR110" s="438" t="str">
        <f t="shared" si="185"/>
        <v/>
      </c>
      <c r="CS110" s="438" t="str">
        <f t="shared" si="185"/>
        <v/>
      </c>
      <c r="CT110" s="438" t="str">
        <f t="shared" si="185"/>
        <v/>
      </c>
      <c r="CU110" s="438" t="str">
        <f t="shared" si="185"/>
        <v/>
      </c>
      <c r="CV110" s="438" t="str">
        <f t="shared" si="185"/>
        <v/>
      </c>
      <c r="CW110" s="438" t="str">
        <f t="shared" si="185"/>
        <v/>
      </c>
      <c r="CX110" s="438" t="str">
        <f t="shared" si="185"/>
        <v/>
      </c>
      <c r="CY110" s="438" t="str">
        <f t="shared" si="185"/>
        <v/>
      </c>
      <c r="CZ110" s="438" t="str">
        <f t="shared" si="185"/>
        <v/>
      </c>
      <c r="DA110" s="438" t="str">
        <f t="shared" si="185"/>
        <v/>
      </c>
      <c r="DB110" s="438" t="str">
        <f t="shared" si="185"/>
        <v/>
      </c>
      <c r="DC110" s="438" t="str">
        <f t="shared" si="185"/>
        <v/>
      </c>
      <c r="DD110" s="438" t="str">
        <f t="shared" si="185"/>
        <v/>
      </c>
      <c r="DE110" s="438" t="str">
        <f t="shared" si="185"/>
        <v/>
      </c>
      <c r="DF110" s="438" t="str">
        <f t="shared" si="185"/>
        <v/>
      </c>
      <c r="DG110" s="438" t="str">
        <f t="shared" si="185"/>
        <v/>
      </c>
      <c r="DH110" s="438" t="str">
        <f t="shared" si="185"/>
        <v/>
      </c>
      <c r="DI110" s="438" t="str">
        <f t="shared" si="185"/>
        <v/>
      </c>
      <c r="DJ110" s="438" t="str">
        <f t="shared" si="185"/>
        <v/>
      </c>
      <c r="DK110" s="438" t="str">
        <f t="shared" si="185"/>
        <v/>
      </c>
      <c r="DL110" s="438" t="str">
        <f t="shared" si="185"/>
        <v/>
      </c>
      <c r="DM110" s="438" t="str">
        <f t="shared" si="185"/>
        <v/>
      </c>
      <c r="DN110" s="438" t="str">
        <f t="shared" si="185"/>
        <v/>
      </c>
      <c r="DO110" s="438" t="str">
        <f t="shared" si="185"/>
        <v/>
      </c>
      <c r="DP110" s="438" t="str">
        <f t="shared" si="185"/>
        <v/>
      </c>
      <c r="DQ110" s="438" t="str">
        <f t="shared" si="185"/>
        <v/>
      </c>
      <c r="DR110" s="438" t="str">
        <f t="shared" si="185"/>
        <v/>
      </c>
      <c r="DS110" s="438" t="str">
        <f t="shared" si="185"/>
        <v/>
      </c>
      <c r="DT110" s="438" t="str">
        <f t="shared" si="185"/>
        <v/>
      </c>
      <c r="DU110" s="438" t="str">
        <f t="shared" si="185"/>
        <v/>
      </c>
      <c r="DV110" s="438" t="str">
        <f t="shared" si="185"/>
        <v/>
      </c>
      <c r="DW110" s="438" t="str">
        <f t="shared" si="185"/>
        <v/>
      </c>
      <c r="DX110" s="438" t="str">
        <f t="shared" si="185"/>
        <v/>
      </c>
      <c r="DY110" s="438" t="str">
        <f t="shared" si="185"/>
        <v/>
      </c>
      <c r="DZ110" s="438" t="str">
        <f t="shared" si="185"/>
        <v/>
      </c>
      <c r="EA110" s="438" t="str">
        <f t="shared" si="185"/>
        <v/>
      </c>
      <c r="EB110" s="438" t="str">
        <f t="shared" si="185"/>
        <v/>
      </c>
      <c r="EC110" s="438" t="str">
        <f t="shared" si="186"/>
        <v/>
      </c>
      <c r="ED110" s="438" t="str">
        <f t="shared" si="186"/>
        <v/>
      </c>
      <c r="EE110" s="438" t="str">
        <f t="shared" si="186"/>
        <v/>
      </c>
      <c r="EF110" s="438" t="str">
        <f t="shared" si="186"/>
        <v/>
      </c>
      <c r="EG110" s="438" t="str">
        <f t="shared" si="186"/>
        <v/>
      </c>
      <c r="EH110" s="438" t="str">
        <f t="shared" si="186"/>
        <v/>
      </c>
      <c r="EI110" s="438" t="str">
        <f t="shared" si="186"/>
        <v/>
      </c>
      <c r="EJ110" s="438" t="str">
        <f t="shared" si="186"/>
        <v/>
      </c>
      <c r="EK110" s="438" t="str">
        <f t="shared" si="186"/>
        <v/>
      </c>
      <c r="EL110" s="438" t="str">
        <f t="shared" si="186"/>
        <v/>
      </c>
      <c r="EM110" s="438" t="str">
        <f t="shared" si="186"/>
        <v/>
      </c>
      <c r="EN110" s="438" t="str">
        <f t="shared" si="186"/>
        <v/>
      </c>
      <c r="EO110" s="438" t="str">
        <f t="shared" si="186"/>
        <v/>
      </c>
      <c r="EP110" s="438" t="str">
        <f t="shared" si="186"/>
        <v/>
      </c>
      <c r="EQ110" s="438" t="str">
        <f t="shared" si="186"/>
        <v/>
      </c>
      <c r="ER110" s="438" t="str">
        <f t="shared" si="186"/>
        <v/>
      </c>
      <c r="ES110" s="438" t="str">
        <f t="shared" si="186"/>
        <v/>
      </c>
      <c r="ET110" s="438" t="str">
        <f t="shared" si="186"/>
        <v/>
      </c>
      <c r="EU110" s="438" t="str">
        <f t="shared" si="186"/>
        <v/>
      </c>
      <c r="EV110" s="438" t="str">
        <f t="shared" si="186"/>
        <v/>
      </c>
      <c r="EW110" s="438" t="str">
        <f t="shared" si="186"/>
        <v/>
      </c>
    </row>
    <row r="111" spans="2:153" outlineLevel="1">
      <c r="B111" s="437" t="s">
        <v>1495</v>
      </c>
      <c r="C111" s="365" t="s">
        <v>278</v>
      </c>
      <c r="D111" s="438" t="str">
        <f t="shared" si="177"/>
        <v/>
      </c>
      <c r="E111" s="438" t="str">
        <f t="shared" si="188"/>
        <v/>
      </c>
      <c r="F111" s="438" t="str">
        <f t="shared" si="188"/>
        <v/>
      </c>
      <c r="G111" s="438" t="str">
        <f t="shared" si="188"/>
        <v/>
      </c>
      <c r="H111" s="438" t="str">
        <f t="shared" si="188"/>
        <v/>
      </c>
      <c r="I111" s="438" t="str">
        <f t="shared" si="188"/>
        <v/>
      </c>
      <c r="J111" s="438" t="str">
        <f t="shared" si="188"/>
        <v/>
      </c>
      <c r="K111" s="438" t="str">
        <f t="shared" si="188"/>
        <v/>
      </c>
      <c r="L111" s="438" t="str">
        <f t="shared" si="188"/>
        <v/>
      </c>
      <c r="M111" s="438" t="str">
        <f t="shared" si="188"/>
        <v/>
      </c>
      <c r="N111" s="438" t="str">
        <f t="shared" si="188"/>
        <v/>
      </c>
      <c r="O111" s="438" t="str">
        <f t="shared" si="188"/>
        <v/>
      </c>
      <c r="P111" s="438" t="str">
        <f t="shared" si="188"/>
        <v/>
      </c>
      <c r="Q111" s="438" t="str">
        <f t="shared" si="188"/>
        <v/>
      </c>
      <c r="R111" s="438" t="str">
        <f t="shared" si="188"/>
        <v/>
      </c>
      <c r="S111" s="438" t="str">
        <f t="shared" si="188"/>
        <v/>
      </c>
      <c r="T111" s="438" t="str">
        <f t="shared" si="188"/>
        <v/>
      </c>
      <c r="U111" s="438" t="str">
        <f t="shared" si="188"/>
        <v/>
      </c>
      <c r="V111" s="438" t="str">
        <f t="shared" si="188"/>
        <v/>
      </c>
      <c r="W111" s="438" t="str">
        <f t="shared" si="188"/>
        <v/>
      </c>
      <c r="X111" s="438" t="str">
        <f t="shared" si="188"/>
        <v/>
      </c>
      <c r="Y111" s="438" t="str">
        <f t="shared" si="188"/>
        <v/>
      </c>
      <c r="Z111" s="438" t="str">
        <f t="shared" si="188"/>
        <v/>
      </c>
      <c r="AA111" s="438" t="str">
        <f t="shared" si="188"/>
        <v/>
      </c>
      <c r="AB111" s="438" t="str">
        <f t="shared" si="188"/>
        <v/>
      </c>
      <c r="AC111" s="438" t="str">
        <f t="shared" si="188"/>
        <v/>
      </c>
      <c r="AD111" s="438" t="str">
        <f t="shared" si="188"/>
        <v/>
      </c>
      <c r="AE111" s="438" t="str">
        <f t="shared" si="188"/>
        <v/>
      </c>
      <c r="AF111" s="438" t="str">
        <f t="shared" si="188"/>
        <v/>
      </c>
      <c r="AG111" s="438" t="str">
        <f t="shared" si="188"/>
        <v/>
      </c>
      <c r="AH111" s="438" t="str">
        <f t="shared" si="188"/>
        <v/>
      </c>
      <c r="AI111" s="438" t="str">
        <f t="shared" si="188"/>
        <v/>
      </c>
      <c r="AJ111" s="438" t="str">
        <f t="shared" si="188"/>
        <v/>
      </c>
      <c r="AK111" s="438" t="str">
        <f t="shared" si="188"/>
        <v/>
      </c>
      <c r="AL111" s="438" t="str">
        <f t="shared" si="188"/>
        <v/>
      </c>
      <c r="AM111" s="438" t="str">
        <f t="shared" si="188"/>
        <v/>
      </c>
      <c r="AN111" s="438" t="str">
        <f t="shared" si="188"/>
        <v/>
      </c>
      <c r="AO111" s="438" t="str">
        <f t="shared" si="188"/>
        <v/>
      </c>
      <c r="AP111" s="438" t="str">
        <f t="shared" si="188"/>
        <v/>
      </c>
      <c r="AQ111" s="438" t="str">
        <f t="shared" si="188"/>
        <v/>
      </c>
      <c r="AR111" s="438" t="str">
        <f t="shared" si="188"/>
        <v/>
      </c>
      <c r="AS111" s="438" t="str">
        <f t="shared" si="188"/>
        <v/>
      </c>
      <c r="AT111" s="438" t="str">
        <f t="shared" si="188"/>
        <v/>
      </c>
      <c r="AU111" s="438" t="str">
        <f t="shared" si="188"/>
        <v/>
      </c>
      <c r="AV111" s="438" t="str">
        <f t="shared" si="188"/>
        <v/>
      </c>
      <c r="AW111" s="438" t="str">
        <f t="shared" si="188"/>
        <v/>
      </c>
      <c r="AX111" s="438" t="str">
        <f t="shared" si="188"/>
        <v/>
      </c>
      <c r="AY111" s="438" t="str">
        <f t="shared" si="188"/>
        <v/>
      </c>
      <c r="AZ111" s="438" t="str">
        <f t="shared" si="188"/>
        <v/>
      </c>
      <c r="BA111" s="438" t="str">
        <f t="shared" si="188"/>
        <v/>
      </c>
      <c r="BB111" s="438" t="str">
        <f t="shared" si="188"/>
        <v/>
      </c>
      <c r="BC111" s="438" t="str">
        <f t="shared" si="188"/>
        <v/>
      </c>
      <c r="BD111" s="438" t="str">
        <f t="shared" si="188"/>
        <v/>
      </c>
      <c r="BE111" s="438" t="str">
        <f t="shared" si="188"/>
        <v/>
      </c>
      <c r="BF111" s="438" t="str">
        <f t="shared" si="188"/>
        <v/>
      </c>
      <c r="BG111" s="438" t="str">
        <f t="shared" si="188"/>
        <v/>
      </c>
      <c r="BH111" s="438" t="str">
        <f t="shared" si="188"/>
        <v/>
      </c>
      <c r="BI111" s="438" t="str">
        <f t="shared" si="188"/>
        <v/>
      </c>
      <c r="BJ111" s="438" t="str">
        <f t="shared" si="188"/>
        <v/>
      </c>
      <c r="BK111" s="438" t="str">
        <f t="shared" si="188"/>
        <v/>
      </c>
      <c r="BL111" s="438" t="str">
        <f t="shared" si="188"/>
        <v/>
      </c>
      <c r="BM111" s="438" t="str">
        <f t="shared" si="188"/>
        <v/>
      </c>
      <c r="BN111" s="438" t="str">
        <f t="shared" si="188"/>
        <v/>
      </c>
      <c r="BO111" s="438" t="str">
        <f t="shared" si="188"/>
        <v/>
      </c>
      <c r="BP111" s="438" t="str">
        <f t="shared" si="188"/>
        <v/>
      </c>
      <c r="BQ111" s="438" t="str">
        <f t="shared" si="185"/>
        <v/>
      </c>
      <c r="BR111" s="438" t="str">
        <f t="shared" si="185"/>
        <v/>
      </c>
      <c r="BS111" s="438" t="str">
        <f t="shared" si="185"/>
        <v/>
      </c>
      <c r="BT111" s="438" t="str">
        <f t="shared" si="185"/>
        <v/>
      </c>
      <c r="BU111" s="438" t="str">
        <f t="shared" si="185"/>
        <v/>
      </c>
      <c r="BV111" s="438" t="str">
        <f t="shared" si="185"/>
        <v/>
      </c>
      <c r="BW111" s="438" t="str">
        <f t="shared" si="185"/>
        <v/>
      </c>
      <c r="BX111" s="438" t="str">
        <f t="shared" si="185"/>
        <v/>
      </c>
      <c r="BY111" s="438" t="str">
        <f t="shared" si="185"/>
        <v/>
      </c>
      <c r="BZ111" s="438" t="str">
        <f t="shared" si="185"/>
        <v/>
      </c>
      <c r="CA111" s="438" t="str">
        <f t="shared" si="185"/>
        <v/>
      </c>
      <c r="CB111" s="438" t="str">
        <f t="shared" si="185"/>
        <v/>
      </c>
      <c r="CC111" s="438" t="str">
        <f t="shared" si="185"/>
        <v/>
      </c>
      <c r="CD111" s="438" t="str">
        <f t="shared" si="185"/>
        <v/>
      </c>
      <c r="CE111" s="438" t="str">
        <f t="shared" si="185"/>
        <v/>
      </c>
      <c r="CF111" s="438" t="str">
        <f t="shared" si="185"/>
        <v/>
      </c>
      <c r="CG111" s="438" t="str">
        <f t="shared" si="185"/>
        <v/>
      </c>
      <c r="CH111" s="438" t="str">
        <f t="shared" si="185"/>
        <v/>
      </c>
      <c r="CI111" s="438" t="str">
        <f t="shared" si="185"/>
        <v/>
      </c>
      <c r="CJ111" s="438" t="str">
        <f t="shared" si="185"/>
        <v/>
      </c>
      <c r="CK111" s="438" t="str">
        <f t="shared" si="185"/>
        <v/>
      </c>
      <c r="CL111" s="438" t="str">
        <f t="shared" si="185"/>
        <v/>
      </c>
      <c r="CM111" s="438" t="str">
        <f t="shared" si="185"/>
        <v/>
      </c>
      <c r="CN111" s="438" t="str">
        <f t="shared" si="185"/>
        <v/>
      </c>
      <c r="CO111" s="438" t="str">
        <f t="shared" si="185"/>
        <v/>
      </c>
      <c r="CP111" s="438" t="str">
        <f t="shared" si="185"/>
        <v/>
      </c>
      <c r="CQ111" s="438" t="str">
        <f t="shared" si="185"/>
        <v/>
      </c>
      <c r="CR111" s="438" t="str">
        <f t="shared" si="185"/>
        <v/>
      </c>
      <c r="CS111" s="438" t="str">
        <f t="shared" si="185"/>
        <v/>
      </c>
      <c r="CT111" s="438" t="str">
        <f t="shared" si="185"/>
        <v/>
      </c>
      <c r="CU111" s="438" t="str">
        <f t="shared" si="185"/>
        <v/>
      </c>
      <c r="CV111" s="438" t="str">
        <f t="shared" si="185"/>
        <v/>
      </c>
      <c r="CW111" s="438" t="str">
        <f t="shared" si="185"/>
        <v/>
      </c>
      <c r="CX111" s="438" t="str">
        <f t="shared" si="185"/>
        <v/>
      </c>
      <c r="CY111" s="438" t="str">
        <f t="shared" si="185"/>
        <v/>
      </c>
      <c r="CZ111" s="438" t="str">
        <f t="shared" si="185"/>
        <v/>
      </c>
      <c r="DA111" s="438" t="str">
        <f t="shared" si="185"/>
        <v/>
      </c>
      <c r="DB111" s="438" t="str">
        <f t="shared" si="185"/>
        <v/>
      </c>
      <c r="DC111" s="438" t="str">
        <f t="shared" si="185"/>
        <v/>
      </c>
      <c r="DD111" s="438" t="str">
        <f t="shared" si="185"/>
        <v/>
      </c>
      <c r="DE111" s="438" t="str">
        <f t="shared" si="185"/>
        <v/>
      </c>
      <c r="DF111" s="438" t="str">
        <f t="shared" si="185"/>
        <v/>
      </c>
      <c r="DG111" s="438" t="str">
        <f t="shared" si="185"/>
        <v/>
      </c>
      <c r="DH111" s="438" t="str">
        <f t="shared" si="185"/>
        <v/>
      </c>
      <c r="DI111" s="438" t="str">
        <f t="shared" si="185"/>
        <v/>
      </c>
      <c r="DJ111" s="438" t="str">
        <f t="shared" si="185"/>
        <v/>
      </c>
      <c r="DK111" s="438" t="str">
        <f t="shared" si="185"/>
        <v/>
      </c>
      <c r="DL111" s="438" t="str">
        <f t="shared" si="185"/>
        <v/>
      </c>
      <c r="DM111" s="438" t="str">
        <f t="shared" si="185"/>
        <v/>
      </c>
      <c r="DN111" s="438" t="str">
        <f t="shared" si="185"/>
        <v/>
      </c>
      <c r="DO111" s="438" t="str">
        <f t="shared" si="185"/>
        <v/>
      </c>
      <c r="DP111" s="438" t="str">
        <f t="shared" si="185"/>
        <v/>
      </c>
      <c r="DQ111" s="438" t="str">
        <f t="shared" si="185"/>
        <v/>
      </c>
      <c r="DR111" s="438" t="str">
        <f t="shared" si="185"/>
        <v/>
      </c>
      <c r="DS111" s="438" t="str">
        <f t="shared" si="185"/>
        <v/>
      </c>
      <c r="DT111" s="438" t="str">
        <f t="shared" si="185"/>
        <v/>
      </c>
      <c r="DU111" s="438" t="str">
        <f t="shared" si="185"/>
        <v/>
      </c>
      <c r="DV111" s="438" t="str">
        <f t="shared" si="185"/>
        <v/>
      </c>
      <c r="DW111" s="438" t="str">
        <f t="shared" si="185"/>
        <v/>
      </c>
      <c r="DX111" s="438" t="str">
        <f t="shared" si="185"/>
        <v/>
      </c>
      <c r="DY111" s="438" t="str">
        <f t="shared" si="185"/>
        <v/>
      </c>
      <c r="DZ111" s="438" t="str">
        <f t="shared" si="185"/>
        <v/>
      </c>
      <c r="EA111" s="438" t="str">
        <f t="shared" si="185"/>
        <v/>
      </c>
      <c r="EB111" s="438" t="str">
        <f t="shared" ref="EB111:EW115" si="189">IF(EB98="","",EB$35)</f>
        <v/>
      </c>
      <c r="EC111" s="438" t="str">
        <f t="shared" si="189"/>
        <v/>
      </c>
      <c r="ED111" s="438" t="str">
        <f t="shared" si="189"/>
        <v/>
      </c>
      <c r="EE111" s="438" t="str">
        <f t="shared" si="189"/>
        <v/>
      </c>
      <c r="EF111" s="438" t="str">
        <f t="shared" si="189"/>
        <v/>
      </c>
      <c r="EG111" s="438" t="str">
        <f t="shared" si="189"/>
        <v/>
      </c>
      <c r="EH111" s="438" t="str">
        <f t="shared" si="189"/>
        <v/>
      </c>
      <c r="EI111" s="438" t="str">
        <f t="shared" si="189"/>
        <v/>
      </c>
      <c r="EJ111" s="438" t="str">
        <f t="shared" si="189"/>
        <v/>
      </c>
      <c r="EK111" s="438" t="str">
        <f t="shared" si="189"/>
        <v/>
      </c>
      <c r="EL111" s="438" t="str">
        <f t="shared" si="189"/>
        <v/>
      </c>
      <c r="EM111" s="438" t="str">
        <f t="shared" si="189"/>
        <v/>
      </c>
      <c r="EN111" s="438" t="str">
        <f t="shared" si="189"/>
        <v/>
      </c>
      <c r="EO111" s="438" t="str">
        <f t="shared" si="189"/>
        <v/>
      </c>
      <c r="EP111" s="438" t="str">
        <f t="shared" si="189"/>
        <v/>
      </c>
      <c r="EQ111" s="438" t="str">
        <f t="shared" si="189"/>
        <v/>
      </c>
      <c r="ER111" s="438" t="str">
        <f t="shared" si="189"/>
        <v/>
      </c>
      <c r="ES111" s="438" t="str">
        <f t="shared" si="189"/>
        <v/>
      </c>
      <c r="ET111" s="438" t="str">
        <f t="shared" si="189"/>
        <v/>
      </c>
      <c r="EU111" s="438" t="str">
        <f t="shared" si="189"/>
        <v/>
      </c>
      <c r="EV111" s="438" t="str">
        <f t="shared" si="189"/>
        <v/>
      </c>
      <c r="EW111" s="438" t="str">
        <f t="shared" si="189"/>
        <v/>
      </c>
    </row>
    <row r="112" spans="2:153" outlineLevel="1">
      <c r="B112" s="437" t="s">
        <v>1417</v>
      </c>
      <c r="C112" s="365" t="s">
        <v>278</v>
      </c>
      <c r="D112" s="438" t="str">
        <f t="shared" si="177"/>
        <v/>
      </c>
      <c r="E112" s="438" t="str">
        <f t="shared" si="188"/>
        <v/>
      </c>
      <c r="F112" s="438" t="str">
        <f t="shared" si="188"/>
        <v/>
      </c>
      <c r="G112" s="438" t="str">
        <f t="shared" si="188"/>
        <v/>
      </c>
      <c r="H112" s="438" t="str">
        <f t="shared" si="188"/>
        <v/>
      </c>
      <c r="I112" s="438" t="str">
        <f t="shared" si="188"/>
        <v/>
      </c>
      <c r="J112" s="438" t="str">
        <f t="shared" si="188"/>
        <v/>
      </c>
      <c r="K112" s="438" t="str">
        <f t="shared" si="188"/>
        <v/>
      </c>
      <c r="L112" s="438" t="str">
        <f t="shared" si="188"/>
        <v/>
      </c>
      <c r="M112" s="438" t="str">
        <f t="shared" si="188"/>
        <v/>
      </c>
      <c r="N112" s="438" t="str">
        <f t="shared" si="188"/>
        <v/>
      </c>
      <c r="O112" s="438" t="str">
        <f t="shared" si="188"/>
        <v/>
      </c>
      <c r="P112" s="438" t="str">
        <f t="shared" si="188"/>
        <v/>
      </c>
      <c r="Q112" s="438" t="str">
        <f t="shared" si="188"/>
        <v/>
      </c>
      <c r="R112" s="438" t="str">
        <f t="shared" si="188"/>
        <v/>
      </c>
      <c r="S112" s="438" t="str">
        <f t="shared" si="188"/>
        <v/>
      </c>
      <c r="T112" s="438" t="str">
        <f t="shared" si="188"/>
        <v/>
      </c>
      <c r="U112" s="438" t="str">
        <f t="shared" si="188"/>
        <v/>
      </c>
      <c r="V112" s="438" t="str">
        <f t="shared" si="188"/>
        <v/>
      </c>
      <c r="W112" s="438" t="str">
        <f t="shared" si="188"/>
        <v/>
      </c>
      <c r="X112" s="438" t="str">
        <f t="shared" si="188"/>
        <v/>
      </c>
      <c r="Y112" s="438" t="str">
        <f t="shared" si="188"/>
        <v/>
      </c>
      <c r="Z112" s="438" t="str">
        <f t="shared" si="188"/>
        <v/>
      </c>
      <c r="AA112" s="438" t="str">
        <f t="shared" si="188"/>
        <v/>
      </c>
      <c r="AB112" s="438" t="str">
        <f t="shared" si="188"/>
        <v/>
      </c>
      <c r="AC112" s="438" t="str">
        <f t="shared" si="188"/>
        <v/>
      </c>
      <c r="AD112" s="438" t="str">
        <f t="shared" si="188"/>
        <v/>
      </c>
      <c r="AE112" s="438" t="str">
        <f t="shared" si="188"/>
        <v/>
      </c>
      <c r="AF112" s="438" t="str">
        <f t="shared" si="188"/>
        <v/>
      </c>
      <c r="AG112" s="438" t="str">
        <f t="shared" si="188"/>
        <v/>
      </c>
      <c r="AH112" s="438" t="str">
        <f t="shared" si="188"/>
        <v/>
      </c>
      <c r="AI112" s="438" t="str">
        <f t="shared" si="188"/>
        <v/>
      </c>
      <c r="AJ112" s="438" t="str">
        <f t="shared" si="188"/>
        <v/>
      </c>
      <c r="AK112" s="438" t="str">
        <f t="shared" si="188"/>
        <v/>
      </c>
      <c r="AL112" s="438" t="str">
        <f t="shared" si="188"/>
        <v/>
      </c>
      <c r="AM112" s="438" t="str">
        <f t="shared" si="188"/>
        <v/>
      </c>
      <c r="AN112" s="438" t="str">
        <f t="shared" si="188"/>
        <v/>
      </c>
      <c r="AO112" s="438" t="str">
        <f t="shared" si="188"/>
        <v/>
      </c>
      <c r="AP112" s="438" t="str">
        <f t="shared" si="188"/>
        <v/>
      </c>
      <c r="AQ112" s="438" t="str">
        <f t="shared" si="188"/>
        <v/>
      </c>
      <c r="AR112" s="438" t="str">
        <f t="shared" si="188"/>
        <v/>
      </c>
      <c r="AS112" s="438" t="str">
        <f t="shared" si="188"/>
        <v/>
      </c>
      <c r="AT112" s="438" t="str">
        <f t="shared" si="188"/>
        <v/>
      </c>
      <c r="AU112" s="438" t="str">
        <f t="shared" si="188"/>
        <v/>
      </c>
      <c r="AV112" s="438" t="str">
        <f t="shared" si="188"/>
        <v/>
      </c>
      <c r="AW112" s="438" t="str">
        <f t="shared" si="188"/>
        <v/>
      </c>
      <c r="AX112" s="438" t="str">
        <f t="shared" si="188"/>
        <v/>
      </c>
      <c r="AY112" s="438" t="str">
        <f t="shared" si="188"/>
        <v/>
      </c>
      <c r="AZ112" s="438" t="str">
        <f t="shared" si="188"/>
        <v/>
      </c>
      <c r="BA112" s="438" t="str">
        <f t="shared" si="188"/>
        <v/>
      </c>
      <c r="BB112" s="438" t="str">
        <f t="shared" si="188"/>
        <v/>
      </c>
      <c r="BC112" s="438" t="str">
        <f t="shared" si="188"/>
        <v/>
      </c>
      <c r="BD112" s="438" t="str">
        <f t="shared" si="188"/>
        <v/>
      </c>
      <c r="BE112" s="438" t="str">
        <f t="shared" si="188"/>
        <v/>
      </c>
      <c r="BF112" s="438" t="str">
        <f t="shared" si="188"/>
        <v/>
      </c>
      <c r="BG112" s="438" t="str">
        <f t="shared" si="188"/>
        <v/>
      </c>
      <c r="BH112" s="438" t="str">
        <f t="shared" si="188"/>
        <v/>
      </c>
      <c r="BI112" s="438" t="str">
        <f t="shared" si="188"/>
        <v/>
      </c>
      <c r="BJ112" s="438" t="str">
        <f t="shared" si="188"/>
        <v/>
      </c>
      <c r="BK112" s="438" t="str">
        <f t="shared" si="188"/>
        <v/>
      </c>
      <c r="BL112" s="438" t="str">
        <f t="shared" si="188"/>
        <v/>
      </c>
      <c r="BM112" s="438" t="str">
        <f t="shared" si="188"/>
        <v/>
      </c>
      <c r="BN112" s="438" t="str">
        <f t="shared" si="188"/>
        <v/>
      </c>
      <c r="BO112" s="438" t="str">
        <f t="shared" si="188"/>
        <v/>
      </c>
      <c r="BP112" s="438" t="str">
        <f t="shared" si="188"/>
        <v/>
      </c>
      <c r="BQ112" s="438" t="str">
        <f t="shared" ref="BQ112:CV112" si="190">IF(BQ99="","",BQ$35)</f>
        <v/>
      </c>
      <c r="BR112" s="438" t="str">
        <f t="shared" si="190"/>
        <v/>
      </c>
      <c r="BS112" s="438" t="str">
        <f t="shared" si="190"/>
        <v/>
      </c>
      <c r="BT112" s="438" t="str">
        <f t="shared" si="190"/>
        <v/>
      </c>
      <c r="BU112" s="438" t="str">
        <f t="shared" si="190"/>
        <v/>
      </c>
      <c r="BV112" s="438" t="str">
        <f t="shared" si="190"/>
        <v/>
      </c>
      <c r="BW112" s="438" t="str">
        <f t="shared" si="190"/>
        <v/>
      </c>
      <c r="BX112" s="438" t="str">
        <f t="shared" si="190"/>
        <v/>
      </c>
      <c r="BY112" s="438" t="str">
        <f t="shared" si="190"/>
        <v/>
      </c>
      <c r="BZ112" s="438" t="str">
        <f t="shared" si="190"/>
        <v/>
      </c>
      <c r="CA112" s="438" t="str">
        <f t="shared" si="190"/>
        <v/>
      </c>
      <c r="CB112" s="438" t="str">
        <f t="shared" si="190"/>
        <v/>
      </c>
      <c r="CC112" s="438" t="str">
        <f t="shared" si="190"/>
        <v/>
      </c>
      <c r="CD112" s="438" t="str">
        <f t="shared" si="190"/>
        <v/>
      </c>
      <c r="CE112" s="438" t="str">
        <f t="shared" si="190"/>
        <v/>
      </c>
      <c r="CF112" s="438" t="str">
        <f t="shared" si="190"/>
        <v/>
      </c>
      <c r="CG112" s="438" t="str">
        <f t="shared" si="190"/>
        <v/>
      </c>
      <c r="CH112" s="438" t="str">
        <f t="shared" si="190"/>
        <v/>
      </c>
      <c r="CI112" s="438" t="str">
        <f t="shared" si="190"/>
        <v/>
      </c>
      <c r="CJ112" s="438" t="str">
        <f t="shared" si="190"/>
        <v/>
      </c>
      <c r="CK112" s="438" t="str">
        <f t="shared" si="190"/>
        <v/>
      </c>
      <c r="CL112" s="438" t="str">
        <f t="shared" si="190"/>
        <v/>
      </c>
      <c r="CM112" s="438" t="str">
        <f t="shared" si="190"/>
        <v/>
      </c>
      <c r="CN112" s="438" t="str">
        <f t="shared" si="190"/>
        <v/>
      </c>
      <c r="CO112" s="438" t="str">
        <f t="shared" si="190"/>
        <v/>
      </c>
      <c r="CP112" s="438" t="str">
        <f t="shared" si="190"/>
        <v/>
      </c>
      <c r="CQ112" s="438" t="str">
        <f t="shared" si="190"/>
        <v/>
      </c>
      <c r="CR112" s="438" t="str">
        <f t="shared" si="190"/>
        <v/>
      </c>
      <c r="CS112" s="438" t="str">
        <f t="shared" si="190"/>
        <v/>
      </c>
      <c r="CT112" s="438" t="str">
        <f t="shared" si="190"/>
        <v/>
      </c>
      <c r="CU112" s="438" t="str">
        <f t="shared" si="190"/>
        <v/>
      </c>
      <c r="CV112" s="438" t="str">
        <f t="shared" si="190"/>
        <v/>
      </c>
      <c r="CW112" s="438" t="str">
        <f t="shared" ref="CW112:EB112" si="191">IF(CW99="","",CW$35)</f>
        <v/>
      </c>
      <c r="CX112" s="438" t="str">
        <f t="shared" si="191"/>
        <v/>
      </c>
      <c r="CY112" s="438" t="str">
        <f t="shared" si="191"/>
        <v/>
      </c>
      <c r="CZ112" s="438" t="str">
        <f t="shared" si="191"/>
        <v/>
      </c>
      <c r="DA112" s="438" t="str">
        <f t="shared" si="191"/>
        <v/>
      </c>
      <c r="DB112" s="438" t="str">
        <f t="shared" si="191"/>
        <v/>
      </c>
      <c r="DC112" s="438" t="str">
        <f t="shared" si="191"/>
        <v/>
      </c>
      <c r="DD112" s="438" t="str">
        <f t="shared" si="191"/>
        <v/>
      </c>
      <c r="DE112" s="438" t="str">
        <f t="shared" si="191"/>
        <v/>
      </c>
      <c r="DF112" s="438" t="str">
        <f t="shared" si="191"/>
        <v/>
      </c>
      <c r="DG112" s="438" t="str">
        <f t="shared" si="191"/>
        <v/>
      </c>
      <c r="DH112" s="438" t="str">
        <f t="shared" si="191"/>
        <v/>
      </c>
      <c r="DI112" s="438" t="str">
        <f t="shared" si="191"/>
        <v/>
      </c>
      <c r="DJ112" s="438" t="str">
        <f t="shared" si="191"/>
        <v/>
      </c>
      <c r="DK112" s="438" t="str">
        <f t="shared" si="191"/>
        <v/>
      </c>
      <c r="DL112" s="438" t="str">
        <f t="shared" si="191"/>
        <v/>
      </c>
      <c r="DM112" s="438" t="str">
        <f t="shared" si="191"/>
        <v/>
      </c>
      <c r="DN112" s="438" t="str">
        <f t="shared" si="191"/>
        <v/>
      </c>
      <c r="DO112" s="438" t="str">
        <f t="shared" si="191"/>
        <v/>
      </c>
      <c r="DP112" s="438" t="str">
        <f t="shared" si="191"/>
        <v/>
      </c>
      <c r="DQ112" s="438" t="str">
        <f t="shared" si="191"/>
        <v/>
      </c>
      <c r="DR112" s="438" t="str">
        <f t="shared" si="191"/>
        <v/>
      </c>
      <c r="DS112" s="438" t="str">
        <f t="shared" si="191"/>
        <v/>
      </c>
      <c r="DT112" s="438" t="str">
        <f t="shared" si="191"/>
        <v/>
      </c>
      <c r="DU112" s="438" t="str">
        <f t="shared" si="191"/>
        <v/>
      </c>
      <c r="DV112" s="438" t="str">
        <f t="shared" si="191"/>
        <v/>
      </c>
      <c r="DW112" s="438" t="str">
        <f t="shared" si="191"/>
        <v/>
      </c>
      <c r="DX112" s="438" t="str">
        <f t="shared" si="191"/>
        <v/>
      </c>
      <c r="DY112" s="438" t="str">
        <f t="shared" si="191"/>
        <v/>
      </c>
      <c r="DZ112" s="438" t="str">
        <f t="shared" si="191"/>
        <v/>
      </c>
      <c r="EA112" s="438" t="str">
        <f t="shared" si="191"/>
        <v/>
      </c>
      <c r="EB112" s="438" t="str">
        <f t="shared" si="191"/>
        <v/>
      </c>
      <c r="EC112" s="438" t="str">
        <f t="shared" si="189"/>
        <v/>
      </c>
      <c r="ED112" s="438" t="str">
        <f t="shared" si="189"/>
        <v/>
      </c>
      <c r="EE112" s="438" t="str">
        <f t="shared" si="189"/>
        <v/>
      </c>
      <c r="EF112" s="438" t="str">
        <f t="shared" si="189"/>
        <v/>
      </c>
      <c r="EG112" s="438" t="str">
        <f t="shared" si="189"/>
        <v/>
      </c>
      <c r="EH112" s="438" t="str">
        <f t="shared" si="189"/>
        <v/>
      </c>
      <c r="EI112" s="438" t="str">
        <f t="shared" si="189"/>
        <v/>
      </c>
      <c r="EJ112" s="438" t="str">
        <f t="shared" si="189"/>
        <v/>
      </c>
      <c r="EK112" s="438" t="str">
        <f t="shared" si="189"/>
        <v/>
      </c>
      <c r="EL112" s="438" t="str">
        <f t="shared" si="189"/>
        <v/>
      </c>
      <c r="EM112" s="438" t="str">
        <f t="shared" si="189"/>
        <v/>
      </c>
      <c r="EN112" s="438" t="str">
        <f t="shared" si="189"/>
        <v/>
      </c>
      <c r="EO112" s="438" t="str">
        <f t="shared" si="189"/>
        <v/>
      </c>
      <c r="EP112" s="438" t="str">
        <f t="shared" si="189"/>
        <v/>
      </c>
      <c r="EQ112" s="438" t="str">
        <f t="shared" si="189"/>
        <v/>
      </c>
      <c r="ER112" s="438" t="str">
        <f t="shared" si="189"/>
        <v/>
      </c>
      <c r="ES112" s="438" t="str">
        <f t="shared" si="189"/>
        <v/>
      </c>
      <c r="ET112" s="438" t="str">
        <f t="shared" si="189"/>
        <v/>
      </c>
      <c r="EU112" s="438" t="str">
        <f t="shared" si="189"/>
        <v/>
      </c>
      <c r="EV112" s="438" t="str">
        <f t="shared" si="189"/>
        <v/>
      </c>
      <c r="EW112" s="438" t="str">
        <f t="shared" si="189"/>
        <v/>
      </c>
    </row>
    <row r="113" spans="2:160" outlineLevel="1">
      <c r="B113" s="437" t="s">
        <v>1418</v>
      </c>
      <c r="C113" s="365" t="s">
        <v>278</v>
      </c>
      <c r="D113" s="438" t="str">
        <f t="shared" si="177"/>
        <v/>
      </c>
      <c r="E113" s="438" t="str">
        <f t="shared" si="188"/>
        <v/>
      </c>
      <c r="F113" s="438" t="str">
        <f t="shared" si="188"/>
        <v/>
      </c>
      <c r="G113" s="438" t="str">
        <f t="shared" si="188"/>
        <v/>
      </c>
      <c r="H113" s="438" t="str">
        <f t="shared" si="188"/>
        <v/>
      </c>
      <c r="I113" s="438" t="str">
        <f t="shared" si="188"/>
        <v/>
      </c>
      <c r="J113" s="438" t="str">
        <f t="shared" si="188"/>
        <v/>
      </c>
      <c r="K113" s="438" t="str">
        <f t="shared" si="188"/>
        <v/>
      </c>
      <c r="L113" s="438" t="str">
        <f t="shared" si="188"/>
        <v/>
      </c>
      <c r="M113" s="438" t="str">
        <f t="shared" si="188"/>
        <v/>
      </c>
      <c r="N113" s="438" t="str">
        <f t="shared" si="188"/>
        <v/>
      </c>
      <c r="O113" s="438" t="str">
        <f t="shared" si="188"/>
        <v/>
      </c>
      <c r="P113" s="438" t="str">
        <f t="shared" si="188"/>
        <v/>
      </c>
      <c r="Q113" s="438" t="str">
        <f t="shared" si="188"/>
        <v/>
      </c>
      <c r="R113" s="438" t="str">
        <f t="shared" si="188"/>
        <v/>
      </c>
      <c r="S113" s="438" t="str">
        <f t="shared" si="188"/>
        <v/>
      </c>
      <c r="T113" s="438" t="str">
        <f t="shared" si="188"/>
        <v/>
      </c>
      <c r="U113" s="438" t="str">
        <f t="shared" si="188"/>
        <v/>
      </c>
      <c r="V113" s="438" t="str">
        <f t="shared" si="188"/>
        <v/>
      </c>
      <c r="W113" s="438" t="str">
        <f t="shared" si="188"/>
        <v/>
      </c>
      <c r="X113" s="438" t="str">
        <f t="shared" si="188"/>
        <v/>
      </c>
      <c r="Y113" s="438" t="str">
        <f t="shared" si="188"/>
        <v/>
      </c>
      <c r="Z113" s="438" t="str">
        <f t="shared" si="188"/>
        <v/>
      </c>
      <c r="AA113" s="438" t="str">
        <f t="shared" si="188"/>
        <v/>
      </c>
      <c r="AB113" s="438" t="str">
        <f t="shared" si="188"/>
        <v/>
      </c>
      <c r="AC113" s="438" t="str">
        <f t="shared" si="188"/>
        <v/>
      </c>
      <c r="AD113" s="438" t="str">
        <f t="shared" si="188"/>
        <v/>
      </c>
      <c r="AE113" s="438" t="str">
        <f t="shared" si="188"/>
        <v/>
      </c>
      <c r="AF113" s="438" t="str">
        <f t="shared" si="188"/>
        <v/>
      </c>
      <c r="AG113" s="438" t="str">
        <f t="shared" si="188"/>
        <v/>
      </c>
      <c r="AH113" s="438" t="str">
        <f t="shared" si="188"/>
        <v/>
      </c>
      <c r="AI113" s="438" t="str">
        <f t="shared" si="188"/>
        <v/>
      </c>
      <c r="AJ113" s="438" t="str">
        <f t="shared" si="188"/>
        <v/>
      </c>
      <c r="AK113" s="438" t="str">
        <f t="shared" si="188"/>
        <v/>
      </c>
      <c r="AL113" s="438" t="str">
        <f t="shared" si="188"/>
        <v/>
      </c>
      <c r="AM113" s="438" t="str">
        <f t="shared" si="188"/>
        <v/>
      </c>
      <c r="AN113" s="438" t="str">
        <f t="shared" si="188"/>
        <v/>
      </c>
      <c r="AO113" s="438" t="str">
        <f t="shared" si="188"/>
        <v/>
      </c>
      <c r="AP113" s="438" t="str">
        <f t="shared" si="188"/>
        <v/>
      </c>
      <c r="AQ113" s="438" t="str">
        <f t="shared" si="188"/>
        <v/>
      </c>
      <c r="AR113" s="438" t="str">
        <f t="shared" si="188"/>
        <v/>
      </c>
      <c r="AS113" s="438" t="str">
        <f t="shared" si="188"/>
        <v/>
      </c>
      <c r="AT113" s="438" t="str">
        <f t="shared" si="188"/>
        <v/>
      </c>
      <c r="AU113" s="438" t="str">
        <f t="shared" si="188"/>
        <v/>
      </c>
      <c r="AV113" s="438" t="str">
        <f t="shared" si="188"/>
        <v/>
      </c>
      <c r="AW113" s="438" t="str">
        <f t="shared" si="188"/>
        <v/>
      </c>
      <c r="AX113" s="438" t="str">
        <f t="shared" si="188"/>
        <v/>
      </c>
      <c r="AY113" s="438" t="str">
        <f t="shared" si="188"/>
        <v/>
      </c>
      <c r="AZ113" s="438" t="str">
        <f t="shared" si="188"/>
        <v/>
      </c>
      <c r="BA113" s="438" t="str">
        <f t="shared" si="188"/>
        <v/>
      </c>
      <c r="BB113" s="438" t="str">
        <f t="shared" si="188"/>
        <v/>
      </c>
      <c r="BC113" s="438" t="str">
        <f t="shared" si="188"/>
        <v/>
      </c>
      <c r="BD113" s="438" t="str">
        <f t="shared" si="188"/>
        <v/>
      </c>
      <c r="BE113" s="438" t="str">
        <f t="shared" si="188"/>
        <v/>
      </c>
      <c r="BF113" s="438" t="str">
        <f t="shared" si="188"/>
        <v/>
      </c>
      <c r="BG113" s="438" t="str">
        <f t="shared" si="188"/>
        <v/>
      </c>
      <c r="BH113" s="438" t="str">
        <f t="shared" si="188"/>
        <v/>
      </c>
      <c r="BI113" s="438" t="str">
        <f t="shared" si="188"/>
        <v/>
      </c>
      <c r="BJ113" s="438" t="str">
        <f t="shared" si="188"/>
        <v/>
      </c>
      <c r="BK113" s="438" t="str">
        <f t="shared" si="188"/>
        <v/>
      </c>
      <c r="BL113" s="438" t="str">
        <f t="shared" si="188"/>
        <v/>
      </c>
      <c r="BM113" s="438" t="str">
        <f t="shared" si="188"/>
        <v/>
      </c>
      <c r="BN113" s="438" t="str">
        <f t="shared" si="188"/>
        <v/>
      </c>
      <c r="BO113" s="438" t="str">
        <f t="shared" si="188"/>
        <v/>
      </c>
      <c r="BP113" s="438" t="str">
        <f t="shared" ref="BP113:EA115" si="192">IF(BP100="","",BP$35)</f>
        <v/>
      </c>
      <c r="BQ113" s="438" t="str">
        <f t="shared" si="192"/>
        <v/>
      </c>
      <c r="BR113" s="438" t="str">
        <f t="shared" si="192"/>
        <v/>
      </c>
      <c r="BS113" s="438" t="str">
        <f t="shared" si="192"/>
        <v/>
      </c>
      <c r="BT113" s="438" t="str">
        <f t="shared" si="192"/>
        <v/>
      </c>
      <c r="BU113" s="438" t="str">
        <f t="shared" si="192"/>
        <v/>
      </c>
      <c r="BV113" s="438" t="str">
        <f t="shared" si="192"/>
        <v/>
      </c>
      <c r="BW113" s="438" t="str">
        <f t="shared" si="192"/>
        <v/>
      </c>
      <c r="BX113" s="438" t="str">
        <f t="shared" si="192"/>
        <v/>
      </c>
      <c r="BY113" s="438" t="str">
        <f t="shared" si="192"/>
        <v/>
      </c>
      <c r="BZ113" s="438" t="str">
        <f t="shared" si="192"/>
        <v/>
      </c>
      <c r="CA113" s="438" t="str">
        <f t="shared" si="192"/>
        <v/>
      </c>
      <c r="CB113" s="438" t="str">
        <f t="shared" si="192"/>
        <v/>
      </c>
      <c r="CC113" s="438" t="str">
        <f t="shared" si="192"/>
        <v/>
      </c>
      <c r="CD113" s="438" t="str">
        <f t="shared" si="192"/>
        <v/>
      </c>
      <c r="CE113" s="438" t="str">
        <f t="shared" si="192"/>
        <v/>
      </c>
      <c r="CF113" s="438" t="str">
        <f t="shared" si="192"/>
        <v/>
      </c>
      <c r="CG113" s="438" t="str">
        <f t="shared" si="192"/>
        <v/>
      </c>
      <c r="CH113" s="438" t="str">
        <f t="shared" si="192"/>
        <v/>
      </c>
      <c r="CI113" s="438" t="str">
        <f t="shared" si="192"/>
        <v/>
      </c>
      <c r="CJ113" s="438" t="str">
        <f t="shared" si="192"/>
        <v/>
      </c>
      <c r="CK113" s="438" t="str">
        <f t="shared" si="192"/>
        <v/>
      </c>
      <c r="CL113" s="438" t="str">
        <f t="shared" si="192"/>
        <v/>
      </c>
      <c r="CM113" s="438" t="str">
        <f t="shared" si="192"/>
        <v/>
      </c>
      <c r="CN113" s="438" t="str">
        <f t="shared" si="192"/>
        <v/>
      </c>
      <c r="CO113" s="438" t="str">
        <f t="shared" si="192"/>
        <v/>
      </c>
      <c r="CP113" s="438" t="str">
        <f t="shared" si="192"/>
        <v/>
      </c>
      <c r="CQ113" s="438" t="str">
        <f t="shared" si="192"/>
        <v/>
      </c>
      <c r="CR113" s="438" t="str">
        <f t="shared" si="192"/>
        <v/>
      </c>
      <c r="CS113" s="438" t="str">
        <f t="shared" si="192"/>
        <v/>
      </c>
      <c r="CT113" s="438" t="str">
        <f t="shared" si="192"/>
        <v/>
      </c>
      <c r="CU113" s="438" t="str">
        <f t="shared" si="192"/>
        <v/>
      </c>
      <c r="CV113" s="438" t="str">
        <f t="shared" si="192"/>
        <v/>
      </c>
      <c r="CW113" s="438" t="str">
        <f t="shared" si="192"/>
        <v/>
      </c>
      <c r="CX113" s="438" t="str">
        <f t="shared" si="192"/>
        <v/>
      </c>
      <c r="CY113" s="438" t="str">
        <f t="shared" si="192"/>
        <v/>
      </c>
      <c r="CZ113" s="438" t="str">
        <f t="shared" si="192"/>
        <v/>
      </c>
      <c r="DA113" s="438" t="str">
        <f t="shared" si="192"/>
        <v/>
      </c>
      <c r="DB113" s="438" t="str">
        <f t="shared" si="192"/>
        <v/>
      </c>
      <c r="DC113" s="438" t="str">
        <f t="shared" si="192"/>
        <v/>
      </c>
      <c r="DD113" s="438" t="str">
        <f t="shared" si="192"/>
        <v/>
      </c>
      <c r="DE113" s="438" t="str">
        <f t="shared" si="192"/>
        <v/>
      </c>
      <c r="DF113" s="438" t="str">
        <f t="shared" si="192"/>
        <v/>
      </c>
      <c r="DG113" s="438" t="str">
        <f t="shared" si="192"/>
        <v/>
      </c>
      <c r="DH113" s="438" t="str">
        <f t="shared" si="192"/>
        <v/>
      </c>
      <c r="DI113" s="438" t="str">
        <f t="shared" si="192"/>
        <v/>
      </c>
      <c r="DJ113" s="438" t="str">
        <f t="shared" si="192"/>
        <v/>
      </c>
      <c r="DK113" s="438" t="str">
        <f t="shared" si="192"/>
        <v/>
      </c>
      <c r="DL113" s="438" t="str">
        <f t="shared" si="192"/>
        <v/>
      </c>
      <c r="DM113" s="438" t="str">
        <f t="shared" si="192"/>
        <v/>
      </c>
      <c r="DN113" s="438" t="str">
        <f t="shared" si="192"/>
        <v/>
      </c>
      <c r="DO113" s="438" t="str">
        <f t="shared" si="192"/>
        <v/>
      </c>
      <c r="DP113" s="438" t="str">
        <f t="shared" si="192"/>
        <v/>
      </c>
      <c r="DQ113" s="438" t="str">
        <f t="shared" si="192"/>
        <v/>
      </c>
      <c r="DR113" s="438" t="str">
        <f t="shared" si="192"/>
        <v/>
      </c>
      <c r="DS113" s="438" t="str">
        <f t="shared" si="192"/>
        <v/>
      </c>
      <c r="DT113" s="438" t="str">
        <f t="shared" si="192"/>
        <v/>
      </c>
      <c r="DU113" s="438" t="str">
        <f t="shared" si="192"/>
        <v/>
      </c>
      <c r="DV113" s="438" t="str">
        <f t="shared" si="192"/>
        <v/>
      </c>
      <c r="DW113" s="438" t="str">
        <f t="shared" si="192"/>
        <v/>
      </c>
      <c r="DX113" s="438" t="str">
        <f t="shared" si="192"/>
        <v/>
      </c>
      <c r="DY113" s="438" t="str">
        <f t="shared" si="192"/>
        <v/>
      </c>
      <c r="DZ113" s="438" t="str">
        <f t="shared" si="192"/>
        <v/>
      </c>
      <c r="EA113" s="438" t="str">
        <f t="shared" si="192"/>
        <v/>
      </c>
      <c r="EB113" s="438" t="str">
        <f>IF(EB100="","",EB$35)</f>
        <v/>
      </c>
      <c r="EC113" s="438" t="str">
        <f t="shared" si="189"/>
        <v/>
      </c>
      <c r="ED113" s="438" t="str">
        <f t="shared" si="189"/>
        <v/>
      </c>
      <c r="EE113" s="438" t="str">
        <f t="shared" si="189"/>
        <v/>
      </c>
      <c r="EF113" s="438" t="str">
        <f t="shared" si="189"/>
        <v/>
      </c>
      <c r="EG113" s="438" t="str">
        <f t="shared" si="189"/>
        <v/>
      </c>
      <c r="EH113" s="438" t="str">
        <f t="shared" si="189"/>
        <v/>
      </c>
      <c r="EI113" s="438" t="str">
        <f t="shared" si="189"/>
        <v/>
      </c>
      <c r="EJ113" s="438" t="str">
        <f t="shared" si="189"/>
        <v/>
      </c>
      <c r="EK113" s="438" t="str">
        <f t="shared" si="189"/>
        <v/>
      </c>
      <c r="EL113" s="438" t="str">
        <f t="shared" si="189"/>
        <v/>
      </c>
      <c r="EM113" s="438" t="str">
        <f t="shared" si="189"/>
        <v/>
      </c>
      <c r="EN113" s="438" t="str">
        <f t="shared" si="189"/>
        <v/>
      </c>
      <c r="EO113" s="438" t="str">
        <f t="shared" si="189"/>
        <v/>
      </c>
      <c r="EP113" s="438" t="str">
        <f t="shared" si="189"/>
        <v/>
      </c>
      <c r="EQ113" s="438" t="str">
        <f t="shared" si="189"/>
        <v/>
      </c>
      <c r="ER113" s="438" t="str">
        <f t="shared" si="189"/>
        <v/>
      </c>
      <c r="ES113" s="438" t="str">
        <f t="shared" si="189"/>
        <v/>
      </c>
      <c r="ET113" s="438" t="str">
        <f t="shared" si="189"/>
        <v/>
      </c>
      <c r="EU113" s="438" t="str">
        <f t="shared" si="189"/>
        <v/>
      </c>
      <c r="EV113" s="438" t="str">
        <f t="shared" si="189"/>
        <v/>
      </c>
      <c r="EW113" s="438" t="str">
        <f t="shared" si="189"/>
        <v/>
      </c>
    </row>
    <row r="114" spans="2:160" outlineLevel="1">
      <c r="B114" s="437" t="s">
        <v>1419</v>
      </c>
      <c r="C114" s="365" t="s">
        <v>278</v>
      </c>
      <c r="D114" s="438" t="str">
        <f t="shared" si="177"/>
        <v/>
      </c>
      <c r="E114" s="438" t="str">
        <f t="shared" ref="E114:BP115" si="193">IF(E101="","",E$35)</f>
        <v/>
      </c>
      <c r="F114" s="438" t="str">
        <f t="shared" si="193"/>
        <v/>
      </c>
      <c r="G114" s="438" t="str">
        <f t="shared" si="193"/>
        <v/>
      </c>
      <c r="H114" s="438" t="str">
        <f t="shared" si="193"/>
        <v/>
      </c>
      <c r="I114" s="438" t="str">
        <f t="shared" si="193"/>
        <v/>
      </c>
      <c r="J114" s="438" t="str">
        <f t="shared" si="193"/>
        <v/>
      </c>
      <c r="K114" s="438" t="str">
        <f t="shared" si="193"/>
        <v/>
      </c>
      <c r="L114" s="438" t="str">
        <f t="shared" si="193"/>
        <v/>
      </c>
      <c r="M114" s="438" t="str">
        <f t="shared" si="193"/>
        <v/>
      </c>
      <c r="N114" s="438" t="str">
        <f t="shared" si="193"/>
        <v/>
      </c>
      <c r="O114" s="438" t="str">
        <f t="shared" si="193"/>
        <v/>
      </c>
      <c r="P114" s="438" t="str">
        <f t="shared" si="193"/>
        <v/>
      </c>
      <c r="Q114" s="438" t="str">
        <f t="shared" si="193"/>
        <v/>
      </c>
      <c r="R114" s="438" t="str">
        <f t="shared" si="193"/>
        <v/>
      </c>
      <c r="S114" s="438" t="str">
        <f t="shared" si="193"/>
        <v/>
      </c>
      <c r="T114" s="438" t="str">
        <f t="shared" si="193"/>
        <v/>
      </c>
      <c r="U114" s="438" t="str">
        <f t="shared" si="193"/>
        <v/>
      </c>
      <c r="V114" s="438" t="str">
        <f t="shared" si="193"/>
        <v/>
      </c>
      <c r="W114" s="438" t="str">
        <f t="shared" si="193"/>
        <v/>
      </c>
      <c r="X114" s="438" t="str">
        <f t="shared" si="193"/>
        <v/>
      </c>
      <c r="Y114" s="438" t="str">
        <f t="shared" si="193"/>
        <v/>
      </c>
      <c r="Z114" s="438" t="str">
        <f t="shared" si="193"/>
        <v/>
      </c>
      <c r="AA114" s="438" t="str">
        <f t="shared" si="193"/>
        <v/>
      </c>
      <c r="AB114" s="438" t="str">
        <f t="shared" si="193"/>
        <v/>
      </c>
      <c r="AC114" s="438" t="str">
        <f t="shared" si="193"/>
        <v/>
      </c>
      <c r="AD114" s="438" t="str">
        <f t="shared" si="193"/>
        <v/>
      </c>
      <c r="AE114" s="438" t="str">
        <f t="shared" si="193"/>
        <v/>
      </c>
      <c r="AF114" s="438" t="str">
        <f t="shared" si="193"/>
        <v/>
      </c>
      <c r="AG114" s="438" t="str">
        <f t="shared" si="193"/>
        <v/>
      </c>
      <c r="AH114" s="438" t="str">
        <f t="shared" si="193"/>
        <v/>
      </c>
      <c r="AI114" s="438" t="str">
        <f t="shared" si="193"/>
        <v/>
      </c>
      <c r="AJ114" s="438" t="str">
        <f t="shared" si="193"/>
        <v/>
      </c>
      <c r="AK114" s="438" t="str">
        <f t="shared" si="193"/>
        <v/>
      </c>
      <c r="AL114" s="438" t="str">
        <f t="shared" si="193"/>
        <v/>
      </c>
      <c r="AM114" s="438" t="str">
        <f t="shared" si="193"/>
        <v/>
      </c>
      <c r="AN114" s="438" t="str">
        <f t="shared" si="193"/>
        <v/>
      </c>
      <c r="AO114" s="438" t="str">
        <f t="shared" si="193"/>
        <v/>
      </c>
      <c r="AP114" s="438" t="str">
        <f t="shared" si="193"/>
        <v/>
      </c>
      <c r="AQ114" s="438" t="str">
        <f t="shared" si="193"/>
        <v/>
      </c>
      <c r="AR114" s="438" t="str">
        <f t="shared" si="193"/>
        <v/>
      </c>
      <c r="AS114" s="438" t="str">
        <f t="shared" si="193"/>
        <v/>
      </c>
      <c r="AT114" s="438" t="str">
        <f t="shared" si="193"/>
        <v/>
      </c>
      <c r="AU114" s="438" t="str">
        <f t="shared" si="193"/>
        <v/>
      </c>
      <c r="AV114" s="438" t="str">
        <f t="shared" si="193"/>
        <v/>
      </c>
      <c r="AW114" s="438" t="str">
        <f t="shared" si="193"/>
        <v/>
      </c>
      <c r="AX114" s="438" t="str">
        <f t="shared" si="193"/>
        <v/>
      </c>
      <c r="AY114" s="438" t="str">
        <f t="shared" si="193"/>
        <v/>
      </c>
      <c r="AZ114" s="438" t="str">
        <f t="shared" si="193"/>
        <v/>
      </c>
      <c r="BA114" s="438" t="str">
        <f t="shared" si="193"/>
        <v/>
      </c>
      <c r="BB114" s="438" t="str">
        <f t="shared" si="193"/>
        <v/>
      </c>
      <c r="BC114" s="438" t="str">
        <f t="shared" si="193"/>
        <v/>
      </c>
      <c r="BD114" s="438" t="str">
        <f t="shared" si="193"/>
        <v/>
      </c>
      <c r="BE114" s="438" t="str">
        <f t="shared" si="193"/>
        <v/>
      </c>
      <c r="BF114" s="438" t="str">
        <f t="shared" si="193"/>
        <v/>
      </c>
      <c r="BG114" s="438" t="str">
        <f t="shared" si="193"/>
        <v/>
      </c>
      <c r="BH114" s="438" t="str">
        <f t="shared" si="193"/>
        <v/>
      </c>
      <c r="BI114" s="438" t="str">
        <f t="shared" si="193"/>
        <v/>
      </c>
      <c r="BJ114" s="438" t="str">
        <f t="shared" si="193"/>
        <v/>
      </c>
      <c r="BK114" s="438" t="str">
        <f t="shared" si="193"/>
        <v/>
      </c>
      <c r="BL114" s="438" t="str">
        <f t="shared" si="193"/>
        <v/>
      </c>
      <c r="BM114" s="438" t="str">
        <f t="shared" si="193"/>
        <v/>
      </c>
      <c r="BN114" s="438" t="str">
        <f t="shared" si="193"/>
        <v/>
      </c>
      <c r="BO114" s="438" t="str">
        <f t="shared" si="193"/>
        <v/>
      </c>
      <c r="BP114" s="438" t="str">
        <f t="shared" si="193"/>
        <v/>
      </c>
      <c r="BQ114" s="438" t="str">
        <f t="shared" si="192"/>
        <v/>
      </c>
      <c r="BR114" s="438" t="str">
        <f t="shared" si="192"/>
        <v/>
      </c>
      <c r="BS114" s="438" t="str">
        <f t="shared" si="192"/>
        <v/>
      </c>
      <c r="BT114" s="438" t="str">
        <f t="shared" si="192"/>
        <v/>
      </c>
      <c r="BU114" s="438" t="str">
        <f t="shared" si="192"/>
        <v/>
      </c>
      <c r="BV114" s="438" t="str">
        <f t="shared" si="192"/>
        <v/>
      </c>
      <c r="BW114" s="438" t="str">
        <f t="shared" si="192"/>
        <v/>
      </c>
      <c r="BX114" s="438" t="str">
        <f t="shared" si="192"/>
        <v/>
      </c>
      <c r="BY114" s="438" t="str">
        <f t="shared" si="192"/>
        <v/>
      </c>
      <c r="BZ114" s="438" t="str">
        <f t="shared" si="192"/>
        <v/>
      </c>
      <c r="CA114" s="438" t="str">
        <f t="shared" si="192"/>
        <v/>
      </c>
      <c r="CB114" s="438" t="str">
        <f t="shared" si="192"/>
        <v/>
      </c>
      <c r="CC114" s="438" t="str">
        <f t="shared" si="192"/>
        <v/>
      </c>
      <c r="CD114" s="438" t="str">
        <f t="shared" si="192"/>
        <v/>
      </c>
      <c r="CE114" s="438" t="str">
        <f t="shared" si="192"/>
        <v/>
      </c>
      <c r="CF114" s="438" t="str">
        <f t="shared" si="192"/>
        <v/>
      </c>
      <c r="CG114" s="438" t="str">
        <f t="shared" si="192"/>
        <v/>
      </c>
      <c r="CH114" s="438" t="str">
        <f t="shared" si="192"/>
        <v/>
      </c>
      <c r="CI114" s="438" t="str">
        <f t="shared" si="192"/>
        <v/>
      </c>
      <c r="CJ114" s="438" t="str">
        <f t="shared" si="192"/>
        <v/>
      </c>
      <c r="CK114" s="438" t="str">
        <f t="shared" si="192"/>
        <v/>
      </c>
      <c r="CL114" s="438" t="str">
        <f t="shared" si="192"/>
        <v/>
      </c>
      <c r="CM114" s="438" t="str">
        <f t="shared" si="192"/>
        <v/>
      </c>
      <c r="CN114" s="438" t="str">
        <f t="shared" si="192"/>
        <v/>
      </c>
      <c r="CO114" s="438" t="str">
        <f t="shared" si="192"/>
        <v/>
      </c>
      <c r="CP114" s="438" t="str">
        <f t="shared" si="192"/>
        <v/>
      </c>
      <c r="CQ114" s="438" t="str">
        <f t="shared" si="192"/>
        <v/>
      </c>
      <c r="CR114" s="438" t="str">
        <f t="shared" si="192"/>
        <v/>
      </c>
      <c r="CS114" s="438" t="str">
        <f t="shared" si="192"/>
        <v/>
      </c>
      <c r="CT114" s="438" t="str">
        <f t="shared" si="192"/>
        <v/>
      </c>
      <c r="CU114" s="438" t="str">
        <f t="shared" si="192"/>
        <v/>
      </c>
      <c r="CV114" s="438" t="str">
        <f t="shared" si="192"/>
        <v/>
      </c>
      <c r="CW114" s="438" t="str">
        <f t="shared" si="192"/>
        <v/>
      </c>
      <c r="CX114" s="438" t="str">
        <f t="shared" si="192"/>
        <v/>
      </c>
      <c r="CY114" s="438" t="str">
        <f t="shared" si="192"/>
        <v/>
      </c>
      <c r="CZ114" s="438" t="str">
        <f t="shared" si="192"/>
        <v/>
      </c>
      <c r="DA114" s="438" t="str">
        <f t="shared" si="192"/>
        <v/>
      </c>
      <c r="DB114" s="438" t="str">
        <f t="shared" si="192"/>
        <v/>
      </c>
      <c r="DC114" s="438" t="str">
        <f t="shared" si="192"/>
        <v/>
      </c>
      <c r="DD114" s="438" t="str">
        <f t="shared" si="192"/>
        <v/>
      </c>
      <c r="DE114" s="438" t="str">
        <f t="shared" si="192"/>
        <v/>
      </c>
      <c r="DF114" s="438" t="str">
        <f t="shared" si="192"/>
        <v/>
      </c>
      <c r="DG114" s="438" t="str">
        <f t="shared" si="192"/>
        <v/>
      </c>
      <c r="DH114" s="438" t="str">
        <f t="shared" si="192"/>
        <v/>
      </c>
      <c r="DI114" s="438" t="str">
        <f t="shared" si="192"/>
        <v/>
      </c>
      <c r="DJ114" s="438" t="str">
        <f t="shared" si="192"/>
        <v/>
      </c>
      <c r="DK114" s="438" t="str">
        <f t="shared" si="192"/>
        <v/>
      </c>
      <c r="DL114" s="438" t="str">
        <f t="shared" si="192"/>
        <v/>
      </c>
      <c r="DM114" s="438" t="str">
        <f t="shared" si="192"/>
        <v/>
      </c>
      <c r="DN114" s="438" t="str">
        <f t="shared" si="192"/>
        <v/>
      </c>
      <c r="DO114" s="438" t="str">
        <f t="shared" si="192"/>
        <v/>
      </c>
      <c r="DP114" s="438" t="str">
        <f t="shared" si="192"/>
        <v/>
      </c>
      <c r="DQ114" s="438" t="str">
        <f t="shared" si="192"/>
        <v/>
      </c>
      <c r="DR114" s="438" t="str">
        <f t="shared" si="192"/>
        <v/>
      </c>
      <c r="DS114" s="438" t="str">
        <f t="shared" si="192"/>
        <v/>
      </c>
      <c r="DT114" s="438" t="str">
        <f t="shared" si="192"/>
        <v/>
      </c>
      <c r="DU114" s="438" t="str">
        <f t="shared" si="192"/>
        <v/>
      </c>
      <c r="DV114" s="438" t="str">
        <f t="shared" si="192"/>
        <v/>
      </c>
      <c r="DW114" s="438" t="str">
        <f t="shared" si="192"/>
        <v/>
      </c>
      <c r="DX114" s="438" t="str">
        <f t="shared" si="192"/>
        <v/>
      </c>
      <c r="DY114" s="438" t="str">
        <f t="shared" si="192"/>
        <v/>
      </c>
      <c r="DZ114" s="438" t="str">
        <f t="shared" si="192"/>
        <v/>
      </c>
      <c r="EA114" s="438" t="str">
        <f t="shared" si="192"/>
        <v/>
      </c>
      <c r="EB114" s="438" t="str">
        <f>IF(EB101="","",EB$35)</f>
        <v/>
      </c>
      <c r="EC114" s="438" t="str">
        <f t="shared" si="189"/>
        <v/>
      </c>
      <c r="ED114" s="438" t="str">
        <f t="shared" si="189"/>
        <v/>
      </c>
      <c r="EE114" s="438" t="str">
        <f t="shared" si="189"/>
        <v/>
      </c>
      <c r="EF114" s="438" t="str">
        <f t="shared" si="189"/>
        <v/>
      </c>
      <c r="EG114" s="438" t="str">
        <f t="shared" si="189"/>
        <v/>
      </c>
      <c r="EH114" s="438" t="str">
        <f t="shared" si="189"/>
        <v/>
      </c>
      <c r="EI114" s="438" t="str">
        <f t="shared" si="189"/>
        <v/>
      </c>
      <c r="EJ114" s="438" t="str">
        <f t="shared" si="189"/>
        <v/>
      </c>
      <c r="EK114" s="438" t="str">
        <f t="shared" si="189"/>
        <v/>
      </c>
      <c r="EL114" s="438" t="str">
        <f t="shared" si="189"/>
        <v/>
      </c>
      <c r="EM114" s="438" t="str">
        <f t="shared" si="189"/>
        <v/>
      </c>
      <c r="EN114" s="438" t="str">
        <f t="shared" si="189"/>
        <v/>
      </c>
      <c r="EO114" s="438" t="str">
        <f t="shared" si="189"/>
        <v/>
      </c>
      <c r="EP114" s="438" t="str">
        <f t="shared" si="189"/>
        <v/>
      </c>
      <c r="EQ114" s="438" t="str">
        <f t="shared" si="189"/>
        <v/>
      </c>
      <c r="ER114" s="438" t="str">
        <f t="shared" si="189"/>
        <v/>
      </c>
      <c r="ES114" s="438" t="str">
        <f t="shared" si="189"/>
        <v/>
      </c>
      <c r="ET114" s="438" t="str">
        <f t="shared" si="189"/>
        <v/>
      </c>
      <c r="EU114" s="438" t="str">
        <f t="shared" si="189"/>
        <v/>
      </c>
      <c r="EV114" s="438" t="str">
        <f t="shared" si="189"/>
        <v/>
      </c>
      <c r="EW114" s="438" t="str">
        <f t="shared" si="189"/>
        <v/>
      </c>
    </row>
    <row r="115" spans="2:160" outlineLevel="1">
      <c r="B115" s="437" t="s">
        <v>1420</v>
      </c>
      <c r="C115" s="365" t="s">
        <v>278</v>
      </c>
      <c r="D115" s="438" t="str">
        <f t="shared" si="177"/>
        <v/>
      </c>
      <c r="E115" s="438" t="str">
        <f t="shared" si="193"/>
        <v/>
      </c>
      <c r="F115" s="438" t="str">
        <f t="shared" si="193"/>
        <v/>
      </c>
      <c r="G115" s="438" t="str">
        <f t="shared" si="193"/>
        <v/>
      </c>
      <c r="H115" s="438" t="str">
        <f t="shared" si="193"/>
        <v/>
      </c>
      <c r="I115" s="438" t="str">
        <f t="shared" si="193"/>
        <v/>
      </c>
      <c r="J115" s="438" t="str">
        <f t="shared" si="193"/>
        <v/>
      </c>
      <c r="K115" s="438" t="str">
        <f t="shared" si="193"/>
        <v/>
      </c>
      <c r="L115" s="438" t="str">
        <f t="shared" si="193"/>
        <v/>
      </c>
      <c r="M115" s="438" t="str">
        <f t="shared" si="193"/>
        <v/>
      </c>
      <c r="N115" s="438" t="str">
        <f t="shared" si="193"/>
        <v/>
      </c>
      <c r="O115" s="438" t="str">
        <f t="shared" si="193"/>
        <v/>
      </c>
      <c r="P115" s="438" t="str">
        <f t="shared" si="193"/>
        <v/>
      </c>
      <c r="Q115" s="438" t="str">
        <f t="shared" si="193"/>
        <v/>
      </c>
      <c r="R115" s="438" t="str">
        <f t="shared" si="193"/>
        <v/>
      </c>
      <c r="S115" s="438" t="str">
        <f t="shared" si="193"/>
        <v/>
      </c>
      <c r="T115" s="438" t="str">
        <f t="shared" si="193"/>
        <v/>
      </c>
      <c r="U115" s="438" t="str">
        <f t="shared" si="193"/>
        <v/>
      </c>
      <c r="V115" s="438" t="str">
        <f t="shared" si="193"/>
        <v/>
      </c>
      <c r="W115" s="438" t="str">
        <f t="shared" si="193"/>
        <v/>
      </c>
      <c r="X115" s="438" t="str">
        <f t="shared" si="193"/>
        <v/>
      </c>
      <c r="Y115" s="438" t="str">
        <f t="shared" si="193"/>
        <v/>
      </c>
      <c r="Z115" s="438" t="str">
        <f t="shared" si="193"/>
        <v/>
      </c>
      <c r="AA115" s="438" t="str">
        <f t="shared" si="193"/>
        <v/>
      </c>
      <c r="AB115" s="438" t="str">
        <f t="shared" si="193"/>
        <v/>
      </c>
      <c r="AC115" s="438" t="str">
        <f t="shared" si="193"/>
        <v/>
      </c>
      <c r="AD115" s="438" t="str">
        <f t="shared" si="193"/>
        <v/>
      </c>
      <c r="AE115" s="438" t="str">
        <f t="shared" si="193"/>
        <v/>
      </c>
      <c r="AF115" s="438" t="str">
        <f t="shared" si="193"/>
        <v/>
      </c>
      <c r="AG115" s="438" t="str">
        <f t="shared" si="193"/>
        <v/>
      </c>
      <c r="AH115" s="438" t="str">
        <f t="shared" si="193"/>
        <v/>
      </c>
      <c r="AI115" s="438" t="str">
        <f t="shared" si="193"/>
        <v/>
      </c>
      <c r="AJ115" s="438" t="str">
        <f t="shared" si="193"/>
        <v/>
      </c>
      <c r="AK115" s="438" t="str">
        <f t="shared" si="193"/>
        <v/>
      </c>
      <c r="AL115" s="438" t="str">
        <f t="shared" si="193"/>
        <v/>
      </c>
      <c r="AM115" s="438" t="str">
        <f t="shared" si="193"/>
        <v/>
      </c>
      <c r="AN115" s="438" t="str">
        <f t="shared" si="193"/>
        <v/>
      </c>
      <c r="AO115" s="438" t="str">
        <f t="shared" si="193"/>
        <v/>
      </c>
      <c r="AP115" s="438" t="str">
        <f t="shared" si="193"/>
        <v/>
      </c>
      <c r="AQ115" s="438" t="str">
        <f t="shared" si="193"/>
        <v/>
      </c>
      <c r="AR115" s="438" t="str">
        <f t="shared" si="193"/>
        <v/>
      </c>
      <c r="AS115" s="438" t="str">
        <f t="shared" si="193"/>
        <v/>
      </c>
      <c r="AT115" s="438" t="str">
        <f t="shared" si="193"/>
        <v/>
      </c>
      <c r="AU115" s="438" t="str">
        <f t="shared" si="193"/>
        <v/>
      </c>
      <c r="AV115" s="438" t="str">
        <f t="shared" si="193"/>
        <v/>
      </c>
      <c r="AW115" s="438" t="str">
        <f t="shared" si="193"/>
        <v/>
      </c>
      <c r="AX115" s="438" t="str">
        <f t="shared" si="193"/>
        <v/>
      </c>
      <c r="AY115" s="438" t="str">
        <f t="shared" si="193"/>
        <v/>
      </c>
      <c r="AZ115" s="438" t="str">
        <f t="shared" si="193"/>
        <v/>
      </c>
      <c r="BA115" s="438" t="str">
        <f t="shared" si="193"/>
        <v/>
      </c>
      <c r="BB115" s="438" t="str">
        <f t="shared" si="193"/>
        <v/>
      </c>
      <c r="BC115" s="438" t="str">
        <f t="shared" si="193"/>
        <v/>
      </c>
      <c r="BD115" s="438" t="str">
        <f t="shared" si="193"/>
        <v/>
      </c>
      <c r="BE115" s="438" t="str">
        <f t="shared" si="193"/>
        <v/>
      </c>
      <c r="BF115" s="438" t="str">
        <f t="shared" si="193"/>
        <v/>
      </c>
      <c r="BG115" s="438" t="str">
        <f t="shared" si="193"/>
        <v/>
      </c>
      <c r="BH115" s="438" t="str">
        <f t="shared" si="193"/>
        <v/>
      </c>
      <c r="BI115" s="438" t="str">
        <f t="shared" si="193"/>
        <v/>
      </c>
      <c r="BJ115" s="438" t="str">
        <f t="shared" si="193"/>
        <v/>
      </c>
      <c r="BK115" s="438" t="str">
        <f t="shared" si="193"/>
        <v/>
      </c>
      <c r="BL115" s="438" t="str">
        <f t="shared" si="193"/>
        <v/>
      </c>
      <c r="BM115" s="438" t="str">
        <f t="shared" si="193"/>
        <v/>
      </c>
      <c r="BN115" s="438" t="str">
        <f t="shared" si="193"/>
        <v/>
      </c>
      <c r="BO115" s="438" t="str">
        <f t="shared" si="193"/>
        <v/>
      </c>
      <c r="BP115" s="438" t="str">
        <f t="shared" si="193"/>
        <v/>
      </c>
      <c r="BQ115" s="438" t="str">
        <f t="shared" si="192"/>
        <v/>
      </c>
      <c r="BR115" s="438" t="str">
        <f t="shared" si="192"/>
        <v/>
      </c>
      <c r="BS115" s="438" t="str">
        <f t="shared" si="192"/>
        <v/>
      </c>
      <c r="BT115" s="438" t="str">
        <f t="shared" si="192"/>
        <v/>
      </c>
      <c r="BU115" s="438" t="str">
        <f t="shared" si="192"/>
        <v/>
      </c>
      <c r="BV115" s="438" t="str">
        <f t="shared" si="192"/>
        <v/>
      </c>
      <c r="BW115" s="438" t="str">
        <f t="shared" si="192"/>
        <v/>
      </c>
      <c r="BX115" s="438" t="str">
        <f t="shared" si="192"/>
        <v/>
      </c>
      <c r="BY115" s="438" t="str">
        <f t="shared" si="192"/>
        <v/>
      </c>
      <c r="BZ115" s="438" t="str">
        <f t="shared" si="192"/>
        <v/>
      </c>
      <c r="CA115" s="438" t="str">
        <f t="shared" si="192"/>
        <v/>
      </c>
      <c r="CB115" s="438" t="str">
        <f t="shared" si="192"/>
        <v/>
      </c>
      <c r="CC115" s="438" t="str">
        <f t="shared" si="192"/>
        <v/>
      </c>
      <c r="CD115" s="438" t="str">
        <f t="shared" si="192"/>
        <v/>
      </c>
      <c r="CE115" s="438" t="str">
        <f t="shared" si="192"/>
        <v/>
      </c>
      <c r="CF115" s="438" t="str">
        <f t="shared" si="192"/>
        <v/>
      </c>
      <c r="CG115" s="438" t="str">
        <f t="shared" si="192"/>
        <v/>
      </c>
      <c r="CH115" s="438" t="str">
        <f t="shared" si="192"/>
        <v/>
      </c>
      <c r="CI115" s="438" t="str">
        <f t="shared" si="192"/>
        <v/>
      </c>
      <c r="CJ115" s="438" t="str">
        <f t="shared" si="192"/>
        <v/>
      </c>
      <c r="CK115" s="438" t="str">
        <f t="shared" si="192"/>
        <v/>
      </c>
      <c r="CL115" s="438" t="str">
        <f t="shared" si="192"/>
        <v/>
      </c>
      <c r="CM115" s="438" t="str">
        <f t="shared" si="192"/>
        <v/>
      </c>
      <c r="CN115" s="438" t="str">
        <f t="shared" si="192"/>
        <v/>
      </c>
      <c r="CO115" s="438" t="str">
        <f t="shared" si="192"/>
        <v/>
      </c>
      <c r="CP115" s="438" t="str">
        <f t="shared" si="192"/>
        <v/>
      </c>
      <c r="CQ115" s="438" t="str">
        <f t="shared" si="192"/>
        <v/>
      </c>
      <c r="CR115" s="438" t="str">
        <f t="shared" si="192"/>
        <v/>
      </c>
      <c r="CS115" s="438" t="str">
        <f t="shared" si="192"/>
        <v/>
      </c>
      <c r="CT115" s="438" t="str">
        <f t="shared" si="192"/>
        <v/>
      </c>
      <c r="CU115" s="438" t="str">
        <f t="shared" si="192"/>
        <v/>
      </c>
      <c r="CV115" s="438" t="str">
        <f t="shared" si="192"/>
        <v/>
      </c>
      <c r="CW115" s="438" t="str">
        <f t="shared" si="192"/>
        <v/>
      </c>
      <c r="CX115" s="438" t="str">
        <f t="shared" si="192"/>
        <v/>
      </c>
      <c r="CY115" s="438" t="str">
        <f t="shared" si="192"/>
        <v/>
      </c>
      <c r="CZ115" s="438" t="str">
        <f t="shared" si="192"/>
        <v/>
      </c>
      <c r="DA115" s="438" t="str">
        <f t="shared" si="192"/>
        <v/>
      </c>
      <c r="DB115" s="438" t="str">
        <f t="shared" si="192"/>
        <v/>
      </c>
      <c r="DC115" s="438" t="str">
        <f t="shared" si="192"/>
        <v/>
      </c>
      <c r="DD115" s="438" t="str">
        <f t="shared" si="192"/>
        <v/>
      </c>
      <c r="DE115" s="438" t="str">
        <f t="shared" si="192"/>
        <v/>
      </c>
      <c r="DF115" s="438" t="str">
        <f t="shared" si="192"/>
        <v/>
      </c>
      <c r="DG115" s="438" t="str">
        <f t="shared" si="192"/>
        <v/>
      </c>
      <c r="DH115" s="438" t="str">
        <f t="shared" si="192"/>
        <v/>
      </c>
      <c r="DI115" s="438" t="str">
        <f t="shared" si="192"/>
        <v/>
      </c>
      <c r="DJ115" s="438" t="str">
        <f t="shared" si="192"/>
        <v/>
      </c>
      <c r="DK115" s="438" t="str">
        <f t="shared" si="192"/>
        <v/>
      </c>
      <c r="DL115" s="438" t="str">
        <f t="shared" si="192"/>
        <v/>
      </c>
      <c r="DM115" s="438" t="str">
        <f t="shared" si="192"/>
        <v/>
      </c>
      <c r="DN115" s="438" t="str">
        <f t="shared" si="192"/>
        <v/>
      </c>
      <c r="DO115" s="438" t="str">
        <f t="shared" si="192"/>
        <v/>
      </c>
      <c r="DP115" s="438" t="str">
        <f t="shared" si="192"/>
        <v/>
      </c>
      <c r="DQ115" s="438" t="str">
        <f t="shared" si="192"/>
        <v/>
      </c>
      <c r="DR115" s="438" t="str">
        <f t="shared" si="192"/>
        <v/>
      </c>
      <c r="DS115" s="438" t="str">
        <f t="shared" si="192"/>
        <v/>
      </c>
      <c r="DT115" s="438" t="str">
        <f t="shared" si="192"/>
        <v/>
      </c>
      <c r="DU115" s="438" t="str">
        <f t="shared" si="192"/>
        <v/>
      </c>
      <c r="DV115" s="438" t="str">
        <f t="shared" si="192"/>
        <v/>
      </c>
      <c r="DW115" s="438" t="str">
        <f t="shared" si="192"/>
        <v/>
      </c>
      <c r="DX115" s="438" t="str">
        <f t="shared" si="192"/>
        <v/>
      </c>
      <c r="DY115" s="438" t="str">
        <f t="shared" si="192"/>
        <v/>
      </c>
      <c r="DZ115" s="438" t="str">
        <f t="shared" si="192"/>
        <v/>
      </c>
      <c r="EA115" s="438" t="str">
        <f t="shared" si="192"/>
        <v/>
      </c>
      <c r="EB115" s="438" t="str">
        <f>IF(EB102="","",EB$35)</f>
        <v/>
      </c>
      <c r="EC115" s="438" t="str">
        <f t="shared" si="189"/>
        <v/>
      </c>
      <c r="ED115" s="438" t="str">
        <f t="shared" si="189"/>
        <v/>
      </c>
      <c r="EE115" s="438" t="str">
        <f t="shared" si="189"/>
        <v/>
      </c>
      <c r="EF115" s="438" t="str">
        <f t="shared" si="189"/>
        <v/>
      </c>
      <c r="EG115" s="438" t="str">
        <f t="shared" si="189"/>
        <v/>
      </c>
      <c r="EH115" s="438" t="str">
        <f t="shared" si="189"/>
        <v/>
      </c>
      <c r="EI115" s="438" t="str">
        <f t="shared" si="189"/>
        <v/>
      </c>
      <c r="EJ115" s="438" t="str">
        <f t="shared" si="189"/>
        <v/>
      </c>
      <c r="EK115" s="438" t="str">
        <f t="shared" si="189"/>
        <v/>
      </c>
      <c r="EL115" s="438" t="str">
        <f t="shared" si="189"/>
        <v/>
      </c>
      <c r="EM115" s="438" t="str">
        <f t="shared" si="189"/>
        <v/>
      </c>
      <c r="EN115" s="438" t="str">
        <f t="shared" si="189"/>
        <v/>
      </c>
      <c r="EO115" s="438" t="str">
        <f t="shared" si="189"/>
        <v/>
      </c>
      <c r="EP115" s="438" t="str">
        <f t="shared" si="189"/>
        <v/>
      </c>
      <c r="EQ115" s="438" t="str">
        <f t="shared" si="189"/>
        <v/>
      </c>
      <c r="ER115" s="438" t="str">
        <f t="shared" si="189"/>
        <v/>
      </c>
      <c r="ES115" s="438" t="str">
        <f t="shared" si="189"/>
        <v/>
      </c>
      <c r="ET115" s="438" t="str">
        <f t="shared" si="189"/>
        <v/>
      </c>
      <c r="EU115" s="438" t="str">
        <f t="shared" si="189"/>
        <v/>
      </c>
      <c r="EV115" s="438" t="str">
        <f t="shared" si="189"/>
        <v/>
      </c>
      <c r="EW115" s="438" t="str">
        <f t="shared" si="189"/>
        <v/>
      </c>
    </row>
    <row r="116" spans="2:160" outlineLevel="1">
      <c r="B116" s="437" t="s">
        <v>394</v>
      </c>
      <c r="C116" s="365" t="s">
        <v>278</v>
      </c>
      <c r="D116" s="438" t="str">
        <f t="shared" si="177"/>
        <v/>
      </c>
      <c r="E116" s="438" t="str">
        <f t="shared" ref="E116:BP116" si="194">IF(E103="","",E$35)</f>
        <v/>
      </c>
      <c r="F116" s="438" t="str">
        <f t="shared" si="194"/>
        <v/>
      </c>
      <c r="G116" s="438" t="str">
        <f t="shared" si="194"/>
        <v/>
      </c>
      <c r="H116" s="438" t="str">
        <f t="shared" si="194"/>
        <v/>
      </c>
      <c r="I116" s="438" t="str">
        <f t="shared" si="194"/>
        <v/>
      </c>
      <c r="J116" s="438" t="str">
        <f t="shared" si="194"/>
        <v/>
      </c>
      <c r="K116" s="438" t="str">
        <f t="shared" si="194"/>
        <v/>
      </c>
      <c r="L116" s="438" t="str">
        <f t="shared" si="194"/>
        <v/>
      </c>
      <c r="M116" s="438" t="str">
        <f t="shared" si="194"/>
        <v/>
      </c>
      <c r="N116" s="438" t="str">
        <f t="shared" si="194"/>
        <v/>
      </c>
      <c r="O116" s="438" t="str">
        <f t="shared" si="194"/>
        <v/>
      </c>
      <c r="P116" s="438" t="str">
        <f t="shared" si="194"/>
        <v/>
      </c>
      <c r="Q116" s="438" t="str">
        <f t="shared" si="194"/>
        <v/>
      </c>
      <c r="R116" s="438" t="str">
        <f t="shared" si="194"/>
        <v/>
      </c>
      <c r="S116" s="438" t="str">
        <f t="shared" si="194"/>
        <v/>
      </c>
      <c r="T116" s="438" t="str">
        <f t="shared" si="194"/>
        <v/>
      </c>
      <c r="U116" s="438" t="str">
        <f t="shared" si="194"/>
        <v/>
      </c>
      <c r="V116" s="438" t="str">
        <f t="shared" si="194"/>
        <v/>
      </c>
      <c r="W116" s="438" t="str">
        <f t="shared" si="194"/>
        <v/>
      </c>
      <c r="X116" s="438" t="str">
        <f t="shared" si="194"/>
        <v/>
      </c>
      <c r="Y116" s="438" t="str">
        <f t="shared" si="194"/>
        <v/>
      </c>
      <c r="Z116" s="438" t="str">
        <f t="shared" si="194"/>
        <v/>
      </c>
      <c r="AA116" s="438" t="str">
        <f t="shared" si="194"/>
        <v/>
      </c>
      <c r="AB116" s="438" t="str">
        <f t="shared" si="194"/>
        <v/>
      </c>
      <c r="AC116" s="438" t="str">
        <f t="shared" si="194"/>
        <v/>
      </c>
      <c r="AD116" s="438" t="str">
        <f t="shared" si="194"/>
        <v/>
      </c>
      <c r="AE116" s="438" t="str">
        <f t="shared" si="194"/>
        <v/>
      </c>
      <c r="AF116" s="438" t="str">
        <f t="shared" si="194"/>
        <v/>
      </c>
      <c r="AG116" s="438" t="str">
        <f t="shared" si="194"/>
        <v/>
      </c>
      <c r="AH116" s="438" t="str">
        <f t="shared" si="194"/>
        <v/>
      </c>
      <c r="AI116" s="438" t="str">
        <f t="shared" si="194"/>
        <v/>
      </c>
      <c r="AJ116" s="438" t="str">
        <f t="shared" si="194"/>
        <v/>
      </c>
      <c r="AK116" s="438" t="str">
        <f t="shared" si="194"/>
        <v/>
      </c>
      <c r="AL116" s="438" t="str">
        <f t="shared" si="194"/>
        <v/>
      </c>
      <c r="AM116" s="438" t="str">
        <f t="shared" si="194"/>
        <v/>
      </c>
      <c r="AN116" s="438" t="str">
        <f t="shared" si="194"/>
        <v/>
      </c>
      <c r="AO116" s="438" t="str">
        <f t="shared" si="194"/>
        <v/>
      </c>
      <c r="AP116" s="438" t="str">
        <f t="shared" si="194"/>
        <v/>
      </c>
      <c r="AQ116" s="438" t="str">
        <f t="shared" si="194"/>
        <v/>
      </c>
      <c r="AR116" s="438" t="str">
        <f t="shared" si="194"/>
        <v/>
      </c>
      <c r="AS116" s="438" t="str">
        <f t="shared" si="194"/>
        <v/>
      </c>
      <c r="AT116" s="438" t="str">
        <f t="shared" si="194"/>
        <v/>
      </c>
      <c r="AU116" s="438" t="str">
        <f t="shared" si="194"/>
        <v/>
      </c>
      <c r="AV116" s="438" t="str">
        <f t="shared" si="194"/>
        <v/>
      </c>
      <c r="AW116" s="438" t="str">
        <f t="shared" si="194"/>
        <v/>
      </c>
      <c r="AX116" s="438" t="str">
        <f t="shared" si="194"/>
        <v/>
      </c>
      <c r="AY116" s="438" t="str">
        <f t="shared" si="194"/>
        <v/>
      </c>
      <c r="AZ116" s="438" t="str">
        <f t="shared" si="194"/>
        <v/>
      </c>
      <c r="BA116" s="438" t="str">
        <f t="shared" si="194"/>
        <v/>
      </c>
      <c r="BB116" s="438" t="str">
        <f t="shared" si="194"/>
        <v/>
      </c>
      <c r="BC116" s="438" t="str">
        <f t="shared" si="194"/>
        <v/>
      </c>
      <c r="BD116" s="438" t="str">
        <f t="shared" si="194"/>
        <v/>
      </c>
      <c r="BE116" s="438" t="str">
        <f t="shared" si="194"/>
        <v/>
      </c>
      <c r="BF116" s="438" t="str">
        <f t="shared" si="194"/>
        <v/>
      </c>
      <c r="BG116" s="438" t="str">
        <f t="shared" si="194"/>
        <v/>
      </c>
      <c r="BH116" s="438" t="str">
        <f t="shared" si="194"/>
        <v/>
      </c>
      <c r="BI116" s="438" t="str">
        <f t="shared" si="194"/>
        <v/>
      </c>
      <c r="BJ116" s="438" t="str">
        <f t="shared" si="194"/>
        <v/>
      </c>
      <c r="BK116" s="438" t="str">
        <f t="shared" si="194"/>
        <v/>
      </c>
      <c r="BL116" s="438" t="str">
        <f t="shared" si="194"/>
        <v/>
      </c>
      <c r="BM116" s="438" t="str">
        <f t="shared" si="194"/>
        <v/>
      </c>
      <c r="BN116" s="438" t="str">
        <f t="shared" si="194"/>
        <v/>
      </c>
      <c r="BO116" s="438" t="str">
        <f t="shared" si="194"/>
        <v/>
      </c>
      <c r="BP116" s="438" t="str">
        <f t="shared" si="194"/>
        <v/>
      </c>
      <c r="BQ116" s="438" t="str">
        <f t="shared" ref="BQ116:EB116" si="195">IF(BQ103="","",BQ$35)</f>
        <v/>
      </c>
      <c r="BR116" s="438" t="str">
        <f t="shared" si="195"/>
        <v/>
      </c>
      <c r="BS116" s="438" t="str">
        <f t="shared" si="195"/>
        <v/>
      </c>
      <c r="BT116" s="438" t="str">
        <f t="shared" si="195"/>
        <v/>
      </c>
      <c r="BU116" s="438" t="str">
        <f t="shared" si="195"/>
        <v/>
      </c>
      <c r="BV116" s="438" t="str">
        <f t="shared" si="195"/>
        <v/>
      </c>
      <c r="BW116" s="438" t="str">
        <f t="shared" si="195"/>
        <v/>
      </c>
      <c r="BX116" s="438" t="str">
        <f t="shared" si="195"/>
        <v/>
      </c>
      <c r="BY116" s="438" t="str">
        <f t="shared" si="195"/>
        <v/>
      </c>
      <c r="BZ116" s="438" t="str">
        <f t="shared" si="195"/>
        <v/>
      </c>
      <c r="CA116" s="438" t="str">
        <f t="shared" si="195"/>
        <v/>
      </c>
      <c r="CB116" s="438" t="str">
        <f t="shared" si="195"/>
        <v/>
      </c>
      <c r="CC116" s="438" t="str">
        <f t="shared" si="195"/>
        <v/>
      </c>
      <c r="CD116" s="438" t="str">
        <f t="shared" si="195"/>
        <v/>
      </c>
      <c r="CE116" s="438" t="str">
        <f t="shared" si="195"/>
        <v/>
      </c>
      <c r="CF116" s="438" t="str">
        <f t="shared" si="195"/>
        <v/>
      </c>
      <c r="CG116" s="438" t="str">
        <f t="shared" si="195"/>
        <v/>
      </c>
      <c r="CH116" s="438" t="str">
        <f t="shared" si="195"/>
        <v/>
      </c>
      <c r="CI116" s="438" t="str">
        <f t="shared" si="195"/>
        <v/>
      </c>
      <c r="CJ116" s="438" t="str">
        <f t="shared" si="195"/>
        <v/>
      </c>
      <c r="CK116" s="438" t="str">
        <f t="shared" si="195"/>
        <v/>
      </c>
      <c r="CL116" s="438" t="str">
        <f t="shared" si="195"/>
        <v/>
      </c>
      <c r="CM116" s="438" t="str">
        <f t="shared" si="195"/>
        <v/>
      </c>
      <c r="CN116" s="438" t="str">
        <f t="shared" si="195"/>
        <v/>
      </c>
      <c r="CO116" s="438" t="str">
        <f t="shared" si="195"/>
        <v/>
      </c>
      <c r="CP116" s="438" t="str">
        <f t="shared" si="195"/>
        <v/>
      </c>
      <c r="CQ116" s="438" t="str">
        <f t="shared" si="195"/>
        <v/>
      </c>
      <c r="CR116" s="438" t="str">
        <f t="shared" si="195"/>
        <v/>
      </c>
      <c r="CS116" s="438" t="str">
        <f t="shared" si="195"/>
        <v/>
      </c>
      <c r="CT116" s="438" t="str">
        <f t="shared" si="195"/>
        <v/>
      </c>
      <c r="CU116" s="438" t="str">
        <f t="shared" si="195"/>
        <v/>
      </c>
      <c r="CV116" s="438" t="str">
        <f t="shared" si="195"/>
        <v/>
      </c>
      <c r="CW116" s="438" t="str">
        <f t="shared" si="195"/>
        <v/>
      </c>
      <c r="CX116" s="438" t="str">
        <f t="shared" si="195"/>
        <v/>
      </c>
      <c r="CY116" s="438" t="str">
        <f t="shared" si="195"/>
        <v/>
      </c>
      <c r="CZ116" s="438" t="str">
        <f t="shared" si="195"/>
        <v/>
      </c>
      <c r="DA116" s="438" t="str">
        <f t="shared" si="195"/>
        <v/>
      </c>
      <c r="DB116" s="438" t="str">
        <f t="shared" si="195"/>
        <v/>
      </c>
      <c r="DC116" s="438" t="str">
        <f t="shared" si="195"/>
        <v/>
      </c>
      <c r="DD116" s="438" t="str">
        <f t="shared" si="195"/>
        <v/>
      </c>
      <c r="DE116" s="438" t="str">
        <f t="shared" si="195"/>
        <v/>
      </c>
      <c r="DF116" s="438" t="str">
        <f t="shared" si="195"/>
        <v/>
      </c>
      <c r="DG116" s="438" t="str">
        <f t="shared" si="195"/>
        <v/>
      </c>
      <c r="DH116" s="438" t="str">
        <f t="shared" si="195"/>
        <v/>
      </c>
      <c r="DI116" s="438" t="str">
        <f t="shared" si="195"/>
        <v/>
      </c>
      <c r="DJ116" s="438" t="str">
        <f t="shared" si="195"/>
        <v/>
      </c>
      <c r="DK116" s="438" t="str">
        <f t="shared" si="195"/>
        <v/>
      </c>
      <c r="DL116" s="438" t="str">
        <f t="shared" si="195"/>
        <v/>
      </c>
      <c r="DM116" s="438" t="str">
        <f t="shared" si="195"/>
        <v/>
      </c>
      <c r="DN116" s="438" t="str">
        <f t="shared" si="195"/>
        <v/>
      </c>
      <c r="DO116" s="438" t="str">
        <f t="shared" si="195"/>
        <v/>
      </c>
      <c r="DP116" s="438" t="str">
        <f t="shared" si="195"/>
        <v/>
      </c>
      <c r="DQ116" s="438" t="str">
        <f t="shared" si="195"/>
        <v/>
      </c>
      <c r="DR116" s="438" t="str">
        <f t="shared" si="195"/>
        <v/>
      </c>
      <c r="DS116" s="438" t="str">
        <f t="shared" si="195"/>
        <v/>
      </c>
      <c r="DT116" s="438" t="str">
        <f t="shared" si="195"/>
        <v/>
      </c>
      <c r="DU116" s="438" t="str">
        <f t="shared" si="195"/>
        <v/>
      </c>
      <c r="DV116" s="438" t="str">
        <f t="shared" si="195"/>
        <v/>
      </c>
      <c r="DW116" s="438" t="str">
        <f t="shared" si="195"/>
        <v/>
      </c>
      <c r="DX116" s="438" t="str">
        <f t="shared" si="195"/>
        <v/>
      </c>
      <c r="DY116" s="438" t="str">
        <f t="shared" si="195"/>
        <v/>
      </c>
      <c r="DZ116" s="438" t="str">
        <f t="shared" si="195"/>
        <v/>
      </c>
      <c r="EA116" s="438" t="str">
        <f t="shared" si="195"/>
        <v/>
      </c>
      <c r="EB116" s="438" t="str">
        <f t="shared" si="195"/>
        <v/>
      </c>
      <c r="EC116" s="438" t="str">
        <f t="shared" ref="EC116:EW116" si="196">IF(EC103="","",EC$35)</f>
        <v/>
      </c>
      <c r="ED116" s="438" t="str">
        <f t="shared" si="196"/>
        <v/>
      </c>
      <c r="EE116" s="438" t="str">
        <f t="shared" si="196"/>
        <v/>
      </c>
      <c r="EF116" s="438" t="str">
        <f t="shared" si="196"/>
        <v/>
      </c>
      <c r="EG116" s="438" t="str">
        <f t="shared" si="196"/>
        <v/>
      </c>
      <c r="EH116" s="438" t="str">
        <f t="shared" si="196"/>
        <v/>
      </c>
      <c r="EI116" s="438" t="str">
        <f t="shared" si="196"/>
        <v/>
      </c>
      <c r="EJ116" s="438" t="str">
        <f t="shared" si="196"/>
        <v/>
      </c>
      <c r="EK116" s="438" t="str">
        <f t="shared" si="196"/>
        <v/>
      </c>
      <c r="EL116" s="438" t="str">
        <f t="shared" si="196"/>
        <v/>
      </c>
      <c r="EM116" s="438" t="str">
        <f t="shared" si="196"/>
        <v/>
      </c>
      <c r="EN116" s="438" t="str">
        <f t="shared" si="196"/>
        <v/>
      </c>
      <c r="EO116" s="438" t="str">
        <f t="shared" si="196"/>
        <v/>
      </c>
      <c r="EP116" s="438" t="str">
        <f t="shared" si="196"/>
        <v/>
      </c>
      <c r="EQ116" s="438" t="str">
        <f t="shared" si="196"/>
        <v/>
      </c>
      <c r="ER116" s="438" t="str">
        <f t="shared" si="196"/>
        <v/>
      </c>
      <c r="ES116" s="438" t="str">
        <f t="shared" si="196"/>
        <v/>
      </c>
      <c r="ET116" s="438" t="str">
        <f t="shared" si="196"/>
        <v/>
      </c>
      <c r="EU116" s="438" t="str">
        <f t="shared" si="196"/>
        <v/>
      </c>
      <c r="EV116" s="438" t="str">
        <f t="shared" si="196"/>
        <v/>
      </c>
      <c r="EW116" s="438" t="str">
        <f t="shared" si="196"/>
        <v/>
      </c>
      <c r="FB116" s="450"/>
      <c r="FD116" s="403"/>
    </row>
    <row r="117" spans="2:160">
      <c r="FB117" s="191"/>
      <c r="FC117" s="427"/>
      <c r="FD117" s="191"/>
    </row>
    <row r="118" spans="2:160">
      <c r="FB118" s="191"/>
      <c r="FC118" s="191"/>
      <c r="FD118" s="191"/>
    </row>
    <row r="119" spans="2:160" hidden="1" outlineLevel="1" collapsed="1">
      <c r="C119" s="338" t="s">
        <v>276</v>
      </c>
      <c r="FB119" s="191"/>
      <c r="FC119" s="191"/>
      <c r="FD119" s="191"/>
    </row>
    <row r="120" spans="2:160" hidden="1" outlineLevel="1">
      <c r="C120" s="338" t="s">
        <v>683</v>
      </c>
      <c r="D120" s="338">
        <f>IF(D16=0,0,1)</f>
        <v>0</v>
      </c>
      <c r="E120" s="338">
        <f t="shared" ref="E120:AI120" si="197">IF(E16=0,0,1)</f>
        <v>0</v>
      </c>
      <c r="F120" s="338">
        <f t="shared" si="197"/>
        <v>0</v>
      </c>
      <c r="G120" s="338">
        <f t="shared" si="197"/>
        <v>0</v>
      </c>
      <c r="H120" s="338">
        <f t="shared" si="197"/>
        <v>0</v>
      </c>
      <c r="I120" s="338">
        <f t="shared" si="197"/>
        <v>0</v>
      </c>
      <c r="J120" s="338">
        <f t="shared" si="197"/>
        <v>0</v>
      </c>
      <c r="K120" s="338">
        <f t="shared" si="197"/>
        <v>0</v>
      </c>
      <c r="L120" s="338">
        <f t="shared" si="197"/>
        <v>0</v>
      </c>
      <c r="M120" s="338">
        <f t="shared" si="197"/>
        <v>0</v>
      </c>
      <c r="N120" s="338">
        <f t="shared" si="197"/>
        <v>0</v>
      </c>
      <c r="O120" s="338">
        <f t="shared" si="197"/>
        <v>0</v>
      </c>
      <c r="P120" s="338">
        <f t="shared" si="197"/>
        <v>0</v>
      </c>
      <c r="Q120" s="338">
        <f t="shared" si="197"/>
        <v>0</v>
      </c>
      <c r="R120" s="338">
        <f t="shared" si="197"/>
        <v>0</v>
      </c>
      <c r="S120" s="338">
        <f t="shared" si="197"/>
        <v>0</v>
      </c>
      <c r="T120" s="338">
        <f t="shared" si="197"/>
        <v>0</v>
      </c>
      <c r="U120" s="338">
        <f t="shared" si="197"/>
        <v>0</v>
      </c>
      <c r="V120" s="338">
        <f t="shared" si="197"/>
        <v>0</v>
      </c>
      <c r="W120" s="338">
        <f t="shared" si="197"/>
        <v>0</v>
      </c>
      <c r="X120" s="338">
        <f t="shared" si="197"/>
        <v>0</v>
      </c>
      <c r="Y120" s="338">
        <f t="shared" si="197"/>
        <v>0</v>
      </c>
      <c r="Z120" s="338">
        <f t="shared" si="197"/>
        <v>0</v>
      </c>
      <c r="AA120" s="338">
        <f t="shared" si="197"/>
        <v>0</v>
      </c>
      <c r="AB120" s="338">
        <f t="shared" si="197"/>
        <v>0</v>
      </c>
      <c r="AC120" s="338">
        <f t="shared" si="197"/>
        <v>0</v>
      </c>
      <c r="AD120" s="338">
        <f t="shared" si="197"/>
        <v>0</v>
      </c>
      <c r="AE120" s="338">
        <f t="shared" si="197"/>
        <v>0</v>
      </c>
      <c r="AF120" s="338">
        <f t="shared" si="197"/>
        <v>0</v>
      </c>
      <c r="AG120" s="338">
        <f t="shared" si="197"/>
        <v>0</v>
      </c>
      <c r="AH120" s="338">
        <f t="shared" si="197"/>
        <v>0</v>
      </c>
      <c r="AI120" s="338">
        <f t="shared" si="197"/>
        <v>0</v>
      </c>
      <c r="AJ120" s="338">
        <f t="shared" ref="AJ120:BO120" si="198">IF(AJ16=0,0,1)</f>
        <v>0</v>
      </c>
      <c r="AK120" s="338">
        <f t="shared" si="198"/>
        <v>0</v>
      </c>
      <c r="AL120" s="338">
        <f t="shared" si="198"/>
        <v>0</v>
      </c>
      <c r="AM120" s="338">
        <f t="shared" si="198"/>
        <v>0</v>
      </c>
      <c r="AN120" s="338">
        <f t="shared" si="198"/>
        <v>0</v>
      </c>
      <c r="AO120" s="338">
        <f t="shared" si="198"/>
        <v>0</v>
      </c>
      <c r="AP120" s="338">
        <f t="shared" si="198"/>
        <v>0</v>
      </c>
      <c r="AQ120" s="338">
        <f t="shared" si="198"/>
        <v>0</v>
      </c>
      <c r="AR120" s="338">
        <f t="shared" si="198"/>
        <v>0</v>
      </c>
      <c r="AS120" s="338">
        <f t="shared" si="198"/>
        <v>0</v>
      </c>
      <c r="AT120" s="338">
        <f t="shared" si="198"/>
        <v>0</v>
      </c>
      <c r="AU120" s="338">
        <f t="shared" si="198"/>
        <v>0</v>
      </c>
      <c r="AV120" s="338">
        <f t="shared" si="198"/>
        <v>0</v>
      </c>
      <c r="AW120" s="338">
        <f t="shared" si="198"/>
        <v>0</v>
      </c>
      <c r="AX120" s="338">
        <f t="shared" si="198"/>
        <v>0</v>
      </c>
      <c r="AY120" s="338">
        <f t="shared" si="198"/>
        <v>0</v>
      </c>
      <c r="AZ120" s="338">
        <f t="shared" si="198"/>
        <v>0</v>
      </c>
      <c r="BA120" s="338">
        <f t="shared" si="198"/>
        <v>0</v>
      </c>
      <c r="BB120" s="338">
        <f t="shared" si="198"/>
        <v>0</v>
      </c>
      <c r="BC120" s="338">
        <f t="shared" si="198"/>
        <v>0</v>
      </c>
      <c r="BD120" s="338">
        <f t="shared" si="198"/>
        <v>0</v>
      </c>
      <c r="BE120" s="338">
        <f t="shared" si="198"/>
        <v>0</v>
      </c>
      <c r="BF120" s="338">
        <f t="shared" si="198"/>
        <v>0</v>
      </c>
      <c r="BG120" s="338">
        <f t="shared" si="198"/>
        <v>0</v>
      </c>
      <c r="BH120" s="338">
        <f t="shared" si="198"/>
        <v>0</v>
      </c>
      <c r="BI120" s="338">
        <f t="shared" si="198"/>
        <v>0</v>
      </c>
      <c r="BJ120" s="338">
        <f t="shared" si="198"/>
        <v>0</v>
      </c>
      <c r="BK120" s="338">
        <f t="shared" si="198"/>
        <v>0</v>
      </c>
      <c r="BL120" s="338">
        <f t="shared" si="198"/>
        <v>0</v>
      </c>
      <c r="BM120" s="338">
        <f t="shared" si="198"/>
        <v>0</v>
      </c>
      <c r="BN120" s="338">
        <f t="shared" si="198"/>
        <v>0</v>
      </c>
      <c r="BO120" s="338">
        <f t="shared" si="198"/>
        <v>0</v>
      </c>
      <c r="BP120" s="338">
        <f t="shared" ref="BP120:CU120" si="199">IF(BP16=0,0,1)</f>
        <v>0</v>
      </c>
      <c r="BQ120" s="338">
        <f t="shared" si="199"/>
        <v>0</v>
      </c>
      <c r="BR120" s="338">
        <f t="shared" si="199"/>
        <v>0</v>
      </c>
      <c r="BS120" s="338">
        <f t="shared" si="199"/>
        <v>0</v>
      </c>
      <c r="BT120" s="338">
        <f t="shared" si="199"/>
        <v>0</v>
      </c>
      <c r="BU120" s="338">
        <f t="shared" si="199"/>
        <v>0</v>
      </c>
      <c r="BV120" s="338">
        <f t="shared" si="199"/>
        <v>0</v>
      </c>
      <c r="BW120" s="338">
        <f t="shared" si="199"/>
        <v>0</v>
      </c>
      <c r="BX120" s="338">
        <f t="shared" si="199"/>
        <v>0</v>
      </c>
      <c r="BY120" s="338">
        <f t="shared" si="199"/>
        <v>0</v>
      </c>
      <c r="BZ120" s="338">
        <f t="shared" si="199"/>
        <v>0</v>
      </c>
      <c r="CA120" s="338">
        <f t="shared" si="199"/>
        <v>0</v>
      </c>
      <c r="CB120" s="338">
        <f t="shared" si="199"/>
        <v>0</v>
      </c>
      <c r="CC120" s="338">
        <f t="shared" si="199"/>
        <v>0</v>
      </c>
      <c r="CD120" s="338">
        <f t="shared" si="199"/>
        <v>0</v>
      </c>
      <c r="CE120" s="338">
        <f t="shared" si="199"/>
        <v>0</v>
      </c>
      <c r="CF120" s="338">
        <f t="shared" si="199"/>
        <v>0</v>
      </c>
      <c r="CG120" s="338">
        <f t="shared" si="199"/>
        <v>0</v>
      </c>
      <c r="CH120" s="338">
        <f t="shared" si="199"/>
        <v>0</v>
      </c>
      <c r="CI120" s="338">
        <f t="shared" si="199"/>
        <v>0</v>
      </c>
      <c r="CJ120" s="338">
        <f t="shared" si="199"/>
        <v>0</v>
      </c>
      <c r="CK120" s="338">
        <f t="shared" si="199"/>
        <v>0</v>
      </c>
      <c r="CL120" s="338">
        <f t="shared" si="199"/>
        <v>0</v>
      </c>
      <c r="CM120" s="338">
        <f t="shared" si="199"/>
        <v>0</v>
      </c>
      <c r="CN120" s="338">
        <f t="shared" si="199"/>
        <v>0</v>
      </c>
      <c r="CO120" s="338">
        <f t="shared" si="199"/>
        <v>0</v>
      </c>
      <c r="CP120" s="338">
        <f t="shared" si="199"/>
        <v>0</v>
      </c>
      <c r="CQ120" s="338">
        <f t="shared" si="199"/>
        <v>0</v>
      </c>
      <c r="CR120" s="338">
        <f t="shared" si="199"/>
        <v>0</v>
      </c>
      <c r="CS120" s="338">
        <f t="shared" si="199"/>
        <v>0</v>
      </c>
      <c r="CT120" s="338">
        <f t="shared" si="199"/>
        <v>0</v>
      </c>
      <c r="CU120" s="338">
        <f t="shared" si="199"/>
        <v>0</v>
      </c>
      <c r="CV120" s="338">
        <f t="shared" ref="CV120:EA120" si="200">IF(CV16=0,0,1)</f>
        <v>0</v>
      </c>
      <c r="CW120" s="338">
        <f t="shared" si="200"/>
        <v>0</v>
      </c>
      <c r="CX120" s="338">
        <f t="shared" si="200"/>
        <v>0</v>
      </c>
      <c r="CY120" s="338">
        <f t="shared" si="200"/>
        <v>0</v>
      </c>
      <c r="CZ120" s="338">
        <f t="shared" si="200"/>
        <v>0</v>
      </c>
      <c r="DA120" s="338">
        <f t="shared" si="200"/>
        <v>0</v>
      </c>
      <c r="DB120" s="338">
        <f t="shared" si="200"/>
        <v>0</v>
      </c>
      <c r="DC120" s="338">
        <f t="shared" si="200"/>
        <v>0</v>
      </c>
      <c r="DD120" s="338">
        <f t="shared" si="200"/>
        <v>0</v>
      </c>
      <c r="DE120" s="338">
        <f t="shared" si="200"/>
        <v>0</v>
      </c>
      <c r="DF120" s="338">
        <f t="shared" si="200"/>
        <v>0</v>
      </c>
      <c r="DG120" s="338">
        <f t="shared" si="200"/>
        <v>0</v>
      </c>
      <c r="DH120" s="338">
        <f t="shared" si="200"/>
        <v>0</v>
      </c>
      <c r="DI120" s="338">
        <f t="shared" si="200"/>
        <v>0</v>
      </c>
      <c r="DJ120" s="338">
        <f t="shared" si="200"/>
        <v>0</v>
      </c>
      <c r="DK120" s="338">
        <f t="shared" si="200"/>
        <v>0</v>
      </c>
      <c r="DL120" s="338">
        <f t="shared" si="200"/>
        <v>0</v>
      </c>
      <c r="DM120" s="338">
        <f t="shared" si="200"/>
        <v>0</v>
      </c>
      <c r="DN120" s="338">
        <f t="shared" si="200"/>
        <v>0</v>
      </c>
      <c r="DO120" s="338">
        <f t="shared" si="200"/>
        <v>0</v>
      </c>
      <c r="DP120" s="338">
        <f t="shared" si="200"/>
        <v>0</v>
      </c>
      <c r="DQ120" s="338">
        <f t="shared" si="200"/>
        <v>0</v>
      </c>
      <c r="DR120" s="338">
        <f t="shared" si="200"/>
        <v>0</v>
      </c>
      <c r="DS120" s="338">
        <f t="shared" si="200"/>
        <v>0</v>
      </c>
      <c r="DT120" s="338">
        <f t="shared" si="200"/>
        <v>0</v>
      </c>
      <c r="DU120" s="338">
        <f t="shared" si="200"/>
        <v>0</v>
      </c>
      <c r="DV120" s="338">
        <f t="shared" si="200"/>
        <v>0</v>
      </c>
      <c r="DW120" s="338">
        <f t="shared" si="200"/>
        <v>0</v>
      </c>
      <c r="DX120" s="338">
        <f t="shared" si="200"/>
        <v>0</v>
      </c>
      <c r="DY120" s="338">
        <f t="shared" si="200"/>
        <v>0</v>
      </c>
      <c r="DZ120" s="338">
        <f t="shared" si="200"/>
        <v>0</v>
      </c>
      <c r="EA120" s="338">
        <f t="shared" si="200"/>
        <v>0</v>
      </c>
      <c r="EB120" s="338">
        <f t="shared" ref="EB120:EX120" si="201">IF(EB16=0,0,1)</f>
        <v>0</v>
      </c>
      <c r="EC120" s="338">
        <f t="shared" si="201"/>
        <v>0</v>
      </c>
      <c r="ED120" s="338">
        <f t="shared" si="201"/>
        <v>0</v>
      </c>
      <c r="EE120" s="338">
        <f t="shared" si="201"/>
        <v>0</v>
      </c>
      <c r="EF120" s="338">
        <f t="shared" si="201"/>
        <v>0</v>
      </c>
      <c r="EG120" s="338">
        <f t="shared" si="201"/>
        <v>0</v>
      </c>
      <c r="EH120" s="338">
        <f t="shared" si="201"/>
        <v>0</v>
      </c>
      <c r="EI120" s="338">
        <f t="shared" si="201"/>
        <v>0</v>
      </c>
      <c r="EJ120" s="338">
        <f t="shared" si="201"/>
        <v>0</v>
      </c>
      <c r="EK120" s="338">
        <f t="shared" si="201"/>
        <v>0</v>
      </c>
      <c r="EL120" s="338">
        <f t="shared" si="201"/>
        <v>0</v>
      </c>
      <c r="EM120" s="338">
        <f t="shared" si="201"/>
        <v>0</v>
      </c>
      <c r="EN120" s="338">
        <f t="shared" si="201"/>
        <v>0</v>
      </c>
      <c r="EO120" s="338">
        <f t="shared" si="201"/>
        <v>0</v>
      </c>
      <c r="EP120" s="338">
        <f t="shared" si="201"/>
        <v>0</v>
      </c>
      <c r="EQ120" s="338">
        <f t="shared" si="201"/>
        <v>0</v>
      </c>
      <c r="ER120" s="338">
        <f t="shared" si="201"/>
        <v>0</v>
      </c>
      <c r="ES120" s="338">
        <f t="shared" si="201"/>
        <v>0</v>
      </c>
      <c r="ET120" s="338">
        <f t="shared" si="201"/>
        <v>0</v>
      </c>
      <c r="EU120" s="338">
        <f t="shared" si="201"/>
        <v>0</v>
      </c>
      <c r="EV120" s="338">
        <f t="shared" si="201"/>
        <v>0</v>
      </c>
      <c r="EW120" s="338">
        <f t="shared" si="201"/>
        <v>0</v>
      </c>
      <c r="EX120" s="338">
        <f t="shared" si="201"/>
        <v>0</v>
      </c>
      <c r="FC120" s="191"/>
    </row>
    <row r="121" spans="2:160" hidden="1" outlineLevel="1">
      <c r="C121" s="338" t="s">
        <v>55</v>
      </c>
      <c r="D121" s="338">
        <f>IF(D5="",0,1)</f>
        <v>0</v>
      </c>
      <c r="E121" s="338">
        <f t="shared" ref="E121:AI121" si="202">IF(E5="",0,1)</f>
        <v>0</v>
      </c>
      <c r="F121" s="338">
        <f t="shared" si="202"/>
        <v>0</v>
      </c>
      <c r="G121" s="338">
        <f t="shared" si="202"/>
        <v>0</v>
      </c>
      <c r="H121" s="338">
        <f t="shared" si="202"/>
        <v>0</v>
      </c>
      <c r="I121" s="338">
        <f t="shared" si="202"/>
        <v>0</v>
      </c>
      <c r="J121" s="338">
        <f t="shared" si="202"/>
        <v>0</v>
      </c>
      <c r="K121" s="338">
        <f t="shared" si="202"/>
        <v>0</v>
      </c>
      <c r="L121" s="338">
        <f t="shared" si="202"/>
        <v>0</v>
      </c>
      <c r="M121" s="338">
        <f t="shared" si="202"/>
        <v>0</v>
      </c>
      <c r="N121" s="338">
        <f t="shared" si="202"/>
        <v>0</v>
      </c>
      <c r="O121" s="338">
        <f t="shared" si="202"/>
        <v>0</v>
      </c>
      <c r="P121" s="338">
        <f t="shared" si="202"/>
        <v>0</v>
      </c>
      <c r="Q121" s="338">
        <f t="shared" si="202"/>
        <v>0</v>
      </c>
      <c r="R121" s="338">
        <f t="shared" si="202"/>
        <v>0</v>
      </c>
      <c r="S121" s="338">
        <f t="shared" si="202"/>
        <v>0</v>
      </c>
      <c r="T121" s="338">
        <f t="shared" si="202"/>
        <v>0</v>
      </c>
      <c r="U121" s="338">
        <f t="shared" si="202"/>
        <v>0</v>
      </c>
      <c r="V121" s="338">
        <f t="shared" si="202"/>
        <v>0</v>
      </c>
      <c r="W121" s="338">
        <f t="shared" si="202"/>
        <v>0</v>
      </c>
      <c r="X121" s="338">
        <f t="shared" si="202"/>
        <v>0</v>
      </c>
      <c r="Y121" s="338">
        <f t="shared" si="202"/>
        <v>0</v>
      </c>
      <c r="Z121" s="338">
        <f t="shared" si="202"/>
        <v>0</v>
      </c>
      <c r="AA121" s="338">
        <f t="shared" si="202"/>
        <v>0</v>
      </c>
      <c r="AB121" s="338">
        <f t="shared" si="202"/>
        <v>0</v>
      </c>
      <c r="AC121" s="338">
        <f t="shared" si="202"/>
        <v>0</v>
      </c>
      <c r="AD121" s="338">
        <f t="shared" si="202"/>
        <v>0</v>
      </c>
      <c r="AE121" s="338">
        <f t="shared" si="202"/>
        <v>0</v>
      </c>
      <c r="AF121" s="338">
        <f t="shared" si="202"/>
        <v>0</v>
      </c>
      <c r="AG121" s="338">
        <f t="shared" si="202"/>
        <v>0</v>
      </c>
      <c r="AH121" s="338">
        <f t="shared" si="202"/>
        <v>0</v>
      </c>
      <c r="AI121" s="338">
        <f t="shared" si="202"/>
        <v>0</v>
      </c>
      <c r="AJ121" s="338">
        <f t="shared" ref="AJ121:BO121" si="203">IF(AJ5="",0,1)</f>
        <v>0</v>
      </c>
      <c r="AK121" s="338">
        <f t="shared" si="203"/>
        <v>0</v>
      </c>
      <c r="AL121" s="338">
        <f t="shared" si="203"/>
        <v>0</v>
      </c>
      <c r="AM121" s="338">
        <f t="shared" si="203"/>
        <v>0</v>
      </c>
      <c r="AN121" s="338">
        <f t="shared" si="203"/>
        <v>0</v>
      </c>
      <c r="AO121" s="338">
        <f t="shared" si="203"/>
        <v>0</v>
      </c>
      <c r="AP121" s="338">
        <f t="shared" si="203"/>
        <v>0</v>
      </c>
      <c r="AQ121" s="338">
        <f t="shared" si="203"/>
        <v>0</v>
      </c>
      <c r="AR121" s="338">
        <f t="shared" si="203"/>
        <v>0</v>
      </c>
      <c r="AS121" s="338">
        <f t="shared" si="203"/>
        <v>0</v>
      </c>
      <c r="AT121" s="338">
        <f t="shared" si="203"/>
        <v>0</v>
      </c>
      <c r="AU121" s="338">
        <f t="shared" si="203"/>
        <v>0</v>
      </c>
      <c r="AV121" s="338">
        <f t="shared" si="203"/>
        <v>0</v>
      </c>
      <c r="AW121" s="338">
        <f t="shared" si="203"/>
        <v>0</v>
      </c>
      <c r="AX121" s="338">
        <f t="shared" si="203"/>
        <v>0</v>
      </c>
      <c r="AY121" s="338">
        <f t="shared" si="203"/>
        <v>0</v>
      </c>
      <c r="AZ121" s="338">
        <f t="shared" si="203"/>
        <v>0</v>
      </c>
      <c r="BA121" s="338">
        <f t="shared" si="203"/>
        <v>0</v>
      </c>
      <c r="BB121" s="338">
        <f t="shared" si="203"/>
        <v>0</v>
      </c>
      <c r="BC121" s="338">
        <f t="shared" si="203"/>
        <v>0</v>
      </c>
      <c r="BD121" s="338">
        <f t="shared" si="203"/>
        <v>0</v>
      </c>
      <c r="BE121" s="338">
        <f t="shared" si="203"/>
        <v>0</v>
      </c>
      <c r="BF121" s="338">
        <f t="shared" si="203"/>
        <v>0</v>
      </c>
      <c r="BG121" s="338">
        <f t="shared" si="203"/>
        <v>0</v>
      </c>
      <c r="BH121" s="338">
        <f t="shared" si="203"/>
        <v>0</v>
      </c>
      <c r="BI121" s="338">
        <f t="shared" si="203"/>
        <v>0</v>
      </c>
      <c r="BJ121" s="338">
        <f t="shared" si="203"/>
        <v>0</v>
      </c>
      <c r="BK121" s="338">
        <f t="shared" si="203"/>
        <v>0</v>
      </c>
      <c r="BL121" s="338">
        <f t="shared" si="203"/>
        <v>0</v>
      </c>
      <c r="BM121" s="338">
        <f t="shared" si="203"/>
        <v>0</v>
      </c>
      <c r="BN121" s="338">
        <f t="shared" si="203"/>
        <v>0</v>
      </c>
      <c r="BO121" s="338">
        <f t="shared" si="203"/>
        <v>0</v>
      </c>
      <c r="BP121" s="338">
        <f t="shared" ref="BP121:CU121" si="204">IF(BP5="",0,1)</f>
        <v>0</v>
      </c>
      <c r="BQ121" s="338">
        <f t="shared" si="204"/>
        <v>0</v>
      </c>
      <c r="BR121" s="338">
        <f t="shared" si="204"/>
        <v>0</v>
      </c>
      <c r="BS121" s="338">
        <f t="shared" si="204"/>
        <v>0</v>
      </c>
      <c r="BT121" s="338">
        <f t="shared" si="204"/>
        <v>0</v>
      </c>
      <c r="BU121" s="338">
        <f t="shared" si="204"/>
        <v>0</v>
      </c>
      <c r="BV121" s="338">
        <f t="shared" si="204"/>
        <v>0</v>
      </c>
      <c r="BW121" s="338">
        <f t="shared" si="204"/>
        <v>0</v>
      </c>
      <c r="BX121" s="338">
        <f t="shared" si="204"/>
        <v>0</v>
      </c>
      <c r="BY121" s="338">
        <f t="shared" si="204"/>
        <v>0</v>
      </c>
      <c r="BZ121" s="338">
        <f t="shared" si="204"/>
        <v>0</v>
      </c>
      <c r="CA121" s="338">
        <f t="shared" si="204"/>
        <v>0</v>
      </c>
      <c r="CB121" s="338">
        <f t="shared" si="204"/>
        <v>0</v>
      </c>
      <c r="CC121" s="338">
        <f t="shared" si="204"/>
        <v>0</v>
      </c>
      <c r="CD121" s="338">
        <f t="shared" si="204"/>
        <v>0</v>
      </c>
      <c r="CE121" s="338">
        <f t="shared" si="204"/>
        <v>0</v>
      </c>
      <c r="CF121" s="338">
        <f t="shared" si="204"/>
        <v>0</v>
      </c>
      <c r="CG121" s="338">
        <f t="shared" si="204"/>
        <v>0</v>
      </c>
      <c r="CH121" s="338">
        <f t="shared" si="204"/>
        <v>0</v>
      </c>
      <c r="CI121" s="338">
        <f t="shared" si="204"/>
        <v>0</v>
      </c>
      <c r="CJ121" s="338">
        <f t="shared" si="204"/>
        <v>0</v>
      </c>
      <c r="CK121" s="338">
        <f t="shared" si="204"/>
        <v>0</v>
      </c>
      <c r="CL121" s="338">
        <f t="shared" si="204"/>
        <v>0</v>
      </c>
      <c r="CM121" s="338">
        <f t="shared" si="204"/>
        <v>0</v>
      </c>
      <c r="CN121" s="338">
        <f t="shared" si="204"/>
        <v>0</v>
      </c>
      <c r="CO121" s="338">
        <f t="shared" si="204"/>
        <v>0</v>
      </c>
      <c r="CP121" s="338">
        <f t="shared" si="204"/>
        <v>0</v>
      </c>
      <c r="CQ121" s="338">
        <f t="shared" si="204"/>
        <v>0</v>
      </c>
      <c r="CR121" s="338">
        <f t="shared" si="204"/>
        <v>0</v>
      </c>
      <c r="CS121" s="338">
        <f t="shared" si="204"/>
        <v>0</v>
      </c>
      <c r="CT121" s="338">
        <f t="shared" si="204"/>
        <v>0</v>
      </c>
      <c r="CU121" s="338">
        <f t="shared" si="204"/>
        <v>0</v>
      </c>
      <c r="CV121" s="338">
        <f t="shared" ref="CV121:EA121" si="205">IF(CV5="",0,1)</f>
        <v>0</v>
      </c>
      <c r="CW121" s="338">
        <f t="shared" si="205"/>
        <v>0</v>
      </c>
      <c r="CX121" s="338">
        <f t="shared" si="205"/>
        <v>0</v>
      </c>
      <c r="CY121" s="338">
        <f t="shared" si="205"/>
        <v>0</v>
      </c>
      <c r="CZ121" s="338">
        <f t="shared" si="205"/>
        <v>0</v>
      </c>
      <c r="DA121" s="338">
        <f t="shared" si="205"/>
        <v>0</v>
      </c>
      <c r="DB121" s="338">
        <f t="shared" si="205"/>
        <v>0</v>
      </c>
      <c r="DC121" s="338">
        <f t="shared" si="205"/>
        <v>0</v>
      </c>
      <c r="DD121" s="338">
        <f t="shared" si="205"/>
        <v>0</v>
      </c>
      <c r="DE121" s="338">
        <f t="shared" si="205"/>
        <v>0</v>
      </c>
      <c r="DF121" s="338">
        <f t="shared" si="205"/>
        <v>0</v>
      </c>
      <c r="DG121" s="338">
        <f t="shared" si="205"/>
        <v>0</v>
      </c>
      <c r="DH121" s="338">
        <f t="shared" si="205"/>
        <v>0</v>
      </c>
      <c r="DI121" s="338">
        <f t="shared" si="205"/>
        <v>0</v>
      </c>
      <c r="DJ121" s="338">
        <f t="shared" si="205"/>
        <v>0</v>
      </c>
      <c r="DK121" s="338">
        <f t="shared" si="205"/>
        <v>0</v>
      </c>
      <c r="DL121" s="338">
        <f t="shared" si="205"/>
        <v>0</v>
      </c>
      <c r="DM121" s="338">
        <f t="shared" si="205"/>
        <v>0</v>
      </c>
      <c r="DN121" s="338">
        <f t="shared" si="205"/>
        <v>0</v>
      </c>
      <c r="DO121" s="338">
        <f t="shared" si="205"/>
        <v>0</v>
      </c>
      <c r="DP121" s="338">
        <f t="shared" si="205"/>
        <v>0</v>
      </c>
      <c r="DQ121" s="338">
        <f t="shared" si="205"/>
        <v>0</v>
      </c>
      <c r="DR121" s="338">
        <f t="shared" si="205"/>
        <v>0</v>
      </c>
      <c r="DS121" s="338">
        <f t="shared" si="205"/>
        <v>0</v>
      </c>
      <c r="DT121" s="338">
        <f t="shared" si="205"/>
        <v>0</v>
      </c>
      <c r="DU121" s="338">
        <f t="shared" si="205"/>
        <v>0</v>
      </c>
      <c r="DV121" s="338">
        <f t="shared" si="205"/>
        <v>0</v>
      </c>
      <c r="DW121" s="338">
        <f t="shared" si="205"/>
        <v>0</v>
      </c>
      <c r="DX121" s="338">
        <f t="shared" si="205"/>
        <v>0</v>
      </c>
      <c r="DY121" s="338">
        <f t="shared" si="205"/>
        <v>0</v>
      </c>
      <c r="DZ121" s="338">
        <f t="shared" si="205"/>
        <v>0</v>
      </c>
      <c r="EA121" s="338">
        <f t="shared" si="205"/>
        <v>0</v>
      </c>
      <c r="EB121" s="338">
        <f t="shared" ref="EB121:EX121" si="206">IF(EB5="",0,1)</f>
        <v>0</v>
      </c>
      <c r="EC121" s="338">
        <f t="shared" si="206"/>
        <v>0</v>
      </c>
      <c r="ED121" s="338">
        <f t="shared" si="206"/>
        <v>0</v>
      </c>
      <c r="EE121" s="338">
        <f t="shared" si="206"/>
        <v>0</v>
      </c>
      <c r="EF121" s="338">
        <f t="shared" si="206"/>
        <v>0</v>
      </c>
      <c r="EG121" s="338">
        <f t="shared" si="206"/>
        <v>0</v>
      </c>
      <c r="EH121" s="338">
        <f t="shared" si="206"/>
        <v>0</v>
      </c>
      <c r="EI121" s="338">
        <f t="shared" si="206"/>
        <v>0</v>
      </c>
      <c r="EJ121" s="338">
        <f t="shared" si="206"/>
        <v>0</v>
      </c>
      <c r="EK121" s="338">
        <f t="shared" si="206"/>
        <v>0</v>
      </c>
      <c r="EL121" s="338">
        <f t="shared" si="206"/>
        <v>0</v>
      </c>
      <c r="EM121" s="338">
        <f t="shared" si="206"/>
        <v>0</v>
      </c>
      <c r="EN121" s="338">
        <f t="shared" si="206"/>
        <v>0</v>
      </c>
      <c r="EO121" s="338">
        <f t="shared" si="206"/>
        <v>0</v>
      </c>
      <c r="EP121" s="338">
        <f t="shared" si="206"/>
        <v>0</v>
      </c>
      <c r="EQ121" s="338">
        <f t="shared" si="206"/>
        <v>0</v>
      </c>
      <c r="ER121" s="338">
        <f t="shared" si="206"/>
        <v>0</v>
      </c>
      <c r="ES121" s="338">
        <f t="shared" si="206"/>
        <v>0</v>
      </c>
      <c r="ET121" s="338">
        <f t="shared" si="206"/>
        <v>0</v>
      </c>
      <c r="EU121" s="338">
        <f t="shared" si="206"/>
        <v>0</v>
      </c>
      <c r="EV121" s="338">
        <f t="shared" si="206"/>
        <v>0</v>
      </c>
      <c r="EW121" s="338">
        <f t="shared" si="206"/>
        <v>0</v>
      </c>
      <c r="EX121" s="338">
        <f t="shared" si="206"/>
        <v>0</v>
      </c>
    </row>
    <row r="122" spans="2:160" hidden="1" outlineLevel="1">
      <c r="C122" s="338" t="s">
        <v>56</v>
      </c>
      <c r="D122" s="338">
        <f>IF(D6="",0,1)</f>
        <v>0</v>
      </c>
      <c r="E122" s="338">
        <f t="shared" ref="E122:AI122" si="207">IF(E6="",0,1)</f>
        <v>0</v>
      </c>
      <c r="F122" s="338">
        <f t="shared" si="207"/>
        <v>0</v>
      </c>
      <c r="G122" s="338">
        <f t="shared" si="207"/>
        <v>0</v>
      </c>
      <c r="H122" s="338">
        <f t="shared" si="207"/>
        <v>0</v>
      </c>
      <c r="I122" s="338">
        <f t="shared" si="207"/>
        <v>0</v>
      </c>
      <c r="J122" s="338">
        <f t="shared" si="207"/>
        <v>0</v>
      </c>
      <c r="K122" s="338">
        <f t="shared" si="207"/>
        <v>0</v>
      </c>
      <c r="L122" s="338">
        <f t="shared" si="207"/>
        <v>0</v>
      </c>
      <c r="M122" s="338">
        <f t="shared" si="207"/>
        <v>0</v>
      </c>
      <c r="N122" s="338">
        <f t="shared" si="207"/>
        <v>0</v>
      </c>
      <c r="O122" s="338">
        <f t="shared" si="207"/>
        <v>0</v>
      </c>
      <c r="P122" s="338">
        <f t="shared" si="207"/>
        <v>0</v>
      </c>
      <c r="Q122" s="338">
        <f t="shared" si="207"/>
        <v>0</v>
      </c>
      <c r="R122" s="338">
        <f t="shared" si="207"/>
        <v>0</v>
      </c>
      <c r="S122" s="338">
        <f t="shared" si="207"/>
        <v>0</v>
      </c>
      <c r="T122" s="338">
        <f t="shared" si="207"/>
        <v>0</v>
      </c>
      <c r="U122" s="338">
        <f t="shared" si="207"/>
        <v>0</v>
      </c>
      <c r="V122" s="338">
        <f t="shared" si="207"/>
        <v>0</v>
      </c>
      <c r="W122" s="338">
        <f t="shared" si="207"/>
        <v>0</v>
      </c>
      <c r="X122" s="338">
        <f t="shared" si="207"/>
        <v>0</v>
      </c>
      <c r="Y122" s="338">
        <f t="shared" si="207"/>
        <v>0</v>
      </c>
      <c r="Z122" s="338">
        <f t="shared" si="207"/>
        <v>0</v>
      </c>
      <c r="AA122" s="338">
        <f t="shared" si="207"/>
        <v>0</v>
      </c>
      <c r="AB122" s="338">
        <f t="shared" si="207"/>
        <v>0</v>
      </c>
      <c r="AC122" s="338">
        <f t="shared" si="207"/>
        <v>0</v>
      </c>
      <c r="AD122" s="338">
        <f t="shared" si="207"/>
        <v>0</v>
      </c>
      <c r="AE122" s="338">
        <f t="shared" si="207"/>
        <v>0</v>
      </c>
      <c r="AF122" s="338">
        <f t="shared" si="207"/>
        <v>0</v>
      </c>
      <c r="AG122" s="338">
        <f t="shared" si="207"/>
        <v>0</v>
      </c>
      <c r="AH122" s="338">
        <f t="shared" si="207"/>
        <v>0</v>
      </c>
      <c r="AI122" s="338">
        <f t="shared" si="207"/>
        <v>0</v>
      </c>
      <c r="AJ122" s="338">
        <f t="shared" ref="AJ122:BO122" si="208">IF(AJ6="",0,1)</f>
        <v>0</v>
      </c>
      <c r="AK122" s="338">
        <f t="shared" si="208"/>
        <v>0</v>
      </c>
      <c r="AL122" s="338">
        <f t="shared" si="208"/>
        <v>0</v>
      </c>
      <c r="AM122" s="338">
        <f t="shared" si="208"/>
        <v>0</v>
      </c>
      <c r="AN122" s="338">
        <f t="shared" si="208"/>
        <v>0</v>
      </c>
      <c r="AO122" s="338">
        <f t="shared" si="208"/>
        <v>0</v>
      </c>
      <c r="AP122" s="338">
        <f t="shared" si="208"/>
        <v>0</v>
      </c>
      <c r="AQ122" s="338">
        <f t="shared" si="208"/>
        <v>0</v>
      </c>
      <c r="AR122" s="338">
        <f t="shared" si="208"/>
        <v>0</v>
      </c>
      <c r="AS122" s="338">
        <f t="shared" si="208"/>
        <v>0</v>
      </c>
      <c r="AT122" s="338">
        <f t="shared" si="208"/>
        <v>0</v>
      </c>
      <c r="AU122" s="338">
        <f t="shared" si="208"/>
        <v>0</v>
      </c>
      <c r="AV122" s="338">
        <f t="shared" si="208"/>
        <v>0</v>
      </c>
      <c r="AW122" s="338">
        <f t="shared" si="208"/>
        <v>0</v>
      </c>
      <c r="AX122" s="338">
        <f t="shared" si="208"/>
        <v>0</v>
      </c>
      <c r="AY122" s="338">
        <f t="shared" si="208"/>
        <v>0</v>
      </c>
      <c r="AZ122" s="338">
        <f t="shared" si="208"/>
        <v>0</v>
      </c>
      <c r="BA122" s="338">
        <f t="shared" si="208"/>
        <v>0</v>
      </c>
      <c r="BB122" s="338">
        <f t="shared" si="208"/>
        <v>0</v>
      </c>
      <c r="BC122" s="338">
        <f t="shared" si="208"/>
        <v>0</v>
      </c>
      <c r="BD122" s="338">
        <f t="shared" si="208"/>
        <v>0</v>
      </c>
      <c r="BE122" s="338">
        <f t="shared" si="208"/>
        <v>0</v>
      </c>
      <c r="BF122" s="338">
        <f t="shared" si="208"/>
        <v>0</v>
      </c>
      <c r="BG122" s="338">
        <f t="shared" si="208"/>
        <v>0</v>
      </c>
      <c r="BH122" s="338">
        <f t="shared" si="208"/>
        <v>0</v>
      </c>
      <c r="BI122" s="338">
        <f t="shared" si="208"/>
        <v>0</v>
      </c>
      <c r="BJ122" s="338">
        <f t="shared" si="208"/>
        <v>0</v>
      </c>
      <c r="BK122" s="338">
        <f t="shared" si="208"/>
        <v>0</v>
      </c>
      <c r="BL122" s="338">
        <f t="shared" si="208"/>
        <v>0</v>
      </c>
      <c r="BM122" s="338">
        <f t="shared" si="208"/>
        <v>0</v>
      </c>
      <c r="BN122" s="338">
        <f t="shared" si="208"/>
        <v>0</v>
      </c>
      <c r="BO122" s="338">
        <f t="shared" si="208"/>
        <v>0</v>
      </c>
      <c r="BP122" s="338">
        <f t="shared" ref="BP122:CU122" si="209">IF(BP6="",0,1)</f>
        <v>0</v>
      </c>
      <c r="BQ122" s="338">
        <f t="shared" si="209"/>
        <v>0</v>
      </c>
      <c r="BR122" s="338">
        <f t="shared" si="209"/>
        <v>0</v>
      </c>
      <c r="BS122" s="338">
        <f t="shared" si="209"/>
        <v>0</v>
      </c>
      <c r="BT122" s="338">
        <f t="shared" si="209"/>
        <v>0</v>
      </c>
      <c r="BU122" s="338">
        <f t="shared" si="209"/>
        <v>0</v>
      </c>
      <c r="BV122" s="338">
        <f t="shared" si="209"/>
        <v>0</v>
      </c>
      <c r="BW122" s="338">
        <f t="shared" si="209"/>
        <v>0</v>
      </c>
      <c r="BX122" s="338">
        <f t="shared" si="209"/>
        <v>0</v>
      </c>
      <c r="BY122" s="338">
        <f t="shared" si="209"/>
        <v>0</v>
      </c>
      <c r="BZ122" s="338">
        <f t="shared" si="209"/>
        <v>0</v>
      </c>
      <c r="CA122" s="338">
        <f t="shared" si="209"/>
        <v>0</v>
      </c>
      <c r="CB122" s="338">
        <f t="shared" si="209"/>
        <v>0</v>
      </c>
      <c r="CC122" s="338">
        <f t="shared" si="209"/>
        <v>0</v>
      </c>
      <c r="CD122" s="338">
        <f t="shared" si="209"/>
        <v>0</v>
      </c>
      <c r="CE122" s="338">
        <f t="shared" si="209"/>
        <v>0</v>
      </c>
      <c r="CF122" s="338">
        <f t="shared" si="209"/>
        <v>0</v>
      </c>
      <c r="CG122" s="338">
        <f t="shared" si="209"/>
        <v>0</v>
      </c>
      <c r="CH122" s="338">
        <f t="shared" si="209"/>
        <v>0</v>
      </c>
      <c r="CI122" s="338">
        <f t="shared" si="209"/>
        <v>0</v>
      </c>
      <c r="CJ122" s="338">
        <f t="shared" si="209"/>
        <v>0</v>
      </c>
      <c r="CK122" s="338">
        <f t="shared" si="209"/>
        <v>0</v>
      </c>
      <c r="CL122" s="338">
        <f t="shared" si="209"/>
        <v>0</v>
      </c>
      <c r="CM122" s="338">
        <f t="shared" si="209"/>
        <v>0</v>
      </c>
      <c r="CN122" s="338">
        <f t="shared" si="209"/>
        <v>0</v>
      </c>
      <c r="CO122" s="338">
        <f t="shared" si="209"/>
        <v>0</v>
      </c>
      <c r="CP122" s="338">
        <f t="shared" si="209"/>
        <v>0</v>
      </c>
      <c r="CQ122" s="338">
        <f t="shared" si="209"/>
        <v>0</v>
      </c>
      <c r="CR122" s="338">
        <f t="shared" si="209"/>
        <v>0</v>
      </c>
      <c r="CS122" s="338">
        <f t="shared" si="209"/>
        <v>0</v>
      </c>
      <c r="CT122" s="338">
        <f t="shared" si="209"/>
        <v>0</v>
      </c>
      <c r="CU122" s="338">
        <f t="shared" si="209"/>
        <v>0</v>
      </c>
      <c r="CV122" s="338">
        <f t="shared" ref="CV122:EA122" si="210">IF(CV6="",0,1)</f>
        <v>0</v>
      </c>
      <c r="CW122" s="338">
        <f t="shared" si="210"/>
        <v>0</v>
      </c>
      <c r="CX122" s="338">
        <f t="shared" si="210"/>
        <v>0</v>
      </c>
      <c r="CY122" s="338">
        <f t="shared" si="210"/>
        <v>0</v>
      </c>
      <c r="CZ122" s="338">
        <f t="shared" si="210"/>
        <v>0</v>
      </c>
      <c r="DA122" s="338">
        <f t="shared" si="210"/>
        <v>0</v>
      </c>
      <c r="DB122" s="338">
        <f t="shared" si="210"/>
        <v>0</v>
      </c>
      <c r="DC122" s="338">
        <f t="shared" si="210"/>
        <v>0</v>
      </c>
      <c r="DD122" s="338">
        <f t="shared" si="210"/>
        <v>0</v>
      </c>
      <c r="DE122" s="338">
        <f t="shared" si="210"/>
        <v>0</v>
      </c>
      <c r="DF122" s="338">
        <f t="shared" si="210"/>
        <v>0</v>
      </c>
      <c r="DG122" s="338">
        <f t="shared" si="210"/>
        <v>0</v>
      </c>
      <c r="DH122" s="338">
        <f t="shared" si="210"/>
        <v>0</v>
      </c>
      <c r="DI122" s="338">
        <f t="shared" si="210"/>
        <v>0</v>
      </c>
      <c r="DJ122" s="338">
        <f t="shared" si="210"/>
        <v>0</v>
      </c>
      <c r="DK122" s="338">
        <f t="shared" si="210"/>
        <v>0</v>
      </c>
      <c r="DL122" s="338">
        <f t="shared" si="210"/>
        <v>0</v>
      </c>
      <c r="DM122" s="338">
        <f t="shared" si="210"/>
        <v>0</v>
      </c>
      <c r="DN122" s="338">
        <f t="shared" si="210"/>
        <v>0</v>
      </c>
      <c r="DO122" s="338">
        <f t="shared" si="210"/>
        <v>0</v>
      </c>
      <c r="DP122" s="338">
        <f t="shared" si="210"/>
        <v>0</v>
      </c>
      <c r="DQ122" s="338">
        <f t="shared" si="210"/>
        <v>0</v>
      </c>
      <c r="DR122" s="338">
        <f t="shared" si="210"/>
        <v>0</v>
      </c>
      <c r="DS122" s="338">
        <f t="shared" si="210"/>
        <v>0</v>
      </c>
      <c r="DT122" s="338">
        <f t="shared" si="210"/>
        <v>0</v>
      </c>
      <c r="DU122" s="338">
        <f t="shared" si="210"/>
        <v>0</v>
      </c>
      <c r="DV122" s="338">
        <f t="shared" si="210"/>
        <v>0</v>
      </c>
      <c r="DW122" s="338">
        <f t="shared" si="210"/>
        <v>0</v>
      </c>
      <c r="DX122" s="338">
        <f t="shared" si="210"/>
        <v>0</v>
      </c>
      <c r="DY122" s="338">
        <f t="shared" si="210"/>
        <v>0</v>
      </c>
      <c r="DZ122" s="338">
        <f t="shared" si="210"/>
        <v>0</v>
      </c>
      <c r="EA122" s="338">
        <f t="shared" si="210"/>
        <v>0</v>
      </c>
      <c r="EB122" s="338">
        <f t="shared" ref="EB122:EX122" si="211">IF(EB6="",0,1)</f>
        <v>0</v>
      </c>
      <c r="EC122" s="338">
        <f t="shared" si="211"/>
        <v>0</v>
      </c>
      <c r="ED122" s="338">
        <f t="shared" si="211"/>
        <v>0</v>
      </c>
      <c r="EE122" s="338">
        <f t="shared" si="211"/>
        <v>0</v>
      </c>
      <c r="EF122" s="338">
        <f t="shared" si="211"/>
        <v>0</v>
      </c>
      <c r="EG122" s="338">
        <f t="shared" si="211"/>
        <v>0</v>
      </c>
      <c r="EH122" s="338">
        <f t="shared" si="211"/>
        <v>0</v>
      </c>
      <c r="EI122" s="338">
        <f t="shared" si="211"/>
        <v>0</v>
      </c>
      <c r="EJ122" s="338">
        <f t="shared" si="211"/>
        <v>0</v>
      </c>
      <c r="EK122" s="338">
        <f t="shared" si="211"/>
        <v>0</v>
      </c>
      <c r="EL122" s="338">
        <f t="shared" si="211"/>
        <v>0</v>
      </c>
      <c r="EM122" s="338">
        <f t="shared" si="211"/>
        <v>0</v>
      </c>
      <c r="EN122" s="338">
        <f t="shared" si="211"/>
        <v>0</v>
      </c>
      <c r="EO122" s="338">
        <f t="shared" si="211"/>
        <v>0</v>
      </c>
      <c r="EP122" s="338">
        <f t="shared" si="211"/>
        <v>0</v>
      </c>
      <c r="EQ122" s="338">
        <f t="shared" si="211"/>
        <v>0</v>
      </c>
      <c r="ER122" s="338">
        <f t="shared" si="211"/>
        <v>0</v>
      </c>
      <c r="ES122" s="338">
        <f t="shared" si="211"/>
        <v>0</v>
      </c>
      <c r="ET122" s="338">
        <f t="shared" si="211"/>
        <v>0</v>
      </c>
      <c r="EU122" s="338">
        <f t="shared" si="211"/>
        <v>0</v>
      </c>
      <c r="EV122" s="338">
        <f t="shared" si="211"/>
        <v>0</v>
      </c>
      <c r="EW122" s="338">
        <f t="shared" si="211"/>
        <v>0</v>
      </c>
      <c r="EX122" s="338">
        <f t="shared" si="211"/>
        <v>0</v>
      </c>
    </row>
    <row r="123" spans="2:160" hidden="1" outlineLevel="1">
      <c r="C123" s="338" t="s">
        <v>57</v>
      </c>
      <c r="D123" s="338">
        <f>IF(OR(D7="",D7="-"),0,1)</f>
        <v>0</v>
      </c>
      <c r="E123" s="338">
        <f t="shared" ref="E123:BP123" si="212">IF(OR(E7="",E7="-"),0,1)</f>
        <v>0</v>
      </c>
      <c r="F123" s="338">
        <f t="shared" si="212"/>
        <v>0</v>
      </c>
      <c r="G123" s="338">
        <f t="shared" si="212"/>
        <v>0</v>
      </c>
      <c r="H123" s="338">
        <f t="shared" si="212"/>
        <v>0</v>
      </c>
      <c r="I123" s="338">
        <f t="shared" si="212"/>
        <v>0</v>
      </c>
      <c r="J123" s="338">
        <f t="shared" si="212"/>
        <v>0</v>
      </c>
      <c r="K123" s="338">
        <f t="shared" si="212"/>
        <v>0</v>
      </c>
      <c r="L123" s="338">
        <f t="shared" si="212"/>
        <v>0</v>
      </c>
      <c r="M123" s="338">
        <f t="shared" si="212"/>
        <v>0</v>
      </c>
      <c r="N123" s="338">
        <f t="shared" si="212"/>
        <v>0</v>
      </c>
      <c r="O123" s="338">
        <f t="shared" si="212"/>
        <v>0</v>
      </c>
      <c r="P123" s="338">
        <f t="shared" si="212"/>
        <v>0</v>
      </c>
      <c r="Q123" s="338">
        <f t="shared" si="212"/>
        <v>0</v>
      </c>
      <c r="R123" s="338">
        <f t="shared" si="212"/>
        <v>0</v>
      </c>
      <c r="S123" s="338">
        <f t="shared" si="212"/>
        <v>0</v>
      </c>
      <c r="T123" s="338">
        <f t="shared" si="212"/>
        <v>0</v>
      </c>
      <c r="U123" s="338">
        <f t="shared" si="212"/>
        <v>0</v>
      </c>
      <c r="V123" s="338">
        <f t="shared" si="212"/>
        <v>0</v>
      </c>
      <c r="W123" s="338">
        <f t="shared" si="212"/>
        <v>0</v>
      </c>
      <c r="X123" s="338">
        <f t="shared" si="212"/>
        <v>0</v>
      </c>
      <c r="Y123" s="338">
        <f t="shared" si="212"/>
        <v>0</v>
      </c>
      <c r="Z123" s="338">
        <f t="shared" si="212"/>
        <v>0</v>
      </c>
      <c r="AA123" s="338">
        <f t="shared" si="212"/>
        <v>0</v>
      </c>
      <c r="AB123" s="338">
        <f t="shared" si="212"/>
        <v>0</v>
      </c>
      <c r="AC123" s="338">
        <f t="shared" si="212"/>
        <v>0</v>
      </c>
      <c r="AD123" s="338">
        <f t="shared" si="212"/>
        <v>0</v>
      </c>
      <c r="AE123" s="338">
        <f t="shared" si="212"/>
        <v>0</v>
      </c>
      <c r="AF123" s="338">
        <f t="shared" si="212"/>
        <v>0</v>
      </c>
      <c r="AG123" s="338">
        <f t="shared" si="212"/>
        <v>0</v>
      </c>
      <c r="AH123" s="338">
        <f t="shared" si="212"/>
        <v>0</v>
      </c>
      <c r="AI123" s="338">
        <f t="shared" si="212"/>
        <v>0</v>
      </c>
      <c r="AJ123" s="338">
        <f t="shared" si="212"/>
        <v>0</v>
      </c>
      <c r="AK123" s="338">
        <f t="shared" si="212"/>
        <v>0</v>
      </c>
      <c r="AL123" s="338">
        <f t="shared" si="212"/>
        <v>0</v>
      </c>
      <c r="AM123" s="338">
        <f t="shared" si="212"/>
        <v>0</v>
      </c>
      <c r="AN123" s="338">
        <f t="shared" si="212"/>
        <v>0</v>
      </c>
      <c r="AO123" s="338">
        <f t="shared" si="212"/>
        <v>0</v>
      </c>
      <c r="AP123" s="338">
        <f t="shared" si="212"/>
        <v>0</v>
      </c>
      <c r="AQ123" s="338">
        <f t="shared" si="212"/>
        <v>0</v>
      </c>
      <c r="AR123" s="338">
        <f t="shared" si="212"/>
        <v>0</v>
      </c>
      <c r="AS123" s="338">
        <f t="shared" si="212"/>
        <v>0</v>
      </c>
      <c r="AT123" s="338">
        <f t="shared" si="212"/>
        <v>0</v>
      </c>
      <c r="AU123" s="338">
        <f t="shared" si="212"/>
        <v>0</v>
      </c>
      <c r="AV123" s="338">
        <f t="shared" si="212"/>
        <v>0</v>
      </c>
      <c r="AW123" s="338">
        <f t="shared" si="212"/>
        <v>0</v>
      </c>
      <c r="AX123" s="338">
        <f t="shared" si="212"/>
        <v>0</v>
      </c>
      <c r="AY123" s="338">
        <f t="shared" si="212"/>
        <v>0</v>
      </c>
      <c r="AZ123" s="338">
        <f t="shared" si="212"/>
        <v>0</v>
      </c>
      <c r="BA123" s="338">
        <f t="shared" si="212"/>
        <v>0</v>
      </c>
      <c r="BB123" s="338">
        <f t="shared" si="212"/>
        <v>0</v>
      </c>
      <c r="BC123" s="338">
        <f t="shared" si="212"/>
        <v>0</v>
      </c>
      <c r="BD123" s="338">
        <f t="shared" si="212"/>
        <v>0</v>
      </c>
      <c r="BE123" s="338">
        <f t="shared" si="212"/>
        <v>0</v>
      </c>
      <c r="BF123" s="338">
        <f t="shared" si="212"/>
        <v>0</v>
      </c>
      <c r="BG123" s="338">
        <f t="shared" si="212"/>
        <v>0</v>
      </c>
      <c r="BH123" s="338">
        <f t="shared" si="212"/>
        <v>0</v>
      </c>
      <c r="BI123" s="338">
        <f t="shared" si="212"/>
        <v>0</v>
      </c>
      <c r="BJ123" s="338">
        <f t="shared" si="212"/>
        <v>0</v>
      </c>
      <c r="BK123" s="338">
        <f t="shared" si="212"/>
        <v>0</v>
      </c>
      <c r="BL123" s="338">
        <f t="shared" si="212"/>
        <v>0</v>
      </c>
      <c r="BM123" s="338">
        <f t="shared" si="212"/>
        <v>0</v>
      </c>
      <c r="BN123" s="338">
        <f t="shared" si="212"/>
        <v>0</v>
      </c>
      <c r="BO123" s="338">
        <f t="shared" si="212"/>
        <v>0</v>
      </c>
      <c r="BP123" s="338">
        <f t="shared" si="212"/>
        <v>0</v>
      </c>
      <c r="BQ123" s="338">
        <f t="shared" ref="BQ123:EB123" si="213">IF(OR(BQ7="",BQ7="-"),0,1)</f>
        <v>0</v>
      </c>
      <c r="BR123" s="338">
        <f t="shared" si="213"/>
        <v>0</v>
      </c>
      <c r="BS123" s="338">
        <f t="shared" si="213"/>
        <v>0</v>
      </c>
      <c r="BT123" s="338">
        <f t="shared" si="213"/>
        <v>0</v>
      </c>
      <c r="BU123" s="338">
        <f t="shared" si="213"/>
        <v>0</v>
      </c>
      <c r="BV123" s="338">
        <f t="shared" si="213"/>
        <v>0</v>
      </c>
      <c r="BW123" s="338">
        <f t="shared" si="213"/>
        <v>0</v>
      </c>
      <c r="BX123" s="338">
        <f t="shared" si="213"/>
        <v>0</v>
      </c>
      <c r="BY123" s="338">
        <f t="shared" si="213"/>
        <v>0</v>
      </c>
      <c r="BZ123" s="338">
        <f t="shared" si="213"/>
        <v>0</v>
      </c>
      <c r="CA123" s="338">
        <f t="shared" si="213"/>
        <v>0</v>
      </c>
      <c r="CB123" s="338">
        <f t="shared" si="213"/>
        <v>0</v>
      </c>
      <c r="CC123" s="338">
        <f t="shared" si="213"/>
        <v>0</v>
      </c>
      <c r="CD123" s="338">
        <f t="shared" si="213"/>
        <v>0</v>
      </c>
      <c r="CE123" s="338">
        <f t="shared" si="213"/>
        <v>0</v>
      </c>
      <c r="CF123" s="338">
        <f t="shared" si="213"/>
        <v>0</v>
      </c>
      <c r="CG123" s="338">
        <f t="shared" si="213"/>
        <v>0</v>
      </c>
      <c r="CH123" s="338">
        <f t="shared" si="213"/>
        <v>0</v>
      </c>
      <c r="CI123" s="338">
        <f t="shared" si="213"/>
        <v>0</v>
      </c>
      <c r="CJ123" s="338">
        <f t="shared" si="213"/>
        <v>0</v>
      </c>
      <c r="CK123" s="338">
        <f t="shared" si="213"/>
        <v>0</v>
      </c>
      <c r="CL123" s="338">
        <f t="shared" si="213"/>
        <v>0</v>
      </c>
      <c r="CM123" s="338">
        <f t="shared" si="213"/>
        <v>0</v>
      </c>
      <c r="CN123" s="338">
        <f t="shared" si="213"/>
        <v>0</v>
      </c>
      <c r="CO123" s="338">
        <f t="shared" si="213"/>
        <v>0</v>
      </c>
      <c r="CP123" s="338">
        <f t="shared" si="213"/>
        <v>0</v>
      </c>
      <c r="CQ123" s="338">
        <f t="shared" si="213"/>
        <v>0</v>
      </c>
      <c r="CR123" s="338">
        <f t="shared" si="213"/>
        <v>0</v>
      </c>
      <c r="CS123" s="338">
        <f t="shared" si="213"/>
        <v>0</v>
      </c>
      <c r="CT123" s="338">
        <f t="shared" si="213"/>
        <v>0</v>
      </c>
      <c r="CU123" s="338">
        <f t="shared" si="213"/>
        <v>0</v>
      </c>
      <c r="CV123" s="338">
        <f t="shared" si="213"/>
        <v>0</v>
      </c>
      <c r="CW123" s="338">
        <f t="shared" si="213"/>
        <v>0</v>
      </c>
      <c r="CX123" s="338">
        <f t="shared" si="213"/>
        <v>0</v>
      </c>
      <c r="CY123" s="338">
        <f t="shared" si="213"/>
        <v>0</v>
      </c>
      <c r="CZ123" s="338">
        <f t="shared" si="213"/>
        <v>0</v>
      </c>
      <c r="DA123" s="338">
        <f t="shared" si="213"/>
        <v>0</v>
      </c>
      <c r="DB123" s="338">
        <f t="shared" si="213"/>
        <v>0</v>
      </c>
      <c r="DC123" s="338">
        <f t="shared" si="213"/>
        <v>0</v>
      </c>
      <c r="DD123" s="338">
        <f t="shared" si="213"/>
        <v>0</v>
      </c>
      <c r="DE123" s="338">
        <f t="shared" si="213"/>
        <v>0</v>
      </c>
      <c r="DF123" s="338">
        <f t="shared" si="213"/>
        <v>0</v>
      </c>
      <c r="DG123" s="338">
        <f t="shared" si="213"/>
        <v>0</v>
      </c>
      <c r="DH123" s="338">
        <f t="shared" si="213"/>
        <v>0</v>
      </c>
      <c r="DI123" s="338">
        <f t="shared" si="213"/>
        <v>0</v>
      </c>
      <c r="DJ123" s="338">
        <f t="shared" si="213"/>
        <v>0</v>
      </c>
      <c r="DK123" s="338">
        <f t="shared" si="213"/>
        <v>0</v>
      </c>
      <c r="DL123" s="338">
        <f t="shared" si="213"/>
        <v>0</v>
      </c>
      <c r="DM123" s="338">
        <f t="shared" si="213"/>
        <v>0</v>
      </c>
      <c r="DN123" s="338">
        <f t="shared" si="213"/>
        <v>0</v>
      </c>
      <c r="DO123" s="338">
        <f t="shared" si="213"/>
        <v>0</v>
      </c>
      <c r="DP123" s="338">
        <f t="shared" si="213"/>
        <v>0</v>
      </c>
      <c r="DQ123" s="338">
        <f t="shared" si="213"/>
        <v>0</v>
      </c>
      <c r="DR123" s="338">
        <f t="shared" si="213"/>
        <v>0</v>
      </c>
      <c r="DS123" s="338">
        <f t="shared" si="213"/>
        <v>0</v>
      </c>
      <c r="DT123" s="338">
        <f t="shared" si="213"/>
        <v>0</v>
      </c>
      <c r="DU123" s="338">
        <f t="shared" si="213"/>
        <v>0</v>
      </c>
      <c r="DV123" s="338">
        <f t="shared" si="213"/>
        <v>0</v>
      </c>
      <c r="DW123" s="338">
        <f t="shared" si="213"/>
        <v>0</v>
      </c>
      <c r="DX123" s="338">
        <f t="shared" si="213"/>
        <v>0</v>
      </c>
      <c r="DY123" s="338">
        <f t="shared" si="213"/>
        <v>0</v>
      </c>
      <c r="DZ123" s="338">
        <f t="shared" si="213"/>
        <v>0</v>
      </c>
      <c r="EA123" s="338">
        <f t="shared" si="213"/>
        <v>0</v>
      </c>
      <c r="EB123" s="338">
        <f t="shared" si="213"/>
        <v>0</v>
      </c>
      <c r="EC123" s="338">
        <f t="shared" ref="EC123:EW123" si="214">IF(OR(EC7="",EC7="-"),0,1)</f>
        <v>0</v>
      </c>
      <c r="ED123" s="338">
        <f t="shared" si="214"/>
        <v>0</v>
      </c>
      <c r="EE123" s="338">
        <f t="shared" si="214"/>
        <v>0</v>
      </c>
      <c r="EF123" s="338">
        <f t="shared" si="214"/>
        <v>0</v>
      </c>
      <c r="EG123" s="338">
        <f t="shared" si="214"/>
        <v>0</v>
      </c>
      <c r="EH123" s="338">
        <f t="shared" si="214"/>
        <v>0</v>
      </c>
      <c r="EI123" s="338">
        <f t="shared" si="214"/>
        <v>0</v>
      </c>
      <c r="EJ123" s="338">
        <f t="shared" si="214"/>
        <v>0</v>
      </c>
      <c r="EK123" s="338">
        <f t="shared" si="214"/>
        <v>0</v>
      </c>
      <c r="EL123" s="338">
        <f t="shared" si="214"/>
        <v>0</v>
      </c>
      <c r="EM123" s="338">
        <f t="shared" si="214"/>
        <v>0</v>
      </c>
      <c r="EN123" s="338">
        <f t="shared" si="214"/>
        <v>0</v>
      </c>
      <c r="EO123" s="338">
        <f t="shared" si="214"/>
        <v>0</v>
      </c>
      <c r="EP123" s="338">
        <f t="shared" si="214"/>
        <v>0</v>
      </c>
      <c r="EQ123" s="338">
        <f t="shared" si="214"/>
        <v>0</v>
      </c>
      <c r="ER123" s="338">
        <f t="shared" si="214"/>
        <v>0</v>
      </c>
      <c r="ES123" s="338">
        <f t="shared" si="214"/>
        <v>0</v>
      </c>
      <c r="ET123" s="338">
        <f t="shared" si="214"/>
        <v>0</v>
      </c>
      <c r="EU123" s="338">
        <f t="shared" si="214"/>
        <v>0</v>
      </c>
      <c r="EV123" s="338">
        <f t="shared" si="214"/>
        <v>0</v>
      </c>
      <c r="EW123" s="338">
        <f t="shared" si="214"/>
        <v>0</v>
      </c>
      <c r="EX123" s="338">
        <f>IF(OR(EX7="",EX7="-"),0,1)</f>
        <v>0</v>
      </c>
    </row>
    <row r="124" spans="2:160" hidden="1" outlineLevel="1">
      <c r="C124" s="338" t="s">
        <v>68</v>
      </c>
      <c r="D124" s="338">
        <f>IF(OR(D8="",D8="-"),0,IF(D8="原子力",2,1))</f>
        <v>0</v>
      </c>
      <c r="E124" s="338">
        <f t="shared" ref="E124:BP124" si="215">IF(OR(E8="",E8="-"),0,IF(E8="原子力",2,1))</f>
        <v>0</v>
      </c>
      <c r="F124" s="338">
        <f t="shared" si="215"/>
        <v>0</v>
      </c>
      <c r="G124" s="338">
        <f t="shared" si="215"/>
        <v>0</v>
      </c>
      <c r="H124" s="338">
        <f t="shared" si="215"/>
        <v>0</v>
      </c>
      <c r="I124" s="338">
        <f t="shared" si="215"/>
        <v>0</v>
      </c>
      <c r="J124" s="338">
        <f t="shared" si="215"/>
        <v>0</v>
      </c>
      <c r="K124" s="338">
        <f t="shared" si="215"/>
        <v>0</v>
      </c>
      <c r="L124" s="338">
        <f t="shared" si="215"/>
        <v>0</v>
      </c>
      <c r="M124" s="338">
        <f t="shared" si="215"/>
        <v>0</v>
      </c>
      <c r="N124" s="338">
        <f t="shared" si="215"/>
        <v>0</v>
      </c>
      <c r="O124" s="338">
        <f t="shared" si="215"/>
        <v>0</v>
      </c>
      <c r="P124" s="338">
        <f t="shared" si="215"/>
        <v>0</v>
      </c>
      <c r="Q124" s="338">
        <f t="shared" si="215"/>
        <v>0</v>
      </c>
      <c r="R124" s="338">
        <f t="shared" si="215"/>
        <v>0</v>
      </c>
      <c r="S124" s="338">
        <f t="shared" si="215"/>
        <v>0</v>
      </c>
      <c r="T124" s="338">
        <f t="shared" si="215"/>
        <v>0</v>
      </c>
      <c r="U124" s="338">
        <f t="shared" si="215"/>
        <v>0</v>
      </c>
      <c r="V124" s="338">
        <f t="shared" si="215"/>
        <v>0</v>
      </c>
      <c r="W124" s="338">
        <f t="shared" si="215"/>
        <v>0</v>
      </c>
      <c r="X124" s="338">
        <f t="shared" si="215"/>
        <v>0</v>
      </c>
      <c r="Y124" s="338">
        <f t="shared" si="215"/>
        <v>0</v>
      </c>
      <c r="Z124" s="338">
        <f t="shared" si="215"/>
        <v>0</v>
      </c>
      <c r="AA124" s="338">
        <f t="shared" si="215"/>
        <v>0</v>
      </c>
      <c r="AB124" s="338">
        <f t="shared" si="215"/>
        <v>0</v>
      </c>
      <c r="AC124" s="338">
        <f t="shared" si="215"/>
        <v>0</v>
      </c>
      <c r="AD124" s="338">
        <f t="shared" si="215"/>
        <v>0</v>
      </c>
      <c r="AE124" s="338">
        <f t="shared" si="215"/>
        <v>0</v>
      </c>
      <c r="AF124" s="338">
        <f t="shared" si="215"/>
        <v>0</v>
      </c>
      <c r="AG124" s="338">
        <f t="shared" si="215"/>
        <v>0</v>
      </c>
      <c r="AH124" s="338">
        <f t="shared" si="215"/>
        <v>0</v>
      </c>
      <c r="AI124" s="338">
        <f t="shared" si="215"/>
        <v>0</v>
      </c>
      <c r="AJ124" s="338">
        <f t="shared" si="215"/>
        <v>0</v>
      </c>
      <c r="AK124" s="338">
        <f t="shared" si="215"/>
        <v>0</v>
      </c>
      <c r="AL124" s="338">
        <f t="shared" si="215"/>
        <v>0</v>
      </c>
      <c r="AM124" s="338">
        <f t="shared" si="215"/>
        <v>0</v>
      </c>
      <c r="AN124" s="338">
        <f t="shared" si="215"/>
        <v>0</v>
      </c>
      <c r="AO124" s="338">
        <f t="shared" si="215"/>
        <v>0</v>
      </c>
      <c r="AP124" s="338">
        <f t="shared" si="215"/>
        <v>0</v>
      </c>
      <c r="AQ124" s="338">
        <f t="shared" si="215"/>
        <v>0</v>
      </c>
      <c r="AR124" s="338">
        <f t="shared" si="215"/>
        <v>0</v>
      </c>
      <c r="AS124" s="338">
        <f t="shared" si="215"/>
        <v>0</v>
      </c>
      <c r="AT124" s="338">
        <f t="shared" si="215"/>
        <v>0</v>
      </c>
      <c r="AU124" s="338">
        <f t="shared" si="215"/>
        <v>0</v>
      </c>
      <c r="AV124" s="338">
        <f t="shared" si="215"/>
        <v>0</v>
      </c>
      <c r="AW124" s="338">
        <f t="shared" si="215"/>
        <v>0</v>
      </c>
      <c r="AX124" s="338">
        <f t="shared" si="215"/>
        <v>0</v>
      </c>
      <c r="AY124" s="338">
        <f t="shared" si="215"/>
        <v>0</v>
      </c>
      <c r="AZ124" s="338">
        <f t="shared" si="215"/>
        <v>0</v>
      </c>
      <c r="BA124" s="338">
        <f t="shared" si="215"/>
        <v>0</v>
      </c>
      <c r="BB124" s="338">
        <f t="shared" si="215"/>
        <v>0</v>
      </c>
      <c r="BC124" s="338">
        <f t="shared" si="215"/>
        <v>0</v>
      </c>
      <c r="BD124" s="338">
        <f t="shared" si="215"/>
        <v>0</v>
      </c>
      <c r="BE124" s="338">
        <f t="shared" si="215"/>
        <v>0</v>
      </c>
      <c r="BF124" s="338">
        <f t="shared" si="215"/>
        <v>0</v>
      </c>
      <c r="BG124" s="338">
        <f t="shared" si="215"/>
        <v>0</v>
      </c>
      <c r="BH124" s="338">
        <f t="shared" si="215"/>
        <v>0</v>
      </c>
      <c r="BI124" s="338">
        <f t="shared" si="215"/>
        <v>0</v>
      </c>
      <c r="BJ124" s="338">
        <f t="shared" si="215"/>
        <v>0</v>
      </c>
      <c r="BK124" s="338">
        <f t="shared" si="215"/>
        <v>0</v>
      </c>
      <c r="BL124" s="338">
        <f t="shared" si="215"/>
        <v>0</v>
      </c>
      <c r="BM124" s="338">
        <f t="shared" si="215"/>
        <v>0</v>
      </c>
      <c r="BN124" s="338">
        <f t="shared" si="215"/>
        <v>0</v>
      </c>
      <c r="BO124" s="338">
        <f t="shared" si="215"/>
        <v>0</v>
      </c>
      <c r="BP124" s="338">
        <f t="shared" si="215"/>
        <v>0</v>
      </c>
      <c r="BQ124" s="338">
        <f t="shared" ref="BQ124:EB124" si="216">IF(OR(BQ8="",BQ8="-"),0,IF(BQ8="原子力",2,1))</f>
        <v>0</v>
      </c>
      <c r="BR124" s="338">
        <f t="shared" si="216"/>
        <v>0</v>
      </c>
      <c r="BS124" s="338">
        <f t="shared" si="216"/>
        <v>0</v>
      </c>
      <c r="BT124" s="338">
        <f t="shared" si="216"/>
        <v>0</v>
      </c>
      <c r="BU124" s="338">
        <f t="shared" si="216"/>
        <v>0</v>
      </c>
      <c r="BV124" s="338">
        <f t="shared" si="216"/>
        <v>0</v>
      </c>
      <c r="BW124" s="338">
        <f t="shared" si="216"/>
        <v>0</v>
      </c>
      <c r="BX124" s="338">
        <f t="shared" si="216"/>
        <v>0</v>
      </c>
      <c r="BY124" s="338">
        <f t="shared" si="216"/>
        <v>0</v>
      </c>
      <c r="BZ124" s="338">
        <f t="shared" si="216"/>
        <v>0</v>
      </c>
      <c r="CA124" s="338">
        <f t="shared" si="216"/>
        <v>0</v>
      </c>
      <c r="CB124" s="338">
        <f t="shared" si="216"/>
        <v>0</v>
      </c>
      <c r="CC124" s="338">
        <f t="shared" si="216"/>
        <v>0</v>
      </c>
      <c r="CD124" s="338">
        <f t="shared" si="216"/>
        <v>0</v>
      </c>
      <c r="CE124" s="338">
        <f t="shared" si="216"/>
        <v>0</v>
      </c>
      <c r="CF124" s="338">
        <f t="shared" si="216"/>
        <v>0</v>
      </c>
      <c r="CG124" s="338">
        <f t="shared" si="216"/>
        <v>0</v>
      </c>
      <c r="CH124" s="338">
        <f t="shared" si="216"/>
        <v>0</v>
      </c>
      <c r="CI124" s="338">
        <f t="shared" si="216"/>
        <v>0</v>
      </c>
      <c r="CJ124" s="338">
        <f t="shared" si="216"/>
        <v>0</v>
      </c>
      <c r="CK124" s="338">
        <f t="shared" si="216"/>
        <v>0</v>
      </c>
      <c r="CL124" s="338">
        <f t="shared" si="216"/>
        <v>0</v>
      </c>
      <c r="CM124" s="338">
        <f t="shared" si="216"/>
        <v>0</v>
      </c>
      <c r="CN124" s="338">
        <f t="shared" si="216"/>
        <v>0</v>
      </c>
      <c r="CO124" s="338">
        <f t="shared" si="216"/>
        <v>0</v>
      </c>
      <c r="CP124" s="338">
        <f t="shared" si="216"/>
        <v>0</v>
      </c>
      <c r="CQ124" s="338">
        <f t="shared" si="216"/>
        <v>0</v>
      </c>
      <c r="CR124" s="338">
        <f t="shared" si="216"/>
        <v>0</v>
      </c>
      <c r="CS124" s="338">
        <f t="shared" si="216"/>
        <v>0</v>
      </c>
      <c r="CT124" s="338">
        <f t="shared" si="216"/>
        <v>0</v>
      </c>
      <c r="CU124" s="338">
        <f t="shared" si="216"/>
        <v>0</v>
      </c>
      <c r="CV124" s="338">
        <f t="shared" si="216"/>
        <v>0</v>
      </c>
      <c r="CW124" s="338">
        <f t="shared" si="216"/>
        <v>0</v>
      </c>
      <c r="CX124" s="338">
        <f t="shared" si="216"/>
        <v>0</v>
      </c>
      <c r="CY124" s="338">
        <f t="shared" si="216"/>
        <v>0</v>
      </c>
      <c r="CZ124" s="338">
        <f t="shared" si="216"/>
        <v>0</v>
      </c>
      <c r="DA124" s="338">
        <f t="shared" si="216"/>
        <v>0</v>
      </c>
      <c r="DB124" s="338">
        <f t="shared" si="216"/>
        <v>0</v>
      </c>
      <c r="DC124" s="338">
        <f t="shared" si="216"/>
        <v>0</v>
      </c>
      <c r="DD124" s="338">
        <f t="shared" si="216"/>
        <v>0</v>
      </c>
      <c r="DE124" s="338">
        <f t="shared" si="216"/>
        <v>0</v>
      </c>
      <c r="DF124" s="338">
        <f t="shared" si="216"/>
        <v>0</v>
      </c>
      <c r="DG124" s="338">
        <f t="shared" si="216"/>
        <v>0</v>
      </c>
      <c r="DH124" s="338">
        <f t="shared" si="216"/>
        <v>0</v>
      </c>
      <c r="DI124" s="338">
        <f t="shared" si="216"/>
        <v>0</v>
      </c>
      <c r="DJ124" s="338">
        <f t="shared" si="216"/>
        <v>0</v>
      </c>
      <c r="DK124" s="338">
        <f t="shared" si="216"/>
        <v>0</v>
      </c>
      <c r="DL124" s="338">
        <f t="shared" si="216"/>
        <v>0</v>
      </c>
      <c r="DM124" s="338">
        <f t="shared" si="216"/>
        <v>0</v>
      </c>
      <c r="DN124" s="338">
        <f t="shared" si="216"/>
        <v>0</v>
      </c>
      <c r="DO124" s="338">
        <f t="shared" si="216"/>
        <v>0</v>
      </c>
      <c r="DP124" s="338">
        <f t="shared" si="216"/>
        <v>0</v>
      </c>
      <c r="DQ124" s="338">
        <f t="shared" si="216"/>
        <v>0</v>
      </c>
      <c r="DR124" s="338">
        <f t="shared" si="216"/>
        <v>0</v>
      </c>
      <c r="DS124" s="338">
        <f t="shared" si="216"/>
        <v>0</v>
      </c>
      <c r="DT124" s="338">
        <f t="shared" si="216"/>
        <v>0</v>
      </c>
      <c r="DU124" s="338">
        <f t="shared" si="216"/>
        <v>0</v>
      </c>
      <c r="DV124" s="338">
        <f t="shared" si="216"/>
        <v>0</v>
      </c>
      <c r="DW124" s="338">
        <f t="shared" si="216"/>
        <v>0</v>
      </c>
      <c r="DX124" s="338">
        <f t="shared" si="216"/>
        <v>0</v>
      </c>
      <c r="DY124" s="338">
        <f t="shared" si="216"/>
        <v>0</v>
      </c>
      <c r="DZ124" s="338">
        <f t="shared" si="216"/>
        <v>0</v>
      </c>
      <c r="EA124" s="338">
        <f t="shared" si="216"/>
        <v>0</v>
      </c>
      <c r="EB124" s="338">
        <f t="shared" si="216"/>
        <v>0</v>
      </c>
      <c r="EC124" s="338">
        <f t="shared" ref="EC124:EW124" si="217">IF(OR(EC8="",EC8="-"),0,IF(EC8="原子力",2,1))</f>
        <v>0</v>
      </c>
      <c r="ED124" s="338">
        <f t="shared" si="217"/>
        <v>0</v>
      </c>
      <c r="EE124" s="338">
        <f t="shared" si="217"/>
        <v>0</v>
      </c>
      <c r="EF124" s="338">
        <f t="shared" si="217"/>
        <v>0</v>
      </c>
      <c r="EG124" s="338">
        <f t="shared" si="217"/>
        <v>0</v>
      </c>
      <c r="EH124" s="338">
        <f t="shared" si="217"/>
        <v>0</v>
      </c>
      <c r="EI124" s="338">
        <f t="shared" si="217"/>
        <v>0</v>
      </c>
      <c r="EJ124" s="338">
        <f t="shared" si="217"/>
        <v>0</v>
      </c>
      <c r="EK124" s="338">
        <f t="shared" si="217"/>
        <v>0</v>
      </c>
      <c r="EL124" s="338">
        <f t="shared" si="217"/>
        <v>0</v>
      </c>
      <c r="EM124" s="338">
        <f t="shared" si="217"/>
        <v>0</v>
      </c>
      <c r="EN124" s="338">
        <f t="shared" si="217"/>
        <v>0</v>
      </c>
      <c r="EO124" s="338">
        <f t="shared" si="217"/>
        <v>0</v>
      </c>
      <c r="EP124" s="338">
        <f t="shared" si="217"/>
        <v>0</v>
      </c>
      <c r="EQ124" s="338">
        <f t="shared" si="217"/>
        <v>0</v>
      </c>
      <c r="ER124" s="338">
        <f t="shared" si="217"/>
        <v>0</v>
      </c>
      <c r="ES124" s="338">
        <f t="shared" si="217"/>
        <v>0</v>
      </c>
      <c r="ET124" s="338">
        <f t="shared" si="217"/>
        <v>0</v>
      </c>
      <c r="EU124" s="338">
        <f t="shared" si="217"/>
        <v>0</v>
      </c>
      <c r="EV124" s="338">
        <f t="shared" si="217"/>
        <v>0</v>
      </c>
      <c r="EW124" s="338">
        <f t="shared" si="217"/>
        <v>0</v>
      </c>
      <c r="EX124" s="338">
        <f>IF(OR(EX8="",EX8="-"),0,1)</f>
        <v>0</v>
      </c>
    </row>
    <row r="125" spans="2:160" hidden="1" outlineLevel="1">
      <c r="C125" s="338" t="s">
        <v>979</v>
      </c>
    </row>
    <row r="126" spans="2:160" hidden="1" outlineLevel="1">
      <c r="C126" s="338" t="s">
        <v>191</v>
      </c>
      <c r="D126" s="338">
        <f>IF(OR(D10="",D10="-"),0,1)</f>
        <v>0</v>
      </c>
      <c r="E126" s="338">
        <f t="shared" ref="E126:BP126" si="218">IF(OR(E10="",E10="-"),0,1)</f>
        <v>0</v>
      </c>
      <c r="F126" s="338">
        <f t="shared" si="218"/>
        <v>0</v>
      </c>
      <c r="G126" s="338">
        <f t="shared" si="218"/>
        <v>0</v>
      </c>
      <c r="H126" s="338">
        <f t="shared" si="218"/>
        <v>0</v>
      </c>
      <c r="I126" s="338">
        <f t="shared" si="218"/>
        <v>0</v>
      </c>
      <c r="J126" s="338">
        <f t="shared" si="218"/>
        <v>0</v>
      </c>
      <c r="K126" s="338">
        <f t="shared" si="218"/>
        <v>0</v>
      </c>
      <c r="L126" s="338">
        <f t="shared" si="218"/>
        <v>0</v>
      </c>
      <c r="M126" s="338">
        <f t="shared" si="218"/>
        <v>0</v>
      </c>
      <c r="N126" s="338">
        <f t="shared" si="218"/>
        <v>0</v>
      </c>
      <c r="O126" s="338">
        <f t="shared" si="218"/>
        <v>0</v>
      </c>
      <c r="P126" s="338">
        <f t="shared" si="218"/>
        <v>0</v>
      </c>
      <c r="Q126" s="338">
        <f t="shared" si="218"/>
        <v>0</v>
      </c>
      <c r="R126" s="338">
        <f t="shared" si="218"/>
        <v>0</v>
      </c>
      <c r="S126" s="338">
        <f t="shared" si="218"/>
        <v>0</v>
      </c>
      <c r="T126" s="338">
        <f t="shared" si="218"/>
        <v>0</v>
      </c>
      <c r="U126" s="338">
        <f t="shared" si="218"/>
        <v>0</v>
      </c>
      <c r="V126" s="338">
        <f t="shared" si="218"/>
        <v>0</v>
      </c>
      <c r="W126" s="338">
        <f t="shared" si="218"/>
        <v>0</v>
      </c>
      <c r="X126" s="338">
        <f t="shared" si="218"/>
        <v>0</v>
      </c>
      <c r="Y126" s="338">
        <f t="shared" si="218"/>
        <v>0</v>
      </c>
      <c r="Z126" s="338">
        <f t="shared" si="218"/>
        <v>0</v>
      </c>
      <c r="AA126" s="338">
        <f t="shared" si="218"/>
        <v>0</v>
      </c>
      <c r="AB126" s="338">
        <f t="shared" si="218"/>
        <v>0</v>
      </c>
      <c r="AC126" s="338">
        <f t="shared" si="218"/>
        <v>0</v>
      </c>
      <c r="AD126" s="338">
        <f t="shared" si="218"/>
        <v>0</v>
      </c>
      <c r="AE126" s="338">
        <f t="shared" si="218"/>
        <v>0</v>
      </c>
      <c r="AF126" s="338">
        <f t="shared" si="218"/>
        <v>0</v>
      </c>
      <c r="AG126" s="338">
        <f t="shared" si="218"/>
        <v>0</v>
      </c>
      <c r="AH126" s="338">
        <f t="shared" si="218"/>
        <v>0</v>
      </c>
      <c r="AI126" s="338">
        <f t="shared" si="218"/>
        <v>0</v>
      </c>
      <c r="AJ126" s="338">
        <f t="shared" si="218"/>
        <v>0</v>
      </c>
      <c r="AK126" s="338">
        <f t="shared" si="218"/>
        <v>0</v>
      </c>
      <c r="AL126" s="338">
        <f t="shared" si="218"/>
        <v>0</v>
      </c>
      <c r="AM126" s="338">
        <f t="shared" si="218"/>
        <v>0</v>
      </c>
      <c r="AN126" s="338">
        <f t="shared" si="218"/>
        <v>0</v>
      </c>
      <c r="AO126" s="338">
        <f t="shared" si="218"/>
        <v>0</v>
      </c>
      <c r="AP126" s="338">
        <f t="shared" si="218"/>
        <v>0</v>
      </c>
      <c r="AQ126" s="338">
        <f t="shared" si="218"/>
        <v>0</v>
      </c>
      <c r="AR126" s="338">
        <f t="shared" si="218"/>
        <v>0</v>
      </c>
      <c r="AS126" s="338">
        <f t="shared" si="218"/>
        <v>0</v>
      </c>
      <c r="AT126" s="338">
        <f t="shared" si="218"/>
        <v>0</v>
      </c>
      <c r="AU126" s="338">
        <f t="shared" si="218"/>
        <v>0</v>
      </c>
      <c r="AV126" s="338">
        <f t="shared" si="218"/>
        <v>0</v>
      </c>
      <c r="AW126" s="338">
        <f t="shared" si="218"/>
        <v>0</v>
      </c>
      <c r="AX126" s="338">
        <f t="shared" si="218"/>
        <v>0</v>
      </c>
      <c r="AY126" s="338">
        <f t="shared" si="218"/>
        <v>0</v>
      </c>
      <c r="AZ126" s="338">
        <f t="shared" si="218"/>
        <v>0</v>
      </c>
      <c r="BA126" s="338">
        <f t="shared" si="218"/>
        <v>0</v>
      </c>
      <c r="BB126" s="338">
        <f t="shared" si="218"/>
        <v>0</v>
      </c>
      <c r="BC126" s="338">
        <f t="shared" si="218"/>
        <v>0</v>
      </c>
      <c r="BD126" s="338">
        <f t="shared" si="218"/>
        <v>0</v>
      </c>
      <c r="BE126" s="338">
        <f t="shared" si="218"/>
        <v>0</v>
      </c>
      <c r="BF126" s="338">
        <f t="shared" si="218"/>
        <v>0</v>
      </c>
      <c r="BG126" s="338">
        <f t="shared" si="218"/>
        <v>0</v>
      </c>
      <c r="BH126" s="338">
        <f t="shared" si="218"/>
        <v>0</v>
      </c>
      <c r="BI126" s="338">
        <f t="shared" si="218"/>
        <v>0</v>
      </c>
      <c r="BJ126" s="338">
        <f t="shared" si="218"/>
        <v>0</v>
      </c>
      <c r="BK126" s="338">
        <f t="shared" si="218"/>
        <v>0</v>
      </c>
      <c r="BL126" s="338">
        <f t="shared" si="218"/>
        <v>0</v>
      </c>
      <c r="BM126" s="338">
        <f t="shared" si="218"/>
        <v>0</v>
      </c>
      <c r="BN126" s="338">
        <f t="shared" si="218"/>
        <v>0</v>
      </c>
      <c r="BO126" s="338">
        <f t="shared" si="218"/>
        <v>0</v>
      </c>
      <c r="BP126" s="338">
        <f t="shared" si="218"/>
        <v>0</v>
      </c>
      <c r="BQ126" s="338">
        <f t="shared" ref="BQ126:EB126" si="219">IF(OR(BQ10="",BQ10="-"),0,1)</f>
        <v>0</v>
      </c>
      <c r="BR126" s="338">
        <f t="shared" si="219"/>
        <v>0</v>
      </c>
      <c r="BS126" s="338">
        <f t="shared" si="219"/>
        <v>0</v>
      </c>
      <c r="BT126" s="338">
        <f t="shared" si="219"/>
        <v>0</v>
      </c>
      <c r="BU126" s="338">
        <f t="shared" si="219"/>
        <v>0</v>
      </c>
      <c r="BV126" s="338">
        <f t="shared" si="219"/>
        <v>0</v>
      </c>
      <c r="BW126" s="338">
        <f t="shared" si="219"/>
        <v>0</v>
      </c>
      <c r="BX126" s="338">
        <f t="shared" si="219"/>
        <v>0</v>
      </c>
      <c r="BY126" s="338">
        <f t="shared" si="219"/>
        <v>0</v>
      </c>
      <c r="BZ126" s="338">
        <f t="shared" si="219"/>
        <v>0</v>
      </c>
      <c r="CA126" s="338">
        <f t="shared" si="219"/>
        <v>0</v>
      </c>
      <c r="CB126" s="338">
        <f t="shared" si="219"/>
        <v>0</v>
      </c>
      <c r="CC126" s="338">
        <f t="shared" si="219"/>
        <v>0</v>
      </c>
      <c r="CD126" s="338">
        <f t="shared" si="219"/>
        <v>0</v>
      </c>
      <c r="CE126" s="338">
        <f t="shared" si="219"/>
        <v>0</v>
      </c>
      <c r="CF126" s="338">
        <f t="shared" si="219"/>
        <v>0</v>
      </c>
      <c r="CG126" s="338">
        <f t="shared" si="219"/>
        <v>0</v>
      </c>
      <c r="CH126" s="338">
        <f t="shared" si="219"/>
        <v>0</v>
      </c>
      <c r="CI126" s="338">
        <f t="shared" si="219"/>
        <v>0</v>
      </c>
      <c r="CJ126" s="338">
        <f t="shared" si="219"/>
        <v>0</v>
      </c>
      <c r="CK126" s="338">
        <f t="shared" si="219"/>
        <v>0</v>
      </c>
      <c r="CL126" s="338">
        <f t="shared" si="219"/>
        <v>0</v>
      </c>
      <c r="CM126" s="338">
        <f t="shared" si="219"/>
        <v>0</v>
      </c>
      <c r="CN126" s="338">
        <f t="shared" si="219"/>
        <v>0</v>
      </c>
      <c r="CO126" s="338">
        <f t="shared" si="219"/>
        <v>0</v>
      </c>
      <c r="CP126" s="338">
        <f t="shared" si="219"/>
        <v>0</v>
      </c>
      <c r="CQ126" s="338">
        <f t="shared" si="219"/>
        <v>0</v>
      </c>
      <c r="CR126" s="338">
        <f t="shared" si="219"/>
        <v>0</v>
      </c>
      <c r="CS126" s="338">
        <f t="shared" si="219"/>
        <v>0</v>
      </c>
      <c r="CT126" s="338">
        <f t="shared" si="219"/>
        <v>0</v>
      </c>
      <c r="CU126" s="338">
        <f t="shared" si="219"/>
        <v>0</v>
      </c>
      <c r="CV126" s="338">
        <f t="shared" si="219"/>
        <v>0</v>
      </c>
      <c r="CW126" s="338">
        <f t="shared" si="219"/>
        <v>0</v>
      </c>
      <c r="CX126" s="338">
        <f t="shared" si="219"/>
        <v>0</v>
      </c>
      <c r="CY126" s="338">
        <f t="shared" si="219"/>
        <v>0</v>
      </c>
      <c r="CZ126" s="338">
        <f t="shared" si="219"/>
        <v>0</v>
      </c>
      <c r="DA126" s="338">
        <f t="shared" si="219"/>
        <v>0</v>
      </c>
      <c r="DB126" s="338">
        <f t="shared" si="219"/>
        <v>0</v>
      </c>
      <c r="DC126" s="338">
        <f t="shared" si="219"/>
        <v>0</v>
      </c>
      <c r="DD126" s="338">
        <f t="shared" si="219"/>
        <v>0</v>
      </c>
      <c r="DE126" s="338">
        <f t="shared" si="219"/>
        <v>0</v>
      </c>
      <c r="DF126" s="338">
        <f t="shared" si="219"/>
        <v>0</v>
      </c>
      <c r="DG126" s="338">
        <f t="shared" si="219"/>
        <v>0</v>
      </c>
      <c r="DH126" s="338">
        <f t="shared" si="219"/>
        <v>0</v>
      </c>
      <c r="DI126" s="338">
        <f t="shared" si="219"/>
        <v>0</v>
      </c>
      <c r="DJ126" s="338">
        <f t="shared" si="219"/>
        <v>0</v>
      </c>
      <c r="DK126" s="338">
        <f t="shared" si="219"/>
        <v>0</v>
      </c>
      <c r="DL126" s="338">
        <f t="shared" si="219"/>
        <v>0</v>
      </c>
      <c r="DM126" s="338">
        <f t="shared" si="219"/>
        <v>0</v>
      </c>
      <c r="DN126" s="338">
        <f t="shared" si="219"/>
        <v>0</v>
      </c>
      <c r="DO126" s="338">
        <f t="shared" si="219"/>
        <v>0</v>
      </c>
      <c r="DP126" s="338">
        <f t="shared" si="219"/>
        <v>0</v>
      </c>
      <c r="DQ126" s="338">
        <f t="shared" si="219"/>
        <v>0</v>
      </c>
      <c r="DR126" s="338">
        <f t="shared" si="219"/>
        <v>0</v>
      </c>
      <c r="DS126" s="338">
        <f t="shared" si="219"/>
        <v>0</v>
      </c>
      <c r="DT126" s="338">
        <f t="shared" si="219"/>
        <v>0</v>
      </c>
      <c r="DU126" s="338">
        <f t="shared" si="219"/>
        <v>0</v>
      </c>
      <c r="DV126" s="338">
        <f t="shared" si="219"/>
        <v>0</v>
      </c>
      <c r="DW126" s="338">
        <f t="shared" si="219"/>
        <v>0</v>
      </c>
      <c r="DX126" s="338">
        <f t="shared" si="219"/>
        <v>0</v>
      </c>
      <c r="DY126" s="338">
        <f t="shared" si="219"/>
        <v>0</v>
      </c>
      <c r="DZ126" s="338">
        <f t="shared" si="219"/>
        <v>0</v>
      </c>
      <c r="EA126" s="338">
        <f t="shared" si="219"/>
        <v>0</v>
      </c>
      <c r="EB126" s="338">
        <f t="shared" si="219"/>
        <v>0</v>
      </c>
      <c r="EC126" s="338">
        <f t="shared" ref="EC126:EW126" si="220">IF(OR(EC10="",EC10="-"),0,1)</f>
        <v>0</v>
      </c>
      <c r="ED126" s="338">
        <f t="shared" si="220"/>
        <v>0</v>
      </c>
      <c r="EE126" s="338">
        <f t="shared" si="220"/>
        <v>0</v>
      </c>
      <c r="EF126" s="338">
        <f t="shared" si="220"/>
        <v>0</v>
      </c>
      <c r="EG126" s="338">
        <f t="shared" si="220"/>
        <v>0</v>
      </c>
      <c r="EH126" s="338">
        <f t="shared" si="220"/>
        <v>0</v>
      </c>
      <c r="EI126" s="338">
        <f t="shared" si="220"/>
        <v>0</v>
      </c>
      <c r="EJ126" s="338">
        <f t="shared" si="220"/>
        <v>0</v>
      </c>
      <c r="EK126" s="338">
        <f t="shared" si="220"/>
        <v>0</v>
      </c>
      <c r="EL126" s="338">
        <f t="shared" si="220"/>
        <v>0</v>
      </c>
      <c r="EM126" s="338">
        <f t="shared" si="220"/>
        <v>0</v>
      </c>
      <c r="EN126" s="338">
        <f t="shared" si="220"/>
        <v>0</v>
      </c>
      <c r="EO126" s="338">
        <f t="shared" si="220"/>
        <v>0</v>
      </c>
      <c r="EP126" s="338">
        <f t="shared" si="220"/>
        <v>0</v>
      </c>
      <c r="EQ126" s="338">
        <f t="shared" si="220"/>
        <v>0</v>
      </c>
      <c r="ER126" s="338">
        <f t="shared" si="220"/>
        <v>0</v>
      </c>
      <c r="ES126" s="338">
        <f t="shared" si="220"/>
        <v>0</v>
      </c>
      <c r="ET126" s="338">
        <f t="shared" si="220"/>
        <v>0</v>
      </c>
      <c r="EU126" s="338">
        <f t="shared" si="220"/>
        <v>0</v>
      </c>
      <c r="EV126" s="338">
        <f t="shared" si="220"/>
        <v>0</v>
      </c>
      <c r="EW126" s="338">
        <f t="shared" si="220"/>
        <v>0</v>
      </c>
      <c r="EX126" s="338">
        <f>IF(OR(EX10="",EX10="－"),0,1)</f>
        <v>0</v>
      </c>
    </row>
    <row r="127" spans="2:160" hidden="1" outlineLevel="1">
      <c r="D127" s="338">
        <f>SUM(D121:D126)</f>
        <v>0</v>
      </c>
      <c r="E127" s="338">
        <f t="shared" ref="E127:BP127" si="221">SUM(E121:E126)</f>
        <v>0</v>
      </c>
      <c r="F127" s="338">
        <f t="shared" si="221"/>
        <v>0</v>
      </c>
      <c r="G127" s="338">
        <f t="shared" si="221"/>
        <v>0</v>
      </c>
      <c r="H127" s="338">
        <f t="shared" si="221"/>
        <v>0</v>
      </c>
      <c r="I127" s="338">
        <f t="shared" si="221"/>
        <v>0</v>
      </c>
      <c r="J127" s="338">
        <f t="shared" si="221"/>
        <v>0</v>
      </c>
      <c r="K127" s="338">
        <f t="shared" si="221"/>
        <v>0</v>
      </c>
      <c r="L127" s="338">
        <f t="shared" si="221"/>
        <v>0</v>
      </c>
      <c r="M127" s="338">
        <f t="shared" si="221"/>
        <v>0</v>
      </c>
      <c r="N127" s="338">
        <f t="shared" si="221"/>
        <v>0</v>
      </c>
      <c r="O127" s="338">
        <f t="shared" si="221"/>
        <v>0</v>
      </c>
      <c r="P127" s="338">
        <f t="shared" si="221"/>
        <v>0</v>
      </c>
      <c r="Q127" s="338">
        <f t="shared" si="221"/>
        <v>0</v>
      </c>
      <c r="R127" s="338">
        <f t="shared" si="221"/>
        <v>0</v>
      </c>
      <c r="S127" s="338">
        <f t="shared" si="221"/>
        <v>0</v>
      </c>
      <c r="T127" s="338">
        <f t="shared" si="221"/>
        <v>0</v>
      </c>
      <c r="U127" s="338">
        <f t="shared" si="221"/>
        <v>0</v>
      </c>
      <c r="V127" s="338">
        <f t="shared" si="221"/>
        <v>0</v>
      </c>
      <c r="W127" s="338">
        <f t="shared" si="221"/>
        <v>0</v>
      </c>
      <c r="X127" s="338">
        <f t="shared" si="221"/>
        <v>0</v>
      </c>
      <c r="Y127" s="338">
        <f t="shared" si="221"/>
        <v>0</v>
      </c>
      <c r="Z127" s="338">
        <f t="shared" si="221"/>
        <v>0</v>
      </c>
      <c r="AA127" s="338">
        <f t="shared" si="221"/>
        <v>0</v>
      </c>
      <c r="AB127" s="338">
        <f t="shared" si="221"/>
        <v>0</v>
      </c>
      <c r="AC127" s="338">
        <f t="shared" si="221"/>
        <v>0</v>
      </c>
      <c r="AD127" s="338">
        <f t="shared" si="221"/>
        <v>0</v>
      </c>
      <c r="AE127" s="338">
        <f t="shared" si="221"/>
        <v>0</v>
      </c>
      <c r="AF127" s="338">
        <f t="shared" si="221"/>
        <v>0</v>
      </c>
      <c r="AG127" s="338">
        <f t="shared" si="221"/>
        <v>0</v>
      </c>
      <c r="AH127" s="338">
        <f t="shared" si="221"/>
        <v>0</v>
      </c>
      <c r="AI127" s="338">
        <f t="shared" si="221"/>
        <v>0</v>
      </c>
      <c r="AJ127" s="338">
        <f t="shared" si="221"/>
        <v>0</v>
      </c>
      <c r="AK127" s="338">
        <f t="shared" si="221"/>
        <v>0</v>
      </c>
      <c r="AL127" s="338">
        <f t="shared" si="221"/>
        <v>0</v>
      </c>
      <c r="AM127" s="338">
        <f t="shared" si="221"/>
        <v>0</v>
      </c>
      <c r="AN127" s="338">
        <f t="shared" si="221"/>
        <v>0</v>
      </c>
      <c r="AO127" s="338">
        <f t="shared" si="221"/>
        <v>0</v>
      </c>
      <c r="AP127" s="338">
        <f t="shared" si="221"/>
        <v>0</v>
      </c>
      <c r="AQ127" s="338">
        <f t="shared" si="221"/>
        <v>0</v>
      </c>
      <c r="AR127" s="338">
        <f t="shared" si="221"/>
        <v>0</v>
      </c>
      <c r="AS127" s="338">
        <f t="shared" si="221"/>
        <v>0</v>
      </c>
      <c r="AT127" s="338">
        <f t="shared" si="221"/>
        <v>0</v>
      </c>
      <c r="AU127" s="338">
        <f t="shared" si="221"/>
        <v>0</v>
      </c>
      <c r="AV127" s="338">
        <f t="shared" si="221"/>
        <v>0</v>
      </c>
      <c r="AW127" s="338">
        <f t="shared" si="221"/>
        <v>0</v>
      </c>
      <c r="AX127" s="338">
        <f t="shared" si="221"/>
        <v>0</v>
      </c>
      <c r="AY127" s="338">
        <f t="shared" si="221"/>
        <v>0</v>
      </c>
      <c r="AZ127" s="338">
        <f t="shared" si="221"/>
        <v>0</v>
      </c>
      <c r="BA127" s="338">
        <f t="shared" si="221"/>
        <v>0</v>
      </c>
      <c r="BB127" s="338">
        <f t="shared" si="221"/>
        <v>0</v>
      </c>
      <c r="BC127" s="338">
        <f t="shared" si="221"/>
        <v>0</v>
      </c>
      <c r="BD127" s="338">
        <f t="shared" si="221"/>
        <v>0</v>
      </c>
      <c r="BE127" s="338">
        <f t="shared" si="221"/>
        <v>0</v>
      </c>
      <c r="BF127" s="338">
        <f t="shared" si="221"/>
        <v>0</v>
      </c>
      <c r="BG127" s="338">
        <f t="shared" si="221"/>
        <v>0</v>
      </c>
      <c r="BH127" s="338">
        <f t="shared" si="221"/>
        <v>0</v>
      </c>
      <c r="BI127" s="338">
        <f t="shared" si="221"/>
        <v>0</v>
      </c>
      <c r="BJ127" s="338">
        <f t="shared" si="221"/>
        <v>0</v>
      </c>
      <c r="BK127" s="338">
        <f t="shared" si="221"/>
        <v>0</v>
      </c>
      <c r="BL127" s="338">
        <f t="shared" si="221"/>
        <v>0</v>
      </c>
      <c r="BM127" s="338">
        <f t="shared" si="221"/>
        <v>0</v>
      </c>
      <c r="BN127" s="338">
        <f t="shared" si="221"/>
        <v>0</v>
      </c>
      <c r="BO127" s="338">
        <f t="shared" si="221"/>
        <v>0</v>
      </c>
      <c r="BP127" s="338">
        <f t="shared" si="221"/>
        <v>0</v>
      </c>
      <c r="BQ127" s="338">
        <f t="shared" ref="BQ127:EB127" si="222">SUM(BQ121:BQ126)</f>
        <v>0</v>
      </c>
      <c r="BR127" s="338">
        <f t="shared" si="222"/>
        <v>0</v>
      </c>
      <c r="BS127" s="338">
        <f t="shared" si="222"/>
        <v>0</v>
      </c>
      <c r="BT127" s="338">
        <f t="shared" si="222"/>
        <v>0</v>
      </c>
      <c r="BU127" s="338">
        <f t="shared" si="222"/>
        <v>0</v>
      </c>
      <c r="BV127" s="338">
        <f t="shared" si="222"/>
        <v>0</v>
      </c>
      <c r="BW127" s="338">
        <f t="shared" si="222"/>
        <v>0</v>
      </c>
      <c r="BX127" s="338">
        <f t="shared" si="222"/>
        <v>0</v>
      </c>
      <c r="BY127" s="338">
        <f t="shared" si="222"/>
        <v>0</v>
      </c>
      <c r="BZ127" s="338">
        <f t="shared" si="222"/>
        <v>0</v>
      </c>
      <c r="CA127" s="338">
        <f t="shared" si="222"/>
        <v>0</v>
      </c>
      <c r="CB127" s="338">
        <f t="shared" si="222"/>
        <v>0</v>
      </c>
      <c r="CC127" s="338">
        <f t="shared" si="222"/>
        <v>0</v>
      </c>
      <c r="CD127" s="338">
        <f t="shared" si="222"/>
        <v>0</v>
      </c>
      <c r="CE127" s="338">
        <f t="shared" si="222"/>
        <v>0</v>
      </c>
      <c r="CF127" s="338">
        <f t="shared" si="222"/>
        <v>0</v>
      </c>
      <c r="CG127" s="338">
        <f t="shared" si="222"/>
        <v>0</v>
      </c>
      <c r="CH127" s="338">
        <f t="shared" si="222"/>
        <v>0</v>
      </c>
      <c r="CI127" s="338">
        <f t="shared" si="222"/>
        <v>0</v>
      </c>
      <c r="CJ127" s="338">
        <f t="shared" si="222"/>
        <v>0</v>
      </c>
      <c r="CK127" s="338">
        <f t="shared" si="222"/>
        <v>0</v>
      </c>
      <c r="CL127" s="338">
        <f t="shared" si="222"/>
        <v>0</v>
      </c>
      <c r="CM127" s="338">
        <f t="shared" si="222"/>
        <v>0</v>
      </c>
      <c r="CN127" s="338">
        <f t="shared" si="222"/>
        <v>0</v>
      </c>
      <c r="CO127" s="338">
        <f t="shared" si="222"/>
        <v>0</v>
      </c>
      <c r="CP127" s="338">
        <f t="shared" si="222"/>
        <v>0</v>
      </c>
      <c r="CQ127" s="338">
        <f t="shared" si="222"/>
        <v>0</v>
      </c>
      <c r="CR127" s="338">
        <f t="shared" si="222"/>
        <v>0</v>
      </c>
      <c r="CS127" s="338">
        <f t="shared" si="222"/>
        <v>0</v>
      </c>
      <c r="CT127" s="338">
        <f t="shared" si="222"/>
        <v>0</v>
      </c>
      <c r="CU127" s="338">
        <f t="shared" si="222"/>
        <v>0</v>
      </c>
      <c r="CV127" s="338">
        <f t="shared" si="222"/>
        <v>0</v>
      </c>
      <c r="CW127" s="338">
        <f t="shared" si="222"/>
        <v>0</v>
      </c>
      <c r="CX127" s="338">
        <f t="shared" si="222"/>
        <v>0</v>
      </c>
      <c r="CY127" s="338">
        <f t="shared" si="222"/>
        <v>0</v>
      </c>
      <c r="CZ127" s="338">
        <f t="shared" si="222"/>
        <v>0</v>
      </c>
      <c r="DA127" s="338">
        <f t="shared" si="222"/>
        <v>0</v>
      </c>
      <c r="DB127" s="338">
        <f t="shared" si="222"/>
        <v>0</v>
      </c>
      <c r="DC127" s="338">
        <f t="shared" si="222"/>
        <v>0</v>
      </c>
      <c r="DD127" s="338">
        <f t="shared" si="222"/>
        <v>0</v>
      </c>
      <c r="DE127" s="338">
        <f t="shared" si="222"/>
        <v>0</v>
      </c>
      <c r="DF127" s="338">
        <f t="shared" si="222"/>
        <v>0</v>
      </c>
      <c r="DG127" s="338">
        <f t="shared" si="222"/>
        <v>0</v>
      </c>
      <c r="DH127" s="338">
        <f t="shared" si="222"/>
        <v>0</v>
      </c>
      <c r="DI127" s="338">
        <f t="shared" si="222"/>
        <v>0</v>
      </c>
      <c r="DJ127" s="338">
        <f t="shared" si="222"/>
        <v>0</v>
      </c>
      <c r="DK127" s="338">
        <f t="shared" si="222"/>
        <v>0</v>
      </c>
      <c r="DL127" s="338">
        <f t="shared" si="222"/>
        <v>0</v>
      </c>
      <c r="DM127" s="338">
        <f t="shared" si="222"/>
        <v>0</v>
      </c>
      <c r="DN127" s="338">
        <f t="shared" si="222"/>
        <v>0</v>
      </c>
      <c r="DO127" s="338">
        <f t="shared" si="222"/>
        <v>0</v>
      </c>
      <c r="DP127" s="338">
        <f t="shared" si="222"/>
        <v>0</v>
      </c>
      <c r="DQ127" s="338">
        <f t="shared" si="222"/>
        <v>0</v>
      </c>
      <c r="DR127" s="338">
        <f t="shared" si="222"/>
        <v>0</v>
      </c>
      <c r="DS127" s="338">
        <f t="shared" si="222"/>
        <v>0</v>
      </c>
      <c r="DT127" s="338">
        <f t="shared" si="222"/>
        <v>0</v>
      </c>
      <c r="DU127" s="338">
        <f t="shared" si="222"/>
        <v>0</v>
      </c>
      <c r="DV127" s="338">
        <f t="shared" si="222"/>
        <v>0</v>
      </c>
      <c r="DW127" s="338">
        <f t="shared" si="222"/>
        <v>0</v>
      </c>
      <c r="DX127" s="338">
        <f t="shared" si="222"/>
        <v>0</v>
      </c>
      <c r="DY127" s="338">
        <f t="shared" si="222"/>
        <v>0</v>
      </c>
      <c r="DZ127" s="338">
        <f t="shared" si="222"/>
        <v>0</v>
      </c>
      <c r="EA127" s="338">
        <f t="shared" si="222"/>
        <v>0</v>
      </c>
      <c r="EB127" s="338">
        <f t="shared" si="222"/>
        <v>0</v>
      </c>
      <c r="EC127" s="338">
        <f t="shared" ref="EC127:EW127" si="223">SUM(EC121:EC126)</f>
        <v>0</v>
      </c>
      <c r="ED127" s="338">
        <f t="shared" si="223"/>
        <v>0</v>
      </c>
      <c r="EE127" s="338">
        <f t="shared" si="223"/>
        <v>0</v>
      </c>
      <c r="EF127" s="338">
        <f t="shared" si="223"/>
        <v>0</v>
      </c>
      <c r="EG127" s="338">
        <f t="shared" si="223"/>
        <v>0</v>
      </c>
      <c r="EH127" s="338">
        <f t="shared" si="223"/>
        <v>0</v>
      </c>
      <c r="EI127" s="338">
        <f t="shared" si="223"/>
        <v>0</v>
      </c>
      <c r="EJ127" s="338">
        <f t="shared" si="223"/>
        <v>0</v>
      </c>
      <c r="EK127" s="338">
        <f t="shared" si="223"/>
        <v>0</v>
      </c>
      <c r="EL127" s="338">
        <f t="shared" si="223"/>
        <v>0</v>
      </c>
      <c r="EM127" s="338">
        <f t="shared" si="223"/>
        <v>0</v>
      </c>
      <c r="EN127" s="338">
        <f t="shared" si="223"/>
        <v>0</v>
      </c>
      <c r="EO127" s="338">
        <f t="shared" si="223"/>
        <v>0</v>
      </c>
      <c r="EP127" s="338">
        <f t="shared" si="223"/>
        <v>0</v>
      </c>
      <c r="EQ127" s="338">
        <f t="shared" si="223"/>
        <v>0</v>
      </c>
      <c r="ER127" s="338">
        <f t="shared" si="223"/>
        <v>0</v>
      </c>
      <c r="ES127" s="338">
        <f t="shared" si="223"/>
        <v>0</v>
      </c>
      <c r="ET127" s="338">
        <f t="shared" si="223"/>
        <v>0</v>
      </c>
      <c r="EU127" s="338">
        <f t="shared" si="223"/>
        <v>0</v>
      </c>
      <c r="EV127" s="338">
        <f t="shared" si="223"/>
        <v>0</v>
      </c>
      <c r="EW127" s="338">
        <f t="shared" si="223"/>
        <v>0</v>
      </c>
      <c r="EX127" s="338">
        <f>SUM(EX121:EX126)</f>
        <v>0</v>
      </c>
    </row>
    <row r="128" spans="2:160" hidden="1" outlineLevel="1">
      <c r="C128" s="338" t="s">
        <v>254</v>
      </c>
      <c r="D128" s="451" t="str">
        <f>IF(AND(D120&gt;0,D127&lt;&gt;5),"×","○")</f>
        <v>○</v>
      </c>
      <c r="E128" s="451" t="str">
        <f t="shared" ref="E128:M128" si="224">IF(AND(E120&gt;0,E127&lt;&gt;5),"×","○")</f>
        <v>○</v>
      </c>
      <c r="F128" s="451" t="str">
        <f t="shared" si="224"/>
        <v>○</v>
      </c>
      <c r="G128" s="451" t="str">
        <f t="shared" si="224"/>
        <v>○</v>
      </c>
      <c r="H128" s="451" t="str">
        <f t="shared" si="224"/>
        <v>○</v>
      </c>
      <c r="I128" s="451" t="str">
        <f t="shared" si="224"/>
        <v>○</v>
      </c>
      <c r="J128" s="451" t="str">
        <f t="shared" si="224"/>
        <v>○</v>
      </c>
      <c r="K128" s="451" t="str">
        <f t="shared" si="224"/>
        <v>○</v>
      </c>
      <c r="L128" s="451" t="str">
        <f t="shared" si="224"/>
        <v>○</v>
      </c>
      <c r="M128" s="451" t="str">
        <f t="shared" si="224"/>
        <v>○</v>
      </c>
      <c r="N128" s="451" t="str">
        <f>IF(AND(N120&gt;0,N127&lt;&gt;5),"×","○")</f>
        <v>○</v>
      </c>
      <c r="O128" s="451" t="str">
        <f t="shared" ref="O128:W128" si="225">IF(AND(O120&gt;0,O127&lt;&gt;5),"×","○")</f>
        <v>○</v>
      </c>
      <c r="P128" s="451" t="str">
        <f t="shared" si="225"/>
        <v>○</v>
      </c>
      <c r="Q128" s="451" t="str">
        <f t="shared" si="225"/>
        <v>○</v>
      </c>
      <c r="R128" s="451" t="str">
        <f t="shared" si="225"/>
        <v>○</v>
      </c>
      <c r="S128" s="451" t="str">
        <f t="shared" si="225"/>
        <v>○</v>
      </c>
      <c r="T128" s="451" t="str">
        <f t="shared" si="225"/>
        <v>○</v>
      </c>
      <c r="U128" s="451" t="str">
        <f t="shared" si="225"/>
        <v>○</v>
      </c>
      <c r="V128" s="451" t="str">
        <f t="shared" si="225"/>
        <v>○</v>
      </c>
      <c r="W128" s="451" t="str">
        <f t="shared" si="225"/>
        <v>○</v>
      </c>
      <c r="X128" s="451" t="str">
        <f>IF(AND(X120&gt;0,X127&lt;&gt;5),"×","○")</f>
        <v>○</v>
      </c>
      <c r="Y128" s="451" t="str">
        <f t="shared" ref="Y128:AG128" si="226">IF(AND(Y120&gt;0,Y127&lt;&gt;5),"×","○")</f>
        <v>○</v>
      </c>
      <c r="Z128" s="451" t="str">
        <f t="shared" si="226"/>
        <v>○</v>
      </c>
      <c r="AA128" s="451" t="str">
        <f t="shared" si="226"/>
        <v>○</v>
      </c>
      <c r="AB128" s="451" t="str">
        <f t="shared" si="226"/>
        <v>○</v>
      </c>
      <c r="AC128" s="451" t="str">
        <f t="shared" si="226"/>
        <v>○</v>
      </c>
      <c r="AD128" s="451" t="str">
        <f t="shared" si="226"/>
        <v>○</v>
      </c>
      <c r="AE128" s="451" t="str">
        <f t="shared" si="226"/>
        <v>○</v>
      </c>
      <c r="AF128" s="451" t="str">
        <f t="shared" si="226"/>
        <v>○</v>
      </c>
      <c r="AG128" s="451" t="str">
        <f t="shared" si="226"/>
        <v>○</v>
      </c>
      <c r="AH128" s="451" t="str">
        <f>IF(AND(AH120&gt;0,AH127&lt;&gt;5),"×","○")</f>
        <v>○</v>
      </c>
      <c r="AI128" s="451" t="str">
        <f t="shared" ref="AI128:AQ128" si="227">IF(AND(AI120&gt;0,AI127&lt;&gt;5),"×","○")</f>
        <v>○</v>
      </c>
      <c r="AJ128" s="451" t="str">
        <f t="shared" si="227"/>
        <v>○</v>
      </c>
      <c r="AK128" s="451" t="str">
        <f t="shared" si="227"/>
        <v>○</v>
      </c>
      <c r="AL128" s="451" t="str">
        <f t="shared" si="227"/>
        <v>○</v>
      </c>
      <c r="AM128" s="451" t="str">
        <f t="shared" si="227"/>
        <v>○</v>
      </c>
      <c r="AN128" s="451" t="str">
        <f t="shared" si="227"/>
        <v>○</v>
      </c>
      <c r="AO128" s="451" t="str">
        <f t="shared" si="227"/>
        <v>○</v>
      </c>
      <c r="AP128" s="451" t="str">
        <f t="shared" si="227"/>
        <v>○</v>
      </c>
      <c r="AQ128" s="451" t="str">
        <f t="shared" si="227"/>
        <v>○</v>
      </c>
      <c r="AR128" s="451" t="str">
        <f>IF(AND(AR120&gt;0,AR127&lt;&gt;5),"×","○")</f>
        <v>○</v>
      </c>
      <c r="AS128" s="451" t="str">
        <f t="shared" ref="AS128:BA128" si="228">IF(AND(AS120&gt;0,AS127&lt;&gt;5),"×","○")</f>
        <v>○</v>
      </c>
      <c r="AT128" s="451" t="str">
        <f t="shared" si="228"/>
        <v>○</v>
      </c>
      <c r="AU128" s="451" t="str">
        <f t="shared" si="228"/>
        <v>○</v>
      </c>
      <c r="AV128" s="451" t="str">
        <f t="shared" si="228"/>
        <v>○</v>
      </c>
      <c r="AW128" s="451" t="str">
        <f t="shared" si="228"/>
        <v>○</v>
      </c>
      <c r="AX128" s="451" t="str">
        <f t="shared" si="228"/>
        <v>○</v>
      </c>
      <c r="AY128" s="451" t="str">
        <f t="shared" si="228"/>
        <v>○</v>
      </c>
      <c r="AZ128" s="451" t="str">
        <f t="shared" si="228"/>
        <v>○</v>
      </c>
      <c r="BA128" s="451" t="str">
        <f t="shared" si="228"/>
        <v>○</v>
      </c>
      <c r="BB128" s="451" t="str">
        <f>IF(AND(BB120&gt;0,BB127&lt;&gt;5),"×","○")</f>
        <v>○</v>
      </c>
      <c r="BC128" s="451" t="str">
        <f t="shared" ref="BC128:BK128" si="229">IF(AND(BC120&gt;0,BC127&lt;&gt;5),"×","○")</f>
        <v>○</v>
      </c>
      <c r="BD128" s="451" t="str">
        <f t="shared" si="229"/>
        <v>○</v>
      </c>
      <c r="BE128" s="451" t="str">
        <f t="shared" si="229"/>
        <v>○</v>
      </c>
      <c r="BF128" s="451" t="str">
        <f t="shared" si="229"/>
        <v>○</v>
      </c>
      <c r="BG128" s="451" t="str">
        <f t="shared" si="229"/>
        <v>○</v>
      </c>
      <c r="BH128" s="451" t="str">
        <f t="shared" si="229"/>
        <v>○</v>
      </c>
      <c r="BI128" s="451" t="str">
        <f t="shared" si="229"/>
        <v>○</v>
      </c>
      <c r="BJ128" s="451" t="str">
        <f t="shared" si="229"/>
        <v>○</v>
      </c>
      <c r="BK128" s="451" t="str">
        <f t="shared" si="229"/>
        <v>○</v>
      </c>
      <c r="BL128" s="451" t="str">
        <f>IF(AND(BL120&gt;0,BL127&lt;&gt;5),"×","○")</f>
        <v>○</v>
      </c>
      <c r="BM128" s="451" t="str">
        <f t="shared" ref="BM128:BU128" si="230">IF(AND(BM120&gt;0,BM127&lt;&gt;5),"×","○")</f>
        <v>○</v>
      </c>
      <c r="BN128" s="451" t="str">
        <f t="shared" si="230"/>
        <v>○</v>
      </c>
      <c r="BO128" s="451" t="str">
        <f t="shared" si="230"/>
        <v>○</v>
      </c>
      <c r="BP128" s="451" t="str">
        <f t="shared" si="230"/>
        <v>○</v>
      </c>
      <c r="BQ128" s="451" t="str">
        <f t="shared" si="230"/>
        <v>○</v>
      </c>
      <c r="BR128" s="451" t="str">
        <f t="shared" si="230"/>
        <v>○</v>
      </c>
      <c r="BS128" s="451" t="str">
        <f t="shared" si="230"/>
        <v>○</v>
      </c>
      <c r="BT128" s="451" t="str">
        <f t="shared" si="230"/>
        <v>○</v>
      </c>
      <c r="BU128" s="451" t="str">
        <f t="shared" si="230"/>
        <v>○</v>
      </c>
      <c r="BV128" s="451" t="str">
        <f>IF(AND(BV120&gt;0,BV127&lt;&gt;5),"×","○")</f>
        <v>○</v>
      </c>
      <c r="BW128" s="451" t="str">
        <f t="shared" ref="BW128:CE128" si="231">IF(AND(BW120&gt;0,BW127&lt;&gt;5),"×","○")</f>
        <v>○</v>
      </c>
      <c r="BX128" s="451" t="str">
        <f t="shared" si="231"/>
        <v>○</v>
      </c>
      <c r="BY128" s="451" t="str">
        <f t="shared" si="231"/>
        <v>○</v>
      </c>
      <c r="BZ128" s="451" t="str">
        <f t="shared" si="231"/>
        <v>○</v>
      </c>
      <c r="CA128" s="451" t="str">
        <f t="shared" si="231"/>
        <v>○</v>
      </c>
      <c r="CB128" s="451" t="str">
        <f t="shared" si="231"/>
        <v>○</v>
      </c>
      <c r="CC128" s="451" t="str">
        <f t="shared" si="231"/>
        <v>○</v>
      </c>
      <c r="CD128" s="451" t="str">
        <f t="shared" si="231"/>
        <v>○</v>
      </c>
      <c r="CE128" s="451" t="str">
        <f t="shared" si="231"/>
        <v>○</v>
      </c>
      <c r="CF128" s="451" t="str">
        <f>IF(AND(CF120&gt;0,CF127&lt;&gt;5),"×","○")</f>
        <v>○</v>
      </c>
      <c r="CG128" s="451" t="str">
        <f t="shared" ref="CG128:CO128" si="232">IF(AND(CG120&gt;0,CG127&lt;&gt;5),"×","○")</f>
        <v>○</v>
      </c>
      <c r="CH128" s="451" t="str">
        <f t="shared" si="232"/>
        <v>○</v>
      </c>
      <c r="CI128" s="451" t="str">
        <f t="shared" si="232"/>
        <v>○</v>
      </c>
      <c r="CJ128" s="451" t="str">
        <f t="shared" si="232"/>
        <v>○</v>
      </c>
      <c r="CK128" s="451" t="str">
        <f t="shared" si="232"/>
        <v>○</v>
      </c>
      <c r="CL128" s="451" t="str">
        <f t="shared" si="232"/>
        <v>○</v>
      </c>
      <c r="CM128" s="451" t="str">
        <f t="shared" si="232"/>
        <v>○</v>
      </c>
      <c r="CN128" s="451" t="str">
        <f t="shared" si="232"/>
        <v>○</v>
      </c>
      <c r="CO128" s="451" t="str">
        <f t="shared" si="232"/>
        <v>○</v>
      </c>
      <c r="CP128" s="451" t="str">
        <f>IF(AND(CP120&gt;0,CP127&lt;&gt;5),"×","○")</f>
        <v>○</v>
      </c>
      <c r="CQ128" s="451" t="str">
        <f t="shared" ref="CQ128:CY128" si="233">IF(AND(CQ120&gt;0,CQ127&lt;&gt;5),"×","○")</f>
        <v>○</v>
      </c>
      <c r="CR128" s="451" t="str">
        <f t="shared" si="233"/>
        <v>○</v>
      </c>
      <c r="CS128" s="451" t="str">
        <f t="shared" si="233"/>
        <v>○</v>
      </c>
      <c r="CT128" s="451" t="str">
        <f t="shared" si="233"/>
        <v>○</v>
      </c>
      <c r="CU128" s="451" t="str">
        <f t="shared" si="233"/>
        <v>○</v>
      </c>
      <c r="CV128" s="451" t="str">
        <f t="shared" si="233"/>
        <v>○</v>
      </c>
      <c r="CW128" s="451" t="str">
        <f t="shared" si="233"/>
        <v>○</v>
      </c>
      <c r="CX128" s="451" t="str">
        <f t="shared" si="233"/>
        <v>○</v>
      </c>
      <c r="CY128" s="451" t="str">
        <f t="shared" si="233"/>
        <v>○</v>
      </c>
      <c r="CZ128" s="451" t="str">
        <f>IF(AND(CZ120&gt;0,CZ127&lt;&gt;5),"×","○")</f>
        <v>○</v>
      </c>
      <c r="DA128" s="451" t="str">
        <f t="shared" ref="DA128:DI128" si="234">IF(AND(DA120&gt;0,DA127&lt;&gt;5),"×","○")</f>
        <v>○</v>
      </c>
      <c r="DB128" s="451" t="str">
        <f t="shared" si="234"/>
        <v>○</v>
      </c>
      <c r="DC128" s="451" t="str">
        <f t="shared" si="234"/>
        <v>○</v>
      </c>
      <c r="DD128" s="451" t="str">
        <f t="shared" si="234"/>
        <v>○</v>
      </c>
      <c r="DE128" s="451" t="str">
        <f t="shared" si="234"/>
        <v>○</v>
      </c>
      <c r="DF128" s="451" t="str">
        <f t="shared" si="234"/>
        <v>○</v>
      </c>
      <c r="DG128" s="451" t="str">
        <f t="shared" si="234"/>
        <v>○</v>
      </c>
      <c r="DH128" s="451" t="str">
        <f t="shared" si="234"/>
        <v>○</v>
      </c>
      <c r="DI128" s="451" t="str">
        <f t="shared" si="234"/>
        <v>○</v>
      </c>
      <c r="DJ128" s="451" t="str">
        <f>IF(AND(DJ120&gt;0,DJ127&lt;&gt;5),"×","○")</f>
        <v>○</v>
      </c>
      <c r="DK128" s="451" t="str">
        <f t="shared" ref="DK128:DS128" si="235">IF(AND(DK120&gt;0,DK127&lt;&gt;5),"×","○")</f>
        <v>○</v>
      </c>
      <c r="DL128" s="451" t="str">
        <f t="shared" si="235"/>
        <v>○</v>
      </c>
      <c r="DM128" s="451" t="str">
        <f t="shared" si="235"/>
        <v>○</v>
      </c>
      <c r="DN128" s="451" t="str">
        <f t="shared" si="235"/>
        <v>○</v>
      </c>
      <c r="DO128" s="451" t="str">
        <f t="shared" si="235"/>
        <v>○</v>
      </c>
      <c r="DP128" s="451" t="str">
        <f t="shared" si="235"/>
        <v>○</v>
      </c>
      <c r="DQ128" s="451" t="str">
        <f t="shared" si="235"/>
        <v>○</v>
      </c>
      <c r="DR128" s="451" t="str">
        <f t="shared" si="235"/>
        <v>○</v>
      </c>
      <c r="DS128" s="451" t="str">
        <f t="shared" si="235"/>
        <v>○</v>
      </c>
      <c r="DT128" s="451" t="str">
        <f>IF(AND(DT120&gt;0,DT127&lt;&gt;5),"×","○")</f>
        <v>○</v>
      </c>
      <c r="DU128" s="451" t="str">
        <f t="shared" ref="DU128:EC128" si="236">IF(AND(DU120&gt;0,DU127&lt;&gt;5),"×","○")</f>
        <v>○</v>
      </c>
      <c r="DV128" s="451" t="str">
        <f t="shared" si="236"/>
        <v>○</v>
      </c>
      <c r="DW128" s="451" t="str">
        <f t="shared" si="236"/>
        <v>○</v>
      </c>
      <c r="DX128" s="451" t="str">
        <f t="shared" si="236"/>
        <v>○</v>
      </c>
      <c r="DY128" s="451" t="str">
        <f t="shared" si="236"/>
        <v>○</v>
      </c>
      <c r="DZ128" s="451" t="str">
        <f t="shared" si="236"/>
        <v>○</v>
      </c>
      <c r="EA128" s="451" t="str">
        <f t="shared" si="236"/>
        <v>○</v>
      </c>
      <c r="EB128" s="451" t="str">
        <f t="shared" si="236"/>
        <v>○</v>
      </c>
      <c r="EC128" s="451" t="str">
        <f t="shared" si="236"/>
        <v>○</v>
      </c>
      <c r="ED128" s="451" t="str">
        <f>IF(AND(ED120&gt;0,ED127&lt;&gt;5),"×","○")</f>
        <v>○</v>
      </c>
      <c r="EE128" s="451" t="str">
        <f t="shared" ref="EE128:EM128" si="237">IF(AND(EE120&gt;0,EE127&lt;&gt;5),"×","○")</f>
        <v>○</v>
      </c>
      <c r="EF128" s="451" t="str">
        <f t="shared" si="237"/>
        <v>○</v>
      </c>
      <c r="EG128" s="451" t="str">
        <f t="shared" si="237"/>
        <v>○</v>
      </c>
      <c r="EH128" s="451" t="str">
        <f t="shared" si="237"/>
        <v>○</v>
      </c>
      <c r="EI128" s="451" t="str">
        <f t="shared" si="237"/>
        <v>○</v>
      </c>
      <c r="EJ128" s="451" t="str">
        <f t="shared" si="237"/>
        <v>○</v>
      </c>
      <c r="EK128" s="451" t="str">
        <f t="shared" si="237"/>
        <v>○</v>
      </c>
      <c r="EL128" s="451" t="str">
        <f t="shared" si="237"/>
        <v>○</v>
      </c>
      <c r="EM128" s="451" t="str">
        <f t="shared" si="237"/>
        <v>○</v>
      </c>
      <c r="EN128" s="451" t="str">
        <f>IF(AND(EN120&gt;0,EN127&lt;&gt;5),"×","○")</f>
        <v>○</v>
      </c>
      <c r="EO128" s="451" t="str">
        <f t="shared" ref="EO128:EW128" si="238">IF(AND(EO120&gt;0,EO127&lt;&gt;5),"×","○")</f>
        <v>○</v>
      </c>
      <c r="EP128" s="451" t="str">
        <f t="shared" si="238"/>
        <v>○</v>
      </c>
      <c r="EQ128" s="451" t="str">
        <f t="shared" si="238"/>
        <v>○</v>
      </c>
      <c r="ER128" s="451" t="str">
        <f t="shared" si="238"/>
        <v>○</v>
      </c>
      <c r="ES128" s="451" t="str">
        <f t="shared" si="238"/>
        <v>○</v>
      </c>
      <c r="ET128" s="451" t="str">
        <f t="shared" si="238"/>
        <v>○</v>
      </c>
      <c r="EU128" s="451" t="str">
        <f t="shared" si="238"/>
        <v>○</v>
      </c>
      <c r="EV128" s="451" t="str">
        <f t="shared" si="238"/>
        <v>○</v>
      </c>
      <c r="EW128" s="451" t="str">
        <f t="shared" si="238"/>
        <v>○</v>
      </c>
      <c r="EX128" s="451"/>
      <c r="EY128" s="451"/>
    </row>
    <row r="129" spans="1:153" ht="13.5" hidden="1" outlineLevel="1">
      <c r="C129" t="s">
        <v>681</v>
      </c>
      <c r="D129">
        <f>IF(D16-D35&lt;0,100,0)</f>
        <v>0</v>
      </c>
      <c r="E129">
        <f t="shared" ref="E129:AI129" si="239">IF(E16-E35&lt;0,100,0)</f>
        <v>0</v>
      </c>
      <c r="F129">
        <f t="shared" si="239"/>
        <v>0</v>
      </c>
      <c r="G129">
        <f t="shared" si="239"/>
        <v>0</v>
      </c>
      <c r="H129">
        <f t="shared" si="239"/>
        <v>0</v>
      </c>
      <c r="I129">
        <f t="shared" si="239"/>
        <v>0</v>
      </c>
      <c r="J129">
        <f t="shared" si="239"/>
        <v>0</v>
      </c>
      <c r="K129">
        <f t="shared" si="239"/>
        <v>0</v>
      </c>
      <c r="L129">
        <f t="shared" si="239"/>
        <v>0</v>
      </c>
      <c r="M129">
        <f t="shared" si="239"/>
        <v>0</v>
      </c>
      <c r="N129">
        <f t="shared" si="239"/>
        <v>0</v>
      </c>
      <c r="O129">
        <f t="shared" si="239"/>
        <v>0</v>
      </c>
      <c r="P129">
        <f t="shared" si="239"/>
        <v>0</v>
      </c>
      <c r="Q129">
        <f t="shared" si="239"/>
        <v>0</v>
      </c>
      <c r="R129">
        <f t="shared" si="239"/>
        <v>0</v>
      </c>
      <c r="S129">
        <f t="shared" si="239"/>
        <v>0</v>
      </c>
      <c r="T129">
        <f t="shared" si="239"/>
        <v>0</v>
      </c>
      <c r="U129">
        <f t="shared" si="239"/>
        <v>0</v>
      </c>
      <c r="V129">
        <f t="shared" si="239"/>
        <v>0</v>
      </c>
      <c r="W129">
        <f t="shared" si="239"/>
        <v>0</v>
      </c>
      <c r="X129">
        <f t="shared" si="239"/>
        <v>0</v>
      </c>
      <c r="Y129">
        <f t="shared" si="239"/>
        <v>0</v>
      </c>
      <c r="Z129">
        <f t="shared" si="239"/>
        <v>0</v>
      </c>
      <c r="AA129">
        <f t="shared" si="239"/>
        <v>0</v>
      </c>
      <c r="AB129">
        <f t="shared" si="239"/>
        <v>0</v>
      </c>
      <c r="AC129">
        <f t="shared" si="239"/>
        <v>0</v>
      </c>
      <c r="AD129">
        <f t="shared" si="239"/>
        <v>0</v>
      </c>
      <c r="AE129">
        <f t="shared" si="239"/>
        <v>0</v>
      </c>
      <c r="AF129">
        <f t="shared" si="239"/>
        <v>0</v>
      </c>
      <c r="AG129">
        <f t="shared" si="239"/>
        <v>0</v>
      </c>
      <c r="AH129">
        <f t="shared" si="239"/>
        <v>0</v>
      </c>
      <c r="AI129">
        <f t="shared" si="239"/>
        <v>0</v>
      </c>
      <c r="AJ129">
        <f t="shared" ref="AJ129:BO129" si="240">IF(AJ16-AJ35&lt;0,100,0)</f>
        <v>0</v>
      </c>
      <c r="AK129">
        <f t="shared" si="240"/>
        <v>0</v>
      </c>
      <c r="AL129">
        <f t="shared" si="240"/>
        <v>0</v>
      </c>
      <c r="AM129">
        <f t="shared" si="240"/>
        <v>0</v>
      </c>
      <c r="AN129">
        <f t="shared" si="240"/>
        <v>0</v>
      </c>
      <c r="AO129">
        <f t="shared" si="240"/>
        <v>0</v>
      </c>
      <c r="AP129">
        <f t="shared" si="240"/>
        <v>0</v>
      </c>
      <c r="AQ129">
        <f t="shared" si="240"/>
        <v>0</v>
      </c>
      <c r="AR129">
        <f t="shared" si="240"/>
        <v>0</v>
      </c>
      <c r="AS129">
        <f t="shared" si="240"/>
        <v>0</v>
      </c>
      <c r="AT129">
        <f t="shared" si="240"/>
        <v>0</v>
      </c>
      <c r="AU129">
        <f t="shared" si="240"/>
        <v>0</v>
      </c>
      <c r="AV129">
        <f t="shared" si="240"/>
        <v>0</v>
      </c>
      <c r="AW129">
        <f t="shared" si="240"/>
        <v>0</v>
      </c>
      <c r="AX129">
        <f t="shared" si="240"/>
        <v>0</v>
      </c>
      <c r="AY129">
        <f t="shared" si="240"/>
        <v>0</v>
      </c>
      <c r="AZ129">
        <f t="shared" si="240"/>
        <v>0</v>
      </c>
      <c r="BA129">
        <f t="shared" si="240"/>
        <v>0</v>
      </c>
      <c r="BB129">
        <f t="shared" si="240"/>
        <v>0</v>
      </c>
      <c r="BC129">
        <f t="shared" si="240"/>
        <v>0</v>
      </c>
      <c r="BD129">
        <f t="shared" si="240"/>
        <v>0</v>
      </c>
      <c r="BE129">
        <f t="shared" si="240"/>
        <v>0</v>
      </c>
      <c r="BF129">
        <f t="shared" si="240"/>
        <v>0</v>
      </c>
      <c r="BG129">
        <f t="shared" si="240"/>
        <v>0</v>
      </c>
      <c r="BH129">
        <f t="shared" si="240"/>
        <v>0</v>
      </c>
      <c r="BI129">
        <f t="shared" si="240"/>
        <v>0</v>
      </c>
      <c r="BJ129">
        <f t="shared" si="240"/>
        <v>0</v>
      </c>
      <c r="BK129">
        <f t="shared" si="240"/>
        <v>0</v>
      </c>
      <c r="BL129">
        <f t="shared" si="240"/>
        <v>0</v>
      </c>
      <c r="BM129">
        <f t="shared" si="240"/>
        <v>0</v>
      </c>
      <c r="BN129">
        <f t="shared" si="240"/>
        <v>0</v>
      </c>
      <c r="BO129">
        <f t="shared" si="240"/>
        <v>0</v>
      </c>
      <c r="BP129">
        <f t="shared" ref="BP129:CU129" si="241">IF(BP16-BP35&lt;0,100,0)</f>
        <v>0</v>
      </c>
      <c r="BQ129">
        <f t="shared" si="241"/>
        <v>0</v>
      </c>
      <c r="BR129">
        <f t="shared" si="241"/>
        <v>0</v>
      </c>
      <c r="BS129">
        <f t="shared" si="241"/>
        <v>0</v>
      </c>
      <c r="BT129">
        <f t="shared" si="241"/>
        <v>0</v>
      </c>
      <c r="BU129">
        <f t="shared" si="241"/>
        <v>0</v>
      </c>
      <c r="BV129">
        <f t="shared" si="241"/>
        <v>0</v>
      </c>
      <c r="BW129">
        <f t="shared" si="241"/>
        <v>0</v>
      </c>
      <c r="BX129">
        <f t="shared" si="241"/>
        <v>0</v>
      </c>
      <c r="BY129">
        <f t="shared" si="241"/>
        <v>0</v>
      </c>
      <c r="BZ129">
        <f t="shared" si="241"/>
        <v>0</v>
      </c>
      <c r="CA129">
        <f t="shared" si="241"/>
        <v>0</v>
      </c>
      <c r="CB129">
        <f t="shared" si="241"/>
        <v>0</v>
      </c>
      <c r="CC129">
        <f t="shared" si="241"/>
        <v>0</v>
      </c>
      <c r="CD129">
        <f t="shared" si="241"/>
        <v>0</v>
      </c>
      <c r="CE129">
        <f t="shared" si="241"/>
        <v>0</v>
      </c>
      <c r="CF129">
        <f t="shared" si="241"/>
        <v>0</v>
      </c>
      <c r="CG129">
        <f t="shared" si="241"/>
        <v>0</v>
      </c>
      <c r="CH129">
        <f t="shared" si="241"/>
        <v>0</v>
      </c>
      <c r="CI129">
        <f t="shared" si="241"/>
        <v>0</v>
      </c>
      <c r="CJ129">
        <f t="shared" si="241"/>
        <v>0</v>
      </c>
      <c r="CK129">
        <f t="shared" si="241"/>
        <v>0</v>
      </c>
      <c r="CL129">
        <f t="shared" si="241"/>
        <v>0</v>
      </c>
      <c r="CM129">
        <f t="shared" si="241"/>
        <v>0</v>
      </c>
      <c r="CN129">
        <f t="shared" si="241"/>
        <v>0</v>
      </c>
      <c r="CO129">
        <f t="shared" si="241"/>
        <v>0</v>
      </c>
      <c r="CP129">
        <f t="shared" si="241"/>
        <v>0</v>
      </c>
      <c r="CQ129">
        <f t="shared" si="241"/>
        <v>0</v>
      </c>
      <c r="CR129">
        <f t="shared" si="241"/>
        <v>0</v>
      </c>
      <c r="CS129">
        <f t="shared" si="241"/>
        <v>0</v>
      </c>
      <c r="CT129">
        <f t="shared" si="241"/>
        <v>0</v>
      </c>
      <c r="CU129">
        <f t="shared" si="241"/>
        <v>0</v>
      </c>
      <c r="CV129">
        <f t="shared" ref="CV129:EA129" si="242">IF(CV16-CV35&lt;0,100,0)</f>
        <v>0</v>
      </c>
      <c r="CW129">
        <f t="shared" si="242"/>
        <v>0</v>
      </c>
      <c r="CX129">
        <f t="shared" si="242"/>
        <v>0</v>
      </c>
      <c r="CY129">
        <f t="shared" si="242"/>
        <v>0</v>
      </c>
      <c r="CZ129">
        <f t="shared" si="242"/>
        <v>0</v>
      </c>
      <c r="DA129">
        <f t="shared" si="242"/>
        <v>0</v>
      </c>
      <c r="DB129">
        <f t="shared" si="242"/>
        <v>0</v>
      </c>
      <c r="DC129">
        <f t="shared" si="242"/>
        <v>0</v>
      </c>
      <c r="DD129">
        <f t="shared" si="242"/>
        <v>0</v>
      </c>
      <c r="DE129">
        <f t="shared" si="242"/>
        <v>0</v>
      </c>
      <c r="DF129">
        <f t="shared" si="242"/>
        <v>0</v>
      </c>
      <c r="DG129">
        <f t="shared" si="242"/>
        <v>0</v>
      </c>
      <c r="DH129">
        <f t="shared" si="242"/>
        <v>0</v>
      </c>
      <c r="DI129">
        <f t="shared" si="242"/>
        <v>0</v>
      </c>
      <c r="DJ129">
        <f t="shared" si="242"/>
        <v>0</v>
      </c>
      <c r="DK129">
        <f t="shared" si="242"/>
        <v>0</v>
      </c>
      <c r="DL129">
        <f t="shared" si="242"/>
        <v>0</v>
      </c>
      <c r="DM129">
        <f t="shared" si="242"/>
        <v>0</v>
      </c>
      <c r="DN129">
        <f t="shared" si="242"/>
        <v>0</v>
      </c>
      <c r="DO129">
        <f t="shared" si="242"/>
        <v>0</v>
      </c>
      <c r="DP129">
        <f t="shared" si="242"/>
        <v>0</v>
      </c>
      <c r="DQ129">
        <f t="shared" si="242"/>
        <v>0</v>
      </c>
      <c r="DR129">
        <f t="shared" si="242"/>
        <v>0</v>
      </c>
      <c r="DS129">
        <f t="shared" si="242"/>
        <v>0</v>
      </c>
      <c r="DT129">
        <f t="shared" si="242"/>
        <v>0</v>
      </c>
      <c r="DU129">
        <f t="shared" si="242"/>
        <v>0</v>
      </c>
      <c r="DV129">
        <f t="shared" si="242"/>
        <v>0</v>
      </c>
      <c r="DW129">
        <f t="shared" si="242"/>
        <v>0</v>
      </c>
      <c r="DX129">
        <f t="shared" si="242"/>
        <v>0</v>
      </c>
      <c r="DY129">
        <f t="shared" si="242"/>
        <v>0</v>
      </c>
      <c r="DZ129">
        <f t="shared" si="242"/>
        <v>0</v>
      </c>
      <c r="EA129">
        <f t="shared" si="242"/>
        <v>0</v>
      </c>
      <c r="EB129">
        <f t="shared" ref="EB129:EW129" si="243">IF(EB16-EB35&lt;0,100,0)</f>
        <v>0</v>
      </c>
      <c r="EC129">
        <f t="shared" si="243"/>
        <v>0</v>
      </c>
      <c r="ED129">
        <f t="shared" si="243"/>
        <v>0</v>
      </c>
      <c r="EE129">
        <f t="shared" si="243"/>
        <v>0</v>
      </c>
      <c r="EF129">
        <f t="shared" si="243"/>
        <v>0</v>
      </c>
      <c r="EG129">
        <f t="shared" si="243"/>
        <v>0</v>
      </c>
      <c r="EH129">
        <f t="shared" si="243"/>
        <v>0</v>
      </c>
      <c r="EI129">
        <f t="shared" si="243"/>
        <v>0</v>
      </c>
      <c r="EJ129">
        <f t="shared" si="243"/>
        <v>0</v>
      </c>
      <c r="EK129">
        <f t="shared" si="243"/>
        <v>0</v>
      </c>
      <c r="EL129">
        <f t="shared" si="243"/>
        <v>0</v>
      </c>
      <c r="EM129">
        <f t="shared" si="243"/>
        <v>0</v>
      </c>
      <c r="EN129">
        <f t="shared" si="243"/>
        <v>0</v>
      </c>
      <c r="EO129">
        <f t="shared" si="243"/>
        <v>0</v>
      </c>
      <c r="EP129">
        <f t="shared" si="243"/>
        <v>0</v>
      </c>
      <c r="EQ129">
        <f t="shared" si="243"/>
        <v>0</v>
      </c>
      <c r="ER129">
        <f t="shared" si="243"/>
        <v>0</v>
      </c>
      <c r="ES129">
        <f t="shared" si="243"/>
        <v>0</v>
      </c>
      <c r="ET129">
        <f t="shared" si="243"/>
        <v>0</v>
      </c>
      <c r="EU129">
        <f t="shared" si="243"/>
        <v>0</v>
      </c>
      <c r="EV129">
        <f t="shared" si="243"/>
        <v>0</v>
      </c>
      <c r="EW129">
        <f t="shared" si="243"/>
        <v>0</v>
      </c>
    </row>
    <row r="130" spans="1:153" ht="13.5" hidden="1" outlineLevel="1">
      <c r="A130" t="s">
        <v>355</v>
      </c>
      <c r="B130">
        <f>COUNTIF(D130:EW130,"○")</f>
        <v>150</v>
      </c>
      <c r="C130"/>
      <c r="D130" s="179" t="str">
        <f>IF(D129=100,"△",IF(D131=100,"□",IF(D132=100,"※",IF(D133=100,"☆",IF(AND(D120=1,D127&lt;&gt;5),"×","○")))))</f>
        <v>○</v>
      </c>
      <c r="E130" s="179" t="str">
        <f t="shared" ref="E130:M130" si="244">IF(E129=100,"△",IF(E131=100,"□",IF(E132=100,"※",IF(E133=100,"☆",IF(AND(E120=1,E127&lt;&gt;5),"×","○")))))</f>
        <v>○</v>
      </c>
      <c r="F130" s="179" t="str">
        <f t="shared" si="244"/>
        <v>○</v>
      </c>
      <c r="G130" s="179" t="str">
        <f t="shared" si="244"/>
        <v>○</v>
      </c>
      <c r="H130" s="179" t="str">
        <f t="shared" si="244"/>
        <v>○</v>
      </c>
      <c r="I130" s="179" t="str">
        <f t="shared" si="244"/>
        <v>○</v>
      </c>
      <c r="J130" s="179" t="str">
        <f t="shared" si="244"/>
        <v>○</v>
      </c>
      <c r="K130" s="179" t="str">
        <f t="shared" si="244"/>
        <v>○</v>
      </c>
      <c r="L130" s="179" t="str">
        <f t="shared" si="244"/>
        <v>○</v>
      </c>
      <c r="M130" s="179" t="str">
        <f t="shared" si="244"/>
        <v>○</v>
      </c>
      <c r="N130" s="179" t="str">
        <f>IF(N129=100,"△",IF(N131=100,"□",IF(N132=100,"※",IF(N133=100,"☆",IF(AND(N120=1,N127&lt;&gt;5),"×","○")))))</f>
        <v>○</v>
      </c>
      <c r="O130" s="179" t="str">
        <f t="shared" ref="O130:W130" si="245">IF(O129=100,"△",IF(O131=100,"□",IF(O132=100,"※",IF(O133=100,"☆",IF(AND(O120=1,O127&lt;&gt;5),"×","○")))))</f>
        <v>○</v>
      </c>
      <c r="P130" s="179" t="str">
        <f t="shared" si="245"/>
        <v>○</v>
      </c>
      <c r="Q130" s="179" t="str">
        <f t="shared" si="245"/>
        <v>○</v>
      </c>
      <c r="R130" s="179" t="str">
        <f t="shared" si="245"/>
        <v>○</v>
      </c>
      <c r="S130" s="179" t="str">
        <f t="shared" si="245"/>
        <v>○</v>
      </c>
      <c r="T130" s="179" t="str">
        <f t="shared" si="245"/>
        <v>○</v>
      </c>
      <c r="U130" s="179" t="str">
        <f t="shared" si="245"/>
        <v>○</v>
      </c>
      <c r="V130" s="179" t="str">
        <f t="shared" si="245"/>
        <v>○</v>
      </c>
      <c r="W130" s="179" t="str">
        <f t="shared" si="245"/>
        <v>○</v>
      </c>
      <c r="X130" s="179" t="str">
        <f>IF(X129=100,"△",IF(X131=100,"□",IF(X132=100,"※",IF(X133=100,"☆",IF(AND(X120=1,X127&lt;&gt;5),"×","○")))))</f>
        <v>○</v>
      </c>
      <c r="Y130" s="179" t="str">
        <f t="shared" ref="Y130:AG130" si="246">IF(Y129=100,"△",IF(Y131=100,"□",IF(Y132=100,"※",IF(Y133=100,"☆",IF(AND(Y120=1,Y127&lt;&gt;5),"×","○")))))</f>
        <v>○</v>
      </c>
      <c r="Z130" s="179" t="str">
        <f t="shared" si="246"/>
        <v>○</v>
      </c>
      <c r="AA130" s="179" t="str">
        <f t="shared" si="246"/>
        <v>○</v>
      </c>
      <c r="AB130" s="179" t="str">
        <f t="shared" si="246"/>
        <v>○</v>
      </c>
      <c r="AC130" s="179" t="str">
        <f t="shared" si="246"/>
        <v>○</v>
      </c>
      <c r="AD130" s="179" t="str">
        <f t="shared" si="246"/>
        <v>○</v>
      </c>
      <c r="AE130" s="179" t="str">
        <f t="shared" si="246"/>
        <v>○</v>
      </c>
      <c r="AF130" s="179" t="str">
        <f t="shared" si="246"/>
        <v>○</v>
      </c>
      <c r="AG130" s="179" t="str">
        <f t="shared" si="246"/>
        <v>○</v>
      </c>
      <c r="AH130" s="179" t="str">
        <f>IF(AH129=100,"△",IF(AH131=100,"□",IF(AH132=100,"※",IF(AH133=100,"☆",IF(AND(AH120=1,AH127&lt;&gt;5),"×","○")))))</f>
        <v>○</v>
      </c>
      <c r="AI130" s="179" t="str">
        <f t="shared" ref="AI130:AQ130" si="247">IF(AI129=100,"△",IF(AI131=100,"□",IF(AI132=100,"※",IF(AI133=100,"☆",IF(AND(AI120=1,AI127&lt;&gt;5),"×","○")))))</f>
        <v>○</v>
      </c>
      <c r="AJ130" s="179" t="str">
        <f t="shared" si="247"/>
        <v>○</v>
      </c>
      <c r="AK130" s="179" t="str">
        <f t="shared" si="247"/>
        <v>○</v>
      </c>
      <c r="AL130" s="179" t="str">
        <f t="shared" si="247"/>
        <v>○</v>
      </c>
      <c r="AM130" s="179" t="str">
        <f t="shared" si="247"/>
        <v>○</v>
      </c>
      <c r="AN130" s="179" t="str">
        <f t="shared" si="247"/>
        <v>○</v>
      </c>
      <c r="AO130" s="179" t="str">
        <f t="shared" si="247"/>
        <v>○</v>
      </c>
      <c r="AP130" s="179" t="str">
        <f t="shared" si="247"/>
        <v>○</v>
      </c>
      <c r="AQ130" s="179" t="str">
        <f t="shared" si="247"/>
        <v>○</v>
      </c>
      <c r="AR130" s="179" t="str">
        <f>IF(AR129=100,"△",IF(AR131=100,"□",IF(AR132=100,"※",IF(AR133=100,"☆",IF(AND(AR120=1,AR127&lt;&gt;5),"×","○")))))</f>
        <v>○</v>
      </c>
      <c r="AS130" s="179" t="str">
        <f t="shared" ref="AS130:BA130" si="248">IF(AS129=100,"△",IF(AS131=100,"□",IF(AS132=100,"※",IF(AS133=100,"☆",IF(AND(AS120=1,AS127&lt;&gt;5),"×","○")))))</f>
        <v>○</v>
      </c>
      <c r="AT130" s="179" t="str">
        <f t="shared" si="248"/>
        <v>○</v>
      </c>
      <c r="AU130" s="179" t="str">
        <f t="shared" si="248"/>
        <v>○</v>
      </c>
      <c r="AV130" s="179" t="str">
        <f t="shared" si="248"/>
        <v>○</v>
      </c>
      <c r="AW130" s="179" t="str">
        <f t="shared" si="248"/>
        <v>○</v>
      </c>
      <c r="AX130" s="179" t="str">
        <f t="shared" si="248"/>
        <v>○</v>
      </c>
      <c r="AY130" s="179" t="str">
        <f t="shared" si="248"/>
        <v>○</v>
      </c>
      <c r="AZ130" s="179" t="str">
        <f t="shared" si="248"/>
        <v>○</v>
      </c>
      <c r="BA130" s="179" t="str">
        <f t="shared" si="248"/>
        <v>○</v>
      </c>
      <c r="BB130" s="179" t="str">
        <f>IF(BB129=100,"△",IF(BB131=100,"□",IF(BB132=100,"※",IF(BB133=100,"☆",IF(AND(BB120=1,BB127&lt;&gt;5),"×","○")))))</f>
        <v>○</v>
      </c>
      <c r="BC130" s="179" t="str">
        <f t="shared" ref="BC130:BK130" si="249">IF(BC129=100,"△",IF(BC131=100,"□",IF(BC132=100,"※",IF(BC133=100,"☆",IF(AND(BC120=1,BC127&lt;&gt;5),"×","○")))))</f>
        <v>○</v>
      </c>
      <c r="BD130" s="179" t="str">
        <f t="shared" si="249"/>
        <v>○</v>
      </c>
      <c r="BE130" s="179" t="str">
        <f t="shared" si="249"/>
        <v>○</v>
      </c>
      <c r="BF130" s="179" t="str">
        <f t="shared" si="249"/>
        <v>○</v>
      </c>
      <c r="BG130" s="179" t="str">
        <f t="shared" si="249"/>
        <v>○</v>
      </c>
      <c r="BH130" s="179" t="str">
        <f t="shared" si="249"/>
        <v>○</v>
      </c>
      <c r="BI130" s="179" t="str">
        <f t="shared" si="249"/>
        <v>○</v>
      </c>
      <c r="BJ130" s="179" t="str">
        <f t="shared" si="249"/>
        <v>○</v>
      </c>
      <c r="BK130" s="179" t="str">
        <f t="shared" si="249"/>
        <v>○</v>
      </c>
      <c r="BL130" s="179" t="str">
        <f>IF(BL129=100,"△",IF(BL131=100,"□",IF(BL132=100,"※",IF(BL133=100,"☆",IF(AND(BL120=1,BL127&lt;&gt;5),"×","○")))))</f>
        <v>○</v>
      </c>
      <c r="BM130" s="179" t="str">
        <f t="shared" ref="BM130:BU130" si="250">IF(BM129=100,"△",IF(BM131=100,"□",IF(BM132=100,"※",IF(BM133=100,"☆",IF(AND(BM120=1,BM127&lt;&gt;5),"×","○")))))</f>
        <v>○</v>
      </c>
      <c r="BN130" s="179" t="str">
        <f t="shared" si="250"/>
        <v>○</v>
      </c>
      <c r="BO130" s="179" t="str">
        <f t="shared" si="250"/>
        <v>○</v>
      </c>
      <c r="BP130" s="179" t="str">
        <f t="shared" si="250"/>
        <v>○</v>
      </c>
      <c r="BQ130" s="179" t="str">
        <f t="shared" si="250"/>
        <v>○</v>
      </c>
      <c r="BR130" s="179" t="str">
        <f t="shared" si="250"/>
        <v>○</v>
      </c>
      <c r="BS130" s="179" t="str">
        <f t="shared" si="250"/>
        <v>○</v>
      </c>
      <c r="BT130" s="179" t="str">
        <f t="shared" si="250"/>
        <v>○</v>
      </c>
      <c r="BU130" s="179" t="str">
        <f t="shared" si="250"/>
        <v>○</v>
      </c>
      <c r="BV130" s="179" t="str">
        <f>IF(BV129=100,"△",IF(BV131=100,"□",IF(BV132=100,"※",IF(BV133=100,"☆",IF(AND(BV120=1,BV127&lt;&gt;5),"×","○")))))</f>
        <v>○</v>
      </c>
      <c r="BW130" s="179" t="str">
        <f t="shared" ref="BW130:CE130" si="251">IF(BW129=100,"△",IF(BW131=100,"□",IF(BW132=100,"※",IF(BW133=100,"☆",IF(AND(BW120=1,BW127&lt;&gt;5),"×","○")))))</f>
        <v>○</v>
      </c>
      <c r="BX130" s="179" t="str">
        <f t="shared" si="251"/>
        <v>○</v>
      </c>
      <c r="BY130" s="179" t="str">
        <f t="shared" si="251"/>
        <v>○</v>
      </c>
      <c r="BZ130" s="179" t="str">
        <f t="shared" si="251"/>
        <v>○</v>
      </c>
      <c r="CA130" s="179" t="str">
        <f t="shared" si="251"/>
        <v>○</v>
      </c>
      <c r="CB130" s="179" t="str">
        <f t="shared" si="251"/>
        <v>○</v>
      </c>
      <c r="CC130" s="179" t="str">
        <f t="shared" si="251"/>
        <v>○</v>
      </c>
      <c r="CD130" s="179" t="str">
        <f t="shared" si="251"/>
        <v>○</v>
      </c>
      <c r="CE130" s="179" t="str">
        <f t="shared" si="251"/>
        <v>○</v>
      </c>
      <c r="CF130" s="179" t="str">
        <f>IF(CF129=100,"△",IF(CF131=100,"□",IF(CF132=100,"※",IF(CF133=100,"☆",IF(AND(CF120=1,CF127&lt;&gt;5),"×","○")))))</f>
        <v>○</v>
      </c>
      <c r="CG130" s="179" t="str">
        <f t="shared" ref="CG130:CO130" si="252">IF(CG129=100,"△",IF(CG131=100,"□",IF(CG132=100,"※",IF(CG133=100,"☆",IF(AND(CG120=1,CG127&lt;&gt;5),"×","○")))))</f>
        <v>○</v>
      </c>
      <c r="CH130" s="179" t="str">
        <f t="shared" si="252"/>
        <v>○</v>
      </c>
      <c r="CI130" s="179" t="str">
        <f t="shared" si="252"/>
        <v>○</v>
      </c>
      <c r="CJ130" s="179" t="str">
        <f t="shared" si="252"/>
        <v>○</v>
      </c>
      <c r="CK130" s="179" t="str">
        <f t="shared" si="252"/>
        <v>○</v>
      </c>
      <c r="CL130" s="179" t="str">
        <f t="shared" si="252"/>
        <v>○</v>
      </c>
      <c r="CM130" s="179" t="str">
        <f t="shared" si="252"/>
        <v>○</v>
      </c>
      <c r="CN130" s="179" t="str">
        <f t="shared" si="252"/>
        <v>○</v>
      </c>
      <c r="CO130" s="179" t="str">
        <f t="shared" si="252"/>
        <v>○</v>
      </c>
      <c r="CP130" s="179" t="str">
        <f>IF(CP129=100,"△",IF(CP131=100,"□",IF(CP132=100,"※",IF(CP133=100,"☆",IF(AND(CP120=1,CP127&lt;&gt;5),"×","○")))))</f>
        <v>○</v>
      </c>
      <c r="CQ130" s="179" t="str">
        <f t="shared" ref="CQ130:CY130" si="253">IF(CQ129=100,"△",IF(CQ131=100,"□",IF(CQ132=100,"※",IF(CQ133=100,"☆",IF(AND(CQ120=1,CQ127&lt;&gt;5),"×","○")))))</f>
        <v>○</v>
      </c>
      <c r="CR130" s="179" t="str">
        <f t="shared" si="253"/>
        <v>○</v>
      </c>
      <c r="CS130" s="179" t="str">
        <f t="shared" si="253"/>
        <v>○</v>
      </c>
      <c r="CT130" s="179" t="str">
        <f t="shared" si="253"/>
        <v>○</v>
      </c>
      <c r="CU130" s="179" t="str">
        <f t="shared" si="253"/>
        <v>○</v>
      </c>
      <c r="CV130" s="179" t="str">
        <f t="shared" si="253"/>
        <v>○</v>
      </c>
      <c r="CW130" s="179" t="str">
        <f t="shared" si="253"/>
        <v>○</v>
      </c>
      <c r="CX130" s="179" t="str">
        <f t="shared" si="253"/>
        <v>○</v>
      </c>
      <c r="CY130" s="179" t="str">
        <f t="shared" si="253"/>
        <v>○</v>
      </c>
      <c r="CZ130" s="179" t="str">
        <f>IF(CZ129=100,"△",IF(CZ131=100,"□",IF(CZ132=100,"※",IF(CZ133=100,"☆",IF(AND(CZ120=1,CZ127&lt;&gt;5),"×","○")))))</f>
        <v>○</v>
      </c>
      <c r="DA130" s="179" t="str">
        <f t="shared" ref="DA130:DI130" si="254">IF(DA129=100,"△",IF(DA131=100,"□",IF(DA132=100,"※",IF(DA133=100,"☆",IF(AND(DA120=1,DA127&lt;&gt;5),"×","○")))))</f>
        <v>○</v>
      </c>
      <c r="DB130" s="179" t="str">
        <f t="shared" si="254"/>
        <v>○</v>
      </c>
      <c r="DC130" s="179" t="str">
        <f t="shared" si="254"/>
        <v>○</v>
      </c>
      <c r="DD130" s="179" t="str">
        <f t="shared" si="254"/>
        <v>○</v>
      </c>
      <c r="DE130" s="179" t="str">
        <f t="shared" si="254"/>
        <v>○</v>
      </c>
      <c r="DF130" s="179" t="str">
        <f t="shared" si="254"/>
        <v>○</v>
      </c>
      <c r="DG130" s="179" t="str">
        <f t="shared" si="254"/>
        <v>○</v>
      </c>
      <c r="DH130" s="179" t="str">
        <f t="shared" si="254"/>
        <v>○</v>
      </c>
      <c r="DI130" s="179" t="str">
        <f t="shared" si="254"/>
        <v>○</v>
      </c>
      <c r="DJ130" s="179" t="str">
        <f>IF(DJ129=100,"△",IF(DJ131=100,"□",IF(DJ132=100,"※",IF(DJ133=100,"☆",IF(AND(DJ120=1,DJ127&lt;&gt;5),"×","○")))))</f>
        <v>○</v>
      </c>
      <c r="DK130" s="179" t="str">
        <f t="shared" ref="DK130:DS130" si="255">IF(DK129=100,"△",IF(DK131=100,"□",IF(DK132=100,"※",IF(DK133=100,"☆",IF(AND(DK120=1,DK127&lt;&gt;5),"×","○")))))</f>
        <v>○</v>
      </c>
      <c r="DL130" s="179" t="str">
        <f t="shared" si="255"/>
        <v>○</v>
      </c>
      <c r="DM130" s="179" t="str">
        <f t="shared" si="255"/>
        <v>○</v>
      </c>
      <c r="DN130" s="179" t="str">
        <f t="shared" si="255"/>
        <v>○</v>
      </c>
      <c r="DO130" s="179" t="str">
        <f t="shared" si="255"/>
        <v>○</v>
      </c>
      <c r="DP130" s="179" t="str">
        <f t="shared" si="255"/>
        <v>○</v>
      </c>
      <c r="DQ130" s="179" t="str">
        <f t="shared" si="255"/>
        <v>○</v>
      </c>
      <c r="DR130" s="179" t="str">
        <f t="shared" si="255"/>
        <v>○</v>
      </c>
      <c r="DS130" s="179" t="str">
        <f t="shared" si="255"/>
        <v>○</v>
      </c>
      <c r="DT130" s="179" t="str">
        <f>IF(DT129=100,"△",IF(DT131=100,"□",IF(DT132=100,"※",IF(DT133=100,"☆",IF(AND(DT120=1,DT127&lt;&gt;5),"×","○")))))</f>
        <v>○</v>
      </c>
      <c r="DU130" s="179" t="str">
        <f t="shared" ref="DU130:EC130" si="256">IF(DU129=100,"△",IF(DU131=100,"□",IF(DU132=100,"※",IF(DU133=100,"☆",IF(AND(DU120=1,DU127&lt;&gt;5),"×","○")))))</f>
        <v>○</v>
      </c>
      <c r="DV130" s="179" t="str">
        <f t="shared" si="256"/>
        <v>○</v>
      </c>
      <c r="DW130" s="179" t="str">
        <f t="shared" si="256"/>
        <v>○</v>
      </c>
      <c r="DX130" s="179" t="str">
        <f t="shared" si="256"/>
        <v>○</v>
      </c>
      <c r="DY130" s="179" t="str">
        <f t="shared" si="256"/>
        <v>○</v>
      </c>
      <c r="DZ130" s="179" t="str">
        <f t="shared" si="256"/>
        <v>○</v>
      </c>
      <c r="EA130" s="179" t="str">
        <f t="shared" si="256"/>
        <v>○</v>
      </c>
      <c r="EB130" s="179" t="str">
        <f t="shared" si="256"/>
        <v>○</v>
      </c>
      <c r="EC130" s="179" t="str">
        <f t="shared" si="256"/>
        <v>○</v>
      </c>
      <c r="ED130" s="179" t="str">
        <f>IF(ED129=100,"△",IF(ED131=100,"□",IF(ED132=100,"※",IF(ED133=100,"☆",IF(AND(ED120=1,ED127&lt;&gt;5),"×","○")))))</f>
        <v>○</v>
      </c>
      <c r="EE130" s="179" t="str">
        <f t="shared" ref="EE130:EM130" si="257">IF(EE129=100,"△",IF(EE131=100,"□",IF(EE132=100,"※",IF(EE133=100,"☆",IF(AND(EE120=1,EE127&lt;&gt;5),"×","○")))))</f>
        <v>○</v>
      </c>
      <c r="EF130" s="179" t="str">
        <f t="shared" si="257"/>
        <v>○</v>
      </c>
      <c r="EG130" s="179" t="str">
        <f t="shared" si="257"/>
        <v>○</v>
      </c>
      <c r="EH130" s="179" t="str">
        <f t="shared" si="257"/>
        <v>○</v>
      </c>
      <c r="EI130" s="179" t="str">
        <f t="shared" si="257"/>
        <v>○</v>
      </c>
      <c r="EJ130" s="179" t="str">
        <f t="shared" si="257"/>
        <v>○</v>
      </c>
      <c r="EK130" s="179" t="str">
        <f t="shared" si="257"/>
        <v>○</v>
      </c>
      <c r="EL130" s="179" t="str">
        <f t="shared" si="257"/>
        <v>○</v>
      </c>
      <c r="EM130" s="179" t="str">
        <f t="shared" si="257"/>
        <v>○</v>
      </c>
      <c r="EN130" s="179" t="str">
        <f>IF(EN129=100,"△",IF(EN131=100,"□",IF(EN132=100,"※",IF(EN133=100,"☆",IF(AND(EN120=1,EN127&lt;&gt;5),"×","○")))))</f>
        <v>○</v>
      </c>
      <c r="EO130" s="179" t="str">
        <f t="shared" ref="EO130:EW130" si="258">IF(EO129=100,"△",IF(EO131=100,"□",IF(EO132=100,"※",IF(EO133=100,"☆",IF(AND(EO120=1,EO127&lt;&gt;5),"×","○")))))</f>
        <v>○</v>
      </c>
      <c r="EP130" s="179" t="str">
        <f t="shared" si="258"/>
        <v>○</v>
      </c>
      <c r="EQ130" s="179" t="str">
        <f t="shared" si="258"/>
        <v>○</v>
      </c>
      <c r="ER130" s="179" t="str">
        <f t="shared" si="258"/>
        <v>○</v>
      </c>
      <c r="ES130" s="179" t="str">
        <f t="shared" si="258"/>
        <v>○</v>
      </c>
      <c r="ET130" s="179" t="str">
        <f t="shared" si="258"/>
        <v>○</v>
      </c>
      <c r="EU130" s="179" t="str">
        <f t="shared" si="258"/>
        <v>○</v>
      </c>
      <c r="EV130" s="179" t="str">
        <f t="shared" si="258"/>
        <v>○</v>
      </c>
      <c r="EW130" s="179" t="str">
        <f t="shared" si="258"/>
        <v>○</v>
      </c>
    </row>
    <row r="131" spans="1:153" ht="13.5" hidden="1" outlineLevel="1">
      <c r="C131" s="338" t="s">
        <v>860</v>
      </c>
      <c r="D131">
        <f>IF(D13="",0,IF(D13-D16&lt;0,100,0))</f>
        <v>0</v>
      </c>
      <c r="E131">
        <f t="shared" ref="E131:AI131" si="259">IF(E13="",0,IF(E13-E16&lt;0,100,0))</f>
        <v>0</v>
      </c>
      <c r="F131">
        <f t="shared" si="259"/>
        <v>0</v>
      </c>
      <c r="G131">
        <f t="shared" si="259"/>
        <v>0</v>
      </c>
      <c r="H131">
        <f t="shared" si="259"/>
        <v>0</v>
      </c>
      <c r="I131">
        <f t="shared" si="259"/>
        <v>0</v>
      </c>
      <c r="J131">
        <f t="shared" si="259"/>
        <v>0</v>
      </c>
      <c r="K131">
        <f t="shared" si="259"/>
        <v>0</v>
      </c>
      <c r="L131">
        <f t="shared" si="259"/>
        <v>0</v>
      </c>
      <c r="M131">
        <f t="shared" si="259"/>
        <v>0</v>
      </c>
      <c r="N131">
        <f t="shared" si="259"/>
        <v>0</v>
      </c>
      <c r="O131">
        <f t="shared" si="259"/>
        <v>0</v>
      </c>
      <c r="P131">
        <f t="shared" si="259"/>
        <v>0</v>
      </c>
      <c r="Q131">
        <f t="shared" si="259"/>
        <v>0</v>
      </c>
      <c r="R131">
        <f t="shared" si="259"/>
        <v>0</v>
      </c>
      <c r="S131">
        <f t="shared" si="259"/>
        <v>0</v>
      </c>
      <c r="T131">
        <f t="shared" si="259"/>
        <v>0</v>
      </c>
      <c r="U131">
        <f t="shared" si="259"/>
        <v>0</v>
      </c>
      <c r="V131">
        <f t="shared" si="259"/>
        <v>0</v>
      </c>
      <c r="W131">
        <f t="shared" si="259"/>
        <v>0</v>
      </c>
      <c r="X131">
        <f t="shared" si="259"/>
        <v>0</v>
      </c>
      <c r="Y131">
        <f t="shared" si="259"/>
        <v>0</v>
      </c>
      <c r="Z131">
        <f t="shared" si="259"/>
        <v>0</v>
      </c>
      <c r="AA131">
        <f t="shared" si="259"/>
        <v>0</v>
      </c>
      <c r="AB131">
        <f t="shared" si="259"/>
        <v>0</v>
      </c>
      <c r="AC131">
        <f t="shared" si="259"/>
        <v>0</v>
      </c>
      <c r="AD131">
        <f t="shared" si="259"/>
        <v>0</v>
      </c>
      <c r="AE131">
        <f t="shared" si="259"/>
        <v>0</v>
      </c>
      <c r="AF131">
        <f t="shared" si="259"/>
        <v>0</v>
      </c>
      <c r="AG131">
        <f t="shared" si="259"/>
        <v>0</v>
      </c>
      <c r="AH131">
        <f t="shared" si="259"/>
        <v>0</v>
      </c>
      <c r="AI131">
        <f t="shared" si="259"/>
        <v>0</v>
      </c>
      <c r="AJ131">
        <f t="shared" ref="AJ131:BO131" si="260">IF(AJ13="",0,IF(AJ13-AJ16&lt;0,100,0))</f>
        <v>0</v>
      </c>
      <c r="AK131">
        <f t="shared" si="260"/>
        <v>0</v>
      </c>
      <c r="AL131">
        <f t="shared" si="260"/>
        <v>0</v>
      </c>
      <c r="AM131">
        <f t="shared" si="260"/>
        <v>0</v>
      </c>
      <c r="AN131">
        <f t="shared" si="260"/>
        <v>0</v>
      </c>
      <c r="AO131">
        <f t="shared" si="260"/>
        <v>0</v>
      </c>
      <c r="AP131">
        <f t="shared" si="260"/>
        <v>0</v>
      </c>
      <c r="AQ131">
        <f t="shared" si="260"/>
        <v>0</v>
      </c>
      <c r="AR131">
        <f t="shared" si="260"/>
        <v>0</v>
      </c>
      <c r="AS131">
        <f t="shared" si="260"/>
        <v>0</v>
      </c>
      <c r="AT131">
        <f t="shared" si="260"/>
        <v>0</v>
      </c>
      <c r="AU131">
        <f t="shared" si="260"/>
        <v>0</v>
      </c>
      <c r="AV131">
        <f t="shared" si="260"/>
        <v>0</v>
      </c>
      <c r="AW131">
        <f t="shared" si="260"/>
        <v>0</v>
      </c>
      <c r="AX131">
        <f t="shared" si="260"/>
        <v>0</v>
      </c>
      <c r="AY131">
        <f t="shared" si="260"/>
        <v>0</v>
      </c>
      <c r="AZ131">
        <f t="shared" si="260"/>
        <v>0</v>
      </c>
      <c r="BA131">
        <f t="shared" si="260"/>
        <v>0</v>
      </c>
      <c r="BB131">
        <f t="shared" si="260"/>
        <v>0</v>
      </c>
      <c r="BC131">
        <f t="shared" si="260"/>
        <v>0</v>
      </c>
      <c r="BD131">
        <f t="shared" si="260"/>
        <v>0</v>
      </c>
      <c r="BE131">
        <f t="shared" si="260"/>
        <v>0</v>
      </c>
      <c r="BF131">
        <f t="shared" si="260"/>
        <v>0</v>
      </c>
      <c r="BG131">
        <f t="shared" si="260"/>
        <v>0</v>
      </c>
      <c r="BH131">
        <f t="shared" si="260"/>
        <v>0</v>
      </c>
      <c r="BI131">
        <f t="shared" si="260"/>
        <v>0</v>
      </c>
      <c r="BJ131">
        <f t="shared" si="260"/>
        <v>0</v>
      </c>
      <c r="BK131">
        <f t="shared" si="260"/>
        <v>0</v>
      </c>
      <c r="BL131">
        <f t="shared" si="260"/>
        <v>0</v>
      </c>
      <c r="BM131">
        <f t="shared" si="260"/>
        <v>0</v>
      </c>
      <c r="BN131">
        <f t="shared" si="260"/>
        <v>0</v>
      </c>
      <c r="BO131">
        <f t="shared" si="260"/>
        <v>0</v>
      </c>
      <c r="BP131">
        <f t="shared" ref="BP131:CU131" si="261">IF(BP13="",0,IF(BP13-BP16&lt;0,100,0))</f>
        <v>0</v>
      </c>
      <c r="BQ131">
        <f t="shared" si="261"/>
        <v>0</v>
      </c>
      <c r="BR131">
        <f t="shared" si="261"/>
        <v>0</v>
      </c>
      <c r="BS131">
        <f t="shared" si="261"/>
        <v>0</v>
      </c>
      <c r="BT131">
        <f t="shared" si="261"/>
        <v>0</v>
      </c>
      <c r="BU131">
        <f t="shared" si="261"/>
        <v>0</v>
      </c>
      <c r="BV131">
        <f t="shared" si="261"/>
        <v>0</v>
      </c>
      <c r="BW131">
        <f t="shared" si="261"/>
        <v>0</v>
      </c>
      <c r="BX131">
        <f t="shared" si="261"/>
        <v>0</v>
      </c>
      <c r="BY131">
        <f t="shared" si="261"/>
        <v>0</v>
      </c>
      <c r="BZ131">
        <f t="shared" si="261"/>
        <v>0</v>
      </c>
      <c r="CA131">
        <f t="shared" si="261"/>
        <v>0</v>
      </c>
      <c r="CB131">
        <f t="shared" si="261"/>
        <v>0</v>
      </c>
      <c r="CC131">
        <f t="shared" si="261"/>
        <v>0</v>
      </c>
      <c r="CD131">
        <f t="shared" si="261"/>
        <v>0</v>
      </c>
      <c r="CE131">
        <f t="shared" si="261"/>
        <v>0</v>
      </c>
      <c r="CF131">
        <f t="shared" si="261"/>
        <v>0</v>
      </c>
      <c r="CG131">
        <f t="shared" si="261"/>
        <v>0</v>
      </c>
      <c r="CH131">
        <f t="shared" si="261"/>
        <v>0</v>
      </c>
      <c r="CI131">
        <f t="shared" si="261"/>
        <v>0</v>
      </c>
      <c r="CJ131">
        <f t="shared" si="261"/>
        <v>0</v>
      </c>
      <c r="CK131">
        <f t="shared" si="261"/>
        <v>0</v>
      </c>
      <c r="CL131">
        <f t="shared" si="261"/>
        <v>0</v>
      </c>
      <c r="CM131">
        <f t="shared" si="261"/>
        <v>0</v>
      </c>
      <c r="CN131">
        <f t="shared" si="261"/>
        <v>0</v>
      </c>
      <c r="CO131">
        <f t="shared" si="261"/>
        <v>0</v>
      </c>
      <c r="CP131">
        <f t="shared" si="261"/>
        <v>0</v>
      </c>
      <c r="CQ131">
        <f t="shared" si="261"/>
        <v>0</v>
      </c>
      <c r="CR131">
        <f t="shared" si="261"/>
        <v>0</v>
      </c>
      <c r="CS131">
        <f t="shared" si="261"/>
        <v>0</v>
      </c>
      <c r="CT131">
        <f t="shared" si="261"/>
        <v>0</v>
      </c>
      <c r="CU131">
        <f t="shared" si="261"/>
        <v>0</v>
      </c>
      <c r="CV131">
        <f t="shared" ref="CV131:EA131" si="262">IF(CV13="",0,IF(CV13-CV16&lt;0,100,0))</f>
        <v>0</v>
      </c>
      <c r="CW131">
        <f t="shared" si="262"/>
        <v>0</v>
      </c>
      <c r="CX131">
        <f t="shared" si="262"/>
        <v>0</v>
      </c>
      <c r="CY131">
        <f t="shared" si="262"/>
        <v>0</v>
      </c>
      <c r="CZ131">
        <f t="shared" si="262"/>
        <v>0</v>
      </c>
      <c r="DA131">
        <f t="shared" si="262"/>
        <v>0</v>
      </c>
      <c r="DB131">
        <f t="shared" si="262"/>
        <v>0</v>
      </c>
      <c r="DC131">
        <f t="shared" si="262"/>
        <v>0</v>
      </c>
      <c r="DD131">
        <f t="shared" si="262"/>
        <v>0</v>
      </c>
      <c r="DE131">
        <f t="shared" si="262"/>
        <v>0</v>
      </c>
      <c r="DF131">
        <f t="shared" si="262"/>
        <v>0</v>
      </c>
      <c r="DG131">
        <f t="shared" si="262"/>
        <v>0</v>
      </c>
      <c r="DH131">
        <f t="shared" si="262"/>
        <v>0</v>
      </c>
      <c r="DI131">
        <f t="shared" si="262"/>
        <v>0</v>
      </c>
      <c r="DJ131">
        <f t="shared" si="262"/>
        <v>0</v>
      </c>
      <c r="DK131">
        <f t="shared" si="262"/>
        <v>0</v>
      </c>
      <c r="DL131">
        <f t="shared" si="262"/>
        <v>0</v>
      </c>
      <c r="DM131">
        <f t="shared" si="262"/>
        <v>0</v>
      </c>
      <c r="DN131">
        <f t="shared" si="262"/>
        <v>0</v>
      </c>
      <c r="DO131">
        <f t="shared" si="262"/>
        <v>0</v>
      </c>
      <c r="DP131">
        <f t="shared" si="262"/>
        <v>0</v>
      </c>
      <c r="DQ131">
        <f t="shared" si="262"/>
        <v>0</v>
      </c>
      <c r="DR131">
        <f t="shared" si="262"/>
        <v>0</v>
      </c>
      <c r="DS131">
        <f t="shared" si="262"/>
        <v>0</v>
      </c>
      <c r="DT131">
        <f t="shared" si="262"/>
        <v>0</v>
      </c>
      <c r="DU131">
        <f t="shared" si="262"/>
        <v>0</v>
      </c>
      <c r="DV131">
        <f t="shared" si="262"/>
        <v>0</v>
      </c>
      <c r="DW131">
        <f t="shared" si="262"/>
        <v>0</v>
      </c>
      <c r="DX131">
        <f t="shared" si="262"/>
        <v>0</v>
      </c>
      <c r="DY131">
        <f t="shared" si="262"/>
        <v>0</v>
      </c>
      <c r="DZ131">
        <f t="shared" si="262"/>
        <v>0</v>
      </c>
      <c r="EA131">
        <f t="shared" si="262"/>
        <v>0</v>
      </c>
      <c r="EB131">
        <f t="shared" ref="EB131:EW131" si="263">IF(EB13="",0,IF(EB13-EB16&lt;0,100,0))</f>
        <v>0</v>
      </c>
      <c r="EC131">
        <f t="shared" si="263"/>
        <v>0</v>
      </c>
      <c r="ED131">
        <f t="shared" si="263"/>
        <v>0</v>
      </c>
      <c r="EE131">
        <f t="shared" si="263"/>
        <v>0</v>
      </c>
      <c r="EF131">
        <f t="shared" si="263"/>
        <v>0</v>
      </c>
      <c r="EG131">
        <f t="shared" si="263"/>
        <v>0</v>
      </c>
      <c r="EH131">
        <f t="shared" si="263"/>
        <v>0</v>
      </c>
      <c r="EI131">
        <f t="shared" si="263"/>
        <v>0</v>
      </c>
      <c r="EJ131">
        <f t="shared" si="263"/>
        <v>0</v>
      </c>
      <c r="EK131">
        <f t="shared" si="263"/>
        <v>0</v>
      </c>
      <c r="EL131">
        <f t="shared" si="263"/>
        <v>0</v>
      </c>
      <c r="EM131">
        <f t="shared" si="263"/>
        <v>0</v>
      </c>
      <c r="EN131">
        <f t="shared" si="263"/>
        <v>0</v>
      </c>
      <c r="EO131">
        <f t="shared" si="263"/>
        <v>0</v>
      </c>
      <c r="EP131">
        <f t="shared" si="263"/>
        <v>0</v>
      </c>
      <c r="EQ131">
        <f t="shared" si="263"/>
        <v>0</v>
      </c>
      <c r="ER131">
        <f t="shared" si="263"/>
        <v>0</v>
      </c>
      <c r="ES131">
        <f t="shared" si="263"/>
        <v>0</v>
      </c>
      <c r="ET131">
        <f t="shared" si="263"/>
        <v>0</v>
      </c>
      <c r="EU131">
        <f t="shared" si="263"/>
        <v>0</v>
      </c>
      <c r="EV131">
        <f t="shared" si="263"/>
        <v>0</v>
      </c>
      <c r="EW131">
        <f t="shared" si="263"/>
        <v>0</v>
      </c>
    </row>
    <row r="132" spans="1:153" ht="13.5" hidden="1" outlineLevel="1">
      <c r="C132" s="338" t="s">
        <v>874</v>
      </c>
      <c r="D132">
        <f>IF(AND(D8="原子力",D126=1),100,0)</f>
        <v>0</v>
      </c>
      <c r="E132">
        <f t="shared" ref="E132:AI132" si="264">IF(AND(E8="原子力",E126=1),100,0)</f>
        <v>0</v>
      </c>
      <c r="F132">
        <f t="shared" si="264"/>
        <v>0</v>
      </c>
      <c r="G132">
        <f t="shared" si="264"/>
        <v>0</v>
      </c>
      <c r="H132">
        <f t="shared" si="264"/>
        <v>0</v>
      </c>
      <c r="I132">
        <f t="shared" si="264"/>
        <v>0</v>
      </c>
      <c r="J132">
        <f t="shared" si="264"/>
        <v>0</v>
      </c>
      <c r="K132">
        <f t="shared" si="264"/>
        <v>0</v>
      </c>
      <c r="L132">
        <f t="shared" si="264"/>
        <v>0</v>
      </c>
      <c r="M132">
        <f t="shared" si="264"/>
        <v>0</v>
      </c>
      <c r="N132">
        <f t="shared" si="264"/>
        <v>0</v>
      </c>
      <c r="O132">
        <f t="shared" si="264"/>
        <v>0</v>
      </c>
      <c r="P132">
        <f t="shared" si="264"/>
        <v>0</v>
      </c>
      <c r="Q132">
        <f t="shared" si="264"/>
        <v>0</v>
      </c>
      <c r="R132">
        <f t="shared" si="264"/>
        <v>0</v>
      </c>
      <c r="S132">
        <f t="shared" si="264"/>
        <v>0</v>
      </c>
      <c r="T132">
        <f t="shared" si="264"/>
        <v>0</v>
      </c>
      <c r="U132">
        <f t="shared" si="264"/>
        <v>0</v>
      </c>
      <c r="V132">
        <f t="shared" si="264"/>
        <v>0</v>
      </c>
      <c r="W132">
        <f t="shared" si="264"/>
        <v>0</v>
      </c>
      <c r="X132">
        <f t="shared" si="264"/>
        <v>0</v>
      </c>
      <c r="Y132">
        <f t="shared" si="264"/>
        <v>0</v>
      </c>
      <c r="Z132">
        <f t="shared" si="264"/>
        <v>0</v>
      </c>
      <c r="AA132">
        <f t="shared" si="264"/>
        <v>0</v>
      </c>
      <c r="AB132">
        <f t="shared" si="264"/>
        <v>0</v>
      </c>
      <c r="AC132">
        <f t="shared" si="264"/>
        <v>0</v>
      </c>
      <c r="AD132">
        <f t="shared" si="264"/>
        <v>0</v>
      </c>
      <c r="AE132">
        <f t="shared" si="264"/>
        <v>0</v>
      </c>
      <c r="AF132">
        <f t="shared" si="264"/>
        <v>0</v>
      </c>
      <c r="AG132">
        <f t="shared" si="264"/>
        <v>0</v>
      </c>
      <c r="AH132">
        <f t="shared" si="264"/>
        <v>0</v>
      </c>
      <c r="AI132">
        <f t="shared" si="264"/>
        <v>0</v>
      </c>
      <c r="AJ132">
        <f t="shared" ref="AJ132:BO132" si="265">IF(AND(AJ8="原子力",AJ126=1),100,0)</f>
        <v>0</v>
      </c>
      <c r="AK132">
        <f t="shared" si="265"/>
        <v>0</v>
      </c>
      <c r="AL132">
        <f t="shared" si="265"/>
        <v>0</v>
      </c>
      <c r="AM132">
        <f t="shared" si="265"/>
        <v>0</v>
      </c>
      <c r="AN132">
        <f t="shared" si="265"/>
        <v>0</v>
      </c>
      <c r="AO132">
        <f t="shared" si="265"/>
        <v>0</v>
      </c>
      <c r="AP132">
        <f t="shared" si="265"/>
        <v>0</v>
      </c>
      <c r="AQ132">
        <f t="shared" si="265"/>
        <v>0</v>
      </c>
      <c r="AR132">
        <f t="shared" si="265"/>
        <v>0</v>
      </c>
      <c r="AS132">
        <f t="shared" si="265"/>
        <v>0</v>
      </c>
      <c r="AT132">
        <f t="shared" si="265"/>
        <v>0</v>
      </c>
      <c r="AU132">
        <f t="shared" si="265"/>
        <v>0</v>
      </c>
      <c r="AV132">
        <f t="shared" si="265"/>
        <v>0</v>
      </c>
      <c r="AW132">
        <f t="shared" si="265"/>
        <v>0</v>
      </c>
      <c r="AX132">
        <f t="shared" si="265"/>
        <v>0</v>
      </c>
      <c r="AY132">
        <f t="shared" si="265"/>
        <v>0</v>
      </c>
      <c r="AZ132">
        <f t="shared" si="265"/>
        <v>0</v>
      </c>
      <c r="BA132">
        <f t="shared" si="265"/>
        <v>0</v>
      </c>
      <c r="BB132">
        <f t="shared" si="265"/>
        <v>0</v>
      </c>
      <c r="BC132">
        <f t="shared" si="265"/>
        <v>0</v>
      </c>
      <c r="BD132">
        <f t="shared" si="265"/>
        <v>0</v>
      </c>
      <c r="BE132">
        <f t="shared" si="265"/>
        <v>0</v>
      </c>
      <c r="BF132">
        <f t="shared" si="265"/>
        <v>0</v>
      </c>
      <c r="BG132">
        <f t="shared" si="265"/>
        <v>0</v>
      </c>
      <c r="BH132">
        <f t="shared" si="265"/>
        <v>0</v>
      </c>
      <c r="BI132">
        <f t="shared" si="265"/>
        <v>0</v>
      </c>
      <c r="BJ132">
        <f t="shared" si="265"/>
        <v>0</v>
      </c>
      <c r="BK132">
        <f t="shared" si="265"/>
        <v>0</v>
      </c>
      <c r="BL132">
        <f t="shared" si="265"/>
        <v>0</v>
      </c>
      <c r="BM132">
        <f t="shared" si="265"/>
        <v>0</v>
      </c>
      <c r="BN132">
        <f t="shared" si="265"/>
        <v>0</v>
      </c>
      <c r="BO132">
        <f t="shared" si="265"/>
        <v>0</v>
      </c>
      <c r="BP132">
        <f t="shared" ref="BP132:CU132" si="266">IF(AND(BP8="原子力",BP126=1),100,0)</f>
        <v>0</v>
      </c>
      <c r="BQ132">
        <f t="shared" si="266"/>
        <v>0</v>
      </c>
      <c r="BR132">
        <f t="shared" si="266"/>
        <v>0</v>
      </c>
      <c r="BS132">
        <f t="shared" si="266"/>
        <v>0</v>
      </c>
      <c r="BT132">
        <f t="shared" si="266"/>
        <v>0</v>
      </c>
      <c r="BU132">
        <f t="shared" si="266"/>
        <v>0</v>
      </c>
      <c r="BV132">
        <f t="shared" si="266"/>
        <v>0</v>
      </c>
      <c r="BW132">
        <f t="shared" si="266"/>
        <v>0</v>
      </c>
      <c r="BX132">
        <f t="shared" si="266"/>
        <v>0</v>
      </c>
      <c r="BY132">
        <f t="shared" si="266"/>
        <v>0</v>
      </c>
      <c r="BZ132">
        <f t="shared" si="266"/>
        <v>0</v>
      </c>
      <c r="CA132">
        <f t="shared" si="266"/>
        <v>0</v>
      </c>
      <c r="CB132">
        <f t="shared" si="266"/>
        <v>0</v>
      </c>
      <c r="CC132">
        <f t="shared" si="266"/>
        <v>0</v>
      </c>
      <c r="CD132">
        <f t="shared" si="266"/>
        <v>0</v>
      </c>
      <c r="CE132">
        <f t="shared" si="266"/>
        <v>0</v>
      </c>
      <c r="CF132">
        <f t="shared" si="266"/>
        <v>0</v>
      </c>
      <c r="CG132">
        <f t="shared" si="266"/>
        <v>0</v>
      </c>
      <c r="CH132">
        <f t="shared" si="266"/>
        <v>0</v>
      </c>
      <c r="CI132">
        <f t="shared" si="266"/>
        <v>0</v>
      </c>
      <c r="CJ132">
        <f t="shared" si="266"/>
        <v>0</v>
      </c>
      <c r="CK132">
        <f t="shared" si="266"/>
        <v>0</v>
      </c>
      <c r="CL132">
        <f t="shared" si="266"/>
        <v>0</v>
      </c>
      <c r="CM132">
        <f t="shared" si="266"/>
        <v>0</v>
      </c>
      <c r="CN132">
        <f t="shared" si="266"/>
        <v>0</v>
      </c>
      <c r="CO132">
        <f t="shared" si="266"/>
        <v>0</v>
      </c>
      <c r="CP132">
        <f t="shared" si="266"/>
        <v>0</v>
      </c>
      <c r="CQ132">
        <f t="shared" si="266"/>
        <v>0</v>
      </c>
      <c r="CR132">
        <f t="shared" si="266"/>
        <v>0</v>
      </c>
      <c r="CS132">
        <f t="shared" si="266"/>
        <v>0</v>
      </c>
      <c r="CT132">
        <f t="shared" si="266"/>
        <v>0</v>
      </c>
      <c r="CU132">
        <f t="shared" si="266"/>
        <v>0</v>
      </c>
      <c r="CV132">
        <f t="shared" ref="CV132:EA132" si="267">IF(AND(CV8="原子力",CV126=1),100,0)</f>
        <v>0</v>
      </c>
      <c r="CW132">
        <f t="shared" si="267"/>
        <v>0</v>
      </c>
      <c r="CX132">
        <f t="shared" si="267"/>
        <v>0</v>
      </c>
      <c r="CY132">
        <f t="shared" si="267"/>
        <v>0</v>
      </c>
      <c r="CZ132">
        <f t="shared" si="267"/>
        <v>0</v>
      </c>
      <c r="DA132">
        <f t="shared" si="267"/>
        <v>0</v>
      </c>
      <c r="DB132">
        <f t="shared" si="267"/>
        <v>0</v>
      </c>
      <c r="DC132">
        <f t="shared" si="267"/>
        <v>0</v>
      </c>
      <c r="DD132">
        <f t="shared" si="267"/>
        <v>0</v>
      </c>
      <c r="DE132">
        <f t="shared" si="267"/>
        <v>0</v>
      </c>
      <c r="DF132">
        <f t="shared" si="267"/>
        <v>0</v>
      </c>
      <c r="DG132">
        <f t="shared" si="267"/>
        <v>0</v>
      </c>
      <c r="DH132">
        <f t="shared" si="267"/>
        <v>0</v>
      </c>
      <c r="DI132">
        <f t="shared" si="267"/>
        <v>0</v>
      </c>
      <c r="DJ132">
        <f t="shared" si="267"/>
        <v>0</v>
      </c>
      <c r="DK132">
        <f t="shared" si="267"/>
        <v>0</v>
      </c>
      <c r="DL132">
        <f t="shared" si="267"/>
        <v>0</v>
      </c>
      <c r="DM132">
        <f t="shared" si="267"/>
        <v>0</v>
      </c>
      <c r="DN132">
        <f t="shared" si="267"/>
        <v>0</v>
      </c>
      <c r="DO132">
        <f t="shared" si="267"/>
        <v>0</v>
      </c>
      <c r="DP132">
        <f t="shared" si="267"/>
        <v>0</v>
      </c>
      <c r="DQ132">
        <f t="shared" si="267"/>
        <v>0</v>
      </c>
      <c r="DR132">
        <f t="shared" si="267"/>
        <v>0</v>
      </c>
      <c r="DS132">
        <f t="shared" si="267"/>
        <v>0</v>
      </c>
      <c r="DT132">
        <f t="shared" si="267"/>
        <v>0</v>
      </c>
      <c r="DU132">
        <f t="shared" si="267"/>
        <v>0</v>
      </c>
      <c r="DV132">
        <f t="shared" si="267"/>
        <v>0</v>
      </c>
      <c r="DW132">
        <f t="shared" si="267"/>
        <v>0</v>
      </c>
      <c r="DX132">
        <f t="shared" si="267"/>
        <v>0</v>
      </c>
      <c r="DY132">
        <f t="shared" si="267"/>
        <v>0</v>
      </c>
      <c r="DZ132">
        <f t="shared" si="267"/>
        <v>0</v>
      </c>
      <c r="EA132">
        <f t="shared" si="267"/>
        <v>0</v>
      </c>
      <c r="EB132">
        <f t="shared" ref="EB132:EW132" si="268">IF(AND(EB8="原子力",EB126=1),100,0)</f>
        <v>0</v>
      </c>
      <c r="EC132">
        <f t="shared" si="268"/>
        <v>0</v>
      </c>
      <c r="ED132">
        <f t="shared" si="268"/>
        <v>0</v>
      </c>
      <c r="EE132">
        <f t="shared" si="268"/>
        <v>0</v>
      </c>
      <c r="EF132">
        <f t="shared" si="268"/>
        <v>0</v>
      </c>
      <c r="EG132">
        <f t="shared" si="268"/>
        <v>0</v>
      </c>
      <c r="EH132">
        <f t="shared" si="268"/>
        <v>0</v>
      </c>
      <c r="EI132">
        <f t="shared" si="268"/>
        <v>0</v>
      </c>
      <c r="EJ132">
        <f t="shared" si="268"/>
        <v>0</v>
      </c>
      <c r="EK132">
        <f t="shared" si="268"/>
        <v>0</v>
      </c>
      <c r="EL132">
        <f t="shared" si="268"/>
        <v>0</v>
      </c>
      <c r="EM132">
        <f t="shared" si="268"/>
        <v>0</v>
      </c>
      <c r="EN132">
        <f t="shared" si="268"/>
        <v>0</v>
      </c>
      <c r="EO132">
        <f t="shared" si="268"/>
        <v>0</v>
      </c>
      <c r="EP132">
        <f t="shared" si="268"/>
        <v>0</v>
      </c>
      <c r="EQ132">
        <f t="shared" si="268"/>
        <v>0</v>
      </c>
      <c r="ER132">
        <f t="shared" si="268"/>
        <v>0</v>
      </c>
      <c r="ES132">
        <f t="shared" si="268"/>
        <v>0</v>
      </c>
      <c r="ET132">
        <f t="shared" si="268"/>
        <v>0</v>
      </c>
      <c r="EU132">
        <f t="shared" si="268"/>
        <v>0</v>
      </c>
      <c r="EV132">
        <f t="shared" si="268"/>
        <v>0</v>
      </c>
      <c r="EW132">
        <f t="shared" si="268"/>
        <v>0</v>
      </c>
    </row>
    <row r="133" spans="1:153" ht="13.5" hidden="1" outlineLevel="1">
      <c r="C133" s="338" t="s">
        <v>872</v>
      </c>
      <c r="D133">
        <f>IF(AND(D35&gt;0,D36=""),100,0)</f>
        <v>0</v>
      </c>
      <c r="E133">
        <f t="shared" ref="E133:M133" si="269">IF(AND(E35&gt;0,E36=""),100,0)</f>
        <v>0</v>
      </c>
      <c r="F133">
        <f t="shared" si="269"/>
        <v>0</v>
      </c>
      <c r="G133">
        <f t="shared" si="269"/>
        <v>0</v>
      </c>
      <c r="H133">
        <f t="shared" si="269"/>
        <v>0</v>
      </c>
      <c r="I133">
        <f t="shared" si="269"/>
        <v>0</v>
      </c>
      <c r="J133">
        <f t="shared" si="269"/>
        <v>0</v>
      </c>
      <c r="K133">
        <f t="shared" si="269"/>
        <v>0</v>
      </c>
      <c r="L133">
        <f t="shared" si="269"/>
        <v>0</v>
      </c>
      <c r="M133">
        <f t="shared" si="269"/>
        <v>0</v>
      </c>
      <c r="N133">
        <f>IF(AND(N35&gt;0,N36=""),100,0)</f>
        <v>0</v>
      </c>
      <c r="O133">
        <f t="shared" ref="O133:W133" si="270">IF(AND(O35&gt;0,O36=""),100,0)</f>
        <v>0</v>
      </c>
      <c r="P133">
        <f t="shared" si="270"/>
        <v>0</v>
      </c>
      <c r="Q133">
        <f t="shared" si="270"/>
        <v>0</v>
      </c>
      <c r="R133">
        <f t="shared" si="270"/>
        <v>0</v>
      </c>
      <c r="S133">
        <f t="shared" si="270"/>
        <v>0</v>
      </c>
      <c r="T133">
        <f t="shared" si="270"/>
        <v>0</v>
      </c>
      <c r="U133">
        <f t="shared" si="270"/>
        <v>0</v>
      </c>
      <c r="V133">
        <f t="shared" si="270"/>
        <v>0</v>
      </c>
      <c r="W133">
        <f t="shared" si="270"/>
        <v>0</v>
      </c>
      <c r="X133">
        <f>IF(AND(X35&gt;0,X36=""),100,0)</f>
        <v>0</v>
      </c>
      <c r="Y133">
        <f t="shared" ref="Y133:AG133" si="271">IF(AND(Y35&gt;0,Y36=""),100,0)</f>
        <v>0</v>
      </c>
      <c r="Z133">
        <f t="shared" si="271"/>
        <v>0</v>
      </c>
      <c r="AA133">
        <f t="shared" si="271"/>
        <v>0</v>
      </c>
      <c r="AB133">
        <f t="shared" si="271"/>
        <v>0</v>
      </c>
      <c r="AC133">
        <f t="shared" si="271"/>
        <v>0</v>
      </c>
      <c r="AD133">
        <f t="shared" si="271"/>
        <v>0</v>
      </c>
      <c r="AE133">
        <f t="shared" si="271"/>
        <v>0</v>
      </c>
      <c r="AF133">
        <f t="shared" si="271"/>
        <v>0</v>
      </c>
      <c r="AG133">
        <f t="shared" si="271"/>
        <v>0</v>
      </c>
      <c r="AH133">
        <f>IF(AND(AH35&gt;0,AH36=""),100,0)</f>
        <v>0</v>
      </c>
      <c r="AI133">
        <f t="shared" ref="AI133:AQ133" si="272">IF(AND(AI35&gt;0,AI36=""),100,0)</f>
        <v>0</v>
      </c>
      <c r="AJ133">
        <f t="shared" si="272"/>
        <v>0</v>
      </c>
      <c r="AK133">
        <f t="shared" si="272"/>
        <v>0</v>
      </c>
      <c r="AL133">
        <f t="shared" si="272"/>
        <v>0</v>
      </c>
      <c r="AM133">
        <f t="shared" si="272"/>
        <v>0</v>
      </c>
      <c r="AN133">
        <f t="shared" si="272"/>
        <v>0</v>
      </c>
      <c r="AO133">
        <f t="shared" si="272"/>
        <v>0</v>
      </c>
      <c r="AP133">
        <f t="shared" si="272"/>
        <v>0</v>
      </c>
      <c r="AQ133">
        <f t="shared" si="272"/>
        <v>0</v>
      </c>
      <c r="AR133">
        <f>IF(AND(AR35&gt;0,AR36=""),100,0)</f>
        <v>0</v>
      </c>
      <c r="AS133">
        <f t="shared" ref="AS133:BA133" si="273">IF(AND(AS35&gt;0,AS36=""),100,0)</f>
        <v>0</v>
      </c>
      <c r="AT133">
        <f t="shared" si="273"/>
        <v>0</v>
      </c>
      <c r="AU133">
        <f t="shared" si="273"/>
        <v>0</v>
      </c>
      <c r="AV133">
        <f t="shared" si="273"/>
        <v>0</v>
      </c>
      <c r="AW133">
        <f t="shared" si="273"/>
        <v>0</v>
      </c>
      <c r="AX133">
        <f t="shared" si="273"/>
        <v>0</v>
      </c>
      <c r="AY133">
        <f t="shared" si="273"/>
        <v>0</v>
      </c>
      <c r="AZ133">
        <f t="shared" si="273"/>
        <v>0</v>
      </c>
      <c r="BA133">
        <f t="shared" si="273"/>
        <v>0</v>
      </c>
      <c r="BB133">
        <f>IF(AND(BB35&gt;0,BB36=""),100,0)</f>
        <v>0</v>
      </c>
      <c r="BC133">
        <f t="shared" ref="BC133:BK133" si="274">IF(AND(BC35&gt;0,BC36=""),100,0)</f>
        <v>0</v>
      </c>
      <c r="BD133">
        <f t="shared" si="274"/>
        <v>0</v>
      </c>
      <c r="BE133">
        <f t="shared" si="274"/>
        <v>0</v>
      </c>
      <c r="BF133">
        <f t="shared" si="274"/>
        <v>0</v>
      </c>
      <c r="BG133">
        <f t="shared" si="274"/>
        <v>0</v>
      </c>
      <c r="BH133">
        <f t="shared" si="274"/>
        <v>0</v>
      </c>
      <c r="BI133">
        <f t="shared" si="274"/>
        <v>0</v>
      </c>
      <c r="BJ133">
        <f t="shared" si="274"/>
        <v>0</v>
      </c>
      <c r="BK133">
        <f t="shared" si="274"/>
        <v>0</v>
      </c>
      <c r="BL133">
        <f>IF(AND(BL35&gt;0,BL36=""),100,0)</f>
        <v>0</v>
      </c>
      <c r="BM133">
        <f t="shared" ref="BM133:BU133" si="275">IF(AND(BM35&gt;0,BM36=""),100,0)</f>
        <v>0</v>
      </c>
      <c r="BN133">
        <f t="shared" si="275"/>
        <v>0</v>
      </c>
      <c r="BO133">
        <f t="shared" si="275"/>
        <v>0</v>
      </c>
      <c r="BP133">
        <f t="shared" si="275"/>
        <v>0</v>
      </c>
      <c r="BQ133">
        <f t="shared" si="275"/>
        <v>0</v>
      </c>
      <c r="BR133">
        <f t="shared" si="275"/>
        <v>0</v>
      </c>
      <c r="BS133">
        <f t="shared" si="275"/>
        <v>0</v>
      </c>
      <c r="BT133">
        <f t="shared" si="275"/>
        <v>0</v>
      </c>
      <c r="BU133">
        <f t="shared" si="275"/>
        <v>0</v>
      </c>
      <c r="BV133">
        <f>IF(AND(BV35&gt;0,BV36=""),100,0)</f>
        <v>0</v>
      </c>
      <c r="BW133">
        <f t="shared" ref="BW133:CE133" si="276">IF(AND(BW35&gt;0,BW36=""),100,0)</f>
        <v>0</v>
      </c>
      <c r="BX133">
        <f t="shared" si="276"/>
        <v>0</v>
      </c>
      <c r="BY133">
        <f t="shared" si="276"/>
        <v>0</v>
      </c>
      <c r="BZ133">
        <f t="shared" si="276"/>
        <v>0</v>
      </c>
      <c r="CA133">
        <f t="shared" si="276"/>
        <v>0</v>
      </c>
      <c r="CB133">
        <f t="shared" si="276"/>
        <v>0</v>
      </c>
      <c r="CC133">
        <f t="shared" si="276"/>
        <v>0</v>
      </c>
      <c r="CD133">
        <f t="shared" si="276"/>
        <v>0</v>
      </c>
      <c r="CE133">
        <f t="shared" si="276"/>
        <v>0</v>
      </c>
      <c r="CF133">
        <f>IF(AND(CF35&gt;0,CF36=""),100,0)</f>
        <v>0</v>
      </c>
      <c r="CG133">
        <f t="shared" ref="CG133:CO133" si="277">IF(AND(CG35&gt;0,CG36=""),100,0)</f>
        <v>0</v>
      </c>
      <c r="CH133">
        <f t="shared" si="277"/>
        <v>0</v>
      </c>
      <c r="CI133">
        <f t="shared" si="277"/>
        <v>0</v>
      </c>
      <c r="CJ133">
        <f t="shared" si="277"/>
        <v>0</v>
      </c>
      <c r="CK133">
        <f t="shared" si="277"/>
        <v>0</v>
      </c>
      <c r="CL133">
        <f t="shared" si="277"/>
        <v>0</v>
      </c>
      <c r="CM133">
        <f t="shared" si="277"/>
        <v>0</v>
      </c>
      <c r="CN133">
        <f t="shared" si="277"/>
        <v>0</v>
      </c>
      <c r="CO133">
        <f t="shared" si="277"/>
        <v>0</v>
      </c>
      <c r="CP133">
        <f>IF(AND(CP35&gt;0,CP36=""),100,0)</f>
        <v>0</v>
      </c>
      <c r="CQ133">
        <f t="shared" ref="CQ133:CY133" si="278">IF(AND(CQ35&gt;0,CQ36=""),100,0)</f>
        <v>0</v>
      </c>
      <c r="CR133">
        <f t="shared" si="278"/>
        <v>0</v>
      </c>
      <c r="CS133">
        <f t="shared" si="278"/>
        <v>0</v>
      </c>
      <c r="CT133">
        <f t="shared" si="278"/>
        <v>0</v>
      </c>
      <c r="CU133">
        <f t="shared" si="278"/>
        <v>0</v>
      </c>
      <c r="CV133">
        <f t="shared" si="278"/>
        <v>0</v>
      </c>
      <c r="CW133">
        <f t="shared" si="278"/>
        <v>0</v>
      </c>
      <c r="CX133">
        <f t="shared" si="278"/>
        <v>0</v>
      </c>
      <c r="CY133">
        <f t="shared" si="278"/>
        <v>0</v>
      </c>
      <c r="CZ133">
        <f>IF(AND(CZ35&gt;0,CZ36=""),100,0)</f>
        <v>0</v>
      </c>
      <c r="DA133">
        <f t="shared" ref="DA133:DI133" si="279">IF(AND(DA35&gt;0,DA36=""),100,0)</f>
        <v>0</v>
      </c>
      <c r="DB133">
        <f t="shared" si="279"/>
        <v>0</v>
      </c>
      <c r="DC133">
        <f t="shared" si="279"/>
        <v>0</v>
      </c>
      <c r="DD133">
        <f t="shared" si="279"/>
        <v>0</v>
      </c>
      <c r="DE133">
        <f t="shared" si="279"/>
        <v>0</v>
      </c>
      <c r="DF133">
        <f t="shared" si="279"/>
        <v>0</v>
      </c>
      <c r="DG133">
        <f t="shared" si="279"/>
        <v>0</v>
      </c>
      <c r="DH133">
        <f t="shared" si="279"/>
        <v>0</v>
      </c>
      <c r="DI133">
        <f t="shared" si="279"/>
        <v>0</v>
      </c>
      <c r="DJ133">
        <f>IF(AND(DJ35&gt;0,DJ36=""),100,0)</f>
        <v>0</v>
      </c>
      <c r="DK133">
        <f t="shared" ref="DK133:DS133" si="280">IF(AND(DK35&gt;0,DK36=""),100,0)</f>
        <v>0</v>
      </c>
      <c r="DL133">
        <f t="shared" si="280"/>
        <v>0</v>
      </c>
      <c r="DM133">
        <f t="shared" si="280"/>
        <v>0</v>
      </c>
      <c r="DN133">
        <f t="shared" si="280"/>
        <v>0</v>
      </c>
      <c r="DO133">
        <f t="shared" si="280"/>
        <v>0</v>
      </c>
      <c r="DP133">
        <f t="shared" si="280"/>
        <v>0</v>
      </c>
      <c r="DQ133">
        <f t="shared" si="280"/>
        <v>0</v>
      </c>
      <c r="DR133">
        <f t="shared" si="280"/>
        <v>0</v>
      </c>
      <c r="DS133">
        <f t="shared" si="280"/>
        <v>0</v>
      </c>
      <c r="DT133">
        <f>IF(AND(DT35&gt;0,DT36=""),100,0)</f>
        <v>0</v>
      </c>
      <c r="DU133">
        <f t="shared" ref="DU133:EC133" si="281">IF(AND(DU35&gt;0,DU36=""),100,0)</f>
        <v>0</v>
      </c>
      <c r="DV133">
        <f t="shared" si="281"/>
        <v>0</v>
      </c>
      <c r="DW133">
        <f t="shared" si="281"/>
        <v>0</v>
      </c>
      <c r="DX133">
        <f t="shared" si="281"/>
        <v>0</v>
      </c>
      <c r="DY133">
        <f t="shared" si="281"/>
        <v>0</v>
      </c>
      <c r="DZ133">
        <f t="shared" si="281"/>
        <v>0</v>
      </c>
      <c r="EA133">
        <f t="shared" si="281"/>
        <v>0</v>
      </c>
      <c r="EB133">
        <f t="shared" si="281"/>
        <v>0</v>
      </c>
      <c r="EC133">
        <f t="shared" si="281"/>
        <v>0</v>
      </c>
      <c r="ED133">
        <f>IF(AND(ED35&gt;0,ED36=""),100,0)</f>
        <v>0</v>
      </c>
      <c r="EE133">
        <f t="shared" ref="EE133:EM133" si="282">IF(AND(EE35&gt;0,EE36=""),100,0)</f>
        <v>0</v>
      </c>
      <c r="EF133">
        <f t="shared" si="282"/>
        <v>0</v>
      </c>
      <c r="EG133">
        <f t="shared" si="282"/>
        <v>0</v>
      </c>
      <c r="EH133">
        <f t="shared" si="282"/>
        <v>0</v>
      </c>
      <c r="EI133">
        <f t="shared" si="282"/>
        <v>0</v>
      </c>
      <c r="EJ133">
        <f t="shared" si="282"/>
        <v>0</v>
      </c>
      <c r="EK133">
        <f t="shared" si="282"/>
        <v>0</v>
      </c>
      <c r="EL133">
        <f t="shared" si="282"/>
        <v>0</v>
      </c>
      <c r="EM133">
        <f t="shared" si="282"/>
        <v>0</v>
      </c>
      <c r="EN133">
        <f>IF(AND(EN35&gt;0,EN36=""),100,0)</f>
        <v>0</v>
      </c>
      <c r="EO133">
        <f t="shared" ref="EO133:EW133" si="283">IF(AND(EO35&gt;0,EO36=""),100,0)</f>
        <v>0</v>
      </c>
      <c r="EP133">
        <f t="shared" si="283"/>
        <v>0</v>
      </c>
      <c r="EQ133">
        <f t="shared" si="283"/>
        <v>0</v>
      </c>
      <c r="ER133">
        <f t="shared" si="283"/>
        <v>0</v>
      </c>
      <c r="ES133">
        <f t="shared" si="283"/>
        <v>0</v>
      </c>
      <c r="ET133">
        <f t="shared" si="283"/>
        <v>0</v>
      </c>
      <c r="EU133">
        <f t="shared" si="283"/>
        <v>0</v>
      </c>
      <c r="EV133">
        <f t="shared" si="283"/>
        <v>0</v>
      </c>
      <c r="EW133">
        <f t="shared" si="283"/>
        <v>0</v>
      </c>
    </row>
    <row r="134" spans="1:153" collapsed="1"/>
  </sheetData>
  <sheetProtection algorithmName="SHA-512" hashValue="oe+bNbOafgxzu9JTSMKkj9YM2tdvHPIO0ISRl9lS2QLchbO8mo42iLBr/mmDuT9bMX3rejGymhaQBuvNJgxHcg==" saltValue="hkrl5vgZ+mJblBaSs8ql9g==" spinCount="100000" sheet="1" formatCells="0"/>
  <mergeCells count="8">
    <mergeCell ref="FE4:FE5"/>
    <mergeCell ref="FF4:FF5"/>
    <mergeCell ref="FG4:FG5"/>
    <mergeCell ref="A39:C39"/>
    <mergeCell ref="FB62:FB63"/>
    <mergeCell ref="FC62:FC63"/>
    <mergeCell ref="FD62:FD63"/>
    <mergeCell ref="FE62:FE63"/>
  </mergeCells>
  <phoneticPr fontId="15"/>
  <conditionalFormatting sqref="D11 EX11">
    <cfRule type="expression" dxfId="119" priority="162" stopIfTrue="1">
      <formula>#REF!="2.RPS非対象電源"</formula>
    </cfRule>
  </conditionalFormatting>
  <conditionalFormatting sqref="D5:EW10">
    <cfRule type="containsBlanks" dxfId="118" priority="9">
      <formula>LEN(TRIM(D5))=0</formula>
    </cfRule>
  </conditionalFormatting>
  <conditionalFormatting sqref="D9:EW9">
    <cfRule type="expression" dxfId="117" priority="1">
      <formula>D9&lt;&gt;"-"</formula>
    </cfRule>
    <cfRule type="expression" dxfId="116" priority="2">
      <formula>D$8="太陽光"</formula>
    </cfRule>
  </conditionalFormatting>
  <conditionalFormatting sqref="D10:EW10 D7:EW8">
    <cfRule type="cellIs" dxfId="115" priority="8" operator="equal">
      <formula>"-"</formula>
    </cfRule>
  </conditionalFormatting>
  <conditionalFormatting sqref="D10:EW10">
    <cfRule type="expression" dxfId="114" priority="5">
      <formula>(D8="原子力")</formula>
    </cfRule>
  </conditionalFormatting>
  <conditionalFormatting sqref="D12:EW12">
    <cfRule type="notContainsBlanks" dxfId="113" priority="153">
      <formula>LEN(TRIM(D12))&gt;0</formula>
    </cfRule>
  </conditionalFormatting>
  <conditionalFormatting sqref="D36:EW36">
    <cfRule type="expression" dxfId="112" priority="12">
      <formula>AND(D35&gt;0,D36="")</formula>
    </cfRule>
  </conditionalFormatting>
  <conditionalFormatting sqref="D39:EW39">
    <cfRule type="cellIs" dxfId="111" priority="161" operator="notEqual">
      <formula>"○"</formula>
    </cfRule>
  </conditionalFormatting>
  <conditionalFormatting sqref="E11:M11">
    <cfRule type="expression" dxfId="110" priority="151" stopIfTrue="1">
      <formula>#REF!="2.RPS非対象電源"</formula>
    </cfRule>
  </conditionalFormatting>
  <conditionalFormatting sqref="N11:EW11">
    <cfRule type="expression" dxfId="109" priority="11" stopIfTrue="1">
      <formula>#REF!="2.RPS非対象電源"</formula>
    </cfRule>
  </conditionalFormatting>
  <dataValidations count="8">
    <dataValidation type="list" allowBlank="1" showInputMessage="1" showErrorMessage="1" sqref="D10:EW10" xr:uid="{00000000-0002-0000-0900-000000000000}">
      <formula1>"-,1.FIT対象電源,2.FIT非対象電源"</formula1>
    </dataValidation>
    <dataValidation type="decimal" operator="greaterThanOrEqual" allowBlank="1" showInputMessage="1" showErrorMessage="1" error="正の値で入力してください" sqref="D35:EW35" xr:uid="{00000000-0002-0000-0900-000001000000}">
      <formula1>0</formula1>
    </dataValidation>
    <dataValidation type="list" allowBlank="1" showInputMessage="1" showErrorMessage="1" sqref="D8:EW8" xr:uid="{00000000-0002-0000-0900-000002000000}">
      <formula1>$FC$73:$FC$80</formula1>
    </dataValidation>
    <dataValidation type="list" allowBlank="1" showInputMessage="1" showErrorMessage="1" sqref="D7:EX7" xr:uid="{00000000-0002-0000-0900-000003000000}">
      <formula1>$EZ$63:$EZ$66</formula1>
    </dataValidation>
    <dataValidation type="decimal" operator="greaterThanOrEqual" allowBlank="1" showInputMessage="1" showErrorMessage="1" error="正の値で入力してください。" sqref="D16:EW28 D12:EW13" xr:uid="{00000000-0002-0000-0900-000004000000}">
      <formula1>0</formula1>
    </dataValidation>
    <dataValidation type="list" allowBlank="1" showInputMessage="1" showErrorMessage="1" sqref="EX10" xr:uid="{00000000-0002-0000-0900-000005000000}">
      <formula1>"－,1.FIT対象電源,2.FIT非対象電源"</formula1>
    </dataValidation>
    <dataValidation type="list" allowBlank="1" showInputMessage="1" showErrorMessage="1" sqref="EX8:EX9" xr:uid="{00000000-0002-0000-0900-000006000000}">
      <formula1>$FC$64:$FC$71</formula1>
    </dataValidation>
    <dataValidation type="list" allowBlank="1" showInputMessage="1" showErrorMessage="1" sqref="D9:EW9" xr:uid="{F3A40F5D-B761-41C0-8655-1A610FF1326E}">
      <formula1>$FC$82:$FC$86</formula1>
    </dataValidation>
  </dataValidations>
  <pageMargins left="0.74803149606299213" right="0.74803149606299213" top="0.98425196850393704" bottom="0.98425196850393704" header="0.51181102362204722" footer="0.51181102362204722"/>
  <pageSetup paperSize="9" scale="6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31</vt:i4>
      </vt:variant>
      <vt:variant>
        <vt:lpstr>名前付き一覧</vt:lpstr>
      </vt:variant>
      <vt:variant>
        <vt:i4>33</vt:i4>
      </vt:variant>
    </vt:vector>
  </HeadingPairs>
  <TitlesOfParts>
    <vt:vector size="64" baseType="lpstr">
      <vt:lpstr>はじめに</vt:lpstr>
      <vt:lpstr>提出書</vt:lpstr>
      <vt:lpstr>その１（報告書）</vt:lpstr>
      <vt:lpstr>その２（報告書）</vt:lpstr>
      <vt:lpstr>その３（報告書）</vt:lpstr>
      <vt:lpstr>その４（報告書）</vt:lpstr>
      <vt:lpstr>シート①</vt:lpstr>
      <vt:lpstr>シート②</vt:lpstr>
      <vt:lpstr>シート③</vt:lpstr>
      <vt:lpstr>シート④</vt:lpstr>
      <vt:lpstr>シート⑤</vt:lpstr>
      <vt:lpstr>シート⑧</vt:lpstr>
      <vt:lpstr>シート⑨</vt:lpstr>
      <vt:lpstr>シート⑩</vt:lpstr>
      <vt:lpstr>シート⑪</vt:lpstr>
      <vt:lpstr>シート⑫</vt:lpstr>
      <vt:lpstr>シート⑬A</vt:lpstr>
      <vt:lpstr>シート⑬B</vt:lpstr>
      <vt:lpstr>シート⑭A</vt:lpstr>
      <vt:lpstr>シート⑭B</vt:lpstr>
      <vt:lpstr>シート⑮</vt:lpstr>
      <vt:lpstr>係数表</vt:lpstr>
      <vt:lpstr>調達元事業者</vt:lpstr>
      <vt:lpstr>メニュー別報告の有無</vt:lpstr>
      <vt:lpstr>メニュー別販売電力量</vt:lpstr>
      <vt:lpstr>メニュー別排出係数</vt:lpstr>
      <vt:lpstr>【C＆T用】同意確認</vt:lpstr>
      <vt:lpstr>【C＆T用】認証排出削減量算定</vt:lpstr>
      <vt:lpstr>メニュー別事業者リスト</vt:lpstr>
      <vt:lpstr>報告書事業者リスト</vt:lpstr>
      <vt:lpstr>事業者比較</vt:lpstr>
      <vt:lpstr>'【C＆T用】認証排出削減量算定'!Print_Area</vt:lpstr>
      <vt:lpstr>シート①!Print_Area</vt:lpstr>
      <vt:lpstr>シート②!Print_Area</vt:lpstr>
      <vt:lpstr>シート③!Print_Area</vt:lpstr>
      <vt:lpstr>シート④!Print_Area</vt:lpstr>
      <vt:lpstr>シート⑤!Print_Area</vt:lpstr>
      <vt:lpstr>シート⑧!Print_Area</vt:lpstr>
      <vt:lpstr>シート⑨!Print_Area</vt:lpstr>
      <vt:lpstr>シート⑩!Print_Area</vt:lpstr>
      <vt:lpstr>シート⑪!Print_Area</vt:lpstr>
      <vt:lpstr>シート⑫!Print_Area</vt:lpstr>
      <vt:lpstr>シート⑬A!Print_Area</vt:lpstr>
      <vt:lpstr>シート⑬B!Print_Area</vt:lpstr>
      <vt:lpstr>シート⑭A!Print_Area</vt:lpstr>
      <vt:lpstr>シート⑭B!Print_Area</vt:lpstr>
      <vt:lpstr>シート⑮!Print_Area</vt:lpstr>
      <vt:lpstr>'その１（報告書）'!Print_Area</vt:lpstr>
      <vt:lpstr>'その２（報告書）'!Print_Area</vt:lpstr>
      <vt:lpstr>'その３（報告書）'!Print_Area</vt:lpstr>
      <vt:lpstr>'その４（報告書）'!Print_Area</vt:lpstr>
      <vt:lpstr>はじめに!Print_Area</vt:lpstr>
      <vt:lpstr>メニュー別排出係数!Print_Area</vt:lpstr>
      <vt:lpstr>メニュー別販売電力量!Print_Area</vt:lpstr>
      <vt:lpstr>メニュー別報告の有無!Print_Area</vt:lpstr>
      <vt:lpstr>係数表!Print_Area</vt:lpstr>
      <vt:lpstr>調達元事業者!Print_Area</vt:lpstr>
      <vt:lpstr>提出書!Print_Area</vt:lpstr>
      <vt:lpstr>シート②!Print_Titles</vt:lpstr>
      <vt:lpstr>シート③!Print_Titles</vt:lpstr>
      <vt:lpstr>シート④!Print_Titles</vt:lpstr>
      <vt:lpstr>シート⑤!Print_Titles</vt:lpstr>
      <vt:lpstr>シート⑧!Print_Titles</vt:lpstr>
      <vt:lpstr>調達元事業者!Print_Titles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2024-07-05T02:41:05Z</cp:lastPrinted>
  <dcterms:created xsi:type="dcterms:W3CDTF">2005-07-25T11:55:46Z</dcterms:created>
  <dcterms:modified xsi:type="dcterms:W3CDTF">2024-07-05T02:49:57Z</dcterms:modified>
</cp:coreProperties>
</file>